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9.xml" ContentType="application/vnd.openxmlformats-officedocument.spreadsheetml.worksheet+xml"/>
  <Override PartName="/xl/worksheets/sheet28.xml" ContentType="application/vnd.openxmlformats-officedocument.spreadsheetml.worksheet+xml"/>
  <Override PartName="/xl/worksheets/_rels/sheet2.xml.rels" ContentType="application/vnd.openxmlformats-package.relationships+xml"/>
  <Override PartName="/xl/worksheets/_rels/sheet4.xml.rels" ContentType="application/vnd.openxmlformats-package.relationships+xml"/>
  <Override PartName="/xl/worksheets/sheet27.xml" ContentType="application/vnd.openxmlformats-officedocument.spreadsheetml.worksheet+xml"/>
  <Override PartName="/xl/worksheets/sheet9.xml" ContentType="application/vnd.openxmlformats-officedocument.spreadsheetml.worksheet+xml"/>
  <Override PartName="/xl/worksheets/sheet26.xml" ContentType="application/vnd.openxmlformats-officedocument.spreadsheetml.worksheet+xml"/>
  <Override PartName="/xl/worksheets/sheet8.xml" ContentType="application/vnd.openxmlformats-officedocument.spreadsheetml.worksheet+xml"/>
  <Override PartName="/xl/worksheets/sheet25.xml" ContentType="application/vnd.openxmlformats-officedocument.spreadsheetml.worksheet+xml"/>
  <Override PartName="/xl/worksheets/sheet7.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35.xml" ContentType="application/vnd.openxmlformats-officedocument.spreadsheetml.worksheet+xml"/>
  <Override PartName="/xl/worksheets/sheet12.xml" ContentType="application/vnd.openxmlformats-officedocument.spreadsheetml.worksheet+xml"/>
  <Override PartName="/xl/worksheets/sheet36.xml" ContentType="application/vnd.openxmlformats-officedocument.spreadsheetml.worksheet+xml"/>
  <Override PartName="/xl/worksheets/sheet13.xml" ContentType="application/vnd.openxmlformats-officedocument.spreadsheetml.worksheet+xml"/>
  <Override PartName="/xl/worksheets/sheet37.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3.xml" ContentType="application/vnd.openxmlformats-officedocument.spreadsheetml.worksheet+xml"/>
  <Override PartName="/xl/worksheets/sheet21.xml" ContentType="application/vnd.openxmlformats-officedocument.spreadsheetml.worksheet+xml"/>
  <Override PartName="/xl/worksheets/sheet4.xml" ContentType="application/vnd.openxmlformats-officedocument.spreadsheetml.worksheet+xml"/>
  <Override PartName="/xl/worksheets/sheet22.xml" ContentType="application/vnd.openxmlformats-officedocument.spreadsheetml.worksheet+xml"/>
  <Override PartName="/xl/worksheets/sheet5.xml" ContentType="application/vnd.openxmlformats-officedocument.spreadsheetml.worksheet+xml"/>
  <Override PartName="/xl/worksheets/sheet23.xml" ContentType="application/vnd.openxmlformats-officedocument.spreadsheetml.worksheet+xml"/>
  <Override PartName="/xl/worksheets/sheet6.xml" ContentType="application/vnd.openxmlformats-officedocument.spreadsheetml.worksheet+xml"/>
  <Override PartName="/xl/worksheets/sheet24.xml" ContentType="application/vnd.openxmlformats-officedocument.spreadsheetml.worksheet+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GOLE GENERALI" sheetId="1" state="visible" r:id="rId2"/>
    <sheet name="TABDATI" sheetId="2" state="visible" r:id="rId3"/>
    <sheet name="TABBASE" sheetId="3" state="visible" r:id="rId4"/>
    <sheet name="ANAGRAFICA" sheetId="4" state="visible" r:id="rId5"/>
    <sheet name="INFO" sheetId="5" state="visible" r:id="rId6"/>
    <sheet name="DATI" sheetId="6" state="visible" r:id="rId7"/>
    <sheet name="Fiumi" sheetId="7" state="visible" r:id="rId8"/>
    <sheet name="Fiumi_inpotab" sheetId="8" state="visible" r:id="rId9"/>
    <sheet name="Laghi" sheetId="9" state="visible" r:id="rId10"/>
    <sheet name="Laghi_inpotab" sheetId="10" state="visible" r:id="rId11"/>
    <sheet name="Pozzi" sheetId="11" state="visible" r:id="rId12"/>
    <sheet name="Pozzi_pompe" sheetId="12" state="visible" r:id="rId13"/>
    <sheet name="Pozzi_inpotab" sheetId="13" state="visible" r:id="rId14"/>
    <sheet name="Sorgenti" sheetId="14" state="visible" r:id="rId15"/>
    <sheet name="Sorgenti_inpotab" sheetId="15" state="visible" r:id="rId16"/>
    <sheet name="Mari" sheetId="16" state="visible" r:id="rId17"/>
    <sheet name="Mari_inpotab" sheetId="17" state="visible" r:id="rId18"/>
    <sheet name="Mari_pompe" sheetId="18" state="visible" r:id="rId19"/>
    <sheet name="Potabilizzatori" sheetId="19" state="visible" r:id="rId20"/>
    <sheet name="Potab_pompe" sheetId="20" state="visible" r:id="rId21"/>
    <sheet name="Adduttrici" sheetId="21" state="visible" r:id="rId22"/>
    <sheet name="Addut_tronchi" sheetId="22" state="visible" r:id="rId23"/>
    <sheet name="Accumuli" sheetId="23" state="visible" r:id="rId24"/>
    <sheet name="Pompaggi" sheetId="24" state="visible" r:id="rId25"/>
    <sheet name="Pompaggi_pompe" sheetId="25" state="visible" r:id="rId26"/>
    <sheet name="Distribuzioni" sheetId="26" state="visible" r:id="rId27"/>
    <sheet name="Distrib_tronchi" sheetId="27" state="visible" r:id="rId28"/>
    <sheet name="Fognature" sheetId="28" state="visible" r:id="rId29"/>
    <sheet name="Fognat_tronchi" sheetId="29" state="visible" r:id="rId30"/>
    <sheet name="Sollevamenti" sheetId="30" state="visible" r:id="rId31"/>
    <sheet name="Sollev_pompe" sheetId="31" state="visible" r:id="rId32"/>
    <sheet name="Collettori" sheetId="32" state="visible" r:id="rId33"/>
    <sheet name="Collett_tronchi" sheetId="33" state="visible" r:id="rId34"/>
    <sheet name="Depuratori" sheetId="34" state="visible" r:id="rId35"/>
    <sheet name="Depurat_pompe" sheetId="35" state="visible" r:id="rId36"/>
    <sheet name="Scaricatori" sheetId="36" state="visible" r:id="rId37"/>
    <sheet name="Condottemarine" sheetId="37" state="visible" r:id="rId38"/>
  </sheets>
  <externalReferences>
    <externalReference r:id="rId39"/>
    <externalReference r:id="rId40"/>
  </externalReferences>
  <definedNames>
    <definedName function="false" hidden="true" localSheetId="3" name="_xlnm._FilterDatabase" vbProcedure="false">ANAGRAFICA!$A$2:$G$4917</definedName>
    <definedName function="false" hidden="true" localSheetId="1" name="_xlnm._FilterDatabase" vbProcedure="false">TABDATI!$A$1:$A$869</definedName>
    <definedName function="false" hidden="false" name="Database" vbProcedure="false">#REF!</definedName>
    <definedName function="false" hidden="false" name="Tabella_Comuni" vbProcedure="false">[1]codici_comuni!$A$4:$D$41</definedName>
    <definedName function="false" hidden="false" localSheetId="0" name="Database" vbProcedure="false">#REF!</definedName>
    <definedName function="false" hidden="false" localSheetId="3" name="Database" vbProcedure="false">#REF!</definedName>
    <definedName function="false" hidden="false" localSheetId="6" name="Database" vbProcedure="false">#REF!</definedName>
    <definedName function="false" hidden="false" localSheetId="8" name="Database" vbProcedure="false">#REF!</definedName>
    <definedName function="false" hidden="false" localSheetId="10" name="Database" vbProcedure="false">#REF!</definedName>
    <definedName function="false" hidden="false" localSheetId="13" name="Database" vbProcedure="false">#REF!</definedName>
    <definedName function="false" hidden="false" localSheetId="18" name="Database" vbProcedure="false">#REF!</definedName>
    <definedName function="false" hidden="false" localSheetId="20" name="Database" vbProcedure="false">#REF!</definedName>
    <definedName function="false" hidden="false" localSheetId="22" name="Database" vbProcedure="false">#REF!</definedName>
    <definedName function="false" hidden="false" localSheetId="23" name="Database" vbProcedure="false">#REF!</definedName>
    <definedName function="false" hidden="false" localSheetId="25" name="Database" vbProcedure="false">#REF!</definedName>
    <definedName function="false" hidden="false" localSheetId="27" name="Database" vbProcedure="false">#REF!</definedName>
    <definedName function="false" hidden="false" localSheetId="28" name="FOGNATURAAIT18" vbProcedure="false">Fognat_tronchi!$B$4:$AI$5595</definedName>
    <definedName function="false" hidden="false" localSheetId="31" name="Database" vbProcedure="false">#REF!</definedName>
    <definedName function="false" hidden="false" localSheetId="35" name="Database" vbProcedure="false">#REF!</definedName>
    <definedName function="false" hidden="false" localSheetId="36" name="Database"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<sst xmlns="http://schemas.openxmlformats.org/spreadsheetml/2006/main" count="25650" uniqueCount="13006">
  <si>
    <t xml:space="preserve">I fogli REGOLE GENERALI e TABDATI sono bloccati nelle celle con la versione AIT. Possono esssere aggiunte note e può essere revisionato il testo copiando la specifica cella.</t>
  </si>
  <si>
    <r>
      <rPr>
        <sz val="10"/>
        <rFont val="Calibri"/>
        <family val="0"/>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val="single"/>
        <sz val="10"/>
        <rFont val="Calibri"/>
        <family val="0"/>
        <charset val="134"/>
      </rPr>
      <t xml:space="preserve">mostrare la formula</t>
    </r>
    <r>
      <rPr>
        <sz val="10"/>
        <rFont val="Calibri"/>
        <family val="0"/>
        <charset val="134"/>
      </rPr>
      <t xml:space="preserve">): in caso di modifica di una di queste definizioni procedere in corrispondenza della cella in cui si trova la definizione per esteso, in tal modo si interviene con le correzioni una sola volta per tutti i campi.</t>
    </r>
  </si>
  <si>
    <t xml:space="preserve">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</si>
  <si>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 xml:space="preserve">AGGIORNAMENTO DATI (campo DATA_UA)</t>
  </si>
  <si>
    <t xml:space="preserve">Data dell'ultimo aggiornamento di almeno uno dei dati dell'opera, espressa come gg/mm/aaaa.</t>
  </si>
  <si>
    <t xml:space="preserve">ANNO di COSTRUZIONE dell'opera, installazione del cloratore, perforazione del pozzo, installazione della pompa</t>
  </si>
  <si>
    <t xml:space="preserve">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</si>
  <si>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MESSA IN OPERA del tronco di rete</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</si>
  <si>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</si>
  <si>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 xml:space="preserve">ANNO di RISTRUTTURAZIONE</t>
  </si>
  <si>
    <t xml:space="preserve">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</si>
  <si>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 xml:space="preserve">CAMPI NUMERICI</t>
  </si>
  <si>
    <t xml:space="preserve">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</si>
  <si>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 xml:space="preserve">CLORATORI, CENTRALI DI DISINFEZIONE E FONTANELLI ALTA QUALITA'</t>
  </si>
  <si>
    <t xml:space="preserve">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</si>
  <si>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 xml:space="preserve">CODICI CONVENZIONALI</t>
  </si>
  <si>
    <t xml:space="preserve">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</si>
  <si>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 xml:space="preserve">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</si>
  <si>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 xml:space="preserve">CODICE OPERA (campo IDS_CODICE)</t>
  </si>
  <si>
    <t xml:space="preserve">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</si>
  <si>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CODICE ORIGINE (campo IDS_CODICE_ORIGINE)</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</si>
  <si>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</si>
  <si>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 xml:space="preserve">DATI AGGREGATI</t>
  </si>
  <si>
    <t xml:space="preserve">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</si>
  <si>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 xml:space="preserve">INDICI DI CONFIDENZA</t>
  </si>
  <si>
    <t xml:space="preserve">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</si>
  <si>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 xml:space="preserve">INDICE DI CONSERVAZIONE DELLE OPERE (id_CONSERVAZIONE)</t>
  </si>
  <si>
    <t xml:space="preserve">Indice che descrive lo stato di conservazione dell'opera.
Valutazione a giudizio del Gestore, sulla base della seguente classificazione:</t>
  </si>
  <si>
    <r>
      <rPr>
        <b val="true"/>
        <i val="true"/>
        <sz val="10"/>
        <rFont val="Calibri"/>
        <family val="0"/>
        <charset val="134"/>
      </rPr>
      <t xml:space="preserve">OPERE IN CEMENTO ARMATO
</t>
    </r>
    <r>
      <rPr>
        <sz val="10"/>
        <rFont val="Calibri"/>
        <family val="0"/>
        <charset val="134"/>
      </rPr>
      <t xml:space="preserve">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</si>
  <si>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val="true"/>
        <i val="true"/>
        <sz val="10"/>
        <rFont val="Calibri"/>
        <family val="0"/>
        <charset val="134"/>
      </rPr>
      <t xml:space="preserve">OPERE IN MURATURA
</t>
    </r>
    <r>
      <rPr>
        <sz val="10"/>
        <rFont val="Calibri"/>
        <family val="0"/>
        <charset val="134"/>
      </rPr>
      <t xml:space="preserve">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</si>
  <si>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val="true"/>
        <i val="true"/>
        <sz val="10"/>
        <rFont val="Calibri"/>
        <family val="0"/>
        <charset val="134"/>
      </rPr>
      <t xml:space="preserve">MACCHINE
</t>
    </r>
    <r>
      <rPr>
        <sz val="10"/>
        <rFont val="Calibri"/>
        <family val="0"/>
        <charset val="134"/>
      </rPr>
      <t xml:space="preserve">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</si>
  <si>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val="true"/>
        <i val="true"/>
        <sz val="10"/>
        <rFont val="Calibri"/>
        <family val="0"/>
        <charset val="134"/>
      </rPr>
      <t xml:space="preserve">TUBAZIONI - VALVOLE
</t>
    </r>
    <r>
      <rPr>
        <sz val="10"/>
        <rFont val="Calibri"/>
        <family val="0"/>
        <charset val="134"/>
      </rPr>
      <t xml:space="preserve">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</si>
  <si>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val="true"/>
        <i val="true"/>
        <sz val="10"/>
        <rFont val="Calibri"/>
        <family val="0"/>
        <charset val="134"/>
      </rPr>
      <t xml:space="preserve">QUADRI ELETTRICI
</t>
    </r>
    <r>
      <rPr>
        <sz val="10"/>
        <rFont val="Calibri"/>
        <family val="0"/>
        <charset val="134"/>
      </rPr>
      <t xml:space="preserve">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</si>
  <si>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val="true"/>
        <i val="true"/>
        <sz val="10"/>
        <rFont val="Calibri"/>
        <family val="0"/>
        <charset val="134"/>
      </rPr>
      <t xml:space="preserve">CIRCUITI ELETTRICI
</t>
    </r>
    <r>
      <rPr>
        <sz val="10"/>
        <rFont val="Calibri"/>
        <family val="0"/>
        <charset val="134"/>
      </rPr>
      <t xml:space="preserve">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</si>
  <si>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 xml:space="preserve">OPERE ELIMINATE, DISMESSE O IN FERMO IMPIANTO</t>
  </si>
  <si>
    <t xml:space="preserve">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</si>
  <si>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 xml:space="preserve">OPERE IN COSTRUZIONE</t>
  </si>
  <si>
    <t xml:space="preserve">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</si>
  <si>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 xml:space="preserve">STATO DELL'IMPIANTO (campo ID_OPERA_STATO)</t>
  </si>
  <si>
    <r>
      <rPr>
        <sz val="10"/>
        <rFont val="Calibri"/>
        <family val="0"/>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family val="0"/>
        <charset val="134"/>
      </rPr>
      <t xml:space="preserve">ecc.
</t>
    </r>
    <r>
      <rPr>
        <sz val="10"/>
        <rFont val="Calibri"/>
        <family val="0"/>
        <charset val="134"/>
      </rPr>
      <t xml:space="preserve">
Le opere dismesse o non più “pertinenti” devono restare nel DB Infrastrutture con codice stato opera adeguato.
Per le opere eliminate da DB deve essere fornita una nota giustificativa in apposita relazione.</t>
    </r>
  </si>
  <si>
    <r>
      <rPr>
        <b val="true"/>
        <sz val="10"/>
        <color rgb="FFFF0000"/>
        <rFont val="Calibri"/>
        <family val="0"/>
        <charset val="134"/>
      </rPr>
      <t xml:space="preserve">FOGLI DI INTERCONNESSIONE o DI DETTAGLIO DELLE POMPE
</t>
    </r>
    <r>
      <rPr>
        <sz val="10"/>
        <color rgb="FFFF0000"/>
        <rFont val="Calibri"/>
        <family val="0"/>
        <charset val="134"/>
      </rPr>
      <t xml:space="preserve">I fogli di specifica delle interconnessioni fra opere o di dettaglio delle pompe devono essere compilati solo in corrispondenze di opere in stato 1 (attivo) o stato 2 (fermo impianto parziale). </t>
    </r>
  </si>
  <si>
    <r>
      <rPr>
        <b val="true"/>
        <sz val="10"/>
        <color rgb="FFFF0000"/>
        <rFont val="Calibri"/>
        <family val="0"/>
        <charset val="134"/>
      </rPr>
      <t xml:space="preserve">UTENZE
</t>
    </r>
    <r>
      <rPr>
        <sz val="10"/>
        <color rgb="FFFF0000"/>
        <rFont val="Calibri"/>
        <family val="0"/>
        <charset val="134"/>
      </rPr>
      <t xml:space="preserve">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</si>
  <si>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</si>
  <si>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 xml:space="preserve">sheet</t>
  </si>
  <si>
    <t xml:space="preserve">nome_tabella</t>
  </si>
  <si>
    <t xml:space="preserve">codici</t>
  </si>
  <si>
    <t xml:space="preserve">nome_campo</t>
  </si>
  <si>
    <t xml:space="preserve">valore_label</t>
  </si>
  <si>
    <t xml:space="preserve">valore_udm</t>
  </si>
  <si>
    <t xml:space="preserve">valore_ascii</t>
  </si>
  <si>
    <t xml:space="preserve">id_dati</t>
  </si>
  <si>
    <t xml:space="preserve">PRIORITARIO (vedi REGOLE GENERALI)</t>
  </si>
  <si>
    <t xml:space="preserve">Descrizione Campo</t>
  </si>
  <si>
    <t xml:space="preserve">DA INDICARE</t>
  </si>
  <si>
    <t xml:space="preserve">Fiumi</t>
  </si>
  <si>
    <t xml:space="preserve">tinfra_a1x1</t>
  </si>
  <si>
    <t xml:space="preserve">ids_codice</t>
  </si>
  <si>
    <t xml:space="preserve">codice opera</t>
  </si>
  <si>
    <t xml:space="preserve">idt</t>
  </si>
  <si>
    <t xml:space="preserve">testo 16 car [utf8] [idt]</t>
  </si>
  <si>
    <t xml:space="preserve">Codice univoco identificativo dell'opera, assegnato da AIT.
Non deve essere compilato dal Gestore.</t>
  </si>
  <si>
    <t xml:space="preserve">ids_codice_origine</t>
  </si>
  <si>
    <t xml:space="preserve">codice origine</t>
  </si>
  <si>
    <t xml:space="preserve">testo</t>
  </si>
  <si>
    <t xml:space="preserve">testo 32 car [utf8] [testo]</t>
  </si>
  <si>
    <t xml:space="preserve">PRIORITARIO</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</si>
  <si>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</si>
  <si>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 xml:space="preserve">descrizione</t>
  </si>
  <si>
    <t xml:space="preserve">descrizione impianto</t>
  </si>
  <si>
    <t xml:space="preserve">testo 64 car [utf8] [testo]</t>
  </si>
  <si>
    <t xml:space="preserve">Descrizione sintetica dell'opera. Deve essere univoca per ogni opera e può contenere indicazione del tipo di opera, della denominazione e un'indicazione approssimativa dell'ubicazione.</t>
  </si>
  <si>
    <t xml:space="preserve">coord_nord</t>
  </si>
  <si>
    <t xml:space="preserve">g.boaga NORD</t>
  </si>
  <si>
    <t xml:space="preserve">m</t>
  </si>
  <si>
    <t xml:space="preserve">decimale 8 byte [m]</t>
  </si>
  <si>
    <t xml:space="preserve">Coordinata NORD dell'opera, nel sistema di riferimento Gauss-Boaga.</t>
  </si>
  <si>
    <t xml:space="preserve">coord_est</t>
  </si>
  <si>
    <t xml:space="preserve">g.boaga EST</t>
  </si>
  <si>
    <t xml:space="preserve">Coordinata EST dell'opera, nel sistema di riferimento Gauss-Boaga.</t>
  </si>
  <si>
    <t xml:space="preserve">coord_rif</t>
  </si>
  <si>
    <t xml:space="preserve">fuso RIF.</t>
  </si>
  <si>
    <t xml:space="preserve">nr</t>
  </si>
  <si>
    <t xml:space="preserve">intero 4 byte [nr]</t>
  </si>
  <si>
    <t xml:space="preserve">Fuso di riferimento per le coordinate dell'opera, nel sistema di riferimento Gauss-Boaga: indicare EST=33 o OVEST=32.</t>
  </si>
  <si>
    <t xml:space="preserve">schema_codici</t>
  </si>
  <si>
    <t xml:space="preserve">codice schema acquedottistico</t>
  </si>
  <si>
    <t xml:space="preserve">testo 128 car [utf8] [testo]</t>
  </si>
  <si>
    <t xml:space="preserve">Indicare il codice di identificazione dello schema acquedottistico. Nel caso di più di uno schema inserire il carattere ";" (punto e virgola) per separare i codici. Al massimo sono possibili 128 caratteri</t>
  </si>
  <si>
    <t xml:space="preserve">schema_descrizioni</t>
  </si>
  <si>
    <t xml:space="preserve">descrizione schema acquedottistico</t>
  </si>
  <si>
    <t xml:space="preserve">testo 255 car [utf8] [testo]</t>
  </si>
  <si>
    <t xml:space="preserve">Indicare la descrizione di identificazione dello schema acquedottistico. Nel caso di più di uno schema inserire il carattere ";" (punto e virgola) per separare i codici. Al massimo sono possibili 255 caratteri.</t>
  </si>
  <si>
    <t xml:space="preserve">quota_slm</t>
  </si>
  <si>
    <t xml:space="preserve">quota s.l.m</t>
  </si>
  <si>
    <t xml:space="preserve">intero 4 byte [m]</t>
  </si>
  <si>
    <t xml:space="preserve">Quota dell'opera sul livello del mare, misurata al piano di campagna.</t>
  </si>
  <si>
    <t xml:space="preserve">localita_nome</t>
  </si>
  <si>
    <t xml:space="preserve">località</t>
  </si>
  <si>
    <t xml:space="preserve">Nome della località dove è ubicata l'opera.</t>
  </si>
  <si>
    <t xml:space="preserve">id_comune_istat</t>
  </si>
  <si>
    <t xml:space="preserve">comune</t>
  </si>
  <si>
    <t xml:space="preserve">istat</t>
  </si>
  <si>
    <t xml:space="preserve">intero 4 byte [istat]</t>
  </si>
  <si>
    <t xml:space="preserve">Codice ISTAT del Comune dove è ubicata l'opera. VEDI TABELLA</t>
  </si>
  <si>
    <t xml:space="preserve">bacino_nome</t>
  </si>
  <si>
    <t xml:space="preserve">bacino appartenza corso acqua</t>
  </si>
  <si>
    <t xml:space="preserve">Nome del bacino idrografico.</t>
  </si>
  <si>
    <t xml:space="preserve">corso_acqua_nome</t>
  </si>
  <si>
    <t xml:space="preserve">nome del corso acqua</t>
  </si>
  <si>
    <t xml:space="preserve">Nome del corpo idrico superficiale dal quale è prelevata la risorsa.</t>
  </si>
  <si>
    <t xml:space="preserve">id_corso_acqua_classe</t>
  </si>
  <si>
    <t xml:space="preserve">classe corso acqua</t>
  </si>
  <si>
    <t xml:space="preserve">idn</t>
  </si>
  <si>
    <t xml:space="preserve">intero 4 byte [idn]</t>
  </si>
  <si>
    <t xml:space="preserve">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</si>
  <si>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 xml:space="preserve">concessione_estremi</t>
  </si>
  <si>
    <t xml:space="preserve">estremi della concessione</t>
  </si>
  <si>
    <t xml:space="preserve">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</si>
  <si>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 xml:space="preserve">concessione_port_pota</t>
  </si>
  <si>
    <t xml:space="preserve">portata concessa uso potabile</t>
  </si>
  <si>
    <t xml:space="preserve">l/s</t>
  </si>
  <si>
    <t xml:space="preserve">decimale 8 byte [l/s]</t>
  </si>
  <si>
    <t xml:space="preserve">Indicare la portata derivabile per uso potabile, così come indicata nell'atto di concessione o come richiesta.</t>
  </si>
  <si>
    <t xml:space="preserve">uso_plurimo</t>
  </si>
  <si>
    <t xml:space="preserve">uso plurimo</t>
  </si>
  <si>
    <t xml:space="preserve">sn</t>
  </si>
  <si>
    <t xml:space="preserve">binario 1 bit [sn]</t>
  </si>
  <si>
    <t xml:space="preserve">Indicare se l'acqua è utilizzata anche per usi diversi da quello potabile</t>
  </si>
  <si>
    <t xml:space="preserve">anno_costruzione</t>
  </si>
  <si>
    <t xml:space="preserve">anno costruzione</t>
  </si>
  <si>
    <t xml:space="preserve">anno</t>
  </si>
  <si>
    <t xml:space="preserve">intero 4 byte [anno]</t>
  </si>
  <si>
    <t xml:space="preserve">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</si>
  <si>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anno_ristrutturazione</t>
  </si>
  <si>
    <t xml:space="preserve">anno ristrutturazione</t>
  </si>
  <si>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</si>
  <si>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t>
  </si>
  <si>
    <t xml:space="preserve">conservazione</t>
  </si>
  <si>
    <t xml:space="preserve">Indice che descrive lo stato di conservazione dell'opera. VEDI TABELLA
Valutazione a giudizio del Gestore, sulla base della classificazione indicata in tabella.</t>
  </si>
  <si>
    <t xml:space="preserve">utilizzo_tipo</t>
  </si>
  <si>
    <t xml:space="preserve">utilizzo (continuo,occasionale,periodico)</t>
  </si>
  <si>
    <t xml:space="preserve">testo 16 car [utf8] [testo]</t>
  </si>
  <si>
    <t xml:space="preserve">Indicare se l'utilizzo previsto per l'opera di presa è: CONTINUO (sempre funzionante), PERIODICO (per es. stagionale), OCCASIONALE (per es. in casi di emergenza).</t>
  </si>
  <si>
    <t xml:space="preserve">utilizzo_annuo</t>
  </si>
  <si>
    <t xml:space="preserve">utilizzo annuo (0 - 100)</t>
  </si>
  <si>
    <t xml:space="preserve">%</t>
  </si>
  <si>
    <t xml:space="preserve">decimale 8 byte [%]</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</si>
  <si>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</si>
  <si>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area_bacino_monte</t>
  </si>
  <si>
    <t xml:space="preserve">area del bacino a monte</t>
  </si>
  <si>
    <t xml:space="preserve">kmq</t>
  </si>
  <si>
    <t xml:space="preserve">decimale 8 byte [kmq]</t>
  </si>
  <si>
    <t xml:space="preserve">Estensione del bacino idrografico, definito come la porzione di territorio dal quale le acque pluviali o di fusione delle nevi e dei ghiacciai, defluendo in superficie, si raccolgono in un determinato corso d’acqua, direttamente o a mezzo di affluenti (reticolo idrografico).</t>
  </si>
  <si>
    <t xml:space="preserve">volume_prelevato</t>
  </si>
  <si>
    <t xml:space="preserve">volume prelevato</t>
  </si>
  <si>
    <t xml:space="preserve">mc/anno</t>
  </si>
  <si>
    <t xml:space="preserve">decimale 8 byte [mc/anno]</t>
  </si>
  <si>
    <t xml:space="preserve">Volume di risorsa prelevata in un anno dall'opera di presa. (A02 ex DM 99/97)
In caso di opera in fermo impianto o dismissione questo dato deve essere ZERO.</t>
  </si>
  <si>
    <t xml:space="preserve">volume_immesso</t>
  </si>
  <si>
    <t xml:space="preserve">volume immesso in rete</t>
  </si>
  <si>
    <r>
      <rPr>
        <sz val="8"/>
        <color rgb="FF000000"/>
        <rFont val="Arial"/>
        <family val="0"/>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family val="0"/>
        <charset val="134"/>
      </rPr>
      <t xml:space="preserve">Nel caso in cui la risorsa venga invece interamente convogliata ad un potabilizzatore inserire il valore ZERO.
</t>
    </r>
    <r>
      <rPr>
        <sz val="8"/>
        <color rgb="FF000000"/>
        <rFont val="Arial"/>
        <family val="0"/>
        <charset val="134"/>
      </rPr>
      <t xml:space="preserve">Deve essere minore o uguale al corrispondente volume prelevato dall'opera di presa
In caso di opera in fermo impianto o dismissione questo dato deve essere ZERO.</t>
    </r>
  </si>
  <si>
    <t xml:space="preserve">portata_esercizio</t>
  </si>
  <si>
    <t xml:space="preserve">portata di esercizio</t>
  </si>
  <si>
    <t xml:space="preserve">Indicare la portata di esercizio dell'opera di presa.
Il valore indicato dovrebbe essere minore della portata derivabile massima indicata in concessione.</t>
  </si>
  <si>
    <t xml:space="preserve">portata_derivata_max</t>
  </si>
  <si>
    <t xml:space="preserve">portata derivata massima</t>
  </si>
  <si>
    <t xml:space="preserve">Indicare la portata massima derivata dall'opera di presa.
Il valore indicato dovrebbe essere minore della portata derivabile massima indicata in concessione.
In caso di opera in fermo impianto o dismissione questo dato deve essere ZERO.</t>
  </si>
  <si>
    <t xml:space="preserve">portata_derivata_min</t>
  </si>
  <si>
    <t xml:space="preserve">portata derivata minima</t>
  </si>
  <si>
    <t xml:space="preserve">Indicare la portata minima derivata dall'opera di presa.
Il valore indicato dovrebbe essere minore della portata derivabile massima indicata in concessione.
In caso di opera in fermo impianto o dismissione questo dato deve essere ZERO.</t>
  </si>
  <si>
    <t xml:space="preserve">portata_derivabile_max</t>
  </si>
  <si>
    <t xml:space="preserve">portata derivabile massima</t>
  </si>
  <si>
    <t xml:space="preserve">Indicare la portata massima di progetto dell'opera di presa (potenzialità dell'opera di presa).
Il dato deve essere indicativo di una residua capacità dell’opera di presa di captare, in caso di necessità, ulteriore risorsa rispetto al dato medio di prelievo.</t>
  </si>
  <si>
    <t xml:space="preserve">pres_traversa_fluviale</t>
  </si>
  <si>
    <t xml:space="preserve">traversa fluviale</t>
  </si>
  <si>
    <t xml:space="preserve">Indicare la presenza di traversa fluviale.</t>
  </si>
  <si>
    <t xml:space="preserve">pres_camera_presa</t>
  </si>
  <si>
    <t xml:space="preserve">camera di presa</t>
  </si>
  <si>
    <t xml:space="preserve">Indicare la presenza di camera di presa in corrispondenza della derivazione da fiume.</t>
  </si>
  <si>
    <t xml:space="preserve">pres_psucchieruola</t>
  </si>
  <si>
    <t xml:space="preserve">presa con succhierola</t>
  </si>
  <si>
    <t xml:space="preserve">Indicare la presenza di sistema di presa con succhierola.</t>
  </si>
  <si>
    <t xml:space="preserve">pres_griglia</t>
  </si>
  <si>
    <t xml:space="preserve">griglia</t>
  </si>
  <si>
    <t xml:space="preserve">Indicare la presenza di griglia in corrispondenza della derivazione da fiume.</t>
  </si>
  <si>
    <t xml:space="preserve">pres_filtro</t>
  </si>
  <si>
    <t xml:space="preserve">filtro</t>
  </si>
  <si>
    <t xml:space="preserve">Indicare la presenza di sistema di filtraggio in corrispondenza della derivazione da fiume.</t>
  </si>
  <si>
    <t xml:space="preserve">pres_dissabbiatore</t>
  </si>
  <si>
    <t xml:space="preserve">dissabbiatore</t>
  </si>
  <si>
    <t xml:space="preserve">Indicare la presenza di dissabbiatore in corrispondenza della derivazione da fiume.</t>
  </si>
  <si>
    <t xml:space="preserve">id_tipo_telecontrollo</t>
  </si>
  <si>
    <t xml:space="preserve">tipo telecontrollo</t>
  </si>
  <si>
    <t xml:space="preserve">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</si>
  <si>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 xml:space="preserve">pres_misura_portata</t>
  </si>
  <si>
    <t xml:space="preserve">misura portata</t>
  </si>
  <si>
    <t xml:space="preserve">Indicare la presenza di sistema di misura della portata.</t>
  </si>
  <si>
    <t xml:space="preserve">zona_tutela_assoluta</t>
  </si>
  <si>
    <t xml:space="preserve">zona tutela assoluta</t>
  </si>
  <si>
    <t xml:space="preserve">Indicare se la zona di tutela assoluta, così come definita dal comma 3 dell'art. 94 del D.Lgs. 152/2006 (zona di almeno 10 metri di estensione dal punto di presa), è adeguatamente protetta e adibita alle sole attività legate alla captazione.</t>
  </si>
  <si>
    <t xml:space="preserve">zona_rispetto</t>
  </si>
  <si>
    <t xml:space="preserve">zona di rispetto</t>
  </si>
  <si>
    <t xml:space="preserve">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</si>
  <si>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 xml:space="preserve">zona_protezione</t>
  </si>
  <si>
    <t xml:space="preserve">zona di protezione</t>
  </si>
  <si>
    <t xml:space="preserve">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</si>
  <si>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 xml:space="preserve">id_tipo_clorazione</t>
  </si>
  <si>
    <t xml:space="preserve">tipo di clorazione</t>
  </si>
  <si>
    <t xml:space="preserve">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</si>
  <si>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cloratore_anno_insta</t>
  </si>
  <si>
    <t xml:space="preserve">anno istallazione cloratore</t>
  </si>
  <si>
    <t xml:space="preserve">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</si>
  <si>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 xml:space="preserve">cloratore_anno_ristru</t>
  </si>
  <si>
    <t xml:space="preserve">anno ristrutturazione cloratore</t>
  </si>
  <si>
    <t xml:space="preserve">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</si>
  <si>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 xml:space="preserve">id_opera_stato</t>
  </si>
  <si>
    <t xml:space="preserve">opera stato</t>
  </si>
  <si>
    <t xml:space="preserve">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</si>
  <si>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 xml:space="preserve">idx_area_bacino_monte</t>
  </si>
  <si>
    <t xml:space="preserve">ind.conf. area bacino monte</t>
  </si>
  <si>
    <t xml:space="preserve">testo 2 car [utf8] [idt]</t>
  </si>
  <si>
    <t xml:space="preserve">Indice di confidenza del dato: indica il grado di affidabilità della specifica informazione secondo la scala di qualità del dato definita in tabella. VEDI TABELLA</t>
  </si>
  <si>
    <t xml:space="preserve">idx_anno_costruzione</t>
  </si>
  <si>
    <t xml:space="preserve">ind.conf. anno costruzione</t>
  </si>
  <si>
    <t xml:space="preserve">idx_anno_ristrutturazione</t>
  </si>
  <si>
    <t xml:space="preserve">ind.conf. anno ristrutturazione</t>
  </si>
  <si>
    <t xml:space="preserve">idx_volume_prelevato</t>
  </si>
  <si>
    <t xml:space="preserve">ind.conf. volume prelevato</t>
  </si>
  <si>
    <t xml:space="preserve">idx_volume_immesso</t>
  </si>
  <si>
    <t xml:space="preserve">ind.conf. volume immesso</t>
  </si>
  <si>
    <t xml:space="preserve">idx_portata_esercizio</t>
  </si>
  <si>
    <t xml:space="preserve">ind.conf. portata esercizio</t>
  </si>
  <si>
    <t xml:space="preserve">idx_portata_derivata_max</t>
  </si>
  <si>
    <t xml:space="preserve">ind.conf. portata derivata max</t>
  </si>
  <si>
    <t xml:space="preserve">idx_portata_derivata_min</t>
  </si>
  <si>
    <t xml:space="preserve">ind.conf. portata derivata min</t>
  </si>
  <si>
    <t xml:space="preserve">idx_portata_derivabile_max</t>
  </si>
  <si>
    <t xml:space="preserve">ind.conf. portata derivabile max</t>
  </si>
  <si>
    <t xml:space="preserve">data_ua</t>
  </si>
  <si>
    <t xml:space="preserve">aggiornamento</t>
  </si>
  <si>
    <t xml:space="preserve">data</t>
  </si>
  <si>
    <t xml:space="preserve">data 8 byte [data]</t>
  </si>
  <si>
    <t xml:space="preserve">Fiumi_inpotab</t>
  </si>
  <si>
    <t xml:space="preserve">tinfra_a1x1_potab</t>
  </si>
  <si>
    <t xml:space="preserve">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</si>
  <si>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 xml:space="preserve">ids_codice_potab</t>
  </si>
  <si>
    <t xml:space="preserve">codice potabilizzatore</t>
  </si>
  <si>
    <t xml:space="preserve">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</si>
  <si>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 xml:space="preserve">id_gestore_potab</t>
  </si>
  <si>
    <t xml:space="preserve">gestore potabilizzatore</t>
  </si>
  <si>
    <t xml:space="preserve">Indicare il gestore del potabilizzatore a cui è destinata la risorsa prelevata dall'opera di presa. Se trattasi di Gestore sul territorio della Regione Toscana utilizzare i codici definiti in tabella, altrimenti indicarne il nome.</t>
  </si>
  <si>
    <t xml:space="preserve">Fiumi_inreti</t>
  </si>
  <si>
    <t xml:space="preserve">tinfra_a1x1_reti</t>
  </si>
  <si>
    <r>
      <rPr>
        <sz val="8"/>
        <color rgb="FF000000"/>
        <rFont val="Arial"/>
        <family val="0"/>
        <charset val="134"/>
      </rPr>
      <t xml:space="preserve">Codice origine identificativo dell'opera di presa, assegnato dal Gestore, corrispondente al ids_codice_origine individuato nella scheda principale del tipo di opera di presa.
Per tutte le opere di presa</t>
    </r>
    <r>
      <rPr>
        <u val="single"/>
        <sz val="8"/>
        <color rgb="FFFF0000"/>
        <rFont val="Arial"/>
        <family val="0"/>
        <charset val="134"/>
      </rPr>
      <t xml:space="preserve"> </t>
    </r>
    <r>
      <rPr>
        <sz val="8"/>
        <color rgb="FF000000"/>
        <rFont val="Arial"/>
        <family val="0"/>
        <charset val="134"/>
      </rPr>
      <t xml:space="preserve">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</si>
  <si>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 xml:space="preserve">ids_codice_rete</t>
  </si>
  <si>
    <t xml:space="preserve">codice rete</t>
  </si>
  <si>
    <t xml:space="preserve">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</si>
  <si>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 xml:space="preserve">id_gestore_rete</t>
  </si>
  <si>
    <t xml:space="preserve">gestore rete</t>
  </si>
  <si>
    <t xml:space="preserve">Indicare il gestore della rete di distribuzione a cui è destinata la risorsa prelevata dall'opera di presa. Se trattasi di Gestore sul territorio della Regione Toscana utilizzare i codici definiti in tabella, altrimenti indicarne il nome.</t>
  </si>
  <si>
    <t xml:space="preserve">Laghi</t>
  </si>
  <si>
    <t xml:space="preserve">tinfra_a1x2</t>
  </si>
  <si>
    <t xml:space="preserve">Indicare per quanto tempo nell'arco dell'anno è utilizzato il punto di presa, espresso in percentuale.
Nel caso di opere con uso CONTINUO deve essere pari a 100%.
In caso di opera in fermo impianto o dismissione questo dato deve essere ZERO.</t>
  </si>
  <si>
    <t xml:space="preserve">area_bacino_afferente</t>
  </si>
  <si>
    <t xml:space="preserve">area bacino afferente all'invaso</t>
  </si>
  <si>
    <t xml:space="preserve">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</si>
  <si>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 xml:space="preserve">volume_invaso</t>
  </si>
  <si>
    <t xml:space="preserve">volume invaso</t>
  </si>
  <si>
    <t xml:space="preserve">mc</t>
  </si>
  <si>
    <t xml:space="preserve">decimale 8 byte [mc]</t>
  </si>
  <si>
    <t xml:space="preserve">Indicare la capacità dell'invaso compresa tra la quota di massimo invaso e la quota minima di utilizzo (scarico di fondo).</t>
  </si>
  <si>
    <t xml:space="preserve">altezza_diga</t>
  </si>
  <si>
    <t xml:space="preserve">altezza diga</t>
  </si>
  <si>
    <t xml:space="preserve">Altezza dello sbarramento artificiale.
Tale altezza è definita come differenza fra la quota del piano di coronamento, ovvero del ciglio più elevato di sfioro nel caso di traverse prive di coronamento, e quella del punto più depresso dei paramenti.</t>
  </si>
  <si>
    <t xml:space="preserve">invaso_norma_collaudo</t>
  </si>
  <si>
    <t xml:space="preserve">invaso a norma collaudo</t>
  </si>
  <si>
    <t xml:space="preserve">Indicare se l'invaso è stato collaudato.</t>
  </si>
  <si>
    <t xml:space="preserve">zona rispetto</t>
  </si>
  <si>
    <t xml:space="preserve">zona protezione</t>
  </si>
  <si>
    <t xml:space="preserve">idx_area_bacino_afferente</t>
  </si>
  <si>
    <t xml:space="preserve">ind.conf. area bacino afferente</t>
  </si>
  <si>
    <t xml:space="preserve">Laghi_inpotab</t>
  </si>
  <si>
    <t xml:space="preserve">tinfra_a1x2_potab</t>
  </si>
  <si>
    <t xml:space="preserve">Laghi_inreti</t>
  </si>
  <si>
    <t xml:space="preserve">tinfra_a1x2_reti</t>
  </si>
  <si>
    <t xml:space="preserve">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</si>
  <si>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 xml:space="preserve">Pozzi</t>
  </si>
  <si>
    <t xml:space="preserve">tinfra_a1x3</t>
  </si>
  <si>
    <t xml:space="preserve">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</si>
  <si>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 xml:space="preserve">codice_campo_pozzi</t>
  </si>
  <si>
    <t xml:space="preserve">codice identificazione campo pozzi</t>
  </si>
  <si>
    <t xml:space="preserve">Indicare il codice di identificazione del campo pozzi, utilizzare al massimo 32 caratteri</t>
  </si>
  <si>
    <t xml:space="preserve">descrizione_campo_pozzi</t>
  </si>
  <si>
    <t xml:space="preserve">denominazione campo pozzi</t>
  </si>
  <si>
    <t xml:space="preserve">Indicare la denominazione del campo pozzi, utilizzare massimo 64 cartteri</t>
  </si>
  <si>
    <t xml:space="preserve">anno_perforazione</t>
  </si>
  <si>
    <t xml:space="preserve">anno perforazione</t>
  </si>
  <si>
    <t xml:space="preserve">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</si>
  <si>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 xml:space="preserve">profondita_perforazione</t>
  </si>
  <si>
    <t xml:space="preserve">profondità di perforazione</t>
  </si>
  <si>
    <t xml:space="preserve">Profondità del pozzo dal piano di campagna.</t>
  </si>
  <si>
    <t xml:space="preserve">diametro_perforazione</t>
  </si>
  <si>
    <t xml:space="preserve">diametro perforazione</t>
  </si>
  <si>
    <t xml:space="preserve">mm</t>
  </si>
  <si>
    <t xml:space="preserve">decimale 8 byte [mm]</t>
  </si>
  <si>
    <t xml:space="preserve">Indicare il diametro di perforazione del pozzo.</t>
  </si>
  <si>
    <t xml:space="preserve">potenza_installata</t>
  </si>
  <si>
    <t xml:space="preserve">potenza installata</t>
  </si>
  <si>
    <t xml:space="preserve">Kw</t>
  </si>
  <si>
    <t xml:space="preserve">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</si>
  <si>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</si>
  <si>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 xml:space="preserve">consumo_energia</t>
  </si>
  <si>
    <t xml:space="preserve">consumo di energia</t>
  </si>
  <si>
    <t xml:space="preserve">kwh/anno</t>
  </si>
  <si>
    <t xml:space="preserve">decimale 8 byte [kwh/anno]</t>
  </si>
  <si>
    <t xml:space="preserve">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</si>
  <si>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 xml:space="preserve">portata_utilizzo_max</t>
  </si>
  <si>
    <t xml:space="preserve">portata di utilizzo massima</t>
  </si>
  <si>
    <t xml:space="preserve">portata_utilizzo_min</t>
  </si>
  <si>
    <t xml:space="preserve">portata di utilizzo minima</t>
  </si>
  <si>
    <t xml:space="preserve">pres_misura_pressione</t>
  </si>
  <si>
    <t xml:space="preserve">misura pressione</t>
  </si>
  <si>
    <t xml:space="preserve">Indicare la presenza di sistema di misura della pressione.</t>
  </si>
  <si>
    <t xml:space="preserve">episodi_inquinamento5</t>
  </si>
  <si>
    <t xml:space="preserve">episodi inquinamento 5anni</t>
  </si>
  <si>
    <t xml:space="preserve">Indicare se negli ultimi 5 anni sono avvenuti episodi di inquinamento.</t>
  </si>
  <si>
    <t xml:space="preserve">idx_anno_perforazione</t>
  </si>
  <si>
    <t xml:space="preserve">ind.conf. anno perforazione</t>
  </si>
  <si>
    <t xml:space="preserve">idx_potenza_installata</t>
  </si>
  <si>
    <t xml:space="preserve">ind.conf. potenza installata</t>
  </si>
  <si>
    <t xml:space="preserve">idx_portata_utilizzo_max</t>
  </si>
  <si>
    <t xml:space="preserve">ind.conf. portata utilizzo max</t>
  </si>
  <si>
    <t xml:space="preserve">idx_portata_utilizzo_min</t>
  </si>
  <si>
    <t xml:space="preserve">ind.conf. portata utilizzo min</t>
  </si>
  <si>
    <t xml:space="preserve">Pozzi_pompe</t>
  </si>
  <si>
    <t xml:space="preserve">tinfra_a1x3_pompe</t>
  </si>
  <si>
    <t xml:space="preserve">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</si>
  <si>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 xml:space="preserve">anno_installazione</t>
  </si>
  <si>
    <t xml:space="preserve">anno installazione</t>
  </si>
  <si>
    <t xml:space="preserve">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</si>
  <si>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rgb="FF000000"/>
        <rFont val="Arial"/>
        <family val="0"/>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per le pompe: l'anno di ristrutturazione può essere sostituito da anno di sostituzione della pompa).
</t>
    </r>
    <r>
      <rPr>
        <sz val="8"/>
        <color rgb="FF000000"/>
        <rFont val="Arial"/>
        <family val="0"/>
        <charset val="134"/>
      </rPr>
      <t xml:space="preserve">VEDI REGOLE GENERALI</t>
    </r>
  </si>
  <si>
    <t xml:space="preserve">potenza</t>
  </si>
  <si>
    <t xml:space="preserve">Potenza di targa della pompa.</t>
  </si>
  <si>
    <t xml:space="preserve">portata</t>
  </si>
  <si>
    <t xml:space="preserve">Portata della pompa.</t>
  </si>
  <si>
    <t xml:space="preserve">prevalenza</t>
  </si>
  <si>
    <t xml:space="preserve">M.C.A.</t>
  </si>
  <si>
    <t xml:space="preserve">decimale 8 byte [M.C.A.]</t>
  </si>
  <si>
    <t xml:space="preserve">Prevalenza di targa della pompa.</t>
  </si>
  <si>
    <t xml:space="preserve">funziona_riserva</t>
  </si>
  <si>
    <t xml:space="preserve">funziona riserva</t>
  </si>
  <si>
    <t xml:space="preserve">Indicare la presenza di pompe di riserva.</t>
  </si>
  <si>
    <t xml:space="preserve">idx_anno_installazione</t>
  </si>
  <si>
    <t xml:space="preserve">ind.conf. anno installazione</t>
  </si>
  <si>
    <t xml:space="preserve">idx_potenza</t>
  </si>
  <si>
    <t xml:space="preserve">ind.conf. potenza</t>
  </si>
  <si>
    <t xml:space="preserve">idx_portata</t>
  </si>
  <si>
    <t xml:space="preserve">ind.conf. portata</t>
  </si>
  <si>
    <t xml:space="preserve">idx_prevalenza</t>
  </si>
  <si>
    <t xml:space="preserve">ind.conf. prevalenza</t>
  </si>
  <si>
    <t xml:space="preserve">Pozzi_inpotab</t>
  </si>
  <si>
    <t xml:space="preserve">tinfra_a1x3_potab</t>
  </si>
  <si>
    <t xml:space="preserve">Pozzi_inreti</t>
  </si>
  <si>
    <t xml:space="preserve">tinfra_a1x3_reti</t>
  </si>
  <si>
    <t xml:space="preserve">Sorgenti</t>
  </si>
  <si>
    <t xml:space="preserve">tinfra_a1x4</t>
  </si>
  <si>
    <t xml:space="preserve">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</si>
  <si>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 xml:space="preserve">codice_campo_sorgenti</t>
  </si>
  <si>
    <t xml:space="preserve">codice identificazione campo sorgenti</t>
  </si>
  <si>
    <t xml:space="preserve">Indicare il codice di identificazione del campo sorgenti, utilizzare al massimo 32 caratteri</t>
  </si>
  <si>
    <t xml:space="preserve">descrizione_campo_sorgenti</t>
  </si>
  <si>
    <t xml:space="preserve">denominazione campo sorgenti</t>
  </si>
  <si>
    <t xml:space="preserve">Indicare la denominazione del campo sorgenti, utilizzare massimo 64 cartteri</t>
  </si>
  <si>
    <t xml:space="preserve">pres_cunicolo_presa</t>
  </si>
  <si>
    <t xml:space="preserve">cunicolo di presa</t>
  </si>
  <si>
    <t xml:space="preserve">Indicare la presenza di cunicolo di presa in corrispondenza della derivazione da sorgente.</t>
  </si>
  <si>
    <t xml:space="preserve">pres_vasca_captazione</t>
  </si>
  <si>
    <t xml:space="preserve">vasca captazione</t>
  </si>
  <si>
    <t xml:space="preserve">Indicare se la sorgente è dotata di vasca di captazione.</t>
  </si>
  <si>
    <t xml:space="preserve">pres_vasca_misura</t>
  </si>
  <si>
    <t xml:space="preserve">vasca misura</t>
  </si>
  <si>
    <t xml:space="preserve">Indicare se la sorgente è dotata di vasca di misura.</t>
  </si>
  <si>
    <t xml:space="preserve">pres_vasca_carico</t>
  </si>
  <si>
    <t xml:space="preserve">vasca carico</t>
  </si>
  <si>
    <t xml:space="preserve">Indicare se la sorgente è dotata di vasca di carico.</t>
  </si>
  <si>
    <t xml:space="preserve">portata_utilizzo</t>
  </si>
  <si>
    <t xml:space="preserve">portata di utilizzo</t>
  </si>
  <si>
    <t xml:space="preserve">Indicare la portata di utilizzo della sorgente, indicata nella concessione di derivazione.
In caso di opera in fermo impianto o dismissione questo dato deve essere ZERO</t>
  </si>
  <si>
    <t xml:space="preserve">idx_portata_utilizzo</t>
  </si>
  <si>
    <t xml:space="preserve">ind.conf. portata utilizzo</t>
  </si>
  <si>
    <t xml:space="preserve">Sorgenti_inpotab</t>
  </si>
  <si>
    <t xml:space="preserve">tinfra_a1x4_potab</t>
  </si>
  <si>
    <t xml:space="preserve">Sorgenti_inreti</t>
  </si>
  <si>
    <t xml:space="preserve">tinfra_a1x4_reti</t>
  </si>
  <si>
    <t xml:space="preserve">Mari</t>
  </si>
  <si>
    <t xml:space="preserve">tinfra_a1x5</t>
  </si>
  <si>
    <t xml:space="preserve">profondita_slm</t>
  </si>
  <si>
    <t xml:space="preserve">profondità s.l.m</t>
  </si>
  <si>
    <t xml:space="preserve">Profondità di posa della condotta rispetto al piano di campagna</t>
  </si>
  <si>
    <t xml:space="preserve">lunghezza</t>
  </si>
  <si>
    <t xml:space="preserve">Indicare la lunghezza della condotta</t>
  </si>
  <si>
    <t xml:space="preserve">diametro</t>
  </si>
  <si>
    <t xml:space="preserve">Indicare il diametro della condotta di presa a mare.</t>
  </si>
  <si>
    <t xml:space="preserve">Indicare la portata di utilizzo. In caso di opera in fermo impianto o dismissione questo dato deve essere ZERO</t>
  </si>
  <si>
    <t xml:space="preserve">Mari_pompe</t>
  </si>
  <si>
    <t xml:space="preserve">tinfra_a1x5_pompe</t>
  </si>
  <si>
    <t xml:space="preserve">Mari_inpotab</t>
  </si>
  <si>
    <t xml:space="preserve">tinfra_a1x5_potab</t>
  </si>
  <si>
    <t xml:space="preserve">Mari_inreti</t>
  </si>
  <si>
    <t xml:space="preserve">tinfra_a1x5_reti</t>
  </si>
  <si>
    <t xml:space="preserve">Potabilizzatori</t>
  </si>
  <si>
    <t xml:space="preserve">tinfra_a2</t>
  </si>
  <si>
    <r>
      <rPr>
        <sz val="8"/>
        <color rgb="FF000000"/>
        <rFont val="Arial"/>
        <family val="0"/>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family val="0"/>
        <charset val="134"/>
      </rPr>
      <t xml:space="preserve">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
</t>
    </r>
    <r>
      <rPr>
        <sz val="8"/>
        <color rgb="FF000000"/>
        <rFont val="Arial"/>
        <family val="0"/>
        <charset val="134"/>
      </rPr>
      <t xml:space="preserve">I così detti "Fontanelli di Alta Qualità" o "Case dell'Acqua" non devono essere registrati fra i potabilizzatori, in quanto compresi in altre attività idriche così come definito con Delibera AEEGSI 664/2015/R/IDR all’Allegato 1, Titolo 1, Articolo 1.</t>
    </r>
  </si>
  <si>
    <t xml:space="preserve">id_tipo_trattamento</t>
  </si>
  <si>
    <t xml:space="preserve">tipo trattamento</t>
  </si>
  <si>
    <t xml:space="preserve">Indicare il tipo di trattamento del potabilizzatore. VEDI TABELLA</t>
  </si>
  <si>
    <t xml:space="preserve">anno_ristruttura_civile</t>
  </si>
  <si>
    <t xml:space="preserve">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</si>
  <si>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id_conservazione_civile</t>
  </si>
  <si>
    <t xml:space="preserve">conservazione opere civili</t>
  </si>
  <si>
    <t xml:space="preserve">anno_ristruttura_elmec</t>
  </si>
  <si>
    <t xml:space="preserve">anno ristrutturazione elettromeccanica</t>
  </si>
  <si>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</si>
  <si>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 xml:space="preserve">id_conservazione_elmec</t>
  </si>
  <si>
    <t xml:space="preserve">conservazione opere elettromeccaniche</t>
  </si>
  <si>
    <t xml:space="preserve">volume_trattabile_giorno</t>
  </si>
  <si>
    <t xml:space="preserve">volume trattabile</t>
  </si>
  <si>
    <t xml:space="preserve">Mln/gg</t>
  </si>
  <si>
    <t xml:space="preserve">decimale 8 byte [Mln/gg]</t>
  </si>
  <si>
    <t xml:space="preserve">Volume giornaliero trattabile, come da caratteristiche di impianto.</t>
  </si>
  <si>
    <t xml:space="preserve">volume_trattato_anno</t>
  </si>
  <si>
    <t xml:space="preserve">volume trattato</t>
  </si>
  <si>
    <t xml:space="preserve">Volume di acqua grezza sottoposta a potabilizzazione in un anno. (A04 ex DM 99/97)
Deve essere misurato all'ingresso del trattamento.
In caso di opera in fermo impianto o dismissione questo dato deve essere ZERO.</t>
  </si>
  <si>
    <t xml:space="preserve">volume_in_uscita</t>
  </si>
  <si>
    <t xml:space="preserve">volume in uscita immesso all'utilizzazione (A06)</t>
  </si>
  <si>
    <t xml:space="preserve">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</si>
  <si>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 xml:space="preserve">presidio_ore_giorno</t>
  </si>
  <si>
    <t xml:space="preserve">presidio medio impianto</t>
  </si>
  <si>
    <t xml:space="preserve">hr/gg</t>
  </si>
  <si>
    <t xml:space="preserve">decimale 8 byte [hr/gg]</t>
  </si>
  <si>
    <t xml:space="preserve">Indicare la durata media giornaliera di presidio presso l'impianto.
In caso di opera in fermo impianto o dismissione questo dato deve essere ZERO.</t>
  </si>
  <si>
    <t xml:space="preserve">presidio_saltuario</t>
  </si>
  <si>
    <t xml:space="preserve">presidio saltuario</t>
  </si>
  <si>
    <t xml:space="preserve">Indicare se è previsto un presidio saltuario (non giornaliero) dell'impianto di potabilizzazione.
In caso di opera in fermo impianto o dismissione questo dato deve essere ZERO.</t>
  </si>
  <si>
    <t xml:space="preserve">riserva_acqua</t>
  </si>
  <si>
    <t xml:space="preserve">riserva di acqua</t>
  </si>
  <si>
    <t xml:space="preserve">Volume di riserva di acqua presente presso l'impianto di potabilizzazione.</t>
  </si>
  <si>
    <t xml:space="preserve">pres_misura_portata_ingresso</t>
  </si>
  <si>
    <t xml:space="preserve">misura portata in ingresso impianto</t>
  </si>
  <si>
    <t xml:space="preserve">Indicare la presenza di sistema di misura della portata in ingresso all'impianto.</t>
  </si>
  <si>
    <t xml:space="preserve">pres_misura_portata_uscita</t>
  </si>
  <si>
    <t xml:space="preserve">misura portata in uscita impianto</t>
  </si>
  <si>
    <t xml:space="preserve">Indicare la presenza di sistema di misura della portata in uscita dall'impianto.</t>
  </si>
  <si>
    <t xml:space="preserve">tra_grigliatura</t>
  </si>
  <si>
    <t xml:space="preserve">tra grigliatura</t>
  </si>
  <si>
    <t xml:space="preserve">Indicare se l'impianto di potabilizzazione è dotato di trattamento di grigliatura.</t>
  </si>
  <si>
    <t xml:space="preserve">tra_dissabbiamento</t>
  </si>
  <si>
    <t xml:space="preserve">tra dissabbiamento</t>
  </si>
  <si>
    <t xml:space="preserve">Indicare se l'impianto di potabilizzazione è dotato di trattamento di dissabbiamento.</t>
  </si>
  <si>
    <t xml:space="preserve">tra_chiarificazione</t>
  </si>
  <si>
    <t xml:space="preserve">tra chiarificazione</t>
  </si>
  <si>
    <t xml:space="preserve">Indicare se l'impianto di potabilizzazione è dotato di trattamento di chiarificazione.</t>
  </si>
  <si>
    <t xml:space="preserve">id_tra_filtraz_rapida</t>
  </si>
  <si>
    <t xml:space="preserve">trattamento filtrazione rapida</t>
  </si>
  <si>
    <t xml:space="preserve">Indicare l'assenza o il tipo di sistema di filtrazione presente nella filiera del potabilizzatore. VEDI TABELLA</t>
  </si>
  <si>
    <t xml:space="preserve">id_tra_ossida_riduzione</t>
  </si>
  <si>
    <t xml:space="preserve">trattamento ossidazione e riduzione</t>
  </si>
  <si>
    <t xml:space="preserve">Indicare l'assenza o il tipo di sistema di ossido-riduzione presente nella filiera del potabilizzatore. VEDI TABELLA</t>
  </si>
  <si>
    <t xml:space="preserve">tra_precipitazione</t>
  </si>
  <si>
    <t xml:space="preserve">tra precipitazione</t>
  </si>
  <si>
    <t xml:space="preserve">Indicare se l'impianto di potabilizzazione è dotato di trattamento per precipitazione.</t>
  </si>
  <si>
    <t xml:space="preserve">tra_strippaggio</t>
  </si>
  <si>
    <t xml:space="preserve">tra strippaggio</t>
  </si>
  <si>
    <t xml:space="preserve">Indicare se l'impianto di potabilizzazione è dotato di sistemi di strippaggio.</t>
  </si>
  <si>
    <t xml:space="preserve">id_tra_acarboni_attivi</t>
  </si>
  <si>
    <t xml:space="preserve">trattamento a carboni attivi</t>
  </si>
  <si>
    <t xml:space="preserve">Indicare l'assenza o il tipo di trattamento a carboni attivi presente nella filiera del potabilizzatore. VEDI TABELLA</t>
  </si>
  <si>
    <t xml:space="preserve">tra_resine_scambiatrici_ioni</t>
  </si>
  <si>
    <t xml:space="preserve">tra resine scambiatrici ioni</t>
  </si>
  <si>
    <t xml:space="preserve">Indicare se l'impianto di potabilizzazione è dotato di trattamento con resine a scambio ionico.</t>
  </si>
  <si>
    <t xml:space="preserve">tra_elettrodialisi</t>
  </si>
  <si>
    <t xml:space="preserve">tra elettrodialisi</t>
  </si>
  <si>
    <t xml:space="preserve">Indicare se l'impianto di potabilizzazione è dotato di trattamento di elettrodialisi.</t>
  </si>
  <si>
    <t xml:space="preserve">tra_osmosi_inversa</t>
  </si>
  <si>
    <t xml:space="preserve">tra osmosi inversa</t>
  </si>
  <si>
    <t xml:space="preserve">Indicare se l'impianto di potabilizzazione è dotato di trattamento ad osmosi inversa.</t>
  </si>
  <si>
    <t xml:space="preserve">tra_filtrazione_lenta</t>
  </si>
  <si>
    <t xml:space="preserve">tra filtrazione lenta</t>
  </si>
  <si>
    <t xml:space="preserve">Indicare se l'impianto di potabilizzazione è dotato di trattamento di filtrazione lenta.</t>
  </si>
  <si>
    <t xml:space="preserve">tra_processi_biologici</t>
  </si>
  <si>
    <t xml:space="preserve">tra processi biologici</t>
  </si>
  <si>
    <t xml:space="preserve">Indicare se l'impianto di potabilizzazione è dotato di processi di trattamento biologici.</t>
  </si>
  <si>
    <t xml:space="preserve">tra_micro_ultra_filtrazione</t>
  </si>
  <si>
    <t xml:space="preserve">tra micro ultra filtrazione</t>
  </si>
  <si>
    <t xml:space="preserve">Indicare se l'impianto di potabilizzazione è dotato di trattamento di microfiltrazione e/o ultrafiltrazione.</t>
  </si>
  <si>
    <t xml:space="preserve">tra_fanghi</t>
  </si>
  <si>
    <t xml:space="preserve">tra fanghi</t>
  </si>
  <si>
    <t xml:space="preserve">Indicare se l'impianto di potabilizzazione è dotato di trattamento dei fanghi derivanti dalla potabilizzazione.</t>
  </si>
  <si>
    <t xml:space="preserve">tra_disinfezione_ozonazione</t>
  </si>
  <si>
    <t xml:space="preserve">tra disinfezione ozonazione</t>
  </si>
  <si>
    <t xml:space="preserve">Indicare se l'impianto di potabilizzazione è dotato di trattamento di disinfezione con ozonazione.</t>
  </si>
  <si>
    <t xml:space="preserve">tra_irraggiamento_uv</t>
  </si>
  <si>
    <t xml:space="preserve">tra irraggiamento uv</t>
  </si>
  <si>
    <t xml:space="preserve">Indicare se l'impianto di potabilizzazione è dotato di trattamento di irraggiamento con UV.</t>
  </si>
  <si>
    <t xml:space="preserve">rim_ferro</t>
  </si>
  <si>
    <t xml:space="preserve">rim ferro</t>
  </si>
  <si>
    <t xml:space="preserve">Indicare se l'impianto di potabilizzazione è dotato di sistema di rimozione del ferro.</t>
  </si>
  <si>
    <t xml:space="preserve">rim_manganese</t>
  </si>
  <si>
    <t xml:space="preserve">rim manganese</t>
  </si>
  <si>
    <t xml:space="preserve">Indicare se l'impianto di potabilizzazione è dotato di sistema di rimozione del manganese.</t>
  </si>
  <si>
    <t xml:space="preserve">rim_ammoniaca_nitrati</t>
  </si>
  <si>
    <t xml:space="preserve">rim ammoniaca nitrati</t>
  </si>
  <si>
    <t xml:space="preserve">Indicare se l'impianto di potabilizzazione è dotato di sistema di rimozione di ammoniaca e nitrati.</t>
  </si>
  <si>
    <t xml:space="preserve">rim_fosfati</t>
  </si>
  <si>
    <t xml:space="preserve">rim fosfati</t>
  </si>
  <si>
    <t xml:space="preserve">Indicare se l'impianto di potabilizzazione è dotato di sistema di rimozione dei fosfati.</t>
  </si>
  <si>
    <t xml:space="preserve">rim_metalli_pesanti</t>
  </si>
  <si>
    <t xml:space="preserve">rim metalli pesanti</t>
  </si>
  <si>
    <t xml:space="preserve">Indicare se l'impianto di potabilizzazione è dotato di sistema di rimozione dei metalli pesanti.</t>
  </si>
  <si>
    <t xml:space="preserve">rim_trialometani</t>
  </si>
  <si>
    <t xml:space="preserve">rim trialometani</t>
  </si>
  <si>
    <t xml:space="preserve">Indicare se l'impianto di potabilizzazione è dotato di sistema di rimozione dei trialometani.</t>
  </si>
  <si>
    <t xml:space="preserve">rim_organo_alogenati</t>
  </si>
  <si>
    <t xml:space="preserve">rim organo alogenati</t>
  </si>
  <si>
    <t xml:space="preserve">Indicare se l'impianto di potabilizzazione è dotato di sistema di rimozione degli organoalogenati.</t>
  </si>
  <si>
    <t xml:space="preserve">rim_anidride_solforosa</t>
  </si>
  <si>
    <t xml:space="preserve">rim anidride solforosa</t>
  </si>
  <si>
    <t xml:space="preserve">Indicare se l'impianto di potabilizzazione è dotato di sistema di rimozione di anidride solforosa.</t>
  </si>
  <si>
    <t xml:space="preserve">idx_anno_ristruttura_civile</t>
  </si>
  <si>
    <t xml:space="preserve">ind.conf. anno ristruttura opere civili</t>
  </si>
  <si>
    <t xml:space="preserve">idx_anno_ristruttura_elmec</t>
  </si>
  <si>
    <t xml:space="preserve">ind.conf. anno ristruttura op.elettromeccaniche</t>
  </si>
  <si>
    <t xml:space="preserve">idx_volume_trattabile_giorno</t>
  </si>
  <si>
    <t xml:space="preserve">ind.conf. volume trattabile giorno</t>
  </si>
  <si>
    <t xml:space="preserve">idx_volume_trattato_anno</t>
  </si>
  <si>
    <t xml:space="preserve">ind.conf. volume trattato anno</t>
  </si>
  <si>
    <t xml:space="preserve">idx_volume_in_uscita</t>
  </si>
  <si>
    <t xml:space="preserve">ind.conf. volume in uscita immesso all'utilizzazione (A06)</t>
  </si>
  <si>
    <t xml:space="preserve">Potab_incaptaz</t>
  </si>
  <si>
    <t xml:space="preserve">tinfra_a2_captazione</t>
  </si>
  <si>
    <t xml:space="preserve">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</si>
  <si>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 xml:space="preserve">ids_codice_captazione</t>
  </si>
  <si>
    <t xml:space="preserve">codice captazione</t>
  </si>
  <si>
    <t xml:space="preserve">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</si>
  <si>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 xml:space="preserve">id_gestore_captazione</t>
  </si>
  <si>
    <t xml:space="preserve">gestore captazione</t>
  </si>
  <si>
    <t xml:space="preserve">Indicare il gestore dell'opera di captazione la cui risorsa prelevata è destinata al potabilizzatore. Se trattasi di Gestore sul territorio della Regione Toscana utilizzare i codici definiti in tabella, altrimenti indicarne il nome.</t>
  </si>
  <si>
    <t xml:space="preserve">Potab_pompe</t>
  </si>
  <si>
    <t xml:space="preserve">tinfra_a2_pompe</t>
  </si>
  <si>
    <t xml:space="preserve">Potab_inreti</t>
  </si>
  <si>
    <t xml:space="preserve">tinfra_a2_reti</t>
  </si>
  <si>
    <t xml:space="preserve">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</si>
  <si>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 xml:space="preserve">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</si>
  <si>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trattata presso l'impianto di potabilizzazione. Se trattasi di Gestore sul territorio della Regione Toscana utilizzare i codici definiti in tabella, altrimenti indicarne il nome.</t>
  </si>
  <si>
    <t xml:space="preserve">Adduttrici</t>
  </si>
  <si>
    <t xml:space="preserve">tinfra_a3</t>
  </si>
  <si>
    <t xml:space="preserve">descrizione adduttrice</t>
  </si>
  <si>
    <t xml:space="preserve">portata_addotta</t>
  </si>
  <si>
    <t xml:space="preserve">portata media addotta</t>
  </si>
  <si>
    <t xml:space="preserve">Portata media della rete di adduzione.
In caso di opera in fermo impianto o dismissione questo dato deve essere ZERO.</t>
  </si>
  <si>
    <t xml:space="preserve">lunghezza_totale</t>
  </si>
  <si>
    <t xml:space="preserve">lunghezza totale</t>
  </si>
  <si>
    <t xml:space="preserve">km</t>
  </si>
  <si>
    <t xml:space="preserve">decimale 8 byte [km]</t>
  </si>
  <si>
    <t xml:space="preserve">Lunghezza totale della rete, espressa in chilometri.
Il dato deve corrispondere alla somma dei tratti appartenenti alla rete principale.
Non deve essere conteggiata la lunghezza di eventuali allacci.</t>
  </si>
  <si>
    <t xml:space="preserve">lunghezza_telecontrollo</t>
  </si>
  <si>
    <t xml:space="preserve">lunghezza rete telecontrollata</t>
  </si>
  <si>
    <t xml:space="preserve">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</si>
  <si>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 xml:space="preserve">volume_immesso_rete</t>
  </si>
  <si>
    <t xml:space="preserve">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</si>
  <si>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volume_erogato</t>
  </si>
  <si>
    <t xml:space="preserve">volume erogato</t>
  </si>
  <si>
    <t xml:space="preserve">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</si>
  <si>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 xml:space="preserve">volume_fatturato</t>
  </si>
  <si>
    <t xml:space="preserve">volume fatturato</t>
  </si>
  <si>
    <t xml:space="preserve">Volume totale fatturato alle utenze servite dall'adduttrice (A20ADD=A10ADD+A11ADD ex DM 99/97) in termini di consumo complessivo e fatturato dell'anno.
In caso di opera in fermo impianto totale, dismessa o eliminata da DBI questo dato deve essere ZERO.</t>
  </si>
  <si>
    <t xml:space="preserve">volume_acquistato_terzi</t>
  </si>
  <si>
    <t xml:space="preserve">volume acquistato da terzi</t>
  </si>
  <si>
    <t xml:space="preserve">Volume totale di acqua acquistato da altri Gestori, sia trattata che grezza, immesso nella rete di adduzione (Wimp). In caso di opera in fermo impianto o dismissione questo dato deve essere ZERO.</t>
  </si>
  <si>
    <t xml:space="preserve">volume_ceduto_terzi</t>
  </si>
  <si>
    <t xml:space="preserve">volume ceduto a terzi</t>
  </si>
  <si>
    <t xml:space="preserve">Volume totale di acqua venduto ad altri Gestori, sia trattata che grezza (Wesp).
In caso di opera in fermo impianto o dismissione questo dato deve essere ZERO.</t>
  </si>
  <si>
    <t xml:space="preserve">utenti_diretti</t>
  </si>
  <si>
    <t xml:space="preserve">numero utenti diretti</t>
  </si>
  <si>
    <t xml:space="preserve">Numero di utenze dirette (intese come utenze attive al 31 dicembre dell'anno al netto di fontane e idranti)</t>
  </si>
  <si>
    <t xml:space="preserve">utenti_diretti_domestici</t>
  </si>
  <si>
    <t xml:space="preserve">numero utenti diretti - domestici</t>
  </si>
  <si>
    <t xml:space="preserve">Numero di utenze dirette - di cui domestiche (intese come utenze attive al 31 dicembre dell'anno)</t>
  </si>
  <si>
    <t xml:space="preserve">utenti_diretti_domestici_res</t>
  </si>
  <si>
    <t xml:space="preserve">numero utenti diretti - domestici - residenti</t>
  </si>
  <si>
    <t xml:space="preserve">Numero di utenze dirette - di cui domestiche residenti (intese come utenze attive al 31 dicembre dell'anno)</t>
  </si>
  <si>
    <t xml:space="preserve">utenti_condominiali</t>
  </si>
  <si>
    <t xml:space="preserve">numero utenze condominiali</t>
  </si>
  <si>
    <t xml:space="preserve">Numero di utenze condominiali (intese come utenze attive al 31 dicembre dell'anno)</t>
  </si>
  <si>
    <t xml:space="preserve">utenti_indiretti</t>
  </si>
  <si>
    <t xml:space="preserve">numero utenti indiretti</t>
  </si>
  <si>
    <t xml:space="preserve">Numero di utenze indirette (intese come utenze attive al 31 dicembre dell'anno)</t>
  </si>
  <si>
    <t xml:space="preserve">utenti_indiretti_domestici</t>
  </si>
  <si>
    <t xml:space="preserve">numero utenti indiretti - domestici</t>
  </si>
  <si>
    <t xml:space="preserve">Numero di utenze indirette - di cui domestiche (intese come utenze attive al 31 dicembre dell'anno)</t>
  </si>
  <si>
    <t xml:space="preserve">utenti_indiretti_domestici_res</t>
  </si>
  <si>
    <t xml:space="preserve">numero utenti indiretti - domestici - residenti</t>
  </si>
  <si>
    <t xml:space="preserve">Numero di utenze indirette - di cui domestiche residenti (intese come utenze attive al 31 dicembre dell'anno)</t>
  </si>
  <si>
    <t xml:space="preserve">utenze_con_misuratore</t>
  </si>
  <si>
    <t xml:space="preserve">utenze dotate di misuratore</t>
  </si>
  <si>
    <t xml:space="preserve">Numero di utenze con contatore (intese come utenze attive al 31 dicembre dell'anno)</t>
  </si>
  <si>
    <t xml:space="preserve">riparazioni_condotte</t>
  </si>
  <si>
    <t xml:space="preserve">numero di riparazioni sulle condotte</t>
  </si>
  <si>
    <r>
      <rPr>
        <sz val="8"/>
        <color rgb="FF000000"/>
        <rFont val="Arial"/>
        <family val="0"/>
        <charset val="134"/>
      </rPr>
      <t xml:space="preserve">Numero totale di riparazioni sulla rete. </t>
    </r>
    <r>
      <rPr>
        <sz val="8"/>
        <color rgb="FFFF0000"/>
        <rFont val="Arial"/>
        <family val="0"/>
        <charset val="134"/>
      </rPr>
      <t xml:space="preserve">Nel numero devono essere conteggiati anche interventi su organi di manovra e pozzetti.</t>
    </r>
  </si>
  <si>
    <t xml:space="preserve">punti_clorazione_rete</t>
  </si>
  <si>
    <t xml:space="preserve">punti di clorazione sulla rete</t>
  </si>
  <si>
    <t xml:space="preserve">Numero dei punti di clorazione presenti sulla rete</t>
  </si>
  <si>
    <t xml:space="preserve">idx_portata_addotta</t>
  </si>
  <si>
    <t xml:space="preserve">ind.conf. portata addotta</t>
  </si>
  <si>
    <t xml:space="preserve">idx_lunghezza_totale</t>
  </si>
  <si>
    <t xml:space="preserve">ind.conf. lunghezza totale</t>
  </si>
  <si>
    <t xml:space="preserve">idx_lunghezza_telecontrollo</t>
  </si>
  <si>
    <t xml:space="preserve">ind.conf. lunghezza rete telecontrollata</t>
  </si>
  <si>
    <t xml:space="preserve">idx_volume_immesso_rete</t>
  </si>
  <si>
    <t xml:space="preserve">ind.conf. Immesso in rete</t>
  </si>
  <si>
    <t xml:space="preserve">idx_volume_erogato</t>
  </si>
  <si>
    <t xml:space="preserve">ind.conf. volume erogato</t>
  </si>
  <si>
    <t xml:space="preserve">idx_volume_fatturato</t>
  </si>
  <si>
    <t xml:space="preserve">ind.conf. volume fatturato</t>
  </si>
  <si>
    <t xml:space="preserve">idx_volume_acquistato_terzi</t>
  </si>
  <si>
    <t xml:space="preserve">ind.conf. volume acquistato da terzi</t>
  </si>
  <si>
    <t xml:space="preserve">idx_volume_ceduto_terzi</t>
  </si>
  <si>
    <t xml:space="preserve">ind.conf. volume ceduto a terzi</t>
  </si>
  <si>
    <t xml:space="preserve">Addut_tronchi</t>
  </si>
  <si>
    <t xml:space="preserve">tinfra_a3_classi_reti</t>
  </si>
  <si>
    <t xml:space="preserve">Codice origine identificativo della rete principale, assegnato dal Gestore, di cui il tratto fa parte.
Tale codice deve corrispondere al ids_codice_origine della rete.</t>
  </si>
  <si>
    <t xml:space="preserve">ids_codice_tratto</t>
  </si>
  <si>
    <t xml:space="preserve">codice gis.tratto</t>
  </si>
  <si>
    <t xml:space="preserve">Codice identificativo del tratto di rete riportato su GIS, assegnato dal Gestore, laddove siano riportati i tratti singolarmente rappresentati (non raggruppati per categorie omogenee). Tale codice deve essere univoco per ogni tratto, non deve essere ripetuto né modificato.</t>
  </si>
  <si>
    <t xml:space="preserve">id_materiale</t>
  </si>
  <si>
    <t xml:space="preserve">materiale</t>
  </si>
  <si>
    <t xml:space="preserve">Indice che descrive il materiale con cui è realizzata l'opera. VEDI TABELLA</t>
  </si>
  <si>
    <t xml:space="preserve">intero 4 byte [mm]</t>
  </si>
  <si>
    <t xml:space="preserve">Indicare il diametro di ogni tronco di rete.</t>
  </si>
  <si>
    <t xml:space="preserve">anno messa opera</t>
  </si>
  <si>
    <t xml:space="preserve">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</si>
  <si>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 xml:space="preserve">protezione_catodica</t>
  </si>
  <si>
    <t xml:space="preserve">protezione catodica</t>
  </si>
  <si>
    <t xml:space="preserve">Indicare la presenza di protezione catodica per condotte metalliche.</t>
  </si>
  <si>
    <t xml:space="preserve">Lunghezza del tratto di rete, espressa in chilometri.
La somma dei tratti appartenenti alla stessa rete principale deve corrispondere alla lunghezza totale della rete principale.
Non deve essere conteggiata la lunghezza degli eventuali allacci.</t>
  </si>
  <si>
    <t xml:space="preserve">idx_materiale</t>
  </si>
  <si>
    <t xml:space="preserve">ind.conf. materiale</t>
  </si>
  <si>
    <t xml:space="preserve">idx_diametro</t>
  </si>
  <si>
    <t xml:space="preserve">ind.conf. diametro</t>
  </si>
  <si>
    <t xml:space="preserve">idx_anno</t>
  </si>
  <si>
    <t xml:space="preserve">ind.conf. anno</t>
  </si>
  <si>
    <t xml:space="preserve">idx_lunghezza</t>
  </si>
  <si>
    <t xml:space="preserve">ind.conf. lunghezza</t>
  </si>
  <si>
    <t xml:space="preserve">Addut_com_serv</t>
  </si>
  <si>
    <t xml:space="preserve">tinfra_a3_comuni</t>
  </si>
  <si>
    <t xml:space="preserve">Codice origine identificativo della rete principale, assegnato dal Gestore.
Tale codice deve corrispondere al ids_codice_origine della rete.</t>
  </si>
  <si>
    <t xml:space="preserve">Codice ISTAT del Comune servito dalla condotta/rete. VEDI TABELLA
Nel caso di più comuni serviti dalla stessa rete, il codice della rete deve essere ripetuto.</t>
  </si>
  <si>
    <t xml:space="preserve">Addut_inreti</t>
  </si>
  <si>
    <t xml:space="preserve">tinfra_a3_reti</t>
  </si>
  <si>
    <t xml:space="preserve">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</si>
  <si>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 xml:space="preserve">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</si>
  <si>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 xml:space="preserve">Indicare il gestore della rete di distribuzione a cui è destinata la risorsa trasportata dall'adduttrice. Se trattasi di Gestore sul territorio della Regione Toscana utilizzare i codici definiti in tabella, altrimenti indicarne il nome.</t>
  </si>
  <si>
    <t xml:space="preserve">Accumuli</t>
  </si>
  <si>
    <t xml:space="preserve">tinfra_a4</t>
  </si>
  <si>
    <t xml:space="preserve">id_tipo_serbatoio</t>
  </si>
  <si>
    <t xml:space="preserve">tipo serbatoio</t>
  </si>
  <si>
    <t xml:space="preserve">Indice che descrive l'opera di accumulo in funzione della posizione rispetto la piano di campagna. VEDI TABELLA</t>
  </si>
  <si>
    <t xml:space="preserve">volume_serbatoio</t>
  </si>
  <si>
    <t xml:space="preserve">volume serbatoio</t>
  </si>
  <si>
    <t xml:space="preserve">Volume complessivo disponibile dell'opera di accumulo.</t>
  </si>
  <si>
    <t xml:space="preserve">quota_serbatoio_terra</t>
  </si>
  <si>
    <t xml:space="preserve">quota del serbatoio da terra</t>
  </si>
  <si>
    <t xml:space="preserve">Quota, espressa in metri, dell'opera di accumulo dal piano di campagna misurata al fondo del serbatoio. Deve essere uguale a zero nel caso di opere di accumulo a terra o interrate.</t>
  </si>
  <si>
    <t xml:space="preserve">pres_misura_livello</t>
  </si>
  <si>
    <t xml:space="preserve">misura livello</t>
  </si>
  <si>
    <t xml:space="preserve">Indicare la presenza di sistema di misura del livello di acqua nel serbatoio.</t>
  </si>
  <si>
    <t xml:space="preserve">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</si>
  <si>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 xml:space="preserve">idx_volume_serbatoio</t>
  </si>
  <si>
    <t xml:space="preserve">ind.conf. volume serbatoio</t>
  </si>
  <si>
    <t xml:space="preserve">Accumuli_inadd</t>
  </si>
  <si>
    <t xml:space="preserve">tinfra_a4_adduzioni</t>
  </si>
  <si>
    <t xml:space="preserve">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</si>
  <si>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 xml:space="preserve">ids_codice_adduzione</t>
  </si>
  <si>
    <t xml:space="preserve">codice adduzione</t>
  </si>
  <si>
    <t xml:space="preserve">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</si>
  <si>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 xml:space="preserve">id_gestore_adduzione</t>
  </si>
  <si>
    <t xml:space="preserve">gestore adduzione</t>
  </si>
  <si>
    <t xml:space="preserve">Indicare il gestore della rete di adduzione da cui arriva la risorsa che viene accumulata nel serbatoio. Se trattasi di Gestore sul territorio della Regione Toscana utilizzare i codici definiti in tabella, altrimenti indicarne il nome.</t>
  </si>
  <si>
    <t xml:space="preserve">Accumuli_inreti</t>
  </si>
  <si>
    <t xml:space="preserve">tinfra_a4_reti</t>
  </si>
  <si>
    <t xml:space="preserve">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</si>
  <si>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 xml:space="preserve">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</si>
  <si>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 xml:space="preserve">Indicare il gestore della rete di distribuzione a cui è destinata la risorsa accumulata. Se trattasi di Gestore sul territorio della Regione Toscana utilizzare i codici definiti in tabella, altrimenti indicarne il nome.</t>
  </si>
  <si>
    <t xml:space="preserve">Pompaggi</t>
  </si>
  <si>
    <t xml:space="preserve">tinfra_a5</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</si>
  <si>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</si>
  <si>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 xml:space="preserve">anno ristrutturazione civili</t>
  </si>
  <si>
    <t xml:space="preserve">conservazione op.elettromeccaniche</t>
  </si>
  <si>
    <t xml:space="preserve">Anno di istallazione del cloratore</t>
  </si>
  <si>
    <t xml:space="preserve">Anno ultima ristrutturazione del cloratore</t>
  </si>
  <si>
    <t xml:space="preserve">Pompaggi_pompe</t>
  </si>
  <si>
    <t xml:space="preserve">tinfra_a5_pompe</t>
  </si>
  <si>
    <t xml:space="preserve">Codice origine identificativo del sistema di pompaggio assegnato dal Gestore, corrispondente al ids_codice_origine individuato nella scheda principale dei Pompaggi, del quale la pompa fa parte.</t>
  </si>
  <si>
    <t xml:space="preserve">Pompaggi_inpotab</t>
  </si>
  <si>
    <t xml:space="preserve">tinfra_a5_potab</t>
  </si>
  <si>
    <t xml:space="preserve">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</si>
  <si>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 xml:space="preserve">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</si>
  <si>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 xml:space="preserve">Indicare il gestore del potabilizzatore a cui è destinata la risorsa spinta dall'opera di pompaggio. Se trattasi di Gestore sul territorio della Regione Toscana utilizzare i codici definiti in tabella, altrimenti indicarne il nome.</t>
  </si>
  <si>
    <t xml:space="preserve">Pompaggi_inserba</t>
  </si>
  <si>
    <t xml:space="preserve">tinfra_a5_serbatoi</t>
  </si>
  <si>
    <t xml:space="preserve">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</si>
  <si>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 xml:space="preserve">ids_codice_serbatoio</t>
  </si>
  <si>
    <t xml:space="preserve">codice serbatoio</t>
  </si>
  <si>
    <t xml:space="preserve">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</si>
  <si>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 xml:space="preserve">id_gestore_serbatoio</t>
  </si>
  <si>
    <t xml:space="preserve">gestore serbatoio</t>
  </si>
  <si>
    <t xml:space="preserve">Indicare il gestore dell'accumulo a cui è destinata la risorsa spinta dall'opera di pompaggio. Se trattasi di Gestore sul territorio della Regione Toscana utilizzare i codici definiti in tabella, altrimenti indicarne il nome.</t>
  </si>
  <si>
    <t xml:space="preserve">Distribuzioni</t>
  </si>
  <si>
    <t xml:space="preserve">tinfra_a6</t>
  </si>
  <si>
    <t xml:space="preserve">descrizione rete distribuzione</t>
  </si>
  <si>
    <t xml:space="preserve">lunghezza_distrettualizzata</t>
  </si>
  <si>
    <t xml:space="preserve">lunghezza rete distrettualizzata</t>
  </si>
  <si>
    <t xml:space="preserve">Lunghezza della rete che risulta presente nella distrettualizzazione</t>
  </si>
  <si>
    <r>
      <rPr>
        <sz val="8"/>
        <color rgb="FF000000"/>
        <rFont val="Arial"/>
        <family val="0"/>
        <charset val="134"/>
      </rPr>
      <t xml:space="preserve">Numero di utenze 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</si>
  <si>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dirette - di cui domestiche residenti </t>
    </r>
    <r>
      <rPr>
        <sz val="8"/>
        <color rgb="FFFF0000"/>
        <rFont val="Arial"/>
        <family val="0"/>
        <charset val="134"/>
      </rPr>
      <t xml:space="preserve">(intese come utenze attive al 31 dicembre dell'anno)</t>
    </r>
  </si>
  <si>
    <r>
      <rPr>
        <sz val="8"/>
        <color rgb="FF000000"/>
        <rFont val="Arial"/>
        <family val="0"/>
        <charset val="134"/>
      </rPr>
      <t xml:space="preserve">Numero di utenze condominiali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</si>
  <si>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</si>
  <si>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t>
    </r>
    <r>
      <rPr>
        <sz val="8"/>
        <color rgb="FFFF0000"/>
        <rFont val="Arial"/>
        <family val="0"/>
        <charset val="134"/>
      </rPr>
      <t xml:space="preserve">(intese come utenze attive al 31 dicembre dell'anno)</t>
    </r>
  </si>
  <si>
    <r>
      <rPr>
        <sz val="8"/>
        <color rgb="FF000000"/>
        <rFont val="Arial"/>
        <family val="0"/>
        <charset val="134"/>
      </rPr>
      <t xml:space="preserve">Numero di utenze indirette - di cui domestiche residenti </t>
    </r>
    <r>
      <rPr>
        <sz val="8"/>
        <color rgb="FFFF0000"/>
        <rFont val="Arial"/>
        <family val="0"/>
        <charset val="134"/>
      </rPr>
      <t xml:space="preserve">(intese come utenze attive al 31 dicembre dell'anno)</t>
    </r>
  </si>
  <si>
    <t xml:space="preserve">allacci</t>
  </si>
  <si>
    <t xml:space="preserve">numero allacci</t>
  </si>
  <si>
    <t xml:space="preserve">Numero totale di allacci presenti sulla rete.</t>
  </si>
  <si>
    <t xml:space="preserve">utenze_misuratore</t>
  </si>
  <si>
    <t xml:space="preserve">Numero di utenze totali dotate di misuratore servite dalla rete.
In caso di opera in fermo impianto o dismissione questo dato deve essere ZERO.</t>
  </si>
  <si>
    <t xml:space="preserve">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</si>
  <si>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 xml:space="preserve">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</si>
  <si>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 xml:space="preserve">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</si>
  <si>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 xml:space="preserve">volume_terzi_acquistato</t>
  </si>
  <si>
    <t xml:space="preserve">Volume totale di acqua acquistato da altri Gestori, sia trattata che grezza, immesso nella rete per la distribuzione. (A07 ex DM 99/97)
Tale volume è quota parte del volume immesso in rete.
In caso di opera in fermo impianto o dismissione questo dato deve essere ZERO.</t>
  </si>
  <si>
    <t xml:space="preserve">volume_terzi_ceduto</t>
  </si>
  <si>
    <t xml:space="preserve">Volume totale di acqua venduto ad altri Gestori, sia trattata che grezza. (A08 ex DM 99/97)
In caso di opera in fermo impianto o dismissione questo dato deve essere ZERO.</t>
  </si>
  <si>
    <t xml:space="preserve">numero di punti di clorazione presenti nella rete</t>
  </si>
  <si>
    <t xml:space="preserve">calcolo_ili</t>
  </si>
  <si>
    <t xml:space="preserve">calcolo Infrastructure Leakage Index (ILI)</t>
  </si>
  <si>
    <t xml:space="preserve">Indicare se per la rete di distribuzione è stato calcolato il valore dell'Infrastructure Leakage Index (ILI), così come definito dall'IWA.</t>
  </si>
  <si>
    <t xml:space="preserve">riparazioni_allacci</t>
  </si>
  <si>
    <t xml:space="preserve">numero di riparazioni sugli allacci</t>
  </si>
  <si>
    <r>
      <rPr>
        <sz val="8"/>
        <color rgb="FF000000"/>
        <rFont val="Arial"/>
        <family val="0"/>
        <charset val="134"/>
      </rPr>
      <t xml:space="preserve">Numero totale di riparazioni sugli allacci</t>
    </r>
    <r>
      <rPr>
        <sz val="8"/>
        <color rgb="FFFF0000"/>
        <rFont val="Arial"/>
        <family val="0"/>
        <charset val="134"/>
      </rPr>
      <t xml:space="preserve"> (devono comprendere solo gli interventi sull’allaccio vero e proprio e non sul contatore).
</t>
    </r>
    <r>
      <rPr>
        <sz val="8"/>
        <color rgb="FF000000"/>
        <rFont val="Arial"/>
        <family val="0"/>
        <charset val="134"/>
      </rPr>
      <t xml:space="preserve">In caso di opera in fermo impianto o dismissione questo dato deve essere ZERO.</t>
    </r>
  </si>
  <si>
    <t xml:space="preserve">riparazioni_rete</t>
  </si>
  <si>
    <t xml:space="preserve">numero di riparazioni sulla rete</t>
  </si>
  <si>
    <r>
      <rPr>
        <sz val="8"/>
        <color rgb="FF000000"/>
        <rFont val="Arial"/>
        <family val="0"/>
        <charset val="134"/>
      </rPr>
      <t xml:space="preserve">Numero totale di riparazioni sulla rete.</t>
    </r>
    <r>
      <rPr>
        <sz val="8"/>
        <color rgb="FFFF0000"/>
        <rFont val="Arial"/>
        <family val="0"/>
        <charset val="134"/>
      </rPr>
      <t xml:space="preserve">Nel numero devono essere conteggiati anche interventi su organi di manovra e pozzetti.</t>
    </r>
  </si>
  <si>
    <t xml:space="preserve">press_esercizio_max</t>
  </si>
  <si>
    <t xml:space="preserve">pressione massima di esercizio</t>
  </si>
  <si>
    <t xml:space="preserve">Pressione massima di esercizio della rete di distribuzione.
In caso di opera in fermo impianto o dismissione questo dato deve essere ZERO.</t>
  </si>
  <si>
    <t xml:space="preserve">press_esercizio_med</t>
  </si>
  <si>
    <t xml:space="preserve">pressione media di esercizio</t>
  </si>
  <si>
    <t xml:space="preserve">Pressione media di esercizio della rete di distribuzione.
In caso di opera in fermo impianto o dismissione questo dato deve essere ZERO.</t>
  </si>
  <si>
    <t xml:space="preserve">press_esercizio_min</t>
  </si>
  <si>
    <t xml:space="preserve">pressione minima di esercizio</t>
  </si>
  <si>
    <t xml:space="preserve">Pressione minima di esercizio della rete di distribuzione.
In caso di opera in fermo impianto o dismissione questo dato deve essere ZERO.</t>
  </si>
  <si>
    <t xml:space="preserve">ind.conf. volume immesso rete</t>
  </si>
  <si>
    <t xml:space="preserve">idx_volume_terzi_acquistato</t>
  </si>
  <si>
    <t xml:space="preserve">ind.conf. volume terzi acquistato</t>
  </si>
  <si>
    <t xml:space="preserve">idx_volume_terzi_ceduto</t>
  </si>
  <si>
    <t xml:space="preserve">ind.conf. volume terzi ceduto</t>
  </si>
  <si>
    <t xml:space="preserve">idx_lunghezza_distrettualizzata</t>
  </si>
  <si>
    <t xml:space="preserve">ind.conf. lunghezza rete distrettualizzata</t>
  </si>
  <si>
    <t xml:space="preserve">idx_calcolo_ili</t>
  </si>
  <si>
    <t xml:space="preserve">ind.conf. calcolo Infrastructure Leakage Index (ILI)</t>
  </si>
  <si>
    <t xml:space="preserve">idx_press_esercizio_max</t>
  </si>
  <si>
    <t xml:space="preserve">ind.conf. press_esercizio_max</t>
  </si>
  <si>
    <t xml:space="preserve">idx_press_esercizio_med</t>
  </si>
  <si>
    <t xml:space="preserve">ind.conf. pressione media di esercizio</t>
  </si>
  <si>
    <t xml:space="preserve">idx_press_esercizio_min</t>
  </si>
  <si>
    <t xml:space="preserve">ind.conf. pressione minima di esercizio</t>
  </si>
  <si>
    <t xml:space="preserve">Distrib_tronchi</t>
  </si>
  <si>
    <t xml:space="preserve">tinfra_a6_classi_reti</t>
  </si>
  <si>
    <t xml:space="preserve">gestione_pressione</t>
  </si>
  <si>
    <t xml:space="preserve">rete con gestione della pressione di esercizio</t>
  </si>
  <si>
    <t xml:space="preserve">Indicare se per il tratto di rete è previsto un sistema di gestione della pressione di esercizio.</t>
  </si>
  <si>
    <t xml:space="preserve">Distrib_com_serv</t>
  </si>
  <si>
    <t xml:space="preserve">tinfra_a6_comuni</t>
  </si>
  <si>
    <t xml:space="preserve">popolazione_servita</t>
  </si>
  <si>
    <t xml:space="preserve">popolazione servita (0-100)</t>
  </si>
  <si>
    <t xml:space="preserve">Percentuale di popolazione servita sul totale dei residenti per ogni comune indicato.</t>
  </si>
  <si>
    <t xml:space="preserve">Distrib_loc_serv</t>
  </si>
  <si>
    <t xml:space="preserve">tinfra_a6_localita</t>
  </si>
  <si>
    <t xml:space="preserve">id_localita_istat</t>
  </si>
  <si>
    <t xml:space="preserve">Codice ISTAT della Località (centri e nuclei) servita dalla condotta/rete. VEDI TABELLA
Nel caso di più località servite dalla stessa rete, il codice della rete deve essere ripetuto.</t>
  </si>
  <si>
    <t xml:space="preserve">Percentuale di popolazione servita sul totale dei residenti per ogni località indicata.</t>
  </si>
  <si>
    <t xml:space="preserve">Fognature</t>
  </si>
  <si>
    <t xml:space="preserve">tinfra_f1</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</si>
  <si>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</si>
  <si>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 xml:space="preserve">descrizione rete fognatura</t>
  </si>
  <si>
    <t xml:space="preserve">Lunghezza totale della rete, espressa in chilometri.
Il dato deve corrispondere alla somma dei tratti appartenenti alla rete principale.
Non deve essere conteggiata la lunghezza degli allacci.</t>
  </si>
  <si>
    <t xml:space="preserve">lunghezza_allacci</t>
  </si>
  <si>
    <t xml:space="preserve">lunghezza totale allacci</t>
  </si>
  <si>
    <t xml:space="preserve">Lunghezza totale degli allacci.</t>
  </si>
  <si>
    <t xml:space="preserve">lunghezza_mista_ispezione</t>
  </si>
  <si>
    <t xml:space="preserve">lunghezza rete mista soggetta a ispezione</t>
  </si>
  <si>
    <t xml:space="preserve">lunghezza della rete mista soggetta a ispezione </t>
  </si>
  <si>
    <t xml:space="preserve">lunghezza_nera_ispezione</t>
  </si>
  <si>
    <t xml:space="preserve">lunghezza rete nera soggetta a ispezione</t>
  </si>
  <si>
    <t xml:space="preserve">lunghezza della rete nera soggetta a ispezione </t>
  </si>
  <si>
    <t xml:space="preserve">Volume totale fatturato alle utenze servite dalla rete.</t>
  </si>
  <si>
    <t xml:space="preserve">utenze_totali</t>
  </si>
  <si>
    <t xml:space="preserve">utenze totali</t>
  </si>
  <si>
    <t xml:space="preserve">Numero di utenze totali servite dalla rete (intese come utenze attive al 31 dicembre dell'anno)</t>
  </si>
  <si>
    <t xml:space="preserve">utenze_prod_autorizzate</t>
  </si>
  <si>
    <t xml:space="preserve">utenze industriali</t>
  </si>
  <si>
    <t xml:space="preserve">Numero di utenze produttive autorizzate servite dalla rete (intese come utenze attive al 31 dicembre dell'anno).</t>
  </si>
  <si>
    <t xml:space="preserve">volume_prod_autorizzate</t>
  </si>
  <si>
    <t xml:space="preserve">volume utenze industriali</t>
  </si>
  <si>
    <t xml:space="preserve">Volume fatturato alle utenze industriali autorizzate a scaricare in fognatura ai sensi del D.Lgs. 152/2006.
In caso di opera in fermo impianto o dismissione questo dato deve essere ZERO.</t>
  </si>
  <si>
    <t xml:space="preserve">scaricatori_piena</t>
  </si>
  <si>
    <t xml:space="preserve">numero scaricatori piena</t>
  </si>
  <si>
    <t xml:space="preserve">Numero di scaricatori di piena presenti sulla rete.</t>
  </si>
  <si>
    <t xml:space="preserve">episodi_allagamento</t>
  </si>
  <si>
    <t xml:space="preserve">episodi allagamento</t>
  </si>
  <si>
    <t xml:space="preserve">Indicare il numero di eventi di allagamento connessi a guasti fognari e/o a rigurgiti.
In caso di opera in fermo impianto o dismissione questo dato deve essere ZERO.</t>
  </si>
  <si>
    <t xml:space="preserve">lunghezza_depurata</t>
  </si>
  <si>
    <t xml:space="preserve">lunghezza conn.depuratore</t>
  </si>
  <si>
    <r>
      <rPr>
        <sz val="8"/>
        <color rgb="FF000000"/>
        <rFont val="Arial"/>
        <family val="0"/>
        <charset val="134"/>
      </rPr>
      <t xml:space="preserve">Lunghezza della rete che fa capo ad una connessione con depuratore. </t>
    </r>
    <r>
      <rPr>
        <sz val="8"/>
        <color rgb="FFFF0000"/>
        <rFont val="Arial"/>
        <family val="0"/>
        <charset val="134"/>
      </rPr>
      <t xml:space="preserve">Inserire il valore 0 per le reti che vanno a dispersione in ambiente.</t>
    </r>
  </si>
  <si>
    <t xml:space="preserve">scarico_superficiale</t>
  </si>
  <si>
    <t xml:space="preserve">scarico superficiale</t>
  </si>
  <si>
    <t xml:space="preserve">Indicare se il collettore o la rete fognaria scarica direttamente in acque superficiali.</t>
  </si>
  <si>
    <t xml:space="preserve">idx_volume_prod_autorizzate</t>
  </si>
  <si>
    <t xml:space="preserve">ind.conf. volume utenze industriali</t>
  </si>
  <si>
    <t xml:space="preserve">idx_lunghezza_allacci</t>
  </si>
  <si>
    <t xml:space="preserve">ind.conf. lunghezza totale allacci</t>
  </si>
  <si>
    <t xml:space="preserve">idx_lunghezza_mista_ispezione</t>
  </si>
  <si>
    <t xml:space="preserve">ind.conf. lunghezza rete mista soggetta a ispezione</t>
  </si>
  <si>
    <t xml:space="preserve">idx_lunghezza_nera_ispezione</t>
  </si>
  <si>
    <t xml:space="preserve">ind.conf. lunghezza rete nera soggetta a ispezione</t>
  </si>
  <si>
    <t xml:space="preserve">Fognat_tronchi</t>
  </si>
  <si>
    <t xml:space="preserve">tinfra_f1_classi_reti</t>
  </si>
  <si>
    <t xml:space="preserve">testo 16 car [utf8] [mm]</t>
  </si>
  <si>
    <t xml:space="preserve">id_refluo_trasportato</t>
  </si>
  <si>
    <t xml:space="preserve">refluo trasportato</t>
  </si>
  <si>
    <t xml:space="preserve">Indicare la tipologia di rete, mista o nera, in funzione del refluo trasportato. VEDI TABELLA
Non devono essere registrate le fognature bianche.</t>
  </si>
  <si>
    <t xml:space="preserve">funziona_gravita</t>
  </si>
  <si>
    <t xml:space="preserve">funziona gravita</t>
  </si>
  <si>
    <t xml:space="preserve">depurazione_finale</t>
  </si>
  <si>
    <t xml:space="preserve">presenza di depurazione finale</t>
  </si>
  <si>
    <t xml:space="preserve">Fognat_com_serv</t>
  </si>
  <si>
    <t xml:space="preserve">tinfra_f1_comuni</t>
  </si>
  <si>
    <t xml:space="preserve">popolazione_depurata</t>
  </si>
  <si>
    <t xml:space="preserve">popolazione depurata (0-100)</t>
  </si>
  <si>
    <t xml:space="preserve">Percentuale di popolazione servita da depurazione sul totale dei residenti per ogni comune indicato.
Tale percentuale deve essere inferiore o uguale alla percentuale di popolazione servita da fognatura sul totale dei residenti per il medesimo comune.</t>
  </si>
  <si>
    <t xml:space="preserve">Fognat_loc_serv</t>
  </si>
  <si>
    <t xml:space="preserve">tinfra_f1_localita</t>
  </si>
  <si>
    <t xml:space="preserve">Percentuale di popolazione servita da depurazione sul totale dei residenti per ogni località indicata.
Tale percentuale deve essere inferiore o uguale alla percentuale di popolazione servita da fognatura sul totale dei residenti per la medesima località.</t>
  </si>
  <si>
    <t xml:space="preserve">Sollevamenti</t>
  </si>
  <si>
    <t xml:space="preserve">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</si>
  <si>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</si>
  <si>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 xml:space="preserve">pres_sgrgliatore</t>
  </si>
  <si>
    <t xml:space="preserve">sgrigliatore</t>
  </si>
  <si>
    <t xml:space="preserve">Indicare la presenza di sgrigliatore presso il sistema di sollevamento.</t>
  </si>
  <si>
    <t xml:space="preserve">Sollev_pompe</t>
  </si>
  <si>
    <t xml:space="preserve">tinfra_f2_pompe</t>
  </si>
  <si>
    <t xml:space="preserve">Codice origine identificativo del sistema di sollevamento assegnato dal Gestore, corrispondente al ids_codice_origine individuato nella scheda principale dei Sollevamenti, del quale la pompa fa parte.</t>
  </si>
  <si>
    <t xml:space="preserve">Collettori</t>
  </si>
  <si>
    <t xml:space="preserve">tinfra_f3</t>
  </si>
  <si>
    <t xml:space="preserve">descrizione collettre</t>
  </si>
  <si>
    <t xml:space="preserve">utenze_industriali</t>
  </si>
  <si>
    <t xml:space="preserve">Inserire il numero delle utenze di tipo industriale</t>
  </si>
  <si>
    <t xml:space="preserve">volumi_utenze_industriali</t>
  </si>
  <si>
    <t xml:space="preserve">volumi utenze industriali</t>
  </si>
  <si>
    <t xml:space="preserve">Volume delle utenze industriali</t>
  </si>
  <si>
    <t xml:space="preserve">volume_trasportato</t>
  </si>
  <si>
    <t xml:space="preserve">volume trasportato</t>
  </si>
  <si>
    <t xml:space="preserve">Volume di acque reflue trasportato dalla condotta.
In caso di opera in fermo impianto o dismissione questo dato deve essere ZERO.</t>
  </si>
  <si>
    <t xml:space="preserve">pres_scarico_superficiale</t>
  </si>
  <si>
    <t xml:space="preserve">numero_scaricatori_piena</t>
  </si>
  <si>
    <t xml:space="preserve">idx_volume_trasportato</t>
  </si>
  <si>
    <t xml:space="preserve">ind.conf. volume trasportato</t>
  </si>
  <si>
    <t xml:space="preserve">idx_volumi_utenze_industriali</t>
  </si>
  <si>
    <t xml:space="preserve">ind.conf. volumi utenze industriali</t>
  </si>
  <si>
    <t xml:space="preserve">Collett_tronchi</t>
  </si>
  <si>
    <t xml:space="preserve">tinfra_f3_classi_reti</t>
  </si>
  <si>
    <t xml:space="preserve">Indicare se il funzionamento idraulico del tratto di rete è a gravità.</t>
  </si>
  <si>
    <t xml:space="preserve">Indicare se le acque reflue che transitano nel tronco sono destinate, in via principale e di norma, ad un depuratore.
S=depuratore
N=acqua superficiale</t>
  </si>
  <si>
    <t xml:space="preserve">Collett_com_serv</t>
  </si>
  <si>
    <t xml:space="preserve">tinfra_f3_comuni</t>
  </si>
  <si>
    <t xml:space="preserve">Depuratori</t>
  </si>
  <si>
    <t xml:space="preserve">tinfra_f4</t>
  </si>
  <si>
    <t xml:space="preserve">corpo_idrico_ricettore</t>
  </si>
  <si>
    <t xml:space="preserve">principale corpo idrico ricettore</t>
  </si>
  <si>
    <t xml:space="preserve">Indicare il nome del corpo idrico recettore degli effluenti del depuratore.</t>
  </si>
  <si>
    <r>
      <rPr>
        <sz val="8"/>
        <color rgb="FF000000"/>
        <rFont val="Arial"/>
        <family val="0"/>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family val="0"/>
        <charset val="134"/>
      </rPr>
      <t xml:space="preserve">(Caso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rgb="FF000000"/>
        <rFont val="Arial"/>
        <family val="0"/>
        <charset val="134"/>
      </rPr>
      <t xml:space="preserve">. 
VEDI REGOLE GENERALI</t>
    </r>
  </si>
  <si>
    <t xml:space="preserve">potenzialita_progetto</t>
  </si>
  <si>
    <t xml:space="preserve">potenzialita progetto</t>
  </si>
  <si>
    <t xml:space="preserve">AE</t>
  </si>
  <si>
    <t xml:space="preserve">decimale 8 byte [AE]</t>
  </si>
  <si>
    <t xml:space="preserve">Potenzialità di progetto dell'impianto di depurazione.</t>
  </si>
  <si>
    <t xml:space="preserve">carico_totale_trattato</t>
  </si>
  <si>
    <t xml:space="preserve">carico totale trattato</t>
  </si>
  <si>
    <t xml:space="preserve">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</si>
  <si>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carico_civile_trattato</t>
  </si>
  <si>
    <t xml:space="preserve">carico civile trattato</t>
  </si>
  <si>
    <t xml:space="preserve">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</si>
  <si>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 xml:space="preserve">cod_medio_ingresso</t>
  </si>
  <si>
    <t xml:space="preserve">concentrazione media ingresso COD</t>
  </si>
  <si>
    <t xml:space="preserve">mg/l</t>
  </si>
  <si>
    <t xml:space="preserve">decimale 8 byte [mg/l]</t>
  </si>
  <si>
    <t xml:space="preserve">Concentrazione media annuale di COD in mg/litro misurata in ingresso al depuratore.
In caso di opera in fermo impianto o dismissione questo dato deve essere ZERO.</t>
  </si>
  <si>
    <t xml:space="preserve">cod_medio_uscita</t>
  </si>
  <si>
    <t xml:space="preserve">concentrazione media uscita COD</t>
  </si>
  <si>
    <t xml:space="preserve">Concentrazione media annuale di COD in mg/litro misurata in uscita al depuratore.
In caso di opera in fermo impianto o dismissione questo dato deve essere ZERO.</t>
  </si>
  <si>
    <t xml:space="preserve">volume_totale_trattato</t>
  </si>
  <si>
    <t xml:space="preserve">volume totale trattato</t>
  </si>
  <si>
    <t xml:space="preserve">Volume annuo complessivo di acque reflue in uscita dall'impianto di depurazione.
In caso di opera in fermo impianto o dismissione questo dato deve essere ZERO.</t>
  </si>
  <si>
    <t xml:space="preserve">vol_reflui_riutilizzo</t>
  </si>
  <si>
    <t xml:space="preserve">vol reflui riutilizzo</t>
  </si>
  <si>
    <t xml:space="preserve">Volume, in metri cubi anno di acque reflue depurate, destinato al riutilizzo.
In caso di opera in fermo impianto o dismissione questo dato deve essere ZERO.</t>
  </si>
  <si>
    <t xml:space="preserve">conforme152_06</t>
  </si>
  <si>
    <t xml:space="preserve">rispetto D.Lgs.n.152/06</t>
  </si>
  <si>
    <t xml:space="preserve">Indicare se l'opera è conforme alle norme sugli scarichi attualmente in vigore (D.Lgs. 152/2006), in termini di limiti per gli impianti &gt;=2000AE, in termini di trattamenti appropriati per gli impianti &lt;2000AE.</t>
  </si>
  <si>
    <t xml:space="preserve">energia_auto_prodotta</t>
  </si>
  <si>
    <t xml:space="preserve">energia auto prodotta</t>
  </si>
  <si>
    <t xml:space="preserve">Quantità di energia, in kwh, prodotta dall'impianto di depurazione.
In caso di opera in fermo impianto o dismissione questo dato deve essere ZERO.</t>
  </si>
  <si>
    <t xml:space="preserve">presidio_medio_impianto</t>
  </si>
  <si>
    <t xml:space="preserve">id_linea_acqua</t>
  </si>
  <si>
    <t xml:space="preserve">linea acqua</t>
  </si>
  <si>
    <t xml:space="preserve">Indicare il principale tipo di trattamento delle acque reflue. VEDI TABELLA</t>
  </si>
  <si>
    <t xml:space="preserve">numero_linee_acqua</t>
  </si>
  <si>
    <t xml:space="preserve">numero linee acqua</t>
  </si>
  <si>
    <t xml:space="preserve">Numero di linee di trattamento delle acque reflue.</t>
  </si>
  <si>
    <t xml:space="preserve">traa_terziario</t>
  </si>
  <si>
    <t xml:space="preserve">traa terziario</t>
  </si>
  <si>
    <t xml:space="preserve">Indicare se l'impianto di depurazione è dotato di trattamento terziario delle acque reflue.</t>
  </si>
  <si>
    <t xml:space="preserve">traa_imhoff</t>
  </si>
  <si>
    <t xml:space="preserve">traa imhoff</t>
  </si>
  <si>
    <t xml:space="preserve">Indicare se l'impianto di depurazione è dotato di vasche Imhoff e simili (es. fosse settiche).</t>
  </si>
  <si>
    <t xml:space="preserve">traa_biodischi</t>
  </si>
  <si>
    <t xml:space="preserve">traa biodischi</t>
  </si>
  <si>
    <t xml:space="preserve">Indicare se l'impianto di depurazione è dotato di sistemi di trattamento delle acque reflue con biodischi.</t>
  </si>
  <si>
    <t xml:space="preserve">traa_letti_percolatori</t>
  </si>
  <si>
    <t xml:space="preserve">traa letti percolatori</t>
  </si>
  <si>
    <t xml:space="preserve">Indicare se l'impianto di depurazione è dotato di letti percolatori.</t>
  </si>
  <si>
    <t xml:space="preserve">traa_equalizzazione</t>
  </si>
  <si>
    <t xml:space="preserve">traa equalizzazione</t>
  </si>
  <si>
    <t xml:space="preserve">Indicare se l'impianto di depurazione è dotato di sistemi di equalizzazione delle acque reflue.</t>
  </si>
  <si>
    <t xml:space="preserve">traa_griglia_tradiziona</t>
  </si>
  <si>
    <t xml:space="preserve">traa griglia tradiziona</t>
  </si>
  <si>
    <t xml:space="preserve">Indicare se l'impianto di depurazione è dotato di sistemi di grigliatura tradizionale delle acque reflue.</t>
  </si>
  <si>
    <t xml:space="preserve">traa_griglia_spinta</t>
  </si>
  <si>
    <t xml:space="preserve">traa griglia spinta</t>
  </si>
  <si>
    <t xml:space="preserve">Indicare se l'impianto di depurazione è dotato di sistemi di grigliatura spinta delle acque reflue.</t>
  </si>
  <si>
    <t xml:space="preserve">traa_dissabbiatura</t>
  </si>
  <si>
    <t xml:space="preserve">traa dissabbiatura</t>
  </si>
  <si>
    <t xml:space="preserve">Indicare se l'impianto di depurazione è dotato di sistemi di dissabbiatura delle acque reflue.</t>
  </si>
  <si>
    <t xml:space="preserve">traa_disoleatura</t>
  </si>
  <si>
    <t xml:space="preserve">traa disoleatura</t>
  </si>
  <si>
    <t xml:space="preserve">Indicare se l'impianto di depurazione è dotato di sistemi di disoleatura delle acque reflue.</t>
  </si>
  <si>
    <t xml:space="preserve">traa_sedimenta_primaria</t>
  </si>
  <si>
    <t xml:space="preserve">traa sedimenta primaria</t>
  </si>
  <si>
    <t xml:space="preserve">Indicare se l'impianto di depurazione è dotato di trattamento delle acque reflue con sedimentazione primaria.</t>
  </si>
  <si>
    <t xml:space="preserve">traa_denitrificazione</t>
  </si>
  <si>
    <t xml:space="preserve">traa denitrificazione</t>
  </si>
  <si>
    <t xml:space="preserve">Indicare se l'impianto di depurazione è dotato di sistemi di denitrificazione delle acque reflue.</t>
  </si>
  <si>
    <t xml:space="preserve">traa_ossida_si_nitrifica</t>
  </si>
  <si>
    <t xml:space="preserve">traa ossida si nitrifica</t>
  </si>
  <si>
    <t xml:space="preserve">Indicare se l'impianto di depurazione è dotato di sistemi di ossidazione e nitrificazione delle acque reflue.</t>
  </si>
  <si>
    <t xml:space="preserve">traa_ossida_no_nitrifica</t>
  </si>
  <si>
    <t xml:space="preserve">traa ossida no nitrifica</t>
  </si>
  <si>
    <t xml:space="preserve">Indicare se l'impianto di depurazione è dotato di sistemi di ossidazione senza nitrificazione delle acque reflue.</t>
  </si>
  <si>
    <t xml:space="preserve">traa_defosfataz_simulta</t>
  </si>
  <si>
    <t xml:space="preserve">traa defosfataz simulta</t>
  </si>
  <si>
    <t xml:space="preserve">Indicare se l'impianto di depurazione è dotato di sistemi di defosfatazione simultanea delle acque reflue.</t>
  </si>
  <si>
    <t xml:space="preserve">traa_sedimenta_seconda</t>
  </si>
  <si>
    <t xml:space="preserve">traa sedimenta seconda</t>
  </si>
  <si>
    <t xml:space="preserve">Indicare se l'impianto di depurazione è dotato di trattamento delle acque reflue con sedimentazione secondaria.</t>
  </si>
  <si>
    <t xml:space="preserve">traa_chiariflo_defosfata</t>
  </si>
  <si>
    <t xml:space="preserve">traa chiariflo defosfata</t>
  </si>
  <si>
    <t xml:space="preserve">Indicare se l'impianto di depurazione è dotato di sistemi di defosfatazione per chiariflocculazione delle acque reflue.</t>
  </si>
  <si>
    <t xml:space="preserve">traa_filtazione_sabbia</t>
  </si>
  <si>
    <t xml:space="preserve">traa filtazione sabbia</t>
  </si>
  <si>
    <t xml:space="preserve">Indicare se l'impianto di depurazione è dotato di sistemi di filtrazione a sabbia delle acque reflue.</t>
  </si>
  <si>
    <t xml:space="preserve">traa_adsorb_carbo_attivi</t>
  </si>
  <si>
    <t xml:space="preserve">traa adsorb carbo attivi</t>
  </si>
  <si>
    <t xml:space="preserve">Indicare se l'impianto di depurazione è dotato di sistemi di trattamento delle acque reflue con adsorbimento su carboni attivi.</t>
  </si>
  <si>
    <t xml:space="preserve">traa_deodorizzazione</t>
  </si>
  <si>
    <t xml:space="preserve">traa deodorizzazione</t>
  </si>
  <si>
    <t xml:space="preserve">Indicare se l'impianto di depurazione è dotato di sistemi di deodorizzazione delle acque reflue.</t>
  </si>
  <si>
    <t xml:space="preserve">traa_disinfezione</t>
  </si>
  <si>
    <t xml:space="preserve">traa disinfezione</t>
  </si>
  <si>
    <t xml:space="preserve">Indicare se l'impianto di depurazione è dotato di sistemi di disinfezione delle acque reflue.</t>
  </si>
  <si>
    <t xml:space="preserve">traa_fitodepurazione</t>
  </si>
  <si>
    <t xml:space="preserve">traa fitodepurazione</t>
  </si>
  <si>
    <t xml:space="preserve">indicare se l'impianto di depurazione è dotato di sistemi di fitodepurazione</t>
  </si>
  <si>
    <t xml:space="preserve">traa_lagunaggio</t>
  </si>
  <si>
    <t xml:space="preserve">traa lagunaggio</t>
  </si>
  <si>
    <t xml:space="preserve">indicare se l'impianto di depurazione è dotato di sistemi di lagunaggio</t>
  </si>
  <si>
    <t xml:space="preserve">traa_00altro</t>
  </si>
  <si>
    <t xml:space="preserve">trattamento acqua altro…</t>
  </si>
  <si>
    <t xml:space="preserve">Descrivere eventuali sistemi di trattamento delle acque reflue presenti presso l'impianto di depurazione, diversi da quelli elencati.</t>
  </si>
  <si>
    <t xml:space="preserve">id_linea_fango</t>
  </si>
  <si>
    <t xml:space="preserve">linea fango</t>
  </si>
  <si>
    <t xml:space="preserve">Indicare il principale tipo di trattamento dei fanghi derivanti dalla depurazione. VEDI TABELLA</t>
  </si>
  <si>
    <t xml:space="preserve">numero_linee_fango</t>
  </si>
  <si>
    <t xml:space="preserve">numero linee fango</t>
  </si>
  <si>
    <t xml:space="preserve">Numero di linee di trattamento dei fanghi derivanti dalla depurazione.</t>
  </si>
  <si>
    <t xml:space="preserve">traf_ispessimento</t>
  </si>
  <si>
    <t xml:space="preserve">traf ispessimento</t>
  </si>
  <si>
    <t xml:space="preserve">Indicare se l'impianto di depurazione è dotato di sistema di ispessimento dei fanghi.</t>
  </si>
  <si>
    <t xml:space="preserve">id_dig_anaerobica</t>
  </si>
  <si>
    <t xml:space="preserve">digestione anaerobica</t>
  </si>
  <si>
    <t xml:space="preserve">Indicare l'assenza o la tipologia di digestione anaerobica dei fanghi prodotti dalla depurazione. VEDI TABELLA</t>
  </si>
  <si>
    <t xml:space="preserve">traf_dig_aerobica</t>
  </si>
  <si>
    <t xml:space="preserve">traf.digestione aerobica</t>
  </si>
  <si>
    <t xml:space="preserve">Indicare se l'impianto di depurazione è dotato di trattamento dei fanghi tramite digestione aerobica.</t>
  </si>
  <si>
    <t xml:space="preserve">traf_post_ispessimento</t>
  </si>
  <si>
    <t xml:space="preserve">traf post ispessimento</t>
  </si>
  <si>
    <t xml:space="preserve">Indicare se l'impianto di depurazione è dotato di sistema di post ispessimento dei fanghi.</t>
  </si>
  <si>
    <t xml:space="preserve">traf_essicazione_letto</t>
  </si>
  <si>
    <t xml:space="preserve">traf essicazione letto</t>
  </si>
  <si>
    <t xml:space="preserve">Indicare se l'impianto di depurazione è dotato di letti di essiccamento per la disidratazione dei fanghi.</t>
  </si>
  <si>
    <t xml:space="preserve">id_disidratazione</t>
  </si>
  <si>
    <t xml:space="preserve">disidratazione</t>
  </si>
  <si>
    <t xml:space="preserve">Indicare l'assenza o la tipologia di disidratazione dei fanghi prodotti dalla depurazione. VEDI TABELLA</t>
  </si>
  <si>
    <t xml:space="preserve">traf_essica_termico</t>
  </si>
  <si>
    <t xml:space="preserve">traf essica termico</t>
  </si>
  <si>
    <t xml:space="preserve">Indicare se l'impianto di depurazione è dotato di sistemi di essicazione termica per la disidratazione dei fanghi.</t>
  </si>
  <si>
    <t xml:space="preserve">traf_inceneri_termico</t>
  </si>
  <si>
    <t xml:space="preserve">traf inceneri termico</t>
  </si>
  <si>
    <t xml:space="preserve">Indicare se l'impianto di depurazione è dotato di incenerimento dei fanghi disidratati.</t>
  </si>
  <si>
    <t xml:space="preserve">id_destinazione_fango</t>
  </si>
  <si>
    <t xml:space="preserve">destinazione fango</t>
  </si>
  <si>
    <t xml:space="preserve">Indicare il principale sistema di smaltimento dei fanghi prodotti dalla depurazione. VEDI TABELLA</t>
  </si>
  <si>
    <t xml:space="preserve">s10_liquami_civili</t>
  </si>
  <si>
    <t xml:space="preserve">liquami civili</t>
  </si>
  <si>
    <t xml:space="preserve">mc/gg</t>
  </si>
  <si>
    <t xml:space="preserve">decimale 8 byte [mc/gg]</t>
  </si>
  <si>
    <t xml:space="preserve">Volume medio giornaliero di acque reflue civili (ARU) in ingresso all'impianto di depurazione, trasportate dalla pubblica fognatura.
In caso di opera in fermo impianto o dismissione questo dato deve essere ZERO.</t>
  </si>
  <si>
    <t xml:space="preserve">sf10_liquami_industriali</t>
  </si>
  <si>
    <t xml:space="preserve">volume liquami industriali</t>
  </si>
  <si>
    <t xml:space="preserve">Volume medio giornaliero di acque reflue industriali, come da misurazione/stima dei reflui industriali autorizzati in pubblica fognatura.
In caso di opera in fermo impianto o dismissione questo dato deve essere ZERO.</t>
  </si>
  <si>
    <t xml:space="preserve">sf10_percolati</t>
  </si>
  <si>
    <t xml:space="preserve">volume percolati</t>
  </si>
  <si>
    <t xml:space="preserve">Volume medio giornaliero di percolati da discarica in ingresso all'impianto di depurazione.
In caso di opera in fermo impianto o dismissione questo dato deve essere ZERO.</t>
  </si>
  <si>
    <t xml:space="preserve">sf10_bottini</t>
  </si>
  <si>
    <t xml:space="preserve">volume bottini</t>
  </si>
  <si>
    <t xml:space="preserve">Volume medio giornaliero di bottini, derivanti dalla pulizia di fosse settiche e simili, in ingresso all'impianto di depurazione.
In caso di opera in fermo impianto o dismissione questo dato deve essere ZERO.</t>
  </si>
  <si>
    <t xml:space="preserve">sf10_umid_residu_disidra</t>
  </si>
  <si>
    <t xml:space="preserve">umidità residua dopo disidrataz.(0-100)</t>
  </si>
  <si>
    <t xml:space="preserve">Umidità residua dopo disidratazione espressa in percentuale con un numero tra 0 e 100</t>
  </si>
  <si>
    <t xml:space="preserve">traf_fang_prodotti</t>
  </si>
  <si>
    <t xml:space="preserve">peso tal quale dei fanghi prodotti </t>
  </si>
  <si>
    <t xml:space="preserve">t</t>
  </si>
  <si>
    <t xml:space="preserve">decimale 8 byte [t]</t>
  </si>
  <si>
    <t xml:space="preserve">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</si>
  <si>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 xml:space="preserve">traf_fang_riutilizzo_agri</t>
  </si>
  <si>
    <t xml:space="preserve">peso tal quale fango riutilizzo agricoltura</t>
  </si>
  <si>
    <t xml:space="preserve">Peso tal quale dei fanghi prodotti dall'impianto e destinati direttamente o indirettamente al riutilizzo in agricoltura.</t>
  </si>
  <si>
    <t xml:space="preserve">traf_fang_riutilizzo_compost</t>
  </si>
  <si>
    <t xml:space="preserve">peso tal quale fango riutilizzo compost</t>
  </si>
  <si>
    <t xml:space="preserve">Peso tal quale dei fanghi prodotti dall'impianto e destinati direttamente o indirettamente al riutilizzo in compostaggio.</t>
  </si>
  <si>
    <t xml:space="preserve">traf_fang_riutilizzo_combust</t>
  </si>
  <si>
    <t xml:space="preserve">peso tal quale fango riutilizzo combustibile</t>
  </si>
  <si>
    <t xml:space="preserve">Peso tal quale dei fanghi prodotti dall'impianto e destinati direttamente o indirettamente al riutilizzo in termovalorizzazione.</t>
  </si>
  <si>
    <t xml:space="preserve">traf_fang_riutilizzo_altro</t>
  </si>
  <si>
    <t xml:space="preserve">peso tal quale fango riutilizzo altro modo</t>
  </si>
  <si>
    <t xml:space="preserve">Quota dei fanghi destinati ad una forma di riutilizzo diversa da agricoltura, compostaggio o come combustibile. 
La categoria "ALTRO" deve ritenersi residuale rispetto alle altre.</t>
  </si>
  <si>
    <t xml:space="preserve">traf_fang_tot_smaltiti</t>
  </si>
  <si>
    <t xml:space="preserve">traf fang tot smaltiti</t>
  </si>
  <si>
    <t xml:space="preserve">Quota parte dei fanghi totali prodotti non destinati ad una forma di riutilizzo. </t>
  </si>
  <si>
    <t xml:space="preserve">traf_fang_disca_smaltiti</t>
  </si>
  <si>
    <t xml:space="preserve">traf fang disca smaltiti</t>
  </si>
  <si>
    <t xml:space="preserve">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</si>
  <si>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 xml:space="preserve">ind.conf. anno ristruttura op.civili</t>
  </si>
  <si>
    <t xml:space="preserve">idx_potenzialita_progetto</t>
  </si>
  <si>
    <t xml:space="preserve">ind.conf. potenzialita progetto</t>
  </si>
  <si>
    <t xml:space="preserve">idx_carico_totale_trattato</t>
  </si>
  <si>
    <t xml:space="preserve">ind.conf. carico totale trattato</t>
  </si>
  <si>
    <t xml:space="preserve">idx_carico_civile_trattato</t>
  </si>
  <si>
    <t xml:space="preserve">ind.conf. carico civile trattato</t>
  </si>
  <si>
    <t xml:space="preserve">idx_cod_medio_ingresso</t>
  </si>
  <si>
    <t xml:space="preserve">ind.conf. cod medio ingresso</t>
  </si>
  <si>
    <t xml:space="preserve">idx_cod_medio_uscita</t>
  </si>
  <si>
    <t xml:space="preserve">ind.conf. cod medio uscita</t>
  </si>
  <si>
    <t xml:space="preserve">idx_volume_totale_trattato</t>
  </si>
  <si>
    <t xml:space="preserve">ind.conf. volume totale trattato</t>
  </si>
  <si>
    <t xml:space="preserve">tinfra_f5</t>
  </si>
  <si>
    <t xml:space="preserve">idx_traf_fang_prodotti</t>
  </si>
  <si>
    <t xml:space="preserve">ind.conf. peso tal quale dei fanghi prodotti</t>
  </si>
  <si>
    <t xml:space="preserve">idx_traf_fang_riutilizzo_agri</t>
  </si>
  <si>
    <t xml:space="preserve">ind.conf. peso tal quale fango riutilizzo agricoltura</t>
  </si>
  <si>
    <t xml:space="preserve">idx_traf_fang_riutilizzo_compost</t>
  </si>
  <si>
    <t xml:space="preserve">ind.conf. peso tal quale fango riutilizzo compost</t>
  </si>
  <si>
    <t xml:space="preserve">idx_traf_fang_riutilizzo_combust</t>
  </si>
  <si>
    <t xml:space="preserve">ind.conf. peso tal quale fango riutilizzo combustibile</t>
  </si>
  <si>
    <t xml:space="preserve">idx_traf_fang_riutilizzo_altro</t>
  </si>
  <si>
    <t xml:space="preserve">ind.conf. peso tal quale fango riutilizzo altro modo</t>
  </si>
  <si>
    <t xml:space="preserve">idx_traf_fang_tot_smaltiti</t>
  </si>
  <si>
    <t xml:space="preserve">ind.conf. peso tal quale totale fanghi smaltiti</t>
  </si>
  <si>
    <t xml:space="preserve">idx_traf_fang_disca_smaltiti</t>
  </si>
  <si>
    <t xml:space="preserve">ind.conf. peso tal quale fanghi smaltiti in discarica</t>
  </si>
  <si>
    <t xml:space="preserve">Depurat_incoll</t>
  </si>
  <si>
    <t xml:space="preserve">tinfra_f4_collettori</t>
  </si>
  <si>
    <r>
      <rPr>
        <sz val="8"/>
        <color rgb="FF000000"/>
        <rFont val="Arial"/>
        <family val="0"/>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family val="0"/>
        <charset val="134"/>
      </rPr>
      <t xml:space="preserve">Se il depuratore è raggiunto direttamente dalla rete fognaria e non da un collettore (ad esempio, per piccoli nuclei serviti da impianti Imhoff) inserire il codice della fognatura collegata. 
</t>
    </r>
    <r>
      <rPr>
        <sz val="8"/>
        <color rgb="FF000000"/>
        <rFont val="Arial"/>
        <family val="0"/>
        <charset val="134"/>
      </rPr>
      <t xml:space="preserve">Nel caso di più reti il codice del depuratore deve essere ripetuto.</t>
    </r>
  </si>
  <si>
    <t xml:space="preserve">ids_codice_collettore</t>
  </si>
  <si>
    <t xml:space="preserve">codice collettore</t>
  </si>
  <si>
    <t xml:space="preserve">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</si>
  <si>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 xml:space="preserve">id_gestore_collettore</t>
  </si>
  <si>
    <t xml:space="preserve">gestore collettore</t>
  </si>
  <si>
    <t xml:space="preserve">Indicare il gestore del collettore/fognatura collegata al depuratore. Se trattasi di Gestore sul territorio della Regione Toscana utilizzare i codici definiti in tabella, altrimenti indicarne il nome.</t>
  </si>
  <si>
    <t xml:space="preserve">Depurat_pompe</t>
  </si>
  <si>
    <t xml:space="preserve">tinfra_f4_pompe</t>
  </si>
  <si>
    <t xml:space="preserve">Scaricatori</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</si>
  <si>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</si>
  <si>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 xml:space="preserve">id_tipo_scolmatore</t>
  </si>
  <si>
    <t xml:space="preserve">tipo scolmatore</t>
  </si>
  <si>
    <t xml:space="preserve">Indice che descrive la tipologia dello scolmatore. VEDI TABELLA</t>
  </si>
  <si>
    <t xml:space="preserve">ids_classe_regionale</t>
  </si>
  <si>
    <t xml:space="preserve">codice classificazione regionale (A2, B1, B2)</t>
  </si>
  <si>
    <t xml:space="preserve">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</si>
  <si>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 xml:space="preserve">scolmatore_bypass</t>
  </si>
  <si>
    <t xml:space="preserve">Scolmatore di Baypass impianto</t>
  </si>
  <si>
    <t xml:space="preserve">Indicare se la funzione dello scolmatore è del tipo di bypass per l'impinato di depurazione</t>
  </si>
  <si>
    <t xml:space="preserve">id_materiale_scolmatore</t>
  </si>
  <si>
    <t xml:space="preserve">materiale scolmatore</t>
  </si>
  <si>
    <t xml:space="preserve">Indice che descrive il materiale con cui è realizzato lo scolmatore. VEDI TABELLA</t>
  </si>
  <si>
    <t xml:space="preserve">larghezza_uti_pozzetto</t>
  </si>
  <si>
    <t xml:space="preserve">larghezza utile pozzetto</t>
  </si>
  <si>
    <t xml:space="preserve">Larghezza utile del pozzetto scolmatore.</t>
  </si>
  <si>
    <t xml:space="preserve">lunghezza_uti_pozzetto</t>
  </si>
  <si>
    <t xml:space="preserve">lunghezza utile pozzetto</t>
  </si>
  <si>
    <t xml:space="preserve">Lunghezza utile del pozzetto scolmatore.</t>
  </si>
  <si>
    <t xml:space="preserve">rapporto_diluizione</t>
  </si>
  <si>
    <t xml:space="preserve">rapporto diluizione (Q.Iniz.Sfioro/Q.Nera)</t>
  </si>
  <si>
    <t xml:space="preserve">decimale 8 byte [nr]</t>
  </si>
  <si>
    <t xml:space="preserve">Indicare il valore del rapporto di diluizione, inteso come il rapporto fra la portata iniziale di sfioro e la portata media nera in tempo secco.</t>
  </si>
  <si>
    <t xml:space="preserve">recapito_tipo</t>
  </si>
  <si>
    <t xml:space="preserve">tipo di recapito</t>
  </si>
  <si>
    <t xml:space="preserve">Indicare il tipo di recapito delle portate scolmate: SUOLO/CORPO IDRICO</t>
  </si>
  <si>
    <t xml:space="preserve">recapito_descrizione</t>
  </si>
  <si>
    <t xml:space="preserve">descrizione recapito</t>
  </si>
  <si>
    <t xml:space="preserve">Indicare il nome del corpo idrico o della zona in cui sono recapitate le portate scolmate.</t>
  </si>
  <si>
    <t xml:space="preserve">Scaricat_infog</t>
  </si>
  <si>
    <t xml:space="preserve">tinfra_f5_fognature</t>
  </si>
  <si>
    <r>
      <rPr>
        <sz val="8"/>
        <color rgb="FF000000"/>
        <rFont val="Arial"/>
        <family val="0"/>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family val="0"/>
        <charset val="134"/>
      </rPr>
      <t xml:space="preserve">(eccezione: la compilazione del foglio di interconnessione deve riguardare solo gli scaricatori a servizio di reti/collettori, non quelli di bypass di impianti di depurazione. Per questi ultimi inserire il flag apposito del campo "Scolmatore bypass").</t>
    </r>
  </si>
  <si>
    <t xml:space="preserve">ids_codice_fognatura</t>
  </si>
  <si>
    <t xml:space="preserve">codice fognatura</t>
  </si>
  <si>
    <t xml:space="preserve">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</si>
  <si>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 xml:space="preserve">id_gestore_fognatura</t>
  </si>
  <si>
    <t xml:space="preserve">gestore fognatura</t>
  </si>
  <si>
    <t xml:space="preserve">Indicare il gestore della fognatura/collettore servita dallo scaricatore. Se trattasi di Gestore sul territorio della Regione Toscana utilizzare i codici definiti in tabella, altrimenti indicarne il nome.</t>
  </si>
  <si>
    <t xml:space="preserve">Condottemarine</t>
  </si>
  <si>
    <t xml:space="preserve">tinfra_f6</t>
  </si>
  <si>
    <t xml:space="preserve">GB.NORD p.terra</t>
  </si>
  <si>
    <t xml:space="preserve">Coordinata NORD del punto terra della condotta marina, nel sistema di riferimento Gauss-Boaga.
Si intende per punto terra l'ultimo punto di posizionamento della condotta sulla costa superato il quale il piano di posa della tubazione è il fondo marino.</t>
  </si>
  <si>
    <t xml:space="preserve">GB.EST p.terra</t>
  </si>
  <si>
    <t xml:space="preserve">Coordinata EST del punto terra della condotta marina, nel sistema di riferimento Gauss-Boaga.
Si intende per punto terra l'ultimo punto di posizionamento della condotta sulla costa superato il quale il piano di posa della tubazione è il fondo marino.</t>
  </si>
  <si>
    <t xml:space="preserve">fuso RIF.p.terra</t>
  </si>
  <si>
    <t xml:space="preserve">Fuso di riferimento per le coordinate del punto terra della condotta marina, nel sistema di riferimento Gauss-Boaga.
Si intende per punto terra l'ultimo punto di posizionamento della condotta sulla costa superato il quale il piano di posa della tubazione è il fondo marino.</t>
  </si>
  <si>
    <t xml:space="preserve">quota slm.p.terra</t>
  </si>
  <si>
    <t xml:space="preserve">Quota del punto terra della condotta.
Si intende per punto terra l'ultimo punto di posizionamento della condotta sulla costa superato il quale il piano di posa della tubazione è il fondo marino.</t>
  </si>
  <si>
    <t xml:space="preserve">localita p.terra</t>
  </si>
  <si>
    <t xml:space="preserve">Nome della località dove è ubicato il punto terra della condotta marina.
Si intende per punto terra l'ultimo punto di posizionamento della condotta sulla costa superato il quale il piano di posa della tubazione è il fondo marino.</t>
  </si>
  <si>
    <t xml:space="preserve">comune p.terra</t>
  </si>
  <si>
    <t xml:space="preserve">Codice ISTAT del Comune dove è ubicato il punto terra della condotta marina. VEDI TABELLA
Si intende per punto terra l'ultimo punto di posizionamento della condotta sulla costa superato il quale il piano di posa della tubazione è il fondo marino.</t>
  </si>
  <si>
    <t xml:space="preserve">lunghezza_diffusione</t>
  </si>
  <si>
    <t xml:space="preserve">lunghezza diffusione</t>
  </si>
  <si>
    <t xml:space="preserve">Lunghezza del diffusore della condotta marina.</t>
  </si>
  <si>
    <t xml:space="preserve">distanza_diffusori_costa</t>
  </si>
  <si>
    <t xml:space="preserve">distanza diffusori costa</t>
  </si>
  <si>
    <t xml:space="preserve">Distanza del diffusore della condotta marina dal punto terra.</t>
  </si>
  <si>
    <t xml:space="preserve">idx_lunghezza_diffusione</t>
  </si>
  <si>
    <t xml:space="preserve">ind.conf. lunghezza diffusione</t>
  </si>
  <si>
    <t xml:space="preserve">idx_distanza_diffusori_costa</t>
  </si>
  <si>
    <t xml:space="preserve">ind.conf. distanza diffusori costa</t>
  </si>
  <si>
    <t xml:space="preserve">id</t>
  </si>
  <si>
    <t xml:space="preserve">tabella</t>
  </si>
  <si>
    <t xml:space="preserve">definizione dato</t>
  </si>
  <si>
    <t xml:space="preserve">tinfra_inv_conserva</t>
  </si>
  <si>
    <t xml:space="preserve">conservazione [cnt]</t>
  </si>
  <si>
    <t xml:space="preserve">id_conserva - intero 4 byte contatore [cnt]</t>
  </si>
  <si>
    <t xml:space="preserve">stato conservazione [testo]</t>
  </si>
  <si>
    <t xml:space="preserve">conservazione - testo 32 car [utf8] [testo]</t>
  </si>
  <si>
    <t xml:space="preserve">tinfra_inv_corso_acqua_classi</t>
  </si>
  <si>
    <t xml:space="preserve">classe corso acqua [cnt]</t>
  </si>
  <si>
    <t xml:space="preserve">id_corso_acqua_classe - intero 4 byte contatore [cnt]</t>
  </si>
  <si>
    <t xml:space="preserve">classificazione corso d'acqua [testo]</t>
  </si>
  <si>
    <t xml:space="preserve">corso_acqua_classe - testo 32 car [utf8] [testo]</t>
  </si>
  <si>
    <t xml:space="preserve">tinfra_inv_indici_idx</t>
  </si>
  <si>
    <t xml:space="preserve">indice di confidenza [idt]</t>
  </si>
  <si>
    <t xml:space="preserve">id_indice_idx - testo 2 car [utf8] [idt]</t>
  </si>
  <si>
    <t xml:space="preserve">descrizione [testo]</t>
  </si>
  <si>
    <t xml:space="preserve">indice_idx - testo 255 car [utf8] [testo]</t>
  </si>
  <si>
    <t xml:space="preserve">tinfra_inv_linea_acque</t>
  </si>
  <si>
    <t xml:space="preserve">linea acqua [cnt]</t>
  </si>
  <si>
    <t xml:space="preserve">id_linea_acqua - intero 4 byte contatore [cnt]</t>
  </si>
  <si>
    <t xml:space="preserve">linea acqua [testo]</t>
  </si>
  <si>
    <t xml:space="preserve">linea_acqua - testo 64 car [utf8] [testo]</t>
  </si>
  <si>
    <t xml:space="preserve">tinfra_inv_linea_fanghi</t>
  </si>
  <si>
    <t xml:space="preserve">linea fango [cnt]</t>
  </si>
  <si>
    <t xml:space="preserve">id_linea_fango - intero 4 byte contatore [cnt]</t>
  </si>
  <si>
    <t xml:space="preserve">linea fango [testo]</t>
  </si>
  <si>
    <t xml:space="preserve">linea_fango - testo 64 car [utf8] [testo]</t>
  </si>
  <si>
    <t xml:space="preserve">tinfra_inv_materiali</t>
  </si>
  <si>
    <t xml:space="preserve">materiale [cnt]</t>
  </si>
  <si>
    <t xml:space="preserve">id_materiale - intero 4 byte contatore [cnt]</t>
  </si>
  <si>
    <t xml:space="preserve">materiale [testo]</t>
  </si>
  <si>
    <t xml:space="preserve">materiale - testo 64 car [utf8] [testo]</t>
  </si>
  <si>
    <t xml:space="preserve">tinfra_inv_opera_stati</t>
  </si>
  <si>
    <t xml:space="preserve">opera stato [cnt]</t>
  </si>
  <si>
    <t xml:space="preserve">id_opera_stato - intero 4 byte contatore [cnt]</t>
  </si>
  <si>
    <t xml:space="preserve">stato dell'opera [testo]</t>
  </si>
  <si>
    <t xml:space="preserve">opera_stato - testo 32 car [utf8] [testo]</t>
  </si>
  <si>
    <t xml:space="preserve">tinfra_inv_reflui_trasportati</t>
  </si>
  <si>
    <t xml:space="preserve">refluo trasportato [cnt]</t>
  </si>
  <si>
    <t xml:space="preserve">id_refluo_trasportato - intero 4 byte contatore [cnt]</t>
  </si>
  <si>
    <t xml:space="preserve">refluo trasportato [testo]</t>
  </si>
  <si>
    <t xml:space="preserve">refluo_trasportato - testo 32 car [utf8] [testo]</t>
  </si>
  <si>
    <t xml:space="preserve">tinfra_inv_scol_materiali</t>
  </si>
  <si>
    <t xml:space="preserve">materiale scolmatore [cnt]</t>
  </si>
  <si>
    <t xml:space="preserve">id_materiale_scolmatore - intero 4 byte contatore [cnt]</t>
  </si>
  <si>
    <t xml:space="preserve">materiale_scolmatore - testo 24 car [utf8] [testo]</t>
  </si>
  <si>
    <t xml:space="preserve">tinfra_inv_scol_tipo_scolmatori</t>
  </si>
  <si>
    <t xml:space="preserve">tipo scolmatore [cnt]</t>
  </si>
  <si>
    <t xml:space="preserve">id_tipo_scolmatore - intero 4 byte contatore [cnt]</t>
  </si>
  <si>
    <t xml:space="preserve">tipo scolmatore [testo]</t>
  </si>
  <si>
    <t xml:space="preserve">tipo_scolmatore - testo 24 car [utf8] [testo]</t>
  </si>
  <si>
    <t xml:space="preserve">tinfra_inv_servizi</t>
  </si>
  <si>
    <t xml:space="preserve">servizio [idn]</t>
  </si>
  <si>
    <t xml:space="preserve">id_servizio - intero 4 byte [idn]</t>
  </si>
  <si>
    <t xml:space="preserve">servizio [testo]</t>
  </si>
  <si>
    <t xml:space="preserve">servizio - testo 32 car [utf8] [testo]</t>
  </si>
  <si>
    <t xml:space="preserve">tinfra_inv_sostanze</t>
  </si>
  <si>
    <t xml:space="preserve">sostanza [cnt]</t>
  </si>
  <si>
    <t xml:space="preserve">id_sostanza - intero 4 byte contatore [cnt]</t>
  </si>
  <si>
    <t xml:space="preserve">sostanza [testo]</t>
  </si>
  <si>
    <t xml:space="preserve">sostanza - testo 64 car [utf8] [testo]</t>
  </si>
  <si>
    <t xml:space="preserve">valore [nr]</t>
  </si>
  <si>
    <t xml:space="preserve">valore - decimale 8 byte [nr]</t>
  </si>
  <si>
    <t xml:space="preserve">unità di misura [testo]</t>
  </si>
  <si>
    <t xml:space="preserve">unita_misura - testo 32 car [utf8] [testo]</t>
  </si>
  <si>
    <t xml:space="preserve">tinfra_inv_tipo_clorazioni</t>
  </si>
  <si>
    <t xml:space="preserve">tipo di clorazione [cnt]</t>
  </si>
  <si>
    <t xml:space="preserve">id_tipo_clorazione - intero 4 byte contatore [cnt]</t>
  </si>
  <si>
    <t xml:space="preserve">tipo di clorazione [testo]</t>
  </si>
  <si>
    <t xml:space="preserve">tipo_clorazione - testo 32 car [utf8] [testo]</t>
  </si>
  <si>
    <t xml:space="preserve">tinfra_inv_tipo_opere</t>
  </si>
  <si>
    <t xml:space="preserve">tipo opera [cnt]</t>
  </si>
  <si>
    <t xml:space="preserve">id_tipo_opera - intero 4 byte contatore [cnt]</t>
  </si>
  <si>
    <t xml:space="preserve">tipo opera [testo]</t>
  </si>
  <si>
    <t xml:space="preserve">tipo_opera_desc - testo 50 car [utf8] [testo]</t>
  </si>
  <si>
    <t xml:space="preserve">tipo opera sigla [idt]</t>
  </si>
  <si>
    <t xml:space="preserve">tipo_opera_sigla - testo 2 car [utf8] [idt]</t>
  </si>
  <si>
    <t xml:space="preserve">tipo di opera [idt]</t>
  </si>
  <si>
    <t xml:space="preserve">tipo_opera_scheda - testo 4 car [utf8] [idt]</t>
  </si>
  <si>
    <t xml:space="preserve">tinfra_inv_tipo_serbatoi</t>
  </si>
  <si>
    <t xml:space="preserve">tipo serbatoio [cnt]</t>
  </si>
  <si>
    <t xml:space="preserve">id_tipo_serbatoio - intero 4 byte contatore [cnt]</t>
  </si>
  <si>
    <t xml:space="preserve">tipo di serbatoio [testo]</t>
  </si>
  <si>
    <t xml:space="preserve">tipo_serbatoio - testo 32 car [utf8] [testo]</t>
  </si>
  <si>
    <t xml:space="preserve">tinfra_inv_tipo_telecontrolli</t>
  </si>
  <si>
    <t xml:space="preserve">tipo telecontrollo [cnt]</t>
  </si>
  <si>
    <t xml:space="preserve">id_tipo_telecontrollo - intero 4 byte contatore [cnt]</t>
  </si>
  <si>
    <t xml:space="preserve">tipo telecontrollo [testo]</t>
  </si>
  <si>
    <t xml:space="preserve">tipo_telecontrollo - testo 32 car [utf8] [testo]</t>
  </si>
  <si>
    <t xml:space="preserve">tinfra_inv_tipo_trattamenti</t>
  </si>
  <si>
    <t xml:space="preserve">tipo trattamento [cnt]</t>
  </si>
  <si>
    <t xml:space="preserve">id_tipo_trattamento - intero 4 byte contatore [cnt]</t>
  </si>
  <si>
    <t xml:space="preserve">tipo di trattamento [testo]</t>
  </si>
  <si>
    <t xml:space="preserve">tipo_trattamento - testo 32 car [utf8] [testo]</t>
  </si>
  <si>
    <t xml:space="preserve">tinfra_inv_tra_acarboni_attivi</t>
  </si>
  <si>
    <t xml:space="preserve">trattamento a carboni attivi [cnt]</t>
  </si>
  <si>
    <t xml:space="preserve">id_tra_acarboni_attivi - intero 4 byte contatore [cnt]</t>
  </si>
  <si>
    <t xml:space="preserve">trattamento a carboni attivi [testo]</t>
  </si>
  <si>
    <t xml:space="preserve">tra_acarboni_attivi - testo 32 car [utf8] [testo]</t>
  </si>
  <si>
    <t xml:space="preserve">tinfra_inv_tra_filtraz_rapida</t>
  </si>
  <si>
    <t xml:space="preserve">trattamento filtrazione rapida [cnt]</t>
  </si>
  <si>
    <t xml:space="preserve">id_tra_filtraz_rapida - intero 4 byte contatore [cnt]</t>
  </si>
  <si>
    <t xml:space="preserve">tipo filtrazione rapida [testo]</t>
  </si>
  <si>
    <t xml:space="preserve">tra_filtraz_rapida - testo 32 car [utf8] [testo]</t>
  </si>
  <si>
    <t xml:space="preserve">tinfra_inv_tra_ossida_riduzione</t>
  </si>
  <si>
    <t xml:space="preserve">trattamento ossidazione e riduzione [cnt]</t>
  </si>
  <si>
    <t xml:space="preserve">id_tra_ossida_riduzione - intero 4 byte contatore [cnt]</t>
  </si>
  <si>
    <t xml:space="preserve">trattamento ossidazione e riduzione [testo]</t>
  </si>
  <si>
    <t xml:space="preserve">tra_ossida_riduzione - testo 32 car [utf8] [testo]</t>
  </si>
  <si>
    <t xml:space="preserve">tinfra_inv_traf_aerobica</t>
  </si>
  <si>
    <t xml:space="preserve">digestione aerobica [cnt]</t>
  </si>
  <si>
    <t xml:space="preserve">id_dig_aerobica - intero 4 byte contatore [cnt]</t>
  </si>
  <si>
    <t xml:space="preserve">tipo dig.aerobica [testo]</t>
  </si>
  <si>
    <t xml:space="preserve">dig_aerobica - testo 24 car [utf8] [testo]</t>
  </si>
  <si>
    <t xml:space="preserve">tinfra_inv_traf_destina_fanghi</t>
  </si>
  <si>
    <t xml:space="preserve">destinazione fango [cnt]</t>
  </si>
  <si>
    <t xml:space="preserve">id_destinazione_fango - intero 4 byte contatore [cnt]</t>
  </si>
  <si>
    <t xml:space="preserve">destinazione fanghi [testo]</t>
  </si>
  <si>
    <t xml:space="preserve">destinazione_fango - testo 24 car [utf8] [testo]</t>
  </si>
  <si>
    <t xml:space="preserve">tinfra_inv_traf_disidratazioni</t>
  </si>
  <si>
    <t xml:space="preserve">disidratazione [cnt]</t>
  </si>
  <si>
    <t xml:space="preserve">id_disidratazione - intero 4 byte contatore [cnt]</t>
  </si>
  <si>
    <t xml:space="preserve">tipo disidratazione [testo]</t>
  </si>
  <si>
    <t xml:space="preserve">disidratazione - testo 24 car [utf8] [testo]</t>
  </si>
  <si>
    <t xml:space="preserve">tcfg_comuni</t>
  </si>
  <si>
    <t xml:space="preserve">tcfg_localita</t>
  </si>
  <si>
    <t xml:space="preserve">Nomecomune</t>
  </si>
  <si>
    <t xml:space="preserve">nc</t>
  </si>
  <si>
    <t xml:space="preserve">Abbadia San Salvatore[SI]</t>
  </si>
  <si>
    <t xml:space="preserve">Abbadia San Salvatore [SI]</t>
  </si>
  <si>
    <t xml:space="preserve">5200110001</t>
  </si>
  <si>
    <t xml:space="preserve">Abbadia San Salvatore</t>
  </si>
  <si>
    <t xml:space="preserve">Abetone Cutigliano[PT]</t>
  </si>
  <si>
    <t xml:space="preserve">5200140000</t>
  </si>
  <si>
    <t xml:space="preserve">Case sparse_65</t>
  </si>
  <si>
    <t xml:space="preserve">Agliana[PT]</t>
  </si>
  <si>
    <t xml:space="preserve">5200124901</t>
  </si>
  <si>
    <t xml:space="preserve">Rifugio Amiatino</t>
  </si>
  <si>
    <t xml:space="preserve">Altopascio[LU]</t>
  </si>
  <si>
    <t xml:space="preserve">5200124902</t>
  </si>
  <si>
    <t xml:space="preserve">Rifugio Cantore</t>
  </si>
  <si>
    <t xml:space="preserve">Anghiari[AR]</t>
  </si>
  <si>
    <t xml:space="preserve">4700110001</t>
  </si>
  <si>
    <t xml:space="preserve">Abetone</t>
  </si>
  <si>
    <t xml:space="preserve">Arcidosso[GR]</t>
  </si>
  <si>
    <t xml:space="preserve">4700126701</t>
  </si>
  <si>
    <t xml:space="preserve">Bicchiere di Sopra</t>
  </si>
  <si>
    <t xml:space="preserve">Arezzo[AR]</t>
  </si>
  <si>
    <t xml:space="preserve">4700120002</t>
  </si>
  <si>
    <t xml:space="preserve">Boscolungo</t>
  </si>
  <si>
    <t xml:space="preserve">Asciano[SI]</t>
  </si>
  <si>
    <t xml:space="preserve">4700140000</t>
  </si>
  <si>
    <t xml:space="preserve">Case sparse_275</t>
  </si>
  <si>
    <t xml:space="preserve">Aulla[MS]</t>
  </si>
  <si>
    <t xml:space="preserve">4700126603</t>
  </si>
  <si>
    <t xml:space="preserve">Cecchetto</t>
  </si>
  <si>
    <t xml:space="preserve">Badia Tedalda[AR]</t>
  </si>
  <si>
    <t xml:space="preserve">4700120004</t>
  </si>
  <si>
    <t xml:space="preserve">Consuma</t>
  </si>
  <si>
    <t xml:space="preserve">Bagni di Lucca[LU]</t>
  </si>
  <si>
    <t xml:space="preserve">4700120005</t>
  </si>
  <si>
    <t xml:space="preserve">Fontana Vaccaia</t>
  </si>
  <si>
    <t xml:space="preserve">Bagno a Ripoli[FI]</t>
  </si>
  <si>
    <t xml:space="preserve">4700126706</t>
  </si>
  <si>
    <t xml:space="preserve">La Secchia</t>
  </si>
  <si>
    <t xml:space="preserve">Bagnone[MS]</t>
  </si>
  <si>
    <t xml:space="preserve">4700110002</t>
  </si>
  <si>
    <t xml:space="preserve">Le Regine</t>
  </si>
  <si>
    <t xml:space="preserve">Barberino di Mugello[FI]</t>
  </si>
  <si>
    <t xml:space="preserve">4700110003</t>
  </si>
  <si>
    <t xml:space="preserve">Serretto</t>
  </si>
  <si>
    <t xml:space="preserve">Barberino Tavarnelle[FI]</t>
  </si>
  <si>
    <t xml:space="preserve">Agliana [PT]</t>
  </si>
  <si>
    <t xml:space="preserve">4700210001</t>
  </si>
  <si>
    <t xml:space="preserve">Agliana</t>
  </si>
  <si>
    <t xml:space="preserve">Barberino Val d'Elsa[FI]</t>
  </si>
  <si>
    <t xml:space="preserve">4700240000</t>
  </si>
  <si>
    <t xml:space="preserve">Case sparse_276</t>
  </si>
  <si>
    <t xml:space="preserve">Barga[LU]</t>
  </si>
  <si>
    <t xml:space="preserve">4700210004</t>
  </si>
  <si>
    <t xml:space="preserve">Castelletto</t>
  </si>
  <si>
    <t xml:space="preserve">Bibbiena[AR]</t>
  </si>
  <si>
    <t xml:space="preserve">4700210002</t>
  </si>
  <si>
    <t xml:space="preserve">Ferruccia</t>
  </si>
  <si>
    <t xml:space="preserve">Bibbona[LI]</t>
  </si>
  <si>
    <t xml:space="preserve">4700210003</t>
  </si>
  <si>
    <t xml:space="preserve">Ponte dei Bini</t>
  </si>
  <si>
    <t xml:space="preserve">Bientina[PI]</t>
  </si>
  <si>
    <t xml:space="preserve">Altopascio [LU]</t>
  </si>
  <si>
    <t xml:space="preserve">4600110001</t>
  </si>
  <si>
    <t xml:space="preserve">Altopascio</t>
  </si>
  <si>
    <t xml:space="preserve">Borgo a Mozzano[LU]</t>
  </si>
  <si>
    <t xml:space="preserve">4600120001</t>
  </si>
  <si>
    <t xml:space="preserve">Bartoloni</t>
  </si>
  <si>
    <t xml:space="preserve">Borgo San Lorenzo[FI]</t>
  </si>
  <si>
    <t xml:space="preserve">4600120002</t>
  </si>
  <si>
    <t xml:space="preserve">Biagioni</t>
  </si>
  <si>
    <t xml:space="preserve">Bucine[AR]</t>
  </si>
  <si>
    <t xml:space="preserve">4600126623</t>
  </si>
  <si>
    <t xml:space="preserve">Biagioni-Saretti</t>
  </si>
  <si>
    <t xml:space="preserve">Buggiano[PT]</t>
  </si>
  <si>
    <t xml:space="preserve">4600126604</t>
  </si>
  <si>
    <t xml:space="preserve">Carrari</t>
  </si>
  <si>
    <t xml:space="preserve">Buonconvento[SI]</t>
  </si>
  <si>
    <t xml:space="preserve">4600120005</t>
  </si>
  <si>
    <t xml:space="preserve">Cascine Berti</t>
  </si>
  <si>
    <t xml:space="preserve">Buti[PI]</t>
  </si>
  <si>
    <t xml:space="preserve">4600140000</t>
  </si>
  <si>
    <t xml:space="preserve">Case sparse_240</t>
  </si>
  <si>
    <t xml:space="preserve">Calci[PI]</t>
  </si>
  <si>
    <t xml:space="preserve">4600120006</t>
  </si>
  <si>
    <t xml:space="preserve">Checi</t>
  </si>
  <si>
    <t xml:space="preserve">Calcinaia[PI]</t>
  </si>
  <si>
    <t xml:space="preserve">4600120007</t>
  </si>
  <si>
    <t xml:space="preserve">Chimenti</t>
  </si>
  <si>
    <t xml:space="preserve">Calenzano[FI]</t>
  </si>
  <si>
    <t xml:space="preserve">4600120010</t>
  </si>
  <si>
    <t xml:space="preserve">Fabbri</t>
  </si>
  <si>
    <t xml:space="preserve">Camaiore[LU]</t>
  </si>
  <si>
    <t xml:space="preserve">4600120011</t>
  </si>
  <si>
    <t xml:space="preserve">Gelsa</t>
  </si>
  <si>
    <t xml:space="preserve">Campagnatico[GR]</t>
  </si>
  <si>
    <t xml:space="preserve">4600120012</t>
  </si>
  <si>
    <t xml:space="preserve">Gennarino</t>
  </si>
  <si>
    <t xml:space="preserve">Campi Bisenzio[FI]</t>
  </si>
  <si>
    <t xml:space="preserve">4600110002</t>
  </si>
  <si>
    <t xml:space="preserve">Marginone</t>
  </si>
  <si>
    <t xml:space="preserve">Campiglia Marittima[LI]</t>
  </si>
  <si>
    <t xml:space="preserve">4600126713</t>
  </si>
  <si>
    <t xml:space="preserve">Mazzanti</t>
  </si>
  <si>
    <t xml:space="preserve">Campo nell'Elba[LI]</t>
  </si>
  <si>
    <t xml:space="preserve">4600110003</t>
  </si>
  <si>
    <t xml:space="preserve">Michi</t>
  </si>
  <si>
    <t xml:space="preserve">Camporgiano[LU]</t>
  </si>
  <si>
    <t xml:space="preserve">4600120014</t>
  </si>
  <si>
    <t xml:space="preserve">Nardi</t>
  </si>
  <si>
    <t xml:space="preserve">Cantagallo[PO]</t>
  </si>
  <si>
    <t xml:space="preserve">4600120024</t>
  </si>
  <si>
    <t xml:space="preserve">Nardi-Palandri</t>
  </si>
  <si>
    <t xml:space="preserve">Capalbio[GR]</t>
  </si>
  <si>
    <t xml:space="preserve">4600126615</t>
  </si>
  <si>
    <t xml:space="preserve">Paoletti</t>
  </si>
  <si>
    <t xml:space="preserve">Capannoli[PI]</t>
  </si>
  <si>
    <t xml:space="preserve">4600126616</t>
  </si>
  <si>
    <t xml:space="preserve">Ponte ai Pini</t>
  </si>
  <si>
    <t xml:space="preserve">Capannori[LU]</t>
  </si>
  <si>
    <t xml:space="preserve">4600126625</t>
  </si>
  <si>
    <t xml:space="preserve">Ponte ai Pini-Capanna</t>
  </si>
  <si>
    <t xml:space="preserve">Capoliveri[LI]</t>
  </si>
  <si>
    <t xml:space="preserve">4600120017</t>
  </si>
  <si>
    <t xml:space="preserve">Ponte alla Ciliegia</t>
  </si>
  <si>
    <t xml:space="preserve">Capolona[AR]</t>
  </si>
  <si>
    <t xml:space="preserve">4600120018</t>
  </si>
  <si>
    <t xml:space="preserve">Seghetti-Chiappini</t>
  </si>
  <si>
    <t xml:space="preserve">Capraia e Limite[FI]</t>
  </si>
  <si>
    <t xml:space="preserve">4600110004</t>
  </si>
  <si>
    <t xml:space="preserve">Spianate</t>
  </si>
  <si>
    <t xml:space="preserve">Capraia Isola[LI]</t>
  </si>
  <si>
    <t xml:space="preserve">4600126619</t>
  </si>
  <si>
    <t xml:space="preserve">Tonini</t>
  </si>
  <si>
    <t xml:space="preserve">Caprese Michelangelo[AR]</t>
  </si>
  <si>
    <t xml:space="preserve">4600126620</t>
  </si>
  <si>
    <t xml:space="preserve">Torre Salese</t>
  </si>
  <si>
    <t xml:space="preserve">Careggine[LU]</t>
  </si>
  <si>
    <t xml:space="preserve">4600126621</t>
  </si>
  <si>
    <t xml:space="preserve">Tronci</t>
  </si>
  <si>
    <t xml:space="preserve">Carmignano[PO]</t>
  </si>
  <si>
    <t xml:space="preserve">4600110005</t>
  </si>
  <si>
    <t xml:space="preserve">Turchetto</t>
  </si>
  <si>
    <t xml:space="preserve">Carrara[MS]</t>
  </si>
  <si>
    <t xml:space="preserve">4600120022</t>
  </si>
  <si>
    <t xml:space="preserve">Volpini</t>
  </si>
  <si>
    <t xml:space="preserve">Casale Marittimo[PI]</t>
  </si>
  <si>
    <t xml:space="preserve">Anghiari [AR]</t>
  </si>
  <si>
    <t xml:space="preserve">5100110001</t>
  </si>
  <si>
    <t xml:space="preserve">Anghiari</t>
  </si>
  <si>
    <t xml:space="preserve">Casciana Terme Lari[PI]</t>
  </si>
  <si>
    <t xml:space="preserve">5100120001</t>
  </si>
  <si>
    <t xml:space="preserve">Bagnaia</t>
  </si>
  <si>
    <t xml:space="preserve">Cascina[PI]</t>
  </si>
  <si>
    <t xml:space="preserve">5100126702</t>
  </si>
  <si>
    <t xml:space="preserve">Bagnolo I</t>
  </si>
  <si>
    <t xml:space="preserve">Casola in Lunigiana[MS]</t>
  </si>
  <si>
    <t xml:space="preserve">5100120003</t>
  </si>
  <si>
    <t xml:space="preserve">Bagnolo II</t>
  </si>
  <si>
    <t xml:space="preserve">Casole d'Elsa[SI]</t>
  </si>
  <si>
    <t xml:space="preserve">5100126604</t>
  </si>
  <si>
    <t xml:space="preserve">Bertine</t>
  </si>
  <si>
    <t xml:space="preserve">Castagneto Carducci[LI]</t>
  </si>
  <si>
    <t xml:space="preserve">5100120805</t>
  </si>
  <si>
    <t xml:space="preserve">Cappuccini di Montauto</t>
  </si>
  <si>
    <t xml:space="preserve">Castel del Piano[GR]</t>
  </si>
  <si>
    <t xml:space="preserve">5100126706</t>
  </si>
  <si>
    <t xml:space="preserve">Carmine</t>
  </si>
  <si>
    <t xml:space="preserve">Castel Focognano[AR]</t>
  </si>
  <si>
    <t xml:space="preserve">5100140000</t>
  </si>
  <si>
    <t xml:space="preserve">Case sparse_26</t>
  </si>
  <si>
    <t xml:space="preserve">Castel San Niccolò[AR]</t>
  </si>
  <si>
    <t xml:space="preserve">5100110002</t>
  </si>
  <si>
    <t xml:space="preserve">Catigliano</t>
  </si>
  <si>
    <t xml:space="preserve">Castelfiorentino[FI]</t>
  </si>
  <si>
    <t xml:space="preserve">5100126607</t>
  </si>
  <si>
    <t xml:space="preserve">Fossa</t>
  </si>
  <si>
    <t xml:space="preserve">Castelfranco di Sotto[PI]</t>
  </si>
  <si>
    <t xml:space="preserve">5100126608</t>
  </si>
  <si>
    <t xml:space="preserve">Gualchiera Bagnolo</t>
  </si>
  <si>
    <t xml:space="preserve">Castelfranco Piandiscò[AR]</t>
  </si>
  <si>
    <t xml:space="preserve">5100110003</t>
  </si>
  <si>
    <t xml:space="preserve">Motina</t>
  </si>
  <si>
    <t xml:space="preserve">Castell'Azzara[GR]</t>
  </si>
  <si>
    <t xml:space="preserve">5100126609</t>
  </si>
  <si>
    <t xml:space="preserve">Mulinello</t>
  </si>
  <si>
    <t xml:space="preserve">Castellina in Chianti[SI]</t>
  </si>
  <si>
    <t xml:space="preserve">5100120010</t>
  </si>
  <si>
    <t xml:space="preserve">Palazzo</t>
  </si>
  <si>
    <t xml:space="preserve">Castellina Marittima[PI]</t>
  </si>
  <si>
    <t xml:space="preserve">5100110004</t>
  </si>
  <si>
    <t xml:space="preserve">Ponte alla Piera</t>
  </si>
  <si>
    <t xml:space="preserve">Castelnuovo Berardenga[SI]</t>
  </si>
  <si>
    <t xml:space="preserve">5100110005</t>
  </si>
  <si>
    <t xml:space="preserve">San Leo</t>
  </si>
  <si>
    <t xml:space="preserve">Castelnuovo di Garfagnana[LU]</t>
  </si>
  <si>
    <t xml:space="preserve">5100126611</t>
  </si>
  <si>
    <t xml:space="preserve">San Lorenzo</t>
  </si>
  <si>
    <t xml:space="preserve">Castelnuovo di Val di Cecina[PI]</t>
  </si>
  <si>
    <t xml:space="preserve">5100110006</t>
  </si>
  <si>
    <t xml:space="preserve">Scheggia</t>
  </si>
  <si>
    <t xml:space="preserve">Castiglion Fibocchi[AR]</t>
  </si>
  <si>
    <t xml:space="preserve">5100121112</t>
  </si>
  <si>
    <t xml:space="preserve">Scoiano</t>
  </si>
  <si>
    <t xml:space="preserve">Castiglion Fiorentino[AR]</t>
  </si>
  <si>
    <t xml:space="preserve">5100110007</t>
  </si>
  <si>
    <t xml:space="preserve">Tavernelle</t>
  </si>
  <si>
    <t xml:space="preserve">Castiglione della Pescaia[GR]</t>
  </si>
  <si>
    <t xml:space="preserve">5100121113</t>
  </si>
  <si>
    <t xml:space="preserve">Toppole</t>
  </si>
  <si>
    <t xml:space="preserve">Castiglione di Garfagnana[LU]</t>
  </si>
  <si>
    <t xml:space="preserve">5100126614</t>
  </si>
  <si>
    <t xml:space="preserve">Tubbiano</t>
  </si>
  <si>
    <t xml:space="preserve">Castiglione d'Orcia[SI]</t>
  </si>
  <si>
    <t xml:space="preserve">5100120017</t>
  </si>
  <si>
    <t xml:space="preserve">Upacchi</t>
  </si>
  <si>
    <t xml:space="preserve">Cavriglia[AR]</t>
  </si>
  <si>
    <t xml:space="preserve">5100126615</t>
  </si>
  <si>
    <t xml:space="preserve">Valialle</t>
  </si>
  <si>
    <t xml:space="preserve">Cecina[LI]</t>
  </si>
  <si>
    <t xml:space="preserve">5100121116</t>
  </si>
  <si>
    <t xml:space="preserve">Verazzano</t>
  </si>
  <si>
    <t xml:space="preserve">Cerreto Guidi[FI]</t>
  </si>
  <si>
    <t xml:space="preserve">5100110008</t>
  </si>
  <si>
    <t xml:space="preserve">Viaio</t>
  </si>
  <si>
    <t xml:space="preserve">Certaldo[FI]</t>
  </si>
  <si>
    <t xml:space="preserve">Arcidosso [GR]</t>
  </si>
  <si>
    <t xml:space="preserve">5300120001</t>
  </si>
  <si>
    <t xml:space="preserve">Aiole</t>
  </si>
  <si>
    <t xml:space="preserve">Cetona[SI]</t>
  </si>
  <si>
    <t xml:space="preserve">5300110001</t>
  </si>
  <si>
    <t xml:space="preserve">Arcidosso</t>
  </si>
  <si>
    <t xml:space="preserve">Chianciano Terme[SI]</t>
  </si>
  <si>
    <t xml:space="preserve">5300110002</t>
  </si>
  <si>
    <t xml:space="preserve">Bagnoli</t>
  </si>
  <si>
    <t xml:space="preserve">Chianni[PI]</t>
  </si>
  <si>
    <t xml:space="preserve">5300126702</t>
  </si>
  <si>
    <t xml:space="preserve">Benedettini</t>
  </si>
  <si>
    <t xml:space="preserve">Chiesina Uzzanese[PT]</t>
  </si>
  <si>
    <t xml:space="preserve">5300120003</t>
  </si>
  <si>
    <t xml:space="preserve">Capannelle</t>
  </si>
  <si>
    <t xml:space="preserve">Chitignano[AR]</t>
  </si>
  <si>
    <t xml:space="preserve">5300120006</t>
  </si>
  <si>
    <t xml:space="preserve">Case D'Orifile</t>
  </si>
  <si>
    <t xml:space="preserve">Chiusdino[SI]</t>
  </si>
  <si>
    <t xml:space="preserve">5300120009</t>
  </si>
  <si>
    <t xml:space="preserve">Case Rosse</t>
  </si>
  <si>
    <t xml:space="preserve">Chiusi della Verna[AR]</t>
  </si>
  <si>
    <t xml:space="preserve">5300140000</t>
  </si>
  <si>
    <t xml:space="preserve">Case sparse_101</t>
  </si>
  <si>
    <t xml:space="preserve">Chiusi[SI]</t>
  </si>
  <si>
    <t xml:space="preserve">5300120011</t>
  </si>
  <si>
    <t xml:space="preserve">Fornaci</t>
  </si>
  <si>
    <t xml:space="preserve">Cinigiano[GR]</t>
  </si>
  <si>
    <t xml:space="preserve">5300110003</t>
  </si>
  <si>
    <t xml:space="preserve">Le Macchie</t>
  </si>
  <si>
    <t xml:space="preserve">Civitella in Val di Chiana[AR]</t>
  </si>
  <si>
    <t xml:space="preserve">5300130001</t>
  </si>
  <si>
    <t xml:space="preserve">Localitá Produttiva Prodotto</t>
  </si>
  <si>
    <t xml:space="preserve">Civitella Paganico[GR]</t>
  </si>
  <si>
    <t xml:space="preserve">5300110004</t>
  </si>
  <si>
    <t xml:space="preserve">Montelaterone</t>
  </si>
  <si>
    <t xml:space="preserve">Colle di Val d'Elsa[SI]</t>
  </si>
  <si>
    <t xml:space="preserve">5300120014</t>
  </si>
  <si>
    <t xml:space="preserve">Pergole</t>
  </si>
  <si>
    <t xml:space="preserve">Collesalvetti[LI]</t>
  </si>
  <si>
    <t xml:space="preserve">5300126619</t>
  </si>
  <si>
    <t xml:space="preserve">Piamperugino</t>
  </si>
  <si>
    <t xml:space="preserve">Comano[MS]</t>
  </si>
  <si>
    <t xml:space="preserve">5300120016</t>
  </si>
  <si>
    <t xml:space="preserve">Pino</t>
  </si>
  <si>
    <t xml:space="preserve">Coreglia Antelminelli[LU]</t>
  </si>
  <si>
    <t xml:space="preserve">5300126617</t>
  </si>
  <si>
    <t xml:space="preserve">Rondinelli</t>
  </si>
  <si>
    <t xml:space="preserve">Cortona[AR]</t>
  </si>
  <si>
    <t xml:space="preserve">5300110005</t>
  </si>
  <si>
    <t xml:space="preserve">Salaiola</t>
  </si>
  <si>
    <t xml:space="preserve">Crespina Lorenzana[PI]</t>
  </si>
  <si>
    <t xml:space="preserve">5300110006</t>
  </si>
  <si>
    <t xml:space="preserve">Dicomano[FI]</t>
  </si>
  <si>
    <t xml:space="preserve">5300120018</t>
  </si>
  <si>
    <t xml:space="preserve">Serra</t>
  </si>
  <si>
    <t xml:space="preserve">Empoli[FI]</t>
  </si>
  <si>
    <t xml:space="preserve">5300110007</t>
  </si>
  <si>
    <t xml:space="preserve">Stribugliano</t>
  </si>
  <si>
    <t xml:space="preserve">Fabbriche di Vergemoli [LU]</t>
  </si>
  <si>
    <t xml:space="preserve">5300110008</t>
  </si>
  <si>
    <t xml:space="preserve">Zancona</t>
  </si>
  <si>
    <t xml:space="preserve">Fauglia[PI]</t>
  </si>
  <si>
    <t xml:space="preserve">Arezzo [AR]</t>
  </si>
  <si>
    <t xml:space="preserve">5100210001</t>
  </si>
  <si>
    <t xml:space="preserve">Antria</t>
  </si>
  <si>
    <t xml:space="preserve">Fiesole[FI]</t>
  </si>
  <si>
    <t xml:space="preserve">5100210002</t>
  </si>
  <si>
    <t xml:space="preserve">Arezzo</t>
  </si>
  <si>
    <t xml:space="preserve">Figline e Incisa Valdarno[FI]</t>
  </si>
  <si>
    <t xml:space="preserve">5100210003</t>
  </si>
  <si>
    <t xml:space="preserve">Battifolle-Ruscello-Poggiola</t>
  </si>
  <si>
    <t xml:space="preserve">Filattiera[MS]</t>
  </si>
  <si>
    <t xml:space="preserve">5100220001</t>
  </si>
  <si>
    <t xml:space="preserve">Bossi-Cellaio</t>
  </si>
  <si>
    <t xml:space="preserve">Firenze[FI]</t>
  </si>
  <si>
    <t xml:space="preserve">5100226702</t>
  </si>
  <si>
    <t xml:space="preserve">Bottega</t>
  </si>
  <si>
    <t xml:space="preserve">Firenzuola[FI]</t>
  </si>
  <si>
    <t xml:space="preserve">5100226642</t>
  </si>
  <si>
    <t xml:space="preserve">Buon Riposo</t>
  </si>
  <si>
    <t xml:space="preserve">Fivizzano[MS]</t>
  </si>
  <si>
    <t xml:space="preserve">5100226703</t>
  </si>
  <si>
    <t xml:space="preserve">Campi</t>
  </si>
  <si>
    <t xml:space="preserve">Foiano della Chiana[AR]</t>
  </si>
  <si>
    <t xml:space="preserve">5100210004</t>
  </si>
  <si>
    <t xml:space="preserve">Campoluci</t>
  </si>
  <si>
    <t xml:space="preserve">Follonica[GR]</t>
  </si>
  <si>
    <t xml:space="preserve">5100226704</t>
  </si>
  <si>
    <t xml:space="preserve">Casa al Cincio</t>
  </si>
  <si>
    <t xml:space="preserve">Forte dei Marmi[LU]</t>
  </si>
  <si>
    <t xml:space="preserve">5100220005</t>
  </si>
  <si>
    <t xml:space="preserve">Casa alla Sisa</t>
  </si>
  <si>
    <t xml:space="preserve">Fosciandora[LU]</t>
  </si>
  <si>
    <t xml:space="preserve">5100230001</t>
  </si>
  <si>
    <t xml:space="preserve">Casanuova di Ceciliano</t>
  </si>
  <si>
    <t xml:space="preserve">Fosdinovo[MS]</t>
  </si>
  <si>
    <t xml:space="preserve">5100240000</t>
  </si>
  <si>
    <t xml:space="preserve">Case sparse_27</t>
  </si>
  <si>
    <t xml:space="preserve">Fucecchio[FI]</t>
  </si>
  <si>
    <t xml:space="preserve">5100210005</t>
  </si>
  <si>
    <t xml:space="preserve">Chiassa-Tregozzano</t>
  </si>
  <si>
    <t xml:space="preserve">Gaiole in Chianti[SI]</t>
  </si>
  <si>
    <t xml:space="preserve">5100226707</t>
  </si>
  <si>
    <t xml:space="preserve">Donatiella</t>
  </si>
  <si>
    <t xml:space="preserve">Gallicano[LU]</t>
  </si>
  <si>
    <t xml:space="preserve">5100226708</t>
  </si>
  <si>
    <t xml:space="preserve">Dosso</t>
  </si>
  <si>
    <t xml:space="preserve">Gambassi Terme[FI]</t>
  </si>
  <si>
    <t xml:space="preserve">5100226709</t>
  </si>
  <si>
    <t xml:space="preserve">Fusatone-Molin Bianco</t>
  </si>
  <si>
    <t xml:space="preserve">Gavorrano[GR]</t>
  </si>
  <si>
    <t xml:space="preserve">5100210006</t>
  </si>
  <si>
    <t xml:space="preserve">Giovi-Ponte alla Chiassa</t>
  </si>
  <si>
    <t xml:space="preserve">Greve in Chianti[FI]</t>
  </si>
  <si>
    <t xml:space="preserve">5100220010</t>
  </si>
  <si>
    <t xml:space="preserve">Gorgone-Marmorino</t>
  </si>
  <si>
    <t xml:space="preserve">Grosseto[GR]</t>
  </si>
  <si>
    <t xml:space="preserve">5100226712</t>
  </si>
  <si>
    <t xml:space="preserve">I Ponti</t>
  </si>
  <si>
    <t xml:space="preserve">Guardistallo[PI]</t>
  </si>
  <si>
    <t xml:space="preserve">5100226713</t>
  </si>
  <si>
    <t xml:space="preserve">I Sadotti</t>
  </si>
  <si>
    <t xml:space="preserve">Impruneta[FI]</t>
  </si>
  <si>
    <t xml:space="preserve">5100226611</t>
  </si>
  <si>
    <t xml:space="preserve">Il Busco</t>
  </si>
  <si>
    <t xml:space="preserve">Isola del Giglio[GR]</t>
  </si>
  <si>
    <t xml:space="preserve">5100226743</t>
  </si>
  <si>
    <t xml:space="preserve">Il Torre</t>
  </si>
  <si>
    <t xml:space="preserve">Lajatico[PI]</t>
  </si>
  <si>
    <t xml:space="preserve">5100220014</t>
  </si>
  <si>
    <t xml:space="preserve">La Costa</t>
  </si>
  <si>
    <t xml:space="preserve">Lamporecchio[PT]</t>
  </si>
  <si>
    <t xml:space="preserve">5100226715</t>
  </si>
  <si>
    <t xml:space="preserve">La Filandra</t>
  </si>
  <si>
    <t xml:space="preserve">Larciano[PT]</t>
  </si>
  <si>
    <t xml:space="preserve">5100220016</t>
  </si>
  <si>
    <t xml:space="preserve">La Pazienza</t>
  </si>
  <si>
    <t xml:space="preserve">Lastra a Signa[FI]</t>
  </si>
  <si>
    <t xml:space="preserve">5100226617</t>
  </si>
  <si>
    <t xml:space="preserve">Le Lastre</t>
  </si>
  <si>
    <t xml:space="preserve">Laterina Pergine Valdarno[AR]</t>
  </si>
  <si>
    <t xml:space="preserve">5100226618</t>
  </si>
  <si>
    <t xml:space="preserve">Le Poggiacce</t>
  </si>
  <si>
    <t xml:space="preserve">Licciana Nardi[MS]</t>
  </si>
  <si>
    <t xml:space="preserve">5100220040</t>
  </si>
  <si>
    <t xml:space="preserve">Lentignano</t>
  </si>
  <si>
    <t xml:space="preserve">Livorno[LI]</t>
  </si>
  <si>
    <t xml:space="preserve">5100210007</t>
  </si>
  <si>
    <t xml:space="preserve">Marcena</t>
  </si>
  <si>
    <t xml:space="preserve">Londa[FI]</t>
  </si>
  <si>
    <t xml:space="preserve">5100210008</t>
  </si>
  <si>
    <t xml:space="preserve">Meliciano</t>
  </si>
  <si>
    <t xml:space="preserve">Loro Ciuffenna[AR]</t>
  </si>
  <si>
    <t xml:space="preserve">5100220019</t>
  </si>
  <si>
    <t xml:space="preserve">Molin Bianco-Pian d'Usciano</t>
  </si>
  <si>
    <t xml:space="preserve">Lucca[LU]</t>
  </si>
  <si>
    <t xml:space="preserve">5100210010</t>
  </si>
  <si>
    <t xml:space="preserve">Molin Nuovo</t>
  </si>
  <si>
    <t xml:space="preserve">Lucignano[AR]</t>
  </si>
  <si>
    <t xml:space="preserve">5100210009</t>
  </si>
  <si>
    <t xml:space="preserve">Molinelli</t>
  </si>
  <si>
    <t xml:space="preserve">Magliano in Toscana[GR]</t>
  </si>
  <si>
    <t xml:space="preserve">5100226620</t>
  </si>
  <si>
    <t xml:space="preserve">Monte Petrognano</t>
  </si>
  <si>
    <t xml:space="preserve">Manciano[GR]</t>
  </si>
  <si>
    <t xml:space="preserve">5100210011</t>
  </si>
  <si>
    <t xml:space="preserve">Monte Sopra Rondine</t>
  </si>
  <si>
    <t xml:space="preserve">Marciana Marina[LI]</t>
  </si>
  <si>
    <t xml:space="preserve">5100226621</t>
  </si>
  <si>
    <t xml:space="preserve">Muciafora</t>
  </si>
  <si>
    <t xml:space="preserve">Marciana[LI]</t>
  </si>
  <si>
    <t xml:space="preserve">5100226622</t>
  </si>
  <si>
    <t xml:space="preserve">Mugliano-Fattoria Mugliano</t>
  </si>
  <si>
    <t xml:space="preserve">Marciano della Chiana[AR]</t>
  </si>
  <si>
    <t xml:space="preserve">5100226623</t>
  </si>
  <si>
    <t xml:space="preserve">Osteria Nuova</t>
  </si>
  <si>
    <t xml:space="preserve">Marliana[PT]</t>
  </si>
  <si>
    <t xml:space="preserve">5100226624</t>
  </si>
  <si>
    <t xml:space="preserve">Palazzetti</t>
  </si>
  <si>
    <t xml:space="preserve">Marradi[FI]</t>
  </si>
  <si>
    <t xml:space="preserve">5100210012</t>
  </si>
  <si>
    <t xml:space="preserve">Palazzo del Pero</t>
  </si>
  <si>
    <t xml:space="preserve">Massa e Cozzile[PT]</t>
  </si>
  <si>
    <t xml:space="preserve">5100210013</t>
  </si>
  <si>
    <t xml:space="preserve">Patrignone</t>
  </si>
  <si>
    <t xml:space="preserve">Massa Marittima[GR]</t>
  </si>
  <si>
    <t xml:space="preserve">5100220025</t>
  </si>
  <si>
    <t xml:space="preserve">Peneto</t>
  </si>
  <si>
    <t xml:space="preserve">Massa[MS]</t>
  </si>
  <si>
    <t xml:space="preserve">5100220026</t>
  </si>
  <si>
    <t xml:space="preserve">Petrognano Basso</t>
  </si>
  <si>
    <t xml:space="preserve">Massarosa[LU]</t>
  </si>
  <si>
    <t xml:space="preserve">5100210014</t>
  </si>
  <si>
    <t xml:space="preserve">Ponte Buriano-Cincelli</t>
  </si>
  <si>
    <t xml:space="preserve">Minucciano[LU]</t>
  </si>
  <si>
    <t xml:space="preserve">5100210015</t>
  </si>
  <si>
    <t xml:space="preserve">Pratantico-Indicatore</t>
  </si>
  <si>
    <t xml:space="preserve">Molazzana[LU]</t>
  </si>
  <si>
    <t xml:space="preserve">5100210016</t>
  </si>
  <si>
    <t xml:space="preserve">Puglia</t>
  </si>
  <si>
    <t xml:space="preserve">Monsummano Terme[PT]</t>
  </si>
  <si>
    <t xml:space="preserve">5100210017</t>
  </si>
  <si>
    <t xml:space="preserve">Quarata</t>
  </si>
  <si>
    <t xml:space="preserve">Montaione[FI]</t>
  </si>
  <si>
    <t xml:space="preserve">5100230002</t>
  </si>
  <si>
    <t xml:space="preserve">Quarata zona industriale</t>
  </si>
  <si>
    <t xml:space="preserve">Montalcino[SI]</t>
  </si>
  <si>
    <t xml:space="preserve">5100226628</t>
  </si>
  <si>
    <t xml:space="preserve">Ranco di Frassineto</t>
  </si>
  <si>
    <t xml:space="preserve">Montale[PT]</t>
  </si>
  <si>
    <t xml:space="preserve">5100210018</t>
  </si>
  <si>
    <t xml:space="preserve">Salceta-Formicheto-Osteria</t>
  </si>
  <si>
    <t xml:space="preserve">Monte Argentario[GR]</t>
  </si>
  <si>
    <t xml:space="preserve">5100220031</t>
  </si>
  <si>
    <t xml:space="preserve">San Cassiano</t>
  </si>
  <si>
    <t xml:space="preserve">Monte San Savino[AR]</t>
  </si>
  <si>
    <t xml:space="preserve">5100210019</t>
  </si>
  <si>
    <t xml:space="preserve">San Firenze-Fonte di Sala</t>
  </si>
  <si>
    <t xml:space="preserve">Montecarlo[LU]</t>
  </si>
  <si>
    <t xml:space="preserve">5100210020</t>
  </si>
  <si>
    <t xml:space="preserve">San Polo</t>
  </si>
  <si>
    <t xml:space="preserve">Montecatini Val di Cecina[PI]</t>
  </si>
  <si>
    <t xml:space="preserve">5100226645</t>
  </si>
  <si>
    <t xml:space="preserve">San Zeno</t>
  </si>
  <si>
    <t xml:space="preserve">Montecatini-Terme[PT]</t>
  </si>
  <si>
    <t xml:space="preserve">5100210021</t>
  </si>
  <si>
    <t xml:space="preserve">Santa Maria alla Rassinata</t>
  </si>
  <si>
    <t xml:space="preserve">Montelupo Fiorentino[FI]</t>
  </si>
  <si>
    <t xml:space="preserve">5100220033</t>
  </si>
  <si>
    <t xml:space="preserve">Scopeto</t>
  </si>
  <si>
    <t xml:space="preserve">Montemignaio[AR]</t>
  </si>
  <si>
    <t xml:space="preserve">5100226734</t>
  </si>
  <si>
    <t xml:space="preserve">Sereni</t>
  </si>
  <si>
    <t xml:space="preserve">Montemurlo[PO]</t>
  </si>
  <si>
    <t xml:space="preserve">5100220035</t>
  </si>
  <si>
    <t xml:space="preserve">Stoppedarca</t>
  </si>
  <si>
    <t xml:space="preserve">Montepulciano[SI]</t>
  </si>
  <si>
    <t xml:space="preserve">5100220036</t>
  </si>
  <si>
    <t xml:space="preserve">Stroppiello</t>
  </si>
  <si>
    <t xml:space="preserve">Monterchi[AR]</t>
  </si>
  <si>
    <t xml:space="preserve">5100226637</t>
  </si>
  <si>
    <t xml:space="preserve">Talzano</t>
  </si>
  <si>
    <t xml:space="preserve">Monteriggioni[SI]</t>
  </si>
  <si>
    <t xml:space="preserve">5100226638</t>
  </si>
  <si>
    <t xml:space="preserve">Terrarossa</t>
  </si>
  <si>
    <t xml:space="preserve">Monteroni d'Arbia[SI]</t>
  </si>
  <si>
    <t xml:space="preserve">5100226744</t>
  </si>
  <si>
    <t xml:space="preserve">Tregozzano</t>
  </si>
  <si>
    <t xml:space="preserve">Monterotondo Marittimo[GR]</t>
  </si>
  <si>
    <t xml:space="preserve">5100210022</t>
  </si>
  <si>
    <t xml:space="preserve">Venere</t>
  </si>
  <si>
    <t xml:space="preserve">Montescudaio[PI]</t>
  </si>
  <si>
    <t xml:space="preserve">Asciano [SI]</t>
  </si>
  <si>
    <t xml:space="preserve">5200210001</t>
  </si>
  <si>
    <t xml:space="preserve">Arbia</t>
  </si>
  <si>
    <t xml:space="preserve">Montespertoli[FI]</t>
  </si>
  <si>
    <t xml:space="preserve">5200210002</t>
  </si>
  <si>
    <t xml:space="preserve">Asciano</t>
  </si>
  <si>
    <t xml:space="preserve">Montevarchi[AR]</t>
  </si>
  <si>
    <t xml:space="preserve">5200226701</t>
  </si>
  <si>
    <t xml:space="preserve">Bollano</t>
  </si>
  <si>
    <t xml:space="preserve">Monteverdi Marittimo[PI]</t>
  </si>
  <si>
    <t xml:space="preserve">5200224910</t>
  </si>
  <si>
    <t xml:space="preserve">Casabianca</t>
  </si>
  <si>
    <t xml:space="preserve">Monticiano[SI]</t>
  </si>
  <si>
    <t xml:space="preserve">5200210003</t>
  </si>
  <si>
    <t xml:space="preserve">Casanova Pansarine</t>
  </si>
  <si>
    <t xml:space="preserve">Montieri[GR]</t>
  </si>
  <si>
    <t xml:space="preserve">5200240000</t>
  </si>
  <si>
    <t xml:space="preserve">Case sparse_66</t>
  </si>
  <si>
    <t xml:space="preserve">Montignoso[MS]</t>
  </si>
  <si>
    <t xml:space="preserve">5200210004</t>
  </si>
  <si>
    <t xml:space="preserve">Chiusure</t>
  </si>
  <si>
    <t xml:space="preserve">Montopoli in Val d'Arno[PI]</t>
  </si>
  <si>
    <t xml:space="preserve">5200224911</t>
  </si>
  <si>
    <t xml:space="preserve">Monte Sante Marie</t>
  </si>
  <si>
    <t xml:space="preserve">Mulazzo[MS]</t>
  </si>
  <si>
    <t xml:space="preserve">5200226705</t>
  </si>
  <si>
    <t xml:space="preserve">Palazzina</t>
  </si>
  <si>
    <t xml:space="preserve">Murlo[SI]</t>
  </si>
  <si>
    <t xml:space="preserve">5200226709</t>
  </si>
  <si>
    <t xml:space="preserve">San Leonardo</t>
  </si>
  <si>
    <t xml:space="preserve">Orbetello[GR]</t>
  </si>
  <si>
    <t xml:space="preserve">5200220007</t>
  </si>
  <si>
    <t xml:space="preserve">Stazione di Castelnuovo Berardenga</t>
  </si>
  <si>
    <t xml:space="preserve">Orciano Pisano[PI]</t>
  </si>
  <si>
    <t xml:space="preserve">5200210005</t>
  </si>
  <si>
    <t xml:space="preserve">Torre A Castello</t>
  </si>
  <si>
    <t xml:space="preserve">Ortignano Raggiolo[AR]</t>
  </si>
  <si>
    <t xml:space="preserve">5200220008</t>
  </si>
  <si>
    <t xml:space="preserve">Vescona Chiesa</t>
  </si>
  <si>
    <t xml:space="preserve">Palaia[PI]</t>
  </si>
  <si>
    <t xml:space="preserve">5200230001</t>
  </si>
  <si>
    <t xml:space="preserve">Zona Industriale</t>
  </si>
  <si>
    <t xml:space="preserve">Palazzuolo sul Senio[FI]</t>
  </si>
  <si>
    <t xml:space="preserve">Aulla [MS]</t>
  </si>
  <si>
    <t xml:space="preserve">4500110001</t>
  </si>
  <si>
    <t xml:space="preserve">Albiano Magra</t>
  </si>
  <si>
    <t xml:space="preserve">Peccioli[PI]</t>
  </si>
  <si>
    <t xml:space="preserve">4500110002</t>
  </si>
  <si>
    <t xml:space="preserve">Aulla</t>
  </si>
  <si>
    <t xml:space="preserve">Pelago[FI]</t>
  </si>
  <si>
    <t xml:space="preserve">4500126601</t>
  </si>
  <si>
    <t xml:space="preserve">Bardine</t>
  </si>
  <si>
    <t xml:space="preserve">Pescaglia[LU]</t>
  </si>
  <si>
    <t xml:space="preserve">4500120002</t>
  </si>
  <si>
    <t xml:space="preserve">Barisello</t>
  </si>
  <si>
    <t xml:space="preserve">Pescia[PT]</t>
  </si>
  <si>
    <t xml:space="preserve">4500120003</t>
  </si>
  <si>
    <t xml:space="preserve">Bettola</t>
  </si>
  <si>
    <t xml:space="preserve">Piancastagnaio[SI]</t>
  </si>
  <si>
    <t xml:space="preserve">4500110003</t>
  </si>
  <si>
    <t xml:space="preserve">Bibola</t>
  </si>
  <si>
    <t xml:space="preserve">Piazza al Serchio[LU]</t>
  </si>
  <si>
    <t xml:space="preserve">4500110004</t>
  </si>
  <si>
    <t xml:space="preserve">Bigliolo</t>
  </si>
  <si>
    <t xml:space="preserve">Pienza[SI]</t>
  </si>
  <si>
    <t xml:space="preserve">4500126604</t>
  </si>
  <si>
    <t xml:space="preserve">Bondola</t>
  </si>
  <si>
    <t xml:space="preserve">Pietrasanta[LU]</t>
  </si>
  <si>
    <t xml:space="preserve">4500120005</t>
  </si>
  <si>
    <t xml:space="preserve">Cadodolo</t>
  </si>
  <si>
    <t xml:space="preserve">Pieve a Nievole[PT]</t>
  </si>
  <si>
    <t xml:space="preserve">4500110005</t>
  </si>
  <si>
    <t xml:space="preserve">Canova</t>
  </si>
  <si>
    <t xml:space="preserve">Pieve Fosciana[LU]</t>
  </si>
  <si>
    <t xml:space="preserve">4500110006</t>
  </si>
  <si>
    <t xml:space="preserve">Caprigliola</t>
  </si>
  <si>
    <t xml:space="preserve">Pieve Santo Stefano[AR]</t>
  </si>
  <si>
    <t xml:space="preserve">4500140000</t>
  </si>
  <si>
    <t xml:space="preserve">Case sparse_223</t>
  </si>
  <si>
    <t xml:space="preserve">Piombino[LI]</t>
  </si>
  <si>
    <t xml:space="preserve">4500126606</t>
  </si>
  <si>
    <t xml:space="preserve">Fertigliana</t>
  </si>
  <si>
    <t xml:space="preserve">Pisa[PI]</t>
  </si>
  <si>
    <t xml:space="preserve">4500110007</t>
  </si>
  <si>
    <t xml:space="preserve">Gorasco</t>
  </si>
  <si>
    <t xml:space="preserve">Pistoia[PT]</t>
  </si>
  <si>
    <t xml:space="preserve">4500120007</t>
  </si>
  <si>
    <t xml:space="preserve">Isola</t>
  </si>
  <si>
    <t xml:space="preserve">Pitigliano[GR]</t>
  </si>
  <si>
    <t xml:space="preserve">4500120008</t>
  </si>
  <si>
    <t xml:space="preserve">Malacosta</t>
  </si>
  <si>
    <t xml:space="preserve">Podenzana[MS]</t>
  </si>
  <si>
    <t xml:space="preserve">4500110008</t>
  </si>
  <si>
    <t xml:space="preserve">Olivola</t>
  </si>
  <si>
    <t xml:space="preserve">Poggibonsi[SI]</t>
  </si>
  <si>
    <t xml:space="preserve">4500110009</t>
  </si>
  <si>
    <t xml:space="preserve">Pallerone</t>
  </si>
  <si>
    <t xml:space="preserve">Poggio a Caiano[PO]</t>
  </si>
  <si>
    <t xml:space="preserve">4500120009</t>
  </si>
  <si>
    <t xml:space="preserve">Pomarino</t>
  </si>
  <si>
    <t xml:space="preserve">Pomarance[PI]</t>
  </si>
  <si>
    <t xml:space="preserve">4500110010</t>
  </si>
  <si>
    <t xml:space="preserve">Quercia</t>
  </si>
  <si>
    <t xml:space="preserve">Ponsacco[PI]</t>
  </si>
  <si>
    <t xml:space="preserve">4500110011</t>
  </si>
  <si>
    <t xml:space="preserve">Ripa</t>
  </si>
  <si>
    <t xml:space="preserve">Pontassieve[FI]</t>
  </si>
  <si>
    <t xml:space="preserve">4500126610</t>
  </si>
  <si>
    <t xml:space="preserve">Saldina</t>
  </si>
  <si>
    <t xml:space="preserve">Ponte Buggianese[PT]</t>
  </si>
  <si>
    <t xml:space="preserve">4500126611</t>
  </si>
  <si>
    <t xml:space="preserve">Sanacco</t>
  </si>
  <si>
    <t xml:space="preserve">Pontedera[PI]</t>
  </si>
  <si>
    <t xml:space="preserve">4500110012</t>
  </si>
  <si>
    <t xml:space="preserve">Serricciolo</t>
  </si>
  <si>
    <t xml:space="preserve">Pontremoli[MS]</t>
  </si>
  <si>
    <t xml:space="preserve">4500120012</t>
  </si>
  <si>
    <t xml:space="preserve">Stadano</t>
  </si>
  <si>
    <t xml:space="preserve">Poppi[AR]</t>
  </si>
  <si>
    <t xml:space="preserve">4500120013</t>
  </si>
  <si>
    <t xml:space="preserve">Stazione di Caprigliola-Albiano</t>
  </si>
  <si>
    <t xml:space="preserve">Porcari[LU]</t>
  </si>
  <si>
    <t xml:space="preserve">4500120014</t>
  </si>
  <si>
    <t xml:space="preserve">Vaccareccia</t>
  </si>
  <si>
    <t xml:space="preserve">Porto Azzurro[LI]</t>
  </si>
  <si>
    <t xml:space="preserve">4500120015</t>
  </si>
  <si>
    <t xml:space="preserve">Valenza</t>
  </si>
  <si>
    <t xml:space="preserve">Portoferraio[LI]</t>
  </si>
  <si>
    <t xml:space="preserve">4500110013</t>
  </si>
  <si>
    <t xml:space="preserve">Vecchietto</t>
  </si>
  <si>
    <t xml:space="preserve">Prato[PO]</t>
  </si>
  <si>
    <t xml:space="preserve">4500120016</t>
  </si>
  <si>
    <t xml:space="preserve">Verpiana</t>
  </si>
  <si>
    <t xml:space="preserve">Pratovecchio Stia[AR]</t>
  </si>
  <si>
    <t xml:space="preserve">4500120017</t>
  </si>
  <si>
    <t xml:space="preserve">Villanova</t>
  </si>
  <si>
    <t xml:space="preserve">Quarrata[PT]</t>
  </si>
  <si>
    <t xml:space="preserve">Badia Tedalda [AR]</t>
  </si>
  <si>
    <t xml:space="preserve">5100320001</t>
  </si>
  <si>
    <t xml:space="preserve">Arsicci</t>
  </si>
  <si>
    <t xml:space="preserve">Radda in Chianti[SI]</t>
  </si>
  <si>
    <t xml:space="preserve">5100310001</t>
  </si>
  <si>
    <t xml:space="preserve">Badia Tedalda</t>
  </si>
  <si>
    <t xml:space="preserve">Radicofani[SI]</t>
  </si>
  <si>
    <t xml:space="preserve">5100326612</t>
  </si>
  <si>
    <t xml:space="preserve">Cá di Pietro</t>
  </si>
  <si>
    <t xml:space="preserve">Radicondoli[SI]</t>
  </si>
  <si>
    <t xml:space="preserve">5100310006</t>
  </si>
  <si>
    <t xml:space="preserve">Cá Raffaello</t>
  </si>
  <si>
    <t xml:space="preserve">Rapolano Terme[SI]</t>
  </si>
  <si>
    <t xml:space="preserve">5100310002</t>
  </si>
  <si>
    <t xml:space="preserve">Caprile</t>
  </si>
  <si>
    <t xml:space="preserve">Reggello[FI]</t>
  </si>
  <si>
    <t xml:space="preserve">5100340000</t>
  </si>
  <si>
    <t xml:space="preserve">Case sparse_28</t>
  </si>
  <si>
    <t xml:space="preserve">Rignano sull'Arno[FI]</t>
  </si>
  <si>
    <t xml:space="preserve">5100310003</t>
  </si>
  <si>
    <t xml:space="preserve">Fresciano</t>
  </si>
  <si>
    <t xml:space="preserve">Rio [LI]</t>
  </si>
  <si>
    <t xml:space="preserve">5100326602</t>
  </si>
  <si>
    <t xml:space="preserve">Il Poggio</t>
  </si>
  <si>
    <t xml:space="preserve">Riparbella[PI]</t>
  </si>
  <si>
    <t xml:space="preserve">5100321103</t>
  </si>
  <si>
    <t xml:space="preserve">Montebotolino</t>
  </si>
  <si>
    <t xml:space="preserve">Roccalbegna[GR]</t>
  </si>
  <si>
    <t xml:space="preserve">5100320013</t>
  </si>
  <si>
    <t xml:space="preserve">Ortale</t>
  </si>
  <si>
    <t xml:space="preserve">Roccastrada[GR]</t>
  </si>
  <si>
    <t xml:space="preserve">5100310004</t>
  </si>
  <si>
    <t xml:space="preserve">Pratieghi</t>
  </si>
  <si>
    <t xml:space="preserve">Rosignano Marittimo[LI]</t>
  </si>
  <si>
    <t xml:space="preserve">5100310005</t>
  </si>
  <si>
    <t xml:space="preserve">Rofelle</t>
  </si>
  <si>
    <t xml:space="preserve">Rufina[FI]</t>
  </si>
  <si>
    <t xml:space="preserve">5100326605</t>
  </si>
  <si>
    <t xml:space="preserve">Rofelle-CáGiovanicola</t>
  </si>
  <si>
    <t xml:space="preserve">Sambuca Pistoiese[PT]</t>
  </si>
  <si>
    <t xml:space="preserve">5100326614</t>
  </si>
  <si>
    <t xml:space="preserve">Santa Sofia</t>
  </si>
  <si>
    <t xml:space="preserve">San Casciano dei Bagni[SI]</t>
  </si>
  <si>
    <t xml:space="preserve">5100321108</t>
  </si>
  <si>
    <t xml:space="preserve">Sant'Andrea</t>
  </si>
  <si>
    <t xml:space="preserve">San Casciano in Val di Pesa[FI]</t>
  </si>
  <si>
    <t xml:space="preserve">5100326711</t>
  </si>
  <si>
    <t xml:space="preserve">Svolta del Podere</t>
  </si>
  <si>
    <t xml:space="preserve">San Gimignano[SI]</t>
  </si>
  <si>
    <t xml:space="preserve">5100326615</t>
  </si>
  <si>
    <t xml:space="preserve">Vallunga</t>
  </si>
  <si>
    <t xml:space="preserve">San Giovanni Valdarno[AR]</t>
  </si>
  <si>
    <t xml:space="preserve">5100321117</t>
  </si>
  <si>
    <t xml:space="preserve">Viamaggio</t>
  </si>
  <si>
    <t xml:space="preserve">San Giuliano Terme[PI]</t>
  </si>
  <si>
    <t xml:space="preserve">Bagni di Lucca [LU]</t>
  </si>
  <si>
    <t xml:space="preserve">4600210001</t>
  </si>
  <si>
    <t xml:space="preserve">Bagni di Lucca</t>
  </si>
  <si>
    <t xml:space="preserve">San Godenzo[FI]</t>
  </si>
  <si>
    <t xml:space="preserve">4600210002</t>
  </si>
  <si>
    <t xml:space="preserve">Benabbio</t>
  </si>
  <si>
    <t xml:space="preserve">San Marcello Piteglio[PT]</t>
  </si>
  <si>
    <t xml:space="preserve">4600210003</t>
  </si>
  <si>
    <t xml:space="preserve">Brandeglio</t>
  </si>
  <si>
    <t xml:space="preserve">San Miniato[PI]</t>
  </si>
  <si>
    <t xml:space="preserve">4600210004</t>
  </si>
  <si>
    <t xml:space="preserve">Casabasciana</t>
  </si>
  <si>
    <t xml:space="preserve">San Quirico d'Orcia[SI]</t>
  </si>
  <si>
    <t xml:space="preserve">4600240000</t>
  </si>
  <si>
    <t xml:space="preserve">Case sparse_241</t>
  </si>
  <si>
    <t xml:space="preserve">San Romano in Garfagnana[LU]</t>
  </si>
  <si>
    <t xml:space="preserve">4600210005</t>
  </si>
  <si>
    <t xml:space="preserve">Casoli</t>
  </si>
  <si>
    <t xml:space="preserve">San Vincenzo[LI]</t>
  </si>
  <si>
    <t xml:space="preserve">4600226601</t>
  </si>
  <si>
    <t xml:space="preserve">Cevoli</t>
  </si>
  <si>
    <t xml:space="preserve">Sansepolcro[AR]</t>
  </si>
  <si>
    <t xml:space="preserve">4600220007</t>
  </si>
  <si>
    <t xml:space="preserve">Colle</t>
  </si>
  <si>
    <t xml:space="preserve">Santa Croce sull'Arno[PI]</t>
  </si>
  <si>
    <t xml:space="preserve">4600210006</t>
  </si>
  <si>
    <t xml:space="preserve">Crasciana</t>
  </si>
  <si>
    <t xml:space="preserve">Santa Fiora[GR]</t>
  </si>
  <si>
    <t xml:space="preserve">4600210007</t>
  </si>
  <si>
    <t xml:space="preserve">Fabbriche Casabasciana</t>
  </si>
  <si>
    <t xml:space="preserve">Santa Luce[PI]</t>
  </si>
  <si>
    <t xml:space="preserve">4600210008</t>
  </si>
  <si>
    <t xml:space="preserve">Giardinetto-Ponte Maggio</t>
  </si>
  <si>
    <t xml:space="preserve">Santa Maria a Monte[PI]</t>
  </si>
  <si>
    <t xml:space="preserve">4600210009</t>
  </si>
  <si>
    <t xml:space="preserve">Granaiola</t>
  </si>
  <si>
    <t xml:space="preserve">Sarteano[SI]</t>
  </si>
  <si>
    <t xml:space="preserve">4600226709</t>
  </si>
  <si>
    <t xml:space="preserve">Granaiola di Val Fegana</t>
  </si>
  <si>
    <t xml:space="preserve">Sassetta[LI]</t>
  </si>
  <si>
    <t xml:space="preserve">4600210010</t>
  </si>
  <si>
    <t xml:space="preserve">Guzzano-Pieve di Controne</t>
  </si>
  <si>
    <t xml:space="preserve">Scandicci[FI]</t>
  </si>
  <si>
    <t xml:space="preserve">4600210011</t>
  </si>
  <si>
    <t xml:space="preserve">Limano</t>
  </si>
  <si>
    <t xml:space="preserve">Scansano[GR]</t>
  </si>
  <si>
    <t xml:space="preserve">4600210012</t>
  </si>
  <si>
    <t xml:space="preserve">Longoio-Mobbiano</t>
  </si>
  <si>
    <t xml:space="preserve">Scarlino[GR]</t>
  </si>
  <si>
    <t xml:space="preserve">4600210013</t>
  </si>
  <si>
    <t xml:space="preserve">Lucchio</t>
  </si>
  <si>
    <t xml:space="preserve">Scarperia e San Piero[FI]</t>
  </si>
  <si>
    <t xml:space="preserve">4600210014</t>
  </si>
  <si>
    <t xml:space="preserve">Lugliano</t>
  </si>
  <si>
    <t xml:space="preserve">Seggiano[GR]</t>
  </si>
  <si>
    <t xml:space="preserve">4600210015</t>
  </si>
  <si>
    <t xml:space="preserve">Lugnano-Monti di Villa</t>
  </si>
  <si>
    <t xml:space="preserve">Semproniano[GR]</t>
  </si>
  <si>
    <t xml:space="preserve">4600210016</t>
  </si>
  <si>
    <t xml:space="preserve">Montefegatesi</t>
  </si>
  <si>
    <t xml:space="preserve">Seravezza[LU]</t>
  </si>
  <si>
    <t xml:space="preserve">4600210020</t>
  </si>
  <si>
    <t xml:space="preserve">Palleggio-Cocciglia</t>
  </si>
  <si>
    <t xml:space="preserve">Serravalle Pistoiese[PT]</t>
  </si>
  <si>
    <t xml:space="preserve">4600220008</t>
  </si>
  <si>
    <t xml:space="preserve">Pian dei Berci</t>
  </si>
  <si>
    <t xml:space="preserve">Sestino[AR]</t>
  </si>
  <si>
    <t xml:space="preserve">4600220002</t>
  </si>
  <si>
    <t xml:space="preserve">Pian di Ospedaletto</t>
  </si>
  <si>
    <t xml:space="preserve">Sesto Fiorentino[FI]</t>
  </si>
  <si>
    <t xml:space="preserve">4600226610</t>
  </si>
  <si>
    <t xml:space="preserve">Pian Grande</t>
  </si>
  <si>
    <t xml:space="preserve">Siena[SI]</t>
  </si>
  <si>
    <t xml:space="preserve">4600210017</t>
  </si>
  <si>
    <t xml:space="preserve">Pieve di Monti di Villa</t>
  </si>
  <si>
    <t xml:space="preserve">Signa[FI]</t>
  </si>
  <si>
    <t xml:space="preserve">4600210023</t>
  </si>
  <si>
    <t xml:space="preserve">Riolo</t>
  </si>
  <si>
    <t xml:space="preserve">Sillano Giuncugnano[LU]</t>
  </si>
  <si>
    <t xml:space="preserve">4600226604</t>
  </si>
  <si>
    <t xml:space="preserve">Sala</t>
  </si>
  <si>
    <t xml:space="preserve">Sinalunga[SI]</t>
  </si>
  <si>
    <t xml:space="preserve">4600210018</t>
  </si>
  <si>
    <t xml:space="preserve">Sorano[GR]</t>
  </si>
  <si>
    <t xml:space="preserve">4600210019</t>
  </si>
  <si>
    <t xml:space="preserve">San Gemignano</t>
  </si>
  <si>
    <t xml:space="preserve">Sovicille[SI]</t>
  </si>
  <si>
    <t xml:space="preserve">4600210021</t>
  </si>
  <si>
    <t xml:space="preserve">Val Fegana</t>
  </si>
  <si>
    <t xml:space="preserve">Stazzema[LU]</t>
  </si>
  <si>
    <t xml:space="preserve">4600210024</t>
  </si>
  <si>
    <t xml:space="preserve">Vetteglia</t>
  </si>
  <si>
    <t xml:space="preserve">Subbiano[AR]</t>
  </si>
  <si>
    <t xml:space="preserve">4600210022</t>
  </si>
  <si>
    <t xml:space="preserve">Vico Pancellorum</t>
  </si>
  <si>
    <t xml:space="preserve">Suvereto[LI]</t>
  </si>
  <si>
    <t xml:space="preserve">4600224911</t>
  </si>
  <si>
    <t xml:space="preserve">Zato</t>
  </si>
  <si>
    <t xml:space="preserve">Talla[AR]</t>
  </si>
  <si>
    <t xml:space="preserve">Bagno a Ripoli [FI]</t>
  </si>
  <si>
    <t xml:space="preserve">4800110001</t>
  </si>
  <si>
    <t xml:space="preserve">Antella</t>
  </si>
  <si>
    <t xml:space="preserve">Tavarnelle Val di Pesa[FI]</t>
  </si>
  <si>
    <t xml:space="preserve">4800110002</t>
  </si>
  <si>
    <t xml:space="preserve">Bagno a Ripoli</t>
  </si>
  <si>
    <t xml:space="preserve">Terranuova Bracciolini[AR]</t>
  </si>
  <si>
    <t xml:space="preserve">4800110003</t>
  </si>
  <si>
    <t xml:space="preserve">Balatro</t>
  </si>
  <si>
    <t xml:space="preserve">Terricciola[PI]</t>
  </si>
  <si>
    <t xml:space="preserve">4800120001</t>
  </si>
  <si>
    <t xml:space="preserve">Balatro Rosso</t>
  </si>
  <si>
    <t xml:space="preserve">Torrita di Siena[SI]</t>
  </si>
  <si>
    <t xml:space="preserve">4800120002</t>
  </si>
  <si>
    <t xml:space="preserve">Bottega Nuova</t>
  </si>
  <si>
    <t xml:space="preserve">Trequanda[SI]</t>
  </si>
  <si>
    <t xml:space="preserve">4800110004</t>
  </si>
  <si>
    <t xml:space="preserve">Candeli</t>
  </si>
  <si>
    <t xml:space="preserve">Tresana[MS]</t>
  </si>
  <si>
    <t xml:space="preserve">4800110005</t>
  </si>
  <si>
    <t xml:space="preserve">Capannuccia</t>
  </si>
  <si>
    <t xml:space="preserve">Uzzano[PT]</t>
  </si>
  <si>
    <t xml:space="preserve">4800120003</t>
  </si>
  <si>
    <t xml:space="preserve">Casa Nuova</t>
  </si>
  <si>
    <t xml:space="preserve">Vagli Sotto[LU]</t>
  </si>
  <si>
    <t xml:space="preserve">4800120004</t>
  </si>
  <si>
    <t xml:space="preserve">Casa Vecchia</t>
  </si>
  <si>
    <t xml:space="preserve">Vaglia[FI]</t>
  </si>
  <si>
    <t xml:space="preserve">4800140000</t>
  </si>
  <si>
    <t xml:space="preserve">Case sparse_138</t>
  </si>
  <si>
    <t xml:space="preserve">Vaiano[PO]</t>
  </si>
  <si>
    <t xml:space="preserve">4800110006</t>
  </si>
  <si>
    <t xml:space="preserve">Grassina Ponte a Ema</t>
  </si>
  <si>
    <t xml:space="preserve">Vecchiano[PI]</t>
  </si>
  <si>
    <t xml:space="preserve">4800126606</t>
  </si>
  <si>
    <t xml:space="preserve">Gualchiere di Remole</t>
  </si>
  <si>
    <t xml:space="preserve">Vernio[PO]</t>
  </si>
  <si>
    <t xml:space="preserve">4800126708</t>
  </si>
  <si>
    <t xml:space="preserve">I Renai</t>
  </si>
  <si>
    <t xml:space="preserve">Viareggio[LU]</t>
  </si>
  <si>
    <t xml:space="preserve">4800120007</t>
  </si>
  <si>
    <t xml:space="preserve">Il Bigallo</t>
  </si>
  <si>
    <t xml:space="preserve">Vicchio[FI]</t>
  </si>
  <si>
    <t xml:space="preserve">4800126609</t>
  </si>
  <si>
    <t xml:space="preserve">La Monaca</t>
  </si>
  <si>
    <t xml:space="preserve">Vicopisano[PI]</t>
  </si>
  <si>
    <t xml:space="preserve">4800120012</t>
  </si>
  <si>
    <t xml:space="preserve">La Torre</t>
  </si>
  <si>
    <t xml:space="preserve">Villa Basilica[LU]</t>
  </si>
  <si>
    <t xml:space="preserve">4800120010</t>
  </si>
  <si>
    <t xml:space="preserve">L'Apparita-Monte Pilli</t>
  </si>
  <si>
    <t xml:space="preserve">Villa Collemandina[LU]</t>
  </si>
  <si>
    <t xml:space="preserve">4800120011</t>
  </si>
  <si>
    <t xml:space="preserve">Lappeggi</t>
  </si>
  <si>
    <t xml:space="preserve">Villafranca in Lunigiana[MS]</t>
  </si>
  <si>
    <t xml:space="preserve">4800110007</t>
  </si>
  <si>
    <t xml:space="preserve">Le Case San Romolo</t>
  </si>
  <si>
    <t xml:space="preserve">Vinci[FI]</t>
  </si>
  <si>
    <t xml:space="preserve">4800120813</t>
  </si>
  <si>
    <t xml:space="preserve">L'Incontro</t>
  </si>
  <si>
    <t xml:space="preserve">Volterra[PI]</t>
  </si>
  <si>
    <t xml:space="preserve">4800110008</t>
  </si>
  <si>
    <t xml:space="preserve">Zeri[MS]</t>
  </si>
  <si>
    <t xml:space="preserve">4800120014</t>
  </si>
  <si>
    <t xml:space="preserve">Paterno</t>
  </si>
  <si>
    <t xml:space="preserve">4800120015</t>
  </si>
  <si>
    <t xml:space="preserve">Picille</t>
  </si>
  <si>
    <t xml:space="preserve">4800120016</t>
  </si>
  <si>
    <t xml:space="preserve">Podere la Nave-La Torre</t>
  </si>
  <si>
    <t xml:space="preserve">4800120027</t>
  </si>
  <si>
    <t xml:space="preserve">Poggio a Casciano</t>
  </si>
  <si>
    <t xml:space="preserve">4800120017</t>
  </si>
  <si>
    <t xml:space="preserve">Quattro Vie</t>
  </si>
  <si>
    <t xml:space="preserve">4800120018</t>
  </si>
  <si>
    <t xml:space="preserve">Rimaggino</t>
  </si>
  <si>
    <t xml:space="preserve">4800110009</t>
  </si>
  <si>
    <t xml:space="preserve">Rimaggio</t>
  </si>
  <si>
    <t xml:space="preserve">4800120019</t>
  </si>
  <si>
    <t xml:space="preserve">San Bartolomeo a Quarate</t>
  </si>
  <si>
    <t xml:space="preserve">4800110010</t>
  </si>
  <si>
    <t xml:space="preserve">San Donato in Collina</t>
  </si>
  <si>
    <t xml:space="preserve">4800120020</t>
  </si>
  <si>
    <t xml:space="preserve">San Martino</t>
  </si>
  <si>
    <t xml:space="preserve">4800120821</t>
  </si>
  <si>
    <t xml:space="preserve">Santa Chiara</t>
  </si>
  <si>
    <t xml:space="preserve">4800122022</t>
  </si>
  <si>
    <t xml:space="preserve">Santa Monica</t>
  </si>
  <si>
    <t xml:space="preserve">4800122023</t>
  </si>
  <si>
    <t xml:space="preserve">Santa Teresa</t>
  </si>
  <si>
    <t xml:space="preserve">4800130001</t>
  </si>
  <si>
    <t xml:space="preserve">Scolivigne</t>
  </si>
  <si>
    <t xml:space="preserve">4800120024</t>
  </si>
  <si>
    <t xml:space="preserve">Taiano</t>
  </si>
  <si>
    <t xml:space="preserve">4800120025</t>
  </si>
  <si>
    <t xml:space="preserve">Vacciano</t>
  </si>
  <si>
    <t xml:space="preserve">4800110011</t>
  </si>
  <si>
    <t xml:space="preserve">Vallina</t>
  </si>
  <si>
    <t xml:space="preserve">4800120026</t>
  </si>
  <si>
    <t xml:space="preserve">Vicchio di Rimaggio</t>
  </si>
  <si>
    <t xml:space="preserve">4800110012</t>
  </si>
  <si>
    <t xml:space="preserve">Villamagna</t>
  </si>
  <si>
    <t xml:space="preserve">Bagnone [MS]</t>
  </si>
  <si>
    <t xml:space="preserve">4500220001</t>
  </si>
  <si>
    <t xml:space="preserve">Agnetta</t>
  </si>
  <si>
    <t xml:space="preserve">4500210001</t>
  </si>
  <si>
    <t xml:space="preserve">Bagnone</t>
  </si>
  <si>
    <t xml:space="preserve">4500224902</t>
  </si>
  <si>
    <t xml:space="preserve">Biglio</t>
  </si>
  <si>
    <t xml:space="preserve">4500220003</t>
  </si>
  <si>
    <t xml:space="preserve">Canale</t>
  </si>
  <si>
    <t xml:space="preserve">4500220004</t>
  </si>
  <si>
    <t xml:space="preserve">Canneto</t>
  </si>
  <si>
    <t xml:space="preserve">4500240000</t>
  </si>
  <si>
    <t xml:space="preserve">Case sparse_224</t>
  </si>
  <si>
    <t xml:space="preserve">4500224905</t>
  </si>
  <si>
    <t xml:space="preserve">Cassolana</t>
  </si>
  <si>
    <t xml:space="preserve">4500210002</t>
  </si>
  <si>
    <t xml:space="preserve">Castiglione</t>
  </si>
  <si>
    <t xml:space="preserve">4500220006</t>
  </si>
  <si>
    <t xml:space="preserve">Collesino</t>
  </si>
  <si>
    <t xml:space="preserve">4500220007</t>
  </si>
  <si>
    <t xml:space="preserve">Compione</t>
  </si>
  <si>
    <t xml:space="preserve">4500210003</t>
  </si>
  <si>
    <t xml:space="preserve">Corlaga</t>
  </si>
  <si>
    <t xml:space="preserve">4500210004</t>
  </si>
  <si>
    <t xml:space="preserve">Corvarola</t>
  </si>
  <si>
    <t xml:space="preserve">4500210005</t>
  </si>
  <si>
    <t xml:space="preserve">Gabbiana</t>
  </si>
  <si>
    <t xml:space="preserve">4500210006</t>
  </si>
  <si>
    <t xml:space="preserve">Groppo</t>
  </si>
  <si>
    <t xml:space="preserve">4500210007</t>
  </si>
  <si>
    <t xml:space="preserve">Iera</t>
  </si>
  <si>
    <t xml:space="preserve">4500220014</t>
  </si>
  <si>
    <t xml:space="preserve">Leugio</t>
  </si>
  <si>
    <t xml:space="preserve">4500210008</t>
  </si>
  <si>
    <t xml:space="preserve">Lusana</t>
  </si>
  <si>
    <t xml:space="preserve">4500210009</t>
  </si>
  <si>
    <t xml:space="preserve">Mochignano di Sopra</t>
  </si>
  <si>
    <t xml:space="preserve">4500210010</t>
  </si>
  <si>
    <t xml:space="preserve">Mochignano di Sotto</t>
  </si>
  <si>
    <t xml:space="preserve">4500220008</t>
  </si>
  <si>
    <t xml:space="preserve">Monterole</t>
  </si>
  <si>
    <t xml:space="preserve">4500226609</t>
  </si>
  <si>
    <t xml:space="preserve">Nezzana</t>
  </si>
  <si>
    <t xml:space="preserve">4500210011</t>
  </si>
  <si>
    <t xml:space="preserve">Orturano</t>
  </si>
  <si>
    <t xml:space="preserve">4500210012</t>
  </si>
  <si>
    <t xml:space="preserve">Pastina</t>
  </si>
  <si>
    <t xml:space="preserve">4500210013</t>
  </si>
  <si>
    <t xml:space="preserve">Pieve</t>
  </si>
  <si>
    <t xml:space="preserve">4500220011</t>
  </si>
  <si>
    <t xml:space="preserve">Stazzone</t>
  </si>
  <si>
    <t xml:space="preserve">4500210014</t>
  </si>
  <si>
    <t xml:space="preserve">Treschietto</t>
  </si>
  <si>
    <t xml:space="preserve">4500220012</t>
  </si>
  <si>
    <t xml:space="preserve">Valle-Montale</t>
  </si>
  <si>
    <t xml:space="preserve">4500220013</t>
  </si>
  <si>
    <t xml:space="preserve">Vespeno</t>
  </si>
  <si>
    <t xml:space="preserve">4500220015</t>
  </si>
  <si>
    <t xml:space="preserve">Via della Stazione</t>
  </si>
  <si>
    <t xml:space="preserve">4500210015</t>
  </si>
  <si>
    <t xml:space="preserve">Vico</t>
  </si>
  <si>
    <t xml:space="preserve">Barberino di Mugello [FI]</t>
  </si>
  <si>
    <t xml:space="preserve">4800210001</t>
  </si>
  <si>
    <t xml:space="preserve">Barberino di Mugello</t>
  </si>
  <si>
    <t xml:space="preserve">4800220011</t>
  </si>
  <si>
    <t xml:space="preserve">Bovecchio</t>
  </si>
  <si>
    <t xml:space="preserve">4800240000</t>
  </si>
  <si>
    <t xml:space="preserve">Case sparse_139</t>
  </si>
  <si>
    <t xml:space="preserve">4800230001</t>
  </si>
  <si>
    <t xml:space="preserve">Casello</t>
  </si>
  <si>
    <t xml:space="preserve">4800210002</t>
  </si>
  <si>
    <t xml:space="preserve">Cavallina</t>
  </si>
  <si>
    <t xml:space="preserve">4800220003</t>
  </si>
  <si>
    <t xml:space="preserve">Cirignano</t>
  </si>
  <si>
    <t xml:space="preserve">4800210003</t>
  </si>
  <si>
    <t xml:space="preserve">Galliano</t>
  </si>
  <si>
    <t xml:space="preserve">4800220005</t>
  </si>
  <si>
    <t xml:space="preserve">Latera</t>
  </si>
  <si>
    <t xml:space="preserve">4800220006</t>
  </si>
  <si>
    <t xml:space="preserve">Le Maschere</t>
  </si>
  <si>
    <t xml:space="preserve">4800220007</t>
  </si>
  <si>
    <t xml:space="preserve">Mangona</t>
  </si>
  <si>
    <t xml:space="preserve">4800226708</t>
  </si>
  <si>
    <t xml:space="preserve">Monte di Fo'</t>
  </si>
  <si>
    <t xml:space="preserve">4800210004</t>
  </si>
  <si>
    <t xml:space="preserve">Montecarelli</t>
  </si>
  <si>
    <t xml:space="preserve">4800220010</t>
  </si>
  <si>
    <t xml:space="preserve">Ruzza</t>
  </si>
  <si>
    <t xml:space="preserve">4800210005</t>
  </si>
  <si>
    <t xml:space="preserve">Santa Lucia</t>
  </si>
  <si>
    <t xml:space="preserve">Barberino Val d'Elsa [FI]</t>
  </si>
  <si>
    <t xml:space="preserve">4800310001</t>
  </si>
  <si>
    <t xml:space="preserve">Barberino Val d'Elsa</t>
  </si>
  <si>
    <t xml:space="preserve">4800326701</t>
  </si>
  <si>
    <t xml:space="preserve">Casanuova del Piano</t>
  </si>
  <si>
    <t xml:space="preserve">4800340000</t>
  </si>
  <si>
    <t xml:space="preserve">Case sparse_140</t>
  </si>
  <si>
    <t xml:space="preserve">4800310006</t>
  </si>
  <si>
    <t xml:space="preserve">Cipressino</t>
  </si>
  <si>
    <t xml:space="preserve">4800326618</t>
  </si>
  <si>
    <t xml:space="preserve">Cortine</t>
  </si>
  <si>
    <t xml:space="preserve">4800326716</t>
  </si>
  <si>
    <t xml:space="preserve">Isole</t>
  </si>
  <si>
    <t xml:space="preserve">4800326603</t>
  </si>
  <si>
    <t xml:space="preserve">Linari</t>
  </si>
  <si>
    <t xml:space="preserve">4800310002</t>
  </si>
  <si>
    <t xml:space="preserve">Marcialla</t>
  </si>
  <si>
    <t xml:space="preserve">4800320014</t>
  </si>
  <si>
    <t xml:space="preserve">Marcialla Sud</t>
  </si>
  <si>
    <t xml:space="preserve">4800320004</t>
  </si>
  <si>
    <t xml:space="preserve">Monsanto I</t>
  </si>
  <si>
    <t xml:space="preserve">4800326605</t>
  </si>
  <si>
    <t xml:space="preserve">Monsanto II</t>
  </si>
  <si>
    <t xml:space="preserve">4800326606</t>
  </si>
  <si>
    <t xml:space="preserve">Pastine</t>
  </si>
  <si>
    <t xml:space="preserve">4800320007</t>
  </si>
  <si>
    <t xml:space="preserve">Petrognano</t>
  </si>
  <si>
    <t xml:space="preserve">4800326608</t>
  </si>
  <si>
    <t xml:space="preserve">Ponzano</t>
  </si>
  <si>
    <t xml:space="preserve">4800326715</t>
  </si>
  <si>
    <t xml:space="preserve">Prumiano</t>
  </si>
  <si>
    <t xml:space="preserve">4800320009</t>
  </si>
  <si>
    <t xml:space="preserve">San Filippo a Ponzano</t>
  </si>
  <si>
    <t xml:space="preserve">4800320010</t>
  </si>
  <si>
    <t xml:space="preserve">4800320011</t>
  </si>
  <si>
    <t xml:space="preserve">Sant'Appiano</t>
  </si>
  <si>
    <t xml:space="preserve">4800310003</t>
  </si>
  <si>
    <t xml:space="preserve">Tignano</t>
  </si>
  <si>
    <t xml:space="preserve">4800310004</t>
  </si>
  <si>
    <t xml:space="preserve">Vico d'Elsa</t>
  </si>
  <si>
    <t xml:space="preserve">4800326612</t>
  </si>
  <si>
    <t xml:space="preserve">Vigliano</t>
  </si>
  <si>
    <t xml:space="preserve">4800320013</t>
  </si>
  <si>
    <t xml:space="preserve">Zambra</t>
  </si>
  <si>
    <t xml:space="preserve">4800310005</t>
  </si>
  <si>
    <t xml:space="preserve">Barga [LU]</t>
  </si>
  <si>
    <t xml:space="preserve">4600326717</t>
  </si>
  <si>
    <t xml:space="preserve">A Rigali</t>
  </si>
  <si>
    <t xml:space="preserve">4600310001</t>
  </si>
  <si>
    <t xml:space="preserve">Albiano</t>
  </si>
  <si>
    <t xml:space="preserve">4600320001</t>
  </si>
  <si>
    <t xml:space="preserve">Bardani</t>
  </si>
  <si>
    <t xml:space="preserve">4600310002</t>
  </si>
  <si>
    <t xml:space="preserve">Barga</t>
  </si>
  <si>
    <t xml:space="preserve">4600326618</t>
  </si>
  <si>
    <t xml:space="preserve">Bebbio</t>
  </si>
  <si>
    <t xml:space="preserve">4600326602</t>
  </si>
  <si>
    <t xml:space="preserve">Biagi</t>
  </si>
  <si>
    <t xml:space="preserve">4600326619</t>
  </si>
  <si>
    <t xml:space="preserve">Bugliano</t>
  </si>
  <si>
    <t xml:space="preserve">4600340000</t>
  </si>
  <si>
    <t xml:space="preserve">Case sparse_242</t>
  </si>
  <si>
    <t xml:space="preserve">4600310003</t>
  </si>
  <si>
    <t xml:space="preserve">Castelvecchio Pascoli</t>
  </si>
  <si>
    <t xml:space="preserve">4600320003</t>
  </si>
  <si>
    <t xml:space="preserve">Catagnana</t>
  </si>
  <si>
    <t xml:space="preserve">4600326604</t>
  </si>
  <si>
    <t xml:space="preserve">Conti</t>
  </si>
  <si>
    <t xml:space="preserve">4600320005</t>
  </si>
  <si>
    <t xml:space="preserve">Diversi</t>
  </si>
  <si>
    <t xml:space="preserve">4600310004</t>
  </si>
  <si>
    <t xml:space="preserve">Filecchio</t>
  </si>
  <si>
    <t xml:space="preserve">4600310005</t>
  </si>
  <si>
    <t xml:space="preserve">Fornaci di Barga</t>
  </si>
  <si>
    <t xml:space="preserve">4600320006</t>
  </si>
  <si>
    <t xml:space="preserve">Frascone</t>
  </si>
  <si>
    <t xml:space="preserve">4600320007</t>
  </si>
  <si>
    <t xml:space="preserve">Giannini</t>
  </si>
  <si>
    <t xml:space="preserve">4600326723</t>
  </si>
  <si>
    <t xml:space="preserve">La Serra</t>
  </si>
  <si>
    <t xml:space="preserve">4600326709</t>
  </si>
  <si>
    <t xml:space="preserve">Loppia di Sopra</t>
  </si>
  <si>
    <t xml:space="preserve">4600320010</t>
  </si>
  <si>
    <t xml:space="preserve">Loppia di Sotto</t>
  </si>
  <si>
    <t xml:space="preserve">4600310006</t>
  </si>
  <si>
    <t xml:space="preserve">Mologno</t>
  </si>
  <si>
    <t xml:space="preserve">4600326611</t>
  </si>
  <si>
    <t xml:space="preserve">Orsucci</t>
  </si>
  <si>
    <t xml:space="preserve">4600326712</t>
  </si>
  <si>
    <t xml:space="preserve">Pian di Gragno</t>
  </si>
  <si>
    <t xml:space="preserve">4600310011</t>
  </si>
  <si>
    <t xml:space="preserve">Ponte All'Ania</t>
  </si>
  <si>
    <t xml:space="preserve">4600320013</t>
  </si>
  <si>
    <t xml:space="preserve">Ponte di Catagnana</t>
  </si>
  <si>
    <t xml:space="preserve">4600310007</t>
  </si>
  <si>
    <t xml:space="preserve">Renaio</t>
  </si>
  <si>
    <t xml:space="preserve">4600326722</t>
  </si>
  <si>
    <t xml:space="preserve">San Bernardino</t>
  </si>
  <si>
    <t xml:space="preserve">4600310008</t>
  </si>
  <si>
    <t xml:space="preserve">San Pietro in Campo</t>
  </si>
  <si>
    <t xml:space="preserve">4600320014</t>
  </si>
  <si>
    <t xml:space="preserve">Santa Maria</t>
  </si>
  <si>
    <t xml:space="preserve">4600310009</t>
  </si>
  <si>
    <t xml:space="preserve">Sommocolonia</t>
  </si>
  <si>
    <t xml:space="preserve">4600320015</t>
  </si>
  <si>
    <t xml:space="preserve">Stefanetti</t>
  </si>
  <si>
    <t xml:space="preserve">4600326616</t>
  </si>
  <si>
    <t xml:space="preserve">Tiglio Alto</t>
  </si>
  <si>
    <t xml:space="preserve">4600310010</t>
  </si>
  <si>
    <t xml:space="preserve">Tiglio Basso</t>
  </si>
  <si>
    <t xml:space="preserve">Bibbiena [AR]</t>
  </si>
  <si>
    <t xml:space="preserve">5100420012</t>
  </si>
  <si>
    <t xml:space="preserve">Banzena</t>
  </si>
  <si>
    <t xml:space="preserve">5100410002</t>
  </si>
  <si>
    <t xml:space="preserve">Bibbiena</t>
  </si>
  <si>
    <t xml:space="preserve">5100420011</t>
  </si>
  <si>
    <t xml:space="preserve">5100420001</t>
  </si>
  <si>
    <t xml:space="preserve">Camprena</t>
  </si>
  <si>
    <t xml:space="preserve">5100426716</t>
  </si>
  <si>
    <t xml:space="preserve">Casa Marco</t>
  </si>
  <si>
    <t xml:space="preserve">5100440000</t>
  </si>
  <si>
    <t xml:space="preserve">Case sparse_29</t>
  </si>
  <si>
    <t xml:space="preserve">5100426717</t>
  </si>
  <si>
    <t xml:space="preserve">Caselle</t>
  </si>
  <si>
    <t xml:space="preserve">5100410010</t>
  </si>
  <si>
    <t xml:space="preserve">Corsalone</t>
  </si>
  <si>
    <t xml:space="preserve">5100426610</t>
  </si>
  <si>
    <t xml:space="preserve">Farneta</t>
  </si>
  <si>
    <t xml:space="preserve">5100420003</t>
  </si>
  <si>
    <t xml:space="preserve">Freggina</t>
  </si>
  <si>
    <t xml:space="preserve">5100420014</t>
  </si>
  <si>
    <t xml:space="preserve">Guazzi</t>
  </si>
  <si>
    <t xml:space="preserve">5100420013</t>
  </si>
  <si>
    <t xml:space="preserve">Il Pesco</t>
  </si>
  <si>
    <t xml:space="preserve">5100426615</t>
  </si>
  <si>
    <t xml:space="preserve">Il Pozzo</t>
  </si>
  <si>
    <t xml:space="preserve">5100420004</t>
  </si>
  <si>
    <t xml:space="preserve">La Fossa</t>
  </si>
  <si>
    <t xml:space="preserve">5100420009</t>
  </si>
  <si>
    <t xml:space="preserve">Marciano</t>
  </si>
  <si>
    <t xml:space="preserve">5100410006</t>
  </si>
  <si>
    <t xml:space="preserve">Partina</t>
  </si>
  <si>
    <t xml:space="preserve">5100420005</t>
  </si>
  <si>
    <t xml:space="preserve">Pian del Ponte</t>
  </si>
  <si>
    <t xml:space="preserve">5100420006</t>
  </si>
  <si>
    <t xml:space="preserve">Poggiolo</t>
  </si>
  <si>
    <t xml:space="preserve">5100420007</t>
  </si>
  <si>
    <t xml:space="preserve">Pollino</t>
  </si>
  <si>
    <t xml:space="preserve">5100426708</t>
  </si>
  <si>
    <t xml:space="preserve">Santa Maria del Sasso</t>
  </si>
  <si>
    <t xml:space="preserve">5100410007</t>
  </si>
  <si>
    <t xml:space="preserve">Serravalle</t>
  </si>
  <si>
    <t xml:space="preserve">5100410008</t>
  </si>
  <si>
    <t xml:space="preserve">Soci</t>
  </si>
  <si>
    <t xml:space="preserve">5100410009</t>
  </si>
  <si>
    <t xml:space="preserve">Terrossola</t>
  </si>
  <si>
    <t xml:space="preserve">Bibbona [LI]</t>
  </si>
  <si>
    <t xml:space="preserve">4900110001</t>
  </si>
  <si>
    <t xml:space="preserve">Bibbona</t>
  </si>
  <si>
    <t xml:space="preserve">4900140000</t>
  </si>
  <si>
    <t xml:space="preserve">Case sparse_182</t>
  </si>
  <si>
    <t xml:space="preserve">4900110002</t>
  </si>
  <si>
    <t xml:space="preserve">La California</t>
  </si>
  <si>
    <t xml:space="preserve">4900130001</t>
  </si>
  <si>
    <t xml:space="preserve">Mannaione</t>
  </si>
  <si>
    <t xml:space="preserve">4900110003</t>
  </si>
  <si>
    <t xml:space="preserve">Marina di Bibbona</t>
  </si>
  <si>
    <t xml:space="preserve">4900120001</t>
  </si>
  <si>
    <t xml:space="preserve">Stazione Bibbona</t>
  </si>
  <si>
    <t xml:space="preserve">4900120002</t>
  </si>
  <si>
    <t xml:space="preserve">Stazione Bolgheri</t>
  </si>
  <si>
    <t xml:space="preserve">Bientina [PI]</t>
  </si>
  <si>
    <t xml:space="preserve">5000110001</t>
  </si>
  <si>
    <t xml:space="preserve">Bientina</t>
  </si>
  <si>
    <t xml:space="preserve">5000110005</t>
  </si>
  <si>
    <t xml:space="preserve">Caccialupi</t>
  </si>
  <si>
    <t xml:space="preserve">5000126605</t>
  </si>
  <si>
    <t xml:space="preserve">Case Mazzantino</t>
  </si>
  <si>
    <t xml:space="preserve">5000140000</t>
  </si>
  <si>
    <t xml:space="preserve">Case sparse_202</t>
  </si>
  <si>
    <t xml:space="preserve">5000110006</t>
  </si>
  <si>
    <t xml:space="preserve">La Tura</t>
  </si>
  <si>
    <t xml:space="preserve">5000120007</t>
  </si>
  <si>
    <t xml:space="preserve">Podere Sant'Achille</t>
  </si>
  <si>
    <t xml:space="preserve">5000126610</t>
  </si>
  <si>
    <t xml:space="preserve">Poggio Tondo</t>
  </si>
  <si>
    <t xml:space="preserve">5000126606</t>
  </si>
  <si>
    <t xml:space="preserve">Ponte dell'Antico</t>
  </si>
  <si>
    <t xml:space="preserve">5000110002</t>
  </si>
  <si>
    <t xml:space="preserve">Puntone</t>
  </si>
  <si>
    <t xml:space="preserve">5000110003</t>
  </si>
  <si>
    <t xml:space="preserve">Quattro Strade</t>
  </si>
  <si>
    <t xml:space="preserve">5000110004</t>
  </si>
  <si>
    <t xml:space="preserve">Santa Colomba</t>
  </si>
  <si>
    <t xml:space="preserve">Borgo a Mozzano [LU]</t>
  </si>
  <si>
    <t xml:space="preserve">4600410001</t>
  </si>
  <si>
    <t xml:space="preserve">Anchiano</t>
  </si>
  <si>
    <t xml:space="preserve">4600410002</t>
  </si>
  <si>
    <t xml:space="preserve">Borgo a Mozzano</t>
  </si>
  <si>
    <t xml:space="preserve">4600440000</t>
  </si>
  <si>
    <t xml:space="preserve">Case sparse_243</t>
  </si>
  <si>
    <t xml:space="preserve">4600420002</t>
  </si>
  <si>
    <t xml:space="preserve">Castello</t>
  </si>
  <si>
    <t xml:space="preserve">4600410003</t>
  </si>
  <si>
    <t xml:space="preserve">Chifenti</t>
  </si>
  <si>
    <t xml:space="preserve">4600420003</t>
  </si>
  <si>
    <t xml:space="preserve">Chiusurli</t>
  </si>
  <si>
    <t xml:space="preserve">4600426604</t>
  </si>
  <si>
    <t xml:space="preserve">4600426605</t>
  </si>
  <si>
    <t xml:space="preserve">Colletto</t>
  </si>
  <si>
    <t xml:space="preserve">4600410004</t>
  </si>
  <si>
    <t xml:space="preserve">Corsagna</t>
  </si>
  <si>
    <t xml:space="preserve">4600410005</t>
  </si>
  <si>
    <t xml:space="preserve">Cune</t>
  </si>
  <si>
    <t xml:space="preserve">4600420006</t>
  </si>
  <si>
    <t xml:space="preserve">Dezza</t>
  </si>
  <si>
    <t xml:space="preserve">4600410006</t>
  </si>
  <si>
    <t xml:space="preserve">Diecimo</t>
  </si>
  <si>
    <t xml:space="preserve">4600410007</t>
  </si>
  <si>
    <t xml:space="preserve">Domazzano</t>
  </si>
  <si>
    <t xml:space="preserve">4600410008</t>
  </si>
  <si>
    <t xml:space="preserve">Gioviano</t>
  </si>
  <si>
    <t xml:space="preserve">4600410009</t>
  </si>
  <si>
    <t xml:space="preserve">Motrone</t>
  </si>
  <si>
    <t xml:space="preserve">4600410010</t>
  </si>
  <si>
    <t xml:space="preserve">Oneta</t>
  </si>
  <si>
    <t xml:space="preserve">4600420007</t>
  </si>
  <si>
    <t xml:space="preserve">Particelle</t>
  </si>
  <si>
    <t xml:space="preserve">4600410011</t>
  </si>
  <si>
    <t xml:space="preserve">Partigliano</t>
  </si>
  <si>
    <t xml:space="preserve">4600420008</t>
  </si>
  <si>
    <t xml:space="preserve">Pastino</t>
  </si>
  <si>
    <t xml:space="preserve">4600410012</t>
  </si>
  <si>
    <t xml:space="preserve">Pedogna</t>
  </si>
  <si>
    <t xml:space="preserve">4600410013</t>
  </si>
  <si>
    <t xml:space="preserve">Piano della Rocca</t>
  </si>
  <si>
    <t xml:space="preserve">4600426609</t>
  </si>
  <si>
    <t xml:space="preserve">Pieve di Cerreto</t>
  </si>
  <si>
    <t xml:space="preserve">4600426610</t>
  </si>
  <si>
    <t xml:space="preserve">Ponte della Maddalena</t>
  </si>
  <si>
    <t xml:space="preserve">4600420011</t>
  </si>
  <si>
    <t xml:space="preserve">Rocca</t>
  </si>
  <si>
    <t xml:space="preserve">4600420012</t>
  </si>
  <si>
    <t xml:space="preserve">Salita</t>
  </si>
  <si>
    <t xml:space="preserve">4600426613</t>
  </si>
  <si>
    <t xml:space="preserve">San Donato</t>
  </si>
  <si>
    <t xml:space="preserve">4600410014</t>
  </si>
  <si>
    <t xml:space="preserve">San Romano</t>
  </si>
  <si>
    <t xml:space="preserve">4600420014</t>
  </si>
  <si>
    <t xml:space="preserve">Socciglia</t>
  </si>
  <si>
    <t xml:space="preserve">4600410015</t>
  </si>
  <si>
    <t xml:space="preserve">Tempagnano</t>
  </si>
  <si>
    <t xml:space="preserve">4600420015</t>
  </si>
  <si>
    <t xml:space="preserve">Torre</t>
  </si>
  <si>
    <t xml:space="preserve">4600410016</t>
  </si>
  <si>
    <t xml:space="preserve">Valdottavo</t>
  </si>
  <si>
    <t xml:space="preserve">Borgo San Lorenzo [FI]</t>
  </si>
  <si>
    <t xml:space="preserve">4800410001</t>
  </si>
  <si>
    <t xml:space="preserve">Arliano</t>
  </si>
  <si>
    <t xml:space="preserve">4800420601</t>
  </si>
  <si>
    <t xml:space="preserve">Asilo Poggiolo</t>
  </si>
  <si>
    <t xml:space="preserve">4800420002</t>
  </si>
  <si>
    <t xml:space="preserve">Battiloro</t>
  </si>
  <si>
    <t xml:space="preserve">4800410002</t>
  </si>
  <si>
    <t xml:space="preserve">Borgo San Lorenzo</t>
  </si>
  <si>
    <t xml:space="preserve">4800426603</t>
  </si>
  <si>
    <t xml:space="preserve">Canicce</t>
  </si>
  <si>
    <t xml:space="preserve">4800410003</t>
  </si>
  <si>
    <t xml:space="preserve">Casaglia</t>
  </si>
  <si>
    <t xml:space="preserve">4800440000</t>
  </si>
  <si>
    <t xml:space="preserve">Case sparse_141</t>
  </si>
  <si>
    <t xml:space="preserve">4800426705</t>
  </si>
  <si>
    <t xml:space="preserve">Castellina di Sotto</t>
  </si>
  <si>
    <t xml:space="preserve">4800426706</t>
  </si>
  <si>
    <t xml:space="preserve">Corniolo</t>
  </si>
  <si>
    <t xml:space="preserve">4800410004</t>
  </si>
  <si>
    <t xml:space="preserve">Faltona</t>
  </si>
  <si>
    <t xml:space="preserve">4800420034</t>
  </si>
  <si>
    <t xml:space="preserve">Faltona Nuova</t>
  </si>
  <si>
    <t xml:space="preserve">4800420007</t>
  </si>
  <si>
    <t xml:space="preserve">Ferracciano</t>
  </si>
  <si>
    <t xml:space="preserve">4800426708</t>
  </si>
  <si>
    <t xml:space="preserve">Fontanelle</t>
  </si>
  <si>
    <t xml:space="preserve">4800410005</t>
  </si>
  <si>
    <t xml:space="preserve">Grezzano</t>
  </si>
  <si>
    <t xml:space="preserve">4800426609</t>
  </si>
  <si>
    <t xml:space="preserve">Gricignano</t>
  </si>
  <si>
    <t xml:space="preserve">4800420013</t>
  </si>
  <si>
    <t xml:space="preserve">4800420012</t>
  </si>
  <si>
    <t xml:space="preserve">Larciano</t>
  </si>
  <si>
    <t xml:space="preserve">4800420014</t>
  </si>
  <si>
    <t xml:space="preserve">Le Case di Risolaia</t>
  </si>
  <si>
    <t xml:space="preserve">4800410006</t>
  </si>
  <si>
    <t xml:space="preserve">Luco Mugello</t>
  </si>
  <si>
    <t xml:space="preserve">4800420033</t>
  </si>
  <si>
    <t xml:space="preserve">Lutiano Nuovo</t>
  </si>
  <si>
    <t xml:space="preserve">4800420017</t>
  </si>
  <si>
    <t xml:space="preserve">Madonna dei Tre Fiumi</t>
  </si>
  <si>
    <t xml:space="preserve">4800426718</t>
  </si>
  <si>
    <t xml:space="preserve">Madonna della Febbre</t>
  </si>
  <si>
    <t xml:space="preserve">4800426619</t>
  </si>
  <si>
    <t xml:space="preserve">Montepulico</t>
  </si>
  <si>
    <t xml:space="preserve">4800426720</t>
  </si>
  <si>
    <t xml:space="preserve">Mucciano</t>
  </si>
  <si>
    <t xml:space="preserve">4800410007</t>
  </si>
  <si>
    <t xml:space="preserve">Mulinaccio</t>
  </si>
  <si>
    <t xml:space="preserve">4800426621</t>
  </si>
  <si>
    <t xml:space="preserve">Ochi</t>
  </si>
  <si>
    <t xml:space="preserve">4800420022</t>
  </si>
  <si>
    <t xml:space="preserve">Olmi</t>
  </si>
  <si>
    <t xml:space="preserve">4800410008</t>
  </si>
  <si>
    <t xml:space="preserve">Panicaglia</t>
  </si>
  <si>
    <t xml:space="preserve">4800410009</t>
  </si>
  <si>
    <t xml:space="preserve">Piazzano</t>
  </si>
  <si>
    <t xml:space="preserve">4800410010</t>
  </si>
  <si>
    <t xml:space="preserve">Poggiolo-Salaiole</t>
  </si>
  <si>
    <t xml:space="preserve">4800410011</t>
  </si>
  <si>
    <t xml:space="preserve">Polcanto</t>
  </si>
  <si>
    <t xml:space="preserve">4800410012</t>
  </si>
  <si>
    <t xml:space="preserve">Rabatta</t>
  </si>
  <si>
    <t xml:space="preserve">4800410013</t>
  </si>
  <si>
    <t xml:space="preserve">Razzuolo</t>
  </si>
  <si>
    <t xml:space="preserve">4800410014</t>
  </si>
  <si>
    <t xml:space="preserve">Ronta</t>
  </si>
  <si>
    <t xml:space="preserve">4800410015</t>
  </si>
  <si>
    <t xml:space="preserve">Sagginale</t>
  </si>
  <si>
    <t xml:space="preserve">4800420026</t>
  </si>
  <si>
    <t xml:space="preserve">San Giorgio</t>
  </si>
  <si>
    <t xml:space="preserve">4800426627</t>
  </si>
  <si>
    <t xml:space="preserve">San Giovanni Maggiore</t>
  </si>
  <si>
    <t xml:space="preserve">4800426732</t>
  </si>
  <si>
    <t xml:space="preserve">Viterete</t>
  </si>
  <si>
    <t xml:space="preserve">Bucine [AR]</t>
  </si>
  <si>
    <t xml:space="preserve">5100510001</t>
  </si>
  <si>
    <t xml:space="preserve">Ambra</t>
  </si>
  <si>
    <t xml:space="preserve">5100510003</t>
  </si>
  <si>
    <t xml:space="preserve">Badia A Ruoti</t>
  </si>
  <si>
    <t xml:space="preserve">5100510002</t>
  </si>
  <si>
    <t xml:space="preserve">Badia Agnano</t>
  </si>
  <si>
    <t xml:space="preserve">5100520001</t>
  </si>
  <si>
    <t xml:space="preserve">Bellavista</t>
  </si>
  <si>
    <t xml:space="preserve">5100510004</t>
  </si>
  <si>
    <t xml:space="preserve">Bucine</t>
  </si>
  <si>
    <t xml:space="preserve">5100510005</t>
  </si>
  <si>
    <t xml:space="preserve">Capannole</t>
  </si>
  <si>
    <t xml:space="preserve">5100526602</t>
  </si>
  <si>
    <t xml:space="preserve">Casa Caroni</t>
  </si>
  <si>
    <t xml:space="preserve">5100526703</t>
  </si>
  <si>
    <t xml:space="preserve">Casa Mugnaini</t>
  </si>
  <si>
    <t xml:space="preserve">5100520004</t>
  </si>
  <si>
    <t xml:space="preserve">Case Mearino</t>
  </si>
  <si>
    <t xml:space="preserve">5100540000</t>
  </si>
  <si>
    <t xml:space="preserve">Case sparse_30</t>
  </si>
  <si>
    <t xml:space="preserve">5100510006</t>
  </si>
  <si>
    <t xml:space="preserve">Cennina</t>
  </si>
  <si>
    <t xml:space="preserve">5100520005</t>
  </si>
  <si>
    <t xml:space="preserve">Duddova</t>
  </si>
  <si>
    <t xml:space="preserve">5100520006</t>
  </si>
  <si>
    <t xml:space="preserve">Gavignano</t>
  </si>
  <si>
    <t xml:space="preserve">5100526607</t>
  </si>
  <si>
    <t xml:space="preserve">Il Prato</t>
  </si>
  <si>
    <t xml:space="preserve">5100526618</t>
  </si>
  <si>
    <t xml:space="preserve">La Pietrella</t>
  </si>
  <si>
    <t xml:space="preserve">5100526610</t>
  </si>
  <si>
    <t xml:space="preserve">Le Mura</t>
  </si>
  <si>
    <t xml:space="preserve">5100510007</t>
  </si>
  <si>
    <t xml:space="preserve">Levane</t>
  </si>
  <si>
    <t xml:space="preserve">5100526611</t>
  </si>
  <si>
    <t xml:space="preserve">Molino di Bucine</t>
  </si>
  <si>
    <t xml:space="preserve">5100526712</t>
  </si>
  <si>
    <t xml:space="preserve">Molino di Mezzo</t>
  </si>
  <si>
    <t xml:space="preserve">5100510008</t>
  </si>
  <si>
    <t xml:space="preserve">Montebenichi</t>
  </si>
  <si>
    <t xml:space="preserve">5100526619</t>
  </si>
  <si>
    <t xml:space="preserve">Mulin di Dino</t>
  </si>
  <si>
    <t xml:space="preserve">5100526720</t>
  </si>
  <si>
    <t xml:space="preserve">Palazzetto II</t>
  </si>
  <si>
    <t xml:space="preserve">5100526613</t>
  </si>
  <si>
    <t xml:space="preserve">Perelli</t>
  </si>
  <si>
    <t xml:space="preserve">5100510009</t>
  </si>
  <si>
    <t xml:space="preserve">Pietraviva</t>
  </si>
  <si>
    <t xml:space="preserve">5100510010</t>
  </si>
  <si>
    <t xml:space="preserve">Pogi</t>
  </si>
  <si>
    <t xml:space="preserve">5100510011</t>
  </si>
  <si>
    <t xml:space="preserve">Rapale</t>
  </si>
  <si>
    <t xml:space="preserve">5100510012</t>
  </si>
  <si>
    <t xml:space="preserve">San Leolino</t>
  </si>
  <si>
    <t xml:space="preserve">5100520014</t>
  </si>
  <si>
    <t xml:space="preserve">5100510013</t>
  </si>
  <si>
    <t xml:space="preserve">San Pancrazio</t>
  </si>
  <si>
    <t xml:space="preserve">5100524921</t>
  </si>
  <si>
    <t xml:space="preserve">Sogna</t>
  </si>
  <si>
    <t xml:space="preserve">5100520015</t>
  </si>
  <si>
    <t xml:space="preserve">Solata</t>
  </si>
  <si>
    <t xml:space="preserve">5100510014</t>
  </si>
  <si>
    <t xml:space="preserve">5100526622</t>
  </si>
  <si>
    <t xml:space="preserve">Vepri</t>
  </si>
  <si>
    <t xml:space="preserve">Buggiano [PT]</t>
  </si>
  <si>
    <t xml:space="preserve">4700326605</t>
  </si>
  <si>
    <t xml:space="preserve">4700310001</t>
  </si>
  <si>
    <t xml:space="preserve">Borgo a Buggiano</t>
  </si>
  <si>
    <t xml:space="preserve">4700310002</t>
  </si>
  <si>
    <t xml:space="preserve">Buggiano Castello</t>
  </si>
  <si>
    <t xml:space="preserve">4700340000</t>
  </si>
  <si>
    <t xml:space="preserve">Case sparse_277</t>
  </si>
  <si>
    <t xml:space="preserve">4700310003</t>
  </si>
  <si>
    <t xml:space="preserve">Colle di Buggiano</t>
  </si>
  <si>
    <t xml:space="preserve">4700326601</t>
  </si>
  <si>
    <t xml:space="preserve">La Pineta</t>
  </si>
  <si>
    <t xml:space="preserve">4700326602</t>
  </si>
  <si>
    <t xml:space="preserve">Malocchio</t>
  </si>
  <si>
    <t xml:space="preserve">4700326606</t>
  </si>
  <si>
    <t xml:space="preserve">Molinetto</t>
  </si>
  <si>
    <t xml:space="preserve">4700326603</t>
  </si>
  <si>
    <t xml:space="preserve">Selva</t>
  </si>
  <si>
    <t xml:space="preserve">4700310004</t>
  </si>
  <si>
    <t xml:space="preserve">Stignano</t>
  </si>
  <si>
    <t xml:space="preserve">4700326704</t>
  </si>
  <si>
    <t xml:space="preserve">Tavolaia</t>
  </si>
  <si>
    <t xml:space="preserve">Buonconvento [SI]</t>
  </si>
  <si>
    <t xml:space="preserve">5200310001</t>
  </si>
  <si>
    <t xml:space="preserve">Bibbiano</t>
  </si>
  <si>
    <t xml:space="preserve">5200310002</t>
  </si>
  <si>
    <t xml:space="preserve">Buonconvento</t>
  </si>
  <si>
    <t xml:space="preserve">5200340000</t>
  </si>
  <si>
    <t xml:space="preserve">Case sparse_67</t>
  </si>
  <si>
    <t xml:space="preserve">5200310003</t>
  </si>
  <si>
    <t xml:space="preserve">Ponte d'Arbia</t>
  </si>
  <si>
    <t xml:space="preserve">5200326602</t>
  </si>
  <si>
    <t xml:space="preserve">Buti [PI]</t>
  </si>
  <si>
    <t xml:space="preserve">5000210001</t>
  </si>
  <si>
    <t xml:space="preserve">Buti</t>
  </si>
  <si>
    <t xml:space="preserve">5000210002</t>
  </si>
  <si>
    <t xml:space="preserve">Cascine-La Croce</t>
  </si>
  <si>
    <t xml:space="preserve">5000240000</t>
  </si>
  <si>
    <t xml:space="preserve">Case sparse_203</t>
  </si>
  <si>
    <t xml:space="preserve">5000220001</t>
  </si>
  <si>
    <t xml:space="preserve">Castel di Nocco</t>
  </si>
  <si>
    <t xml:space="preserve">5000210003</t>
  </si>
  <si>
    <t xml:space="preserve">Dogana di Tiglio</t>
  </si>
  <si>
    <t xml:space="preserve">5000226602</t>
  </si>
  <si>
    <t xml:space="preserve">Valle di Badia</t>
  </si>
  <si>
    <t xml:space="preserve">Calci [PI]</t>
  </si>
  <si>
    <t xml:space="preserve">5000310001</t>
  </si>
  <si>
    <t xml:space="preserve">Calci</t>
  </si>
  <si>
    <t xml:space="preserve">5000340000</t>
  </si>
  <si>
    <t xml:space="preserve">Case sparse_204</t>
  </si>
  <si>
    <t xml:space="preserve">5000310002</t>
  </si>
  <si>
    <t xml:space="preserve">Gabella</t>
  </si>
  <si>
    <t xml:space="preserve">5000310003</t>
  </si>
  <si>
    <t xml:space="preserve">Montemagno</t>
  </si>
  <si>
    <t xml:space="preserve">5000330001</t>
  </si>
  <si>
    <t xml:space="preserve">Paduletto</t>
  </si>
  <si>
    <t xml:space="preserve">5000320005</t>
  </si>
  <si>
    <t xml:space="preserve">Villa</t>
  </si>
  <si>
    <t xml:space="preserve">Calcinaia [PI]</t>
  </si>
  <si>
    <t xml:space="preserve">5000410001</t>
  </si>
  <si>
    <t xml:space="preserve">Calcinaia</t>
  </si>
  <si>
    <t xml:space="preserve">5000420001</t>
  </si>
  <si>
    <t xml:space="preserve">Case Bianche</t>
  </si>
  <si>
    <t xml:space="preserve">5000410002</t>
  </si>
  <si>
    <t xml:space="preserve">Case Sardina</t>
  </si>
  <si>
    <t xml:space="preserve">5000440000</t>
  </si>
  <si>
    <t xml:space="preserve">Case sparse_205</t>
  </si>
  <si>
    <t xml:space="preserve">5000410003</t>
  </si>
  <si>
    <t xml:space="preserve">Chiesino-Collodi</t>
  </si>
  <si>
    <t xml:space="preserve">5000410004</t>
  </si>
  <si>
    <t xml:space="preserve">Fornacette</t>
  </si>
  <si>
    <t xml:space="preserve">5000420004</t>
  </si>
  <si>
    <t xml:space="preserve">Ponte alla Navetta</t>
  </si>
  <si>
    <t xml:space="preserve">5000420005</t>
  </si>
  <si>
    <t xml:space="preserve">San Teodoro-Cignoni</t>
  </si>
  <si>
    <t xml:space="preserve">Calenzano [FI]</t>
  </si>
  <si>
    <t xml:space="preserve">4800510001</t>
  </si>
  <si>
    <t xml:space="preserve">Calenzano</t>
  </si>
  <si>
    <t xml:space="preserve">4800510002</t>
  </si>
  <si>
    <t xml:space="preserve">Carraia</t>
  </si>
  <si>
    <t xml:space="preserve">4800540000</t>
  </si>
  <si>
    <t xml:space="preserve">Case sparse_142</t>
  </si>
  <si>
    <t xml:space="preserve">4800520001</t>
  </si>
  <si>
    <t xml:space="preserve">Collinuzza</t>
  </si>
  <si>
    <t xml:space="preserve">4800510003</t>
  </si>
  <si>
    <t xml:space="preserve">Croci di Calenzano</t>
  </si>
  <si>
    <t xml:space="preserve">4800520002</t>
  </si>
  <si>
    <t xml:space="preserve">Davanzello</t>
  </si>
  <si>
    <t xml:space="preserve">4800520003</t>
  </si>
  <si>
    <t xml:space="preserve">La Chiusa</t>
  </si>
  <si>
    <t xml:space="preserve">4800520009</t>
  </si>
  <si>
    <t xml:space="preserve">Le Vigne</t>
  </si>
  <si>
    <t xml:space="preserve">4800510004</t>
  </si>
  <si>
    <t xml:space="preserve">Legri</t>
  </si>
  <si>
    <t xml:space="preserve">4800520004</t>
  </si>
  <si>
    <t xml:space="preserve">Londolatico</t>
  </si>
  <si>
    <t xml:space="preserve">4800520010</t>
  </si>
  <si>
    <t xml:space="preserve">Muriccia</t>
  </si>
  <si>
    <t xml:space="preserve">4800526705</t>
  </si>
  <si>
    <t xml:space="preserve">Pratello</t>
  </si>
  <si>
    <t xml:space="preserve">4800521106</t>
  </si>
  <si>
    <t xml:space="preserve">San Pietro a Casaglia</t>
  </si>
  <si>
    <t xml:space="preserve">4800520007</t>
  </si>
  <si>
    <t xml:space="preserve">Sant'Angelo</t>
  </si>
  <si>
    <t xml:space="preserve">4800526608</t>
  </si>
  <si>
    <t xml:space="preserve">Travalle</t>
  </si>
  <si>
    <t xml:space="preserve">Camaiore [LU]</t>
  </si>
  <si>
    <t xml:space="preserve">4600520001</t>
  </si>
  <si>
    <t xml:space="preserve">Acquaviva</t>
  </si>
  <si>
    <t xml:space="preserve">4600520002</t>
  </si>
  <si>
    <t xml:space="preserve">Agliano Peralla</t>
  </si>
  <si>
    <t xml:space="preserve">4600520003</t>
  </si>
  <si>
    <t xml:space="preserve">Anticiana</t>
  </si>
  <si>
    <t xml:space="preserve">4600520004</t>
  </si>
  <si>
    <t xml:space="preserve">Bartoli</t>
  </si>
  <si>
    <t xml:space="preserve">4600520006</t>
  </si>
  <si>
    <t xml:space="preserve">Buchignano</t>
  </si>
  <si>
    <t xml:space="preserve">4600510001</t>
  </si>
  <si>
    <t xml:space="preserve">Camaiore</t>
  </si>
  <si>
    <t xml:space="preserve">4600520008</t>
  </si>
  <si>
    <t xml:space="preserve">Capanne</t>
  </si>
  <si>
    <t xml:space="preserve">4600526609</t>
  </si>
  <si>
    <t xml:space="preserve">Capanne di Licetro</t>
  </si>
  <si>
    <t xml:space="preserve">4600540000</t>
  </si>
  <si>
    <t xml:space="preserve">Case sparse_244</t>
  </si>
  <si>
    <t xml:space="preserve">4600510002</t>
  </si>
  <si>
    <t xml:space="preserve">4600526610</t>
  </si>
  <si>
    <t xml:space="preserve">4600510003</t>
  </si>
  <si>
    <t xml:space="preserve">Culla</t>
  </si>
  <si>
    <t xml:space="preserve">4600510004</t>
  </si>
  <si>
    <t xml:space="preserve">Fibbialla</t>
  </si>
  <si>
    <t xml:space="preserve">4600510005</t>
  </si>
  <si>
    <t xml:space="preserve">Fibbiano</t>
  </si>
  <si>
    <t xml:space="preserve">4600510006</t>
  </si>
  <si>
    <t xml:space="preserve">Gombitelli</t>
  </si>
  <si>
    <t xml:space="preserve">4600510007</t>
  </si>
  <si>
    <t xml:space="preserve">Greppolungo</t>
  </si>
  <si>
    <t xml:space="preserve">4600530001</t>
  </si>
  <si>
    <t xml:space="preserve">Le Bocchette</t>
  </si>
  <si>
    <t xml:space="preserve">4600526611</t>
  </si>
  <si>
    <t xml:space="preserve">Licetro</t>
  </si>
  <si>
    <t xml:space="preserve">4600510008</t>
  </si>
  <si>
    <t xml:space="preserve">Metato</t>
  </si>
  <si>
    <t xml:space="preserve">4600510009</t>
  </si>
  <si>
    <t xml:space="preserve">Migliano</t>
  </si>
  <si>
    <t xml:space="preserve">4600510010</t>
  </si>
  <si>
    <t xml:space="preserve">Monteggiori</t>
  </si>
  <si>
    <t xml:space="preserve">4600510011</t>
  </si>
  <si>
    <t xml:space="preserve">4600510012</t>
  </si>
  <si>
    <t xml:space="preserve">Nocchi</t>
  </si>
  <si>
    <t xml:space="preserve">4600510013</t>
  </si>
  <si>
    <t xml:space="preserve">Orbicciano</t>
  </si>
  <si>
    <t xml:space="preserve">4600520012</t>
  </si>
  <si>
    <t xml:space="preserve">Panicale</t>
  </si>
  <si>
    <t xml:space="preserve">4600510014</t>
  </si>
  <si>
    <t xml:space="preserve">Pedona</t>
  </si>
  <si>
    <t xml:space="preserve">4600510015</t>
  </si>
  <si>
    <t xml:space="preserve">Pontemazzori</t>
  </si>
  <si>
    <t xml:space="preserve">4600520013</t>
  </si>
  <si>
    <t xml:space="preserve">Prato di Sopra</t>
  </si>
  <si>
    <t xml:space="preserve">4600520014</t>
  </si>
  <si>
    <t xml:space="preserve">Salapreti</t>
  </si>
  <si>
    <t xml:space="preserve">4600510016</t>
  </si>
  <si>
    <t xml:space="preserve">4600510017</t>
  </si>
  <si>
    <t xml:space="preserve">4600510018</t>
  </si>
  <si>
    <t xml:space="preserve">Torcigliano</t>
  </si>
  <si>
    <t xml:space="preserve">4600526615</t>
  </si>
  <si>
    <t xml:space="preserve">Trina</t>
  </si>
  <si>
    <t xml:space="preserve">4600526716</t>
  </si>
  <si>
    <t xml:space="preserve">Vallone</t>
  </si>
  <si>
    <t xml:space="preserve">4600510019</t>
  </si>
  <si>
    <t xml:space="preserve">Valpromaro</t>
  </si>
  <si>
    <t xml:space="preserve">Campagnatico [GR]</t>
  </si>
  <si>
    <t xml:space="preserve">5300210001</t>
  </si>
  <si>
    <t xml:space="preserve">Arcille</t>
  </si>
  <si>
    <t xml:space="preserve">5300210002</t>
  </si>
  <si>
    <t xml:space="preserve">Campagnatico</t>
  </si>
  <si>
    <t xml:space="preserve">5300220001</t>
  </si>
  <si>
    <t xml:space="preserve">Campino</t>
  </si>
  <si>
    <t xml:space="preserve">5300240000</t>
  </si>
  <si>
    <t xml:space="preserve">Case sparse_102</t>
  </si>
  <si>
    <t xml:space="preserve">5300220002</t>
  </si>
  <si>
    <t xml:space="preserve">Granaione</t>
  </si>
  <si>
    <t xml:space="preserve">5300226703</t>
  </si>
  <si>
    <t xml:space="preserve">Migliorini</t>
  </si>
  <si>
    <t xml:space="preserve">5300210003</t>
  </si>
  <si>
    <t xml:space="preserve">Montorsaio</t>
  </si>
  <si>
    <t xml:space="preserve">5300220004</t>
  </si>
  <si>
    <t xml:space="preserve">Pianetto</t>
  </si>
  <si>
    <t xml:space="preserve">5300226705</t>
  </si>
  <si>
    <t xml:space="preserve">Sabatina</t>
  </si>
  <si>
    <t xml:space="preserve">5300220006</t>
  </si>
  <si>
    <t xml:space="preserve">Sant'Antonio</t>
  </si>
  <si>
    <t xml:space="preserve">5300220007</t>
  </si>
  <si>
    <t xml:space="preserve">Sticcianese</t>
  </si>
  <si>
    <t xml:space="preserve">Campi Bisenzio [FI]</t>
  </si>
  <si>
    <t xml:space="preserve">4800610001</t>
  </si>
  <si>
    <t xml:space="preserve">Campi Bisenzio</t>
  </si>
  <si>
    <t xml:space="preserve">4800620002</t>
  </si>
  <si>
    <t xml:space="preserve">Case Papucci</t>
  </si>
  <si>
    <t xml:space="preserve">4800640000</t>
  </si>
  <si>
    <t xml:space="preserve">Case sparse_143</t>
  </si>
  <si>
    <t xml:space="preserve">4800620003</t>
  </si>
  <si>
    <t xml:space="preserve">Centola</t>
  </si>
  <si>
    <t xml:space="preserve">4800620006</t>
  </si>
  <si>
    <t xml:space="preserve">Fornello</t>
  </si>
  <si>
    <t xml:space="preserve">4800610002</t>
  </si>
  <si>
    <t xml:space="preserve">Il Rosi</t>
  </si>
  <si>
    <t xml:space="preserve">4800620008</t>
  </si>
  <si>
    <t xml:space="preserve">La Madonnina</t>
  </si>
  <si>
    <t xml:space="preserve">4800620009</t>
  </si>
  <si>
    <t xml:space="preserve">Le Miccine</t>
  </si>
  <si>
    <t xml:space="preserve">4800620010</t>
  </si>
  <si>
    <t xml:space="preserve">Le Torri</t>
  </si>
  <si>
    <t xml:space="preserve">4800620011</t>
  </si>
  <si>
    <t xml:space="preserve">Limite</t>
  </si>
  <si>
    <t xml:space="preserve">4800620012</t>
  </si>
  <si>
    <t xml:space="preserve">Maccione</t>
  </si>
  <si>
    <t xml:space="preserve">4800610003</t>
  </si>
  <si>
    <t xml:space="preserve">Ponte all'Asse</t>
  </si>
  <si>
    <t xml:space="preserve">4800620013</t>
  </si>
  <si>
    <t xml:space="preserve">Prataccio</t>
  </si>
  <si>
    <t xml:space="preserve">4800610004</t>
  </si>
  <si>
    <t xml:space="preserve">San Donnino</t>
  </si>
  <si>
    <t xml:space="preserve">4800610005</t>
  </si>
  <si>
    <t xml:space="preserve">San Giorgio a Colonica</t>
  </si>
  <si>
    <t xml:space="preserve">4800610006</t>
  </si>
  <si>
    <t xml:space="preserve">4800610007</t>
  </si>
  <si>
    <t xml:space="preserve">Tre Ville</t>
  </si>
  <si>
    <t xml:space="preserve">4800610008</t>
  </si>
  <si>
    <t xml:space="preserve">Valico</t>
  </si>
  <si>
    <t xml:space="preserve">Campiglia Marittima [LI]</t>
  </si>
  <si>
    <t xml:space="preserve">4900220001</t>
  </si>
  <si>
    <t xml:space="preserve">Bandita</t>
  </si>
  <si>
    <t xml:space="preserve">4900220002</t>
  </si>
  <si>
    <t xml:space="preserve">Banditelle</t>
  </si>
  <si>
    <t xml:space="preserve">4900210001</t>
  </si>
  <si>
    <t xml:space="preserve">Cafaggio</t>
  </si>
  <si>
    <t xml:space="preserve">4900220008</t>
  </si>
  <si>
    <t xml:space="preserve">Campalto</t>
  </si>
  <si>
    <t xml:space="preserve">4900210002</t>
  </si>
  <si>
    <t xml:space="preserve">Campiglia Marittima</t>
  </si>
  <si>
    <t xml:space="preserve">4900230001</t>
  </si>
  <si>
    <t xml:space="preserve">Campo alla Croce</t>
  </si>
  <si>
    <t xml:space="preserve">4900226609</t>
  </si>
  <si>
    <t xml:space="preserve">Casalappi</t>
  </si>
  <si>
    <t xml:space="preserve">4900240000</t>
  </si>
  <si>
    <t xml:space="preserve">Case sparse_183</t>
  </si>
  <si>
    <t xml:space="preserve">4900224912</t>
  </si>
  <si>
    <t xml:space="preserve">Dieci vecchi</t>
  </si>
  <si>
    <t xml:space="preserve">4900226710</t>
  </si>
  <si>
    <t xml:space="preserve">Granai</t>
  </si>
  <si>
    <t xml:space="preserve">4900230002</t>
  </si>
  <si>
    <t xml:space="preserve">Localitá Produttiva Montevalerio</t>
  </si>
  <si>
    <t xml:space="preserve">4900220004</t>
  </si>
  <si>
    <t xml:space="preserve">Lumiere</t>
  </si>
  <si>
    <t xml:space="preserve">4900220005</t>
  </si>
  <si>
    <t xml:space="preserve">Montioncello</t>
  </si>
  <si>
    <t xml:space="preserve">4900220012</t>
  </si>
  <si>
    <t xml:space="preserve">Mulino Barani</t>
  </si>
  <si>
    <t xml:space="preserve">4900220011</t>
  </si>
  <si>
    <t xml:space="preserve">Parco Termale</t>
  </si>
  <si>
    <t xml:space="preserve">4900220006</t>
  </si>
  <si>
    <t xml:space="preserve">Rovinato</t>
  </si>
  <si>
    <t xml:space="preserve">4900220007</t>
  </si>
  <si>
    <t xml:space="preserve">Stazione di Campiglia Marittima</t>
  </si>
  <si>
    <t xml:space="preserve">4900210003</t>
  </si>
  <si>
    <t xml:space="preserve">Venturina</t>
  </si>
  <si>
    <t xml:space="preserve">Campo nell'Elba [LI]</t>
  </si>
  <si>
    <t xml:space="preserve">4900320001</t>
  </si>
  <si>
    <t xml:space="preserve">Bonalaccia-Filetto</t>
  </si>
  <si>
    <t xml:space="preserve">4900326612</t>
  </si>
  <si>
    <t xml:space="preserve">Capannili</t>
  </si>
  <si>
    <t xml:space="preserve">4900340000</t>
  </si>
  <si>
    <t xml:space="preserve">Case sparse_184</t>
  </si>
  <si>
    <t xml:space="preserve">4900320002</t>
  </si>
  <si>
    <t xml:space="preserve">Cavoli</t>
  </si>
  <si>
    <t xml:space="preserve">4900326603</t>
  </si>
  <si>
    <t xml:space="preserve">Colle di Palombaia</t>
  </si>
  <si>
    <t xml:space="preserve">4900320004</t>
  </si>
  <si>
    <t xml:space="preserve">Fetovaia</t>
  </si>
  <si>
    <t xml:space="preserve">4900320005</t>
  </si>
  <si>
    <t xml:space="preserve">Gli Alzi</t>
  </si>
  <si>
    <t xml:space="preserve">4900310001</t>
  </si>
  <si>
    <t xml:space="preserve">La Pila</t>
  </si>
  <si>
    <t xml:space="preserve">4900326610</t>
  </si>
  <si>
    <t xml:space="preserve">Literno</t>
  </si>
  <si>
    <t xml:space="preserve">4900310002</t>
  </si>
  <si>
    <t xml:space="preserve">Marina di Campo</t>
  </si>
  <si>
    <t xml:space="preserve">4900320009</t>
  </si>
  <si>
    <t xml:space="preserve">Pianosa</t>
  </si>
  <si>
    <t xml:space="preserve">4900310003</t>
  </si>
  <si>
    <t xml:space="preserve">Pomonte</t>
  </si>
  <si>
    <t xml:space="preserve">4900310004</t>
  </si>
  <si>
    <t xml:space="preserve">San Piero in Campo</t>
  </si>
  <si>
    <t xml:space="preserve">4900310005</t>
  </si>
  <si>
    <t xml:space="preserve">Sant'Ilario</t>
  </si>
  <si>
    <t xml:space="preserve">4900310006</t>
  </si>
  <si>
    <t xml:space="preserve">Secchetto</t>
  </si>
  <si>
    <t xml:space="preserve">4900320013</t>
  </si>
  <si>
    <t xml:space="preserve">Vallebuia</t>
  </si>
  <si>
    <t xml:space="preserve">4900320011</t>
  </si>
  <si>
    <t xml:space="preserve">Vigne Giunche</t>
  </si>
  <si>
    <t xml:space="preserve">Camporgiano [LU]</t>
  </si>
  <si>
    <t xml:space="preserve">4600620001</t>
  </si>
  <si>
    <t xml:space="preserve">Borelletta</t>
  </si>
  <si>
    <t xml:space="preserve">4600610001</t>
  </si>
  <si>
    <t xml:space="preserve">Camporgiano</t>
  </si>
  <si>
    <t xml:space="preserve">4600610002</t>
  </si>
  <si>
    <t xml:space="preserve">Casatico</t>
  </si>
  <si>
    <t xml:space="preserve">4600610003</t>
  </si>
  <si>
    <t xml:space="preserve">Casciana</t>
  </si>
  <si>
    <t xml:space="preserve">4600610004</t>
  </si>
  <si>
    <t xml:space="preserve">Cascianella</t>
  </si>
  <si>
    <t xml:space="preserve">4600640000</t>
  </si>
  <si>
    <t xml:space="preserve">Case sparse_245</t>
  </si>
  <si>
    <t xml:space="preserve">4600626602</t>
  </si>
  <si>
    <t xml:space="preserve">Colle Aprico</t>
  </si>
  <si>
    <t xml:space="preserve">4600610005</t>
  </si>
  <si>
    <t xml:space="preserve">Filicaia</t>
  </si>
  <si>
    <t xml:space="preserve">4600610006</t>
  </si>
  <si>
    <t xml:space="preserve">Poggio</t>
  </si>
  <si>
    <t xml:space="preserve">4600610007</t>
  </si>
  <si>
    <t xml:space="preserve">Puglianella</t>
  </si>
  <si>
    <t xml:space="preserve">4600610008</t>
  </si>
  <si>
    <t xml:space="preserve">Roccalberti</t>
  </si>
  <si>
    <t xml:space="preserve">4600610009</t>
  </si>
  <si>
    <t xml:space="preserve">Sillicano</t>
  </si>
  <si>
    <t xml:space="preserve">4600610010</t>
  </si>
  <si>
    <t xml:space="preserve">Vitoio</t>
  </si>
  <si>
    <t xml:space="preserve">Cantagallo [PO]</t>
  </si>
  <si>
    <t xml:space="preserve">10000120001</t>
  </si>
  <si>
    <t xml:space="preserve">Campagnana</t>
  </si>
  <si>
    <t xml:space="preserve">10000110001</t>
  </si>
  <si>
    <t xml:space="preserve">Cantagallo</t>
  </si>
  <si>
    <t xml:space="preserve">10000110002</t>
  </si>
  <si>
    <t xml:space="preserve">Carmignanello</t>
  </si>
  <si>
    <t xml:space="preserve">10000140000</t>
  </si>
  <si>
    <t xml:space="preserve">Case sparse_216</t>
  </si>
  <si>
    <t xml:space="preserve">10000120003</t>
  </si>
  <si>
    <t xml:space="preserve">10000110003</t>
  </si>
  <si>
    <t xml:space="preserve">Colle Bisenzio</t>
  </si>
  <si>
    <t xml:space="preserve">10000110004</t>
  </si>
  <si>
    <t xml:space="preserve">Fossato</t>
  </si>
  <si>
    <t xml:space="preserve">10000115705</t>
  </si>
  <si>
    <t xml:space="preserve">Gavigno</t>
  </si>
  <si>
    <t xml:space="preserve">10000110006</t>
  </si>
  <si>
    <t xml:space="preserve">Il Fabbro</t>
  </si>
  <si>
    <t xml:space="preserve">10000120004</t>
  </si>
  <si>
    <t xml:space="preserve">La Dogana</t>
  </si>
  <si>
    <t xml:space="preserve">10000120005</t>
  </si>
  <si>
    <t xml:space="preserve">La Villa</t>
  </si>
  <si>
    <t xml:space="preserve">10000110007</t>
  </si>
  <si>
    <t xml:space="preserve">L'Acqua</t>
  </si>
  <si>
    <t xml:space="preserve">10000110008</t>
  </si>
  <si>
    <t xml:space="preserve">Luicciana</t>
  </si>
  <si>
    <t xml:space="preserve">10000110009</t>
  </si>
  <si>
    <t xml:space="preserve">Migliana</t>
  </si>
  <si>
    <t xml:space="preserve">10000120006</t>
  </si>
  <si>
    <t xml:space="preserve">Santo Stefano</t>
  </si>
  <si>
    <t xml:space="preserve">10000120007</t>
  </si>
  <si>
    <t xml:space="preserve">Trebbio</t>
  </si>
  <si>
    <t xml:space="preserve">10000110010</t>
  </si>
  <si>
    <t xml:space="preserve">Usella</t>
  </si>
  <si>
    <t xml:space="preserve">Capalbio [GR]</t>
  </si>
  <si>
    <t xml:space="preserve">5300320001</t>
  </si>
  <si>
    <t xml:space="preserve">Ansedonia Sud I e III</t>
  </si>
  <si>
    <t xml:space="preserve">5300310001</t>
  </si>
  <si>
    <t xml:space="preserve">Borgo Carige</t>
  </si>
  <si>
    <t xml:space="preserve">5300310002</t>
  </si>
  <si>
    <t xml:space="preserve">Capalbio</t>
  </si>
  <si>
    <t xml:space="preserve">5300310003</t>
  </si>
  <si>
    <t xml:space="preserve">Capalbio Scalo</t>
  </si>
  <si>
    <t xml:space="preserve">5300320002</t>
  </si>
  <si>
    <t xml:space="preserve">Carige Alta</t>
  </si>
  <si>
    <t xml:space="preserve">5300340000</t>
  </si>
  <si>
    <t xml:space="preserve">Case sparse_103</t>
  </si>
  <si>
    <t xml:space="preserve">5300326603</t>
  </si>
  <si>
    <t xml:space="preserve">Centro A</t>
  </si>
  <si>
    <t xml:space="preserve">5300326704</t>
  </si>
  <si>
    <t xml:space="preserve">Centro B</t>
  </si>
  <si>
    <t xml:space="preserve">5300326605</t>
  </si>
  <si>
    <t xml:space="preserve">Centro C</t>
  </si>
  <si>
    <t xml:space="preserve">5300320006</t>
  </si>
  <si>
    <t xml:space="preserve">Centro D</t>
  </si>
  <si>
    <t xml:space="preserve">5300326707</t>
  </si>
  <si>
    <t xml:space="preserve">Centro E</t>
  </si>
  <si>
    <t xml:space="preserve">5300326608</t>
  </si>
  <si>
    <t xml:space="preserve">Centro F</t>
  </si>
  <si>
    <t xml:space="preserve">5300326609</t>
  </si>
  <si>
    <t xml:space="preserve">Centro G</t>
  </si>
  <si>
    <t xml:space="preserve">5300320010</t>
  </si>
  <si>
    <t xml:space="preserve">Centro H</t>
  </si>
  <si>
    <t xml:space="preserve">5300320011</t>
  </si>
  <si>
    <t xml:space="preserve">Centro I</t>
  </si>
  <si>
    <t xml:space="preserve">5300326612</t>
  </si>
  <si>
    <t xml:space="preserve">Centro L</t>
  </si>
  <si>
    <t xml:space="preserve">5300326613</t>
  </si>
  <si>
    <t xml:space="preserve">Centro M</t>
  </si>
  <si>
    <t xml:space="preserve">5300310006</t>
  </si>
  <si>
    <t xml:space="preserve">Chiarone Scalo</t>
  </si>
  <si>
    <t xml:space="preserve">5300326714</t>
  </si>
  <si>
    <t xml:space="preserve">Giardino</t>
  </si>
  <si>
    <t xml:space="preserve">5300310004</t>
  </si>
  <si>
    <t xml:space="preserve">La Torba</t>
  </si>
  <si>
    <t xml:space="preserve">5300310005</t>
  </si>
  <si>
    <t xml:space="preserve">Pescia Fiorentina</t>
  </si>
  <si>
    <t xml:space="preserve">5300324915</t>
  </si>
  <si>
    <t xml:space="preserve">Residence Manta</t>
  </si>
  <si>
    <t xml:space="preserve">5300326616</t>
  </si>
  <si>
    <t xml:space="preserve">Selva Nera</t>
  </si>
  <si>
    <t xml:space="preserve">Capannoli [PI]</t>
  </si>
  <si>
    <t xml:space="preserve">5000510001</t>
  </si>
  <si>
    <t xml:space="preserve">Capannoli</t>
  </si>
  <si>
    <t xml:space="preserve">5000540000</t>
  </si>
  <si>
    <t xml:space="preserve">Case sparse_206</t>
  </si>
  <si>
    <t xml:space="preserve">5000510002</t>
  </si>
  <si>
    <t xml:space="preserve">San Pietro Belvedere</t>
  </si>
  <si>
    <t xml:space="preserve">Capannori [LU]</t>
  </si>
  <si>
    <t xml:space="preserve">4600710003</t>
  </si>
  <si>
    <t xml:space="preserve">Ai Castagni</t>
  </si>
  <si>
    <t xml:space="preserve">4600726702</t>
  </si>
  <si>
    <t xml:space="preserve">Al Colle</t>
  </si>
  <si>
    <t xml:space="preserve">4600720003</t>
  </si>
  <si>
    <t xml:space="preserve">All'Erta</t>
  </si>
  <si>
    <t xml:space="preserve">4600726704</t>
  </si>
  <si>
    <t xml:space="preserve">Batano</t>
  </si>
  <si>
    <t xml:space="preserve">4600710001</t>
  </si>
  <si>
    <t xml:space="preserve">Capannori</t>
  </si>
  <si>
    <t xml:space="preserve">4600740000</t>
  </si>
  <si>
    <t xml:space="preserve">Case sparse_246</t>
  </si>
  <si>
    <t xml:space="preserve">4600726605</t>
  </si>
  <si>
    <t xml:space="preserve">Corte Franceschini</t>
  </si>
  <si>
    <t xml:space="preserve">4600710012</t>
  </si>
  <si>
    <t xml:space="preserve">Corte Grandi</t>
  </si>
  <si>
    <t xml:space="preserve">4600726706</t>
  </si>
  <si>
    <t xml:space="preserve">Corte Polito</t>
  </si>
  <si>
    <t xml:space="preserve">4600710004</t>
  </si>
  <si>
    <t xml:space="preserve">Corte Stanghellini</t>
  </si>
  <si>
    <t xml:space="preserve">4600710013</t>
  </si>
  <si>
    <t xml:space="preserve">4600726607</t>
  </si>
  <si>
    <t xml:space="preserve">Leccio</t>
  </si>
  <si>
    <t xml:space="preserve">4600710005</t>
  </si>
  <si>
    <t xml:space="preserve">Matraia</t>
  </si>
  <si>
    <t xml:space="preserve">4600710006</t>
  </si>
  <si>
    <t xml:space="preserve">4600710007</t>
  </si>
  <si>
    <t xml:space="preserve">Ruota</t>
  </si>
  <si>
    <t xml:space="preserve">4600710008</t>
  </si>
  <si>
    <t xml:space="preserve">San Gennaro</t>
  </si>
  <si>
    <t xml:space="preserve">4600710009</t>
  </si>
  <si>
    <t xml:space="preserve">San Pietro Marcigliano</t>
  </si>
  <si>
    <t xml:space="preserve">4600710010</t>
  </si>
  <si>
    <t xml:space="preserve">Sant'Andrea in Caprile</t>
  </si>
  <si>
    <t xml:space="preserve">4600710011</t>
  </si>
  <si>
    <t xml:space="preserve">Valgiano</t>
  </si>
  <si>
    <t xml:space="preserve">Capoliveri [LI]</t>
  </si>
  <si>
    <t xml:space="preserve">4900410001</t>
  </si>
  <si>
    <t xml:space="preserve">Capoliveri</t>
  </si>
  <si>
    <t xml:space="preserve">4900440000</t>
  </si>
  <si>
    <t xml:space="preserve">Case sparse_185</t>
  </si>
  <si>
    <t xml:space="preserve">4900420006</t>
  </si>
  <si>
    <t xml:space="preserve">Innamorata</t>
  </si>
  <si>
    <t xml:space="preserve">4900420007</t>
  </si>
  <si>
    <t xml:space="preserve">Lacona</t>
  </si>
  <si>
    <t xml:space="preserve">4900420009</t>
  </si>
  <si>
    <t xml:space="preserve">Lido</t>
  </si>
  <si>
    <t xml:space="preserve">4900420010</t>
  </si>
  <si>
    <t xml:space="preserve">Madonna delle Grazie</t>
  </si>
  <si>
    <t xml:space="preserve">4900426711</t>
  </si>
  <si>
    <t xml:space="preserve">Mola</t>
  </si>
  <si>
    <t xml:space="preserve">4900420013</t>
  </si>
  <si>
    <t xml:space="preserve">Morcone</t>
  </si>
  <si>
    <t xml:space="preserve">4900420014</t>
  </si>
  <si>
    <t xml:space="preserve">Naregno</t>
  </si>
  <si>
    <t xml:space="preserve">4900420016</t>
  </si>
  <si>
    <t xml:space="preserve">Pareti</t>
  </si>
  <si>
    <t xml:space="preserve">4900424917</t>
  </si>
  <si>
    <t xml:space="preserve">Peducelli</t>
  </si>
  <si>
    <t xml:space="preserve">4900420021</t>
  </si>
  <si>
    <t xml:space="preserve">Trappola</t>
  </si>
  <si>
    <t xml:space="preserve">4900420022</t>
  </si>
  <si>
    <t xml:space="preserve">Vigne Vecchie</t>
  </si>
  <si>
    <t xml:space="preserve">Capolona [AR]</t>
  </si>
  <si>
    <t xml:space="preserve">5100610001</t>
  </si>
  <si>
    <t xml:space="preserve">5100620001</t>
  </si>
  <si>
    <t xml:space="preserve">5100610002</t>
  </si>
  <si>
    <t xml:space="preserve">Capolona</t>
  </si>
  <si>
    <t xml:space="preserve">5100620002</t>
  </si>
  <si>
    <t xml:space="preserve">Casavecchia</t>
  </si>
  <si>
    <t xml:space="preserve">5100640000</t>
  </si>
  <si>
    <t xml:space="preserve">Case sparse_31</t>
  </si>
  <si>
    <t xml:space="preserve">5100610003</t>
  </si>
  <si>
    <t xml:space="preserve">Castelluccio</t>
  </si>
  <si>
    <t xml:space="preserve">5100620009</t>
  </si>
  <si>
    <t xml:space="preserve">Cenina</t>
  </si>
  <si>
    <t xml:space="preserve">5100626603</t>
  </si>
  <si>
    <t xml:space="preserve">Figline</t>
  </si>
  <si>
    <t xml:space="preserve">5100620004</t>
  </si>
  <si>
    <t xml:space="preserve">Il Pino</t>
  </si>
  <si>
    <t xml:space="preserve">5100621105</t>
  </si>
  <si>
    <t xml:space="preserve">Il Santo Belfiore</t>
  </si>
  <si>
    <t xml:space="preserve">5100626606</t>
  </si>
  <si>
    <t xml:space="preserve">Lorenzano</t>
  </si>
  <si>
    <t xml:space="preserve">5100610004</t>
  </si>
  <si>
    <t xml:space="preserve">Pieve San Giovanni</t>
  </si>
  <si>
    <t xml:space="preserve">5100620007</t>
  </si>
  <si>
    <t xml:space="preserve">Poggio al Pino</t>
  </si>
  <si>
    <t xml:space="preserve">5100610005</t>
  </si>
  <si>
    <t xml:space="preserve">San Martino Sopr'Arno</t>
  </si>
  <si>
    <t xml:space="preserve">5100620008</t>
  </si>
  <si>
    <t xml:space="preserve">Vado</t>
  </si>
  <si>
    <t xml:space="preserve">Capraia e Limite [FI]</t>
  </si>
  <si>
    <t xml:space="preserve">4800810001</t>
  </si>
  <si>
    <t xml:space="preserve">Capraia</t>
  </si>
  <si>
    <t xml:space="preserve">4800840000</t>
  </si>
  <si>
    <t xml:space="preserve">Case sparse_144</t>
  </si>
  <si>
    <t xml:space="preserve">4800810002</t>
  </si>
  <si>
    <t xml:space="preserve">Castra</t>
  </si>
  <si>
    <t xml:space="preserve">4800820001</t>
  </si>
  <si>
    <t xml:space="preserve">La Nave di Camaioni</t>
  </si>
  <si>
    <t xml:space="preserve">4800810003</t>
  </si>
  <si>
    <t xml:space="preserve">Capraia Isola [LI]</t>
  </si>
  <si>
    <t xml:space="preserve">4900510001</t>
  </si>
  <si>
    <t xml:space="preserve">Capraia Isola</t>
  </si>
  <si>
    <t xml:space="preserve">4900540000</t>
  </si>
  <si>
    <t xml:space="preserve">Case sparse_186</t>
  </si>
  <si>
    <t xml:space="preserve">4900520001</t>
  </si>
  <si>
    <t xml:space="preserve">Porto</t>
  </si>
  <si>
    <t xml:space="preserve">Caprese Michelangelo [AR]</t>
  </si>
  <si>
    <t xml:space="preserve">5100726601</t>
  </si>
  <si>
    <t xml:space="preserve">Baccanello</t>
  </si>
  <si>
    <t xml:space="preserve">5100720002</t>
  </si>
  <si>
    <t xml:space="preserve">Borgonuovo</t>
  </si>
  <si>
    <t xml:space="preserve">5100710001</t>
  </si>
  <si>
    <t xml:space="preserve">Caprese Michelangelo</t>
  </si>
  <si>
    <t xml:space="preserve">5100726604</t>
  </si>
  <si>
    <t xml:space="preserve">Casato</t>
  </si>
  <si>
    <t xml:space="preserve">5100740000</t>
  </si>
  <si>
    <t xml:space="preserve">Case sparse_32</t>
  </si>
  <si>
    <t xml:space="preserve">5100720005</t>
  </si>
  <si>
    <t xml:space="preserve">5100724906</t>
  </si>
  <si>
    <t xml:space="preserve">Faggeto</t>
  </si>
  <si>
    <t xml:space="preserve">5100710002</t>
  </si>
  <si>
    <t xml:space="preserve">Fragaiolo</t>
  </si>
  <si>
    <t xml:space="preserve">5100726607</t>
  </si>
  <si>
    <t xml:space="preserve">Gregnano</t>
  </si>
  <si>
    <t xml:space="preserve">5100726608</t>
  </si>
  <si>
    <t xml:space="preserve">Il Colle</t>
  </si>
  <si>
    <t xml:space="preserve">5100710003</t>
  </si>
  <si>
    <t xml:space="preserve">Lama</t>
  </si>
  <si>
    <t xml:space="preserve">5100720009</t>
  </si>
  <si>
    <t xml:space="preserve">Manzi</t>
  </si>
  <si>
    <t xml:space="preserve">5100726610</t>
  </si>
  <si>
    <t xml:space="preserve">Mazzole</t>
  </si>
  <si>
    <t xml:space="preserve">5100726611</t>
  </si>
  <si>
    <t xml:space="preserve">Papiano</t>
  </si>
  <si>
    <t xml:space="preserve">5100720012</t>
  </si>
  <si>
    <t xml:space="preserve">Ponte Singerna</t>
  </si>
  <si>
    <t xml:space="preserve">5100710004</t>
  </si>
  <si>
    <t xml:space="preserve">San Cristoforo-Caroni</t>
  </si>
  <si>
    <t xml:space="preserve">5100720013</t>
  </si>
  <si>
    <t xml:space="preserve">Selvaperugina</t>
  </si>
  <si>
    <t xml:space="preserve">5100726714</t>
  </si>
  <si>
    <t xml:space="preserve">Stifino</t>
  </si>
  <si>
    <t xml:space="preserve">5100720016</t>
  </si>
  <si>
    <t xml:space="preserve">Trecciano</t>
  </si>
  <si>
    <t xml:space="preserve">5100720017</t>
  </si>
  <si>
    <t xml:space="preserve">Valboncione</t>
  </si>
  <si>
    <t xml:space="preserve">Careggine [LU]</t>
  </si>
  <si>
    <t xml:space="preserve">4600810001</t>
  </si>
  <si>
    <t xml:space="preserve">4600810002</t>
  </si>
  <si>
    <t xml:space="preserve">Careggine</t>
  </si>
  <si>
    <t xml:space="preserve">4600840000</t>
  </si>
  <si>
    <t xml:space="preserve">Case sparse_247</t>
  </si>
  <si>
    <t xml:space="preserve">4600820001</t>
  </si>
  <si>
    <t xml:space="preserve">Colli</t>
  </si>
  <si>
    <t xml:space="preserve">4600820102</t>
  </si>
  <si>
    <t xml:space="preserve">Iapori</t>
  </si>
  <si>
    <t xml:space="preserve">4600810003</t>
  </si>
  <si>
    <t xml:space="preserve">Isola Santa</t>
  </si>
  <si>
    <t xml:space="preserve">4600820003</t>
  </si>
  <si>
    <t xml:space="preserve">Le Coste</t>
  </si>
  <si>
    <t xml:space="preserve">4600820004</t>
  </si>
  <si>
    <t xml:space="preserve">Mezzana</t>
  </si>
  <si>
    <t xml:space="preserve">4600810004</t>
  </si>
  <si>
    <t xml:space="preserve">Pierdiscini</t>
  </si>
  <si>
    <t xml:space="preserve">4600820005</t>
  </si>
  <si>
    <t xml:space="preserve">Porreta</t>
  </si>
  <si>
    <t xml:space="preserve">4600820006</t>
  </si>
  <si>
    <t xml:space="preserve">Vianova</t>
  </si>
  <si>
    <t xml:space="preserve">Carmignano [PO]</t>
  </si>
  <si>
    <t xml:space="preserve">10000210001</t>
  </si>
  <si>
    <t xml:space="preserve">Artimino</t>
  </si>
  <si>
    <t xml:space="preserve">10000210002</t>
  </si>
  <si>
    <t xml:space="preserve">Bacchereto</t>
  </si>
  <si>
    <t xml:space="preserve">10000220001</t>
  </si>
  <si>
    <t xml:space="preserve">Bagno</t>
  </si>
  <si>
    <t xml:space="preserve">10000220002</t>
  </si>
  <si>
    <t xml:space="preserve">Barche</t>
  </si>
  <si>
    <t xml:space="preserve">10000220003</t>
  </si>
  <si>
    <t xml:space="preserve">Bruceto</t>
  </si>
  <si>
    <t xml:space="preserve">10000210003</t>
  </si>
  <si>
    <t xml:space="preserve">Carmignano</t>
  </si>
  <si>
    <t xml:space="preserve">10000240000</t>
  </si>
  <si>
    <t xml:space="preserve">Case sparse_217</t>
  </si>
  <si>
    <t xml:space="preserve">10000210004</t>
  </si>
  <si>
    <t xml:space="preserve">Comeana</t>
  </si>
  <si>
    <t xml:space="preserve">10000220012</t>
  </si>
  <si>
    <t xml:space="preserve">10000230001</t>
  </si>
  <si>
    <t xml:space="preserve">La Lombarda</t>
  </si>
  <si>
    <t xml:space="preserve">10000220005</t>
  </si>
  <si>
    <t xml:space="preserve">10000220006</t>
  </si>
  <si>
    <t xml:space="preserve">Montalbiolo</t>
  </si>
  <si>
    <t xml:space="preserve">10000220004</t>
  </si>
  <si>
    <t xml:space="preserve">Podere Isola</t>
  </si>
  <si>
    <t xml:space="preserve">10000210005</t>
  </si>
  <si>
    <t xml:space="preserve">Poggio alla Malva</t>
  </si>
  <si>
    <t xml:space="preserve">10000220007</t>
  </si>
  <si>
    <t xml:space="preserve">Poggio dei Colli</t>
  </si>
  <si>
    <t xml:space="preserve">10000210006</t>
  </si>
  <si>
    <t xml:space="preserve">Seano</t>
  </si>
  <si>
    <t xml:space="preserve">10000210007</t>
  </si>
  <si>
    <t xml:space="preserve">10000226608</t>
  </si>
  <si>
    <t xml:space="preserve">Spazzavento</t>
  </si>
  <si>
    <t xml:space="preserve">10000226609</t>
  </si>
  <si>
    <t xml:space="preserve">Stazione</t>
  </si>
  <si>
    <t xml:space="preserve">10000220010</t>
  </si>
  <si>
    <t xml:space="preserve">Verghereto</t>
  </si>
  <si>
    <t xml:space="preserve">Carrara [MS]</t>
  </si>
  <si>
    <t xml:space="preserve">4500310001</t>
  </si>
  <si>
    <t xml:space="preserve">Bedizzano</t>
  </si>
  <si>
    <t xml:space="preserve">4500310002</t>
  </si>
  <si>
    <t xml:space="preserve">Bergiola</t>
  </si>
  <si>
    <t xml:space="preserve">4500320002</t>
  </si>
  <si>
    <t xml:space="preserve">Canaletto</t>
  </si>
  <si>
    <t xml:space="preserve">4500310003</t>
  </si>
  <si>
    <t xml:space="preserve">Carrara</t>
  </si>
  <si>
    <t xml:space="preserve">4500340000</t>
  </si>
  <si>
    <t xml:space="preserve">Case sparse_225</t>
  </si>
  <si>
    <t xml:space="preserve">4500310004</t>
  </si>
  <si>
    <t xml:space="preserve">Castelpoggio</t>
  </si>
  <si>
    <t xml:space="preserve">4500310005</t>
  </si>
  <si>
    <t xml:space="preserve">Codena</t>
  </si>
  <si>
    <t xml:space="preserve">4500310006</t>
  </si>
  <si>
    <t xml:space="preserve">Colonnata</t>
  </si>
  <si>
    <t xml:space="preserve">4500310007</t>
  </si>
  <si>
    <t xml:space="preserve">Fontia</t>
  </si>
  <si>
    <t xml:space="preserve">4500310008</t>
  </si>
  <si>
    <t xml:space="preserve">Gragnana</t>
  </si>
  <si>
    <t xml:space="preserve">4500320001</t>
  </si>
  <si>
    <t xml:space="preserve">La Foce</t>
  </si>
  <si>
    <t xml:space="preserve">4500320005</t>
  </si>
  <si>
    <t xml:space="preserve">Localitá Casalecchia</t>
  </si>
  <si>
    <t xml:space="preserve">4500320004</t>
  </si>
  <si>
    <t xml:space="preserve">Localitá Quarceta</t>
  </si>
  <si>
    <t xml:space="preserve">4500310009</t>
  </si>
  <si>
    <t xml:space="preserve">Miseglia</t>
  </si>
  <si>
    <t xml:space="preserve">4500320003</t>
  </si>
  <si>
    <t xml:space="preserve">Noceto</t>
  </si>
  <si>
    <t xml:space="preserve">4500310010</t>
  </si>
  <si>
    <t xml:space="preserve">Sorgnano</t>
  </si>
  <si>
    <t xml:space="preserve">4500310011</t>
  </si>
  <si>
    <t xml:space="preserve">Torano</t>
  </si>
  <si>
    <t xml:space="preserve">Casale Marittimo [PI]</t>
  </si>
  <si>
    <t xml:space="preserve">5000610001</t>
  </si>
  <si>
    <t xml:space="preserve">Casale Marittimo</t>
  </si>
  <si>
    <t xml:space="preserve">5000640000</t>
  </si>
  <si>
    <t xml:space="preserve">Case sparse_207</t>
  </si>
  <si>
    <t xml:space="preserve">5000626604</t>
  </si>
  <si>
    <t xml:space="preserve">5000620001</t>
  </si>
  <si>
    <t xml:space="preserve">La Casetta</t>
  </si>
  <si>
    <t xml:space="preserve">5000626602</t>
  </si>
  <si>
    <t xml:space="preserve">Montaleo</t>
  </si>
  <si>
    <t xml:space="preserve">5000630001</t>
  </si>
  <si>
    <t xml:space="preserve">Terra dei Ceci</t>
  </si>
  <si>
    <t xml:space="preserve">Casciana Terme [PI]</t>
  </si>
  <si>
    <t xml:space="preserve">5000710001</t>
  </si>
  <si>
    <t xml:space="preserve">Casciana Terme</t>
  </si>
  <si>
    <t xml:space="preserve">5000740000</t>
  </si>
  <si>
    <t xml:space="preserve">Case sparse_208</t>
  </si>
  <si>
    <t xml:space="preserve">5000710002</t>
  </si>
  <si>
    <t xml:space="preserve">Ceppato</t>
  </si>
  <si>
    <t xml:space="preserve">5000710003</t>
  </si>
  <si>
    <t xml:space="preserve">Collemontanino</t>
  </si>
  <si>
    <t xml:space="preserve">5000730001</t>
  </si>
  <si>
    <t xml:space="preserve">Il Nocino</t>
  </si>
  <si>
    <t xml:space="preserve">5000726601</t>
  </si>
  <si>
    <t xml:space="preserve">La Muraiola</t>
  </si>
  <si>
    <t xml:space="preserve">5000726602</t>
  </si>
  <si>
    <t xml:space="preserve">Le Cave</t>
  </si>
  <si>
    <t xml:space="preserve">5000710004</t>
  </si>
  <si>
    <t xml:space="preserve">Parlascio</t>
  </si>
  <si>
    <t xml:space="preserve">5000726703</t>
  </si>
  <si>
    <t xml:space="preserve">Sammuro</t>
  </si>
  <si>
    <t xml:space="preserve">5000720004</t>
  </si>
  <si>
    <t xml:space="preserve">San Martin del Colle</t>
  </si>
  <si>
    <t xml:space="preserve">5000710005</t>
  </si>
  <si>
    <t xml:space="preserve">Sant'Ermo</t>
  </si>
  <si>
    <t xml:space="preserve">Cascina [PI]</t>
  </si>
  <si>
    <t xml:space="preserve">5000810001</t>
  </si>
  <si>
    <t xml:space="preserve">Arnaccio</t>
  </si>
  <si>
    <t xml:space="preserve">5000810002</t>
  </si>
  <si>
    <t xml:space="preserve">Cascina</t>
  </si>
  <si>
    <t xml:space="preserve">5000840000</t>
  </si>
  <si>
    <t xml:space="preserve">Case sparse_209</t>
  </si>
  <si>
    <t xml:space="preserve">5000810003</t>
  </si>
  <si>
    <t xml:space="preserve">Chiesanuova</t>
  </si>
  <si>
    <t xml:space="preserve">5000826602</t>
  </si>
  <si>
    <t xml:space="preserve">La Gronchia</t>
  </si>
  <si>
    <t xml:space="preserve">5000810004</t>
  </si>
  <si>
    <t xml:space="preserve">Latignano</t>
  </si>
  <si>
    <t xml:space="preserve">5000820004</t>
  </si>
  <si>
    <t xml:space="preserve">Le Casette</t>
  </si>
  <si>
    <t xml:space="preserve">5000810005</t>
  </si>
  <si>
    <t xml:space="preserve">Pardossi</t>
  </si>
  <si>
    <t xml:space="preserve">5000830001</t>
  </si>
  <si>
    <t xml:space="preserve">Pian di Gello</t>
  </si>
  <si>
    <t xml:space="preserve">5000810006</t>
  </si>
  <si>
    <t xml:space="preserve">San Casciano</t>
  </si>
  <si>
    <t xml:space="preserve">5000820003</t>
  </si>
  <si>
    <t xml:space="preserve">Santo Stefano a Macerata</t>
  </si>
  <si>
    <t xml:space="preserve">Casola in Lunigiana [MS]</t>
  </si>
  <si>
    <t xml:space="preserve">4500410001</t>
  </si>
  <si>
    <t xml:space="preserve">Argigliano</t>
  </si>
  <si>
    <t xml:space="preserve">4500410002</t>
  </si>
  <si>
    <t xml:space="preserve">4500440000</t>
  </si>
  <si>
    <t xml:space="preserve">Case sparse_226</t>
  </si>
  <si>
    <t xml:space="preserve">4500410003</t>
  </si>
  <si>
    <t xml:space="preserve">Casola in Lunigiana</t>
  </si>
  <si>
    <t xml:space="preserve">4500420001</t>
  </si>
  <si>
    <t xml:space="preserve">Castiglioncello</t>
  </si>
  <si>
    <t xml:space="preserve">4500410004</t>
  </si>
  <si>
    <t xml:space="preserve">Codiponte</t>
  </si>
  <si>
    <t xml:space="preserve">4500410006</t>
  </si>
  <si>
    <t xml:space="preserve">Luscignano</t>
  </si>
  <si>
    <t xml:space="preserve">4500420003</t>
  </si>
  <si>
    <t xml:space="preserve">Montefiore</t>
  </si>
  <si>
    <t xml:space="preserve">4500420004</t>
  </si>
  <si>
    <t xml:space="preserve">Regnano-Castello</t>
  </si>
  <si>
    <t xml:space="preserve">4500410007</t>
  </si>
  <si>
    <t xml:space="preserve">Regnano-Villa</t>
  </si>
  <si>
    <t xml:space="preserve">4500410008</t>
  </si>
  <si>
    <t xml:space="preserve">Reusa</t>
  </si>
  <si>
    <t xml:space="preserve">4500410009</t>
  </si>
  <si>
    <t xml:space="preserve">Ugliancaldo</t>
  </si>
  <si>
    <t xml:space="preserve">4500420005</t>
  </si>
  <si>
    <t xml:space="preserve">Vedriano</t>
  </si>
  <si>
    <t xml:space="preserve">4500410010</t>
  </si>
  <si>
    <t xml:space="preserve">Vigneta</t>
  </si>
  <si>
    <t xml:space="preserve">Casole d'Elsa [SI]</t>
  </si>
  <si>
    <t xml:space="preserve">5200426709</t>
  </si>
  <si>
    <t xml:space="preserve">Capannino della Suvera</t>
  </si>
  <si>
    <t xml:space="preserve">5200440000</t>
  </si>
  <si>
    <t xml:space="preserve">Case sparse_68</t>
  </si>
  <si>
    <t xml:space="preserve">5200410001</t>
  </si>
  <si>
    <t xml:space="preserve">Casole d'Elsa</t>
  </si>
  <si>
    <t xml:space="preserve">5200420001</t>
  </si>
  <si>
    <t xml:space="preserve">Cavallano</t>
  </si>
  <si>
    <t xml:space="preserve">5200420002</t>
  </si>
  <si>
    <t xml:space="preserve">Il Merlo</t>
  </si>
  <si>
    <t xml:space="preserve">5200430001</t>
  </si>
  <si>
    <t xml:space="preserve">Il Piano</t>
  </si>
  <si>
    <t xml:space="preserve">5200420003</t>
  </si>
  <si>
    <t xml:space="preserve">La Corsina</t>
  </si>
  <si>
    <t xml:space="preserve">5200420004</t>
  </si>
  <si>
    <t xml:space="preserve">Lucciana</t>
  </si>
  <si>
    <t xml:space="preserve">5200420005</t>
  </si>
  <si>
    <t xml:space="preserve">Maggiano</t>
  </si>
  <si>
    <t xml:space="preserve">5200410002</t>
  </si>
  <si>
    <t xml:space="preserve">Mensano</t>
  </si>
  <si>
    <t xml:space="preserve">5200420008</t>
  </si>
  <si>
    <t xml:space="preserve">Molino d'Elsa</t>
  </si>
  <si>
    <t xml:space="preserve">5200410003</t>
  </si>
  <si>
    <t xml:space="preserve">Monteguidi</t>
  </si>
  <si>
    <t xml:space="preserve">5200410004</t>
  </si>
  <si>
    <t xml:space="preserve">Pievescola</t>
  </si>
  <si>
    <t xml:space="preserve">5200430002</t>
  </si>
  <si>
    <t xml:space="preserve">Ponti di Pievescola</t>
  </si>
  <si>
    <t xml:space="preserve">5200426707</t>
  </si>
  <si>
    <t xml:space="preserve">San Chimento</t>
  </si>
  <si>
    <t xml:space="preserve">Castagneto Carducci [LI]</t>
  </si>
  <si>
    <t xml:space="preserve">4900610001</t>
  </si>
  <si>
    <t xml:space="preserve">Bolgheri</t>
  </si>
  <si>
    <t xml:space="preserve">4900626608</t>
  </si>
  <si>
    <t xml:space="preserve">Bolgheri I</t>
  </si>
  <si>
    <t xml:space="preserve">4900640000</t>
  </si>
  <si>
    <t xml:space="preserve">Case sparse_187</t>
  </si>
  <si>
    <t xml:space="preserve">4900620001</t>
  </si>
  <si>
    <t xml:space="preserve">Casone</t>
  </si>
  <si>
    <t xml:space="preserve">4900610002</t>
  </si>
  <si>
    <t xml:space="preserve">Castagneto Carducci</t>
  </si>
  <si>
    <t xml:space="preserve">4900620010</t>
  </si>
  <si>
    <t xml:space="preserve">Debbiacci</t>
  </si>
  <si>
    <t xml:space="preserve">4900610003</t>
  </si>
  <si>
    <t xml:space="preserve">Donoratico</t>
  </si>
  <si>
    <t xml:space="preserve">4900626602</t>
  </si>
  <si>
    <t xml:space="preserve">4900610005</t>
  </si>
  <si>
    <t xml:space="preserve">Il Seggio</t>
  </si>
  <si>
    <t xml:space="preserve">4900610004</t>
  </si>
  <si>
    <t xml:space="preserve">Marina di Castagneto Carducci</t>
  </si>
  <si>
    <t xml:space="preserve">4900620009</t>
  </si>
  <si>
    <t xml:space="preserve">Osteria Vecchia</t>
  </si>
  <si>
    <t xml:space="preserve">4900620004</t>
  </si>
  <si>
    <t xml:space="preserve">San Giusto</t>
  </si>
  <si>
    <t xml:space="preserve">4900620005</t>
  </si>
  <si>
    <t xml:space="preserve">San Guido</t>
  </si>
  <si>
    <t xml:space="preserve">4900626611</t>
  </si>
  <si>
    <t xml:space="preserve">Sondraie</t>
  </si>
  <si>
    <t xml:space="preserve">4900624906</t>
  </si>
  <si>
    <t xml:space="preserve">Torinella</t>
  </si>
  <si>
    <t xml:space="preserve">Castel del Piano [GR]</t>
  </si>
  <si>
    <t xml:space="preserve">5300440000</t>
  </si>
  <si>
    <t xml:space="preserve">Case sparse_104</t>
  </si>
  <si>
    <t xml:space="preserve">5300410001</t>
  </si>
  <si>
    <t xml:space="preserve">Castel del Piano</t>
  </si>
  <si>
    <t xml:space="preserve">5300420002</t>
  </si>
  <si>
    <t xml:space="preserve">Collevergari</t>
  </si>
  <si>
    <t xml:space="preserve">5300426707</t>
  </si>
  <si>
    <t xml:space="preserve">Gallaccino</t>
  </si>
  <si>
    <t xml:space="preserve">5300420003</t>
  </si>
  <si>
    <t xml:space="preserve">5300410002</t>
  </si>
  <si>
    <t xml:space="preserve">Montegiovi</t>
  </si>
  <si>
    <t xml:space="preserve">5300410003</t>
  </si>
  <si>
    <t xml:space="preserve">Montenero</t>
  </si>
  <si>
    <t xml:space="preserve">5300420005</t>
  </si>
  <si>
    <t xml:space="preserve">Pian del Ballo</t>
  </si>
  <si>
    <t xml:space="preserve">5300420006</t>
  </si>
  <si>
    <t xml:space="preserve">Tepolini</t>
  </si>
  <si>
    <t xml:space="preserve">Castel Focognano [AR]</t>
  </si>
  <si>
    <t xml:space="preserve">5100830001</t>
  </si>
  <si>
    <t xml:space="preserve">Begliano</t>
  </si>
  <si>
    <t xml:space="preserve">5100820001</t>
  </si>
  <si>
    <t xml:space="preserve">Calleta</t>
  </si>
  <si>
    <t xml:space="preserve">5100826609</t>
  </si>
  <si>
    <t xml:space="preserve">Campaccio</t>
  </si>
  <si>
    <t xml:space="preserve">5100810001</t>
  </si>
  <si>
    <t xml:space="preserve">Carda</t>
  </si>
  <si>
    <t xml:space="preserve">5100820010</t>
  </si>
  <si>
    <t xml:space="preserve">Casa le Bizze</t>
  </si>
  <si>
    <t xml:space="preserve">5100820002</t>
  </si>
  <si>
    <t xml:space="preserve">Casalecchio</t>
  </si>
  <si>
    <t xml:space="preserve">5100840000</t>
  </si>
  <si>
    <t xml:space="preserve">Case sparse_33</t>
  </si>
  <si>
    <t xml:space="preserve">5100810002</t>
  </si>
  <si>
    <t xml:space="preserve">Castel Focognano</t>
  </si>
  <si>
    <t xml:space="preserve">5100821103</t>
  </si>
  <si>
    <t xml:space="preserve">Chiesa di Ornina</t>
  </si>
  <si>
    <t xml:space="preserve">5100821105</t>
  </si>
  <si>
    <t xml:space="preserve">Montanina</t>
  </si>
  <si>
    <t xml:space="preserve">5100810003</t>
  </si>
  <si>
    <t xml:space="preserve">Pieve A Socana</t>
  </si>
  <si>
    <t xml:space="preserve">5100810004</t>
  </si>
  <si>
    <t xml:space="preserve">Rassina</t>
  </si>
  <si>
    <t xml:space="preserve">5100810005</t>
  </si>
  <si>
    <t xml:space="preserve">Salutio</t>
  </si>
  <si>
    <t xml:space="preserve">5100820006</t>
  </si>
  <si>
    <t xml:space="preserve">5100820007</t>
  </si>
  <si>
    <t xml:space="preserve">Santa Maria di Carda</t>
  </si>
  <si>
    <t xml:space="preserve">5100826608</t>
  </si>
  <si>
    <t xml:space="preserve">Tulliano</t>
  </si>
  <si>
    <t xml:space="preserve">5100810006</t>
  </si>
  <si>
    <t xml:space="preserve">Zenna</t>
  </si>
  <si>
    <t xml:space="preserve">Castel San Niccolò [AR]</t>
  </si>
  <si>
    <t xml:space="preserve">5101020001</t>
  </si>
  <si>
    <t xml:space="preserve">Barbiano</t>
  </si>
  <si>
    <t xml:space="preserve">5101010001</t>
  </si>
  <si>
    <t xml:space="preserve">Borgo alla Collina</t>
  </si>
  <si>
    <t xml:space="preserve">5101010002</t>
  </si>
  <si>
    <t xml:space="preserve">Caiano</t>
  </si>
  <si>
    <t xml:space="preserve">5101020003</t>
  </si>
  <si>
    <t xml:space="preserve">Callagnolo</t>
  </si>
  <si>
    <t xml:space="preserve">5101026604</t>
  </si>
  <si>
    <t xml:space="preserve">Capezzi</t>
  </si>
  <si>
    <t xml:space="preserve">5101040000</t>
  </si>
  <si>
    <t xml:space="preserve">Case sparse_35</t>
  </si>
  <si>
    <t xml:space="preserve">5101026605</t>
  </si>
  <si>
    <t xml:space="preserve">Castagneto</t>
  </si>
  <si>
    <t xml:space="preserve">5101026622</t>
  </si>
  <si>
    <t xml:space="preserve">Cavolini</t>
  </si>
  <si>
    <t xml:space="preserve">5101010003</t>
  </si>
  <si>
    <t xml:space="preserve">Cetica</t>
  </si>
  <si>
    <t xml:space="preserve">5101020006</t>
  </si>
  <si>
    <t xml:space="preserve">Cortina</t>
  </si>
  <si>
    <t xml:space="preserve">5101024920</t>
  </si>
  <si>
    <t xml:space="preserve">Doccia</t>
  </si>
  <si>
    <t xml:space="preserve">5101020008</t>
  </si>
  <si>
    <t xml:space="preserve">5101010004</t>
  </si>
  <si>
    <t xml:space="preserve">Pagliericcio</t>
  </si>
  <si>
    <t xml:space="preserve">5101024911</t>
  </si>
  <si>
    <t xml:space="preserve">Poggio Vertelli</t>
  </si>
  <si>
    <t xml:space="preserve">5101020010</t>
  </si>
  <si>
    <t xml:space="preserve">Poggiolino</t>
  </si>
  <si>
    <t xml:space="preserve">5101030001</t>
  </si>
  <si>
    <t xml:space="preserve">Ponte d'Arno</t>
  </si>
  <si>
    <t xml:space="preserve">5101020012</t>
  </si>
  <si>
    <t xml:space="preserve">Pratalutoli</t>
  </si>
  <si>
    <t xml:space="preserve">5101010005</t>
  </si>
  <si>
    <t xml:space="preserve">Prato di Strada</t>
  </si>
  <si>
    <t xml:space="preserve">5101010006</t>
  </si>
  <si>
    <t xml:space="preserve">Rifiglio</t>
  </si>
  <si>
    <t xml:space="preserve">5101026614</t>
  </si>
  <si>
    <t xml:space="preserve">5101021115</t>
  </si>
  <si>
    <t xml:space="preserve">5101024921</t>
  </si>
  <si>
    <t xml:space="preserve">Spalanni Bivio</t>
  </si>
  <si>
    <t xml:space="preserve">5101010007</t>
  </si>
  <si>
    <t xml:space="preserve">Strada</t>
  </si>
  <si>
    <t xml:space="preserve">5101020018</t>
  </si>
  <si>
    <t xml:space="preserve">Valgianni</t>
  </si>
  <si>
    <t xml:space="preserve">5101020019</t>
  </si>
  <si>
    <t xml:space="preserve">Vertelli</t>
  </si>
  <si>
    <t xml:space="preserve">Castelfiorentino [FI]</t>
  </si>
  <si>
    <t xml:space="preserve">4801010001</t>
  </si>
  <si>
    <t xml:space="preserve">Cambiano</t>
  </si>
  <si>
    <t xml:space="preserve">4801026601</t>
  </si>
  <si>
    <t xml:space="preserve">Casanuova</t>
  </si>
  <si>
    <t xml:space="preserve">4801040000</t>
  </si>
  <si>
    <t xml:space="preserve">Case sparse_145</t>
  </si>
  <si>
    <t xml:space="preserve">4801026702</t>
  </si>
  <si>
    <t xml:space="preserve">Casino</t>
  </si>
  <si>
    <t xml:space="preserve">4801010002</t>
  </si>
  <si>
    <t xml:space="preserve">Castelfiorentino</t>
  </si>
  <si>
    <t xml:space="preserve">4801010003</t>
  </si>
  <si>
    <t xml:space="preserve">Castelnuovo d'Elsa</t>
  </si>
  <si>
    <t xml:space="preserve">4801026703</t>
  </si>
  <si>
    <t xml:space="preserve">Colombaie</t>
  </si>
  <si>
    <t xml:space="preserve">4801026604</t>
  </si>
  <si>
    <t xml:space="preserve">Conce Ferroni</t>
  </si>
  <si>
    <t xml:space="preserve">4801010004</t>
  </si>
  <si>
    <t xml:space="preserve">Dogana</t>
  </si>
  <si>
    <t xml:space="preserve">4801010005</t>
  </si>
  <si>
    <t xml:space="preserve">Fontanella</t>
  </si>
  <si>
    <t xml:space="preserve">4801026605</t>
  </si>
  <si>
    <t xml:space="preserve">Il Vallone</t>
  </si>
  <si>
    <t xml:space="preserve">4801026606</t>
  </si>
  <si>
    <t xml:space="preserve">La Valle</t>
  </si>
  <si>
    <t xml:space="preserve">4801020007</t>
  </si>
  <si>
    <t xml:space="preserve">Madonna della Tosse</t>
  </si>
  <si>
    <t xml:space="preserve">4801030001</t>
  </si>
  <si>
    <t xml:space="preserve">Malacoda Zona Industriale</t>
  </si>
  <si>
    <t xml:space="preserve">4801026609</t>
  </si>
  <si>
    <t xml:space="preserve">Molino di Granaiolo</t>
  </si>
  <si>
    <t xml:space="preserve">4801026610</t>
  </si>
  <si>
    <t xml:space="preserve">Montauto</t>
  </si>
  <si>
    <t xml:space="preserve">4801030002</t>
  </si>
  <si>
    <t xml:space="preserve">Pesciola</t>
  </si>
  <si>
    <t xml:space="preserve">4801010006</t>
  </si>
  <si>
    <t xml:space="preserve">Petrazzi</t>
  </si>
  <si>
    <t xml:space="preserve">4801026712</t>
  </si>
  <si>
    <t xml:space="preserve">Rimorti Suppa</t>
  </si>
  <si>
    <t xml:space="preserve">4801026613</t>
  </si>
  <si>
    <t xml:space="preserve">Sampiero Vecchio</t>
  </si>
  <si>
    <t xml:space="preserve">4801026614</t>
  </si>
  <si>
    <t xml:space="preserve">San Carlo</t>
  </si>
  <si>
    <t xml:space="preserve">4801030003</t>
  </si>
  <si>
    <t xml:space="preserve">San Matteo</t>
  </si>
  <si>
    <t xml:space="preserve">4801026718</t>
  </si>
  <si>
    <t xml:space="preserve">Vallone Ponte</t>
  </si>
  <si>
    <t xml:space="preserve">4801026619</t>
  </si>
  <si>
    <t xml:space="preserve">Villa Soyi</t>
  </si>
  <si>
    <t xml:space="preserve">Castelfranco Pian di Sco [AR]</t>
  </si>
  <si>
    <t xml:space="preserve">5100930003</t>
  </si>
  <si>
    <t xml:space="preserve">Botriolo</t>
  </si>
  <si>
    <t xml:space="preserve">5100940000</t>
  </si>
  <si>
    <t xml:space="preserve">Case sparse_34</t>
  </si>
  <si>
    <t xml:space="preserve">5100910001</t>
  </si>
  <si>
    <t xml:space="preserve">Caspri</t>
  </si>
  <si>
    <t xml:space="preserve">5100910002</t>
  </si>
  <si>
    <t xml:space="preserve">Castelfranco di Sopra</t>
  </si>
  <si>
    <t xml:space="preserve">5100910003</t>
  </si>
  <si>
    <t xml:space="preserve">Certignano</t>
  </si>
  <si>
    <t xml:space="preserve">5100926603</t>
  </si>
  <si>
    <t xml:space="preserve">Galligiano</t>
  </si>
  <si>
    <t xml:space="preserve">5100920001</t>
  </si>
  <si>
    <t xml:space="preserve">La Lama</t>
  </si>
  <si>
    <t xml:space="preserve">5100930002</t>
  </si>
  <si>
    <t xml:space="preserve">Pratigliolmi</t>
  </si>
  <si>
    <t xml:space="preserve">5100910004</t>
  </si>
  <si>
    <t xml:space="preserve">Pulicciano</t>
  </si>
  <si>
    <t xml:space="preserve">5100930001</t>
  </si>
  <si>
    <t xml:space="preserve">Zona industriale Chiusoli-Campo Cellani</t>
  </si>
  <si>
    <t xml:space="preserve">Castelfranco di Sotto [PI]</t>
  </si>
  <si>
    <t xml:space="preserve">5000940000</t>
  </si>
  <si>
    <t xml:space="preserve">Case sparse_210</t>
  </si>
  <si>
    <t xml:space="preserve">5000926633</t>
  </si>
  <si>
    <t xml:space="preserve">Casini</t>
  </si>
  <si>
    <t xml:space="preserve">5000910001</t>
  </si>
  <si>
    <t xml:space="preserve">Castelfranco di Sotto</t>
  </si>
  <si>
    <t xml:space="preserve">5000920004</t>
  </si>
  <si>
    <t xml:space="preserve">5000920006</t>
  </si>
  <si>
    <t xml:space="preserve">Corte Bistone</t>
  </si>
  <si>
    <t xml:space="preserve">5000926607</t>
  </si>
  <si>
    <t xml:space="preserve">Corte Brogi</t>
  </si>
  <si>
    <t xml:space="preserve">5000926605</t>
  </si>
  <si>
    <t xml:space="preserve">Corte Ciani</t>
  </si>
  <si>
    <t xml:space="preserve">5000920008</t>
  </si>
  <si>
    <t xml:space="preserve">Corte Dori</t>
  </si>
  <si>
    <t xml:space="preserve">5000926625</t>
  </si>
  <si>
    <t xml:space="preserve">Corte Menconi</t>
  </si>
  <si>
    <t xml:space="preserve">5000926609</t>
  </si>
  <si>
    <t xml:space="preserve">Corte Mennino</t>
  </si>
  <si>
    <t xml:space="preserve">5000920010</t>
  </si>
  <si>
    <t xml:space="preserve">Corte Nardi</t>
  </si>
  <si>
    <t xml:space="preserve">5000926617</t>
  </si>
  <si>
    <t xml:space="preserve">Corte Nencettino</t>
  </si>
  <si>
    <t xml:space="preserve">5000926720</t>
  </si>
  <si>
    <t xml:space="preserve">Corte Rossi</t>
  </si>
  <si>
    <t xml:space="preserve">5000920021</t>
  </si>
  <si>
    <t xml:space="preserve">Corte Seri</t>
  </si>
  <si>
    <t xml:space="preserve">5000926723</t>
  </si>
  <si>
    <t xml:space="preserve">Corte Urbani</t>
  </si>
  <si>
    <t xml:space="preserve">5000910002</t>
  </si>
  <si>
    <t xml:space="preserve">Galleno</t>
  </si>
  <si>
    <t xml:space="preserve">5000926637</t>
  </si>
  <si>
    <t xml:space="preserve">I Greppi</t>
  </si>
  <si>
    <t xml:space="preserve">5000926716</t>
  </si>
  <si>
    <t xml:space="preserve">Montanelli</t>
  </si>
  <si>
    <t xml:space="preserve">5000910003</t>
  </si>
  <si>
    <t xml:space="preserve">Orentano</t>
  </si>
  <si>
    <t xml:space="preserve">5000926719</t>
  </si>
  <si>
    <t xml:space="preserve">Poggetto</t>
  </si>
  <si>
    <t xml:space="preserve">5000910004</t>
  </si>
  <si>
    <t xml:space="preserve">Staffoli</t>
  </si>
  <si>
    <t xml:space="preserve">5000910005</t>
  </si>
  <si>
    <t xml:space="preserve">Villa Campanile</t>
  </si>
  <si>
    <t xml:space="preserve">Castell'Azzara [GR]</t>
  </si>
  <si>
    <t xml:space="preserve">5300540000</t>
  </si>
  <si>
    <t xml:space="preserve">Case sparse_105</t>
  </si>
  <si>
    <t xml:space="preserve">5300510001</t>
  </si>
  <si>
    <t xml:space="preserve">Castell'Azzara</t>
  </si>
  <si>
    <t xml:space="preserve">5300526701</t>
  </si>
  <si>
    <t xml:space="preserve">Poggio Montone</t>
  </si>
  <si>
    <t xml:space="preserve">5300520002</t>
  </si>
  <si>
    <t xml:space="preserve">Querciolaia</t>
  </si>
  <si>
    <t xml:space="preserve">5300510002</t>
  </si>
  <si>
    <t xml:space="preserve">Selvena</t>
  </si>
  <si>
    <t xml:space="preserve">Castellina in Chianti [SI]</t>
  </si>
  <si>
    <t xml:space="preserve">5200526701</t>
  </si>
  <si>
    <t xml:space="preserve">5200526602</t>
  </si>
  <si>
    <t xml:space="preserve">Casanuova di Pietrafitta</t>
  </si>
  <si>
    <t xml:space="preserve">5200540000</t>
  </si>
  <si>
    <t xml:space="preserve">Case sparse_69</t>
  </si>
  <si>
    <t xml:space="preserve">5200510001</t>
  </si>
  <si>
    <t xml:space="preserve">Castellina in Chianti</t>
  </si>
  <si>
    <t xml:space="preserve">5200526604</t>
  </si>
  <si>
    <t xml:space="preserve">Cavallari</t>
  </si>
  <si>
    <t xml:space="preserve">5200526613</t>
  </si>
  <si>
    <t xml:space="preserve">Cignanbianco</t>
  </si>
  <si>
    <t xml:space="preserve">5200526614</t>
  </si>
  <si>
    <t xml:space="preserve">Cogne</t>
  </si>
  <si>
    <t xml:space="preserve">5200520005</t>
  </si>
  <si>
    <t xml:space="preserve">Crocefiorentina</t>
  </si>
  <si>
    <t xml:space="preserve">5200520006</t>
  </si>
  <si>
    <t xml:space="preserve">Fioraie</t>
  </si>
  <si>
    <t xml:space="preserve">5200510002</t>
  </si>
  <si>
    <t xml:space="preserve">Fonterutoli</t>
  </si>
  <si>
    <t xml:space="preserve">5200526607</t>
  </si>
  <si>
    <t xml:space="preserve">Lilliano</t>
  </si>
  <si>
    <t xml:space="preserve">5200520009</t>
  </si>
  <si>
    <t xml:space="preserve">Piazza</t>
  </si>
  <si>
    <t xml:space="preserve">5200510003</t>
  </si>
  <si>
    <t xml:space="preserve">San Leonino</t>
  </si>
  <si>
    <t xml:space="preserve">5200526610</t>
  </si>
  <si>
    <t xml:space="preserve">Santa Maria A Grignano</t>
  </si>
  <si>
    <t xml:space="preserve">5200526717</t>
  </si>
  <si>
    <t xml:space="preserve">Tolena</t>
  </si>
  <si>
    <t xml:space="preserve">5200520018</t>
  </si>
  <si>
    <t xml:space="preserve">Topina</t>
  </si>
  <si>
    <t xml:space="preserve">5200526611</t>
  </si>
  <si>
    <t xml:space="preserve">Tregole</t>
  </si>
  <si>
    <t xml:space="preserve">Castellina Marittima [PI]</t>
  </si>
  <si>
    <t xml:space="preserve">5001020001</t>
  </si>
  <si>
    <t xml:space="preserve">Badie</t>
  </si>
  <si>
    <t xml:space="preserve">5001026702</t>
  </si>
  <si>
    <t xml:space="preserve">Badione</t>
  </si>
  <si>
    <t xml:space="preserve">5001040000</t>
  </si>
  <si>
    <t xml:space="preserve">Case sparse_211</t>
  </si>
  <si>
    <t xml:space="preserve">5001010001</t>
  </si>
  <si>
    <t xml:space="preserve">Castellina Marittima</t>
  </si>
  <si>
    <t xml:space="preserve">5001026604</t>
  </si>
  <si>
    <t xml:space="preserve">Farsiche</t>
  </si>
  <si>
    <t xml:space="preserve">5001020005</t>
  </si>
  <si>
    <t xml:space="preserve">5001020007</t>
  </si>
  <si>
    <t xml:space="preserve">Le Conche</t>
  </si>
  <si>
    <t xml:space="preserve">5001020008</t>
  </si>
  <si>
    <t xml:space="preserve">Malandrone</t>
  </si>
  <si>
    <t xml:space="preserve">5001030002</t>
  </si>
  <si>
    <t xml:space="preserve">Nencini</t>
  </si>
  <si>
    <t xml:space="preserve">5001030001</t>
  </si>
  <si>
    <t xml:space="preserve">Paradiso</t>
  </si>
  <si>
    <t xml:space="preserve">5001026610</t>
  </si>
  <si>
    <t xml:space="preserve">Poggio al Sasso</t>
  </si>
  <si>
    <t xml:space="preserve">5001020012</t>
  </si>
  <si>
    <t xml:space="preserve">San Girolamo</t>
  </si>
  <si>
    <t xml:space="preserve">5001026613</t>
  </si>
  <si>
    <t xml:space="preserve">Spicciano</t>
  </si>
  <si>
    <t xml:space="preserve">5001026614</t>
  </si>
  <si>
    <t xml:space="preserve">Terriccio</t>
  </si>
  <si>
    <t xml:space="preserve">Castelnuovo Berardenga [SI]</t>
  </si>
  <si>
    <t xml:space="preserve">5200620001</t>
  </si>
  <si>
    <t xml:space="preserve">Bossi</t>
  </si>
  <si>
    <t xml:space="preserve">5200640000</t>
  </si>
  <si>
    <t xml:space="preserve">Case sparse_70</t>
  </si>
  <si>
    <t xml:space="preserve">5200610001</t>
  </si>
  <si>
    <t xml:space="preserve">Casetta</t>
  </si>
  <si>
    <t xml:space="preserve">5200620002</t>
  </si>
  <si>
    <t xml:space="preserve">Castell'In Villa</t>
  </si>
  <si>
    <t xml:space="preserve">5200610002</t>
  </si>
  <si>
    <t xml:space="preserve">Castelnuovo Berardenga</t>
  </si>
  <si>
    <t xml:space="preserve">5200620018</t>
  </si>
  <si>
    <t xml:space="preserve">Castelnuovo Scalo</t>
  </si>
  <si>
    <t xml:space="preserve">5200626719</t>
  </si>
  <si>
    <t xml:space="preserve">Cignano</t>
  </si>
  <si>
    <t xml:space="preserve">5200620003</t>
  </si>
  <si>
    <t xml:space="preserve">Colonna di Grillo</t>
  </si>
  <si>
    <t xml:space="preserve">5200620004</t>
  </si>
  <si>
    <t xml:space="preserve">Corsignano</t>
  </si>
  <si>
    <t xml:space="preserve">5200620005</t>
  </si>
  <si>
    <t xml:space="preserve">Geggiano</t>
  </si>
  <si>
    <t xml:space="preserve">5200620006</t>
  </si>
  <si>
    <t xml:space="preserve">Guistrigona</t>
  </si>
  <si>
    <t xml:space="preserve">5200610003</t>
  </si>
  <si>
    <t xml:space="preserve">Monteaperti</t>
  </si>
  <si>
    <t xml:space="preserve">5200626608</t>
  </si>
  <si>
    <t xml:space="preserve">Pacina</t>
  </si>
  <si>
    <t xml:space="preserve">5200610004</t>
  </si>
  <si>
    <t xml:space="preserve">Pianella</t>
  </si>
  <si>
    <t xml:space="preserve">5200610005</t>
  </si>
  <si>
    <t xml:space="preserve">Pievasciata</t>
  </si>
  <si>
    <t xml:space="preserve">5200620009</t>
  </si>
  <si>
    <t xml:space="preserve">Poggiarello-Ripa</t>
  </si>
  <si>
    <t xml:space="preserve">5200610006</t>
  </si>
  <si>
    <t xml:space="preserve">Ponte A Bozzone</t>
  </si>
  <si>
    <t xml:space="preserve">5200626610</t>
  </si>
  <si>
    <t xml:space="preserve">Pontignanello</t>
  </si>
  <si>
    <t xml:space="preserve">5200626711</t>
  </si>
  <si>
    <t xml:space="preserve">Pontignano</t>
  </si>
  <si>
    <t xml:space="preserve">5200610007</t>
  </si>
  <si>
    <t xml:space="preserve">Quercegrossa</t>
  </si>
  <si>
    <t xml:space="preserve">5200626612</t>
  </si>
  <si>
    <t xml:space="preserve">San Felice</t>
  </si>
  <si>
    <t xml:space="preserve">5200610008</t>
  </si>
  <si>
    <t xml:space="preserve">San Giovanni A Cerreto</t>
  </si>
  <si>
    <t xml:space="preserve">5200620022</t>
  </si>
  <si>
    <t xml:space="preserve">San Giovanni a Cerreto-Via del Bosco</t>
  </si>
  <si>
    <t xml:space="preserve">5200610009</t>
  </si>
  <si>
    <t xml:space="preserve">San Gusmè</t>
  </si>
  <si>
    <t xml:space="preserve">5200620013</t>
  </si>
  <si>
    <t xml:space="preserve">San Piero</t>
  </si>
  <si>
    <t xml:space="preserve">5200626614</t>
  </si>
  <si>
    <t xml:space="preserve">5200620015</t>
  </si>
  <si>
    <t xml:space="preserve">Santa Margherita-La Suvera</t>
  </si>
  <si>
    <t xml:space="preserve">5200620016</t>
  </si>
  <si>
    <t xml:space="preserve">Stellino</t>
  </si>
  <si>
    <t xml:space="preserve">5200610010</t>
  </si>
  <si>
    <t xml:space="preserve">Vagliagli</t>
  </si>
  <si>
    <t xml:space="preserve">5200620021</t>
  </si>
  <si>
    <t xml:space="preserve">5200610011</t>
  </si>
  <si>
    <t xml:space="preserve">Villa A Sesta</t>
  </si>
  <si>
    <t xml:space="preserve">5200626717</t>
  </si>
  <si>
    <t xml:space="preserve">Vitignano</t>
  </si>
  <si>
    <t xml:space="preserve">Castelnuovo di Garfagnana [LU]</t>
  </si>
  <si>
    <t xml:space="preserve">4600910001</t>
  </si>
  <si>
    <t xml:space="preserve">Antisciana</t>
  </si>
  <si>
    <t xml:space="preserve">4600926602</t>
  </si>
  <si>
    <t xml:space="preserve">4600940000</t>
  </si>
  <si>
    <t xml:space="preserve">Case sparse_248</t>
  </si>
  <si>
    <t xml:space="preserve">4600910002</t>
  </si>
  <si>
    <t xml:space="preserve">Castelnuovo di Garfagnana</t>
  </si>
  <si>
    <t xml:space="preserve">4600910003</t>
  </si>
  <si>
    <t xml:space="preserve">Cerretoli</t>
  </si>
  <si>
    <t xml:space="preserve">4600910004</t>
  </si>
  <si>
    <t xml:space="preserve">4600920003</t>
  </si>
  <si>
    <t xml:space="preserve">Croce-Stazzana</t>
  </si>
  <si>
    <t xml:space="preserve">4600910005</t>
  </si>
  <si>
    <t xml:space="preserve">Gragnanella</t>
  </si>
  <si>
    <t xml:space="preserve">4600926604</t>
  </si>
  <si>
    <t xml:space="preserve">Metello</t>
  </si>
  <si>
    <t xml:space="preserve">4600926605</t>
  </si>
  <si>
    <t xml:space="preserve">Monterotondo</t>
  </si>
  <si>
    <t xml:space="preserve">4600926606</t>
  </si>
  <si>
    <t xml:space="preserve">Monticello-Casetta</t>
  </si>
  <si>
    <t xml:space="preserve">4600910006</t>
  </si>
  <si>
    <t xml:space="preserve">Palleroso</t>
  </si>
  <si>
    <t xml:space="preserve">4600910007</t>
  </si>
  <si>
    <t xml:space="preserve">Rontano</t>
  </si>
  <si>
    <t xml:space="preserve">4600926610</t>
  </si>
  <si>
    <t xml:space="preserve">Volcascio</t>
  </si>
  <si>
    <t xml:space="preserve">Castelnuovo di Val di Cecina [PI]</t>
  </si>
  <si>
    <t xml:space="preserve">5001120003</t>
  </si>
  <si>
    <t xml:space="preserve">Bagno a Morbo</t>
  </si>
  <si>
    <t xml:space="preserve">5001140000</t>
  </si>
  <si>
    <t xml:space="preserve">Case sparse_212</t>
  </si>
  <si>
    <t xml:space="preserve">5001110002</t>
  </si>
  <si>
    <t xml:space="preserve">Castelnuovo di Val di Cecina</t>
  </si>
  <si>
    <t xml:space="preserve">5001130001</t>
  </si>
  <si>
    <t xml:space="preserve">La Colombaia</t>
  </si>
  <si>
    <t xml:space="preserve">5001110003</t>
  </si>
  <si>
    <t xml:space="preserve">Lagoni del Sasso</t>
  </si>
  <si>
    <t xml:space="preserve">5001120002</t>
  </si>
  <si>
    <t xml:space="preserve">Leccia</t>
  </si>
  <si>
    <t xml:space="preserve">5001110005</t>
  </si>
  <si>
    <t xml:space="preserve">Montecastelli Pisano</t>
  </si>
  <si>
    <t xml:space="preserve">5001110004</t>
  </si>
  <si>
    <t xml:space="preserve">Sasso Pisano</t>
  </si>
  <si>
    <t xml:space="preserve">Castiglion Fibocchi [AR]</t>
  </si>
  <si>
    <t xml:space="preserve">5101140000</t>
  </si>
  <si>
    <t xml:space="preserve">Case sparse_36</t>
  </si>
  <si>
    <t xml:space="preserve">5101110001</t>
  </si>
  <si>
    <t xml:space="preserve">Castiglion Fibocchi</t>
  </si>
  <si>
    <t xml:space="preserve">5101110002</t>
  </si>
  <si>
    <t xml:space="preserve">Gello Biscardo</t>
  </si>
  <si>
    <t xml:space="preserve">5101120001</t>
  </si>
  <si>
    <t xml:space="preserve">Via Sant'Agata</t>
  </si>
  <si>
    <t xml:space="preserve">Castiglion Fiorentino [AR]</t>
  </si>
  <si>
    <t xml:space="preserve">5101226701</t>
  </si>
  <si>
    <t xml:space="preserve">Bigurro</t>
  </si>
  <si>
    <t xml:space="preserve">5101226702</t>
  </si>
  <si>
    <t xml:space="preserve">Cá Dè Baldi</t>
  </si>
  <si>
    <t xml:space="preserve">5101226704</t>
  </si>
  <si>
    <t xml:space="preserve">Cardeta di Sopra</t>
  </si>
  <si>
    <t xml:space="preserve">5101220006</t>
  </si>
  <si>
    <t xml:space="preserve">Casa del Re</t>
  </si>
  <si>
    <t xml:space="preserve">5101220007</t>
  </si>
  <si>
    <t xml:space="preserve">Casa Vanni-Le Selve</t>
  </si>
  <si>
    <t xml:space="preserve">5101240000</t>
  </si>
  <si>
    <t xml:space="preserve">Case sparse_37</t>
  </si>
  <si>
    <t xml:space="preserve">5101210001</t>
  </si>
  <si>
    <t xml:space="preserve">Castiglion Fiorentino</t>
  </si>
  <si>
    <t xml:space="preserve">5101210002</t>
  </si>
  <si>
    <t xml:space="preserve">Castroncello</t>
  </si>
  <si>
    <t xml:space="preserve">5101220009</t>
  </si>
  <si>
    <t xml:space="preserve">Colle Secco</t>
  </si>
  <si>
    <t xml:space="preserve">5101220011</t>
  </si>
  <si>
    <t xml:space="preserve">Fattoria</t>
  </si>
  <si>
    <t xml:space="preserve">5101226712</t>
  </si>
  <si>
    <t xml:space="preserve">Ferioli</t>
  </si>
  <si>
    <t xml:space="preserve">5101220013</t>
  </si>
  <si>
    <t xml:space="preserve">Fonte del Mazza</t>
  </si>
  <si>
    <t xml:space="preserve">5101226614</t>
  </si>
  <si>
    <t xml:space="preserve">Gaggioleto</t>
  </si>
  <si>
    <t xml:space="preserve">5101226715</t>
  </si>
  <si>
    <t xml:space="preserve">Gambaroncia</t>
  </si>
  <si>
    <t xml:space="preserve">5101226717</t>
  </si>
  <si>
    <t xml:space="preserve">Il Toppo</t>
  </si>
  <si>
    <t xml:space="preserve">5101210003</t>
  </si>
  <si>
    <t xml:space="preserve">La Nave</t>
  </si>
  <si>
    <t xml:space="preserve">5101210004</t>
  </si>
  <si>
    <t xml:space="preserve">La Strada-Santa Cristina</t>
  </si>
  <si>
    <t xml:space="preserve">5101220022</t>
  </si>
  <si>
    <t xml:space="preserve">Mammi</t>
  </si>
  <si>
    <t xml:space="preserve">5101210005</t>
  </si>
  <si>
    <t xml:space="preserve">Manciano</t>
  </si>
  <si>
    <t xml:space="preserve">5101210006</t>
  </si>
  <si>
    <t xml:space="preserve">Montecchio</t>
  </si>
  <si>
    <t xml:space="preserve">5101226725</t>
  </si>
  <si>
    <t xml:space="preserve">Moriello</t>
  </si>
  <si>
    <t xml:space="preserve">5101226727</t>
  </si>
  <si>
    <t xml:space="preserve">5101226728</t>
  </si>
  <si>
    <t xml:space="preserve">Orzale</t>
  </si>
  <si>
    <t xml:space="preserve">5101210007</t>
  </si>
  <si>
    <t xml:space="preserve">Osteria</t>
  </si>
  <si>
    <t xml:space="preserve">5101220030</t>
  </si>
  <si>
    <t xml:space="preserve">Pergognano</t>
  </si>
  <si>
    <t xml:space="preserve">5101220031</t>
  </si>
  <si>
    <t xml:space="preserve">Petreto</t>
  </si>
  <si>
    <t xml:space="preserve">5101220032</t>
  </si>
  <si>
    <t xml:space="preserve">Pieve di Chio</t>
  </si>
  <si>
    <t xml:space="preserve">5101226633</t>
  </si>
  <si>
    <t xml:space="preserve">Pievuccia</t>
  </si>
  <si>
    <t xml:space="preserve">5101220034</t>
  </si>
  <si>
    <t xml:space="preserve">Podere Viti</t>
  </si>
  <si>
    <t xml:space="preserve">5101226735</t>
  </si>
  <si>
    <t xml:space="preserve">5101220037</t>
  </si>
  <si>
    <t xml:space="preserve">Ristonchia</t>
  </si>
  <si>
    <t xml:space="preserve">5101226638</t>
  </si>
  <si>
    <t xml:space="preserve">5101226739</t>
  </si>
  <si>
    <t xml:space="preserve">Santa Lucia II</t>
  </si>
  <si>
    <t xml:space="preserve">5101220040</t>
  </si>
  <si>
    <t xml:space="preserve">Santa Margherita</t>
  </si>
  <si>
    <t xml:space="preserve">5101226741</t>
  </si>
  <si>
    <t xml:space="preserve">Sant'Enea</t>
  </si>
  <si>
    <t xml:space="preserve">5101226742</t>
  </si>
  <si>
    <t xml:space="preserve">Castiglione della Pescaia [GR]</t>
  </si>
  <si>
    <t xml:space="preserve">5300620001</t>
  </si>
  <si>
    <t xml:space="preserve">Ampio</t>
  </si>
  <si>
    <t xml:space="preserve">5300610001</t>
  </si>
  <si>
    <t xml:space="preserve">Buriano</t>
  </si>
  <si>
    <t xml:space="preserve">5300640000</t>
  </si>
  <si>
    <t xml:space="preserve">Case sparse_106</t>
  </si>
  <si>
    <t xml:space="preserve">5300610002</t>
  </si>
  <si>
    <t xml:space="preserve">Castiglione della Pescaia</t>
  </si>
  <si>
    <t xml:space="preserve">5300626602</t>
  </si>
  <si>
    <t xml:space="preserve">Le Palazzine</t>
  </si>
  <si>
    <t xml:space="preserve">5300620003</t>
  </si>
  <si>
    <t xml:space="preserve">Pian d'Alma</t>
  </si>
  <si>
    <t xml:space="preserve">5300620004</t>
  </si>
  <si>
    <t xml:space="preserve">Pian di Rocca</t>
  </si>
  <si>
    <t xml:space="preserve">5300620007</t>
  </si>
  <si>
    <t xml:space="preserve">Ponti di Badia</t>
  </si>
  <si>
    <t xml:space="preserve">5300630001</t>
  </si>
  <si>
    <t xml:space="preserve">Porta a Colle</t>
  </si>
  <si>
    <t xml:space="preserve">5300610003</t>
  </si>
  <si>
    <t xml:space="preserve">Punta Ala</t>
  </si>
  <si>
    <t xml:space="preserve">5300620005</t>
  </si>
  <si>
    <t xml:space="preserve">Roccamare</t>
  </si>
  <si>
    <t xml:space="preserve">5300626608</t>
  </si>
  <si>
    <t xml:space="preserve">Rocchette</t>
  </si>
  <si>
    <t xml:space="preserve">5300610004</t>
  </si>
  <si>
    <t xml:space="preserve">Tirli</t>
  </si>
  <si>
    <t xml:space="preserve">5300620006</t>
  </si>
  <si>
    <t xml:space="preserve">Vaticino</t>
  </si>
  <si>
    <t xml:space="preserve">5300610005</t>
  </si>
  <si>
    <t xml:space="preserve">Vetulonia</t>
  </si>
  <si>
    <t xml:space="preserve">Castiglione di Garfagnana [LU]</t>
  </si>
  <si>
    <t xml:space="preserve">4601026612</t>
  </si>
  <si>
    <t xml:space="preserve">Bamborino</t>
  </si>
  <si>
    <t xml:space="preserve">4601020010</t>
  </si>
  <si>
    <t xml:space="preserve">Borghetto</t>
  </si>
  <si>
    <t xml:space="preserve">4601010001</t>
  </si>
  <si>
    <t xml:space="preserve">Campori</t>
  </si>
  <si>
    <t xml:space="preserve">4601040000</t>
  </si>
  <si>
    <t xml:space="preserve">Case sparse_249</t>
  </si>
  <si>
    <t xml:space="preserve">4601020003</t>
  </si>
  <si>
    <t xml:space="preserve">4601010002</t>
  </si>
  <si>
    <t xml:space="preserve">Castiglione di Garfagnana</t>
  </si>
  <si>
    <t xml:space="preserve">4601010003</t>
  </si>
  <si>
    <t xml:space="preserve">Cerageto</t>
  </si>
  <si>
    <t xml:space="preserve">4601010004</t>
  </si>
  <si>
    <t xml:space="preserve">Chiozza</t>
  </si>
  <si>
    <t xml:space="preserve">4601020011</t>
  </si>
  <si>
    <t xml:space="preserve">Crociale-Mozzanella</t>
  </si>
  <si>
    <t xml:space="preserve">4601010007</t>
  </si>
  <si>
    <t xml:space="preserve">4601026607</t>
  </si>
  <si>
    <t xml:space="preserve">Marcione</t>
  </si>
  <si>
    <t xml:space="preserve">4601010008</t>
  </si>
  <si>
    <t xml:space="preserve">Mozzanella</t>
  </si>
  <si>
    <t xml:space="preserve">4601010005</t>
  </si>
  <si>
    <t xml:space="preserve">Pian di Cerreto</t>
  </si>
  <si>
    <t xml:space="preserve">4601020009</t>
  </si>
  <si>
    <t xml:space="preserve">Prunecchio</t>
  </si>
  <si>
    <t xml:space="preserve">4601010006</t>
  </si>
  <si>
    <t xml:space="preserve">San Pellegrino</t>
  </si>
  <si>
    <t xml:space="preserve">4601010009</t>
  </si>
  <si>
    <t xml:space="preserve">Valbona</t>
  </si>
  <si>
    <t xml:space="preserve">Castiglione d'Orcia [SI]</t>
  </si>
  <si>
    <t xml:space="preserve">5200710001</t>
  </si>
  <si>
    <t xml:space="preserve">Bagni San Filippo</t>
  </si>
  <si>
    <t xml:space="preserve">5200726601</t>
  </si>
  <si>
    <t xml:space="preserve">Belvedere</t>
  </si>
  <si>
    <t xml:space="preserve">5200710002</t>
  </si>
  <si>
    <t xml:space="preserve">Campiglia d'Orcia</t>
  </si>
  <si>
    <t xml:space="preserve">5200740000</t>
  </si>
  <si>
    <t xml:space="preserve">Case sparse_71</t>
  </si>
  <si>
    <t xml:space="preserve">5200710003</t>
  </si>
  <si>
    <t xml:space="preserve">Castiglione d'Orcia</t>
  </si>
  <si>
    <t xml:space="preserve">5200710004</t>
  </si>
  <si>
    <t xml:space="preserve">Gallina</t>
  </si>
  <si>
    <t xml:space="preserve">5200720002</t>
  </si>
  <si>
    <t xml:space="preserve">Monte Amiata</t>
  </si>
  <si>
    <t xml:space="preserve">5200726603</t>
  </si>
  <si>
    <t xml:space="preserve">Montieri</t>
  </si>
  <si>
    <t xml:space="preserve">5200726604</t>
  </si>
  <si>
    <t xml:space="preserve">Pietrineri</t>
  </si>
  <si>
    <t xml:space="preserve">5200710005</t>
  </si>
  <si>
    <t xml:space="preserve">Poggio Rosa</t>
  </si>
  <si>
    <t xml:space="preserve">5200710006</t>
  </si>
  <si>
    <t xml:space="preserve">Rocca d'Orcia</t>
  </si>
  <si>
    <t xml:space="preserve">5200710007</t>
  </si>
  <si>
    <t xml:space="preserve">Vivo d'Orcia</t>
  </si>
  <si>
    <t xml:space="preserve">Cavriglia [AR]</t>
  </si>
  <si>
    <t xml:space="preserve">5101326701</t>
  </si>
  <si>
    <t xml:space="preserve">Batelli</t>
  </si>
  <si>
    <t xml:space="preserve">5101326702</t>
  </si>
  <si>
    <t xml:space="preserve">Bellosguardo</t>
  </si>
  <si>
    <t xml:space="preserve">5101330001</t>
  </si>
  <si>
    <t xml:space="preserve">Bomba</t>
  </si>
  <si>
    <t xml:space="preserve">5101340000</t>
  </si>
  <si>
    <t xml:space="preserve">Case sparse_38</t>
  </si>
  <si>
    <t xml:space="preserve">5101310001</t>
  </si>
  <si>
    <t xml:space="preserve">Castelnuovo dei Sabbioni</t>
  </si>
  <si>
    <t xml:space="preserve">5101310002</t>
  </si>
  <si>
    <t xml:space="preserve">Cavriglia-Monastero</t>
  </si>
  <si>
    <t xml:space="preserve">5101326715</t>
  </si>
  <si>
    <t xml:space="preserve">Fontebussi</t>
  </si>
  <si>
    <t xml:space="preserve">5101320003</t>
  </si>
  <si>
    <t xml:space="preserve">Ghiandelli</t>
  </si>
  <si>
    <t xml:space="preserve">5101320004</t>
  </si>
  <si>
    <t xml:space="preserve">Grimoli</t>
  </si>
  <si>
    <t xml:space="preserve">5101326614</t>
  </si>
  <si>
    <t xml:space="preserve">Le Corti</t>
  </si>
  <si>
    <t xml:space="preserve">5101326605</t>
  </si>
  <si>
    <t xml:space="preserve">Macie</t>
  </si>
  <si>
    <t xml:space="preserve">5101310003</t>
  </si>
  <si>
    <t xml:space="preserve">Massa</t>
  </si>
  <si>
    <t xml:space="preserve">5101310004</t>
  </si>
  <si>
    <t xml:space="preserve">Meleto</t>
  </si>
  <si>
    <t xml:space="preserve">5101326606</t>
  </si>
  <si>
    <t xml:space="preserve">Montaio</t>
  </si>
  <si>
    <t xml:space="preserve">5101320007</t>
  </si>
  <si>
    <t xml:space="preserve">5101310005</t>
  </si>
  <si>
    <t xml:space="preserve">Montegonzi</t>
  </si>
  <si>
    <t xml:space="preserve">5101320008</t>
  </si>
  <si>
    <t xml:space="preserve">5101310006</t>
  </si>
  <si>
    <t xml:space="preserve">Neri</t>
  </si>
  <si>
    <t xml:space="preserve">5101326709</t>
  </si>
  <si>
    <t xml:space="preserve">Pian di Colle</t>
  </si>
  <si>
    <t xml:space="preserve">5101326710</t>
  </si>
  <si>
    <t xml:space="preserve">Poggio alle Monache</t>
  </si>
  <si>
    <t xml:space="preserve">5101310007</t>
  </si>
  <si>
    <t xml:space="preserve">San Cipriano-Santa Barbara-Centinale</t>
  </si>
  <si>
    <t xml:space="preserve">5101326611</t>
  </si>
  <si>
    <t xml:space="preserve">5101326612</t>
  </si>
  <si>
    <t xml:space="preserve">Secciano</t>
  </si>
  <si>
    <t xml:space="preserve">5101310008</t>
  </si>
  <si>
    <t xml:space="preserve">Vacchereccia</t>
  </si>
  <si>
    <t xml:space="preserve">5101326713</t>
  </si>
  <si>
    <t xml:space="preserve">Villini</t>
  </si>
  <si>
    <t xml:space="preserve">Cecina [LI]</t>
  </si>
  <si>
    <t xml:space="preserve">4900720003</t>
  </si>
  <si>
    <t xml:space="preserve">Case sparse Via Pasubio</t>
  </si>
  <si>
    <t xml:space="preserve">4900740000</t>
  </si>
  <si>
    <t xml:space="preserve">Case sparse_188</t>
  </si>
  <si>
    <t xml:space="preserve">4900710001</t>
  </si>
  <si>
    <t xml:space="preserve">Cecina</t>
  </si>
  <si>
    <t xml:space="preserve">4900726701</t>
  </si>
  <si>
    <t xml:space="preserve">Colle Mezzano</t>
  </si>
  <si>
    <t xml:space="preserve">4900720002</t>
  </si>
  <si>
    <t xml:space="preserve">La Cinquantina</t>
  </si>
  <si>
    <t xml:space="preserve">4900710002</t>
  </si>
  <si>
    <t xml:space="preserve">Mazzanta</t>
  </si>
  <si>
    <t xml:space="preserve">4900710003</t>
  </si>
  <si>
    <t xml:space="preserve">Pacchione</t>
  </si>
  <si>
    <t xml:space="preserve">4900710004</t>
  </si>
  <si>
    <t xml:space="preserve">SP in Palazzi</t>
  </si>
  <si>
    <t xml:space="preserve">4900724903</t>
  </si>
  <si>
    <t xml:space="preserve">Villaggio turistico Le Gorette</t>
  </si>
  <si>
    <t xml:space="preserve">4900730001</t>
  </si>
  <si>
    <t xml:space="preserve">Zona Industriale Localitá Cedrino</t>
  </si>
  <si>
    <t xml:space="preserve">Cerreto Guidi [FI]</t>
  </si>
  <si>
    <t xml:space="preserve">4801120001</t>
  </si>
  <si>
    <t xml:space="preserve">Acqueratina</t>
  </si>
  <si>
    <t xml:space="preserve">4801120002</t>
  </si>
  <si>
    <t xml:space="preserve">Appalto</t>
  </si>
  <si>
    <t xml:space="preserve">4801110001</t>
  </si>
  <si>
    <t xml:space="preserve">Bassa</t>
  </si>
  <si>
    <t xml:space="preserve">4801126603</t>
  </si>
  <si>
    <t xml:space="preserve">Bertolucci</t>
  </si>
  <si>
    <t xml:space="preserve">4801120004</t>
  </si>
  <si>
    <t xml:space="preserve">Biondi</t>
  </si>
  <si>
    <t xml:space="preserve">4801126605</t>
  </si>
  <si>
    <t xml:space="preserve">Cacciapolli</t>
  </si>
  <si>
    <t xml:space="preserve">4801140000</t>
  </si>
  <si>
    <t xml:space="preserve">Case sparse_146</t>
  </si>
  <si>
    <t xml:space="preserve">4801110002</t>
  </si>
  <si>
    <t xml:space="preserve">Cerreto Guidi</t>
  </si>
  <si>
    <t xml:space="preserve">4801126609</t>
  </si>
  <si>
    <t xml:space="preserve">Colle Alberti</t>
  </si>
  <si>
    <t xml:space="preserve">4801126710</t>
  </si>
  <si>
    <t xml:space="preserve">Colonia-Foreste</t>
  </si>
  <si>
    <t xml:space="preserve">4801120012</t>
  </si>
  <si>
    <t xml:space="preserve">Fornace</t>
  </si>
  <si>
    <t xml:space="preserve">4801120013</t>
  </si>
  <si>
    <t xml:space="preserve">Fornace-Torribina</t>
  </si>
  <si>
    <t xml:space="preserve">4801126714</t>
  </si>
  <si>
    <t xml:space="preserve">Gavena</t>
  </si>
  <si>
    <t xml:space="preserve">4801120015</t>
  </si>
  <si>
    <t xml:space="preserve">4801110003</t>
  </si>
  <si>
    <t xml:space="preserve">Lazzeretto</t>
  </si>
  <si>
    <t xml:space="preserve">4801126617</t>
  </si>
  <si>
    <t xml:space="preserve">Lotti-Sant'Anna</t>
  </si>
  <si>
    <t xml:space="preserve">4801120018</t>
  </si>
  <si>
    <t xml:space="preserve">Lungo</t>
  </si>
  <si>
    <t xml:space="preserve">4801120021</t>
  </si>
  <si>
    <t xml:space="preserve">Morelli</t>
  </si>
  <si>
    <t xml:space="preserve">4801120022</t>
  </si>
  <si>
    <t xml:space="preserve">Mori</t>
  </si>
  <si>
    <t xml:space="preserve">4801126620</t>
  </si>
  <si>
    <t xml:space="preserve">Mostagnana</t>
  </si>
  <si>
    <t xml:space="preserve">4801126723</t>
  </si>
  <si>
    <t xml:space="preserve">Osteriaccia</t>
  </si>
  <si>
    <t xml:space="preserve">4801120025</t>
  </si>
  <si>
    <t xml:space="preserve">Poggio Tempesti</t>
  </si>
  <si>
    <t xml:space="preserve">4801110004</t>
  </si>
  <si>
    <t xml:space="preserve">Poggioni</t>
  </si>
  <si>
    <t xml:space="preserve">4801126726</t>
  </si>
  <si>
    <t xml:space="preserve">Querciola</t>
  </si>
  <si>
    <t xml:space="preserve">4801120027</t>
  </si>
  <si>
    <t xml:space="preserve">Ripoli</t>
  </si>
  <si>
    <t xml:space="preserve">4801120029</t>
  </si>
  <si>
    <t xml:space="preserve">Soldaini-Buche</t>
  </si>
  <si>
    <t xml:space="preserve">4801110005</t>
  </si>
  <si>
    <t xml:space="preserve">Stabbia</t>
  </si>
  <si>
    <t xml:space="preserve">4801130003</t>
  </si>
  <si>
    <t xml:space="preserve">Zona Industriale di Bassa</t>
  </si>
  <si>
    <t xml:space="preserve">4801110006</t>
  </si>
  <si>
    <t xml:space="preserve">Zona Industriale di San Zio</t>
  </si>
  <si>
    <t xml:space="preserve">Certaldo [FI]</t>
  </si>
  <si>
    <t xml:space="preserve">4801226701</t>
  </si>
  <si>
    <t xml:space="preserve">Bassetti</t>
  </si>
  <si>
    <t xml:space="preserve">4801230002</t>
  </si>
  <si>
    <t xml:space="preserve">Bassetto</t>
  </si>
  <si>
    <t xml:space="preserve">4801226602</t>
  </si>
  <si>
    <t xml:space="preserve">Betto</t>
  </si>
  <si>
    <t xml:space="preserve">4801226620</t>
  </si>
  <si>
    <t xml:space="preserve">Casa Bianca</t>
  </si>
  <si>
    <t xml:space="preserve">4801240000</t>
  </si>
  <si>
    <t xml:space="preserve">Case sparse_147</t>
  </si>
  <si>
    <t xml:space="preserve">4801210001</t>
  </si>
  <si>
    <t xml:space="preserve">Certaldo</t>
  </si>
  <si>
    <t xml:space="preserve">4801226603</t>
  </si>
  <si>
    <t xml:space="preserve">Creato</t>
  </si>
  <si>
    <t xml:space="preserve">4801210002</t>
  </si>
  <si>
    <t xml:space="preserve">Fiano</t>
  </si>
  <si>
    <t xml:space="preserve">4801220004</t>
  </si>
  <si>
    <t xml:space="preserve">Gorgognano</t>
  </si>
  <si>
    <t xml:space="preserve">4801226605</t>
  </si>
  <si>
    <t xml:space="preserve">I Casotti</t>
  </si>
  <si>
    <t xml:space="preserve">4801210003</t>
  </si>
  <si>
    <t xml:space="preserve">4801226606</t>
  </si>
  <si>
    <t xml:space="preserve">Le Case</t>
  </si>
  <si>
    <t xml:space="preserve">4801210004</t>
  </si>
  <si>
    <t xml:space="preserve">Le Case di Sciano</t>
  </si>
  <si>
    <t xml:space="preserve">4801220007</t>
  </si>
  <si>
    <t xml:space="preserve">Le Murate</t>
  </si>
  <si>
    <t xml:space="preserve">4801226608</t>
  </si>
  <si>
    <t xml:space="preserve">Luia</t>
  </si>
  <si>
    <t xml:space="preserve">4801210005</t>
  </si>
  <si>
    <t xml:space="preserve">4801220009</t>
  </si>
  <si>
    <t xml:space="preserve">Montaccio</t>
  </si>
  <si>
    <t xml:space="preserve">4801220010</t>
  </si>
  <si>
    <t xml:space="preserve">Montebello</t>
  </si>
  <si>
    <t xml:space="preserve">4801230003</t>
  </si>
  <si>
    <t xml:space="preserve">Montebello Due</t>
  </si>
  <si>
    <t xml:space="preserve">4801226611</t>
  </si>
  <si>
    <t xml:space="preserve">Podere di Poggetto</t>
  </si>
  <si>
    <t xml:space="preserve">4801220012</t>
  </si>
  <si>
    <t xml:space="preserve">Poggio ai Grilli</t>
  </si>
  <si>
    <t xml:space="preserve">4801220016</t>
  </si>
  <si>
    <t xml:space="preserve">Pozzo Fresco</t>
  </si>
  <si>
    <t xml:space="preserve">4801220018</t>
  </si>
  <si>
    <t xml:space="preserve">4801226613</t>
  </si>
  <si>
    <t xml:space="preserve">4801221114</t>
  </si>
  <si>
    <t xml:space="preserve">San Lazzaro</t>
  </si>
  <si>
    <t xml:space="preserve">4801226619</t>
  </si>
  <si>
    <t xml:space="preserve">Santa Maria a Sciano</t>
  </si>
  <si>
    <t xml:space="preserve">4801226617</t>
  </si>
  <si>
    <t xml:space="preserve">Scarpeto di Sopra</t>
  </si>
  <si>
    <t xml:space="preserve">4801226715</t>
  </si>
  <si>
    <t xml:space="preserve">Sciano</t>
  </si>
  <si>
    <t xml:space="preserve">Cetona [SI]</t>
  </si>
  <si>
    <t xml:space="preserve">5200840000</t>
  </si>
  <si>
    <t xml:space="preserve">Case sparse_72</t>
  </si>
  <si>
    <t xml:space="preserve">5200810001</t>
  </si>
  <si>
    <t xml:space="preserve">Cetona</t>
  </si>
  <si>
    <t xml:space="preserve">5200820001</t>
  </si>
  <si>
    <t xml:space="preserve">Patarnione</t>
  </si>
  <si>
    <t xml:space="preserve">5200810002</t>
  </si>
  <si>
    <t xml:space="preserve">Piazze</t>
  </si>
  <si>
    <t xml:space="preserve">5200826702</t>
  </si>
  <si>
    <t xml:space="preserve">Poggio alla Vecchia</t>
  </si>
  <si>
    <t xml:space="preserve">5200820004</t>
  </si>
  <si>
    <t xml:space="preserve">Vecciano</t>
  </si>
  <si>
    <t xml:space="preserve">Chianciano Terme [SI]</t>
  </si>
  <si>
    <t xml:space="preserve">5200940000</t>
  </si>
  <si>
    <t xml:space="preserve">Case sparse_73</t>
  </si>
  <si>
    <t xml:space="preserve">5200910001</t>
  </si>
  <si>
    <t xml:space="preserve">Chianciano Terme</t>
  </si>
  <si>
    <t xml:space="preserve">Chianni [PI]</t>
  </si>
  <si>
    <t xml:space="preserve">5001240000</t>
  </si>
  <si>
    <t xml:space="preserve">Case sparse_213</t>
  </si>
  <si>
    <t xml:space="preserve">5001210001</t>
  </si>
  <si>
    <t xml:space="preserve">Chianni</t>
  </si>
  <si>
    <t xml:space="preserve">5001226608</t>
  </si>
  <si>
    <t xml:space="preserve">Garetto Basso</t>
  </si>
  <si>
    <t xml:space="preserve">5001226602</t>
  </si>
  <si>
    <t xml:space="preserve">I Gulfi</t>
  </si>
  <si>
    <t xml:space="preserve">5001226603</t>
  </si>
  <si>
    <t xml:space="preserve">La Fornace</t>
  </si>
  <si>
    <t xml:space="preserve">5001220005</t>
  </si>
  <si>
    <t xml:space="preserve">La Pieve</t>
  </si>
  <si>
    <t xml:space="preserve">5001220006</t>
  </si>
  <si>
    <t xml:space="preserve">Rivalto</t>
  </si>
  <si>
    <t xml:space="preserve">5001220007</t>
  </si>
  <si>
    <t xml:space="preserve">Sassi Bianchi</t>
  </si>
  <si>
    <t xml:space="preserve">Chiesina Uzzanese [PT]</t>
  </si>
  <si>
    <t xml:space="preserve">4702240000</t>
  </si>
  <si>
    <t xml:space="preserve">Case sparse_137</t>
  </si>
  <si>
    <t xml:space="preserve">4702210001</t>
  </si>
  <si>
    <t xml:space="preserve">4702210002</t>
  </si>
  <si>
    <t xml:space="preserve">Chiesina Uzzanese</t>
  </si>
  <si>
    <t xml:space="preserve">4702220001</t>
  </si>
  <si>
    <t xml:space="preserve">Foschi</t>
  </si>
  <si>
    <t xml:space="preserve">4702210003</t>
  </si>
  <si>
    <t xml:space="preserve">La Capanna</t>
  </si>
  <si>
    <t xml:space="preserve">4702230001</t>
  </si>
  <si>
    <t xml:space="preserve">4702210004</t>
  </si>
  <si>
    <t xml:space="preserve">4702220002</t>
  </si>
  <si>
    <t xml:space="preserve">Orsi</t>
  </si>
  <si>
    <t xml:space="preserve">Chitignano [AR]</t>
  </si>
  <si>
    <t xml:space="preserve">5101440000</t>
  </si>
  <si>
    <t xml:space="preserve">Case sparse_39</t>
  </si>
  <si>
    <t xml:space="preserve">5101410001</t>
  </si>
  <si>
    <t xml:space="preserve">Chitignano</t>
  </si>
  <si>
    <t xml:space="preserve">5101420001</t>
  </si>
  <si>
    <t xml:space="preserve">Croce di Sarna</t>
  </si>
  <si>
    <t xml:space="preserve">5101420002</t>
  </si>
  <si>
    <t xml:space="preserve">La Casa</t>
  </si>
  <si>
    <t xml:space="preserve">5101410002</t>
  </si>
  <si>
    <t xml:space="preserve">Rosina</t>
  </si>
  <si>
    <t xml:space="preserve">5101420004</t>
  </si>
  <si>
    <t xml:space="preserve">Taena</t>
  </si>
  <si>
    <t xml:space="preserve">Chiusdino [SI]</t>
  </si>
  <si>
    <t xml:space="preserve">5201040000</t>
  </si>
  <si>
    <t xml:space="preserve">Case sparse_74</t>
  </si>
  <si>
    <t xml:space="preserve">5201020002</t>
  </si>
  <si>
    <t xml:space="preserve">5201026603</t>
  </si>
  <si>
    <t xml:space="preserve">Causa</t>
  </si>
  <si>
    <t xml:space="preserve">5201010001</t>
  </si>
  <si>
    <t xml:space="preserve">Chiusdino</t>
  </si>
  <si>
    <t xml:space="preserve">5201010002</t>
  </si>
  <si>
    <t xml:space="preserve">Ciciano</t>
  </si>
  <si>
    <t xml:space="preserve">5201020004</t>
  </si>
  <si>
    <t xml:space="preserve">Ciglierese</t>
  </si>
  <si>
    <t xml:space="preserve">5201026605</t>
  </si>
  <si>
    <t xml:space="preserve">Colordesoli</t>
  </si>
  <si>
    <t xml:space="preserve">5201010003</t>
  </si>
  <si>
    <t xml:space="preserve">Frassini</t>
  </si>
  <si>
    <t xml:space="preserve">5201010004</t>
  </si>
  <si>
    <t xml:space="preserve">Frosini</t>
  </si>
  <si>
    <t xml:space="preserve">5201010005</t>
  </si>
  <si>
    <t xml:space="preserve">Montalcinello</t>
  </si>
  <si>
    <t xml:space="preserve">5201026707</t>
  </si>
  <si>
    <t xml:space="preserve">Moscofuli</t>
  </si>
  <si>
    <t xml:space="preserve">5201010006</t>
  </si>
  <si>
    <t xml:space="preserve">Palazzetto</t>
  </si>
  <si>
    <t xml:space="preserve">5201022108</t>
  </si>
  <si>
    <t xml:space="preserve">Chiusi [SI]</t>
  </si>
  <si>
    <t xml:space="preserve">5201140000</t>
  </si>
  <si>
    <t xml:space="preserve">Case sparse_75</t>
  </si>
  <si>
    <t xml:space="preserve">5201110001</t>
  </si>
  <si>
    <t xml:space="preserve">Chiusi</t>
  </si>
  <si>
    <t xml:space="preserve">5201110002</t>
  </si>
  <si>
    <t xml:space="preserve">Chiusi Scalo</t>
  </si>
  <si>
    <t xml:space="preserve">5201120001</t>
  </si>
  <si>
    <t xml:space="preserve">Giovancorso</t>
  </si>
  <si>
    <t xml:space="preserve">5201110005</t>
  </si>
  <si>
    <t xml:space="preserve">Localitá Asso di Picche</t>
  </si>
  <si>
    <t xml:space="preserve">5201120013</t>
  </si>
  <si>
    <t xml:space="preserve">Localitá Fonteregina</t>
  </si>
  <si>
    <t xml:space="preserve">5201126608</t>
  </si>
  <si>
    <t xml:space="preserve">Localitá Pignattaia</t>
  </si>
  <si>
    <t xml:space="preserve">5201120009</t>
  </si>
  <si>
    <t xml:space="preserve">Localitá Poggio Olivo</t>
  </si>
  <si>
    <t xml:space="preserve">5201126604</t>
  </si>
  <si>
    <t xml:space="preserve">Localitá Quattro Poderi</t>
  </si>
  <si>
    <t xml:space="preserve">5201126610</t>
  </si>
  <si>
    <t xml:space="preserve">Localitá Toppo Basso</t>
  </si>
  <si>
    <t xml:space="preserve">5201126702</t>
  </si>
  <si>
    <t xml:space="preserve">Macciano</t>
  </si>
  <si>
    <t xml:space="preserve">5201110003</t>
  </si>
  <si>
    <t xml:space="preserve">Montallese</t>
  </si>
  <si>
    <t xml:space="preserve">5201110004</t>
  </si>
  <si>
    <t xml:space="preserve">Montevenere</t>
  </si>
  <si>
    <t xml:space="preserve">5201126606</t>
  </si>
  <si>
    <t xml:space="preserve">Podere Caselle</t>
  </si>
  <si>
    <t xml:space="preserve">5201120003</t>
  </si>
  <si>
    <t xml:space="preserve">Querce al Pino</t>
  </si>
  <si>
    <t xml:space="preserve">5201126712</t>
  </si>
  <si>
    <t xml:space="preserve">San Gregorio</t>
  </si>
  <si>
    <t xml:space="preserve">Chiusi della Verna [AR]</t>
  </si>
  <si>
    <t xml:space="preserve">5101510001</t>
  </si>
  <si>
    <t xml:space="preserve">Biforco</t>
  </si>
  <si>
    <t xml:space="preserve">5101540000</t>
  </si>
  <si>
    <t xml:space="preserve">Case sparse_40</t>
  </si>
  <si>
    <t xml:space="preserve">5101526601</t>
  </si>
  <si>
    <t xml:space="preserve">Casenuove</t>
  </si>
  <si>
    <t xml:space="preserve">5101510002</t>
  </si>
  <si>
    <t xml:space="preserve">Chiusi della Verna</t>
  </si>
  <si>
    <t xml:space="preserve">5101510003</t>
  </si>
  <si>
    <t xml:space="preserve">Compito</t>
  </si>
  <si>
    <t xml:space="preserve">5101510004</t>
  </si>
  <si>
    <t xml:space="preserve">Corezzo</t>
  </si>
  <si>
    <t xml:space="preserve">5101510005</t>
  </si>
  <si>
    <t xml:space="preserve">5101520002</t>
  </si>
  <si>
    <t xml:space="preserve">5101510006</t>
  </si>
  <si>
    <t xml:space="preserve">Dama</t>
  </si>
  <si>
    <t xml:space="preserve">5101526603</t>
  </si>
  <si>
    <t xml:space="preserve">Frassineta</t>
  </si>
  <si>
    <t xml:space="preserve">5101520004</t>
  </si>
  <si>
    <t xml:space="preserve">Gargiano</t>
  </si>
  <si>
    <t xml:space="preserve">5101520005</t>
  </si>
  <si>
    <t xml:space="preserve">La Beccia</t>
  </si>
  <si>
    <t xml:space="preserve">5101520006</t>
  </si>
  <si>
    <t xml:space="preserve">5101520007</t>
  </si>
  <si>
    <t xml:space="preserve">La Lappola</t>
  </si>
  <si>
    <t xml:space="preserve">5101520011</t>
  </si>
  <si>
    <t xml:space="preserve">Rimbocchi</t>
  </si>
  <si>
    <t xml:space="preserve">5101520012</t>
  </si>
  <si>
    <t xml:space="preserve">Sarna</t>
  </si>
  <si>
    <t xml:space="preserve">5101520013</t>
  </si>
  <si>
    <t xml:space="preserve">Val della Meta</t>
  </si>
  <si>
    <t xml:space="preserve">Cinigiano [GR]</t>
  </si>
  <si>
    <t xml:space="preserve">5300720001</t>
  </si>
  <si>
    <t xml:space="preserve">Borgo Santa Rita</t>
  </si>
  <si>
    <t xml:space="preserve">5300740000</t>
  </si>
  <si>
    <t xml:space="preserve">Case sparse_107</t>
  </si>
  <si>
    <t xml:space="preserve">5300710001</t>
  </si>
  <si>
    <t xml:space="preserve">Castiglioncello Bandini</t>
  </si>
  <si>
    <t xml:space="preserve">5300710002</t>
  </si>
  <si>
    <t xml:space="preserve">Cinigiano</t>
  </si>
  <si>
    <t xml:space="preserve">5300726602</t>
  </si>
  <si>
    <t xml:space="preserve">La Cava</t>
  </si>
  <si>
    <t xml:space="preserve">5300726603</t>
  </si>
  <si>
    <t xml:space="preserve">Le Cosole</t>
  </si>
  <si>
    <t xml:space="preserve">5300726607</t>
  </si>
  <si>
    <t xml:space="preserve">Localitá Piantaverna</t>
  </si>
  <si>
    <t xml:space="preserve">5300726608</t>
  </si>
  <si>
    <t xml:space="preserve">Localitá Tribolone</t>
  </si>
  <si>
    <t xml:space="preserve">5300710003</t>
  </si>
  <si>
    <t xml:space="preserve">Monticello Amiata</t>
  </si>
  <si>
    <t xml:space="preserve">5300720009</t>
  </si>
  <si>
    <t xml:space="preserve">Piaggiano</t>
  </si>
  <si>
    <t xml:space="preserve">5300710004</t>
  </si>
  <si>
    <t xml:space="preserve">Poggi del Sasso</t>
  </si>
  <si>
    <t xml:space="preserve">5300720010</t>
  </si>
  <si>
    <t xml:space="preserve">Poggio Paolo</t>
  </si>
  <si>
    <t xml:space="preserve">5300720004</t>
  </si>
  <si>
    <t xml:space="preserve">Porrona</t>
  </si>
  <si>
    <t xml:space="preserve">5300710005</t>
  </si>
  <si>
    <t xml:space="preserve">Sasso d'Ombrone</t>
  </si>
  <si>
    <t xml:space="preserve">5300726605</t>
  </si>
  <si>
    <t xml:space="preserve">5300720006</t>
  </si>
  <si>
    <t xml:space="preserve">Volpaio</t>
  </si>
  <si>
    <t xml:space="preserve">Civitella in Val di Chiana [AR]</t>
  </si>
  <si>
    <t xml:space="preserve">5101610001</t>
  </si>
  <si>
    <t xml:space="preserve">Albergo</t>
  </si>
  <si>
    <t xml:space="preserve">5101630001</t>
  </si>
  <si>
    <t xml:space="preserve">Area Produttiva</t>
  </si>
  <si>
    <t xml:space="preserve">5101610002</t>
  </si>
  <si>
    <t xml:space="preserve">Badia al Pino</t>
  </si>
  <si>
    <t xml:space="preserve">5101620001</t>
  </si>
  <si>
    <t xml:space="preserve">Casali</t>
  </si>
  <si>
    <t xml:space="preserve">5101640000</t>
  </si>
  <si>
    <t xml:space="preserve">Case sparse_41</t>
  </si>
  <si>
    <t xml:space="preserve">5101610003</t>
  </si>
  <si>
    <t xml:space="preserve">Ciggiano</t>
  </si>
  <si>
    <t xml:space="preserve">5101610004</t>
  </si>
  <si>
    <t xml:space="preserve">Civitella in Val di Chiana</t>
  </si>
  <si>
    <t xml:space="preserve">5101630002</t>
  </si>
  <si>
    <t xml:space="preserve">Le Poggiole</t>
  </si>
  <si>
    <t xml:space="preserve">5101620004</t>
  </si>
  <si>
    <t xml:space="preserve">Malpertuso</t>
  </si>
  <si>
    <t xml:space="preserve">5101626605</t>
  </si>
  <si>
    <t xml:space="preserve">Matroia</t>
  </si>
  <si>
    <t xml:space="preserve">5101610005</t>
  </si>
  <si>
    <t xml:space="preserve">Oliveto</t>
  </si>
  <si>
    <t xml:space="preserve">5101610007</t>
  </si>
  <si>
    <t xml:space="preserve">Pieve A Maiano</t>
  </si>
  <si>
    <t xml:space="preserve">5101610006</t>
  </si>
  <si>
    <t xml:space="preserve">Pieve al Toppo</t>
  </si>
  <si>
    <t xml:space="preserve">5101626706</t>
  </si>
  <si>
    <t xml:space="preserve">Poggio Basso</t>
  </si>
  <si>
    <t xml:space="preserve">5101620007</t>
  </si>
  <si>
    <t xml:space="preserve">Spoiano</t>
  </si>
  <si>
    <t xml:space="preserve">5101610008</t>
  </si>
  <si>
    <t xml:space="preserve">Tegoleto</t>
  </si>
  <si>
    <t xml:space="preserve">5101610009</t>
  </si>
  <si>
    <t xml:space="preserve">Tuori</t>
  </si>
  <si>
    <t xml:space="preserve">5101610010</t>
  </si>
  <si>
    <t xml:space="preserve">Viciomaggio</t>
  </si>
  <si>
    <t xml:space="preserve">Civitella Paganico [GR]</t>
  </si>
  <si>
    <t xml:space="preserve">5300810001</t>
  </si>
  <si>
    <t xml:space="preserve">Casale di Pari</t>
  </si>
  <si>
    <t xml:space="preserve">5300826606</t>
  </si>
  <si>
    <t xml:space="preserve">Casalmaggiore</t>
  </si>
  <si>
    <t xml:space="preserve">5300840000</t>
  </si>
  <si>
    <t xml:space="preserve">Case sparse_108</t>
  </si>
  <si>
    <t xml:space="preserve">5300810002</t>
  </si>
  <si>
    <t xml:space="preserve">Civitella Marittima</t>
  </si>
  <si>
    <t xml:space="preserve">5300820002</t>
  </si>
  <si>
    <t xml:space="preserve">5300826603</t>
  </si>
  <si>
    <t xml:space="preserve">Fercole</t>
  </si>
  <si>
    <t xml:space="preserve">5300820007</t>
  </si>
  <si>
    <t xml:space="preserve">5300820009</t>
  </si>
  <si>
    <t xml:space="preserve">Monte Antico Alto</t>
  </si>
  <si>
    <t xml:space="preserve">5300826608</t>
  </si>
  <si>
    <t xml:space="preserve">Monteverdi</t>
  </si>
  <si>
    <t xml:space="preserve">5300810003</t>
  </si>
  <si>
    <t xml:space="preserve">Paganico</t>
  </si>
  <si>
    <t xml:space="preserve">5300810004</t>
  </si>
  <si>
    <t xml:space="preserve">Pari</t>
  </si>
  <si>
    <t xml:space="preserve">5300826604</t>
  </si>
  <si>
    <t xml:space="preserve">Pietratonda</t>
  </si>
  <si>
    <t xml:space="preserve">5300820005</t>
  </si>
  <si>
    <t xml:space="preserve">Stazione di Civitella Paganico</t>
  </si>
  <si>
    <t xml:space="preserve">5300810005</t>
  </si>
  <si>
    <t xml:space="preserve">Stazione di Monte Antico</t>
  </si>
  <si>
    <t xml:space="preserve">Colle di Val d'Elsa [SI]</t>
  </si>
  <si>
    <t xml:space="preserve">5201230001</t>
  </si>
  <si>
    <t xml:space="preserve">5201210001</t>
  </si>
  <si>
    <t xml:space="preserve">5201210002</t>
  </si>
  <si>
    <t xml:space="preserve">Borgatello</t>
  </si>
  <si>
    <t xml:space="preserve">5201220001</t>
  </si>
  <si>
    <t xml:space="preserve">Boscona</t>
  </si>
  <si>
    <t xml:space="preserve">5201210003</t>
  </si>
  <si>
    <t xml:space="preserve">Campiglia</t>
  </si>
  <si>
    <t xml:space="preserve">5201240000</t>
  </si>
  <si>
    <t xml:space="preserve">Case sparse_76</t>
  </si>
  <si>
    <t xml:space="preserve">5201210004</t>
  </si>
  <si>
    <t xml:space="preserve">Castel San Gimignano</t>
  </si>
  <si>
    <t xml:space="preserve">5201220002</t>
  </si>
  <si>
    <t xml:space="preserve">Collalto</t>
  </si>
  <si>
    <t xml:space="preserve">5201210005</t>
  </si>
  <si>
    <t xml:space="preserve">Colle di Val d'Elsa</t>
  </si>
  <si>
    <t xml:space="preserve">5201220003</t>
  </si>
  <si>
    <t xml:space="preserve">Coneo</t>
  </si>
  <si>
    <t xml:space="preserve">5201220004</t>
  </si>
  <si>
    <t xml:space="preserve">Lano</t>
  </si>
  <si>
    <t xml:space="preserve">5201226605</t>
  </si>
  <si>
    <t xml:space="preserve">Mensanello</t>
  </si>
  <si>
    <t xml:space="preserve">5201226606</t>
  </si>
  <si>
    <t xml:space="preserve">5201226607</t>
  </si>
  <si>
    <t xml:space="preserve">Montegabbro</t>
  </si>
  <si>
    <t xml:space="preserve">5201220008</t>
  </si>
  <si>
    <t xml:space="preserve">Onci</t>
  </si>
  <si>
    <t xml:space="preserve">5201230002</t>
  </si>
  <si>
    <t xml:space="preserve">Pian dell'Olmino</t>
  </si>
  <si>
    <t xml:space="preserve">5201210006</t>
  </si>
  <si>
    <t xml:space="preserve">Quartaia</t>
  </si>
  <si>
    <t xml:space="preserve">5201220009</t>
  </si>
  <si>
    <t xml:space="preserve">5201220010</t>
  </si>
  <si>
    <t xml:space="preserve">Scarna</t>
  </si>
  <si>
    <t xml:space="preserve">5201220011</t>
  </si>
  <si>
    <t xml:space="preserve">Selvamaggio</t>
  </si>
  <si>
    <t xml:space="preserve">Collesalvetti [LI]</t>
  </si>
  <si>
    <t xml:space="preserve">4900826701</t>
  </si>
  <si>
    <t xml:space="preserve">Aiaccia</t>
  </si>
  <si>
    <t xml:space="preserve">4900820023</t>
  </si>
  <si>
    <t xml:space="preserve">Badia II</t>
  </si>
  <si>
    <t xml:space="preserve">4900830001</t>
  </si>
  <si>
    <t xml:space="preserve">C.M.F.</t>
  </si>
  <si>
    <t xml:space="preserve">4900840000</t>
  </si>
  <si>
    <t xml:space="preserve">Case sparse_189</t>
  </si>
  <si>
    <t xml:space="preserve">4900810001</t>
  </si>
  <si>
    <t xml:space="preserve">Castell'Anselmo</t>
  </si>
  <si>
    <t xml:space="preserve">4900810002</t>
  </si>
  <si>
    <t xml:space="preserve">Collesalvetti</t>
  </si>
  <si>
    <t xml:space="preserve">4900826602</t>
  </si>
  <si>
    <t xml:space="preserve">Colliromboli</t>
  </si>
  <si>
    <t xml:space="preserve">4900810003</t>
  </si>
  <si>
    <t xml:space="preserve">Colognole</t>
  </si>
  <si>
    <t xml:space="preserve">4900810004</t>
  </si>
  <si>
    <t xml:space="preserve">Crocino</t>
  </si>
  <si>
    <t xml:space="preserve">4900810005</t>
  </si>
  <si>
    <t xml:space="preserve">Guasticce</t>
  </si>
  <si>
    <t xml:space="preserve">4900820020</t>
  </si>
  <si>
    <t xml:space="preserve">Guinceri</t>
  </si>
  <si>
    <t xml:space="preserve">4900830004</t>
  </si>
  <si>
    <t xml:space="preserve">Interporto Amerigo Vespucci</t>
  </si>
  <si>
    <t xml:space="preserve">4900826604</t>
  </si>
  <si>
    <t xml:space="preserve">4900830002</t>
  </si>
  <si>
    <t xml:space="preserve">4900820005</t>
  </si>
  <si>
    <t xml:space="preserve">Le Buchette</t>
  </si>
  <si>
    <t xml:space="preserve">4900826706</t>
  </si>
  <si>
    <t xml:space="preserve">Le Case I</t>
  </si>
  <si>
    <t xml:space="preserve">4900820007</t>
  </si>
  <si>
    <t xml:space="preserve">Le Case II</t>
  </si>
  <si>
    <t xml:space="preserve">4900826608</t>
  </si>
  <si>
    <t xml:space="preserve">Le Murelle</t>
  </si>
  <si>
    <t xml:space="preserve">4900826717</t>
  </si>
  <si>
    <t xml:space="preserve">Loti</t>
  </si>
  <si>
    <t xml:space="preserve">4900820009</t>
  </si>
  <si>
    <t xml:space="preserve">Mortaiolo</t>
  </si>
  <si>
    <t xml:space="preserve">4900810012</t>
  </si>
  <si>
    <t xml:space="preserve">Nugola</t>
  </si>
  <si>
    <t xml:space="preserve">4900820016</t>
  </si>
  <si>
    <t xml:space="preserve">Pandoiano</t>
  </si>
  <si>
    <t xml:space="preserve">4900810008</t>
  </si>
  <si>
    <t xml:space="preserve">Parrana San Giusto</t>
  </si>
  <si>
    <t xml:space="preserve">4900810009</t>
  </si>
  <si>
    <t xml:space="preserve">Parrana San Martino</t>
  </si>
  <si>
    <t xml:space="preserve">4900820010</t>
  </si>
  <si>
    <t xml:space="preserve">Pietreto</t>
  </si>
  <si>
    <t xml:space="preserve">4900826618</t>
  </si>
  <si>
    <t xml:space="preserve">Poggio Ai Grilli</t>
  </si>
  <si>
    <t xml:space="preserve">4900826711</t>
  </si>
  <si>
    <t xml:space="preserve">Poggio Badia</t>
  </si>
  <si>
    <t xml:space="preserve">4900826612</t>
  </si>
  <si>
    <t xml:space="preserve">Ponte Biscottino</t>
  </si>
  <si>
    <t xml:space="preserve">4900826721</t>
  </si>
  <si>
    <t xml:space="preserve">Punta degli Alessandrini</t>
  </si>
  <si>
    <t xml:space="preserve">4900810010</t>
  </si>
  <si>
    <t xml:space="preserve">Stagno</t>
  </si>
  <si>
    <t xml:space="preserve">4900820013</t>
  </si>
  <si>
    <t xml:space="preserve">Tanna Alta</t>
  </si>
  <si>
    <t xml:space="preserve">4900826614</t>
  </si>
  <si>
    <t xml:space="preserve">Tanna Bassa</t>
  </si>
  <si>
    <t xml:space="preserve">4900820015</t>
  </si>
  <si>
    <t xml:space="preserve">Torretta Vecchia</t>
  </si>
  <si>
    <t xml:space="preserve">4900810011</t>
  </si>
  <si>
    <t xml:space="preserve">Vicarello</t>
  </si>
  <si>
    <t xml:space="preserve">4900826725</t>
  </si>
  <si>
    <t xml:space="preserve">Villa Marcacci</t>
  </si>
  <si>
    <t xml:space="preserve">Comano [MS]</t>
  </si>
  <si>
    <t xml:space="preserve">4500520001</t>
  </si>
  <si>
    <t xml:space="preserve">Camporaghena</t>
  </si>
  <si>
    <t xml:space="preserve">4500524917</t>
  </si>
  <si>
    <t xml:space="preserve">Canola</t>
  </si>
  <si>
    <t xml:space="preserve">4500524916</t>
  </si>
  <si>
    <t xml:space="preserve">Casa Pelati</t>
  </si>
  <si>
    <t xml:space="preserve">4500540000</t>
  </si>
  <si>
    <t xml:space="preserve">Case sparse_227</t>
  </si>
  <si>
    <t xml:space="preserve">4500520002</t>
  </si>
  <si>
    <t xml:space="preserve">4500520003</t>
  </si>
  <si>
    <t xml:space="preserve">Castello di Camporaghena</t>
  </si>
  <si>
    <t xml:space="preserve">4500520004</t>
  </si>
  <si>
    <t xml:space="preserve">Cattognano</t>
  </si>
  <si>
    <t xml:space="preserve">4500510001</t>
  </si>
  <si>
    <t xml:space="preserve">Comano</t>
  </si>
  <si>
    <t xml:space="preserve">4500510002</t>
  </si>
  <si>
    <t xml:space="preserve">Crespiano</t>
  </si>
  <si>
    <t xml:space="preserve">4500526605</t>
  </si>
  <si>
    <t xml:space="preserve">Croce</t>
  </si>
  <si>
    <t xml:space="preserve">4500524918</t>
  </si>
  <si>
    <t xml:space="preserve">Groppo San Pietro</t>
  </si>
  <si>
    <t xml:space="preserve">4500526607</t>
  </si>
  <si>
    <t xml:space="preserve">La Greta</t>
  </si>
  <si>
    <t xml:space="preserve">4500524920</t>
  </si>
  <si>
    <t xml:space="preserve">Lagastrello</t>
  </si>
  <si>
    <t xml:space="preserve">4500520009</t>
  </si>
  <si>
    <t xml:space="preserve">Montale</t>
  </si>
  <si>
    <t xml:space="preserve">4500524915</t>
  </si>
  <si>
    <t xml:space="preserve">Piagneto</t>
  </si>
  <si>
    <t xml:space="preserve">4500520010</t>
  </si>
  <si>
    <t xml:space="preserve">Piano</t>
  </si>
  <si>
    <t xml:space="preserve">4500520011</t>
  </si>
  <si>
    <t xml:space="preserve">Prota</t>
  </si>
  <si>
    <t xml:space="preserve">4500524919</t>
  </si>
  <si>
    <t xml:space="preserve">Scanderaruola</t>
  </si>
  <si>
    <t xml:space="preserve">4500524912</t>
  </si>
  <si>
    <t xml:space="preserve">Torsana</t>
  </si>
  <si>
    <t xml:space="preserve">Coreglia Antelminelli [LU]</t>
  </si>
  <si>
    <t xml:space="preserve">4601140000</t>
  </si>
  <si>
    <t xml:space="preserve">Case sparse_250</t>
  </si>
  <si>
    <t xml:space="preserve">4601110001</t>
  </si>
  <si>
    <t xml:space="preserve">Coreglia Antelminelli</t>
  </si>
  <si>
    <t xml:space="preserve">4601110002</t>
  </si>
  <si>
    <t xml:space="preserve">Gromignana</t>
  </si>
  <si>
    <t xml:space="preserve">4601110003</t>
  </si>
  <si>
    <t xml:space="preserve">Lucignana</t>
  </si>
  <si>
    <t xml:space="preserve">4601110004</t>
  </si>
  <si>
    <t xml:space="preserve">Piano di Coreglia-Ghivizzano</t>
  </si>
  <si>
    <t xml:space="preserve">4601120002</t>
  </si>
  <si>
    <t xml:space="preserve">Piastroso</t>
  </si>
  <si>
    <t xml:space="preserve">4601110005</t>
  </si>
  <si>
    <t xml:space="preserve">Tereglio</t>
  </si>
  <si>
    <t xml:space="preserve">4601110006</t>
  </si>
  <si>
    <t xml:space="preserve">Vitiana</t>
  </si>
  <si>
    <t xml:space="preserve">Cortona [AR]</t>
  </si>
  <si>
    <t xml:space="preserve">5101723802</t>
  </si>
  <si>
    <t xml:space="preserve">Adatti</t>
  </si>
  <si>
    <t xml:space="preserve">5101720003</t>
  </si>
  <si>
    <t xml:space="preserve">5101710001</t>
  </si>
  <si>
    <t xml:space="preserve">Barullo-Centoia</t>
  </si>
  <si>
    <t xml:space="preserve">5101726604</t>
  </si>
  <si>
    <t xml:space="preserve">Battifollo</t>
  </si>
  <si>
    <t xml:space="preserve">5101720005</t>
  </si>
  <si>
    <t xml:space="preserve">Bivio Riccio</t>
  </si>
  <si>
    <t xml:space="preserve">5101726606</t>
  </si>
  <si>
    <t xml:space="preserve">Cá di Masino</t>
  </si>
  <si>
    <t xml:space="preserve">5101720007</t>
  </si>
  <si>
    <t xml:space="preserve">5101710002</t>
  </si>
  <si>
    <t xml:space="preserve">Camucia-Monsigliolo</t>
  </si>
  <si>
    <t xml:space="preserve">5101740000</t>
  </si>
  <si>
    <t xml:space="preserve">Case sparse_42</t>
  </si>
  <si>
    <t xml:space="preserve">5101720008</t>
  </si>
  <si>
    <t xml:space="preserve">Casorbica-Salcotto</t>
  </si>
  <si>
    <t xml:space="preserve">5101726609</t>
  </si>
  <si>
    <t xml:space="preserve">Catrosse</t>
  </si>
  <si>
    <t xml:space="preserve">5101720010</t>
  </si>
  <si>
    <t xml:space="preserve">Cegliolo</t>
  </si>
  <si>
    <t xml:space="preserve">5101720055</t>
  </si>
  <si>
    <t xml:space="preserve">Centoia I</t>
  </si>
  <si>
    <t xml:space="preserve">5101710003</t>
  </si>
  <si>
    <t xml:space="preserve">Chianacce</t>
  </si>
  <si>
    <t xml:space="preserve">5101710004</t>
  </si>
  <si>
    <t xml:space="preserve">5101710005</t>
  </si>
  <si>
    <t xml:space="preserve">Col di Morro</t>
  </si>
  <si>
    <t xml:space="preserve">5101710006</t>
  </si>
  <si>
    <t xml:space="preserve">Cortona</t>
  </si>
  <si>
    <t xml:space="preserve">5101720012</t>
  </si>
  <si>
    <t xml:space="preserve">Cortoreggio</t>
  </si>
  <si>
    <t xml:space="preserve">5101710007</t>
  </si>
  <si>
    <t xml:space="preserve">Creti</t>
  </si>
  <si>
    <t xml:space="preserve">5101720013</t>
  </si>
  <si>
    <t xml:space="preserve">Farinaio</t>
  </si>
  <si>
    <t xml:space="preserve">5101726752</t>
  </si>
  <si>
    <t xml:space="preserve">Farneta I</t>
  </si>
  <si>
    <t xml:space="preserve">5101726653</t>
  </si>
  <si>
    <t xml:space="preserve">Farneta II</t>
  </si>
  <si>
    <t xml:space="preserve">5101720014</t>
  </si>
  <si>
    <t xml:space="preserve">Fasciano</t>
  </si>
  <si>
    <t xml:space="preserve">5101726615</t>
  </si>
  <si>
    <t xml:space="preserve">Ferretto</t>
  </si>
  <si>
    <t xml:space="preserve">5101720016</t>
  </si>
  <si>
    <t xml:space="preserve">Fossa del Lupo</t>
  </si>
  <si>
    <t xml:space="preserve">5101710009</t>
  </si>
  <si>
    <t xml:space="preserve">Fratta-Santa Caterina</t>
  </si>
  <si>
    <t xml:space="preserve">5101710008</t>
  </si>
  <si>
    <t xml:space="preserve">Fratticciola</t>
  </si>
  <si>
    <t xml:space="preserve">5101720017</t>
  </si>
  <si>
    <t xml:space="preserve">Gabbiano</t>
  </si>
  <si>
    <t xml:space="preserve">5101720018</t>
  </si>
  <si>
    <t xml:space="preserve">Il Borgo</t>
  </si>
  <si>
    <t xml:space="preserve">5101720051</t>
  </si>
  <si>
    <t xml:space="preserve">Il Castagno</t>
  </si>
  <si>
    <t xml:space="preserve">5101720019</t>
  </si>
  <si>
    <t xml:space="preserve">Il Mulino</t>
  </si>
  <si>
    <t xml:space="preserve">5101720020</t>
  </si>
  <si>
    <t xml:space="preserve">Il Passaggio</t>
  </si>
  <si>
    <t xml:space="preserve">5101726611</t>
  </si>
  <si>
    <t xml:space="preserve">La Chiesa</t>
  </si>
  <si>
    <t xml:space="preserve">5101720021</t>
  </si>
  <si>
    <t xml:space="preserve">5101720033</t>
  </si>
  <si>
    <t xml:space="preserve">La Mucchia</t>
  </si>
  <si>
    <t xml:space="preserve">5101710010</t>
  </si>
  <si>
    <t xml:space="preserve">La Villa-Farneta</t>
  </si>
  <si>
    <t xml:space="preserve">5101720024</t>
  </si>
  <si>
    <t xml:space="preserve">Le Casine</t>
  </si>
  <si>
    <t xml:space="preserve">5101720825</t>
  </si>
  <si>
    <t xml:space="preserve">Le Contesse</t>
  </si>
  <si>
    <t xml:space="preserve">5101726626</t>
  </si>
  <si>
    <t xml:space="preserve">Le Corchie</t>
  </si>
  <si>
    <t xml:space="preserve">5101726627</t>
  </si>
  <si>
    <t xml:space="preserve">Le Fosse</t>
  </si>
  <si>
    <t xml:space="preserve">5101726628</t>
  </si>
  <si>
    <t xml:space="preserve">Lombriciano</t>
  </si>
  <si>
    <t xml:space="preserve">5101720022</t>
  </si>
  <si>
    <t xml:space="preserve">Macchia della Madonna I</t>
  </si>
  <si>
    <t xml:space="preserve">5101726729</t>
  </si>
  <si>
    <t xml:space="preserve">Mencaglia</t>
  </si>
  <si>
    <t xml:space="preserve">5101720030</t>
  </si>
  <si>
    <t xml:space="preserve">Mengaccini</t>
  </si>
  <si>
    <t xml:space="preserve">5101710011</t>
  </si>
  <si>
    <t xml:space="preserve">Mercatale</t>
  </si>
  <si>
    <t xml:space="preserve">5101721131</t>
  </si>
  <si>
    <t xml:space="preserve">Metelliano</t>
  </si>
  <si>
    <t xml:space="preserve">5101710012</t>
  </si>
  <si>
    <t xml:space="preserve">Mezzavia</t>
  </si>
  <si>
    <t xml:space="preserve">5101710014</t>
  </si>
  <si>
    <t xml:space="preserve">Montalla</t>
  </si>
  <si>
    <t xml:space="preserve">5101726632</t>
  </si>
  <si>
    <t xml:space="preserve">Montanare</t>
  </si>
  <si>
    <t xml:space="preserve">5101710015</t>
  </si>
  <si>
    <t xml:space="preserve">5101720034</t>
  </si>
  <si>
    <t xml:space="preserve">Ospizio</t>
  </si>
  <si>
    <t xml:space="preserve">5101710016</t>
  </si>
  <si>
    <t xml:space="preserve">Ossaia</t>
  </si>
  <si>
    <t xml:space="preserve">5101720036</t>
  </si>
  <si>
    <t xml:space="preserve">Pergaccio</t>
  </si>
  <si>
    <t xml:space="preserve">5101726637</t>
  </si>
  <si>
    <t xml:space="preserve">Pergo</t>
  </si>
  <si>
    <t xml:space="preserve">5101720057</t>
  </si>
  <si>
    <t xml:space="preserve">Pergo I</t>
  </si>
  <si>
    <t xml:space="preserve">5101710017</t>
  </si>
  <si>
    <t xml:space="preserve">Pierle</t>
  </si>
  <si>
    <t xml:space="preserve">5101710018</t>
  </si>
  <si>
    <t xml:space="preserve">Pietraia</t>
  </si>
  <si>
    <t xml:space="preserve">5101710019</t>
  </si>
  <si>
    <t xml:space="preserve">5101726635</t>
  </si>
  <si>
    <t xml:space="preserve">Potassa</t>
  </si>
  <si>
    <t xml:space="preserve">5101720038</t>
  </si>
  <si>
    <t xml:space="preserve">Renaia</t>
  </si>
  <si>
    <t xml:space="preserve">5101710020</t>
  </si>
  <si>
    <t xml:space="preserve">Riccio</t>
  </si>
  <si>
    <t xml:space="preserve">5101710021</t>
  </si>
  <si>
    <t xml:space="preserve">Ronzano</t>
  </si>
  <si>
    <t xml:space="preserve">5101726640</t>
  </si>
  <si>
    <t xml:space="preserve">San Marco in Villa</t>
  </si>
  <si>
    <t xml:space="preserve">5101720041</t>
  </si>
  <si>
    <t xml:space="preserve">Sant'Agata</t>
  </si>
  <si>
    <t xml:space="preserve">5101710022</t>
  </si>
  <si>
    <t xml:space="preserve">Sant'Andrea di Sorbello</t>
  </si>
  <si>
    <t xml:space="preserve">5101726642</t>
  </si>
  <si>
    <t xml:space="preserve">5101710023</t>
  </si>
  <si>
    <t xml:space="preserve">Scanizza</t>
  </si>
  <si>
    <t xml:space="preserve">5101726643</t>
  </si>
  <si>
    <t xml:space="preserve">Schiavazzolo</t>
  </si>
  <si>
    <t xml:space="preserve">5101710024</t>
  </si>
  <si>
    <t xml:space="preserve">Sodo</t>
  </si>
  <si>
    <t xml:space="preserve">5101720044</t>
  </si>
  <si>
    <t xml:space="preserve">Tavernelle-Sant'Eusebio</t>
  </si>
  <si>
    <t xml:space="preserve">5101710026</t>
  </si>
  <si>
    <t xml:space="preserve">Terontola</t>
  </si>
  <si>
    <t xml:space="preserve">5101710025</t>
  </si>
  <si>
    <t xml:space="preserve">Terontola Alta</t>
  </si>
  <si>
    <t xml:space="preserve">5101726746</t>
  </si>
  <si>
    <t xml:space="preserve">Toppello</t>
  </si>
  <si>
    <t xml:space="preserve">5101710027</t>
  </si>
  <si>
    <t xml:space="preserve">Toppo di Moro</t>
  </si>
  <si>
    <t xml:space="preserve">5101710028</t>
  </si>
  <si>
    <t xml:space="preserve">Tornia</t>
  </si>
  <si>
    <t xml:space="preserve">5101710029</t>
  </si>
  <si>
    <t xml:space="preserve">Torreone</t>
  </si>
  <si>
    <t xml:space="preserve">5101720049</t>
  </si>
  <si>
    <t xml:space="preserve">5101730001</t>
  </si>
  <si>
    <t xml:space="preserve">Vallone P.I.P.</t>
  </si>
  <si>
    <t xml:space="preserve">5001320001</t>
  </si>
  <si>
    <t xml:space="preserve">Botteghino</t>
  </si>
  <si>
    <t xml:space="preserve">5001340000</t>
  </si>
  <si>
    <t xml:space="preserve">Case sparse_214</t>
  </si>
  <si>
    <t xml:space="preserve">5001310001</t>
  </si>
  <si>
    <t xml:space="preserve">Cenaia</t>
  </si>
  <si>
    <t xml:space="preserve">5001310002</t>
  </si>
  <si>
    <t xml:space="preserve">Ceppaiano</t>
  </si>
  <si>
    <t xml:space="preserve">5001310003</t>
  </si>
  <si>
    <t xml:space="preserve">Crespina</t>
  </si>
  <si>
    <t xml:space="preserve">5001320002</t>
  </si>
  <si>
    <t xml:space="preserve">Lavoria</t>
  </si>
  <si>
    <t xml:space="preserve">5001320003</t>
  </si>
  <si>
    <t xml:space="preserve">Le Lame</t>
  </si>
  <si>
    <t xml:space="preserve">5001326704</t>
  </si>
  <si>
    <t xml:space="preserve">5001326605</t>
  </si>
  <si>
    <t xml:space="preserve">Poggio al Tesoro</t>
  </si>
  <si>
    <t xml:space="preserve">5001320006</t>
  </si>
  <si>
    <t xml:space="preserve">Siberia</t>
  </si>
  <si>
    <t xml:space="preserve">5001310004</t>
  </si>
  <si>
    <t xml:space="preserve">Tripalle</t>
  </si>
  <si>
    <t xml:space="preserve">5001320007</t>
  </si>
  <si>
    <t xml:space="preserve">Villa Il Poggio</t>
  </si>
  <si>
    <t xml:space="preserve">5001310005</t>
  </si>
  <si>
    <t xml:space="preserve">Volpaia</t>
  </si>
  <si>
    <t xml:space="preserve">4700440000</t>
  </si>
  <si>
    <t xml:space="preserve">Case sparse_278</t>
  </si>
  <si>
    <t xml:space="preserve">4700420001</t>
  </si>
  <si>
    <t xml:space="preserve">Casotti-Ponte Sestaione</t>
  </si>
  <si>
    <t xml:space="preserve">4700410001</t>
  </si>
  <si>
    <t xml:space="preserve">Cutigliano</t>
  </si>
  <si>
    <t xml:space="preserve">4700424902</t>
  </si>
  <si>
    <t xml:space="preserve">Doganaccia</t>
  </si>
  <si>
    <t xml:space="preserve">4700410002</t>
  </si>
  <si>
    <t xml:space="preserve">Melo</t>
  </si>
  <si>
    <t xml:space="preserve">4700410004</t>
  </si>
  <si>
    <t xml:space="preserve">Pian degli Ontani</t>
  </si>
  <si>
    <t xml:space="preserve">4700420003</t>
  </si>
  <si>
    <t xml:space="preserve">Pian dei Sisi</t>
  </si>
  <si>
    <t xml:space="preserve">4700410003</t>
  </si>
  <si>
    <t xml:space="preserve">Pian di Novello</t>
  </si>
  <si>
    <t xml:space="preserve">4700410005</t>
  </si>
  <si>
    <t xml:space="preserve">Pianosinatico</t>
  </si>
  <si>
    <t xml:space="preserve">4700410006</t>
  </si>
  <si>
    <t xml:space="preserve">Rivoreta</t>
  </si>
  <si>
    <t xml:space="preserve">Dicomano [FI]</t>
  </si>
  <si>
    <t xml:space="preserve">4801310001</t>
  </si>
  <si>
    <t xml:space="preserve">Carbonile</t>
  </si>
  <si>
    <t xml:space="preserve">4801340000</t>
  </si>
  <si>
    <t xml:space="preserve">Case sparse_148</t>
  </si>
  <si>
    <t xml:space="preserve">4801320001</t>
  </si>
  <si>
    <t xml:space="preserve">Chiesa di Celle</t>
  </si>
  <si>
    <t xml:space="preserve">4801310002</t>
  </si>
  <si>
    <t xml:space="preserve">Corella</t>
  </si>
  <si>
    <t xml:space="preserve">4801310003</t>
  </si>
  <si>
    <t xml:space="preserve">Dicomano</t>
  </si>
  <si>
    <t xml:space="preserve">4801310005</t>
  </si>
  <si>
    <t xml:space="preserve">I filipponi</t>
  </si>
  <si>
    <t xml:space="preserve">4801326602</t>
  </si>
  <si>
    <t xml:space="preserve">Passerini</t>
  </si>
  <si>
    <t xml:space="preserve">4801320003</t>
  </si>
  <si>
    <t xml:space="preserve">Piandrati</t>
  </si>
  <si>
    <t xml:space="preserve">4801310004</t>
  </si>
  <si>
    <t xml:space="preserve">Sandetole</t>
  </si>
  <si>
    <t xml:space="preserve">Empoli [FI]</t>
  </si>
  <si>
    <t xml:space="preserve">4801420001</t>
  </si>
  <si>
    <t xml:space="preserve">Bastia</t>
  </si>
  <si>
    <t xml:space="preserve">4801410001</t>
  </si>
  <si>
    <t xml:space="preserve">Brusciana</t>
  </si>
  <si>
    <t xml:space="preserve">4801420002</t>
  </si>
  <si>
    <t xml:space="preserve">Capanne di Sopra</t>
  </si>
  <si>
    <t xml:space="preserve">4801420003</t>
  </si>
  <si>
    <t xml:space="preserve">Capannone</t>
  </si>
  <si>
    <t xml:space="preserve">4801420010</t>
  </si>
  <si>
    <t xml:space="preserve">Case Bosco</t>
  </si>
  <si>
    <t xml:space="preserve">4801426716</t>
  </si>
  <si>
    <t xml:space="preserve">Case Chiassoli</t>
  </si>
  <si>
    <t xml:space="preserve">4801440000</t>
  </si>
  <si>
    <t xml:space="preserve">Case sparse_149</t>
  </si>
  <si>
    <t xml:space="preserve">4801430002</t>
  </si>
  <si>
    <t xml:space="preserve">4801410002</t>
  </si>
  <si>
    <t xml:space="preserve">Cerbaiola</t>
  </si>
  <si>
    <t xml:space="preserve">4801410003</t>
  </si>
  <si>
    <t xml:space="preserve">Empoli</t>
  </si>
  <si>
    <t xml:space="preserve">4801426715</t>
  </si>
  <si>
    <t xml:space="preserve">4801420006</t>
  </si>
  <si>
    <t xml:space="preserve">4801430004</t>
  </si>
  <si>
    <t xml:space="preserve">Lucchese Est</t>
  </si>
  <si>
    <t xml:space="preserve">4801430003</t>
  </si>
  <si>
    <t xml:space="preserve">Lucchese Ovest</t>
  </si>
  <si>
    <t xml:space="preserve">4801410004</t>
  </si>
  <si>
    <t xml:space="preserve">Marcignana</t>
  </si>
  <si>
    <t xml:space="preserve">4801410005</t>
  </si>
  <si>
    <t xml:space="preserve">Martignana</t>
  </si>
  <si>
    <t xml:space="preserve">4801410006</t>
  </si>
  <si>
    <t xml:space="preserve">4801426707</t>
  </si>
  <si>
    <t xml:space="preserve">Montemagnoli</t>
  </si>
  <si>
    <t xml:space="preserve">4801410007</t>
  </si>
  <si>
    <t xml:space="preserve">Monterappoli</t>
  </si>
  <si>
    <t xml:space="preserve">4801410008</t>
  </si>
  <si>
    <t xml:space="preserve">Osteria Bianca-Ponte a Elsa</t>
  </si>
  <si>
    <t xml:space="preserve">4801410009</t>
  </si>
  <si>
    <t xml:space="preserve">Pianezzoli</t>
  </si>
  <si>
    <t xml:space="preserve">4801426714</t>
  </si>
  <si>
    <t xml:space="preserve">4801410010</t>
  </si>
  <si>
    <t xml:space="preserve">Pozzale-Case Nuove</t>
  </si>
  <si>
    <t xml:space="preserve">4801420008</t>
  </si>
  <si>
    <t xml:space="preserve">San Frediano</t>
  </si>
  <si>
    <t xml:space="preserve">4801410011</t>
  </si>
  <si>
    <t xml:space="preserve">Sant'Andrea-Fontanella</t>
  </si>
  <si>
    <t xml:space="preserve">4801426609</t>
  </si>
  <si>
    <t xml:space="preserve">Tartagliana</t>
  </si>
  <si>
    <t xml:space="preserve">4801430001</t>
  </si>
  <si>
    <t xml:space="preserve">Terrafino</t>
  </si>
  <si>
    <t xml:space="preserve">4801410012</t>
  </si>
  <si>
    <t xml:space="preserve">Tinaia</t>
  </si>
  <si>
    <t xml:space="preserve">4801426613</t>
  </si>
  <si>
    <t xml:space="preserve">4801410013</t>
  </si>
  <si>
    <t xml:space="preserve">Villanuova</t>
  </si>
  <si>
    <t xml:space="preserve">4601220001</t>
  </si>
  <si>
    <t xml:space="preserve">4601240000</t>
  </si>
  <si>
    <t xml:space="preserve">Case sparse_251</t>
  </si>
  <si>
    <t xml:space="preserve">4601210001</t>
  </si>
  <si>
    <t xml:space="preserve">Fabbriche di Vallico</t>
  </si>
  <si>
    <t xml:space="preserve">4601210004</t>
  </si>
  <si>
    <t xml:space="preserve">Gragliana</t>
  </si>
  <si>
    <t xml:space="preserve">4601210002</t>
  </si>
  <si>
    <t xml:space="preserve">Vallico di Sopra</t>
  </si>
  <si>
    <t xml:space="preserve">4601210003</t>
  </si>
  <si>
    <t xml:space="preserve">Vallico di Sotto</t>
  </si>
  <si>
    <t xml:space="preserve">Fauglia [PI]</t>
  </si>
  <si>
    <t xml:space="preserve">5001410001</t>
  </si>
  <si>
    <t xml:space="preserve">Acciaiolo</t>
  </si>
  <si>
    <t xml:space="preserve">5001430002</t>
  </si>
  <si>
    <t xml:space="preserve">Area Produttiva Acciaiolo</t>
  </si>
  <si>
    <t xml:space="preserve">5001426701</t>
  </si>
  <si>
    <t xml:space="preserve">5001426610</t>
  </si>
  <si>
    <t xml:space="preserve">Case Nuove</t>
  </si>
  <si>
    <t xml:space="preserve">5001440000</t>
  </si>
  <si>
    <t xml:space="preserve">Case sparse_215</t>
  </si>
  <si>
    <t xml:space="preserve">5001410002</t>
  </si>
  <si>
    <t xml:space="preserve">Fauglia</t>
  </si>
  <si>
    <t xml:space="preserve">5001410003</t>
  </si>
  <si>
    <t xml:space="preserve">Luciana</t>
  </si>
  <si>
    <t xml:space="preserve">5001410013</t>
  </si>
  <si>
    <t xml:space="preserve">Poggio Pallone</t>
  </si>
  <si>
    <t xml:space="preserve">5001426606</t>
  </si>
  <si>
    <t xml:space="preserve">Pontita</t>
  </si>
  <si>
    <t xml:space="preserve">5001420007</t>
  </si>
  <si>
    <t xml:space="preserve">Pugnano</t>
  </si>
  <si>
    <t xml:space="preserve">5001426608</t>
  </si>
  <si>
    <t xml:space="preserve">San Regolo</t>
  </si>
  <si>
    <t xml:space="preserve">5001430003</t>
  </si>
  <si>
    <t xml:space="preserve">Torretta</t>
  </si>
  <si>
    <t xml:space="preserve">5001430004</t>
  </si>
  <si>
    <t xml:space="preserve">Vallicella</t>
  </si>
  <si>
    <t xml:space="preserve">5001410004</t>
  </si>
  <si>
    <t xml:space="preserve">Valtriano</t>
  </si>
  <si>
    <t xml:space="preserve">5001422909</t>
  </si>
  <si>
    <t xml:space="preserve">Villa Petri Montalto</t>
  </si>
  <si>
    <t xml:space="preserve">5001430001</t>
  </si>
  <si>
    <t xml:space="preserve">Zona Commerciale Valtriano</t>
  </si>
  <si>
    <t xml:space="preserve">Fiesole [FI]</t>
  </si>
  <si>
    <t xml:space="preserve">4801510001</t>
  </si>
  <si>
    <t xml:space="preserve">Caldine</t>
  </si>
  <si>
    <t xml:space="preserve">4801540000</t>
  </si>
  <si>
    <t xml:space="preserve">Case sparse_150</t>
  </si>
  <si>
    <t xml:space="preserve">4801520003</t>
  </si>
  <si>
    <t xml:space="preserve">Cave di Maiano</t>
  </si>
  <si>
    <t xml:space="preserve">4801526604</t>
  </si>
  <si>
    <t xml:space="preserve">Citerno</t>
  </si>
  <si>
    <t xml:space="preserve">4801510002</t>
  </si>
  <si>
    <t xml:space="preserve">Compiobbi</t>
  </si>
  <si>
    <t xml:space="preserve">4801510003</t>
  </si>
  <si>
    <t xml:space="preserve">Ellera</t>
  </si>
  <si>
    <t xml:space="preserve">4801510004</t>
  </si>
  <si>
    <t xml:space="preserve">Fiesole</t>
  </si>
  <si>
    <t xml:space="preserve">4801520006</t>
  </si>
  <si>
    <t xml:space="preserve">Le Molina</t>
  </si>
  <si>
    <t xml:space="preserve">4801526607</t>
  </si>
  <si>
    <t xml:space="preserve">Maiano</t>
  </si>
  <si>
    <t xml:space="preserve">4801520017</t>
  </si>
  <si>
    <t xml:space="preserve">Montalto</t>
  </si>
  <si>
    <t xml:space="preserve">4801510005</t>
  </si>
  <si>
    <t xml:space="preserve">Montebeni</t>
  </si>
  <si>
    <t xml:space="preserve">4801520008</t>
  </si>
  <si>
    <t xml:space="preserve">Olmo</t>
  </si>
  <si>
    <t xml:space="preserve">4801526709</t>
  </si>
  <si>
    <t xml:space="preserve">Ontignano</t>
  </si>
  <si>
    <t xml:space="preserve">4801510006</t>
  </si>
  <si>
    <t xml:space="preserve">Pian di Mugnone</t>
  </si>
  <si>
    <t xml:space="preserve">4801510007</t>
  </si>
  <si>
    <t xml:space="preserve">Pian di San Bartolo-Trespiano</t>
  </si>
  <si>
    <t xml:space="preserve">4801510008</t>
  </si>
  <si>
    <t xml:space="preserve">Poggio Gherardo</t>
  </si>
  <si>
    <t xml:space="preserve">4801510009</t>
  </si>
  <si>
    <t xml:space="preserve">Ponte alla Badia</t>
  </si>
  <si>
    <t xml:space="preserve">4801520011</t>
  </si>
  <si>
    <t xml:space="preserve">4801526613</t>
  </si>
  <si>
    <t xml:space="preserve">San Donato a Torri</t>
  </si>
  <si>
    <t xml:space="preserve">4801510010</t>
  </si>
  <si>
    <t xml:space="preserve">San Jacopo al Girone</t>
  </si>
  <si>
    <t xml:space="preserve">4801526614</t>
  </si>
  <si>
    <t xml:space="preserve">Santa Margherita a Saletta</t>
  </si>
  <si>
    <t xml:space="preserve">4801526615</t>
  </si>
  <si>
    <t xml:space="preserve">Torre di Buiano</t>
  </si>
  <si>
    <t xml:space="preserve">4801526616</t>
  </si>
  <si>
    <t xml:space="preserve">Vincigliata</t>
  </si>
  <si>
    <t xml:space="preserve">4801620001</t>
  </si>
  <si>
    <t xml:space="preserve">4801610001</t>
  </si>
  <si>
    <t xml:space="preserve">Brollo</t>
  </si>
  <si>
    <t xml:space="preserve">4801620002</t>
  </si>
  <si>
    <t xml:space="preserve">Carresi</t>
  </si>
  <si>
    <t xml:space="preserve">4801640000</t>
  </si>
  <si>
    <t xml:space="preserve">Case sparse_151</t>
  </si>
  <si>
    <t xml:space="preserve">4801620015</t>
  </si>
  <si>
    <t xml:space="preserve">Ex Avicolo</t>
  </si>
  <si>
    <t xml:space="preserve">4801610002</t>
  </si>
  <si>
    <t xml:space="preserve">Figline Valdarno</t>
  </si>
  <si>
    <t xml:space="preserve">4801626604</t>
  </si>
  <si>
    <t xml:space="preserve">Gagliana</t>
  </si>
  <si>
    <t xml:space="preserve">4801610003</t>
  </si>
  <si>
    <t xml:space="preserve">Gaville</t>
  </si>
  <si>
    <t xml:space="preserve">4801626605</t>
  </si>
  <si>
    <t xml:space="preserve">I Cappuccini</t>
  </si>
  <si>
    <t xml:space="preserve">4801626706</t>
  </si>
  <si>
    <t xml:space="preserve">4801620008</t>
  </si>
  <si>
    <t xml:space="preserve">4801626709</t>
  </si>
  <si>
    <t xml:space="preserve">La Poggerina</t>
  </si>
  <si>
    <t xml:space="preserve">4801620007</t>
  </si>
  <si>
    <t xml:space="preserve">Lagaccioni</t>
  </si>
  <si>
    <t xml:space="preserve">4801620010</t>
  </si>
  <si>
    <t xml:space="preserve">Madonna del Cesto</t>
  </si>
  <si>
    <t xml:space="preserve">4801625815</t>
  </si>
  <si>
    <t xml:space="preserve">Norcenni</t>
  </si>
  <si>
    <t xml:space="preserve">4801626711</t>
  </si>
  <si>
    <t xml:space="preserve">Pavelli</t>
  </si>
  <si>
    <t xml:space="preserve">4801620012</t>
  </si>
  <si>
    <t xml:space="preserve">Pian delle Macchie</t>
  </si>
  <si>
    <t xml:space="preserve">4801620013</t>
  </si>
  <si>
    <t xml:space="preserve">4801610004</t>
  </si>
  <si>
    <t xml:space="preserve">Ponte Agli Stolli</t>
  </si>
  <si>
    <t xml:space="preserve">4801610005</t>
  </si>
  <si>
    <t xml:space="preserve">Porcellino</t>
  </si>
  <si>
    <t xml:space="preserve">4801610006</t>
  </si>
  <si>
    <t xml:space="preserve">Restone</t>
  </si>
  <si>
    <t xml:space="preserve">4801620014</t>
  </si>
  <si>
    <t xml:space="preserve">Ripalta</t>
  </si>
  <si>
    <t xml:space="preserve">Filattiera [MS]</t>
  </si>
  <si>
    <t xml:space="preserve">4500620001</t>
  </si>
  <si>
    <t xml:space="preserve">Arnuzzolo</t>
  </si>
  <si>
    <t xml:space="preserve">4500626602</t>
  </si>
  <si>
    <t xml:space="preserve">Calizzana</t>
  </si>
  <si>
    <t xml:space="preserve">4500620003</t>
  </si>
  <si>
    <t xml:space="preserve">4500610001</t>
  </si>
  <si>
    <t xml:space="preserve">Cantiere-Ponticello</t>
  </si>
  <si>
    <t xml:space="preserve">4500610002</t>
  </si>
  <si>
    <t xml:space="preserve">Caprio</t>
  </si>
  <si>
    <t xml:space="preserve">4500640000</t>
  </si>
  <si>
    <t xml:space="preserve">Case sparse_228</t>
  </si>
  <si>
    <t xml:space="preserve">4500610003</t>
  </si>
  <si>
    <t xml:space="preserve">Cavallana</t>
  </si>
  <si>
    <t xml:space="preserve">4500610004</t>
  </si>
  <si>
    <t xml:space="preserve">Filattiera</t>
  </si>
  <si>
    <t xml:space="preserve">4500610005</t>
  </si>
  <si>
    <t xml:space="preserve">Gigliana</t>
  </si>
  <si>
    <t xml:space="preserve">4500620004</t>
  </si>
  <si>
    <t xml:space="preserve">Macerie</t>
  </si>
  <si>
    <t xml:space="preserve">4500610006</t>
  </si>
  <si>
    <t xml:space="preserve">Migliarina</t>
  </si>
  <si>
    <t xml:space="preserve">4500620006</t>
  </si>
  <si>
    <t xml:space="preserve">Pala</t>
  </si>
  <si>
    <t xml:space="preserve">4500620007</t>
  </si>
  <si>
    <t xml:space="preserve">Posponte di Lusignana</t>
  </si>
  <si>
    <t xml:space="preserve">4500610007</t>
  </si>
  <si>
    <t xml:space="preserve">Rocca Sigillina</t>
  </si>
  <si>
    <t xml:space="preserve">4500626608</t>
  </si>
  <si>
    <t xml:space="preserve">Rottigliana di Sotto</t>
  </si>
  <si>
    <t xml:space="preserve">4500610008</t>
  </si>
  <si>
    <t xml:space="preserve">Scorcetoli-Monteluscio</t>
  </si>
  <si>
    <t xml:space="preserve">4500610009</t>
  </si>
  <si>
    <t xml:space="preserve">4500620009</t>
  </si>
  <si>
    <t xml:space="preserve">Tarasco</t>
  </si>
  <si>
    <t xml:space="preserve">4500620010</t>
  </si>
  <si>
    <t xml:space="preserve">Vignolo di Lusignana</t>
  </si>
  <si>
    <t xml:space="preserve">Firenze [FI]</t>
  </si>
  <si>
    <t xml:space="preserve">4801726601</t>
  </si>
  <si>
    <t xml:space="preserve">Baronta</t>
  </si>
  <si>
    <t xml:space="preserve">4801710001</t>
  </si>
  <si>
    <t xml:space="preserve">Cascine Del Riccio</t>
  </si>
  <si>
    <t xml:space="preserve">4801740000</t>
  </si>
  <si>
    <t xml:space="preserve">Case sparse_152</t>
  </si>
  <si>
    <t xml:space="preserve">4801726704</t>
  </si>
  <si>
    <t xml:space="preserve">Ema I</t>
  </si>
  <si>
    <t xml:space="preserve">4801726705</t>
  </si>
  <si>
    <t xml:space="preserve">Ema II</t>
  </si>
  <si>
    <t xml:space="preserve">4801710002</t>
  </si>
  <si>
    <t xml:space="preserve">Firenze</t>
  </si>
  <si>
    <t xml:space="preserve">4801710003</t>
  </si>
  <si>
    <t xml:space="preserve">Mantignano-Ugnano</t>
  </si>
  <si>
    <t xml:space="preserve">4801726607</t>
  </si>
  <si>
    <t xml:space="preserve">Parigi</t>
  </si>
  <si>
    <t xml:space="preserve">4801720008</t>
  </si>
  <si>
    <t xml:space="preserve">Piazza Calda</t>
  </si>
  <si>
    <t xml:space="preserve">4801720010</t>
  </si>
  <si>
    <t xml:space="preserve">Pontignale</t>
  </si>
  <si>
    <t xml:space="preserve">4801726612</t>
  </si>
  <si>
    <t xml:space="preserve">San Michele a Monteripaldi</t>
  </si>
  <si>
    <t xml:space="preserve">4801720013</t>
  </si>
  <si>
    <t xml:space="preserve">Stilicone</t>
  </si>
  <si>
    <t xml:space="preserve">Firenzuola [FI]</t>
  </si>
  <si>
    <t xml:space="preserve">4801820001</t>
  </si>
  <si>
    <t xml:space="preserve">Barco</t>
  </si>
  <si>
    <t xml:space="preserve">4801810001</t>
  </si>
  <si>
    <t xml:space="preserve">Bruscoli</t>
  </si>
  <si>
    <t xml:space="preserve">4801820004</t>
  </si>
  <si>
    <t xml:space="preserve">Ca' Nove</t>
  </si>
  <si>
    <t xml:space="preserve">4801820005</t>
  </si>
  <si>
    <t xml:space="preserve">4801840000</t>
  </si>
  <si>
    <t xml:space="preserve">Case sparse_153</t>
  </si>
  <si>
    <t xml:space="preserve">4801820006</t>
  </si>
  <si>
    <t xml:space="preserve">4801826607</t>
  </si>
  <si>
    <t xml:space="preserve">Castelvecchio</t>
  </si>
  <si>
    <t xml:space="preserve">4801810002</t>
  </si>
  <si>
    <t xml:space="preserve">Castro San Martino</t>
  </si>
  <si>
    <t xml:space="preserve">4801810003</t>
  </si>
  <si>
    <t xml:space="preserve">Coniale</t>
  </si>
  <si>
    <t xml:space="preserve">4801810004</t>
  </si>
  <si>
    <t xml:space="preserve">Cornacchiaia</t>
  </si>
  <si>
    <t xml:space="preserve">4801820008</t>
  </si>
  <si>
    <t xml:space="preserve">4801810005</t>
  </si>
  <si>
    <t xml:space="preserve">Covigliaio</t>
  </si>
  <si>
    <t xml:space="preserve">4801820009</t>
  </si>
  <si>
    <t xml:space="preserve">Filigare</t>
  </si>
  <si>
    <t xml:space="preserve">4801810006</t>
  </si>
  <si>
    <t xml:space="preserve">Firenzuola</t>
  </si>
  <si>
    <t xml:space="preserve">4801820010</t>
  </si>
  <si>
    <t xml:space="preserve">Fognano</t>
  </si>
  <si>
    <t xml:space="preserve">4801820011</t>
  </si>
  <si>
    <t xml:space="preserve">Fratte</t>
  </si>
  <si>
    <t xml:space="preserve">4801810007</t>
  </si>
  <si>
    <t xml:space="preserve">Giugnola</t>
  </si>
  <si>
    <t xml:space="preserve">4801820012</t>
  </si>
  <si>
    <t xml:space="preserve">4801810008</t>
  </si>
  <si>
    <t xml:space="preserve">Istia-Sigliola-Greta</t>
  </si>
  <si>
    <t xml:space="preserve">4801826613</t>
  </si>
  <si>
    <t xml:space="preserve">La Posta</t>
  </si>
  <si>
    <t xml:space="preserve">4801810009</t>
  </si>
  <si>
    <t xml:space="preserve">Le Valli</t>
  </si>
  <si>
    <t xml:space="preserve">4801810010</t>
  </si>
  <si>
    <t xml:space="preserve">Montalbano</t>
  </si>
  <si>
    <t xml:space="preserve">4801810011</t>
  </si>
  <si>
    <t xml:space="preserve">Moraduccio</t>
  </si>
  <si>
    <t xml:space="preserve">4801826614</t>
  </si>
  <si>
    <t xml:space="preserve">Osteto</t>
  </si>
  <si>
    <t xml:space="preserve">4801820015</t>
  </si>
  <si>
    <t xml:space="preserve">Pagliana</t>
  </si>
  <si>
    <t xml:space="preserve">4801820016</t>
  </si>
  <si>
    <t xml:space="preserve">Peglio</t>
  </si>
  <si>
    <t xml:space="preserve">4801810012</t>
  </si>
  <si>
    <t xml:space="preserve">Piancaldoli</t>
  </si>
  <si>
    <t xml:space="preserve">4801810013</t>
  </si>
  <si>
    <t xml:space="preserve">Pietramala</t>
  </si>
  <si>
    <t xml:space="preserve">4801820017</t>
  </si>
  <si>
    <t xml:space="preserve">Poggio Tignoso</t>
  </si>
  <si>
    <t xml:space="preserve">4801810014</t>
  </si>
  <si>
    <t xml:space="preserve">Rifredo</t>
  </si>
  <si>
    <t xml:space="preserve">4801810015</t>
  </si>
  <si>
    <t xml:space="preserve">4801820019</t>
  </si>
  <si>
    <t xml:space="preserve">4801810016</t>
  </si>
  <si>
    <t xml:space="preserve">Traversa</t>
  </si>
  <si>
    <t xml:space="preserve">4801826620</t>
  </si>
  <si>
    <t xml:space="preserve">Violla</t>
  </si>
  <si>
    <t xml:space="preserve">4801820021</t>
  </si>
  <si>
    <t xml:space="preserve">Visignano</t>
  </si>
  <si>
    <t xml:space="preserve">Fivizzano [MS]</t>
  </si>
  <si>
    <t xml:space="preserve">4500710001</t>
  </si>
  <si>
    <t xml:space="preserve">Agnino</t>
  </si>
  <si>
    <t xml:space="preserve">4500710002</t>
  </si>
  <si>
    <t xml:space="preserve">Aiola</t>
  </si>
  <si>
    <t xml:space="preserve">4500726601</t>
  </si>
  <si>
    <t xml:space="preserve">Alebbio</t>
  </si>
  <si>
    <t xml:space="preserve">4500720002</t>
  </si>
  <si>
    <t xml:space="preserve">Antigo</t>
  </si>
  <si>
    <t xml:space="preserve">4500720003</t>
  </si>
  <si>
    <t xml:space="preserve">Arlia</t>
  </si>
  <si>
    <t xml:space="preserve">4500720004</t>
  </si>
  <si>
    <t xml:space="preserve">4500710003</t>
  </si>
  <si>
    <t xml:space="preserve">Bardine di San Terenzo</t>
  </si>
  <si>
    <t xml:space="preserve">4500724954</t>
  </si>
  <si>
    <t xml:space="preserve">Bottignana</t>
  </si>
  <si>
    <t xml:space="preserve">4500710004</t>
  </si>
  <si>
    <t xml:space="preserve">Campiglione-Vezzanello</t>
  </si>
  <si>
    <t xml:space="preserve">4500720006</t>
  </si>
  <si>
    <t xml:space="preserve">Casa Giannino</t>
  </si>
  <si>
    <t xml:space="preserve">4500740000</t>
  </si>
  <si>
    <t xml:space="preserve">Case sparse_229</t>
  </si>
  <si>
    <t xml:space="preserve">4500720007</t>
  </si>
  <si>
    <t xml:space="preserve">4500720008</t>
  </si>
  <si>
    <t xml:space="preserve">Caugliano</t>
  </si>
  <si>
    <t xml:space="preserve">4500710005</t>
  </si>
  <si>
    <t xml:space="preserve">4500720057</t>
  </si>
  <si>
    <t xml:space="preserve">Cerignano</t>
  </si>
  <si>
    <t xml:space="preserve">4500720009</t>
  </si>
  <si>
    <t xml:space="preserve">Certardola-Motta</t>
  </si>
  <si>
    <t xml:space="preserve">4500710006</t>
  </si>
  <si>
    <t xml:space="preserve">Ceserano</t>
  </si>
  <si>
    <t xml:space="preserve">4500710007</t>
  </si>
  <si>
    <t xml:space="preserve">Colla</t>
  </si>
  <si>
    <t xml:space="preserve">4500726711</t>
  </si>
  <si>
    <t xml:space="preserve">Colle di Cerignano</t>
  </si>
  <si>
    <t xml:space="preserve">4500720010</t>
  </si>
  <si>
    <t xml:space="preserve">Collecchia</t>
  </si>
  <si>
    <t xml:space="preserve">4500710008</t>
  </si>
  <si>
    <t xml:space="preserve">Collegnago</t>
  </si>
  <si>
    <t xml:space="preserve">4500720012</t>
  </si>
  <si>
    <t xml:space="preserve">Colognola</t>
  </si>
  <si>
    <t xml:space="preserve">4500726613</t>
  </si>
  <si>
    <t xml:space="preserve">Cormezzano</t>
  </si>
  <si>
    <t xml:space="preserve">4500720014</t>
  </si>
  <si>
    <t xml:space="preserve">Corsano</t>
  </si>
  <si>
    <t xml:space="preserve">4500710009</t>
  </si>
  <si>
    <t xml:space="preserve">Cortila</t>
  </si>
  <si>
    <t xml:space="preserve">4500720015</t>
  </si>
  <si>
    <t xml:space="preserve">Cotto</t>
  </si>
  <si>
    <t xml:space="preserve">4500726616</t>
  </si>
  <si>
    <t xml:space="preserve">Debicò</t>
  </si>
  <si>
    <t xml:space="preserve">4500710010</t>
  </si>
  <si>
    <t xml:space="preserve">Equi Terme</t>
  </si>
  <si>
    <t xml:space="preserve">4500720018</t>
  </si>
  <si>
    <t xml:space="preserve">Fazzano</t>
  </si>
  <si>
    <t xml:space="preserve">4500726656</t>
  </si>
  <si>
    <t xml:space="preserve">Fiacciano</t>
  </si>
  <si>
    <t xml:space="preserve">4500710011</t>
  </si>
  <si>
    <t xml:space="preserve">Fivizzano</t>
  </si>
  <si>
    <t xml:space="preserve">4500720019</t>
  </si>
  <si>
    <t xml:space="preserve">Folegnano</t>
  </si>
  <si>
    <t xml:space="preserve">4500726620</t>
  </si>
  <si>
    <t xml:space="preserve">Gallogna</t>
  </si>
  <si>
    <t xml:space="preserve">4500710012</t>
  </si>
  <si>
    <t xml:space="preserve">Gassano</t>
  </si>
  <si>
    <t xml:space="preserve">4500710013</t>
  </si>
  <si>
    <t xml:space="preserve">Gragnola</t>
  </si>
  <si>
    <t xml:space="preserve">4500720021</t>
  </si>
  <si>
    <t xml:space="preserve">Groppoli</t>
  </si>
  <si>
    <t xml:space="preserve">4500720022</t>
  </si>
  <si>
    <t xml:space="preserve">Isolano</t>
  </si>
  <si>
    <t xml:space="preserve">4500726623</t>
  </si>
  <si>
    <t xml:space="preserve">La Funicolare</t>
  </si>
  <si>
    <t xml:space="preserve">4500720024</t>
  </si>
  <si>
    <t xml:space="preserve">La Giunca-Mozzano</t>
  </si>
  <si>
    <t xml:space="preserve">4500726625</t>
  </si>
  <si>
    <t xml:space="preserve">La Traggiara</t>
  </si>
  <si>
    <t xml:space="preserve">4500724955</t>
  </si>
  <si>
    <t xml:space="preserve">Localitá Castelletto</t>
  </si>
  <si>
    <t xml:space="preserve">4500720026</t>
  </si>
  <si>
    <t xml:space="preserve">Lorano</t>
  </si>
  <si>
    <t xml:space="preserve">4500710014</t>
  </si>
  <si>
    <t xml:space="preserve">Magliano</t>
  </si>
  <si>
    <t xml:space="preserve">4500720027</t>
  </si>
  <si>
    <t xml:space="preserve">Maglietola</t>
  </si>
  <si>
    <t xml:space="preserve">4500710015</t>
  </si>
  <si>
    <t xml:space="preserve">Mezzana-Monte de' Bianchi</t>
  </si>
  <si>
    <t xml:space="preserve">4500710016</t>
  </si>
  <si>
    <t xml:space="preserve">Molina di Equi Terme</t>
  </si>
  <si>
    <t xml:space="preserve">4500720028</t>
  </si>
  <si>
    <t xml:space="preserve">Mommio</t>
  </si>
  <si>
    <t xml:space="preserve">4500710017</t>
  </si>
  <si>
    <t xml:space="preserve">Moncigoli</t>
  </si>
  <si>
    <t xml:space="preserve">4500720029</t>
  </si>
  <si>
    <t xml:space="preserve">Montecurto</t>
  </si>
  <si>
    <t xml:space="preserve">4500720030</t>
  </si>
  <si>
    <t xml:space="preserve">Montevalese</t>
  </si>
  <si>
    <t xml:space="preserve">4500710018</t>
  </si>
  <si>
    <t xml:space="preserve">Monzone</t>
  </si>
  <si>
    <t xml:space="preserve">4500720032</t>
  </si>
  <si>
    <t xml:space="preserve">Panigaletto</t>
  </si>
  <si>
    <t xml:space="preserve">4500720033</t>
  </si>
  <si>
    <t xml:space="preserve">Pian di Molino</t>
  </si>
  <si>
    <t xml:space="preserve">4500710019</t>
  </si>
  <si>
    <t xml:space="preserve">Piano di Collecchia</t>
  </si>
  <si>
    <t xml:space="preserve">4500720034</t>
  </si>
  <si>
    <t xml:space="preserve">Pieve San Paolo</t>
  </si>
  <si>
    <t xml:space="preserve">4500720035</t>
  </si>
  <si>
    <t xml:space="preserve">Po’</t>
  </si>
  <si>
    <t xml:space="preserve">4500710020</t>
  </si>
  <si>
    <t xml:space="preserve">Pognana</t>
  </si>
  <si>
    <t xml:space="preserve">4500726736</t>
  </si>
  <si>
    <t xml:space="preserve">Ponte di Posara</t>
  </si>
  <si>
    <t xml:space="preserve">4500726737</t>
  </si>
  <si>
    <t xml:space="preserve">Ponte di Turano</t>
  </si>
  <si>
    <t xml:space="preserve">4500710021</t>
  </si>
  <si>
    <t xml:space="preserve">Posara</t>
  </si>
  <si>
    <t xml:space="preserve">4500720038</t>
  </si>
  <si>
    <t xml:space="preserve">Pratolungo</t>
  </si>
  <si>
    <t xml:space="preserve">4500720039</t>
  </si>
  <si>
    <t xml:space="preserve">Quarazzana</t>
  </si>
  <si>
    <t xml:space="preserve">4500710022</t>
  </si>
  <si>
    <t xml:space="preserve">Rometta</t>
  </si>
  <si>
    <t xml:space="preserve">4500710023</t>
  </si>
  <si>
    <t xml:space="preserve">San Terenzo Monti</t>
  </si>
  <si>
    <t xml:space="preserve">4500710024</t>
  </si>
  <si>
    <t xml:space="preserve">Sassalbo</t>
  </si>
  <si>
    <t xml:space="preserve">4500726640</t>
  </si>
  <si>
    <t xml:space="preserve">Sercognano</t>
  </si>
  <si>
    <t xml:space="preserve">4500726641</t>
  </si>
  <si>
    <t xml:space="preserve">Serrarola</t>
  </si>
  <si>
    <t xml:space="preserve">4500720042</t>
  </si>
  <si>
    <t xml:space="preserve">Signano</t>
  </si>
  <si>
    <t xml:space="preserve">4500710025</t>
  </si>
  <si>
    <t xml:space="preserve">Soliera</t>
  </si>
  <si>
    <t xml:space="preserve">4500720043</t>
  </si>
  <si>
    <t xml:space="preserve">4500720044</t>
  </si>
  <si>
    <t xml:space="preserve">Stazione di Fivizzano</t>
  </si>
  <si>
    <t xml:space="preserve">4500710026</t>
  </si>
  <si>
    <t xml:space="preserve">Tenerano</t>
  </si>
  <si>
    <t xml:space="preserve">4500720045</t>
  </si>
  <si>
    <t xml:space="preserve">Terenzano</t>
  </si>
  <si>
    <t xml:space="preserve">4500720046</t>
  </si>
  <si>
    <t xml:space="preserve">Terma</t>
  </si>
  <si>
    <t xml:space="preserve">4500720047</t>
  </si>
  <si>
    <t xml:space="preserve">Turano</t>
  </si>
  <si>
    <t xml:space="preserve">4500720048</t>
  </si>
  <si>
    <t xml:space="preserve">Turlago</t>
  </si>
  <si>
    <t xml:space="preserve">4500724949</t>
  </si>
  <si>
    <t xml:space="preserve">Uglianfreddo ai Cerri</t>
  </si>
  <si>
    <t xml:space="preserve">4500720050</t>
  </si>
  <si>
    <t xml:space="preserve">Valazzana</t>
  </si>
  <si>
    <t xml:space="preserve">4500720051</t>
  </si>
  <si>
    <t xml:space="preserve">Valle Ombrosa</t>
  </si>
  <si>
    <t xml:space="preserve">4500720052</t>
  </si>
  <si>
    <t xml:space="preserve">Vendaso</t>
  </si>
  <si>
    <t xml:space="preserve">4500720053</t>
  </si>
  <si>
    <t xml:space="preserve">Verrucola</t>
  </si>
  <si>
    <t xml:space="preserve">4500710027</t>
  </si>
  <si>
    <t xml:space="preserve">Viano</t>
  </si>
  <si>
    <t xml:space="preserve">4500710028</t>
  </si>
  <si>
    <t xml:space="preserve">Vinca</t>
  </si>
  <si>
    <t xml:space="preserve">Foiano della Chiana [AR]</t>
  </si>
  <si>
    <t xml:space="preserve">5101826601</t>
  </si>
  <si>
    <t xml:space="preserve">Anatraia</t>
  </si>
  <si>
    <t xml:space="preserve">5101840000</t>
  </si>
  <si>
    <t xml:space="preserve">Case sparse_43</t>
  </si>
  <si>
    <t xml:space="preserve">5101810003</t>
  </si>
  <si>
    <t xml:space="preserve">Farniole</t>
  </si>
  <si>
    <t xml:space="preserve">5101810001</t>
  </si>
  <si>
    <t xml:space="preserve">Foiano della Chiana</t>
  </si>
  <si>
    <t xml:space="preserve">5101820003</t>
  </si>
  <si>
    <t xml:space="preserve">Fontelunga</t>
  </si>
  <si>
    <t xml:space="preserve">5101826604</t>
  </si>
  <si>
    <t xml:space="preserve">La Querce</t>
  </si>
  <si>
    <t xml:space="preserve">5101820011</t>
  </si>
  <si>
    <t xml:space="preserve">La Selce</t>
  </si>
  <si>
    <t xml:space="preserve">5101820005</t>
  </si>
  <si>
    <t xml:space="preserve">Ponte al Rame</t>
  </si>
  <si>
    <t xml:space="preserve">5101810002</t>
  </si>
  <si>
    <t xml:space="preserve">Pozzo della Chiana</t>
  </si>
  <si>
    <t xml:space="preserve">5101826606</t>
  </si>
  <si>
    <t xml:space="preserve">Pratomaggio</t>
  </si>
  <si>
    <t xml:space="preserve">5101826607</t>
  </si>
  <si>
    <t xml:space="preserve">Santa Luce</t>
  </si>
  <si>
    <t xml:space="preserve">5101820008</t>
  </si>
  <si>
    <t xml:space="preserve">Stazione Ferroviaria</t>
  </si>
  <si>
    <t xml:space="preserve">5101820009</t>
  </si>
  <si>
    <t xml:space="preserve">Via del Duca</t>
  </si>
  <si>
    <t xml:space="preserve">5101826610</t>
  </si>
  <si>
    <t xml:space="preserve">Via del Filo</t>
  </si>
  <si>
    <t xml:space="preserve">Follonica [GR]</t>
  </si>
  <si>
    <t xml:space="preserve">5300940000</t>
  </si>
  <si>
    <t xml:space="preserve">Case sparse_109</t>
  </si>
  <si>
    <t xml:space="preserve">5300910001</t>
  </si>
  <si>
    <t xml:space="preserve">Follonica</t>
  </si>
  <si>
    <t xml:space="preserve">5300926702</t>
  </si>
  <si>
    <t xml:space="preserve">Localitá Casa Valli</t>
  </si>
  <si>
    <t xml:space="preserve">Forte dei Marmi [LU]</t>
  </si>
  <si>
    <t xml:space="preserve">4601340000</t>
  </si>
  <si>
    <t xml:space="preserve">Case sparse_252</t>
  </si>
  <si>
    <t xml:space="preserve">4601310001</t>
  </si>
  <si>
    <t xml:space="preserve">Forte dei Marmi</t>
  </si>
  <si>
    <t xml:space="preserve">Fosciandora [LU]</t>
  </si>
  <si>
    <t xml:space="preserve">4601440000</t>
  </si>
  <si>
    <t xml:space="preserve">Case sparse_253</t>
  </si>
  <si>
    <t xml:space="preserve">4601410001</t>
  </si>
  <si>
    <t xml:space="preserve">Ceserana</t>
  </si>
  <si>
    <t xml:space="preserve">4601410002</t>
  </si>
  <si>
    <t xml:space="preserve">Fosciandora</t>
  </si>
  <si>
    <t xml:space="preserve">4601410003</t>
  </si>
  <si>
    <t xml:space="preserve">Lupinaia</t>
  </si>
  <si>
    <t xml:space="preserve">4601410004</t>
  </si>
  <si>
    <t xml:space="preserve">Riana</t>
  </si>
  <si>
    <t xml:space="preserve">4601410005</t>
  </si>
  <si>
    <t xml:space="preserve">Treppignana</t>
  </si>
  <si>
    <t xml:space="preserve">Fosdinovo [MS]</t>
  </si>
  <si>
    <t xml:space="preserve">4500810001</t>
  </si>
  <si>
    <t xml:space="preserve">Borghetto-Melara</t>
  </si>
  <si>
    <t xml:space="preserve">4500810002</t>
  </si>
  <si>
    <t xml:space="preserve">Canepari</t>
  </si>
  <si>
    <t xml:space="preserve">4500810003</t>
  </si>
  <si>
    <t xml:space="preserve">Caniparola</t>
  </si>
  <si>
    <t xml:space="preserve">4500820001</t>
  </si>
  <si>
    <t xml:space="preserve">Caprognano</t>
  </si>
  <si>
    <t xml:space="preserve">4500810004</t>
  </si>
  <si>
    <t xml:space="preserve">Carignano</t>
  </si>
  <si>
    <t xml:space="preserve">4500840000</t>
  </si>
  <si>
    <t xml:space="preserve">Case sparse_230</t>
  </si>
  <si>
    <t xml:space="preserve">4500820002</t>
  </si>
  <si>
    <t xml:space="preserve">Celso</t>
  </si>
  <si>
    <t xml:space="preserve">4500826603</t>
  </si>
  <si>
    <t xml:space="preserve">4500810005</t>
  </si>
  <si>
    <t xml:space="preserve">Fosdinovo</t>
  </si>
  <si>
    <t xml:space="preserve">4500820004</t>
  </si>
  <si>
    <t xml:space="preserve">Gignola</t>
  </si>
  <si>
    <t xml:space="preserve">4500810006</t>
  </si>
  <si>
    <t xml:space="preserve">Giucano</t>
  </si>
  <si>
    <t xml:space="preserve">4500820006</t>
  </si>
  <si>
    <t xml:space="preserve">La Vagina</t>
  </si>
  <si>
    <t xml:space="preserve">4500810007</t>
  </si>
  <si>
    <t xml:space="preserve">Marciaso</t>
  </si>
  <si>
    <t xml:space="preserve">4500820007</t>
  </si>
  <si>
    <t xml:space="preserve">Monte Carboli</t>
  </si>
  <si>
    <t xml:space="preserve">4500820008</t>
  </si>
  <si>
    <t xml:space="preserve">Paghezzana</t>
  </si>
  <si>
    <t xml:space="preserve">4500810009</t>
  </si>
  <si>
    <t xml:space="preserve">Ponzanello</t>
  </si>
  <si>
    <t xml:space="preserve">4500820009</t>
  </si>
  <si>
    <t xml:space="preserve">Porredo</t>
  </si>
  <si>
    <t xml:space="preserve">4500810010</t>
  </si>
  <si>
    <t xml:space="preserve">Posterla</t>
  </si>
  <si>
    <t xml:space="preserve">4500810011</t>
  </si>
  <si>
    <t xml:space="preserve">Pulica</t>
  </si>
  <si>
    <t xml:space="preserve">4500810012</t>
  </si>
  <si>
    <t xml:space="preserve">Tendola</t>
  </si>
  <si>
    <t xml:space="preserve">4500820010</t>
  </si>
  <si>
    <t xml:space="preserve">Vercalda</t>
  </si>
  <si>
    <t xml:space="preserve">4500826611</t>
  </si>
  <si>
    <t xml:space="preserve">Villaggio Bertani</t>
  </si>
  <si>
    <t xml:space="preserve">Fucecchio [FI]</t>
  </si>
  <si>
    <t xml:space="preserve">4801920001</t>
  </si>
  <si>
    <t xml:space="preserve">Balzello</t>
  </si>
  <si>
    <t xml:space="preserve">4801920002</t>
  </si>
  <si>
    <t xml:space="preserve">4801926603</t>
  </si>
  <si>
    <t xml:space="preserve">Caino</t>
  </si>
  <si>
    <t xml:space="preserve">4801940000</t>
  </si>
  <si>
    <t xml:space="preserve">Case sparse_154</t>
  </si>
  <si>
    <t xml:space="preserve">4801920005</t>
  </si>
  <si>
    <t xml:space="preserve">4801920006</t>
  </si>
  <si>
    <t xml:space="preserve">Cinelli</t>
  </si>
  <si>
    <t xml:space="preserve">4801920007</t>
  </si>
  <si>
    <t xml:space="preserve">Cioni</t>
  </si>
  <si>
    <t xml:space="preserve">4801926627</t>
  </si>
  <si>
    <t xml:space="preserve">Dreoli</t>
  </si>
  <si>
    <t xml:space="preserve">4801926723</t>
  </si>
  <si>
    <t xml:space="preserve">Fornino</t>
  </si>
  <si>
    <t xml:space="preserve">4801920020</t>
  </si>
  <si>
    <t xml:space="preserve">Frattino</t>
  </si>
  <si>
    <t xml:space="preserve">4801910001</t>
  </si>
  <si>
    <t xml:space="preserve">Fucecchio</t>
  </si>
  <si>
    <t xml:space="preserve">4801910002</t>
  </si>
  <si>
    <t xml:space="preserve">4801926725</t>
  </si>
  <si>
    <t xml:space="preserve">Gazzarrini</t>
  </si>
  <si>
    <t xml:space="preserve">4801920008</t>
  </si>
  <si>
    <t xml:space="preserve">4801926628</t>
  </si>
  <si>
    <t xml:space="preserve">Giovacchini</t>
  </si>
  <si>
    <t xml:space="preserve">4801910003</t>
  </si>
  <si>
    <t xml:space="preserve">Le Botteghe</t>
  </si>
  <si>
    <t xml:space="preserve">4801920009</t>
  </si>
  <si>
    <t xml:space="preserve">4801920010</t>
  </si>
  <si>
    <t xml:space="preserve">Le Vendute</t>
  </si>
  <si>
    <t xml:space="preserve">4801926724</t>
  </si>
  <si>
    <t xml:space="preserve">Lucchesi</t>
  </si>
  <si>
    <t xml:space="preserve">4801926611</t>
  </si>
  <si>
    <t xml:space="preserve">Luigioni</t>
  </si>
  <si>
    <t xml:space="preserve">4801926621</t>
  </si>
  <si>
    <t xml:space="preserve">Macone</t>
  </si>
  <si>
    <t xml:space="preserve">4801910004</t>
  </si>
  <si>
    <t xml:space="preserve">Massarella</t>
  </si>
  <si>
    <t xml:space="preserve">4801920012</t>
  </si>
  <si>
    <t xml:space="preserve">Niccoletti</t>
  </si>
  <si>
    <t xml:space="preserve">4801926622</t>
  </si>
  <si>
    <t xml:space="preserve">Palagina</t>
  </si>
  <si>
    <t xml:space="preserve">4801930001</t>
  </si>
  <si>
    <t xml:space="preserve">Petroio</t>
  </si>
  <si>
    <t xml:space="preserve">4801910005</t>
  </si>
  <si>
    <t xml:space="preserve">Pinete</t>
  </si>
  <si>
    <t xml:space="preserve">4801920013</t>
  </si>
  <si>
    <t xml:space="preserve">Poggio Pieracci</t>
  </si>
  <si>
    <t xml:space="preserve">4801920014</t>
  </si>
  <si>
    <t xml:space="preserve">Porto dei Pescatori</t>
  </si>
  <si>
    <t xml:space="preserve">4801910006</t>
  </si>
  <si>
    <t xml:space="preserve">Querce</t>
  </si>
  <si>
    <t xml:space="preserve">4801920015</t>
  </si>
  <si>
    <t xml:space="preserve">Salto alle Vecchie</t>
  </si>
  <si>
    <t xml:space="preserve">4801926626</t>
  </si>
  <si>
    <t xml:space="preserve">San Bartolomeo</t>
  </si>
  <si>
    <t xml:space="preserve">4801910007</t>
  </si>
  <si>
    <t xml:space="preserve">San Pierino</t>
  </si>
  <si>
    <t xml:space="preserve">4801920016</t>
  </si>
  <si>
    <t xml:space="preserve">Tacchio</t>
  </si>
  <si>
    <t xml:space="preserve">4801920017</t>
  </si>
  <si>
    <t xml:space="preserve">Taccino</t>
  </si>
  <si>
    <t xml:space="preserve">4801910008</t>
  </si>
  <si>
    <t xml:space="preserve">4801920018</t>
  </si>
  <si>
    <t xml:space="preserve">Urbano</t>
  </si>
  <si>
    <t xml:space="preserve">4801920019</t>
  </si>
  <si>
    <t xml:space="preserve">Ventignano</t>
  </si>
  <si>
    <t xml:space="preserve">Gaiole in Chianti [SI]</t>
  </si>
  <si>
    <t xml:space="preserve">5201326616</t>
  </si>
  <si>
    <t xml:space="preserve">Adine</t>
  </si>
  <si>
    <t xml:space="preserve">5201326619</t>
  </si>
  <si>
    <t xml:space="preserve">Ama</t>
  </si>
  <si>
    <t xml:space="preserve">5201326701</t>
  </si>
  <si>
    <t xml:space="preserve">Badia Coltibuono</t>
  </si>
  <si>
    <t xml:space="preserve">5201326602</t>
  </si>
  <si>
    <t xml:space="preserve">Barbischio</t>
  </si>
  <si>
    <t xml:space="preserve">5201326603</t>
  </si>
  <si>
    <t xml:space="preserve">Casanova d'Ama</t>
  </si>
  <si>
    <t xml:space="preserve">5201340000</t>
  </si>
  <si>
    <t xml:space="preserve">Case sparse_77</t>
  </si>
  <si>
    <t xml:space="preserve">5201310001</t>
  </si>
  <si>
    <t xml:space="preserve">Castagnoli</t>
  </si>
  <si>
    <t xml:space="preserve">5201310002</t>
  </si>
  <si>
    <t xml:space="preserve">Gaiole in Chianti</t>
  </si>
  <si>
    <t xml:space="preserve">5201326606</t>
  </si>
  <si>
    <t xml:space="preserve">Galenda</t>
  </si>
  <si>
    <t xml:space="preserve">5201320004</t>
  </si>
  <si>
    <t xml:space="preserve">5201310007</t>
  </si>
  <si>
    <t xml:space="preserve">La Madonna</t>
  </si>
  <si>
    <t xml:space="preserve">5201310003</t>
  </si>
  <si>
    <t xml:space="preserve">Lecchi</t>
  </si>
  <si>
    <t xml:space="preserve">5201326617</t>
  </si>
  <si>
    <t xml:space="preserve">Lucignano</t>
  </si>
  <si>
    <t xml:space="preserve">5201326608</t>
  </si>
  <si>
    <t xml:space="preserve">Montegrossi</t>
  </si>
  <si>
    <t xml:space="preserve">5201310004</t>
  </si>
  <si>
    <t xml:space="preserve">Monti</t>
  </si>
  <si>
    <t xml:space="preserve">5201320010</t>
  </si>
  <si>
    <t xml:space="preserve">Nusenna</t>
  </si>
  <si>
    <t xml:space="preserve">5201326614</t>
  </si>
  <si>
    <t xml:space="preserve">Poggio San Polo</t>
  </si>
  <si>
    <t xml:space="preserve">5201320011</t>
  </si>
  <si>
    <t xml:space="preserve">Rietine</t>
  </si>
  <si>
    <t xml:space="preserve">5201326612</t>
  </si>
  <si>
    <t xml:space="preserve">San Giusto alle Monache</t>
  </si>
  <si>
    <t xml:space="preserve">5201320013</t>
  </si>
  <si>
    <t xml:space="preserve">5201310005</t>
  </si>
  <si>
    <t xml:space="preserve">5201310006</t>
  </si>
  <si>
    <t xml:space="preserve">San Sano</t>
  </si>
  <si>
    <t xml:space="preserve">5201326618</t>
  </si>
  <si>
    <t xml:space="preserve">San Vincenti</t>
  </si>
  <si>
    <t xml:space="preserve">5201320015</t>
  </si>
  <si>
    <t xml:space="preserve">Vertine</t>
  </si>
  <si>
    <t xml:space="preserve">Gallicano [LU]</t>
  </si>
  <si>
    <t xml:space="preserve">4601510001</t>
  </si>
  <si>
    <t xml:space="preserve">Bolognana</t>
  </si>
  <si>
    <t xml:space="preserve">4601526701</t>
  </si>
  <si>
    <t xml:space="preserve">Busdagno</t>
  </si>
  <si>
    <t xml:space="preserve">4601510006</t>
  </si>
  <si>
    <t xml:space="preserve">Campia</t>
  </si>
  <si>
    <t xml:space="preserve">4601510007</t>
  </si>
  <si>
    <t xml:space="preserve">Campo</t>
  </si>
  <si>
    <t xml:space="preserve">4601510002</t>
  </si>
  <si>
    <t xml:space="preserve">Cardoso</t>
  </si>
  <si>
    <t xml:space="preserve">4601540000</t>
  </si>
  <si>
    <t xml:space="preserve">Case sparse_254</t>
  </si>
  <si>
    <t xml:space="preserve">4601526602</t>
  </si>
  <si>
    <t xml:space="preserve">Chieva</t>
  </si>
  <si>
    <t xml:space="preserve">4601520003</t>
  </si>
  <si>
    <t xml:space="preserve">Colle Aginaia</t>
  </si>
  <si>
    <t xml:space="preserve">4601510008</t>
  </si>
  <si>
    <t xml:space="preserve">Fiattone</t>
  </si>
  <si>
    <t xml:space="preserve">4601510003</t>
  </si>
  <si>
    <t xml:space="preserve">Gallicano</t>
  </si>
  <si>
    <t xml:space="preserve">4601510009</t>
  </si>
  <si>
    <t xml:space="preserve">La Barca</t>
  </si>
  <si>
    <t xml:space="preserve">4601520005</t>
  </si>
  <si>
    <t xml:space="preserve">Perpoli</t>
  </si>
  <si>
    <t xml:space="preserve">4601526606</t>
  </si>
  <si>
    <t xml:space="preserve">Piezza</t>
  </si>
  <si>
    <t xml:space="preserve">4601510004</t>
  </si>
  <si>
    <t xml:space="preserve">Trassilico</t>
  </si>
  <si>
    <t xml:space="preserve">4601526604</t>
  </si>
  <si>
    <t xml:space="preserve">Turritecava</t>
  </si>
  <si>
    <t xml:space="preserve">4601510005</t>
  </si>
  <si>
    <t xml:space="preserve">Verni</t>
  </si>
  <si>
    <t xml:space="preserve">Gambassi Terme [FI]</t>
  </si>
  <si>
    <t xml:space="preserve">4802010001</t>
  </si>
  <si>
    <t xml:space="preserve">Badia a Cerreto</t>
  </si>
  <si>
    <t xml:space="preserve">4802026601</t>
  </si>
  <si>
    <t xml:space="preserve">Borgoforte</t>
  </si>
  <si>
    <t xml:space="preserve">4802010002</t>
  </si>
  <si>
    <t xml:space="preserve">4802040000</t>
  </si>
  <si>
    <t xml:space="preserve">Case sparse_155</t>
  </si>
  <si>
    <t xml:space="preserve">4802026605</t>
  </si>
  <si>
    <t xml:space="preserve">4802010003</t>
  </si>
  <si>
    <t xml:space="preserve">Catignano</t>
  </si>
  <si>
    <t xml:space="preserve">4802026602</t>
  </si>
  <si>
    <t xml:space="preserve">4802010004</t>
  </si>
  <si>
    <t xml:space="preserve">Gambassi Terme</t>
  </si>
  <si>
    <t xml:space="preserve">4802020003</t>
  </si>
  <si>
    <t xml:space="preserve">4802010005</t>
  </si>
  <si>
    <t xml:space="preserve">Pillo</t>
  </si>
  <si>
    <t xml:space="preserve">4802026606</t>
  </si>
  <si>
    <t xml:space="preserve">Sant'Agostino</t>
  </si>
  <si>
    <t xml:space="preserve">4802010006</t>
  </si>
  <si>
    <t xml:space="preserve">Varna</t>
  </si>
  <si>
    <t xml:space="preserve">Gavorrano [GR]</t>
  </si>
  <si>
    <t xml:space="preserve">5301010001</t>
  </si>
  <si>
    <t xml:space="preserve">Bagno di Gavorrano</t>
  </si>
  <si>
    <t xml:space="preserve">5301020001</t>
  </si>
  <si>
    <t xml:space="preserve">Basse Di Caldana</t>
  </si>
  <si>
    <t xml:space="preserve">5301010002</t>
  </si>
  <si>
    <t xml:space="preserve">Bivio di Ravi</t>
  </si>
  <si>
    <t xml:space="preserve">5301010003</t>
  </si>
  <si>
    <t xml:space="preserve">Caldana</t>
  </si>
  <si>
    <t xml:space="preserve">5301040000</t>
  </si>
  <si>
    <t xml:space="preserve">Case sparse_110</t>
  </si>
  <si>
    <t xml:space="preserve">5301010004</t>
  </si>
  <si>
    <t xml:space="preserve">Castellaccia</t>
  </si>
  <si>
    <t xml:space="preserve">5301020003</t>
  </si>
  <si>
    <t xml:space="preserve">Collacchia</t>
  </si>
  <si>
    <t xml:space="preserve">5301010005</t>
  </si>
  <si>
    <t xml:space="preserve">Filare-Boschetto-Miniera</t>
  </si>
  <si>
    <t xml:space="preserve">5301026704</t>
  </si>
  <si>
    <t xml:space="preserve">Fonte Brizzi</t>
  </si>
  <si>
    <t xml:space="preserve">5301010006</t>
  </si>
  <si>
    <t xml:space="preserve">Gavorrano</t>
  </si>
  <si>
    <t xml:space="preserve">5301010007</t>
  </si>
  <si>
    <t xml:space="preserve">Giuncarico</t>
  </si>
  <si>
    <t xml:space="preserve">5301010008</t>
  </si>
  <si>
    <t xml:space="preserve">Grilli</t>
  </si>
  <si>
    <t xml:space="preserve">5301020005</t>
  </si>
  <si>
    <t xml:space="preserve">I Forni</t>
  </si>
  <si>
    <t xml:space="preserve">5301020007</t>
  </si>
  <si>
    <t xml:space="preserve">Miniera Marchi</t>
  </si>
  <si>
    <t xml:space="preserve">5301025809</t>
  </si>
  <si>
    <t xml:space="preserve">Pelagone</t>
  </si>
  <si>
    <t xml:space="preserve">5301010009</t>
  </si>
  <si>
    <t xml:space="preserve">5301010010</t>
  </si>
  <si>
    <t xml:space="preserve">Ravi</t>
  </si>
  <si>
    <t xml:space="preserve">5301026608</t>
  </si>
  <si>
    <t xml:space="preserve">Stazione di Giuncarico</t>
  </si>
  <si>
    <t xml:space="preserve">4601620001</t>
  </si>
  <si>
    <t xml:space="preserve">Capoli</t>
  </si>
  <si>
    <t xml:space="preserve">4601640000</t>
  </si>
  <si>
    <t xml:space="preserve">Case sparse_255</t>
  </si>
  <si>
    <t xml:space="preserve">4601620002</t>
  </si>
  <si>
    <t xml:space="preserve">4601610001</t>
  </si>
  <si>
    <t xml:space="preserve">Giuncugnano</t>
  </si>
  <si>
    <t xml:space="preserve">4601610002</t>
  </si>
  <si>
    <t xml:space="preserve">4601610003</t>
  </si>
  <si>
    <t xml:space="preserve">Ponteccio</t>
  </si>
  <si>
    <t xml:space="preserve">4601626604</t>
  </si>
  <si>
    <t xml:space="preserve">Varliano</t>
  </si>
  <si>
    <t xml:space="preserve">Greve in Chianti [FI]</t>
  </si>
  <si>
    <t xml:space="preserve">4802126701</t>
  </si>
  <si>
    <t xml:space="preserve">Borgo di Dudda</t>
  </si>
  <si>
    <t xml:space="preserve">4802126602</t>
  </si>
  <si>
    <t xml:space="preserve">Case di Dudda</t>
  </si>
  <si>
    <t xml:space="preserve">4802120003</t>
  </si>
  <si>
    <t xml:space="preserve">Case Poggio</t>
  </si>
  <si>
    <t xml:space="preserve">4802140000</t>
  </si>
  <si>
    <t xml:space="preserve">Case sparse_156</t>
  </si>
  <si>
    <t xml:space="preserve">4802120004</t>
  </si>
  <si>
    <t xml:space="preserve">Casole</t>
  </si>
  <si>
    <t xml:space="preserve">4802126605</t>
  </si>
  <si>
    <t xml:space="preserve">Castellinuzza</t>
  </si>
  <si>
    <t xml:space="preserve">4802126606</t>
  </si>
  <si>
    <t xml:space="preserve">Castello di Cintoia</t>
  </si>
  <si>
    <t xml:space="preserve">4802126625</t>
  </si>
  <si>
    <t xml:space="preserve">Castello di Lamole</t>
  </si>
  <si>
    <t xml:space="preserve">4802110001</t>
  </si>
  <si>
    <t xml:space="preserve">Chiocchio</t>
  </si>
  <si>
    <t xml:space="preserve">4802120007</t>
  </si>
  <si>
    <t xml:space="preserve">Cintoia</t>
  </si>
  <si>
    <t xml:space="preserve">4802126608</t>
  </si>
  <si>
    <t xml:space="preserve">Dimezzano</t>
  </si>
  <si>
    <t xml:space="preserve">4802110002</t>
  </si>
  <si>
    <t xml:space="preserve">Dudda</t>
  </si>
  <si>
    <t xml:space="preserve">4802120009</t>
  </si>
  <si>
    <t xml:space="preserve">Giobbole</t>
  </si>
  <si>
    <t xml:space="preserve">4802110003</t>
  </si>
  <si>
    <t xml:space="preserve">Greti</t>
  </si>
  <si>
    <t xml:space="preserve">4802110004</t>
  </si>
  <si>
    <t xml:space="preserve">Greve in Chianti</t>
  </si>
  <si>
    <t xml:space="preserve">4802110005</t>
  </si>
  <si>
    <t xml:space="preserve">Il Ferrone</t>
  </si>
  <si>
    <t xml:space="preserve">4802120010</t>
  </si>
  <si>
    <t xml:space="preserve">Il Ferruzzi</t>
  </si>
  <si>
    <t xml:space="preserve">4802126711</t>
  </si>
  <si>
    <t xml:space="preserve">4802120012</t>
  </si>
  <si>
    <t xml:space="preserve">La Panca</t>
  </si>
  <si>
    <t xml:space="preserve">4802120013</t>
  </si>
  <si>
    <t xml:space="preserve">La Presura</t>
  </si>
  <si>
    <t xml:space="preserve">4802126614</t>
  </si>
  <si>
    <t xml:space="preserve">4802110006</t>
  </si>
  <si>
    <t xml:space="preserve">Lamole</t>
  </si>
  <si>
    <t xml:space="preserve">4802126615</t>
  </si>
  <si>
    <t xml:space="preserve">Le Masse</t>
  </si>
  <si>
    <t xml:space="preserve">4802110007</t>
  </si>
  <si>
    <t xml:space="preserve">Lucolena in Chianti</t>
  </si>
  <si>
    <t xml:space="preserve">4802130001</t>
  </si>
  <si>
    <t xml:space="preserve">4802110008</t>
  </si>
  <si>
    <t xml:space="preserve">Montefioralle</t>
  </si>
  <si>
    <t xml:space="preserve">4802110009</t>
  </si>
  <si>
    <t xml:space="preserve">Panzano in Chianti</t>
  </si>
  <si>
    <t xml:space="preserve">4802110010</t>
  </si>
  <si>
    <t xml:space="preserve">Passo dei Pecorai</t>
  </si>
  <si>
    <t xml:space="preserve">4802120016</t>
  </si>
  <si>
    <t xml:space="preserve">Pescina</t>
  </si>
  <si>
    <t xml:space="preserve">4802120017</t>
  </si>
  <si>
    <t xml:space="preserve">Pieve di Panzano</t>
  </si>
  <si>
    <t xml:space="preserve">4802110011</t>
  </si>
  <si>
    <t xml:space="preserve">Poggio alla Croce</t>
  </si>
  <si>
    <t xml:space="preserve">4802120018</t>
  </si>
  <si>
    <t xml:space="preserve">Rinforzati</t>
  </si>
  <si>
    <t xml:space="preserve">4802120019</t>
  </si>
  <si>
    <t xml:space="preserve">Ruffoli</t>
  </si>
  <si>
    <t xml:space="preserve">4802110012</t>
  </si>
  <si>
    <t xml:space="preserve">San Polo in Chianti</t>
  </si>
  <si>
    <t xml:space="preserve">4802120020</t>
  </si>
  <si>
    <t xml:space="preserve">Santa Cristina</t>
  </si>
  <si>
    <t xml:space="preserve">4802120021</t>
  </si>
  <si>
    <t xml:space="preserve">Solaia</t>
  </si>
  <si>
    <t xml:space="preserve">4802120022</t>
  </si>
  <si>
    <t xml:space="preserve">Spedaluzzo</t>
  </si>
  <si>
    <t xml:space="preserve">4802110013</t>
  </si>
  <si>
    <t xml:space="preserve">Strada in Chianti</t>
  </si>
  <si>
    <t xml:space="preserve">4802126623</t>
  </si>
  <si>
    <t xml:space="preserve">Torsoli</t>
  </si>
  <si>
    <t xml:space="preserve">Grosseto [GR]</t>
  </si>
  <si>
    <t xml:space="preserve">5301110001</t>
  </si>
  <si>
    <t xml:space="preserve">Alberese</t>
  </si>
  <si>
    <t xml:space="preserve">5301120001</t>
  </si>
  <si>
    <t xml:space="preserve">Alberese Scalo</t>
  </si>
  <si>
    <t xml:space="preserve">5301110002</t>
  </si>
  <si>
    <t xml:space="preserve">Bagno Roselle</t>
  </si>
  <si>
    <t xml:space="preserve">5301110003</t>
  </si>
  <si>
    <t xml:space="preserve">Batignano</t>
  </si>
  <si>
    <t xml:space="preserve">5301110004</t>
  </si>
  <si>
    <t xml:space="preserve">Braccagni</t>
  </si>
  <si>
    <t xml:space="preserve">5301110013</t>
  </si>
  <si>
    <t xml:space="preserve">Casalecci</t>
  </si>
  <si>
    <t xml:space="preserve">5301140000</t>
  </si>
  <si>
    <t xml:space="preserve">Case sparse_111</t>
  </si>
  <si>
    <t xml:space="preserve">5301110005</t>
  </si>
  <si>
    <t xml:space="preserve">Centro Raccolta Quadrupedi</t>
  </si>
  <si>
    <t xml:space="preserve">5301126605</t>
  </si>
  <si>
    <t xml:space="preserve">E.N.A.O.L.I.</t>
  </si>
  <si>
    <t xml:space="preserve">5301120008</t>
  </si>
  <si>
    <t xml:space="preserve">Fattoria Grancia</t>
  </si>
  <si>
    <t xml:space="preserve">5301110006</t>
  </si>
  <si>
    <t xml:space="preserve">Grosseto</t>
  </si>
  <si>
    <t xml:space="preserve">5301126610</t>
  </si>
  <si>
    <t xml:space="preserve">Il Colombaio</t>
  </si>
  <si>
    <t xml:space="preserve">5301120020</t>
  </si>
  <si>
    <t xml:space="preserve">Il Cristo</t>
  </si>
  <si>
    <t xml:space="preserve">5301110007</t>
  </si>
  <si>
    <t xml:space="preserve">Istia D'Ombrone-Le Stiacciole</t>
  </si>
  <si>
    <t xml:space="preserve">5301120012</t>
  </si>
  <si>
    <t xml:space="preserve">Le Colonne</t>
  </si>
  <si>
    <t xml:space="preserve">5301120013</t>
  </si>
  <si>
    <t xml:space="preserve">Magazzini Alberese</t>
  </si>
  <si>
    <t xml:space="preserve">5301110008</t>
  </si>
  <si>
    <t xml:space="preserve">Marina di Grosseto</t>
  </si>
  <si>
    <t xml:space="preserve">5301110009</t>
  </si>
  <si>
    <t xml:space="preserve">Montepescali</t>
  </si>
  <si>
    <t xml:space="preserve">5301110014</t>
  </si>
  <si>
    <t xml:space="preserve">Nomadelfia</t>
  </si>
  <si>
    <t xml:space="preserve">5301110010</t>
  </si>
  <si>
    <t xml:space="preserve">Principina a Mare</t>
  </si>
  <si>
    <t xml:space="preserve">5301110012</t>
  </si>
  <si>
    <t xml:space="preserve">Principina Terra</t>
  </si>
  <si>
    <t xml:space="preserve">5301126602</t>
  </si>
  <si>
    <t xml:space="preserve">Quercesecche</t>
  </si>
  <si>
    <t xml:space="preserve">5301120003</t>
  </si>
  <si>
    <t xml:space="preserve">Rio Grande</t>
  </si>
  <si>
    <t xml:space="preserve">5301110011</t>
  </si>
  <si>
    <t xml:space="preserve">Rispescia</t>
  </si>
  <si>
    <t xml:space="preserve">5301126618</t>
  </si>
  <si>
    <t xml:space="preserve">Rugginosina</t>
  </si>
  <si>
    <t xml:space="preserve">5301120004</t>
  </si>
  <si>
    <t xml:space="preserve">5301126721</t>
  </si>
  <si>
    <t xml:space="preserve">Spergolaia</t>
  </si>
  <si>
    <t xml:space="preserve">Guardistallo [PI]</t>
  </si>
  <si>
    <t xml:space="preserve">5001540000</t>
  </si>
  <si>
    <t xml:space="preserve">Case sparse_1</t>
  </si>
  <si>
    <t xml:space="preserve">5001520001</t>
  </si>
  <si>
    <t xml:space="preserve">Casino di Terra</t>
  </si>
  <si>
    <t xml:space="preserve">5001510001</t>
  </si>
  <si>
    <t xml:space="preserve">Guardistallo</t>
  </si>
  <si>
    <t xml:space="preserve">5001520802</t>
  </si>
  <si>
    <t xml:space="preserve">Valserena</t>
  </si>
  <si>
    <t xml:space="preserve">Impruneta [FI]</t>
  </si>
  <si>
    <t xml:space="preserve">4802210001</t>
  </si>
  <si>
    <t xml:space="preserve">Bagnolo-Cantagallo</t>
  </si>
  <si>
    <t xml:space="preserve">4802220002</t>
  </si>
  <si>
    <t xml:space="preserve">Baruffi</t>
  </si>
  <si>
    <t xml:space="preserve">4802220003</t>
  </si>
  <si>
    <t xml:space="preserve">Borgaccio</t>
  </si>
  <si>
    <t xml:space="preserve">4802220004</t>
  </si>
  <si>
    <t xml:space="preserve">Borgo di Sopra</t>
  </si>
  <si>
    <t xml:space="preserve">4802210002</t>
  </si>
  <si>
    <t xml:space="preserve">Bottai</t>
  </si>
  <si>
    <t xml:space="preserve">4802240000</t>
  </si>
  <si>
    <t xml:space="preserve">Case sparse_157</t>
  </si>
  <si>
    <t xml:space="preserve">4802226705</t>
  </si>
  <si>
    <t xml:space="preserve">Codaccio</t>
  </si>
  <si>
    <t xml:space="preserve">4802220006</t>
  </si>
  <si>
    <t xml:space="preserve">Collegramole Case Nuove</t>
  </si>
  <si>
    <t xml:space="preserve">4802220807</t>
  </si>
  <si>
    <t xml:space="preserve">Convento di San Paolo</t>
  </si>
  <si>
    <t xml:space="preserve">4802220008</t>
  </si>
  <si>
    <t xml:space="preserve">Fabbiolle</t>
  </si>
  <si>
    <t xml:space="preserve">4802210003</t>
  </si>
  <si>
    <t xml:space="preserve">Falciani</t>
  </si>
  <si>
    <t xml:space="preserve">4802210004</t>
  </si>
  <si>
    <t xml:space="preserve">4802220009</t>
  </si>
  <si>
    <t xml:space="preserve">4802210005</t>
  </si>
  <si>
    <t xml:space="preserve">Impruneta</t>
  </si>
  <si>
    <t xml:space="preserve">4802226710</t>
  </si>
  <si>
    <t xml:space="preserve">Invalidi di Guerra</t>
  </si>
  <si>
    <t xml:space="preserve">4802220011</t>
  </si>
  <si>
    <t xml:space="preserve">La Casina</t>
  </si>
  <si>
    <t xml:space="preserve">4802220012</t>
  </si>
  <si>
    <t xml:space="preserve">Le Rose</t>
  </si>
  <si>
    <t xml:space="preserve">4802210006</t>
  </si>
  <si>
    <t xml:space="preserve">L'Ugolino</t>
  </si>
  <si>
    <t xml:space="preserve">4802220013</t>
  </si>
  <si>
    <t xml:space="preserve">Mezzomonte</t>
  </si>
  <si>
    <t xml:space="preserve">4802220014</t>
  </si>
  <si>
    <t xml:space="preserve">Monte Oriolo</t>
  </si>
  <si>
    <t xml:space="preserve">4802210007</t>
  </si>
  <si>
    <t xml:space="preserve">Pozzolatico</t>
  </si>
  <si>
    <t xml:space="preserve">4802220015</t>
  </si>
  <si>
    <t xml:space="preserve">Ravanella</t>
  </si>
  <si>
    <t xml:space="preserve">4802226616</t>
  </si>
  <si>
    <t xml:space="preserve">Riboia</t>
  </si>
  <si>
    <t xml:space="preserve">4802220017</t>
  </si>
  <si>
    <t xml:space="preserve">San Gersolè-Torre Rosse</t>
  </si>
  <si>
    <t xml:space="preserve">4802226719</t>
  </si>
  <si>
    <t xml:space="preserve">Sant'Isidoro</t>
  </si>
  <si>
    <t xml:space="preserve">4802226720</t>
  </si>
  <si>
    <t xml:space="preserve">Suore Domenicane</t>
  </si>
  <si>
    <t xml:space="preserve">4802210008</t>
  </si>
  <si>
    <t xml:space="preserve">Tavarnuzze</t>
  </si>
  <si>
    <t xml:space="preserve">4802224821</t>
  </si>
  <si>
    <t xml:space="preserve">Terme di Firenze</t>
  </si>
  <si>
    <t xml:space="preserve">4802326708</t>
  </si>
  <si>
    <t xml:space="preserve">Belprato</t>
  </si>
  <si>
    <t xml:space="preserve">4802310001</t>
  </si>
  <si>
    <t xml:space="preserve">Burchio</t>
  </si>
  <si>
    <t xml:space="preserve">4802340000</t>
  </si>
  <si>
    <t xml:space="preserve">Case sparse_158</t>
  </si>
  <si>
    <t xml:space="preserve">4802310002</t>
  </si>
  <si>
    <t xml:space="preserve">Incisa in Val d'Arno</t>
  </si>
  <si>
    <t xml:space="preserve">4802320002</t>
  </si>
  <si>
    <t xml:space="preserve">La Fonte</t>
  </si>
  <si>
    <t xml:space="preserve">4802310003</t>
  </si>
  <si>
    <t xml:space="preserve">4802310004</t>
  </si>
  <si>
    <t xml:space="preserve">Palazzolo</t>
  </si>
  <si>
    <t xml:space="preserve">4802326707</t>
  </si>
  <si>
    <t xml:space="preserve">4802310005</t>
  </si>
  <si>
    <t xml:space="preserve">4802326704</t>
  </si>
  <si>
    <t xml:space="preserve">San Michele</t>
  </si>
  <si>
    <t xml:space="preserve">4802320005</t>
  </si>
  <si>
    <t xml:space="preserve">Santa Maria Maddalena</t>
  </si>
  <si>
    <t xml:space="preserve">Isola del Giglio [GR]</t>
  </si>
  <si>
    <t xml:space="preserve">5301224901</t>
  </si>
  <si>
    <t xml:space="preserve">Arenella</t>
  </si>
  <si>
    <t xml:space="preserve">5301240000</t>
  </si>
  <si>
    <t xml:space="preserve">Case sparse_112</t>
  </si>
  <si>
    <t xml:space="preserve">5301210001</t>
  </si>
  <si>
    <t xml:space="preserve">Giglio Campese</t>
  </si>
  <si>
    <t xml:space="preserve">5301210002</t>
  </si>
  <si>
    <t xml:space="preserve">Giglio Castello</t>
  </si>
  <si>
    <t xml:space="preserve">5301210003</t>
  </si>
  <si>
    <t xml:space="preserve">Giglio Porto</t>
  </si>
  <si>
    <t xml:space="preserve">5301220004</t>
  </si>
  <si>
    <t xml:space="preserve">Spalmatoio-Ischiaiola</t>
  </si>
  <si>
    <t xml:space="preserve">5301224903</t>
  </si>
  <si>
    <t xml:space="preserve">Villaggio Grotte</t>
  </si>
  <si>
    <t xml:space="preserve">Lajatico [PI]</t>
  </si>
  <si>
    <t xml:space="preserve">5001640000</t>
  </si>
  <si>
    <t xml:space="preserve">Case sparse_2</t>
  </si>
  <si>
    <t xml:space="preserve">5001620001</t>
  </si>
  <si>
    <t xml:space="preserve">La Sterza</t>
  </si>
  <si>
    <t xml:space="preserve">5001610001</t>
  </si>
  <si>
    <t xml:space="preserve">Lajatico</t>
  </si>
  <si>
    <t xml:space="preserve">5001610002</t>
  </si>
  <si>
    <t xml:space="preserve">Orciatico</t>
  </si>
  <si>
    <t xml:space="preserve">5001610003</t>
  </si>
  <si>
    <t xml:space="preserve">San Giovanni</t>
  </si>
  <si>
    <t xml:space="preserve">Lamporecchio [PT]</t>
  </si>
  <si>
    <t xml:space="preserve">4700520001</t>
  </si>
  <si>
    <t xml:space="preserve">Alberghi</t>
  </si>
  <si>
    <t xml:space="preserve">4700540000</t>
  </si>
  <si>
    <t xml:space="preserve">Case sparse_279</t>
  </si>
  <si>
    <t xml:space="preserve">4700526703</t>
  </si>
  <si>
    <t xml:space="preserve">Casorelle</t>
  </si>
  <si>
    <t xml:space="preserve">4700510007</t>
  </si>
  <si>
    <t xml:space="preserve">Centocampi</t>
  </si>
  <si>
    <t xml:space="preserve">4700520005</t>
  </si>
  <si>
    <t xml:space="preserve">Ceppeto</t>
  </si>
  <si>
    <t xml:space="preserve">4700520006</t>
  </si>
  <si>
    <t xml:space="preserve">Collececioli</t>
  </si>
  <si>
    <t xml:space="preserve">4700510001</t>
  </si>
  <si>
    <t xml:space="preserve">4700520007</t>
  </si>
  <si>
    <t xml:space="preserve">Giugnano</t>
  </si>
  <si>
    <t xml:space="preserve">4700526608</t>
  </si>
  <si>
    <t xml:space="preserve">La Berga</t>
  </si>
  <si>
    <t xml:space="preserve">4700526609</t>
  </si>
  <si>
    <t xml:space="preserve">La Carraia</t>
  </si>
  <si>
    <t xml:space="preserve">4700510006</t>
  </si>
  <si>
    <t xml:space="preserve">La Casuccia</t>
  </si>
  <si>
    <t xml:space="preserve">4700526611</t>
  </si>
  <si>
    <t xml:space="preserve">Lampaggio</t>
  </si>
  <si>
    <t xml:space="preserve">4700510002</t>
  </si>
  <si>
    <t xml:space="preserve">Lamporecchio</t>
  </si>
  <si>
    <t xml:space="preserve">4700526612</t>
  </si>
  <si>
    <t xml:space="preserve">Nardini</t>
  </si>
  <si>
    <t xml:space="preserve">4700526615</t>
  </si>
  <si>
    <t xml:space="preserve">4700520013</t>
  </si>
  <si>
    <t xml:space="preserve">Poggio alla Baghera</t>
  </si>
  <si>
    <t xml:space="preserve">4700520014</t>
  </si>
  <si>
    <t xml:space="preserve">Poggio alla Cavalla</t>
  </si>
  <si>
    <t xml:space="preserve">4700510003</t>
  </si>
  <si>
    <t xml:space="preserve">Porciano</t>
  </si>
  <si>
    <t xml:space="preserve">4700510004</t>
  </si>
  <si>
    <t xml:space="preserve">San Baronto</t>
  </si>
  <si>
    <t xml:space="preserve">4700520016</t>
  </si>
  <si>
    <t xml:space="preserve">Spicchio</t>
  </si>
  <si>
    <t xml:space="preserve">Larciano [PT]</t>
  </si>
  <si>
    <t xml:space="preserve">4700620001</t>
  </si>
  <si>
    <t xml:space="preserve">Baccane</t>
  </si>
  <si>
    <t xml:space="preserve">4700626602</t>
  </si>
  <si>
    <t xml:space="preserve">Bussoli</t>
  </si>
  <si>
    <t xml:space="preserve">4700626603</t>
  </si>
  <si>
    <t xml:space="preserve">Caloria Alta</t>
  </si>
  <si>
    <t xml:space="preserve">4700620004</t>
  </si>
  <si>
    <t xml:space="preserve">Casato Lotti</t>
  </si>
  <si>
    <t xml:space="preserve">4700626712</t>
  </si>
  <si>
    <t xml:space="preserve">Case di Monte</t>
  </si>
  <si>
    <t xml:space="preserve">4700640000</t>
  </si>
  <si>
    <t xml:space="preserve">Case sparse_280</t>
  </si>
  <si>
    <t xml:space="preserve">4700610001</t>
  </si>
  <si>
    <t xml:space="preserve">4700626705</t>
  </si>
  <si>
    <t xml:space="preserve">Colombaia</t>
  </si>
  <si>
    <t xml:space="preserve">4700626606</t>
  </si>
  <si>
    <t xml:space="preserve">Crociali</t>
  </si>
  <si>
    <t xml:space="preserve">4700626707</t>
  </si>
  <si>
    <t xml:space="preserve">Fattoria Banchieri</t>
  </si>
  <si>
    <t xml:space="preserve">4700620014</t>
  </si>
  <si>
    <t xml:space="preserve">Ghianda</t>
  </si>
  <si>
    <t xml:space="preserve">4700610002</t>
  </si>
  <si>
    <t xml:space="preserve">4700626608</t>
  </si>
  <si>
    <t xml:space="preserve">Luacchi</t>
  </si>
  <si>
    <t xml:space="preserve">4700620009</t>
  </si>
  <si>
    <t xml:space="preserve">Mungherino</t>
  </si>
  <si>
    <t xml:space="preserve">4700626611</t>
  </si>
  <si>
    <t xml:space="preserve">Puntoni</t>
  </si>
  <si>
    <t xml:space="preserve">4700610003</t>
  </si>
  <si>
    <t xml:space="preserve">San Rocco</t>
  </si>
  <si>
    <t xml:space="preserve">5001710011</t>
  </si>
  <si>
    <t xml:space="preserve">Boschi</t>
  </si>
  <si>
    <t xml:space="preserve">5001710001</t>
  </si>
  <si>
    <t xml:space="preserve">Casciana Alta</t>
  </si>
  <si>
    <t xml:space="preserve">5001740000</t>
  </si>
  <si>
    <t xml:space="preserve">Case sparse_3</t>
  </si>
  <si>
    <t xml:space="preserve">5001726613</t>
  </si>
  <si>
    <t xml:space="preserve">Casini di Bosco</t>
  </si>
  <si>
    <t xml:space="preserve">5001710002</t>
  </si>
  <si>
    <t xml:space="preserve">5001720001</t>
  </si>
  <si>
    <t xml:space="preserve">Colle-Aiale</t>
  </si>
  <si>
    <t xml:space="preserve">5001720005</t>
  </si>
  <si>
    <t xml:space="preserve">Gramugnana</t>
  </si>
  <si>
    <t xml:space="preserve">5001720007</t>
  </si>
  <si>
    <t xml:space="preserve">I Visconti</t>
  </si>
  <si>
    <t xml:space="preserve">5001710003</t>
  </si>
  <si>
    <t xml:space="preserve">La Capannina</t>
  </si>
  <si>
    <t xml:space="preserve">5001710004</t>
  </si>
  <si>
    <t xml:space="preserve">Lari</t>
  </si>
  <si>
    <t xml:space="preserve">5001710006</t>
  </si>
  <si>
    <t xml:space="preserve">Lavaiano</t>
  </si>
  <si>
    <t xml:space="preserve">5001710007</t>
  </si>
  <si>
    <t xml:space="preserve">Le Casine-Perignano-Spinelli</t>
  </si>
  <si>
    <t xml:space="preserve">5001720008</t>
  </si>
  <si>
    <t xml:space="preserve">Le Cave-San Frediano</t>
  </si>
  <si>
    <t xml:space="preserve">5001720009</t>
  </si>
  <si>
    <t xml:space="preserve">Le Selve</t>
  </si>
  <si>
    <t xml:space="preserve">5001720010</t>
  </si>
  <si>
    <t xml:space="preserve">Orceto</t>
  </si>
  <si>
    <t xml:space="preserve">5001710008</t>
  </si>
  <si>
    <t xml:space="preserve">5001720012</t>
  </si>
  <si>
    <t xml:space="preserve">5001710009</t>
  </si>
  <si>
    <t xml:space="preserve">San Ruffino</t>
  </si>
  <si>
    <t xml:space="preserve">5001710010</t>
  </si>
  <si>
    <t xml:space="preserve">Usigliano</t>
  </si>
  <si>
    <t xml:space="preserve">Lastra a Signa [FI]</t>
  </si>
  <si>
    <t xml:space="preserve">4802420001</t>
  </si>
  <si>
    <t xml:space="preserve">Belfiore</t>
  </si>
  <si>
    <t xml:space="preserve">4802420002</t>
  </si>
  <si>
    <t xml:space="preserve">Bricoli</t>
  </si>
  <si>
    <t xml:space="preserve">4802410001</t>
  </si>
  <si>
    <t xml:space="preserve">Brucianesi</t>
  </si>
  <si>
    <t xml:space="preserve">4802410002</t>
  </si>
  <si>
    <t xml:space="preserve">4802440000</t>
  </si>
  <si>
    <t xml:space="preserve">Case sparse_159</t>
  </si>
  <si>
    <t xml:space="preserve">4802410003</t>
  </si>
  <si>
    <t xml:space="preserve">Ginestra Fiorentina</t>
  </si>
  <si>
    <t xml:space="preserve">4802420004</t>
  </si>
  <si>
    <t xml:space="preserve">Inno</t>
  </si>
  <si>
    <t xml:space="preserve">4802426605</t>
  </si>
  <si>
    <t xml:space="preserve">La Lisca</t>
  </si>
  <si>
    <t xml:space="preserve">4802420006</t>
  </si>
  <si>
    <t xml:space="preserve">La Luna</t>
  </si>
  <si>
    <t xml:space="preserve">4802410004</t>
  </si>
  <si>
    <t xml:space="preserve">Lastra a Signa</t>
  </si>
  <si>
    <t xml:space="preserve">4802410005</t>
  </si>
  <si>
    <t xml:space="preserve">Malmantile</t>
  </si>
  <si>
    <t xml:space="preserve">4802420008</t>
  </si>
  <si>
    <t xml:space="preserve">Marliano</t>
  </si>
  <si>
    <t xml:space="preserve">4802420009</t>
  </si>
  <si>
    <t xml:space="preserve">Ponte di Macinaia</t>
  </si>
  <si>
    <t xml:space="preserve">4802420010</t>
  </si>
  <si>
    <t xml:space="preserve">Ponte Torto</t>
  </si>
  <si>
    <t xml:space="preserve">4802420011</t>
  </si>
  <si>
    <t xml:space="preserve">4802426712</t>
  </si>
  <si>
    <t xml:space="preserve">Romania</t>
  </si>
  <si>
    <t xml:space="preserve">4802420013</t>
  </si>
  <si>
    <t xml:space="preserve">San Martino a Carcheri</t>
  </si>
  <si>
    <t xml:space="preserve">4802420014</t>
  </si>
  <si>
    <t xml:space="preserve">4802420015</t>
  </si>
  <si>
    <t xml:space="preserve">5101910001</t>
  </si>
  <si>
    <t xml:space="preserve">5101940000</t>
  </si>
  <si>
    <t xml:space="preserve">Case sparse_44</t>
  </si>
  <si>
    <t xml:space="preserve">5101922201</t>
  </si>
  <si>
    <t xml:space="preserve">Comunità Emmaus</t>
  </si>
  <si>
    <t xml:space="preserve">5101920002</t>
  </si>
  <si>
    <t xml:space="preserve">Impiano</t>
  </si>
  <si>
    <t xml:space="preserve">5101920004</t>
  </si>
  <si>
    <t xml:space="preserve">Latereto</t>
  </si>
  <si>
    <t xml:space="preserve">5101910002</t>
  </si>
  <si>
    <t xml:space="preserve">Laterina</t>
  </si>
  <si>
    <t xml:space="preserve">5101920008</t>
  </si>
  <si>
    <t xml:space="preserve">Piadichena</t>
  </si>
  <si>
    <t xml:space="preserve">5101910003</t>
  </si>
  <si>
    <t xml:space="preserve">Ponticino</t>
  </si>
  <si>
    <t xml:space="preserve">5101920007</t>
  </si>
  <si>
    <t xml:space="preserve">Via Nazionale</t>
  </si>
  <si>
    <t xml:space="preserve">5101920005</t>
  </si>
  <si>
    <t xml:space="preserve">Vitereta</t>
  </si>
  <si>
    <t xml:space="preserve">Licciana Nardi [MS]</t>
  </si>
  <si>
    <t xml:space="preserve">4500910001</t>
  </si>
  <si>
    <t xml:space="preserve">Amola</t>
  </si>
  <si>
    <t xml:space="preserve">4500920001</t>
  </si>
  <si>
    <t xml:space="preserve">Apella</t>
  </si>
  <si>
    <t xml:space="preserve">4500920002</t>
  </si>
  <si>
    <t xml:space="preserve">Baccana</t>
  </si>
  <si>
    <t xml:space="preserve">4500910002</t>
  </si>
  <si>
    <t xml:space="preserve">4500930001</t>
  </si>
  <si>
    <t xml:space="preserve">Canale Scuro</t>
  </si>
  <si>
    <t xml:space="preserve">4500920003</t>
  </si>
  <si>
    <t xml:space="preserve">Canalescuro I</t>
  </si>
  <si>
    <t xml:space="preserve">4500940000</t>
  </si>
  <si>
    <t xml:space="preserve">Case sparse_231</t>
  </si>
  <si>
    <t xml:space="preserve">4500920005</t>
  </si>
  <si>
    <t xml:space="preserve">Cisigliana</t>
  </si>
  <si>
    <t xml:space="preserve">4500920006</t>
  </si>
  <si>
    <t xml:space="preserve">Corte</t>
  </si>
  <si>
    <t xml:space="preserve">4500910003</t>
  </si>
  <si>
    <t xml:space="preserve">Costamala</t>
  </si>
  <si>
    <t xml:space="preserve">4500920007</t>
  </si>
  <si>
    <t xml:space="preserve">Cuccarello I</t>
  </si>
  <si>
    <t xml:space="preserve">4500926608</t>
  </si>
  <si>
    <t xml:space="preserve">Cuccarello II</t>
  </si>
  <si>
    <t xml:space="preserve">4500926610</t>
  </si>
  <si>
    <t xml:space="preserve">Galea</t>
  </si>
  <si>
    <t xml:space="preserve">4500910004</t>
  </si>
  <si>
    <t xml:space="preserve">Licciana Nardi</t>
  </si>
  <si>
    <t xml:space="preserve">4500920011</t>
  </si>
  <si>
    <t xml:space="preserve">Maestá dei Saldi</t>
  </si>
  <si>
    <t xml:space="preserve">4500910005</t>
  </si>
  <si>
    <t xml:space="preserve">Masero</t>
  </si>
  <si>
    <t xml:space="preserve">4500910007</t>
  </si>
  <si>
    <t xml:space="preserve">4500910008</t>
  </si>
  <si>
    <t xml:space="preserve">4500920012</t>
  </si>
  <si>
    <t xml:space="preserve">Paretola</t>
  </si>
  <si>
    <t xml:space="preserve">4500910009</t>
  </si>
  <si>
    <t xml:space="preserve">Pontebosio</t>
  </si>
  <si>
    <t xml:space="preserve">4500910011</t>
  </si>
  <si>
    <t xml:space="preserve">Ripola</t>
  </si>
  <si>
    <t xml:space="preserve">4500924913</t>
  </si>
  <si>
    <t xml:space="preserve">Salano</t>
  </si>
  <si>
    <t xml:space="preserve">4500920014</t>
  </si>
  <si>
    <t xml:space="preserve">Taponecco</t>
  </si>
  <si>
    <t xml:space="preserve">4500910012</t>
  </si>
  <si>
    <t xml:space="preserve">4500910013</t>
  </si>
  <si>
    <t xml:space="preserve">4500926615</t>
  </si>
  <si>
    <t xml:space="preserve">Trinala</t>
  </si>
  <si>
    <t xml:space="preserve">4500910014</t>
  </si>
  <si>
    <t xml:space="preserve">Varano</t>
  </si>
  <si>
    <t xml:space="preserve">4500910015</t>
  </si>
  <si>
    <t xml:space="preserve">Villa di Panicale</t>
  </si>
  <si>
    <t xml:space="preserve">Livorno [LI]</t>
  </si>
  <si>
    <t xml:space="preserve">4900926702</t>
  </si>
  <si>
    <t xml:space="preserve">4900926603</t>
  </si>
  <si>
    <t xml:space="preserve">Burchietto</t>
  </si>
  <si>
    <t xml:space="preserve">4900920004</t>
  </si>
  <si>
    <t xml:space="preserve">Campo Al Melo</t>
  </si>
  <si>
    <t xml:space="preserve">4900940000</t>
  </si>
  <si>
    <t xml:space="preserve">Case sparse_190</t>
  </si>
  <si>
    <t xml:space="preserve">4900920027</t>
  </si>
  <si>
    <t xml:space="preserve">Castellaccio</t>
  </si>
  <si>
    <t xml:space="preserve">4900920026</t>
  </si>
  <si>
    <t xml:space="preserve">Condotti Vecchi</t>
  </si>
  <si>
    <t xml:space="preserve">4900926606</t>
  </si>
  <si>
    <t xml:space="preserve">Evangelisti</t>
  </si>
  <si>
    <t xml:space="preserve">4900920007</t>
  </si>
  <si>
    <t xml:space="preserve">Ghiandaie</t>
  </si>
  <si>
    <t xml:space="preserve">4900910008</t>
  </si>
  <si>
    <t xml:space="preserve">Gorgona Scalo</t>
  </si>
  <si>
    <t xml:space="preserve">4900926608</t>
  </si>
  <si>
    <t xml:space="preserve">Lazzaretto</t>
  </si>
  <si>
    <t xml:space="preserve">4900926611</t>
  </si>
  <si>
    <t xml:space="preserve">Le Panche</t>
  </si>
  <si>
    <t xml:space="preserve">4900920025</t>
  </si>
  <si>
    <t xml:space="preserve">Limoncino</t>
  </si>
  <si>
    <t xml:space="preserve">4900910004</t>
  </si>
  <si>
    <t xml:space="preserve">Livorno</t>
  </si>
  <si>
    <t xml:space="preserve">4900920014</t>
  </si>
  <si>
    <t xml:space="preserve">Padula</t>
  </si>
  <si>
    <t xml:space="preserve">4900920024</t>
  </si>
  <si>
    <t xml:space="preserve">Pian di Rota</t>
  </si>
  <si>
    <t xml:space="preserve">4900910006</t>
  </si>
  <si>
    <t xml:space="preserve">Quercianella</t>
  </si>
  <si>
    <t xml:space="preserve">4900926618</t>
  </si>
  <si>
    <t xml:space="preserve">4900920023</t>
  </si>
  <si>
    <t xml:space="preserve">Valle Benedetta</t>
  </si>
  <si>
    <t xml:space="preserve">4900930001</t>
  </si>
  <si>
    <t xml:space="preserve">Vallin Buio</t>
  </si>
  <si>
    <t xml:space="preserve">4900926621</t>
  </si>
  <si>
    <t xml:space="preserve">Vecchio Dazio</t>
  </si>
  <si>
    <t xml:space="preserve">4900920022</t>
  </si>
  <si>
    <t xml:space="preserve">Villa Maria</t>
  </si>
  <si>
    <t xml:space="preserve">Londa [FI]</t>
  </si>
  <si>
    <t xml:space="preserve">4802521101</t>
  </si>
  <si>
    <t xml:space="preserve">4802540000</t>
  </si>
  <si>
    <t xml:space="preserve">Case sparse_160</t>
  </si>
  <si>
    <t xml:space="preserve">4802520002</t>
  </si>
  <si>
    <t xml:space="preserve">4802510001</t>
  </si>
  <si>
    <t xml:space="preserve">Londa</t>
  </si>
  <si>
    <t xml:space="preserve">4802526603</t>
  </si>
  <si>
    <t xml:space="preserve">Rincine</t>
  </si>
  <si>
    <t xml:space="preserve">5001840000</t>
  </si>
  <si>
    <t xml:space="preserve">Case sparse_4</t>
  </si>
  <si>
    <t xml:space="preserve">5001820001</t>
  </si>
  <si>
    <t xml:space="preserve">I Greppioli</t>
  </si>
  <si>
    <t xml:space="preserve">5001820006</t>
  </si>
  <si>
    <t xml:space="preserve">5001810003</t>
  </si>
  <si>
    <t xml:space="preserve">Laura</t>
  </si>
  <si>
    <t xml:space="preserve">5001826608</t>
  </si>
  <si>
    <t xml:space="preserve">Le Colombaie</t>
  </si>
  <si>
    <t xml:space="preserve">5001810001</t>
  </si>
  <si>
    <t xml:space="preserve">Lorenzana</t>
  </si>
  <si>
    <t xml:space="preserve">5001810002</t>
  </si>
  <si>
    <t xml:space="preserve">Tremoleto</t>
  </si>
  <si>
    <t xml:space="preserve">5001820003</t>
  </si>
  <si>
    <t xml:space="preserve">Vicchio</t>
  </si>
  <si>
    <t xml:space="preserve">5001830001</t>
  </si>
  <si>
    <t xml:space="preserve">Zona Produttiva Localitá Laura</t>
  </si>
  <si>
    <t xml:space="preserve">Loro Ciuffenna [AR]</t>
  </si>
  <si>
    <t xml:space="preserve">5102020001</t>
  </si>
  <si>
    <t xml:space="preserve">Anciolina</t>
  </si>
  <si>
    <t xml:space="preserve">5102020002</t>
  </si>
  <si>
    <t xml:space="preserve">Borro</t>
  </si>
  <si>
    <t xml:space="preserve">5102020003</t>
  </si>
  <si>
    <t xml:space="preserve">Casale</t>
  </si>
  <si>
    <t xml:space="preserve">5102020004</t>
  </si>
  <si>
    <t xml:space="preserve">Casamona</t>
  </si>
  <si>
    <t xml:space="preserve">5102040000</t>
  </si>
  <si>
    <t xml:space="preserve">Case sparse_45</t>
  </si>
  <si>
    <t xml:space="preserve">5102020013</t>
  </si>
  <si>
    <t xml:space="preserve">Chiassaia</t>
  </si>
  <si>
    <t xml:space="preserve">5102020014</t>
  </si>
  <si>
    <t xml:space="preserve">Faeto</t>
  </si>
  <si>
    <t xml:space="preserve">5102020005</t>
  </si>
  <si>
    <t xml:space="preserve">Gorgiti</t>
  </si>
  <si>
    <t xml:space="preserve">5102026606</t>
  </si>
  <si>
    <t xml:space="preserve">Gropina</t>
  </si>
  <si>
    <t xml:space="preserve">5102020007</t>
  </si>
  <si>
    <t xml:space="preserve">5102010003</t>
  </si>
  <si>
    <t xml:space="preserve">Loro Ciuffenna</t>
  </si>
  <si>
    <t xml:space="preserve">5102020019</t>
  </si>
  <si>
    <t xml:space="preserve">Malva</t>
  </si>
  <si>
    <t xml:space="preserve">5102020015</t>
  </si>
  <si>
    <t xml:space="preserve">Modine</t>
  </si>
  <si>
    <t xml:space="preserve">5102020016</t>
  </si>
  <si>
    <t xml:space="preserve">Poggio di Loro</t>
  </si>
  <si>
    <t xml:space="preserve">5102020008</t>
  </si>
  <si>
    <t xml:space="preserve">Pratovalle</t>
  </si>
  <si>
    <t xml:space="preserve">5102020009</t>
  </si>
  <si>
    <t xml:space="preserve">Rocca Ricciarda</t>
  </si>
  <si>
    <t xml:space="preserve">5102020017</t>
  </si>
  <si>
    <t xml:space="preserve">San Clemente in Valle</t>
  </si>
  <si>
    <t xml:space="preserve">5102010007</t>
  </si>
  <si>
    <t xml:space="preserve">San Giustino Valdarno</t>
  </si>
  <si>
    <t xml:space="preserve">5102020018</t>
  </si>
  <si>
    <t xml:space="preserve">5102020010</t>
  </si>
  <si>
    <t xml:space="preserve">Trevane</t>
  </si>
  <si>
    <t xml:space="preserve">5102020011</t>
  </si>
  <si>
    <t xml:space="preserve">Lucca [LU]</t>
  </si>
  <si>
    <t xml:space="preserve">4601726701</t>
  </si>
  <si>
    <t xml:space="preserve">A Bertolacci</t>
  </si>
  <si>
    <t xml:space="preserve">4601726637</t>
  </si>
  <si>
    <t xml:space="preserve">A Viano</t>
  </si>
  <si>
    <t xml:space="preserve">4601720002</t>
  </si>
  <si>
    <t xml:space="preserve">Ai Borelli</t>
  </si>
  <si>
    <t xml:space="preserve">4601720027</t>
  </si>
  <si>
    <t xml:space="preserve">Al Generale</t>
  </si>
  <si>
    <t xml:space="preserve">4601720004</t>
  </si>
  <si>
    <t xml:space="preserve">Al Molinaccio</t>
  </si>
  <si>
    <t xml:space="preserve">4601726605</t>
  </si>
  <si>
    <t xml:space="preserve">Al Mutino</t>
  </si>
  <si>
    <t xml:space="preserve">4601726703</t>
  </si>
  <si>
    <t xml:space="preserve">Alla Bidia</t>
  </si>
  <si>
    <t xml:space="preserve">4601710001</t>
  </si>
  <si>
    <t xml:space="preserve">Aquilea</t>
  </si>
  <si>
    <t xml:space="preserve">4601726606</t>
  </si>
  <si>
    <t xml:space="preserve">Arsina</t>
  </si>
  <si>
    <t xml:space="preserve">4601726631</t>
  </si>
  <si>
    <t xml:space="preserve">Boscarecci</t>
  </si>
  <si>
    <t xml:space="preserve">4601726639</t>
  </si>
  <si>
    <t xml:space="preserve">Cappella</t>
  </si>
  <si>
    <t xml:space="preserve">4601740000</t>
  </si>
  <si>
    <t xml:space="preserve">Case sparse_256</t>
  </si>
  <si>
    <t xml:space="preserve">4601726607</t>
  </si>
  <si>
    <t xml:space="preserve">Chiatri</t>
  </si>
  <si>
    <t xml:space="preserve">4601710002</t>
  </si>
  <si>
    <t xml:space="preserve">Ciciana</t>
  </si>
  <si>
    <t xml:space="preserve">4601726610</t>
  </si>
  <si>
    <t xml:space="preserve">Corte Bertolotti</t>
  </si>
  <si>
    <t xml:space="preserve">4601726728</t>
  </si>
  <si>
    <t xml:space="preserve">Corte Cioni</t>
  </si>
  <si>
    <t xml:space="preserve">4601720038</t>
  </si>
  <si>
    <t xml:space="preserve">Corte Galli</t>
  </si>
  <si>
    <t xml:space="preserve">4601720029</t>
  </si>
  <si>
    <t xml:space="preserve">Corte Pardi</t>
  </si>
  <si>
    <t xml:space="preserve">4601720030</t>
  </si>
  <si>
    <t xml:space="preserve">Corte Tognetti</t>
  </si>
  <si>
    <t xml:space="preserve">4601726611</t>
  </si>
  <si>
    <t xml:space="preserve">4601726612</t>
  </si>
  <si>
    <t xml:space="preserve">Deccio di Brancoli</t>
  </si>
  <si>
    <t xml:space="preserve">4601726632</t>
  </si>
  <si>
    <t xml:space="preserve">4601726713</t>
  </si>
  <si>
    <t xml:space="preserve">4601710003</t>
  </si>
  <si>
    <t xml:space="preserve">Lucca</t>
  </si>
  <si>
    <t xml:space="preserve">4601726615</t>
  </si>
  <si>
    <t xml:space="preserve">Mastiano</t>
  </si>
  <si>
    <t xml:space="preserve">4601720016</t>
  </si>
  <si>
    <t xml:space="preserve">Monti di Chiatri</t>
  </si>
  <si>
    <t xml:space="preserve">4601726617</t>
  </si>
  <si>
    <t xml:space="preserve">Ombreglio</t>
  </si>
  <si>
    <t xml:space="preserve">4601726718</t>
  </si>
  <si>
    <t xml:space="preserve">Orzala</t>
  </si>
  <si>
    <t xml:space="preserve">4601720019</t>
  </si>
  <si>
    <t xml:space="preserve">Palmata</t>
  </si>
  <si>
    <t xml:space="preserve">4601710004</t>
  </si>
  <si>
    <t xml:space="preserve">Piaggione</t>
  </si>
  <si>
    <t xml:space="preserve">4601710005</t>
  </si>
  <si>
    <t xml:space="preserve">Piazza di Brancoli</t>
  </si>
  <si>
    <t xml:space="preserve">4601710006</t>
  </si>
  <si>
    <t xml:space="preserve">4601710007</t>
  </si>
  <si>
    <t xml:space="preserve">Pieve di Brancoli</t>
  </si>
  <si>
    <t xml:space="preserve">4601710008</t>
  </si>
  <si>
    <t xml:space="preserve">4601720033</t>
  </si>
  <si>
    <t xml:space="preserve">Porcarese</t>
  </si>
  <si>
    <t xml:space="preserve">4601726720</t>
  </si>
  <si>
    <t xml:space="preserve">4601726721</t>
  </si>
  <si>
    <t xml:space="preserve">San Concordio di Moriano</t>
  </si>
  <si>
    <t xml:space="preserve">4601726622</t>
  </si>
  <si>
    <t xml:space="preserve">San Giusto di Brancoli</t>
  </si>
  <si>
    <t xml:space="preserve">4601726640</t>
  </si>
  <si>
    <t xml:space="preserve">Sant'Ilario di Brancoli</t>
  </si>
  <si>
    <t xml:space="preserve">4601710009</t>
  </si>
  <si>
    <t xml:space="preserve">Stabbiano</t>
  </si>
  <si>
    <t xml:space="preserve">4601710010</t>
  </si>
  <si>
    <t xml:space="preserve">4601726625</t>
  </si>
  <si>
    <t xml:space="preserve">4601726635</t>
  </si>
  <si>
    <t xml:space="preserve">Villa Lenzi</t>
  </si>
  <si>
    <t xml:space="preserve">4601726636</t>
  </si>
  <si>
    <t xml:space="preserve">Villa Rossi</t>
  </si>
  <si>
    <t xml:space="preserve">Lucignano [AR]</t>
  </si>
  <si>
    <t xml:space="preserve">5102126709</t>
  </si>
  <si>
    <t xml:space="preserve">Campoleone</t>
  </si>
  <si>
    <t xml:space="preserve">5102140000</t>
  </si>
  <si>
    <t xml:space="preserve">Case sparse_46</t>
  </si>
  <si>
    <t xml:space="preserve">5102126608</t>
  </si>
  <si>
    <t xml:space="preserve">Corti</t>
  </si>
  <si>
    <t xml:space="preserve">5102110001</t>
  </si>
  <si>
    <t xml:space="preserve">5102130001</t>
  </si>
  <si>
    <t xml:space="preserve">Il Pianello</t>
  </si>
  <si>
    <t xml:space="preserve">5102110002</t>
  </si>
  <si>
    <t xml:space="preserve">5102126703</t>
  </si>
  <si>
    <t xml:space="preserve">Maestá dei Mori</t>
  </si>
  <si>
    <t xml:space="preserve">5102110003</t>
  </si>
  <si>
    <t xml:space="preserve">Pieve Vecchia</t>
  </si>
  <si>
    <t xml:space="preserve">5102126604</t>
  </si>
  <si>
    <t xml:space="preserve">Poschini</t>
  </si>
  <si>
    <t xml:space="preserve">5102126605</t>
  </si>
  <si>
    <t xml:space="preserve">San Savino</t>
  </si>
  <si>
    <t xml:space="preserve">5102120007</t>
  </si>
  <si>
    <t xml:space="preserve">5102120006</t>
  </si>
  <si>
    <t xml:space="preserve">Scerpella-Sentenze</t>
  </si>
  <si>
    <t xml:space="preserve">Magliano in Toscana [GR]</t>
  </si>
  <si>
    <t xml:space="preserve">5301340000</t>
  </si>
  <si>
    <t xml:space="preserve">Case sparse_113</t>
  </si>
  <si>
    <t xml:space="preserve">5301321101</t>
  </si>
  <si>
    <t xml:space="preserve">Cupi</t>
  </si>
  <si>
    <t xml:space="preserve">5301310001</t>
  </si>
  <si>
    <t xml:space="preserve">Magliano in Toscana</t>
  </si>
  <si>
    <t xml:space="preserve">5301310002</t>
  </si>
  <si>
    <t xml:space="preserve">Montiano</t>
  </si>
  <si>
    <t xml:space="preserve">5301310003</t>
  </si>
  <si>
    <t xml:space="preserve">Pereta</t>
  </si>
  <si>
    <t xml:space="preserve">5301321102</t>
  </si>
  <si>
    <t xml:space="preserve">Podere Corso</t>
  </si>
  <si>
    <t xml:space="preserve">5301326603</t>
  </si>
  <si>
    <t xml:space="preserve">Poderone</t>
  </si>
  <si>
    <t xml:space="preserve">5301321104</t>
  </si>
  <si>
    <t xml:space="preserve">5301320005</t>
  </si>
  <si>
    <t xml:space="preserve">Stazione di Alberese</t>
  </si>
  <si>
    <t xml:space="preserve">Manciano [GR]</t>
  </si>
  <si>
    <t xml:space="preserve">5301410001</t>
  </si>
  <si>
    <t xml:space="preserve">5301440000</t>
  </si>
  <si>
    <t xml:space="preserve">Case sparse_114</t>
  </si>
  <si>
    <t xml:space="preserve">5301430001</t>
  </si>
  <si>
    <t xml:space="preserve">Caseificio Sociale</t>
  </si>
  <si>
    <t xml:space="preserve">5301410002</t>
  </si>
  <si>
    <t xml:space="preserve">5301410003</t>
  </si>
  <si>
    <t xml:space="preserve">Marsiliana</t>
  </si>
  <si>
    <t xml:space="preserve">5301410004</t>
  </si>
  <si>
    <t xml:space="preserve">Montemerano</t>
  </si>
  <si>
    <t xml:space="preserve">5301410008</t>
  </si>
  <si>
    <t xml:space="preserve">Poderi</t>
  </si>
  <si>
    <t xml:space="preserve">5301410009</t>
  </si>
  <si>
    <t xml:space="preserve">Poderi Di Sotto-Poderi Di Sopra</t>
  </si>
  <si>
    <t xml:space="preserve">5301410005</t>
  </si>
  <si>
    <t xml:space="preserve">Poggio Murella</t>
  </si>
  <si>
    <t xml:space="preserve">5301410006</t>
  </si>
  <si>
    <t xml:space="preserve">San Martino sul Fiora</t>
  </si>
  <si>
    <t xml:space="preserve">5301410007</t>
  </si>
  <si>
    <t xml:space="preserve">Saturnia</t>
  </si>
  <si>
    <t xml:space="preserve">5301424803</t>
  </si>
  <si>
    <t xml:space="preserve">Terme di Saturnia</t>
  </si>
  <si>
    <t xml:space="preserve">Marciana [LI]</t>
  </si>
  <si>
    <t xml:space="preserve">4901020001</t>
  </si>
  <si>
    <t xml:space="preserve">Aia</t>
  </si>
  <si>
    <t xml:space="preserve">4901040000</t>
  </si>
  <si>
    <t xml:space="preserve">Case sparse_191</t>
  </si>
  <si>
    <t xml:space="preserve">4901010001</t>
  </si>
  <si>
    <t xml:space="preserve">Chiessi</t>
  </si>
  <si>
    <t xml:space="preserve">4901020003</t>
  </si>
  <si>
    <t xml:space="preserve">Colle di Procchio</t>
  </si>
  <si>
    <t xml:space="preserve">4901010002</t>
  </si>
  <si>
    <t xml:space="preserve">Colle d'Orano</t>
  </si>
  <si>
    <t xml:space="preserve">4901010003</t>
  </si>
  <si>
    <t xml:space="preserve">La Guardia</t>
  </si>
  <si>
    <t xml:space="preserve">4901010004</t>
  </si>
  <si>
    <t xml:space="preserve">Marciana</t>
  </si>
  <si>
    <t xml:space="preserve">4901010005</t>
  </si>
  <si>
    <t xml:space="preserve">4901010006</t>
  </si>
  <si>
    <t xml:space="preserve">4901010007</t>
  </si>
  <si>
    <t xml:space="preserve">Procchio</t>
  </si>
  <si>
    <t xml:space="preserve">4901010008</t>
  </si>
  <si>
    <t xml:space="preserve">Zanca-Sant'Andrea</t>
  </si>
  <si>
    <t xml:space="preserve">Marciana Marina [LI]</t>
  </si>
  <si>
    <t xml:space="preserve">4901120001</t>
  </si>
  <si>
    <t xml:space="preserve">Bagno-Sprizze</t>
  </si>
  <si>
    <t xml:space="preserve">4901126602</t>
  </si>
  <si>
    <t xml:space="preserve">Camola</t>
  </si>
  <si>
    <t xml:space="preserve">4901140000</t>
  </si>
  <si>
    <t xml:space="preserve">Case sparse_192</t>
  </si>
  <si>
    <t xml:space="preserve">4901110001</t>
  </si>
  <si>
    <t xml:space="preserve">Marciana Marina</t>
  </si>
  <si>
    <t xml:space="preserve">Marciano della Chiana [AR]</t>
  </si>
  <si>
    <t xml:space="preserve">5102210001</t>
  </si>
  <si>
    <t xml:space="preserve">Badicorte</t>
  </si>
  <si>
    <t xml:space="preserve">5102220005</t>
  </si>
  <si>
    <t xml:space="preserve">5102220001</t>
  </si>
  <si>
    <t xml:space="preserve">Case Salvadori</t>
  </si>
  <si>
    <t xml:space="preserve">5102240000</t>
  </si>
  <si>
    <t xml:space="preserve">Case sparse_47</t>
  </si>
  <si>
    <t xml:space="preserve">5102210002</t>
  </si>
  <si>
    <t xml:space="preserve">Cesa</t>
  </si>
  <si>
    <t xml:space="preserve">5102210003</t>
  </si>
  <si>
    <t xml:space="preserve">5102220002</t>
  </si>
  <si>
    <t xml:space="preserve">Pescaia</t>
  </si>
  <si>
    <t xml:space="preserve">5102220003</t>
  </si>
  <si>
    <t xml:space="preserve">5102220004</t>
  </si>
  <si>
    <t xml:space="preserve">Sei Vie</t>
  </si>
  <si>
    <t xml:space="preserve">Marliana [PT]</t>
  </si>
  <si>
    <t xml:space="preserve">4700720001</t>
  </si>
  <si>
    <t xml:space="preserve">Alteto</t>
  </si>
  <si>
    <t xml:space="preserve">4700710001</t>
  </si>
  <si>
    <t xml:space="preserve">Avaglio</t>
  </si>
  <si>
    <t xml:space="preserve">4700720002</t>
  </si>
  <si>
    <t xml:space="preserve">Campiglione</t>
  </si>
  <si>
    <t xml:space="preserve">4700720003</t>
  </si>
  <si>
    <t xml:space="preserve">Canfittori</t>
  </si>
  <si>
    <t xml:space="preserve">4700726614</t>
  </si>
  <si>
    <t xml:space="preserve">Case Poli</t>
  </si>
  <si>
    <t xml:space="preserve">4700720015</t>
  </si>
  <si>
    <t xml:space="preserve">Case Sermo</t>
  </si>
  <si>
    <t xml:space="preserve">4700740000</t>
  </si>
  <si>
    <t xml:space="preserve">Case sparse_281</t>
  </si>
  <si>
    <t xml:space="preserve">4700710002</t>
  </si>
  <si>
    <t xml:space="preserve">Casore del Monte</t>
  </si>
  <si>
    <t xml:space="preserve">4700720004</t>
  </si>
  <si>
    <t xml:space="preserve">Fagno</t>
  </si>
  <si>
    <t xml:space="preserve">4700710003</t>
  </si>
  <si>
    <t xml:space="preserve">Femminamorta</t>
  </si>
  <si>
    <t xml:space="preserve">4700720005</t>
  </si>
  <si>
    <t xml:space="preserve">Giampierone</t>
  </si>
  <si>
    <t xml:space="preserve">4700710004</t>
  </si>
  <si>
    <t xml:space="preserve">Goraiolo</t>
  </si>
  <si>
    <t xml:space="preserve">4700710005</t>
  </si>
  <si>
    <t xml:space="preserve">Grati</t>
  </si>
  <si>
    <t xml:space="preserve">4700720016</t>
  </si>
  <si>
    <t xml:space="preserve">La Sassa</t>
  </si>
  <si>
    <t xml:space="preserve">4700710006</t>
  </si>
  <si>
    <t xml:space="preserve">Marliana</t>
  </si>
  <si>
    <t xml:space="preserve">4700710007</t>
  </si>
  <si>
    <t xml:space="preserve">Momigno</t>
  </si>
  <si>
    <t xml:space="preserve">4700710008</t>
  </si>
  <si>
    <t xml:space="preserve">Montagnana</t>
  </si>
  <si>
    <t xml:space="preserve">4700720008</t>
  </si>
  <si>
    <t xml:space="preserve">Pagliaine</t>
  </si>
  <si>
    <t xml:space="preserve">4700710009</t>
  </si>
  <si>
    <t xml:space="preserve">Panicagliora</t>
  </si>
  <si>
    <t xml:space="preserve">4700720009</t>
  </si>
  <si>
    <t xml:space="preserve">Petrolo</t>
  </si>
  <si>
    <t xml:space="preserve">4700720017</t>
  </si>
  <si>
    <t xml:space="preserve">Pian dell'Aurora</t>
  </si>
  <si>
    <t xml:space="preserve">4700726618</t>
  </si>
  <si>
    <t xml:space="preserve">Piangrande</t>
  </si>
  <si>
    <t xml:space="preserve">4700724919</t>
  </si>
  <si>
    <t xml:space="preserve">Pianigioli</t>
  </si>
  <si>
    <t xml:space="preserve">4700724920</t>
  </si>
  <si>
    <t xml:space="preserve">Poggio Ponticelli</t>
  </si>
  <si>
    <t xml:space="preserve">4700720010</t>
  </si>
  <si>
    <t xml:space="preserve">Renicci</t>
  </si>
  <si>
    <t xml:space="preserve">4700720011</t>
  </si>
  <si>
    <t xml:space="preserve">Rovaci</t>
  </si>
  <si>
    <t xml:space="preserve">4700710010</t>
  </si>
  <si>
    <t xml:space="preserve">Serra Pistoiese</t>
  </si>
  <si>
    <t xml:space="preserve">4700726612</t>
  </si>
  <si>
    <t xml:space="preserve">4700726613</t>
  </si>
  <si>
    <t xml:space="preserve">Vincio</t>
  </si>
  <si>
    <t xml:space="preserve">Marradi [FI]</t>
  </si>
  <si>
    <t xml:space="preserve">4802610001</t>
  </si>
  <si>
    <t xml:space="preserve">Campigno</t>
  </si>
  <si>
    <t xml:space="preserve">4802626601</t>
  </si>
  <si>
    <t xml:space="preserve">Camurano</t>
  </si>
  <si>
    <t xml:space="preserve">4802620002</t>
  </si>
  <si>
    <t xml:space="preserve">Casa Carloni</t>
  </si>
  <si>
    <t xml:space="preserve">4802640000</t>
  </si>
  <si>
    <t xml:space="preserve">Case sparse_161</t>
  </si>
  <si>
    <t xml:space="preserve">4802610002</t>
  </si>
  <si>
    <t xml:space="preserve">Crespino del Lamone</t>
  </si>
  <si>
    <t xml:space="preserve">4802610003</t>
  </si>
  <si>
    <t xml:space="preserve">Lutirano</t>
  </si>
  <si>
    <t xml:space="preserve">4802610004</t>
  </si>
  <si>
    <t xml:space="preserve">Marradi</t>
  </si>
  <si>
    <t xml:space="preserve">4802626604</t>
  </si>
  <si>
    <t xml:space="preserve">Poggiol di Termine</t>
  </si>
  <si>
    <t xml:space="preserve">4802626605</t>
  </si>
  <si>
    <t xml:space="preserve">Ponte di Camurano</t>
  </si>
  <si>
    <t xml:space="preserve">4802610005</t>
  </si>
  <si>
    <t xml:space="preserve">Popolano</t>
  </si>
  <si>
    <t xml:space="preserve">4802610006</t>
  </si>
  <si>
    <t xml:space="preserve">Sant'Adriano</t>
  </si>
  <si>
    <t xml:space="preserve">Massa [MS]</t>
  </si>
  <si>
    <t xml:space="preserve">4501020001</t>
  </si>
  <si>
    <t xml:space="preserve">Al Santo</t>
  </si>
  <si>
    <t xml:space="preserve">4501010001</t>
  </si>
  <si>
    <t xml:space="preserve">Altagnana</t>
  </si>
  <si>
    <t xml:space="preserve">4501010002</t>
  </si>
  <si>
    <t xml:space="preserve">Antona</t>
  </si>
  <si>
    <t xml:space="preserve">4501010003</t>
  </si>
  <si>
    <t xml:space="preserve">Bargana</t>
  </si>
  <si>
    <t xml:space="preserve">4501010004</t>
  </si>
  <si>
    <t xml:space="preserve">Bergiola Maggiore</t>
  </si>
  <si>
    <t xml:space="preserve">4501010005</t>
  </si>
  <si>
    <t xml:space="preserve">Caglieglia</t>
  </si>
  <si>
    <t xml:space="preserve">4501010006</t>
  </si>
  <si>
    <t xml:space="preserve">Canevara</t>
  </si>
  <si>
    <t xml:space="preserve">4501010007</t>
  </si>
  <si>
    <t xml:space="preserve">Casania</t>
  </si>
  <si>
    <t xml:space="preserve">4501040000</t>
  </si>
  <si>
    <t xml:space="preserve">Case sparse_232</t>
  </si>
  <si>
    <t xml:space="preserve">4501010008</t>
  </si>
  <si>
    <t xml:space="preserve">Casette</t>
  </si>
  <si>
    <t xml:space="preserve">4501020002</t>
  </si>
  <si>
    <t xml:space="preserve">4501010009</t>
  </si>
  <si>
    <t xml:space="preserve">Forno</t>
  </si>
  <si>
    <t xml:space="preserve">4501010010</t>
  </si>
  <si>
    <t xml:space="preserve">Gronda</t>
  </si>
  <si>
    <t xml:space="preserve">4501020003</t>
  </si>
  <si>
    <t xml:space="preserve">Guadine</t>
  </si>
  <si>
    <t xml:space="preserve">4501010011</t>
  </si>
  <si>
    <t xml:space="preserve">4501010012</t>
  </si>
  <si>
    <t xml:space="preserve">Pariana</t>
  </si>
  <si>
    <t xml:space="preserve">4501026704</t>
  </si>
  <si>
    <t xml:space="preserve">Prati della Ciocca</t>
  </si>
  <si>
    <t xml:space="preserve">4501020005</t>
  </si>
  <si>
    <t xml:space="preserve">Redicesi</t>
  </si>
  <si>
    <t xml:space="preserve">4501010013</t>
  </si>
  <si>
    <t xml:space="preserve">Resceto</t>
  </si>
  <si>
    <t xml:space="preserve">4501026606</t>
  </si>
  <si>
    <t xml:space="preserve">Serretta</t>
  </si>
  <si>
    <t xml:space="preserve">4501020007</t>
  </si>
  <si>
    <t xml:space="preserve">Tombara</t>
  </si>
  <si>
    <t xml:space="preserve">Massa e Cozzile [PT]</t>
  </si>
  <si>
    <t xml:space="preserve">4700840000</t>
  </si>
  <si>
    <t xml:space="preserve">Case sparse_282</t>
  </si>
  <si>
    <t xml:space="preserve">4700810002</t>
  </si>
  <si>
    <t xml:space="preserve">Cozzile</t>
  </si>
  <si>
    <t xml:space="preserve">4700820001</t>
  </si>
  <si>
    <t xml:space="preserve">4700810003</t>
  </si>
  <si>
    <t xml:space="preserve">Margine Coperta-Traversagna</t>
  </si>
  <si>
    <t xml:space="preserve">4700810004</t>
  </si>
  <si>
    <t xml:space="preserve">Massa Marittima [GR]</t>
  </si>
  <si>
    <t xml:space="preserve">5301510001</t>
  </si>
  <si>
    <t xml:space="preserve">5301540000</t>
  </si>
  <si>
    <t xml:space="preserve">Case sparse_115</t>
  </si>
  <si>
    <t xml:space="preserve">5301526601</t>
  </si>
  <si>
    <t xml:space="preserve">Cura Nuova</t>
  </si>
  <si>
    <t xml:space="preserve">5301510002</t>
  </si>
  <si>
    <t xml:space="preserve">Ghirlanda</t>
  </si>
  <si>
    <t xml:space="preserve">5301510003</t>
  </si>
  <si>
    <t xml:space="preserve">La Pesta</t>
  </si>
  <si>
    <t xml:space="preserve">5301510004</t>
  </si>
  <si>
    <t xml:space="preserve">Massa Marittima</t>
  </si>
  <si>
    <t xml:space="preserve">5301510005</t>
  </si>
  <si>
    <t xml:space="preserve">Niccioleta</t>
  </si>
  <si>
    <t xml:space="preserve">5301524902</t>
  </si>
  <si>
    <t xml:space="preserve">Perolla</t>
  </si>
  <si>
    <t xml:space="preserve">5301524903</t>
  </si>
  <si>
    <t xml:space="preserve">Pian dei Mucini</t>
  </si>
  <si>
    <t xml:space="preserve">5301510006</t>
  </si>
  <si>
    <t xml:space="preserve">Prata</t>
  </si>
  <si>
    <t xml:space="preserve">5301510007</t>
  </si>
  <si>
    <t xml:space="preserve">Tatti</t>
  </si>
  <si>
    <t xml:space="preserve">5301510008</t>
  </si>
  <si>
    <t xml:space="preserve">Valpiana</t>
  </si>
  <si>
    <t xml:space="preserve">5301530001</t>
  </si>
  <si>
    <t xml:space="preserve">Zona Industriale Valpiana</t>
  </si>
  <si>
    <t xml:space="preserve">Massarosa [LU]</t>
  </si>
  <si>
    <t xml:space="preserve">4601820001</t>
  </si>
  <si>
    <t xml:space="preserve">Al Sasso</t>
  </si>
  <si>
    <t xml:space="preserve">4601840000</t>
  </si>
  <si>
    <t xml:space="preserve">Case sparse_257</t>
  </si>
  <si>
    <t xml:space="preserve">4601826602</t>
  </si>
  <si>
    <t xml:space="preserve">Casella</t>
  </si>
  <si>
    <t xml:space="preserve">4601820003</t>
  </si>
  <si>
    <t xml:space="preserve">Coli</t>
  </si>
  <si>
    <t xml:space="preserve">4601826704</t>
  </si>
  <si>
    <t xml:space="preserve">Compignano</t>
  </si>
  <si>
    <t xml:space="preserve">4601810001</t>
  </si>
  <si>
    <t xml:space="preserve">Corsanico-Bargecchia</t>
  </si>
  <si>
    <t xml:space="preserve">4601810002</t>
  </si>
  <si>
    <t xml:space="preserve">Gualdo</t>
  </si>
  <si>
    <t xml:space="preserve">4601810003</t>
  </si>
  <si>
    <t xml:space="preserve">Massaciuccoli</t>
  </si>
  <si>
    <t xml:space="preserve">4601810004</t>
  </si>
  <si>
    <t xml:space="preserve">Massarosa</t>
  </si>
  <si>
    <t xml:space="preserve">4601826705</t>
  </si>
  <si>
    <t xml:space="preserve">Miglianello</t>
  </si>
  <si>
    <t xml:space="preserve">4601810005</t>
  </si>
  <si>
    <t xml:space="preserve">Mommio Castello</t>
  </si>
  <si>
    <t xml:space="preserve">4601810006</t>
  </si>
  <si>
    <t xml:space="preserve">Montigiano</t>
  </si>
  <si>
    <t xml:space="preserve">4601810007</t>
  </si>
  <si>
    <t xml:space="preserve">Montramito</t>
  </si>
  <si>
    <t xml:space="preserve">4601810008</t>
  </si>
  <si>
    <t xml:space="preserve">Piano di Conca</t>
  </si>
  <si>
    <t xml:space="preserve">4601810009</t>
  </si>
  <si>
    <t xml:space="preserve">Piano di Mommio</t>
  </si>
  <si>
    <t xml:space="preserve">4601810010</t>
  </si>
  <si>
    <t xml:space="preserve">Pieve a Elici</t>
  </si>
  <si>
    <t xml:space="preserve">4601826606</t>
  </si>
  <si>
    <t xml:space="preserve">Sassaia</t>
  </si>
  <si>
    <t xml:space="preserve">4601810011</t>
  </si>
  <si>
    <t xml:space="preserve">Stiava</t>
  </si>
  <si>
    <t xml:space="preserve">4601810012</t>
  </si>
  <si>
    <t xml:space="preserve">Minucciano [LU]</t>
  </si>
  <si>
    <t xml:space="preserve">4601910001</t>
  </si>
  <si>
    <t xml:space="preserve">Agliano</t>
  </si>
  <si>
    <t xml:space="preserve">4601910002</t>
  </si>
  <si>
    <t xml:space="preserve">4601910003</t>
  </si>
  <si>
    <t xml:space="preserve">Antognano</t>
  </si>
  <si>
    <t xml:space="preserve">4601940000</t>
  </si>
  <si>
    <t xml:space="preserve">Case sparse_258</t>
  </si>
  <si>
    <t xml:space="preserve">4601910004</t>
  </si>
  <si>
    <t xml:space="preserve">Casone Carpinelli</t>
  </si>
  <si>
    <t xml:space="preserve">4601910005</t>
  </si>
  <si>
    <t xml:space="preserve">Castagnola</t>
  </si>
  <si>
    <t xml:space="preserve">4601910006</t>
  </si>
  <si>
    <t xml:space="preserve">Gorfigliano</t>
  </si>
  <si>
    <t xml:space="preserve">4601910007</t>
  </si>
  <si>
    <t xml:space="preserve">Gramolazzo</t>
  </si>
  <si>
    <t xml:space="preserve">4601910008</t>
  </si>
  <si>
    <t xml:space="preserve">Metra</t>
  </si>
  <si>
    <t xml:space="preserve">4601910009</t>
  </si>
  <si>
    <t xml:space="preserve">Minucciano</t>
  </si>
  <si>
    <t xml:space="preserve">4601910010</t>
  </si>
  <si>
    <t xml:space="preserve">Pieve San Lorenzo</t>
  </si>
  <si>
    <t xml:space="preserve">4601910011</t>
  </si>
  <si>
    <t xml:space="preserve">Pugliano</t>
  </si>
  <si>
    <t xml:space="preserve">4601920007</t>
  </si>
  <si>
    <t xml:space="preserve">Tintoria Castagnola</t>
  </si>
  <si>
    <t xml:space="preserve">4601910013</t>
  </si>
  <si>
    <t xml:space="preserve">Verrucolette</t>
  </si>
  <si>
    <t xml:space="preserve">Molazzana [LU]</t>
  </si>
  <si>
    <t xml:space="preserve">4602020001</t>
  </si>
  <si>
    <t xml:space="preserve">Brucciano</t>
  </si>
  <si>
    <t xml:space="preserve">4602020002</t>
  </si>
  <si>
    <t xml:space="preserve">Ca' Matteo</t>
  </si>
  <si>
    <t xml:space="preserve">4602020006</t>
  </si>
  <si>
    <t xml:space="preserve">Ca' Serafino</t>
  </si>
  <si>
    <t xml:space="preserve">4602020003</t>
  </si>
  <si>
    <t xml:space="preserve">Cantombacci</t>
  </si>
  <si>
    <t xml:space="preserve">4602010001</t>
  </si>
  <si>
    <t xml:space="preserve">Cascio</t>
  </si>
  <si>
    <t xml:space="preserve">4602040000</t>
  </si>
  <si>
    <t xml:space="preserve">Case sparse_259</t>
  </si>
  <si>
    <t xml:space="preserve">4602020004</t>
  </si>
  <si>
    <t xml:space="preserve">Casella-Rio</t>
  </si>
  <si>
    <t xml:space="preserve">4602026607</t>
  </si>
  <si>
    <t xml:space="preserve">Cornola</t>
  </si>
  <si>
    <t xml:space="preserve">4602010002</t>
  </si>
  <si>
    <t xml:space="preserve">Eglio</t>
  </si>
  <si>
    <t xml:space="preserve">4602010003</t>
  </si>
  <si>
    <t xml:space="preserve">Molazzana</t>
  </si>
  <si>
    <t xml:space="preserve">4602010004</t>
  </si>
  <si>
    <t xml:space="preserve">Montaltissimo</t>
  </si>
  <si>
    <t xml:space="preserve">4602026608</t>
  </si>
  <si>
    <t xml:space="preserve">Promiana</t>
  </si>
  <si>
    <t xml:space="preserve">4602010005</t>
  </si>
  <si>
    <t xml:space="preserve">Sassi</t>
  </si>
  <si>
    <t xml:space="preserve">4602020010</t>
  </si>
  <si>
    <t xml:space="preserve">Via Per Monteperpoli</t>
  </si>
  <si>
    <t xml:space="preserve">Monsummano Terme [PT]</t>
  </si>
  <si>
    <t xml:space="preserve">4700926605</t>
  </si>
  <si>
    <t xml:space="preserve">Brogi</t>
  </si>
  <si>
    <t xml:space="preserve">4700940000</t>
  </si>
  <si>
    <t xml:space="preserve">Case sparse_283</t>
  </si>
  <si>
    <t xml:space="preserve">4700920002</t>
  </si>
  <si>
    <t xml:space="preserve">Chiesina Ponziani</t>
  </si>
  <si>
    <t xml:space="preserve">4700910001</t>
  </si>
  <si>
    <t xml:space="preserve">Cintolese</t>
  </si>
  <si>
    <t xml:space="preserve">4700910002</t>
  </si>
  <si>
    <t xml:space="preserve">Grotta Giusti</t>
  </si>
  <si>
    <t xml:space="preserve">4700910003</t>
  </si>
  <si>
    <t xml:space="preserve">Monsummano Terme</t>
  </si>
  <si>
    <t xml:space="preserve">4700910004</t>
  </si>
  <si>
    <t xml:space="preserve">Montevettolini</t>
  </si>
  <si>
    <t xml:space="preserve">4700920003</t>
  </si>
  <si>
    <t xml:space="preserve">Podere Colmate</t>
  </si>
  <si>
    <t xml:space="preserve">4700910005</t>
  </si>
  <si>
    <t xml:space="preserve">Pozzarello</t>
  </si>
  <si>
    <t xml:space="preserve">4700920004</t>
  </si>
  <si>
    <t xml:space="preserve">Rubattorno</t>
  </si>
  <si>
    <t xml:space="preserve">4700910006</t>
  </si>
  <si>
    <t xml:space="preserve">Uggia-Pazzera-Bizzarrino</t>
  </si>
  <si>
    <t xml:space="preserve">Montaione [FI]</t>
  </si>
  <si>
    <t xml:space="preserve">4802710001</t>
  </si>
  <si>
    <t xml:space="preserve">Alberi</t>
  </si>
  <si>
    <t xml:space="preserve">4802710008</t>
  </si>
  <si>
    <t xml:space="preserve">Casastrada</t>
  </si>
  <si>
    <t xml:space="preserve">4802740000</t>
  </si>
  <si>
    <t xml:space="preserve">Case sparse_162</t>
  </si>
  <si>
    <t xml:space="preserve">4802710002</t>
  </si>
  <si>
    <t xml:space="preserve">Castelfalfi</t>
  </si>
  <si>
    <t xml:space="preserve">4802710003</t>
  </si>
  <si>
    <t xml:space="preserve">Iano</t>
  </si>
  <si>
    <t xml:space="preserve">4802726602</t>
  </si>
  <si>
    <t xml:space="preserve">Marrado</t>
  </si>
  <si>
    <t xml:space="preserve">4802710004</t>
  </si>
  <si>
    <t xml:space="preserve">Montaione</t>
  </si>
  <si>
    <t xml:space="preserve">4802710005</t>
  </si>
  <si>
    <t xml:space="preserve">Mura</t>
  </si>
  <si>
    <t xml:space="preserve">4802726603</t>
  </si>
  <si>
    <t xml:space="preserve">Palagio</t>
  </si>
  <si>
    <t xml:space="preserve">4802710006</t>
  </si>
  <si>
    <t xml:space="preserve">San Vivaldo</t>
  </si>
  <si>
    <t xml:space="preserve">4802720004</t>
  </si>
  <si>
    <t xml:space="preserve">4802710007</t>
  </si>
  <si>
    <t xml:space="preserve">Sughera</t>
  </si>
  <si>
    <t xml:space="preserve">4802726605</t>
  </si>
  <si>
    <t xml:space="preserve">Zona Industriale Comiti</t>
  </si>
  <si>
    <t xml:space="preserve">5201410001</t>
  </si>
  <si>
    <t xml:space="preserve">Camigliano</t>
  </si>
  <si>
    <t xml:space="preserve">5201440000</t>
  </si>
  <si>
    <t xml:space="preserve">Case sparse_78</t>
  </si>
  <si>
    <t xml:space="preserve">5201410002</t>
  </si>
  <si>
    <t xml:space="preserve">Castelnuovo dell'Abate</t>
  </si>
  <si>
    <t xml:space="preserve">5201410003</t>
  </si>
  <si>
    <t xml:space="preserve">Montalcino</t>
  </si>
  <si>
    <t xml:space="preserve">5201420002</t>
  </si>
  <si>
    <t xml:space="preserve">5201410004</t>
  </si>
  <si>
    <t xml:space="preserve">Sant'Angelo in Colle</t>
  </si>
  <si>
    <t xml:space="preserve">5201410006</t>
  </si>
  <si>
    <t xml:space="preserve">Stazione Sant'Angelo-Cinigiano</t>
  </si>
  <si>
    <t xml:space="preserve">5201426604</t>
  </si>
  <si>
    <t xml:space="preserve">5201410005</t>
  </si>
  <si>
    <t xml:space="preserve">Torrenieri</t>
  </si>
  <si>
    <t xml:space="preserve">Montale [PT]</t>
  </si>
  <si>
    <t xml:space="preserve">4701040000</t>
  </si>
  <si>
    <t xml:space="preserve">Case sparse_284</t>
  </si>
  <si>
    <t xml:space="preserve">4701010001</t>
  </si>
  <si>
    <t xml:space="preserve">4701010002</t>
  </si>
  <si>
    <t xml:space="preserve">4701010004</t>
  </si>
  <si>
    <t xml:space="preserve">4701010005</t>
  </si>
  <si>
    <t xml:space="preserve">Tobbiana</t>
  </si>
  <si>
    <t xml:space="preserve">Monte Argentario [GR]</t>
  </si>
  <si>
    <t xml:space="preserve">5301620001</t>
  </si>
  <si>
    <t xml:space="preserve">Cala Moresca</t>
  </si>
  <si>
    <t xml:space="preserve">5301620002</t>
  </si>
  <si>
    <t xml:space="preserve">Cala Piccola</t>
  </si>
  <si>
    <t xml:space="preserve">5301620003</t>
  </si>
  <si>
    <t xml:space="preserve">Cannatelli</t>
  </si>
  <si>
    <t xml:space="preserve">5301640000</t>
  </si>
  <si>
    <t xml:space="preserve">Case sparse_116</t>
  </si>
  <si>
    <t xml:space="preserve">5301620804</t>
  </si>
  <si>
    <t xml:space="preserve">Convento Noviziato</t>
  </si>
  <si>
    <t xml:space="preserve">5301620805</t>
  </si>
  <si>
    <t xml:space="preserve">Convento Padri Passionisti</t>
  </si>
  <si>
    <t xml:space="preserve">5301624907</t>
  </si>
  <si>
    <t xml:space="preserve">Il Carrubo</t>
  </si>
  <si>
    <t xml:space="preserve">5301624908</t>
  </si>
  <si>
    <t xml:space="preserve">Il Mascherino</t>
  </si>
  <si>
    <t xml:space="preserve">5301624909</t>
  </si>
  <si>
    <t xml:space="preserve">Le Miniere</t>
  </si>
  <si>
    <t xml:space="preserve">5301624910</t>
  </si>
  <si>
    <t xml:space="preserve">Lo Sbarcatello</t>
  </si>
  <si>
    <t xml:space="preserve">5301620011</t>
  </si>
  <si>
    <t xml:space="preserve">Poggio Pertuso</t>
  </si>
  <si>
    <t xml:space="preserve">5301610001</t>
  </si>
  <si>
    <t xml:space="preserve">Porto Ercole</t>
  </si>
  <si>
    <t xml:space="preserve">5301610002</t>
  </si>
  <si>
    <t xml:space="preserve">Porto Santo Stefano</t>
  </si>
  <si>
    <t xml:space="preserve">5301620012</t>
  </si>
  <si>
    <t xml:space="preserve">Monte San Savino [AR]</t>
  </si>
  <si>
    <t xml:space="preserve">5102510001</t>
  </si>
  <si>
    <t xml:space="preserve">Alberoro</t>
  </si>
  <si>
    <t xml:space="preserve">5102510010</t>
  </si>
  <si>
    <t xml:space="preserve">5102520002</t>
  </si>
  <si>
    <t xml:space="preserve">Bugiana</t>
  </si>
  <si>
    <t xml:space="preserve">5102526603</t>
  </si>
  <si>
    <t xml:space="preserve">Butale</t>
  </si>
  <si>
    <t xml:space="preserve">5102540000</t>
  </si>
  <si>
    <t xml:space="preserve">Case sparse_50</t>
  </si>
  <si>
    <t xml:space="preserve">5102526631</t>
  </si>
  <si>
    <t xml:space="preserve">Casina di Verniana</t>
  </si>
  <si>
    <t xml:space="preserve">5102520004</t>
  </si>
  <si>
    <t xml:space="preserve">Danzino</t>
  </si>
  <si>
    <t xml:space="preserve">5102526605</t>
  </si>
  <si>
    <t xml:space="preserve">Dreini</t>
  </si>
  <si>
    <t xml:space="preserve">5102522732</t>
  </si>
  <si>
    <t xml:space="preserve">Dreini Casa di Cura</t>
  </si>
  <si>
    <t xml:space="preserve">5102526624</t>
  </si>
  <si>
    <t xml:space="preserve">Fossaccio</t>
  </si>
  <si>
    <t xml:space="preserve">5102510002</t>
  </si>
  <si>
    <t xml:space="preserve">Gargonza</t>
  </si>
  <si>
    <t xml:space="preserve">5102526606</t>
  </si>
  <si>
    <t xml:space="preserve">Giardinello</t>
  </si>
  <si>
    <t xml:space="preserve">5102526608</t>
  </si>
  <si>
    <t xml:space="preserve">La Meraviglia</t>
  </si>
  <si>
    <t xml:space="preserve">5102520809</t>
  </si>
  <si>
    <t xml:space="preserve">La Villaccia-Monastero</t>
  </si>
  <si>
    <t xml:space="preserve">5102510008</t>
  </si>
  <si>
    <t xml:space="preserve">Le Vertighe</t>
  </si>
  <si>
    <t xml:space="preserve">5102510003</t>
  </si>
  <si>
    <t xml:space="preserve">Montagnano</t>
  </si>
  <si>
    <t xml:space="preserve">5102510004</t>
  </si>
  <si>
    <t xml:space="preserve">Monte San Savino</t>
  </si>
  <si>
    <t xml:space="preserve">5102520011</t>
  </si>
  <si>
    <t xml:space="preserve">Palazzuolo</t>
  </si>
  <si>
    <t xml:space="preserve">5102510006</t>
  </si>
  <si>
    <t xml:space="preserve">Palazzuolo Alto</t>
  </si>
  <si>
    <t xml:space="preserve">5102526613</t>
  </si>
  <si>
    <t xml:space="preserve">Perignano</t>
  </si>
  <si>
    <t xml:space="preserve">5102520030</t>
  </si>
  <si>
    <t xml:space="preserve">Poggio Fabbrelli</t>
  </si>
  <si>
    <t xml:space="preserve">5102510012</t>
  </si>
  <si>
    <t xml:space="preserve">Ponte Esse</t>
  </si>
  <si>
    <t xml:space="preserve">5102510011</t>
  </si>
  <si>
    <t xml:space="preserve">Ponte Esse Vertighe-Sant'Antonio</t>
  </si>
  <si>
    <t xml:space="preserve">5102526629</t>
  </si>
  <si>
    <t xml:space="preserve">Rialto</t>
  </si>
  <si>
    <t xml:space="preserve">5102526618</t>
  </si>
  <si>
    <t xml:space="preserve">Rigo</t>
  </si>
  <si>
    <t xml:space="preserve">5102520019</t>
  </si>
  <si>
    <t xml:space="preserve">San Bartolommeo</t>
  </si>
  <si>
    <t xml:space="preserve">5102526725</t>
  </si>
  <si>
    <t xml:space="preserve">Santa Barbara</t>
  </si>
  <si>
    <t xml:space="preserve">5102520021</t>
  </si>
  <si>
    <t xml:space="preserve">5102526627</t>
  </si>
  <si>
    <t xml:space="preserve">Sant'Angiolo</t>
  </si>
  <si>
    <t xml:space="preserve">5102526623</t>
  </si>
  <si>
    <t xml:space="preserve">Torricella</t>
  </si>
  <si>
    <t xml:space="preserve">5102520022</t>
  </si>
  <si>
    <t xml:space="preserve">5102510005</t>
  </si>
  <si>
    <t xml:space="preserve">Verniana</t>
  </si>
  <si>
    <t xml:space="preserve">Montecarlo [LU]</t>
  </si>
  <si>
    <t xml:space="preserve">4602120001</t>
  </si>
  <si>
    <t xml:space="preserve">Basetti</t>
  </si>
  <si>
    <t xml:space="preserve">4602110006</t>
  </si>
  <si>
    <t xml:space="preserve">Carbonata</t>
  </si>
  <si>
    <t xml:space="preserve">4602140000</t>
  </si>
  <si>
    <t xml:space="preserve">Case sparse_260</t>
  </si>
  <si>
    <t xml:space="preserve">4602126616</t>
  </si>
  <si>
    <t xml:space="preserve">Centi</t>
  </si>
  <si>
    <t xml:space="preserve">4602126604</t>
  </si>
  <si>
    <t xml:space="preserve">Chiari</t>
  </si>
  <si>
    <t xml:space="preserve">4602120005</t>
  </si>
  <si>
    <t xml:space="preserve">Ciucchi</t>
  </si>
  <si>
    <t xml:space="preserve">4602126606</t>
  </si>
  <si>
    <t xml:space="preserve">Corte Panattoncelli</t>
  </si>
  <si>
    <t xml:space="preserve">4602120007</t>
  </si>
  <si>
    <t xml:space="preserve">4602126618</t>
  </si>
  <si>
    <t xml:space="preserve">4602110001</t>
  </si>
  <si>
    <t xml:space="preserve">Gossi</t>
  </si>
  <si>
    <t xml:space="preserve">4602120008</t>
  </si>
  <si>
    <t xml:space="preserve">Luciani</t>
  </si>
  <si>
    <t xml:space="preserve">4602126609</t>
  </si>
  <si>
    <t xml:space="preserve">Lupori</t>
  </si>
  <si>
    <t xml:space="preserve">4602126610</t>
  </si>
  <si>
    <t xml:space="preserve">Marcucci</t>
  </si>
  <si>
    <t xml:space="preserve">4602120011</t>
  </si>
  <si>
    <t xml:space="preserve">Mencarini</t>
  </si>
  <si>
    <t xml:space="preserve">4602110002</t>
  </si>
  <si>
    <t xml:space="preserve">Montecarlo</t>
  </si>
  <si>
    <t xml:space="preserve">4602126613</t>
  </si>
  <si>
    <t xml:space="preserve">Pizzi</t>
  </si>
  <si>
    <t xml:space="preserve">4602110003</t>
  </si>
  <si>
    <t xml:space="preserve">San Giuseppe</t>
  </si>
  <si>
    <t xml:space="preserve">4602110004</t>
  </si>
  <si>
    <t xml:space="preserve">San Salvatore</t>
  </si>
  <si>
    <t xml:space="preserve">4602126614</t>
  </si>
  <si>
    <t xml:space="preserve">Stefanini</t>
  </si>
  <si>
    <t xml:space="preserve">4602110005</t>
  </si>
  <si>
    <t xml:space="preserve">4602120015</t>
  </si>
  <si>
    <t xml:space="preserve">Vettori-Caporale</t>
  </si>
  <si>
    <t xml:space="preserve">Montecatini Val di Cecina [PI]</t>
  </si>
  <si>
    <t xml:space="preserve">5001926608</t>
  </si>
  <si>
    <t xml:space="preserve">5001940000</t>
  </si>
  <si>
    <t xml:space="preserve">Case sparse_5</t>
  </si>
  <si>
    <t xml:space="preserve">5001926601</t>
  </si>
  <si>
    <t xml:space="preserve">5001926602</t>
  </si>
  <si>
    <t xml:space="preserve">5001926603</t>
  </si>
  <si>
    <t xml:space="preserve">La Miniera</t>
  </si>
  <si>
    <t xml:space="preserve">5001920004</t>
  </si>
  <si>
    <t xml:space="preserve">Ligia</t>
  </si>
  <si>
    <t xml:space="preserve">5001926605</t>
  </si>
  <si>
    <t xml:space="preserve">Miemo</t>
  </si>
  <si>
    <t xml:space="preserve">5001910001</t>
  </si>
  <si>
    <t xml:space="preserve">Montecatini Val di Cecina</t>
  </si>
  <si>
    <t xml:space="preserve">5001910002</t>
  </si>
  <si>
    <t xml:space="preserve">Ponteginori</t>
  </si>
  <si>
    <t xml:space="preserve">5001920006</t>
  </si>
  <si>
    <t xml:space="preserve">Querceto</t>
  </si>
  <si>
    <t xml:space="preserve">5001910003</t>
  </si>
  <si>
    <t xml:space="preserve">Sassa</t>
  </si>
  <si>
    <t xml:space="preserve">5001920009</t>
  </si>
  <si>
    <t xml:space="preserve">Tegolaia</t>
  </si>
  <si>
    <t xml:space="preserve">Montecatini-Terme [PT]</t>
  </si>
  <si>
    <t xml:space="preserve">4701140000</t>
  </si>
  <si>
    <t xml:space="preserve">Case sparse_285</t>
  </si>
  <si>
    <t xml:space="preserve">4701110001</t>
  </si>
  <si>
    <t xml:space="preserve">Montecatini Alto</t>
  </si>
  <si>
    <t xml:space="preserve">4701110002</t>
  </si>
  <si>
    <t xml:space="preserve">Montecatini-Terme</t>
  </si>
  <si>
    <t xml:space="preserve">4701110003</t>
  </si>
  <si>
    <t xml:space="preserve">Nievole</t>
  </si>
  <si>
    <t xml:space="preserve">4701120001</t>
  </si>
  <si>
    <t xml:space="preserve">Montelupo Fiorentino [FI]</t>
  </si>
  <si>
    <t xml:space="preserve">4802820001</t>
  </si>
  <si>
    <t xml:space="preserve">Bobolino</t>
  </si>
  <si>
    <t xml:space="preserve">4802810001</t>
  </si>
  <si>
    <t xml:space="preserve">Camaioni</t>
  </si>
  <si>
    <t xml:space="preserve">4802840000</t>
  </si>
  <si>
    <t xml:space="preserve">Case sparse_163</t>
  </si>
  <si>
    <t xml:space="preserve">4802830002</t>
  </si>
  <si>
    <t xml:space="preserve">Castellucci</t>
  </si>
  <si>
    <t xml:space="preserve">4802830001</t>
  </si>
  <si>
    <t xml:space="preserve">Localitá Produttiva Ponterotto</t>
  </si>
  <si>
    <t xml:space="preserve">4802820002</t>
  </si>
  <si>
    <t xml:space="preserve">Maremmana</t>
  </si>
  <si>
    <t xml:space="preserve">4802810003</t>
  </si>
  <si>
    <t xml:space="preserve">Montelupo Fiorentino</t>
  </si>
  <si>
    <t xml:space="preserve">4802820003</t>
  </si>
  <si>
    <t xml:space="preserve">Ponterotto</t>
  </si>
  <si>
    <t xml:space="preserve">4802826704</t>
  </si>
  <si>
    <t xml:space="preserve">Sammontana</t>
  </si>
  <si>
    <t xml:space="preserve">4802820005</t>
  </si>
  <si>
    <t xml:space="preserve">Turbone</t>
  </si>
  <si>
    <t xml:space="preserve">Montemignaio [AR]</t>
  </si>
  <si>
    <t xml:space="preserve">5102340000</t>
  </si>
  <si>
    <t xml:space="preserve">Case sparse_48</t>
  </si>
  <si>
    <t xml:space="preserve">5102310001</t>
  </si>
  <si>
    <t xml:space="preserve">Castello-Prato</t>
  </si>
  <si>
    <t xml:space="preserve">5102310002</t>
  </si>
  <si>
    <t xml:space="preserve">5102320006</t>
  </si>
  <si>
    <t xml:space="preserve">Forcanasso</t>
  </si>
  <si>
    <t xml:space="preserve">5102310003</t>
  </si>
  <si>
    <t xml:space="preserve">La Pieve-Molino</t>
  </si>
  <si>
    <t xml:space="preserve">5102320004</t>
  </si>
  <si>
    <t xml:space="preserve">Liconia-Fossatello</t>
  </si>
  <si>
    <t xml:space="preserve">Montemurlo [PO]</t>
  </si>
  <si>
    <t xml:space="preserve">10000320001</t>
  </si>
  <si>
    <t xml:space="preserve">Bagnolo di Sopra</t>
  </si>
  <si>
    <t xml:space="preserve">10000320004</t>
  </si>
  <si>
    <t xml:space="preserve">Carbonizzo</t>
  </si>
  <si>
    <t xml:space="preserve">10000340000</t>
  </si>
  <si>
    <t xml:space="preserve">Case sparse_218</t>
  </si>
  <si>
    <t xml:space="preserve">10000320002</t>
  </si>
  <si>
    <t xml:space="preserve">10000310001</t>
  </si>
  <si>
    <t xml:space="preserve">Fornacelle</t>
  </si>
  <si>
    <t xml:space="preserve">10000320003</t>
  </si>
  <si>
    <t xml:space="preserve">Freccioni</t>
  </si>
  <si>
    <t xml:space="preserve">Montepulciano [SI]</t>
  </si>
  <si>
    <t xml:space="preserve">5201510001</t>
  </si>
  <si>
    <t xml:space="preserve">Abbadia</t>
  </si>
  <si>
    <t xml:space="preserve">5201510002</t>
  </si>
  <si>
    <t xml:space="preserve">5201520001</t>
  </si>
  <si>
    <t xml:space="preserve">Ascianello</t>
  </si>
  <si>
    <t xml:space="preserve">5201520002</t>
  </si>
  <si>
    <t xml:space="preserve">Bivio di San Biagio</t>
  </si>
  <si>
    <t xml:space="preserve">5201526603</t>
  </si>
  <si>
    <t xml:space="preserve">Caggiole</t>
  </si>
  <si>
    <t xml:space="preserve">5201526604</t>
  </si>
  <si>
    <t xml:space="preserve">Canapille</t>
  </si>
  <si>
    <t xml:space="preserve">5201520005</t>
  </si>
  <si>
    <t xml:space="preserve">Casalte</t>
  </si>
  <si>
    <t xml:space="preserve">5201540000</t>
  </si>
  <si>
    <t xml:space="preserve">Case sparse_79</t>
  </si>
  <si>
    <t xml:space="preserve">5201526706</t>
  </si>
  <si>
    <t xml:space="preserve">5201526607</t>
  </si>
  <si>
    <t xml:space="preserve">5201526608</t>
  </si>
  <si>
    <t xml:space="preserve">5201520009</t>
  </si>
  <si>
    <t xml:space="preserve">Cervognano Montenero</t>
  </si>
  <si>
    <t xml:space="preserve">5201526723</t>
  </si>
  <si>
    <t xml:space="preserve">5201520010</t>
  </si>
  <si>
    <t xml:space="preserve">Crugnole</t>
  </si>
  <si>
    <t xml:space="preserve">5201526611</t>
  </si>
  <si>
    <t xml:space="preserve">Fontago</t>
  </si>
  <si>
    <t xml:space="preserve">5201520012</t>
  </si>
  <si>
    <t xml:space="preserve">Fonte al Giunco</t>
  </si>
  <si>
    <t xml:space="preserve">5201526613</t>
  </si>
  <si>
    <t xml:space="preserve">Fonte Sambuco</t>
  </si>
  <si>
    <t xml:space="preserve">5201510003</t>
  </si>
  <si>
    <t xml:space="preserve">Gracciano</t>
  </si>
  <si>
    <t xml:space="preserve">5201526724</t>
  </si>
  <si>
    <t xml:space="preserve">Greppo I</t>
  </si>
  <si>
    <t xml:space="preserve">5201526725</t>
  </si>
  <si>
    <t xml:space="preserve">Greppo II</t>
  </si>
  <si>
    <t xml:space="preserve">5201526714</t>
  </si>
  <si>
    <t xml:space="preserve">Il Santo</t>
  </si>
  <si>
    <t xml:space="preserve">5201510004</t>
  </si>
  <si>
    <t xml:space="preserve">5201510005</t>
  </si>
  <si>
    <t xml:space="preserve">Montepulciano</t>
  </si>
  <si>
    <t xml:space="preserve">5201510006</t>
  </si>
  <si>
    <t xml:space="preserve">Montepulciano Stazione</t>
  </si>
  <si>
    <t xml:space="preserve">5201522934</t>
  </si>
  <si>
    <t xml:space="preserve">Ospedali Riuniti Valdichiana Senese</t>
  </si>
  <si>
    <t xml:space="preserve">5201526615</t>
  </si>
  <si>
    <t xml:space="preserve">Pelago Casanova</t>
  </si>
  <si>
    <t xml:space="preserve">5201526726</t>
  </si>
  <si>
    <t xml:space="preserve">Poggio Saragio</t>
  </si>
  <si>
    <t xml:space="preserve">5201526616</t>
  </si>
  <si>
    <t xml:space="preserve">Ponte</t>
  </si>
  <si>
    <t xml:space="preserve">5201520017</t>
  </si>
  <si>
    <t xml:space="preserve">Ponte di Ferro</t>
  </si>
  <si>
    <t xml:space="preserve">5201520018</t>
  </si>
  <si>
    <t xml:space="preserve">Salcheto</t>
  </si>
  <si>
    <t xml:space="preserve">5201521119</t>
  </si>
  <si>
    <t xml:space="preserve">San Biagio</t>
  </si>
  <si>
    <t xml:space="preserve">5201510007</t>
  </si>
  <si>
    <t xml:space="preserve">Sant'Albino</t>
  </si>
  <si>
    <t xml:space="preserve">5201526727</t>
  </si>
  <si>
    <t xml:space="preserve">Sciarti</t>
  </si>
  <si>
    <t xml:space="preserve">5201520020</t>
  </si>
  <si>
    <t xml:space="preserve">5201530001</t>
  </si>
  <si>
    <t xml:space="preserve">Stabilimento Peruzzi</t>
  </si>
  <si>
    <t xml:space="preserve">5201526621</t>
  </si>
  <si>
    <t xml:space="preserve">Terra Bianca</t>
  </si>
  <si>
    <t xml:space="preserve">5201520035</t>
  </si>
  <si>
    <t xml:space="preserve">Totona</t>
  </si>
  <si>
    <t xml:space="preserve">5201520022</t>
  </si>
  <si>
    <t xml:space="preserve">Tre Berte</t>
  </si>
  <si>
    <t xml:space="preserve">5201510008</t>
  </si>
  <si>
    <t xml:space="preserve">Valiano</t>
  </si>
  <si>
    <t xml:space="preserve">Monterchi [AR]</t>
  </si>
  <si>
    <t xml:space="preserve">5102420010</t>
  </si>
  <si>
    <t xml:space="preserve">Borgacciano</t>
  </si>
  <si>
    <t xml:space="preserve">5102440000</t>
  </si>
  <si>
    <t xml:space="preserve">Case sparse_49</t>
  </si>
  <si>
    <t xml:space="preserve">5102426601</t>
  </si>
  <si>
    <t xml:space="preserve">Fonaco</t>
  </si>
  <si>
    <t xml:space="preserve">5102426602</t>
  </si>
  <si>
    <t xml:space="preserve">5102410001</t>
  </si>
  <si>
    <t xml:space="preserve">Le Ville</t>
  </si>
  <si>
    <t xml:space="preserve">5102410002</t>
  </si>
  <si>
    <t xml:space="preserve">Monterchi</t>
  </si>
  <si>
    <t xml:space="preserve">5102420003</t>
  </si>
  <si>
    <t xml:space="preserve">Padonchia</t>
  </si>
  <si>
    <t xml:space="preserve">5102420004</t>
  </si>
  <si>
    <t xml:space="preserve">Pocaia</t>
  </si>
  <si>
    <t xml:space="preserve">5102420005</t>
  </si>
  <si>
    <t xml:space="preserve">5102420007</t>
  </si>
  <si>
    <t xml:space="preserve">Monteriggioni [SI]</t>
  </si>
  <si>
    <t xml:space="preserve">5201610001</t>
  </si>
  <si>
    <t xml:space="preserve">Abbadia Isola</t>
  </si>
  <si>
    <t xml:space="preserve">5201620001</t>
  </si>
  <si>
    <t xml:space="preserve">5201610002</t>
  </si>
  <si>
    <t xml:space="preserve">Badesse</t>
  </si>
  <si>
    <t xml:space="preserve">5201620002</t>
  </si>
  <si>
    <t xml:space="preserve">Basciano</t>
  </si>
  <si>
    <t xml:space="preserve">5201610003</t>
  </si>
  <si>
    <t xml:space="preserve">Belverde</t>
  </si>
  <si>
    <t xml:space="preserve">5201620003</t>
  </si>
  <si>
    <t xml:space="preserve">Bivio Santo Stefano</t>
  </si>
  <si>
    <t xml:space="preserve">5201626704</t>
  </si>
  <si>
    <t xml:space="preserve">Bracciano</t>
  </si>
  <si>
    <t xml:space="preserve">5201620005</t>
  </si>
  <si>
    <t xml:space="preserve">Campo di Fiori</t>
  </si>
  <si>
    <t xml:space="preserve">5201620006</t>
  </si>
  <si>
    <t xml:space="preserve">Cannuccio</t>
  </si>
  <si>
    <t xml:space="preserve">5201620007</t>
  </si>
  <si>
    <t xml:space="preserve">Carpineta</t>
  </si>
  <si>
    <t xml:space="preserve">5201626609</t>
  </si>
  <si>
    <t xml:space="preserve">5201626734</t>
  </si>
  <si>
    <t xml:space="preserve">Case Operaie</t>
  </si>
  <si>
    <t xml:space="preserve">5201640000</t>
  </si>
  <si>
    <t xml:space="preserve">Case sparse_80</t>
  </si>
  <si>
    <t xml:space="preserve">5201620011</t>
  </si>
  <si>
    <t xml:space="preserve">5201610004</t>
  </si>
  <si>
    <t xml:space="preserve">Castellina Scalo</t>
  </si>
  <si>
    <t xml:space="preserve">5201626613</t>
  </si>
  <si>
    <t xml:space="preserve">Colle Ciupi</t>
  </si>
  <si>
    <t xml:space="preserve">5201620015</t>
  </si>
  <si>
    <t xml:space="preserve">Colombaio-Via Regioni</t>
  </si>
  <si>
    <t xml:space="preserve">5201620017</t>
  </si>
  <si>
    <t xml:space="preserve">Corpo Santo</t>
  </si>
  <si>
    <t xml:space="preserve">5201620018</t>
  </si>
  <si>
    <t xml:space="preserve">5201626620</t>
  </si>
  <si>
    <t xml:space="preserve">Gabbricce</t>
  </si>
  <si>
    <t xml:space="preserve">5201620016</t>
  </si>
  <si>
    <t xml:space="preserve">La Colonna</t>
  </si>
  <si>
    <t xml:space="preserve">5201620021</t>
  </si>
  <si>
    <t xml:space="preserve">La Ripa</t>
  </si>
  <si>
    <t xml:space="preserve">5201620032</t>
  </si>
  <si>
    <t xml:space="preserve">5201610005</t>
  </si>
  <si>
    <t xml:space="preserve">Lornano</t>
  </si>
  <si>
    <t xml:space="preserve">5201620022</t>
  </si>
  <si>
    <t xml:space="preserve">Monteresi</t>
  </si>
  <si>
    <t xml:space="preserve">5201610006</t>
  </si>
  <si>
    <t xml:space="preserve">Monteriggioni</t>
  </si>
  <si>
    <t xml:space="preserve">5201626623</t>
  </si>
  <si>
    <t xml:space="preserve">5201610007</t>
  </si>
  <si>
    <t xml:space="preserve">5201630001</t>
  </si>
  <si>
    <t xml:space="preserve">Rigoni</t>
  </si>
  <si>
    <t xml:space="preserve">5201620024</t>
  </si>
  <si>
    <t xml:space="preserve">San Dalmazio</t>
  </si>
  <si>
    <t xml:space="preserve">5201610008</t>
  </si>
  <si>
    <t xml:space="preserve">5201626725</t>
  </si>
  <si>
    <t xml:space="preserve">Santa Barbara-Miniera</t>
  </si>
  <si>
    <t xml:space="preserve">5201610009</t>
  </si>
  <si>
    <t xml:space="preserve">5201626626</t>
  </si>
  <si>
    <t xml:space="preserve">5201626727</t>
  </si>
  <si>
    <t xml:space="preserve">5201626728</t>
  </si>
  <si>
    <t xml:space="preserve">Sensano</t>
  </si>
  <si>
    <t xml:space="preserve">5201610010</t>
  </si>
  <si>
    <t xml:space="preserve">Strove</t>
  </si>
  <si>
    <t xml:space="preserve">5201610011</t>
  </si>
  <si>
    <t xml:space="preserve">Tognazza</t>
  </si>
  <si>
    <t xml:space="preserve">5201610012</t>
  </si>
  <si>
    <t xml:space="preserve">Uopini</t>
  </si>
  <si>
    <t xml:space="preserve">5201620031</t>
  </si>
  <si>
    <t xml:space="preserve">Vignaglia</t>
  </si>
  <si>
    <t xml:space="preserve">5201620033</t>
  </si>
  <si>
    <t xml:space="preserve">Villa Parigini</t>
  </si>
  <si>
    <t xml:space="preserve">Monteroni d'Arbia [SI]</t>
  </si>
  <si>
    <t xml:space="preserve">5201740000</t>
  </si>
  <si>
    <t xml:space="preserve">Case sparse_81</t>
  </si>
  <si>
    <t xml:space="preserve">5201720005</t>
  </si>
  <si>
    <t xml:space="preserve">Cuna</t>
  </si>
  <si>
    <t xml:space="preserve">5201726701</t>
  </si>
  <si>
    <t xml:space="preserve">Grotti Alto</t>
  </si>
  <si>
    <t xml:space="preserve">5201720002</t>
  </si>
  <si>
    <t xml:space="preserve">Le More</t>
  </si>
  <si>
    <t xml:space="preserve">5201710002</t>
  </si>
  <si>
    <t xml:space="preserve">Lucignano d'Arbia</t>
  </si>
  <si>
    <t xml:space="preserve">5201710003</t>
  </si>
  <si>
    <t xml:space="preserve">Monteroni d'Arbia</t>
  </si>
  <si>
    <t xml:space="preserve">5201710004</t>
  </si>
  <si>
    <t xml:space="preserve">Ponte A Tressa</t>
  </si>
  <si>
    <t xml:space="preserve">5201710005</t>
  </si>
  <si>
    <t xml:space="preserve">5201726603</t>
  </si>
  <si>
    <t xml:space="preserve">Quinciano</t>
  </si>
  <si>
    <t xml:space="preserve">5201720004</t>
  </si>
  <si>
    <t xml:space="preserve">Radi</t>
  </si>
  <si>
    <t xml:space="preserve">5201710006</t>
  </si>
  <si>
    <t xml:space="preserve">Ville di Corsano</t>
  </si>
  <si>
    <t xml:space="preserve">Monterotondo Marittimo [GR]</t>
  </si>
  <si>
    <t xml:space="preserve">5302740000</t>
  </si>
  <si>
    <t xml:space="preserve">Case sparse_127</t>
  </si>
  <si>
    <t xml:space="preserve">5302720001</t>
  </si>
  <si>
    <t xml:space="preserve">Frassine</t>
  </si>
  <si>
    <t xml:space="preserve">5302720002</t>
  </si>
  <si>
    <t xml:space="preserve">Griccioni</t>
  </si>
  <si>
    <t xml:space="preserve">5302720003</t>
  </si>
  <si>
    <t xml:space="preserve">Lago Boracifero</t>
  </si>
  <si>
    <t xml:space="preserve">5302710001</t>
  </si>
  <si>
    <t xml:space="preserve">Monterotondo Marittimo</t>
  </si>
  <si>
    <t xml:space="preserve">Montescudaio [PI]</t>
  </si>
  <si>
    <t xml:space="preserve">5002026604</t>
  </si>
  <si>
    <t xml:space="preserve">5002040000</t>
  </si>
  <si>
    <t xml:space="preserve">Case sparse_6</t>
  </si>
  <si>
    <t xml:space="preserve">5002010001</t>
  </si>
  <si>
    <t xml:space="preserve">Fiorino</t>
  </si>
  <si>
    <t xml:space="preserve">5002010002</t>
  </si>
  <si>
    <t xml:space="preserve">Montescudaio</t>
  </si>
  <si>
    <t xml:space="preserve">5002030001</t>
  </si>
  <si>
    <t xml:space="preserve">Poggio Gagliardo</t>
  </si>
  <si>
    <t xml:space="preserve">5002030002</t>
  </si>
  <si>
    <t xml:space="preserve">SP Bassa Val di Cecina</t>
  </si>
  <si>
    <t xml:space="preserve">Montespertoli [FI]</t>
  </si>
  <si>
    <t xml:space="preserve">4803020014</t>
  </si>
  <si>
    <t xml:space="preserve">Anselmo</t>
  </si>
  <si>
    <t xml:space="preserve">4803010001</t>
  </si>
  <si>
    <t xml:space="preserve">Baccaiano</t>
  </si>
  <si>
    <t xml:space="preserve">4803026602</t>
  </si>
  <si>
    <t xml:space="preserve">Botinaccio</t>
  </si>
  <si>
    <t xml:space="preserve">4803040000</t>
  </si>
  <si>
    <t xml:space="preserve">Case sparse_164</t>
  </si>
  <si>
    <t xml:space="preserve">4803026603</t>
  </si>
  <si>
    <t xml:space="preserve">Castiglioni</t>
  </si>
  <si>
    <t xml:space="preserve">4803030005</t>
  </si>
  <si>
    <t xml:space="preserve">Cerbaia</t>
  </si>
  <si>
    <t xml:space="preserve">4803026624</t>
  </si>
  <si>
    <t xml:space="preserve">Chinigiano</t>
  </si>
  <si>
    <t xml:space="preserve">4803020005</t>
  </si>
  <si>
    <t xml:space="preserve">4803010002</t>
  </si>
  <si>
    <t xml:space="preserve">4803020006</t>
  </si>
  <si>
    <t xml:space="preserve">Ghisone</t>
  </si>
  <si>
    <t xml:space="preserve">4803020007</t>
  </si>
  <si>
    <t xml:space="preserve">Gigliola</t>
  </si>
  <si>
    <t xml:space="preserve">4803020008</t>
  </si>
  <si>
    <t xml:space="preserve">Il Pino II</t>
  </si>
  <si>
    <t xml:space="preserve">4803020009</t>
  </si>
  <si>
    <t xml:space="preserve">4803020010</t>
  </si>
  <si>
    <t xml:space="preserve">La Buca</t>
  </si>
  <si>
    <t xml:space="preserve">4803020011</t>
  </si>
  <si>
    <t xml:space="preserve">4803026627</t>
  </si>
  <si>
    <t xml:space="preserve">4803020012</t>
  </si>
  <si>
    <t xml:space="preserve">Le Galvane</t>
  </si>
  <si>
    <t xml:space="preserve">4803030001</t>
  </si>
  <si>
    <t xml:space="preserve">Le Piane</t>
  </si>
  <si>
    <t xml:space="preserve">4803026613</t>
  </si>
  <si>
    <t xml:space="preserve">Leoni</t>
  </si>
  <si>
    <t xml:space="preserve">4803010003</t>
  </si>
  <si>
    <t xml:space="preserve">Lucardo</t>
  </si>
  <si>
    <t xml:space="preserve">4803010004</t>
  </si>
  <si>
    <t xml:space="preserve">4803010005</t>
  </si>
  <si>
    <t xml:space="preserve">4803030002</t>
  </si>
  <si>
    <t xml:space="preserve">Mela</t>
  </si>
  <si>
    <t xml:space="preserve">4803030004</t>
  </si>
  <si>
    <t xml:space="preserve">Molino del Ponte</t>
  </si>
  <si>
    <t xml:space="preserve">4803010006</t>
  </si>
  <si>
    <t xml:space="preserve">4803020015</t>
  </si>
  <si>
    <t xml:space="preserve">Monte Albino</t>
  </si>
  <si>
    <t xml:space="preserve">4803020016</t>
  </si>
  <si>
    <t xml:space="preserve">Montegufoni</t>
  </si>
  <si>
    <t xml:space="preserve">4803010007</t>
  </si>
  <si>
    <t xml:space="preserve">Montespertoli</t>
  </si>
  <si>
    <t xml:space="preserve">4803020025</t>
  </si>
  <si>
    <t xml:space="preserve">4803010008</t>
  </si>
  <si>
    <t xml:space="preserve">Ortimino</t>
  </si>
  <si>
    <t xml:space="preserve">4803020030</t>
  </si>
  <si>
    <t xml:space="preserve">Poggio al Topo</t>
  </si>
  <si>
    <t xml:space="preserve">4803026618</t>
  </si>
  <si>
    <t xml:space="preserve">Polvereto</t>
  </si>
  <si>
    <t xml:space="preserve">4803020019</t>
  </si>
  <si>
    <t xml:space="preserve">Poppiano</t>
  </si>
  <si>
    <t xml:space="preserve">4803026628</t>
  </si>
  <si>
    <t xml:space="preserve">Quercione</t>
  </si>
  <si>
    <t xml:space="preserve">4803010010</t>
  </si>
  <si>
    <t xml:space="preserve">4803026620</t>
  </si>
  <si>
    <t xml:space="preserve">San Quirico</t>
  </si>
  <si>
    <t xml:space="preserve">4803010009</t>
  </si>
  <si>
    <t xml:space="preserve">San Quirico in Collina</t>
  </si>
  <si>
    <t xml:space="preserve">4803020021</t>
  </si>
  <si>
    <t xml:space="preserve">Trecento</t>
  </si>
  <si>
    <t xml:space="preserve">4803020022</t>
  </si>
  <si>
    <t xml:space="preserve">Tresanti</t>
  </si>
  <si>
    <t xml:space="preserve">4803020026</t>
  </si>
  <si>
    <t xml:space="preserve">Turignano</t>
  </si>
  <si>
    <t xml:space="preserve">4803020023</t>
  </si>
  <si>
    <t xml:space="preserve">Montevarchi [AR]</t>
  </si>
  <si>
    <t xml:space="preserve">5102620001</t>
  </si>
  <si>
    <t xml:space="preserve">Acquaborra-Caselle</t>
  </si>
  <si>
    <t xml:space="preserve">5102610001</t>
  </si>
  <si>
    <t xml:space="preserve">Caposelvi</t>
  </si>
  <si>
    <t xml:space="preserve">5102620802</t>
  </si>
  <si>
    <t xml:space="preserve">Cappuccini</t>
  </si>
  <si>
    <t xml:space="preserve">5102640000</t>
  </si>
  <si>
    <t xml:space="preserve">Case sparse_51</t>
  </si>
  <si>
    <t xml:space="preserve">5102626604</t>
  </si>
  <si>
    <t xml:space="preserve">Cocoioni</t>
  </si>
  <si>
    <t xml:space="preserve">5102620005</t>
  </si>
  <si>
    <t xml:space="preserve">Crocefisso</t>
  </si>
  <si>
    <t xml:space="preserve">5102626612</t>
  </si>
  <si>
    <t xml:space="preserve">Gruccia Borrolungo</t>
  </si>
  <si>
    <t xml:space="preserve">5102610002</t>
  </si>
  <si>
    <t xml:space="preserve">5102610003</t>
  </si>
  <si>
    <t xml:space="preserve">Mercatale Valdarno</t>
  </si>
  <si>
    <t xml:space="preserve">5102610004</t>
  </si>
  <si>
    <t xml:space="preserve">Moncioni</t>
  </si>
  <si>
    <t xml:space="preserve">5102622606</t>
  </si>
  <si>
    <t xml:space="preserve">Monsorbi-Pettini</t>
  </si>
  <si>
    <t xml:space="preserve">5102610005</t>
  </si>
  <si>
    <t xml:space="preserve">Montevarchi</t>
  </si>
  <si>
    <t xml:space="preserve">5102620007</t>
  </si>
  <si>
    <t xml:space="preserve">Noferi-Lavatoio</t>
  </si>
  <si>
    <t xml:space="preserve">5102626609</t>
  </si>
  <si>
    <t xml:space="preserve">Poggio Cuccule</t>
  </si>
  <si>
    <t xml:space="preserve">5102626610</t>
  </si>
  <si>
    <t xml:space="preserve">Poggio San Marco</t>
  </si>
  <si>
    <t xml:space="preserve">5102610006</t>
  </si>
  <si>
    <t xml:space="preserve">Rendola</t>
  </si>
  <si>
    <t xml:space="preserve">5102610007</t>
  </si>
  <si>
    <t xml:space="preserve">Ricasoli</t>
  </si>
  <si>
    <t xml:space="preserve">5102610008</t>
  </si>
  <si>
    <t xml:space="preserve">Ventena</t>
  </si>
  <si>
    <t xml:space="preserve">Monteverdi Marittimo [PI]</t>
  </si>
  <si>
    <t xml:space="preserve">5002110001</t>
  </si>
  <si>
    <t xml:space="preserve">5002140000</t>
  </si>
  <si>
    <t xml:space="preserve">Case sparse_7</t>
  </si>
  <si>
    <t xml:space="preserve">5002120001</t>
  </si>
  <si>
    <t xml:space="preserve">Faro del Castelluccio</t>
  </si>
  <si>
    <t xml:space="preserve">5002110002</t>
  </si>
  <si>
    <t xml:space="preserve">Monteverdi Marittimo</t>
  </si>
  <si>
    <t xml:space="preserve">Monticiano [SI]</t>
  </si>
  <si>
    <t xml:space="preserve">5201840000</t>
  </si>
  <si>
    <t xml:space="preserve">Case sparse_82</t>
  </si>
  <si>
    <t xml:space="preserve">5201820001</t>
  </si>
  <si>
    <t xml:space="preserve">Castello di Tocchi</t>
  </si>
  <si>
    <t xml:space="preserve">5201820002</t>
  </si>
  <si>
    <t xml:space="preserve">5201810001</t>
  </si>
  <si>
    <t xml:space="preserve">5201810002</t>
  </si>
  <si>
    <t xml:space="preserve">Monticiano</t>
  </si>
  <si>
    <t xml:space="preserve">5201820003</t>
  </si>
  <si>
    <t xml:space="preserve">5201810003</t>
  </si>
  <si>
    <t xml:space="preserve">San Lorenzo A Merse</t>
  </si>
  <si>
    <t xml:space="preserve">5201810004</t>
  </si>
  <si>
    <t xml:space="preserve">Scalvaia</t>
  </si>
  <si>
    <t xml:space="preserve">5201820004</t>
  </si>
  <si>
    <t xml:space="preserve">5201810005</t>
  </si>
  <si>
    <t xml:space="preserve">Tocchi</t>
  </si>
  <si>
    <t xml:space="preserve">Montieri [GR]</t>
  </si>
  <si>
    <t xml:space="preserve">5301710001</t>
  </si>
  <si>
    <t xml:space="preserve">Boccheggiano</t>
  </si>
  <si>
    <t xml:space="preserve">5301726704</t>
  </si>
  <si>
    <t xml:space="preserve">Campiano II</t>
  </si>
  <si>
    <t xml:space="preserve">5301740000</t>
  </si>
  <si>
    <t xml:space="preserve">Case sparse_117</t>
  </si>
  <si>
    <t xml:space="preserve">5301730001</t>
  </si>
  <si>
    <t xml:space="preserve">Centrale Elettrica Travale</t>
  </si>
  <si>
    <t xml:space="preserve">5301710002</t>
  </si>
  <si>
    <t xml:space="preserve">Gerfalco</t>
  </si>
  <si>
    <t xml:space="preserve">5301726605</t>
  </si>
  <si>
    <t xml:space="preserve">La Fabbrica II</t>
  </si>
  <si>
    <t xml:space="preserve">5301726603</t>
  </si>
  <si>
    <t xml:space="preserve">Le Fornaci</t>
  </si>
  <si>
    <t xml:space="preserve">5301710003</t>
  </si>
  <si>
    <t xml:space="preserve">5301710004</t>
  </si>
  <si>
    <t xml:space="preserve">Travale</t>
  </si>
  <si>
    <t xml:space="preserve">Montignoso [MS]</t>
  </si>
  <si>
    <t xml:space="preserve">4501110001</t>
  </si>
  <si>
    <t xml:space="preserve">Capanne-Prato-Cinquale</t>
  </si>
  <si>
    <t xml:space="preserve">4501140000</t>
  </si>
  <si>
    <t xml:space="preserve">Case sparse_233</t>
  </si>
  <si>
    <t xml:space="preserve">4501120002</t>
  </si>
  <si>
    <t xml:space="preserve">Corsanico</t>
  </si>
  <si>
    <t xml:space="preserve">4501120003</t>
  </si>
  <si>
    <t xml:space="preserve">4501110003</t>
  </si>
  <si>
    <t xml:space="preserve">San Vito-Cerreto</t>
  </si>
  <si>
    <t xml:space="preserve">4501110002</t>
  </si>
  <si>
    <t xml:space="preserve">Sant'Eustachio</t>
  </si>
  <si>
    <t xml:space="preserve">4501120004</t>
  </si>
  <si>
    <t xml:space="preserve">Vietina</t>
  </si>
  <si>
    <t xml:space="preserve">Montopoli in Val d'Arno [PI]</t>
  </si>
  <si>
    <t xml:space="preserve">5002240000</t>
  </si>
  <si>
    <t xml:space="preserve">Case sparse_8</t>
  </si>
  <si>
    <t xml:space="preserve">5002210001</t>
  </si>
  <si>
    <t xml:space="preserve">Castel del Bosco</t>
  </si>
  <si>
    <t xml:space="preserve">5002220002</t>
  </si>
  <si>
    <t xml:space="preserve">Gasparrino</t>
  </si>
  <si>
    <t xml:space="preserve">5002220009</t>
  </si>
  <si>
    <t xml:space="preserve">La Puce-San Jacopo</t>
  </si>
  <si>
    <t xml:space="preserve">5002210002</t>
  </si>
  <si>
    <t xml:space="preserve">Marti</t>
  </si>
  <si>
    <t xml:space="preserve">5002226603</t>
  </si>
  <si>
    <t xml:space="preserve">Masoria</t>
  </si>
  <si>
    <t xml:space="preserve">5002210003</t>
  </si>
  <si>
    <t xml:space="preserve">Montopoli</t>
  </si>
  <si>
    <t xml:space="preserve">5002220005</t>
  </si>
  <si>
    <t xml:space="preserve">Musciano</t>
  </si>
  <si>
    <t xml:space="preserve">5002226706</t>
  </si>
  <si>
    <t xml:space="preserve">5002210004</t>
  </si>
  <si>
    <t xml:space="preserve">5002220007</t>
  </si>
  <si>
    <t xml:space="preserve">Sant'Andrea alle Fornaci</t>
  </si>
  <si>
    <t xml:space="preserve">5002226708</t>
  </si>
  <si>
    <t xml:space="preserve">Varramista</t>
  </si>
  <si>
    <t xml:space="preserve">Mulazzo [MS]</t>
  </si>
  <si>
    <t xml:space="preserve">4501220001</t>
  </si>
  <si>
    <t xml:space="preserve">Arionzo-Cravilla</t>
  </si>
  <si>
    <t xml:space="preserve">4501210001</t>
  </si>
  <si>
    <t xml:space="preserve">Arpiola-Pianfurcano</t>
  </si>
  <si>
    <t xml:space="preserve">4501210002</t>
  </si>
  <si>
    <t xml:space="preserve">Borgo</t>
  </si>
  <si>
    <t xml:space="preserve">4501210003</t>
  </si>
  <si>
    <t xml:space="preserve">Busatica</t>
  </si>
  <si>
    <t xml:space="preserve">4501220002</t>
  </si>
  <si>
    <t xml:space="preserve">Campoli</t>
  </si>
  <si>
    <t xml:space="preserve">4501220003</t>
  </si>
  <si>
    <t xml:space="preserve">Canossa</t>
  </si>
  <si>
    <t xml:space="preserve">4501226604</t>
  </si>
  <si>
    <t xml:space="preserve">Casa di Loia</t>
  </si>
  <si>
    <t xml:space="preserve">4501240000</t>
  </si>
  <si>
    <t xml:space="preserve">Case sparse_234</t>
  </si>
  <si>
    <t xml:space="preserve">4501220005</t>
  </si>
  <si>
    <t xml:space="preserve">Cassana</t>
  </si>
  <si>
    <t xml:space="preserve">4501210004</t>
  </si>
  <si>
    <t xml:space="preserve">Castagnetoli</t>
  </si>
  <si>
    <t xml:space="preserve">4501226606</t>
  </si>
  <si>
    <t xml:space="preserve">Costa d'Arzola</t>
  </si>
  <si>
    <t xml:space="preserve">4501220008</t>
  </si>
  <si>
    <t xml:space="preserve">Crocetta</t>
  </si>
  <si>
    <t xml:space="preserve">4501210005</t>
  </si>
  <si>
    <t xml:space="preserve">Foce</t>
  </si>
  <si>
    <t xml:space="preserve">4501210006</t>
  </si>
  <si>
    <t xml:space="preserve">Gavedo</t>
  </si>
  <si>
    <t xml:space="preserve">4501210007</t>
  </si>
  <si>
    <t xml:space="preserve">Lusuolo</t>
  </si>
  <si>
    <t xml:space="preserve">4501210008</t>
  </si>
  <si>
    <t xml:space="preserve">Montereggio</t>
  </si>
  <si>
    <t xml:space="preserve">4501210009</t>
  </si>
  <si>
    <t xml:space="preserve">Mulazzo</t>
  </si>
  <si>
    <t xml:space="preserve">4501210010</t>
  </si>
  <si>
    <t xml:space="preserve">Parana</t>
  </si>
  <si>
    <t xml:space="preserve">4501220009</t>
  </si>
  <si>
    <t xml:space="preserve">4501210011</t>
  </si>
  <si>
    <t xml:space="preserve">Ponte Magra</t>
  </si>
  <si>
    <t xml:space="preserve">4501210012</t>
  </si>
  <si>
    <t xml:space="preserve">Pozzo</t>
  </si>
  <si>
    <t xml:space="preserve">4501220010</t>
  </si>
  <si>
    <t xml:space="preserve">Rivazzo</t>
  </si>
  <si>
    <t xml:space="preserve">4501220012</t>
  </si>
  <si>
    <t xml:space="preserve">Serla</t>
  </si>
  <si>
    <t xml:space="preserve">4501210013</t>
  </si>
  <si>
    <t xml:space="preserve">Stallone-Talavorno</t>
  </si>
  <si>
    <t xml:space="preserve">4501220014</t>
  </si>
  <si>
    <t xml:space="preserve">Villa Ghelfi</t>
  </si>
  <si>
    <t xml:space="preserve">Murlo [SI]</t>
  </si>
  <si>
    <t xml:space="preserve">5201920002</t>
  </si>
  <si>
    <t xml:space="preserve">Befa</t>
  </si>
  <si>
    <t xml:space="preserve">5201926611</t>
  </si>
  <si>
    <t xml:space="preserve">Campriano</t>
  </si>
  <si>
    <t xml:space="preserve">5201920003</t>
  </si>
  <si>
    <t xml:space="preserve">Casanova</t>
  </si>
  <si>
    <t xml:space="preserve">5201910001</t>
  </si>
  <si>
    <t xml:space="preserve">Casciano</t>
  </si>
  <si>
    <t xml:space="preserve">5201940000</t>
  </si>
  <si>
    <t xml:space="preserve">Case sparse_83</t>
  </si>
  <si>
    <t xml:space="preserve">5201920004</t>
  </si>
  <si>
    <t xml:space="preserve">Fontazzi</t>
  </si>
  <si>
    <t xml:space="preserve">5201920005</t>
  </si>
  <si>
    <t xml:space="preserve">Lupompesi</t>
  </si>
  <si>
    <t xml:space="preserve">5201920006</t>
  </si>
  <si>
    <t xml:space="preserve">Miniera di Murlo</t>
  </si>
  <si>
    <t xml:space="preserve">5201920007</t>
  </si>
  <si>
    <t xml:space="preserve">Montepescini</t>
  </si>
  <si>
    <t xml:space="preserve">5201920008</t>
  </si>
  <si>
    <t xml:space="preserve">Murlo</t>
  </si>
  <si>
    <t xml:space="preserve">5201920009</t>
  </si>
  <si>
    <t xml:space="preserve">Poggiobrucoli</t>
  </si>
  <si>
    <t xml:space="preserve">5201910002</t>
  </si>
  <si>
    <t xml:space="preserve">Vescovado</t>
  </si>
  <si>
    <t xml:space="preserve">Orbetello [GR]</t>
  </si>
  <si>
    <t xml:space="preserve">5301810001</t>
  </si>
  <si>
    <t xml:space="preserve">Albinia</t>
  </si>
  <si>
    <t xml:space="preserve">5301810002</t>
  </si>
  <si>
    <t xml:space="preserve">Ansedonia</t>
  </si>
  <si>
    <t xml:space="preserve">5301840000</t>
  </si>
  <si>
    <t xml:space="preserve">Case sparse_118</t>
  </si>
  <si>
    <t xml:space="preserve">5301810003</t>
  </si>
  <si>
    <t xml:space="preserve">Fonteblanda</t>
  </si>
  <si>
    <t xml:space="preserve">5301810004</t>
  </si>
  <si>
    <t xml:space="preserve">Giannella</t>
  </si>
  <si>
    <t xml:space="preserve">5301810005</t>
  </si>
  <si>
    <t xml:space="preserve">Orbetello</t>
  </si>
  <si>
    <t xml:space="preserve">5301810006</t>
  </si>
  <si>
    <t xml:space="preserve">Orbetello Scalo</t>
  </si>
  <si>
    <t xml:space="preserve">5301820001</t>
  </si>
  <si>
    <t xml:space="preserve">Polverosa</t>
  </si>
  <si>
    <t xml:space="preserve">5301820002</t>
  </si>
  <si>
    <t xml:space="preserve">5301820005</t>
  </si>
  <si>
    <t xml:space="preserve">Saline Sadum</t>
  </si>
  <si>
    <t xml:space="preserve">5301826603</t>
  </si>
  <si>
    <t xml:space="preserve">San Donato Centro</t>
  </si>
  <si>
    <t xml:space="preserve">5301826704</t>
  </si>
  <si>
    <t xml:space="preserve">San Donato Vecchio</t>
  </si>
  <si>
    <t xml:space="preserve">5301810008</t>
  </si>
  <si>
    <t xml:space="preserve">Talamone</t>
  </si>
  <si>
    <t xml:space="preserve">5301830001</t>
  </si>
  <si>
    <t xml:space="preserve">Zona Artigianale</t>
  </si>
  <si>
    <t xml:space="preserve">Orciano Pisano [PI]</t>
  </si>
  <si>
    <t xml:space="preserve">5002340000</t>
  </si>
  <si>
    <t xml:space="preserve">Case sparse_9</t>
  </si>
  <si>
    <t xml:space="preserve">5002310001</t>
  </si>
  <si>
    <t xml:space="preserve">Orciano Pisano</t>
  </si>
  <si>
    <t xml:space="preserve">5002326602</t>
  </si>
  <si>
    <t xml:space="preserve">Ortignano Raggiolo [AR]</t>
  </si>
  <si>
    <t xml:space="preserve">5102710001</t>
  </si>
  <si>
    <t xml:space="preserve">Badia Tega</t>
  </si>
  <si>
    <t xml:space="preserve">5102740000</t>
  </si>
  <si>
    <t xml:space="preserve">Case sparse_52</t>
  </si>
  <si>
    <t xml:space="preserve">5102726602</t>
  </si>
  <si>
    <t xml:space="preserve">Monte Borgnoli</t>
  </si>
  <si>
    <t xml:space="preserve">5102710002</t>
  </si>
  <si>
    <t xml:space="preserve">Ortignano</t>
  </si>
  <si>
    <t xml:space="preserve">5102710003</t>
  </si>
  <si>
    <t xml:space="preserve">Raggiolo</t>
  </si>
  <si>
    <t xml:space="preserve">5102710004</t>
  </si>
  <si>
    <t xml:space="preserve">5102720001</t>
  </si>
  <si>
    <t xml:space="preserve">Palaia [PI]</t>
  </si>
  <si>
    <t xml:space="preserve">5002420005</t>
  </si>
  <si>
    <t xml:space="preserve">Alica</t>
  </si>
  <si>
    <t xml:space="preserve">5002410001</t>
  </si>
  <si>
    <t xml:space="preserve">Baccanella</t>
  </si>
  <si>
    <t xml:space="preserve">5002440000</t>
  </si>
  <si>
    <t xml:space="preserve">Case sparse_10</t>
  </si>
  <si>
    <t xml:space="preserve">5002410002</t>
  </si>
  <si>
    <t xml:space="preserve">Forcoli</t>
  </si>
  <si>
    <t xml:space="preserve">5002420003</t>
  </si>
  <si>
    <t xml:space="preserve">Gello</t>
  </si>
  <si>
    <t xml:space="preserve">5002420006</t>
  </si>
  <si>
    <t xml:space="preserve">Montechiari-Montacchita</t>
  </si>
  <si>
    <t xml:space="preserve">5002410004</t>
  </si>
  <si>
    <t xml:space="preserve">Montefoscoli</t>
  </si>
  <si>
    <t xml:space="preserve">5002410005</t>
  </si>
  <si>
    <t xml:space="preserve">Palaia</t>
  </si>
  <si>
    <t xml:space="preserve">5002410006</t>
  </si>
  <si>
    <t xml:space="preserve">Partino</t>
  </si>
  <si>
    <t xml:space="preserve">Palazzuolo sul Senio [FI]</t>
  </si>
  <si>
    <t xml:space="preserve">4803140000</t>
  </si>
  <si>
    <t xml:space="preserve">Case sparse_165</t>
  </si>
  <si>
    <t xml:space="preserve">4803126602</t>
  </si>
  <si>
    <t xml:space="preserve">Misileo</t>
  </si>
  <si>
    <t xml:space="preserve">4803110001</t>
  </si>
  <si>
    <t xml:space="preserve">Palazzuolo sul Senio</t>
  </si>
  <si>
    <t xml:space="preserve">Peccioli [PI]</t>
  </si>
  <si>
    <t xml:space="preserve">5002540000</t>
  </si>
  <si>
    <t xml:space="preserve">Case sparse_11</t>
  </si>
  <si>
    <t xml:space="preserve">5002510001</t>
  </si>
  <si>
    <t xml:space="preserve">Fabbrica</t>
  </si>
  <si>
    <t xml:space="preserve">5002520003</t>
  </si>
  <si>
    <t xml:space="preserve">Frazione di Cedri</t>
  </si>
  <si>
    <t xml:space="preserve">5002510002</t>
  </si>
  <si>
    <t xml:space="preserve">Ghizzano</t>
  </si>
  <si>
    <t xml:space="preserve">5002510003</t>
  </si>
  <si>
    <t xml:space="preserve">Legoli</t>
  </si>
  <si>
    <t xml:space="preserve">5002526601</t>
  </si>
  <si>
    <t xml:space="preserve">Libbiano</t>
  </si>
  <si>
    <t xml:space="preserve">5002510004</t>
  </si>
  <si>
    <t xml:space="preserve">5002520002</t>
  </si>
  <si>
    <t xml:space="preserve">Montelopio</t>
  </si>
  <si>
    <t xml:space="preserve">5002510005</t>
  </si>
  <si>
    <t xml:space="preserve">Peccioli</t>
  </si>
  <si>
    <t xml:space="preserve">5002530001</t>
  </si>
  <si>
    <t xml:space="preserve">Zona Industriale La Fila</t>
  </si>
  <si>
    <t xml:space="preserve">Pelago [FI]</t>
  </si>
  <si>
    <t xml:space="preserve">4803210001</t>
  </si>
  <si>
    <t xml:space="preserve">Borselli</t>
  </si>
  <si>
    <t xml:space="preserve">4803220801</t>
  </si>
  <si>
    <t xml:space="preserve">Campiglioni</t>
  </si>
  <si>
    <t xml:space="preserve">4803210002</t>
  </si>
  <si>
    <t xml:space="preserve">4803240000</t>
  </si>
  <si>
    <t xml:space="preserve">Case sparse_166</t>
  </si>
  <si>
    <t xml:space="preserve">4803226602</t>
  </si>
  <si>
    <t xml:space="preserve">4803210003</t>
  </si>
  <si>
    <t xml:space="preserve">4803210004</t>
  </si>
  <si>
    <t xml:space="preserve">Diacceto</t>
  </si>
  <si>
    <t xml:space="preserve">4803220803</t>
  </si>
  <si>
    <t xml:space="preserve">Eremo di Compiglioni</t>
  </si>
  <si>
    <t xml:space="preserve">4803210005</t>
  </si>
  <si>
    <t xml:space="preserve">Ferrano</t>
  </si>
  <si>
    <t xml:space="preserve">4803210006</t>
  </si>
  <si>
    <t xml:space="preserve">Fontisterni</t>
  </si>
  <si>
    <t xml:space="preserve">4803226604</t>
  </si>
  <si>
    <t xml:space="preserve">4803226705</t>
  </si>
  <si>
    <t xml:space="preserve">Grassina</t>
  </si>
  <si>
    <t xml:space="preserve">4803210007</t>
  </si>
  <si>
    <t xml:space="preserve">Le Palaie</t>
  </si>
  <si>
    <t xml:space="preserve">4803226616</t>
  </si>
  <si>
    <t xml:space="preserve">Magnale</t>
  </si>
  <si>
    <t xml:space="preserve">4803220006</t>
  </si>
  <si>
    <t xml:space="preserve">Massolina</t>
  </si>
  <si>
    <t xml:space="preserve">4803226607</t>
  </si>
  <si>
    <t xml:space="preserve">Meo</t>
  </si>
  <si>
    <t xml:space="preserve">4803226615</t>
  </si>
  <si>
    <t xml:space="preserve">Nipozzano</t>
  </si>
  <si>
    <t xml:space="preserve">4803226608</t>
  </si>
  <si>
    <t xml:space="preserve">Pagiano</t>
  </si>
  <si>
    <t xml:space="preserve">4803210008</t>
  </si>
  <si>
    <t xml:space="preserve">4803210009</t>
  </si>
  <si>
    <t xml:space="preserve">Pelago</t>
  </si>
  <si>
    <t xml:space="preserve">4803226709</t>
  </si>
  <si>
    <t xml:space="preserve">Podere Lucignano</t>
  </si>
  <si>
    <t xml:space="preserve">4803226710</t>
  </si>
  <si>
    <t xml:space="preserve">Pogginano</t>
  </si>
  <si>
    <t xml:space="preserve">4803226711</t>
  </si>
  <si>
    <t xml:space="preserve">Poggio Sano</t>
  </si>
  <si>
    <t xml:space="preserve">4803210010</t>
  </si>
  <si>
    <t xml:space="preserve">Raggioli</t>
  </si>
  <si>
    <t xml:space="preserve">4803221112</t>
  </si>
  <si>
    <t xml:space="preserve">Ristonchi</t>
  </si>
  <si>
    <t xml:space="preserve">4803210011</t>
  </si>
  <si>
    <t xml:space="preserve">San Francesco</t>
  </si>
  <si>
    <t xml:space="preserve">4803226617</t>
  </si>
  <si>
    <t xml:space="preserve">4803210012</t>
  </si>
  <si>
    <t xml:space="preserve">Sant'Ellero</t>
  </si>
  <si>
    <t xml:space="preserve">4803220013</t>
  </si>
  <si>
    <t xml:space="preserve">Stentatoio</t>
  </si>
  <si>
    <t xml:space="preserve">5102826611</t>
  </si>
  <si>
    <t xml:space="preserve">Casal Gori</t>
  </si>
  <si>
    <t xml:space="preserve">5102840000</t>
  </si>
  <si>
    <t xml:space="preserve">Case sparse_53</t>
  </si>
  <si>
    <t xml:space="preserve">5102810001</t>
  </si>
  <si>
    <t xml:space="preserve">Cavi-Casalone</t>
  </si>
  <si>
    <t xml:space="preserve">5102826602</t>
  </si>
  <si>
    <t xml:space="preserve">Il Bagno</t>
  </si>
  <si>
    <t xml:space="preserve">5102826603</t>
  </si>
  <si>
    <t xml:space="preserve">Il Fatai</t>
  </si>
  <si>
    <t xml:space="preserve">5102826612</t>
  </si>
  <si>
    <t xml:space="preserve">5102826704</t>
  </si>
  <si>
    <t xml:space="preserve">La Trove</t>
  </si>
  <si>
    <t xml:space="preserve">5102820005</t>
  </si>
  <si>
    <t xml:space="preserve">Malafrasca-San Frustino</t>
  </si>
  <si>
    <t xml:space="preserve">5102810002</t>
  </si>
  <si>
    <t xml:space="preserve">5102810003</t>
  </si>
  <si>
    <t xml:space="preserve">Pergine Valdarno</t>
  </si>
  <si>
    <t xml:space="preserve">5102810004</t>
  </si>
  <si>
    <t xml:space="preserve">Pieve A Presciano</t>
  </si>
  <si>
    <t xml:space="preserve">5102820007</t>
  </si>
  <si>
    <t xml:space="preserve">Poggio Bagnoli</t>
  </si>
  <si>
    <t xml:space="preserve">5102820009</t>
  </si>
  <si>
    <t xml:space="preserve">Pescaglia [LU]</t>
  </si>
  <si>
    <t xml:space="preserve">4602210001</t>
  </si>
  <si>
    <t xml:space="preserve">Aiola-Il Colletto</t>
  </si>
  <si>
    <t xml:space="preserve">4602220001</t>
  </si>
  <si>
    <t xml:space="preserve">Ansana</t>
  </si>
  <si>
    <t xml:space="preserve">4602220002</t>
  </si>
  <si>
    <t xml:space="preserve">Barbamento</t>
  </si>
  <si>
    <t xml:space="preserve">4602220003</t>
  </si>
  <si>
    <t xml:space="preserve">Bozzano</t>
  </si>
  <si>
    <t xml:space="preserve">4602240000</t>
  </si>
  <si>
    <t xml:space="preserve">Case sparse_261</t>
  </si>
  <si>
    <t xml:space="preserve">4602210002</t>
  </si>
  <si>
    <t xml:space="preserve">Celle</t>
  </si>
  <si>
    <t xml:space="preserve">4602210003</t>
  </si>
  <si>
    <t xml:space="preserve">Colognora</t>
  </si>
  <si>
    <t xml:space="preserve">4602210004</t>
  </si>
  <si>
    <t xml:space="preserve">Convalle</t>
  </si>
  <si>
    <t xml:space="preserve">4602210005</t>
  </si>
  <si>
    <t xml:space="preserve">Focchia</t>
  </si>
  <si>
    <t xml:space="preserve">4602220005</t>
  </si>
  <si>
    <t xml:space="preserve">Focchia di Sotto</t>
  </si>
  <si>
    <t xml:space="preserve">4602220006</t>
  </si>
  <si>
    <t xml:space="preserve">Fondagno</t>
  </si>
  <si>
    <t xml:space="preserve">4602210006</t>
  </si>
  <si>
    <t xml:space="preserve">4602226607</t>
  </si>
  <si>
    <t xml:space="preserve">Grabbia</t>
  </si>
  <si>
    <t xml:space="preserve">4602210007</t>
  </si>
  <si>
    <t xml:space="preserve">Loppeglia-Fiano</t>
  </si>
  <si>
    <t xml:space="preserve">4602226709</t>
  </si>
  <si>
    <t xml:space="preserve">4602210008</t>
  </si>
  <si>
    <t xml:space="preserve">Pascoso</t>
  </si>
  <si>
    <t xml:space="preserve">4602210009</t>
  </si>
  <si>
    <t xml:space="preserve">Pescaglia</t>
  </si>
  <si>
    <t xml:space="preserve">4602226710</t>
  </si>
  <si>
    <t xml:space="preserve">Piaggiori</t>
  </si>
  <si>
    <t xml:space="preserve">4602210010</t>
  </si>
  <si>
    <t xml:space="preserve">Piegaio Alto</t>
  </si>
  <si>
    <t xml:space="preserve">4602210011</t>
  </si>
  <si>
    <t xml:space="preserve">Piegaio Basso</t>
  </si>
  <si>
    <t xml:space="preserve">4602210012</t>
  </si>
  <si>
    <t xml:space="preserve">San Martino in Freddana-Monsagrati</t>
  </si>
  <si>
    <t xml:space="preserve">4602210013</t>
  </si>
  <si>
    <t xml:space="preserve">4602210014</t>
  </si>
  <si>
    <t xml:space="preserve">4602220011</t>
  </si>
  <si>
    <t xml:space="preserve">Vetrianello</t>
  </si>
  <si>
    <t xml:space="preserve">4602210015</t>
  </si>
  <si>
    <t xml:space="preserve">Vetriano</t>
  </si>
  <si>
    <t xml:space="preserve">4602210016</t>
  </si>
  <si>
    <t xml:space="preserve">Villa a Roggio</t>
  </si>
  <si>
    <t xml:space="preserve">4602220012</t>
  </si>
  <si>
    <t xml:space="preserve">Villabuona</t>
  </si>
  <si>
    <t xml:space="preserve">4602220013</t>
  </si>
  <si>
    <t xml:space="preserve">Ville</t>
  </si>
  <si>
    <t xml:space="preserve">Pescia [PT]</t>
  </si>
  <si>
    <t xml:space="preserve">4701210001</t>
  </si>
  <si>
    <t xml:space="preserve">Aramo</t>
  </si>
  <si>
    <t xml:space="preserve">4701220002</t>
  </si>
  <si>
    <t xml:space="preserve">Calamari</t>
  </si>
  <si>
    <t xml:space="preserve">4701210015</t>
  </si>
  <si>
    <t xml:space="preserve">Caporaletto</t>
  </si>
  <si>
    <t xml:space="preserve">4701220004</t>
  </si>
  <si>
    <t xml:space="preserve">Case Fantozzi</t>
  </si>
  <si>
    <t xml:space="preserve">4701240000</t>
  </si>
  <si>
    <t xml:space="preserve">Case sparse_286</t>
  </si>
  <si>
    <t xml:space="preserve">4701210002</t>
  </si>
  <si>
    <t xml:space="preserve">4701210003</t>
  </si>
  <si>
    <t xml:space="preserve">Chiodo</t>
  </si>
  <si>
    <t xml:space="preserve">4701226613</t>
  </si>
  <si>
    <t xml:space="preserve">Colle del Lupo</t>
  </si>
  <si>
    <t xml:space="preserve">4701210004</t>
  </si>
  <si>
    <t xml:space="preserve">Collodi</t>
  </si>
  <si>
    <t xml:space="preserve">4701210005</t>
  </si>
  <si>
    <t xml:space="preserve">4701220006</t>
  </si>
  <si>
    <t xml:space="preserve">Macchino</t>
  </si>
  <si>
    <t xml:space="preserve">4701210006</t>
  </si>
  <si>
    <t xml:space="preserve">Medicina</t>
  </si>
  <si>
    <t xml:space="preserve">4701220007</t>
  </si>
  <si>
    <t xml:space="preserve">Monte a Pescia</t>
  </si>
  <si>
    <t xml:space="preserve">4701230001</t>
  </si>
  <si>
    <t xml:space="preserve">Obiettivo II</t>
  </si>
  <si>
    <t xml:space="preserve">4701210008</t>
  </si>
  <si>
    <t xml:space="preserve">Pescia</t>
  </si>
  <si>
    <t xml:space="preserve">4701220008</t>
  </si>
  <si>
    <t xml:space="preserve">Pesciamorta</t>
  </si>
  <si>
    <t xml:space="preserve">4701210009</t>
  </si>
  <si>
    <t xml:space="preserve">Pietrabuona</t>
  </si>
  <si>
    <t xml:space="preserve">4701226609</t>
  </si>
  <si>
    <t xml:space="preserve">Ponte di Castelvecchio</t>
  </si>
  <si>
    <t xml:space="preserve">4701210010</t>
  </si>
  <si>
    <t xml:space="preserve">Pontito</t>
  </si>
  <si>
    <t xml:space="preserve">4701226610</t>
  </si>
  <si>
    <t xml:space="preserve">4701210011</t>
  </si>
  <si>
    <t xml:space="preserve">4701210012</t>
  </si>
  <si>
    <t xml:space="preserve">Sorana</t>
  </si>
  <si>
    <t xml:space="preserve">4701210013</t>
  </si>
  <si>
    <t xml:space="preserve">Stiappa</t>
  </si>
  <si>
    <t xml:space="preserve">4701210014</t>
  </si>
  <si>
    <t xml:space="preserve">Vellano</t>
  </si>
  <si>
    <t xml:space="preserve">4701226611</t>
  </si>
  <si>
    <t xml:space="preserve">Via Romana</t>
  </si>
  <si>
    <t xml:space="preserve">5102910001</t>
  </si>
  <si>
    <t xml:space="preserve">Casa Biondo</t>
  </si>
  <si>
    <t xml:space="preserve">5102940000</t>
  </si>
  <si>
    <t xml:space="preserve">Case sparse_54</t>
  </si>
  <si>
    <t xml:space="preserve">5102926601</t>
  </si>
  <si>
    <t xml:space="preserve">Caselli</t>
  </si>
  <si>
    <t xml:space="preserve">5102910002</t>
  </si>
  <si>
    <t xml:space="preserve">Faella</t>
  </si>
  <si>
    <t xml:space="preserve">5102910003</t>
  </si>
  <si>
    <t xml:space="preserve">Matassino</t>
  </si>
  <si>
    <t xml:space="preserve">5102920007</t>
  </si>
  <si>
    <t xml:space="preserve">Montalpero</t>
  </si>
  <si>
    <t xml:space="preserve">5102920003</t>
  </si>
  <si>
    <t xml:space="preserve">Ontaneto</t>
  </si>
  <si>
    <t xml:space="preserve">5102920004</t>
  </si>
  <si>
    <t xml:space="preserve">5102910004</t>
  </si>
  <si>
    <t xml:space="preserve">Pian di Scò</t>
  </si>
  <si>
    <t xml:space="preserve">5102920005</t>
  </si>
  <si>
    <t xml:space="preserve">5102926606</t>
  </si>
  <si>
    <t xml:space="preserve">Simonti</t>
  </si>
  <si>
    <t xml:space="preserve">5102910005</t>
  </si>
  <si>
    <t xml:space="preserve">Vaggio</t>
  </si>
  <si>
    <t xml:space="preserve">Piancastagnaio [SI]</t>
  </si>
  <si>
    <t xml:space="preserve">5202026601</t>
  </si>
  <si>
    <t xml:space="preserve">Capannacce</t>
  </si>
  <si>
    <t xml:space="preserve">5202026602</t>
  </si>
  <si>
    <t xml:space="preserve">Casa del Corto</t>
  </si>
  <si>
    <t xml:space="preserve">5202030005</t>
  </si>
  <si>
    <t xml:space="preserve">Casa di Paolo</t>
  </si>
  <si>
    <t xml:space="preserve">5202040000</t>
  </si>
  <si>
    <t xml:space="preserve">Case sparse_84</t>
  </si>
  <si>
    <t xml:space="preserve">5202026603</t>
  </si>
  <si>
    <t xml:space="preserve">5202020005</t>
  </si>
  <si>
    <t xml:space="preserve">La Valletta</t>
  </si>
  <si>
    <t xml:space="preserve">5202030002</t>
  </si>
  <si>
    <t xml:space="preserve">Localitá Casa del Corto</t>
  </si>
  <si>
    <t xml:space="preserve">5202030004</t>
  </si>
  <si>
    <t xml:space="preserve">Localitá I Paicci</t>
  </si>
  <si>
    <t xml:space="preserve">5202030001</t>
  </si>
  <si>
    <t xml:space="preserve">Localitá la Rota</t>
  </si>
  <si>
    <t xml:space="preserve">5202030003</t>
  </si>
  <si>
    <t xml:space="preserve">Localitá Valsacco</t>
  </si>
  <si>
    <t xml:space="preserve">5202010001</t>
  </si>
  <si>
    <t xml:space="preserve">Piancastagnaio</t>
  </si>
  <si>
    <t xml:space="preserve">5202010002</t>
  </si>
  <si>
    <t xml:space="preserve">Quaranta</t>
  </si>
  <si>
    <t xml:space="preserve">5202010003</t>
  </si>
  <si>
    <t xml:space="preserve">Saragiolo</t>
  </si>
  <si>
    <t xml:space="preserve">5202010004</t>
  </si>
  <si>
    <t xml:space="preserve">Tre Case</t>
  </si>
  <si>
    <t xml:space="preserve">Piazza al Serchio [LU]</t>
  </si>
  <si>
    <t xml:space="preserve">4602310001</t>
  </si>
  <si>
    <t xml:space="preserve">Borsigliana</t>
  </si>
  <si>
    <t xml:space="preserve">4602340000</t>
  </si>
  <si>
    <t xml:space="preserve">Case sparse_262</t>
  </si>
  <si>
    <t xml:space="preserve">4602326601</t>
  </si>
  <si>
    <t xml:space="preserve">Cimocroce</t>
  </si>
  <si>
    <t xml:space="preserve">4602310002</t>
  </si>
  <si>
    <t xml:space="preserve">Cogna</t>
  </si>
  <si>
    <t xml:space="preserve">4602320002</t>
  </si>
  <si>
    <t xml:space="preserve">4602320003</t>
  </si>
  <si>
    <t xml:space="preserve">Cortia</t>
  </si>
  <si>
    <t xml:space="preserve">4602310003</t>
  </si>
  <si>
    <t xml:space="preserve">4602326608</t>
  </si>
  <si>
    <t xml:space="preserve">4602310004</t>
  </si>
  <si>
    <t xml:space="preserve">Livignano</t>
  </si>
  <si>
    <t xml:space="preserve">4602326605</t>
  </si>
  <si>
    <t xml:space="preserve">Molinello</t>
  </si>
  <si>
    <t xml:space="preserve">4602310005</t>
  </si>
  <si>
    <t xml:space="preserve">Nicciano</t>
  </si>
  <si>
    <t xml:space="preserve">4602310006</t>
  </si>
  <si>
    <t xml:space="preserve">4602320006</t>
  </si>
  <si>
    <t xml:space="preserve">Petrognola</t>
  </si>
  <si>
    <t xml:space="preserve">4602310007</t>
  </si>
  <si>
    <t xml:space="preserve">Piazza al Serchio-San Michele</t>
  </si>
  <si>
    <t xml:space="preserve">4602310008</t>
  </si>
  <si>
    <t xml:space="preserve">4602310009</t>
  </si>
  <si>
    <t xml:space="preserve">Sant'Anastasio</t>
  </si>
  <si>
    <t xml:space="preserve">4602320007</t>
  </si>
  <si>
    <t xml:space="preserve">Vergnano</t>
  </si>
  <si>
    <t xml:space="preserve">Pienza [SI]</t>
  </si>
  <si>
    <t xml:space="preserve">5202140000</t>
  </si>
  <si>
    <t xml:space="preserve">Case sparse_85</t>
  </si>
  <si>
    <t xml:space="preserve">5202110001</t>
  </si>
  <si>
    <t xml:space="preserve">Monticchiello</t>
  </si>
  <si>
    <t xml:space="preserve">5202110002</t>
  </si>
  <si>
    <t xml:space="preserve">Pienza</t>
  </si>
  <si>
    <t xml:space="preserve">5202130001</t>
  </si>
  <si>
    <t xml:space="preserve">Zona P.I.P.-Localitá Fornaci</t>
  </si>
  <si>
    <t xml:space="preserve">5202130002</t>
  </si>
  <si>
    <t xml:space="preserve">Zona P.I.P.-Localitá Trieste</t>
  </si>
  <si>
    <t xml:space="preserve">Pietrasanta [LU]</t>
  </si>
  <si>
    <t xml:space="preserve">4602426618</t>
  </si>
  <si>
    <t xml:space="preserve">Arginello</t>
  </si>
  <si>
    <t xml:space="preserve">4602420001</t>
  </si>
  <si>
    <t xml:space="preserve">Barcaio</t>
  </si>
  <si>
    <t xml:space="preserve">4602410005</t>
  </si>
  <si>
    <t xml:space="preserve">Barcaio I</t>
  </si>
  <si>
    <t xml:space="preserve">4602420002</t>
  </si>
  <si>
    <t xml:space="preserve">Bugneta I</t>
  </si>
  <si>
    <t xml:space="preserve">4602420004</t>
  </si>
  <si>
    <t xml:space="preserve">Canal d'Oro</t>
  </si>
  <si>
    <t xml:space="preserve">4602410001</t>
  </si>
  <si>
    <t xml:space="preserve">Capezzano</t>
  </si>
  <si>
    <t xml:space="preserve">4602410002</t>
  </si>
  <si>
    <t xml:space="preserve">Capriglia</t>
  </si>
  <si>
    <t xml:space="preserve">4602440000</t>
  </si>
  <si>
    <t xml:space="preserve">Case sparse_263</t>
  </si>
  <si>
    <t xml:space="preserve">4602420005</t>
  </si>
  <si>
    <t xml:space="preserve">4602426620</t>
  </si>
  <si>
    <t xml:space="preserve">Cerro Grosso</t>
  </si>
  <si>
    <t xml:space="preserve">4602420006</t>
  </si>
  <si>
    <t xml:space="preserve">Ciocche I</t>
  </si>
  <si>
    <t xml:space="preserve">4602420007</t>
  </si>
  <si>
    <t xml:space="preserve">Ciocche II</t>
  </si>
  <si>
    <t xml:space="preserve">4602420021</t>
  </si>
  <si>
    <t xml:space="preserve">Fornacione</t>
  </si>
  <si>
    <t xml:space="preserve">4602420008</t>
  </si>
  <si>
    <t xml:space="preserve">Marinella</t>
  </si>
  <si>
    <t xml:space="preserve">4602426716</t>
  </si>
  <si>
    <t xml:space="preserve">Metati Rossi Alti</t>
  </si>
  <si>
    <t xml:space="preserve">4602420017</t>
  </si>
  <si>
    <t xml:space="preserve">Metati Rossi Bassi</t>
  </si>
  <si>
    <t xml:space="preserve">4602426609</t>
  </si>
  <si>
    <t xml:space="preserve">Orbachetto</t>
  </si>
  <si>
    <t xml:space="preserve">4602410003</t>
  </si>
  <si>
    <t xml:space="preserve">Pietrasanta</t>
  </si>
  <si>
    <t xml:space="preserve">4602420011</t>
  </si>
  <si>
    <t xml:space="preserve">Pozzodonico</t>
  </si>
  <si>
    <t xml:space="preserve">4602420012</t>
  </si>
  <si>
    <t xml:space="preserve">Saponiera</t>
  </si>
  <si>
    <t xml:space="preserve">4602410004</t>
  </si>
  <si>
    <t xml:space="preserve">Strettoia</t>
  </si>
  <si>
    <t xml:space="preserve">4602420013</t>
  </si>
  <si>
    <t xml:space="preserve">Vignone</t>
  </si>
  <si>
    <t xml:space="preserve">4602420014</t>
  </si>
  <si>
    <t xml:space="preserve">Pieve a Nievole [PT]</t>
  </si>
  <si>
    <t xml:space="preserve">4701340000</t>
  </si>
  <si>
    <t xml:space="preserve">Case sparse_287</t>
  </si>
  <si>
    <t xml:space="preserve">4701326703</t>
  </si>
  <si>
    <t xml:space="preserve">Falciano</t>
  </si>
  <si>
    <t xml:space="preserve">4701310003</t>
  </si>
  <si>
    <t xml:space="preserve">Pieve a Nievole</t>
  </si>
  <si>
    <t xml:space="preserve">4701326704</t>
  </si>
  <si>
    <t xml:space="preserve">Porrione</t>
  </si>
  <si>
    <t xml:space="preserve">4701320005</t>
  </si>
  <si>
    <t xml:space="preserve">Saette</t>
  </si>
  <si>
    <t xml:space="preserve">4701320008</t>
  </si>
  <si>
    <t xml:space="preserve">Vergaiolo</t>
  </si>
  <si>
    <t xml:space="preserve">Pieve Fosciana [LU]</t>
  </si>
  <si>
    <t xml:space="preserve">4602540000</t>
  </si>
  <si>
    <t xml:space="preserve">Case sparse_264</t>
  </si>
  <si>
    <t xml:space="preserve">4602526702</t>
  </si>
  <si>
    <t xml:space="preserve">Cipressi</t>
  </si>
  <si>
    <t xml:space="preserve">4602526603</t>
  </si>
  <si>
    <t xml:space="preserve">Pellizzana</t>
  </si>
  <si>
    <t xml:space="preserve">4602510001</t>
  </si>
  <si>
    <t xml:space="preserve">Pieve Fosciana</t>
  </si>
  <si>
    <t xml:space="preserve">4602510002</t>
  </si>
  <si>
    <t xml:space="preserve">Pontecosi</t>
  </si>
  <si>
    <t xml:space="preserve">4602510003</t>
  </si>
  <si>
    <t xml:space="preserve">Sillico</t>
  </si>
  <si>
    <t xml:space="preserve">Pieve Santo Stefano [AR]</t>
  </si>
  <si>
    <t xml:space="preserve">5103026616</t>
  </si>
  <si>
    <t xml:space="preserve">Brancialino</t>
  </si>
  <si>
    <t xml:space="preserve">5103021101</t>
  </si>
  <si>
    <t xml:space="preserve">Bulciano</t>
  </si>
  <si>
    <t xml:space="preserve">5103040000</t>
  </si>
  <si>
    <t xml:space="preserve">Case sparse_55</t>
  </si>
  <si>
    <t xml:space="preserve">5103026712</t>
  </si>
  <si>
    <t xml:space="preserve">Castellare</t>
  </si>
  <si>
    <t xml:space="preserve">5103026614</t>
  </si>
  <si>
    <t xml:space="preserve">Castelnuovo</t>
  </si>
  <si>
    <t xml:space="preserve">5103030002</t>
  </si>
  <si>
    <t xml:space="preserve">Dagnano</t>
  </si>
  <si>
    <t xml:space="preserve">5103026613</t>
  </si>
  <si>
    <t xml:space="preserve">Goretto di Formole</t>
  </si>
  <si>
    <t xml:space="preserve">5103010001</t>
  </si>
  <si>
    <t xml:space="preserve">Madonnuccia</t>
  </si>
  <si>
    <t xml:space="preserve">5103020003</t>
  </si>
  <si>
    <t xml:space="preserve">Mignano</t>
  </si>
  <si>
    <t xml:space="preserve">5103010002</t>
  </si>
  <si>
    <t xml:space="preserve">Montalone</t>
  </si>
  <si>
    <t xml:space="preserve">5103030001</t>
  </si>
  <si>
    <t xml:space="preserve">Pian di Guido</t>
  </si>
  <si>
    <t xml:space="preserve">5103010003</t>
  </si>
  <si>
    <t xml:space="preserve">Pieve Santo Stefano</t>
  </si>
  <si>
    <t xml:space="preserve">5103026706</t>
  </si>
  <si>
    <t xml:space="preserve">5103026611</t>
  </si>
  <si>
    <t xml:space="preserve">Pozzale</t>
  </si>
  <si>
    <t xml:space="preserve">5103026607</t>
  </si>
  <si>
    <t xml:space="preserve">Sant'Apollinare</t>
  </si>
  <si>
    <t xml:space="preserve">5103026608</t>
  </si>
  <si>
    <t xml:space="preserve">Sigliano</t>
  </si>
  <si>
    <t xml:space="preserve">5103020009</t>
  </si>
  <si>
    <t xml:space="preserve">Valdazze</t>
  </si>
  <si>
    <t xml:space="preserve">5103010004</t>
  </si>
  <si>
    <t xml:space="preserve">Valsavignone</t>
  </si>
  <si>
    <t xml:space="preserve">5103026610</t>
  </si>
  <si>
    <t xml:space="preserve">Ville di Roti</t>
  </si>
  <si>
    <t xml:space="preserve">Piombino [LI]</t>
  </si>
  <si>
    <t xml:space="preserve">4901220016</t>
  </si>
  <si>
    <t xml:space="preserve">Aia di Martino</t>
  </si>
  <si>
    <t xml:space="preserve">4901220001</t>
  </si>
  <si>
    <t xml:space="preserve">Baratti</t>
  </si>
  <si>
    <t xml:space="preserve">4901225818</t>
  </si>
  <si>
    <t xml:space="preserve">Campeggio Pappasole</t>
  </si>
  <si>
    <t xml:space="preserve">4901226612</t>
  </si>
  <si>
    <t xml:space="preserve">Carbonifera</t>
  </si>
  <si>
    <t xml:space="preserve">4901220007</t>
  </si>
  <si>
    <t xml:space="preserve">Casavolpi</t>
  </si>
  <si>
    <t xml:space="preserve">4901240000</t>
  </si>
  <si>
    <t xml:space="preserve">Case sparse_193</t>
  </si>
  <si>
    <t xml:space="preserve">4901220002</t>
  </si>
  <si>
    <t xml:space="preserve">Colmata</t>
  </si>
  <si>
    <t xml:space="preserve">4901210001</t>
  </si>
  <si>
    <t xml:space="preserve">Fiorentina</t>
  </si>
  <si>
    <t xml:space="preserve">4901220008</t>
  </si>
  <si>
    <t xml:space="preserve">Franciana</t>
  </si>
  <si>
    <t xml:space="preserve">4901220003</t>
  </si>
  <si>
    <t xml:space="preserve">Gagno</t>
  </si>
  <si>
    <t xml:space="preserve">4901230003</t>
  </si>
  <si>
    <t xml:space="preserve">Ischia di Crociano</t>
  </si>
  <si>
    <t xml:space="preserve">4901226709</t>
  </si>
  <si>
    <t xml:space="preserve">La Rinsacca</t>
  </si>
  <si>
    <t xml:space="preserve">4901220004</t>
  </si>
  <si>
    <t xml:space="preserve">La Sdriscia</t>
  </si>
  <si>
    <t xml:space="preserve">4901220011</t>
  </si>
  <si>
    <t xml:space="preserve">Le Guinzane</t>
  </si>
  <si>
    <t xml:space="preserve">4901220017</t>
  </si>
  <si>
    <t xml:space="preserve">Le Scope</t>
  </si>
  <si>
    <t xml:space="preserve">4901230002</t>
  </si>
  <si>
    <t xml:space="preserve">Montegemoli</t>
  </si>
  <si>
    <t xml:space="preserve">4901220010</t>
  </si>
  <si>
    <t xml:space="preserve">4901220015</t>
  </si>
  <si>
    <t xml:space="preserve">4901220006</t>
  </si>
  <si>
    <t xml:space="preserve">Pescinone</t>
  </si>
  <si>
    <t xml:space="preserve">4901210002</t>
  </si>
  <si>
    <t xml:space="preserve">Piombino</t>
  </si>
  <si>
    <t xml:space="preserve">4901220005</t>
  </si>
  <si>
    <t xml:space="preserve">Populonia</t>
  </si>
  <si>
    <t xml:space="preserve">4901210003</t>
  </si>
  <si>
    <t xml:space="preserve">Riotorto</t>
  </si>
  <si>
    <t xml:space="preserve">4901210004</t>
  </si>
  <si>
    <t xml:space="preserve">Stazione di Populonia</t>
  </si>
  <si>
    <t xml:space="preserve">4901230004</t>
  </si>
  <si>
    <t xml:space="preserve">Torre del sale</t>
  </si>
  <si>
    <t xml:space="preserve">4901230001</t>
  </si>
  <si>
    <t xml:space="preserve">Vignale</t>
  </si>
  <si>
    <t xml:space="preserve">Pisa [PI]</t>
  </si>
  <si>
    <t xml:space="preserve">5002620003</t>
  </si>
  <si>
    <t xml:space="preserve">Cascine Nuove</t>
  </si>
  <si>
    <t xml:space="preserve">5002626705</t>
  </si>
  <si>
    <t xml:space="preserve">Case Guidotti</t>
  </si>
  <si>
    <t xml:space="preserve">5002640000</t>
  </si>
  <si>
    <t xml:space="preserve">Case sparse_12</t>
  </si>
  <si>
    <t xml:space="preserve">5002630004</t>
  </si>
  <si>
    <t xml:space="preserve">Castagnolo</t>
  </si>
  <si>
    <t xml:space="preserve">5002626706</t>
  </si>
  <si>
    <t xml:space="preserve">Coltano Radio</t>
  </si>
  <si>
    <t xml:space="preserve">5002626707</t>
  </si>
  <si>
    <t xml:space="preserve">Corte Vivaldi</t>
  </si>
  <si>
    <t xml:space="preserve">5002626708</t>
  </si>
  <si>
    <t xml:space="preserve">Cresam</t>
  </si>
  <si>
    <t xml:space="preserve">5002630006</t>
  </si>
  <si>
    <t xml:space="preserve">Darsena</t>
  </si>
  <si>
    <t xml:space="preserve">5002620021</t>
  </si>
  <si>
    <t xml:space="preserve">Il Casone</t>
  </si>
  <si>
    <t xml:space="preserve">5002620011</t>
  </si>
  <si>
    <t xml:space="preserve">La Punta</t>
  </si>
  <si>
    <t xml:space="preserve">5002626701</t>
  </si>
  <si>
    <t xml:space="preserve">L'Argine</t>
  </si>
  <si>
    <t xml:space="preserve">5002626720</t>
  </si>
  <si>
    <t xml:space="preserve">Le Rene</t>
  </si>
  <si>
    <t xml:space="preserve">5002610001</t>
  </si>
  <si>
    <t xml:space="preserve">Marina di Pisa-Tirrenia-Calambrone</t>
  </si>
  <si>
    <t xml:space="preserve">5002630005</t>
  </si>
  <si>
    <t xml:space="preserve">Montacchiello</t>
  </si>
  <si>
    <t xml:space="preserve">5002630003</t>
  </si>
  <si>
    <t xml:space="preserve">Ospedaletto-Ex Deta Lazzeri</t>
  </si>
  <si>
    <t xml:space="preserve">5002630002</t>
  </si>
  <si>
    <t xml:space="preserve">Ospedaletto-Expo Pisa</t>
  </si>
  <si>
    <t xml:space="preserve">5002620014</t>
  </si>
  <si>
    <t xml:space="preserve">Palazzi</t>
  </si>
  <si>
    <t xml:space="preserve">5002620015</t>
  </si>
  <si>
    <t xml:space="preserve">Pierdicino</t>
  </si>
  <si>
    <t xml:space="preserve">5002610002</t>
  </si>
  <si>
    <t xml:space="preserve">Pisa</t>
  </si>
  <si>
    <t xml:space="preserve">5002610003</t>
  </si>
  <si>
    <t xml:space="preserve">Pistoia [PT]</t>
  </si>
  <si>
    <t xml:space="preserve">4701426601</t>
  </si>
  <si>
    <t xml:space="preserve">Acqualunga</t>
  </si>
  <si>
    <t xml:space="preserve">4701426602</t>
  </si>
  <si>
    <t xml:space="preserve">Aia Vecchia</t>
  </si>
  <si>
    <t xml:space="preserve">4701410001</t>
  </si>
  <si>
    <t xml:space="preserve">Arcigliano</t>
  </si>
  <si>
    <t xml:space="preserve">4701410002</t>
  </si>
  <si>
    <t xml:space="preserve">Baggio</t>
  </si>
  <si>
    <t xml:space="preserve">4701420003</t>
  </si>
  <si>
    <t xml:space="preserve">Belriguardo</t>
  </si>
  <si>
    <t xml:space="preserve">4701420004</t>
  </si>
  <si>
    <t xml:space="preserve">4701426605</t>
  </si>
  <si>
    <t xml:space="preserve">Botro</t>
  </si>
  <si>
    <t xml:space="preserve">4701426672</t>
  </si>
  <si>
    <t xml:space="preserve">Bottaia</t>
  </si>
  <si>
    <t xml:space="preserve">4701426784</t>
  </si>
  <si>
    <t xml:space="preserve">Burgianico</t>
  </si>
  <si>
    <t xml:space="preserve">4701420006</t>
  </si>
  <si>
    <t xml:space="preserve">Bussotto-La Torre</t>
  </si>
  <si>
    <t xml:space="preserve">4701420007</t>
  </si>
  <si>
    <t xml:space="preserve">Cacciaia</t>
  </si>
  <si>
    <t xml:space="preserve">4701426708</t>
  </si>
  <si>
    <t xml:space="preserve">Caloria</t>
  </si>
  <si>
    <t xml:space="preserve">4701410003</t>
  </si>
  <si>
    <t xml:space="preserve">Campiglio</t>
  </si>
  <si>
    <t xml:space="preserve">4701420009</t>
  </si>
  <si>
    <t xml:space="preserve">Campopiano</t>
  </si>
  <si>
    <t xml:space="preserve">4701420010</t>
  </si>
  <si>
    <t xml:space="preserve">Camporipano</t>
  </si>
  <si>
    <t xml:space="preserve">4701424911</t>
  </si>
  <si>
    <t xml:space="preserve">Casa Corrieri</t>
  </si>
  <si>
    <t xml:space="preserve">4701426612</t>
  </si>
  <si>
    <t xml:space="preserve">Casa Lotti</t>
  </si>
  <si>
    <t xml:space="preserve">4701426683</t>
  </si>
  <si>
    <t xml:space="preserve">4701426713</t>
  </si>
  <si>
    <t xml:space="preserve">Case Geri</t>
  </si>
  <si>
    <t xml:space="preserve">4701440000</t>
  </si>
  <si>
    <t xml:space="preserve">Case sparse_129</t>
  </si>
  <si>
    <t xml:space="preserve">4701420015</t>
  </si>
  <si>
    <t xml:space="preserve">Cason dei Giacomelli-La Villa</t>
  </si>
  <si>
    <t xml:space="preserve">4701410004</t>
  </si>
  <si>
    <t xml:space="preserve">Cassarese</t>
  </si>
  <si>
    <t xml:space="preserve">4701426717</t>
  </si>
  <si>
    <t xml:space="preserve">Cassero</t>
  </si>
  <si>
    <t xml:space="preserve">4701410005</t>
  </si>
  <si>
    <t xml:space="preserve">Castagno</t>
  </si>
  <si>
    <t xml:space="preserve">4701420018</t>
  </si>
  <si>
    <t xml:space="preserve">Castagno I</t>
  </si>
  <si>
    <t xml:space="preserve">4701426619</t>
  </si>
  <si>
    <t xml:space="preserve">Castel Berti</t>
  </si>
  <si>
    <t xml:space="preserve">4701426720</t>
  </si>
  <si>
    <t xml:space="preserve">Castel Bolognini</t>
  </si>
  <si>
    <t xml:space="preserve">4701420021</t>
  </si>
  <si>
    <t xml:space="preserve">Castel dei Gai</t>
  </si>
  <si>
    <t xml:space="preserve">4701420022</t>
  </si>
  <si>
    <t xml:space="preserve">Castel dei Milli</t>
  </si>
  <si>
    <t xml:space="preserve">4701426723</t>
  </si>
  <si>
    <t xml:space="preserve">Castel Gargane</t>
  </si>
  <si>
    <t xml:space="preserve">4701426777</t>
  </si>
  <si>
    <t xml:space="preserve">Castello dei Fioravanti</t>
  </si>
  <si>
    <t xml:space="preserve">4701426724</t>
  </si>
  <si>
    <t xml:space="preserve">Cerchiaio</t>
  </si>
  <si>
    <t xml:space="preserve">4701420025</t>
  </si>
  <si>
    <t xml:space="preserve">Ciatti</t>
  </si>
  <si>
    <t xml:space="preserve">4701410006</t>
  </si>
  <si>
    <t xml:space="preserve">4701410007</t>
  </si>
  <si>
    <t xml:space="preserve">Cireglio</t>
  </si>
  <si>
    <t xml:space="preserve">4701410008</t>
  </si>
  <si>
    <t xml:space="preserve">Corbezzi</t>
  </si>
  <si>
    <t xml:space="preserve">4701426627</t>
  </si>
  <si>
    <t xml:space="preserve">Corsini Bianchi</t>
  </si>
  <si>
    <t xml:space="preserve">4701426628</t>
  </si>
  <si>
    <t xml:space="preserve">Corsini Neri</t>
  </si>
  <si>
    <t xml:space="preserve">4701424929</t>
  </si>
  <si>
    <t xml:space="preserve">Croce a Uzzo</t>
  </si>
  <si>
    <t xml:space="preserve">4701420030</t>
  </si>
  <si>
    <t xml:space="preserve">Cucciano</t>
  </si>
  <si>
    <t xml:space="preserve">4701420081</t>
  </si>
  <si>
    <t xml:space="preserve">4701426731</t>
  </si>
  <si>
    <t xml:space="preserve">4701420032</t>
  </si>
  <si>
    <t xml:space="preserve">Fabbiana</t>
  </si>
  <si>
    <t xml:space="preserve">4701420033</t>
  </si>
  <si>
    <t xml:space="preserve">4701426634</t>
  </si>
  <si>
    <t xml:space="preserve">4701426635</t>
  </si>
  <si>
    <t xml:space="preserve">Forra al Pitta</t>
  </si>
  <si>
    <t xml:space="preserve">4701420036</t>
  </si>
  <si>
    <t xml:space="preserve">Germinaia</t>
  </si>
  <si>
    <t xml:space="preserve">4701426638</t>
  </si>
  <si>
    <t xml:space="preserve">Gragnella</t>
  </si>
  <si>
    <t xml:space="preserve">4701410009</t>
  </si>
  <si>
    <t xml:space="preserve">4701426779</t>
  </si>
  <si>
    <t xml:space="preserve">Il Casale</t>
  </si>
  <si>
    <t xml:space="preserve">4701420039</t>
  </si>
  <si>
    <t xml:space="preserve">La Cugna</t>
  </si>
  <si>
    <t xml:space="preserve">4701410028</t>
  </si>
  <si>
    <t xml:space="preserve">La Mora</t>
  </si>
  <si>
    <t xml:space="preserve">4701426640</t>
  </si>
  <si>
    <t xml:space="preserve">Lanificio</t>
  </si>
  <si>
    <t xml:space="preserve">4701426642</t>
  </si>
  <si>
    <t xml:space="preserve">Le Forri</t>
  </si>
  <si>
    <t xml:space="preserve">4701410010</t>
  </si>
  <si>
    <t xml:space="preserve">Le Grazie</t>
  </si>
  <si>
    <t xml:space="preserve">4701410011</t>
  </si>
  <si>
    <t xml:space="preserve">Le Pozze</t>
  </si>
  <si>
    <t xml:space="preserve">4701420043</t>
  </si>
  <si>
    <t xml:space="preserve">Lizzanello</t>
  </si>
  <si>
    <t xml:space="preserve">4701410012</t>
  </si>
  <si>
    <t xml:space="preserve">Lupicciano</t>
  </si>
  <si>
    <t xml:space="preserve">4701420044</t>
  </si>
  <si>
    <t xml:space="preserve">Mengarone</t>
  </si>
  <si>
    <t xml:space="preserve">4701420045</t>
  </si>
  <si>
    <t xml:space="preserve">Monte</t>
  </si>
  <si>
    <t xml:space="preserve">4701410013</t>
  </si>
  <si>
    <t xml:space="preserve">Orsigna</t>
  </si>
  <si>
    <t xml:space="preserve">4701420046</t>
  </si>
  <si>
    <t xml:space="preserve">Paccosi</t>
  </si>
  <si>
    <t xml:space="preserve">4701420047</t>
  </si>
  <si>
    <t xml:space="preserve">Passo della Collina-Collina Vecchia</t>
  </si>
  <si>
    <t xml:space="preserve">4701420048</t>
  </si>
  <si>
    <t xml:space="preserve">Pian di Stazzana</t>
  </si>
  <si>
    <t xml:space="preserve">4701426649</t>
  </si>
  <si>
    <t xml:space="preserve">4701426686</t>
  </si>
  <si>
    <t xml:space="preserve">Piano di Giuliano</t>
  </si>
  <si>
    <t xml:space="preserve">4701410014</t>
  </si>
  <si>
    <t xml:space="preserve">Piastre</t>
  </si>
  <si>
    <t xml:space="preserve">4701410015</t>
  </si>
  <si>
    <t xml:space="preserve">Pistoia</t>
  </si>
  <si>
    <t xml:space="preserve">4701426750</t>
  </si>
  <si>
    <t xml:space="preserve">4701410029</t>
  </si>
  <si>
    <t xml:space="preserve">Ponte alla Stella</t>
  </si>
  <si>
    <t xml:space="preserve">4701426751</t>
  </si>
  <si>
    <t xml:space="preserve">Ponte Paoli</t>
  </si>
  <si>
    <t xml:space="preserve">4701410016</t>
  </si>
  <si>
    <t xml:space="preserve">Pontepetri</t>
  </si>
  <si>
    <t xml:space="preserve">4701410017</t>
  </si>
  <si>
    <t xml:space="preserve">4701410018</t>
  </si>
  <si>
    <t xml:space="preserve">Pracchia</t>
  </si>
  <si>
    <t xml:space="preserve">4701420052</t>
  </si>
  <si>
    <t xml:space="preserve">Prombialla</t>
  </si>
  <si>
    <t xml:space="preserve">4701410019</t>
  </si>
  <si>
    <t xml:space="preserve">Pupigliana</t>
  </si>
  <si>
    <t xml:space="preserve">4701426674</t>
  </si>
  <si>
    <t xml:space="preserve">Redola dei Giacomelli</t>
  </si>
  <si>
    <t xml:space="preserve">4701426676</t>
  </si>
  <si>
    <t xml:space="preserve">Romito e Serpe</t>
  </si>
  <si>
    <t xml:space="preserve">4701420053</t>
  </si>
  <si>
    <t xml:space="preserve">Rotone</t>
  </si>
  <si>
    <t xml:space="preserve">4701410020</t>
  </si>
  <si>
    <t xml:space="preserve">Sammommè</t>
  </si>
  <si>
    <t xml:space="preserve">4701410021</t>
  </si>
  <si>
    <t xml:space="preserve">Sarripoli</t>
  </si>
  <si>
    <t xml:space="preserve">4701410022</t>
  </si>
  <si>
    <t xml:space="preserve">Saturnana</t>
  </si>
  <si>
    <t xml:space="preserve">4701420054</t>
  </si>
  <si>
    <t xml:space="preserve">Serrantona</t>
  </si>
  <si>
    <t xml:space="preserve">4701410023</t>
  </si>
  <si>
    <t xml:space="preserve">Spedaletto</t>
  </si>
  <si>
    <t xml:space="preserve">4701420055</t>
  </si>
  <si>
    <t xml:space="preserve">Statigliana</t>
  </si>
  <si>
    <t xml:space="preserve">4701420056</t>
  </si>
  <si>
    <t xml:space="preserve">Stazzana</t>
  </si>
  <si>
    <t xml:space="preserve">4701426657</t>
  </si>
  <si>
    <t xml:space="preserve">Tani</t>
  </si>
  <si>
    <t xml:space="preserve">4701410024</t>
  </si>
  <si>
    <t xml:space="preserve">Torbecchia</t>
  </si>
  <si>
    <t xml:space="preserve">4701424978</t>
  </si>
  <si>
    <t xml:space="preserve">Valdi</t>
  </si>
  <si>
    <t xml:space="preserve">4701410025</t>
  </si>
  <si>
    <t xml:space="preserve">Valdibrana</t>
  </si>
  <si>
    <t xml:space="preserve">4701426682</t>
  </si>
  <si>
    <t xml:space="preserve">Via Loreto e Carraiola</t>
  </si>
  <si>
    <t xml:space="preserve">4701426685</t>
  </si>
  <si>
    <t xml:space="preserve">Via Pratale di Bottegone</t>
  </si>
  <si>
    <t xml:space="preserve">4701410026</t>
  </si>
  <si>
    <t xml:space="preserve">Villa di Baggio</t>
  </si>
  <si>
    <t xml:space="preserve">4701420059</t>
  </si>
  <si>
    <t xml:space="preserve">Villa di Cireglio</t>
  </si>
  <si>
    <t xml:space="preserve">4701420060</t>
  </si>
  <si>
    <t xml:space="preserve">Villa di Piteccio</t>
  </si>
  <si>
    <t xml:space="preserve">4701420064</t>
  </si>
  <si>
    <t xml:space="preserve">Villaggio del Signorino</t>
  </si>
  <si>
    <t xml:space="preserve">4701426665</t>
  </si>
  <si>
    <t xml:space="preserve">4701420067</t>
  </si>
  <si>
    <t xml:space="preserve">Vivaio</t>
  </si>
  <si>
    <t xml:space="preserve">4701426687</t>
  </si>
  <si>
    <t xml:space="preserve">Volte</t>
  </si>
  <si>
    <t xml:space="preserve">4701510001</t>
  </si>
  <si>
    <t xml:space="preserve">Calamecca</t>
  </si>
  <si>
    <t xml:space="preserve">4701520001</t>
  </si>
  <si>
    <t xml:space="preserve">4701520002</t>
  </si>
  <si>
    <t xml:space="preserve">Capanne di Sotto</t>
  </si>
  <si>
    <t xml:space="preserve">4701520003</t>
  </si>
  <si>
    <t xml:space="preserve">Casa di Monte</t>
  </si>
  <si>
    <t xml:space="preserve">4701540000</t>
  </si>
  <si>
    <t xml:space="preserve">Case sparse_130</t>
  </si>
  <si>
    <t xml:space="preserve">4701520004</t>
  </si>
  <si>
    <t xml:space="preserve">Cecafumo</t>
  </si>
  <si>
    <t xml:space="preserve">4701510002</t>
  </si>
  <si>
    <t xml:space="preserve">Crespole</t>
  </si>
  <si>
    <t xml:space="preserve">4701510003</t>
  </si>
  <si>
    <t xml:space="preserve">La Lima</t>
  </si>
  <si>
    <t xml:space="preserve">4701520007</t>
  </si>
  <si>
    <t xml:space="preserve">4701520006</t>
  </si>
  <si>
    <t xml:space="preserve">L'Aiale</t>
  </si>
  <si>
    <t xml:space="preserve">4701510004</t>
  </si>
  <si>
    <t xml:space="preserve">Lanciole</t>
  </si>
  <si>
    <t xml:space="preserve">4701526608</t>
  </si>
  <si>
    <t xml:space="preserve">Lolle</t>
  </si>
  <si>
    <t xml:space="preserve">4701520009</t>
  </si>
  <si>
    <t xml:space="preserve">4701520010</t>
  </si>
  <si>
    <t xml:space="preserve">Pian del Meo</t>
  </si>
  <si>
    <t xml:space="preserve">4701526611</t>
  </si>
  <si>
    <t xml:space="preserve">Piantaglio</t>
  </si>
  <si>
    <t xml:space="preserve">4701510005</t>
  </si>
  <si>
    <t xml:space="preserve">Piteglio</t>
  </si>
  <si>
    <t xml:space="preserve">4701510006</t>
  </si>
  <si>
    <t xml:space="preserve">Popiglio</t>
  </si>
  <si>
    <t xml:space="preserve">4701510007</t>
  </si>
  <si>
    <t xml:space="preserve">4701510008</t>
  </si>
  <si>
    <t xml:space="preserve">Prunetta</t>
  </si>
  <si>
    <t xml:space="preserve">Pitigliano [GR]</t>
  </si>
  <si>
    <t xml:space="preserve">5301940000</t>
  </si>
  <si>
    <t xml:space="preserve">Case sparse_119</t>
  </si>
  <si>
    <t xml:space="preserve">5301926601</t>
  </si>
  <si>
    <t xml:space="preserve">Fonte</t>
  </si>
  <si>
    <t xml:space="preserve">5301910001</t>
  </si>
  <si>
    <t xml:space="preserve">5301930001</t>
  </si>
  <si>
    <t xml:space="preserve">5301910002</t>
  </si>
  <si>
    <t xml:space="preserve">Pitigliano</t>
  </si>
  <si>
    <t xml:space="preserve">Podenzana [MS]</t>
  </si>
  <si>
    <t xml:space="preserve">4501310001</t>
  </si>
  <si>
    <t xml:space="preserve">Bagni</t>
  </si>
  <si>
    <t xml:space="preserve">4501320001</t>
  </si>
  <si>
    <t xml:space="preserve">4501310003</t>
  </si>
  <si>
    <t xml:space="preserve">Boschetto</t>
  </si>
  <si>
    <t xml:space="preserve">4501326602</t>
  </si>
  <si>
    <t xml:space="preserve">Calcinara</t>
  </si>
  <si>
    <t xml:space="preserve">4501320019</t>
  </si>
  <si>
    <t xml:space="preserve">Casa Borsi</t>
  </si>
  <si>
    <t xml:space="preserve">4501340000</t>
  </si>
  <si>
    <t xml:space="preserve">Case sparse_235</t>
  </si>
  <si>
    <t xml:space="preserve">4501326604</t>
  </si>
  <si>
    <t xml:space="preserve">Cereseto</t>
  </si>
  <si>
    <t xml:space="preserve">4501320005</t>
  </si>
  <si>
    <t xml:space="preserve">Cerghiraro</t>
  </si>
  <si>
    <t xml:space="preserve">4501320021</t>
  </si>
  <si>
    <t xml:space="preserve">Croce-Pianello</t>
  </si>
  <si>
    <t xml:space="preserve">4501320022</t>
  </si>
  <si>
    <t xml:space="preserve">Fogana</t>
  </si>
  <si>
    <t xml:space="preserve">4501320023</t>
  </si>
  <si>
    <t xml:space="preserve">Genicciola</t>
  </si>
  <si>
    <t xml:space="preserve">4501326609</t>
  </si>
  <si>
    <t xml:space="preserve">4501320011</t>
  </si>
  <si>
    <t xml:space="preserve">Loppiedo</t>
  </si>
  <si>
    <t xml:space="preserve">4501320012</t>
  </si>
  <si>
    <t xml:space="preserve">Metti</t>
  </si>
  <si>
    <t xml:space="preserve">4501310002</t>
  </si>
  <si>
    <t xml:space="preserve">4501310004</t>
  </si>
  <si>
    <t xml:space="preserve">Montedivalli-Chiesa</t>
  </si>
  <si>
    <t xml:space="preserve">4501320024</t>
  </si>
  <si>
    <t xml:space="preserve">Pagliadiccio</t>
  </si>
  <si>
    <t xml:space="preserve">4501320026</t>
  </si>
  <si>
    <t xml:space="preserve">Prato</t>
  </si>
  <si>
    <t xml:space="preserve">4501320027</t>
  </si>
  <si>
    <t xml:space="preserve">Serralta</t>
  </si>
  <si>
    <t xml:space="preserve">4501320028</t>
  </si>
  <si>
    <t xml:space="preserve">Vaggi</t>
  </si>
  <si>
    <t xml:space="preserve">Poggibonsi [SI]</t>
  </si>
  <si>
    <t xml:space="preserve">5202210001</t>
  </si>
  <si>
    <t xml:space="preserve">5202226733</t>
  </si>
  <si>
    <t xml:space="preserve">Caduta</t>
  </si>
  <si>
    <t xml:space="preserve">5202220002</t>
  </si>
  <si>
    <t xml:space="preserve">Campostaggia</t>
  </si>
  <si>
    <t xml:space="preserve">5202220034</t>
  </si>
  <si>
    <t xml:space="preserve">Campotatti</t>
  </si>
  <si>
    <t xml:space="preserve">5202220003</t>
  </si>
  <si>
    <t xml:space="preserve">Casastieri</t>
  </si>
  <si>
    <t xml:space="preserve">5202226604</t>
  </si>
  <si>
    <t xml:space="preserve">Case Bolzano</t>
  </si>
  <si>
    <t xml:space="preserve">5202240000</t>
  </si>
  <si>
    <t xml:space="preserve">Case sparse_86</t>
  </si>
  <si>
    <t xml:space="preserve">5202220007</t>
  </si>
  <si>
    <t xml:space="preserve">5202220009</t>
  </si>
  <si>
    <t xml:space="preserve">Cedda</t>
  </si>
  <si>
    <t xml:space="preserve">5202220001</t>
  </si>
  <si>
    <t xml:space="preserve">Drove</t>
  </si>
  <si>
    <t xml:space="preserve">5202220010</t>
  </si>
  <si>
    <t xml:space="preserve">Ellerone</t>
  </si>
  <si>
    <t xml:space="preserve">5202220011</t>
  </si>
  <si>
    <t xml:space="preserve">Fontana</t>
  </si>
  <si>
    <t xml:space="preserve">5202226613</t>
  </si>
  <si>
    <t xml:space="preserve">Gaggiano</t>
  </si>
  <si>
    <t xml:space="preserve">5202220014</t>
  </si>
  <si>
    <t xml:space="preserve">5202220015</t>
  </si>
  <si>
    <t xml:space="preserve">Gruccia</t>
  </si>
  <si>
    <t xml:space="preserve">5202230001</t>
  </si>
  <si>
    <t xml:space="preserve">Lago Cepparello</t>
  </si>
  <si>
    <t xml:space="preserve">5202220016</t>
  </si>
  <si>
    <t xml:space="preserve">5202226635</t>
  </si>
  <si>
    <t xml:space="preserve">Lecchi II</t>
  </si>
  <si>
    <t xml:space="preserve">5202226617</t>
  </si>
  <si>
    <t xml:space="preserve">Maltraverso</t>
  </si>
  <si>
    <t xml:space="preserve">5202226636</t>
  </si>
  <si>
    <t xml:space="preserve">Megognano</t>
  </si>
  <si>
    <t xml:space="preserve">5202220018</t>
  </si>
  <si>
    <t xml:space="preserve">Montefalconi</t>
  </si>
  <si>
    <t xml:space="preserve">5202220019</t>
  </si>
  <si>
    <t xml:space="preserve">Montelonti</t>
  </si>
  <si>
    <t xml:space="preserve">5202220020</t>
  </si>
  <si>
    <t xml:space="preserve">Montemorli</t>
  </si>
  <si>
    <t xml:space="preserve">5202226737</t>
  </si>
  <si>
    <t xml:space="preserve">Piandicampi</t>
  </si>
  <si>
    <t xml:space="preserve">5202226621</t>
  </si>
  <si>
    <t xml:space="preserve">Piandipini</t>
  </si>
  <si>
    <t xml:space="preserve">5202220022</t>
  </si>
  <si>
    <t xml:space="preserve">Pini</t>
  </si>
  <si>
    <t xml:space="preserve">5202226625</t>
  </si>
  <si>
    <t xml:space="preserve">Poggi di Villore</t>
  </si>
  <si>
    <t xml:space="preserve">5202220006</t>
  </si>
  <si>
    <t xml:space="preserve">Poggiafrati</t>
  </si>
  <si>
    <t xml:space="preserve">5202220023</t>
  </si>
  <si>
    <t xml:space="preserve">Poggiagrilli</t>
  </si>
  <si>
    <t xml:space="preserve">5202220024</t>
  </si>
  <si>
    <t xml:space="preserve">Poggiarello</t>
  </si>
  <si>
    <t xml:space="preserve">5202210002</t>
  </si>
  <si>
    <t xml:space="preserve">Poggibonsi</t>
  </si>
  <si>
    <t xml:space="preserve">5202220026</t>
  </si>
  <si>
    <t xml:space="preserve">5202220027</t>
  </si>
  <si>
    <t xml:space="preserve">San Lucchese</t>
  </si>
  <si>
    <t xml:space="preserve">5202220028</t>
  </si>
  <si>
    <t xml:space="preserve">5202226629</t>
  </si>
  <si>
    <t xml:space="preserve">5202210003</t>
  </si>
  <si>
    <t xml:space="preserve">Staggia</t>
  </si>
  <si>
    <t xml:space="preserve">5202220005</t>
  </si>
  <si>
    <t xml:space="preserve">Strolla</t>
  </si>
  <si>
    <t xml:space="preserve">5202220030</t>
  </si>
  <si>
    <t xml:space="preserve">Talciona</t>
  </si>
  <si>
    <t xml:space="preserve">5202220031</t>
  </si>
  <si>
    <t xml:space="preserve">Torri</t>
  </si>
  <si>
    <t xml:space="preserve">5202226632</t>
  </si>
  <si>
    <t xml:space="preserve">Vivaia</t>
  </si>
  <si>
    <t xml:space="preserve">5202226638</t>
  </si>
  <si>
    <t xml:space="preserve">Vivaia II</t>
  </si>
  <si>
    <t xml:space="preserve">5202226739</t>
  </si>
  <si>
    <t xml:space="preserve">Volponi</t>
  </si>
  <si>
    <t xml:space="preserve">Poggio a Caiano [PO]</t>
  </si>
  <si>
    <t xml:space="preserve">10000440000</t>
  </si>
  <si>
    <t xml:space="preserve">Case sparse_219</t>
  </si>
  <si>
    <t xml:space="preserve">10000426701</t>
  </si>
  <si>
    <t xml:space="preserve">Petraia</t>
  </si>
  <si>
    <t xml:space="preserve">10000410001</t>
  </si>
  <si>
    <t xml:space="preserve">10000410002</t>
  </si>
  <si>
    <t xml:space="preserve">Poggio A Caiano</t>
  </si>
  <si>
    <t xml:space="preserve">10000426702</t>
  </si>
  <si>
    <t xml:space="preserve">Santa Cristina in Pilli</t>
  </si>
  <si>
    <t xml:space="preserve">10000430001</t>
  </si>
  <si>
    <t xml:space="preserve">Zona Industriale Lombarda</t>
  </si>
  <si>
    <t xml:space="preserve">Pomarance [PI]</t>
  </si>
  <si>
    <t xml:space="preserve">5002740000</t>
  </si>
  <si>
    <t xml:space="preserve">Case sparse_13</t>
  </si>
  <si>
    <t xml:space="preserve">5002730002</t>
  </si>
  <si>
    <t xml:space="preserve">Centrale</t>
  </si>
  <si>
    <t xml:space="preserve">5002720001</t>
  </si>
  <si>
    <t xml:space="preserve">Fabbriche</t>
  </si>
  <si>
    <t xml:space="preserve">5002710007</t>
  </si>
  <si>
    <t xml:space="preserve">Larderello</t>
  </si>
  <si>
    <t xml:space="preserve">5002710002</t>
  </si>
  <si>
    <t xml:space="preserve">5002720005</t>
  </si>
  <si>
    <t xml:space="preserve">Localitá la Facianaia</t>
  </si>
  <si>
    <t xml:space="preserve">5002710003</t>
  </si>
  <si>
    <t xml:space="preserve">Lustignano</t>
  </si>
  <si>
    <t xml:space="preserve">5002710004</t>
  </si>
  <si>
    <t xml:space="preserve">Micciano</t>
  </si>
  <si>
    <t xml:space="preserve">5002710005</t>
  </si>
  <si>
    <t xml:space="preserve">Montecerboli</t>
  </si>
  <si>
    <t xml:space="preserve">5002710006</t>
  </si>
  <si>
    <t xml:space="preserve">5002710001</t>
  </si>
  <si>
    <t xml:space="preserve">Pomarance</t>
  </si>
  <si>
    <t xml:space="preserve">5002710008</t>
  </si>
  <si>
    <t xml:space="preserve">5002710009</t>
  </si>
  <si>
    <t xml:space="preserve">Serrazzano</t>
  </si>
  <si>
    <t xml:space="preserve">5002726703</t>
  </si>
  <si>
    <t xml:space="preserve">Sottostazione-Alloggio Terni</t>
  </si>
  <si>
    <t xml:space="preserve">5002730003</t>
  </si>
  <si>
    <t xml:space="preserve">Stabilimenti</t>
  </si>
  <si>
    <t xml:space="preserve">Ponsacco [PI]</t>
  </si>
  <si>
    <t xml:space="preserve">5002840000</t>
  </si>
  <si>
    <t xml:space="preserve">Case sparse_14</t>
  </si>
  <si>
    <t xml:space="preserve">5002810002</t>
  </si>
  <si>
    <t xml:space="preserve">Ponsacco</t>
  </si>
  <si>
    <t xml:space="preserve">5002810001</t>
  </si>
  <si>
    <t xml:space="preserve">Val di Cava</t>
  </si>
  <si>
    <t xml:space="preserve">Pontassieve [FI]</t>
  </si>
  <si>
    <t xml:space="preserve">4803310001</t>
  </si>
  <si>
    <t xml:space="preserve">Acone</t>
  </si>
  <si>
    <t xml:space="preserve">4803320015</t>
  </si>
  <si>
    <t xml:space="preserve">Burraia</t>
  </si>
  <si>
    <t xml:space="preserve">4803326602</t>
  </si>
  <si>
    <t xml:space="preserve">Case Lori</t>
  </si>
  <si>
    <t xml:space="preserve">4803340000</t>
  </si>
  <si>
    <t xml:space="preserve">Case sparse_167</t>
  </si>
  <si>
    <t xml:space="preserve">4803310002</t>
  </si>
  <si>
    <t xml:space="preserve">4803320003</t>
  </si>
  <si>
    <t xml:space="preserve">4803320004</t>
  </si>
  <si>
    <t xml:space="preserve">Galardo</t>
  </si>
  <si>
    <t xml:space="preserve">4803320014</t>
  </si>
  <si>
    <t xml:space="preserve">Ginestre</t>
  </si>
  <si>
    <t xml:space="preserve">4803320005</t>
  </si>
  <si>
    <t xml:space="preserve">Lastro</t>
  </si>
  <si>
    <t xml:space="preserve">4803310003</t>
  </si>
  <si>
    <t xml:space="preserve">Le Falle</t>
  </si>
  <si>
    <t xml:space="preserve">4803310004</t>
  </si>
  <si>
    <t xml:space="preserve">Molino del Piano</t>
  </si>
  <si>
    <t xml:space="preserve">4803320007</t>
  </si>
  <si>
    <t xml:space="preserve">Molino Laura</t>
  </si>
  <si>
    <t xml:space="preserve">4803310005</t>
  </si>
  <si>
    <t xml:space="preserve">Montebonello</t>
  </si>
  <si>
    <t xml:space="preserve">4803321108</t>
  </si>
  <si>
    <t xml:space="preserve">Montefiesole</t>
  </si>
  <si>
    <t xml:space="preserve">4803310009</t>
  </si>
  <si>
    <t xml:space="preserve">Monteloro</t>
  </si>
  <si>
    <t xml:space="preserve">4803310006</t>
  </si>
  <si>
    <t xml:space="preserve">Pontassieve</t>
  </si>
  <si>
    <t xml:space="preserve">4803321111</t>
  </si>
  <si>
    <t xml:space="preserve">4803321112</t>
  </si>
  <si>
    <t xml:space="preserve">San Martino a Quona</t>
  </si>
  <si>
    <t xml:space="preserve">4803310007</t>
  </si>
  <si>
    <t xml:space="preserve">Santa Brigida</t>
  </si>
  <si>
    <t xml:space="preserve">4803326613</t>
  </si>
  <si>
    <t xml:space="preserve">Santa Maria Acone</t>
  </si>
  <si>
    <t xml:space="preserve">4803330001</t>
  </si>
  <si>
    <t xml:space="preserve">4803310008</t>
  </si>
  <si>
    <t xml:space="preserve">Sieci</t>
  </si>
  <si>
    <t xml:space="preserve">Ponte Buggianese [PT]</t>
  </si>
  <si>
    <t xml:space="preserve">4701620029</t>
  </si>
  <si>
    <t xml:space="preserve">Albianico</t>
  </si>
  <si>
    <t xml:space="preserve">4701610001</t>
  </si>
  <si>
    <t xml:space="preserve">Anchione</t>
  </si>
  <si>
    <t xml:space="preserve">4701626616</t>
  </si>
  <si>
    <t xml:space="preserve">Auscello</t>
  </si>
  <si>
    <t xml:space="preserve">4701626618</t>
  </si>
  <si>
    <t xml:space="preserve">4701626603</t>
  </si>
  <si>
    <t xml:space="preserve">Camporcioni</t>
  </si>
  <si>
    <t xml:space="preserve">4701626728</t>
  </si>
  <si>
    <t xml:space="preserve">Camporcioni Est</t>
  </si>
  <si>
    <t xml:space="preserve">4701640000</t>
  </si>
  <si>
    <t xml:space="preserve">Case sparse_131</t>
  </si>
  <si>
    <t xml:space="preserve">4701626712</t>
  </si>
  <si>
    <t xml:space="preserve">Cave</t>
  </si>
  <si>
    <t xml:space="preserve">4701626724</t>
  </si>
  <si>
    <t xml:space="preserve">Cerro Vecchio</t>
  </si>
  <si>
    <t xml:space="preserve">4701620005</t>
  </si>
  <si>
    <t xml:space="preserve">Colligiana Alta</t>
  </si>
  <si>
    <t xml:space="preserve">4701626707</t>
  </si>
  <si>
    <t xml:space="preserve">Colligiana Bassa</t>
  </si>
  <si>
    <t xml:space="preserve">4701626719</t>
  </si>
  <si>
    <t xml:space="preserve">Colmate Cerro</t>
  </si>
  <si>
    <t xml:space="preserve">4701626706</t>
  </si>
  <si>
    <t xml:space="preserve">4701626621</t>
  </si>
  <si>
    <t xml:space="preserve">Del Cerro</t>
  </si>
  <si>
    <t xml:space="preserve">4701626713</t>
  </si>
  <si>
    <t xml:space="preserve">Delle Prata</t>
  </si>
  <si>
    <t xml:space="preserve">4701626710</t>
  </si>
  <si>
    <t xml:space="preserve">4701626726</t>
  </si>
  <si>
    <t xml:space="preserve">Fosso Morto</t>
  </si>
  <si>
    <t xml:space="preserve">4701626715</t>
  </si>
  <si>
    <t xml:space="preserve">4701620020</t>
  </si>
  <si>
    <t xml:space="preserve">Gremignano</t>
  </si>
  <si>
    <t xml:space="preserve">4701626627</t>
  </si>
  <si>
    <t xml:space="preserve">Meazzi</t>
  </si>
  <si>
    <t xml:space="preserve">4701620017</t>
  </si>
  <si>
    <t xml:space="preserve">Orto</t>
  </si>
  <si>
    <t xml:space="preserve">4701626622</t>
  </si>
  <si>
    <t xml:space="preserve">Piave</t>
  </si>
  <si>
    <t xml:space="preserve">4701610002</t>
  </si>
  <si>
    <t xml:space="preserve">Ponte Buggianese</t>
  </si>
  <si>
    <t xml:space="preserve">4701626709</t>
  </si>
  <si>
    <t xml:space="preserve">4701626714</t>
  </si>
  <si>
    <t xml:space="preserve">Ragnaia</t>
  </si>
  <si>
    <t xml:space="preserve">4701626604</t>
  </si>
  <si>
    <t xml:space="preserve">Signanese</t>
  </si>
  <si>
    <t xml:space="preserve">4701626625</t>
  </si>
  <si>
    <t xml:space="preserve">Traversa Vione</t>
  </si>
  <si>
    <t xml:space="preserve">4701610003</t>
  </si>
  <si>
    <t xml:space="preserve">Vione</t>
  </si>
  <si>
    <t xml:space="preserve">4701620011</t>
  </si>
  <si>
    <t xml:space="preserve">Volta</t>
  </si>
  <si>
    <t xml:space="preserve">4701630001</t>
  </si>
  <si>
    <t xml:space="preserve">Zona Industriale Livornese</t>
  </si>
  <si>
    <t xml:space="preserve">Pontedera [PI]</t>
  </si>
  <si>
    <t xml:space="preserve">5002940000</t>
  </si>
  <si>
    <t xml:space="preserve">Case sparse_15</t>
  </si>
  <si>
    <t xml:space="preserve">5002910012</t>
  </si>
  <si>
    <t xml:space="preserve">Contrada Martinelli</t>
  </si>
  <si>
    <t xml:space="preserve">5002910011</t>
  </si>
  <si>
    <t xml:space="preserve">5002910002</t>
  </si>
  <si>
    <t xml:space="preserve">Il Romito</t>
  </si>
  <si>
    <t xml:space="preserve">5002910003</t>
  </si>
  <si>
    <t xml:space="preserve">La Borra</t>
  </si>
  <si>
    <t xml:space="preserve">5002926605</t>
  </si>
  <si>
    <t xml:space="preserve">La Porzia</t>
  </si>
  <si>
    <t xml:space="preserve">5002910004</t>
  </si>
  <si>
    <t xml:space="preserve">La Rotta</t>
  </si>
  <si>
    <t xml:space="preserve">5002920006</t>
  </si>
  <si>
    <t xml:space="preserve">Le Cantine</t>
  </si>
  <si>
    <t xml:space="preserve">5002920004</t>
  </si>
  <si>
    <t xml:space="preserve">Le Pinete</t>
  </si>
  <si>
    <t xml:space="preserve">5002920008</t>
  </si>
  <si>
    <t xml:space="preserve">Magazzini</t>
  </si>
  <si>
    <t xml:space="preserve">5002910005</t>
  </si>
  <si>
    <t xml:space="preserve">Montecastello</t>
  </si>
  <si>
    <t xml:space="preserve">5002910006</t>
  </si>
  <si>
    <t xml:space="preserve">5002910010</t>
  </si>
  <si>
    <t xml:space="preserve">Pian dei Meini</t>
  </si>
  <si>
    <t xml:space="preserve">5002910007</t>
  </si>
  <si>
    <t xml:space="preserve">Pontedera</t>
  </si>
  <si>
    <t xml:space="preserve">5002910008</t>
  </si>
  <si>
    <t xml:space="preserve">5002920009</t>
  </si>
  <si>
    <t xml:space="preserve">Tiro A Segno</t>
  </si>
  <si>
    <t xml:space="preserve">5002910009</t>
  </si>
  <si>
    <t xml:space="preserve">Treggiaia</t>
  </si>
  <si>
    <t xml:space="preserve">5002920011</t>
  </si>
  <si>
    <t xml:space="preserve">Via del Pino</t>
  </si>
  <si>
    <t xml:space="preserve">5002930002</t>
  </si>
  <si>
    <t xml:space="preserve">Zona Industriale Gello</t>
  </si>
  <si>
    <t xml:space="preserve">Pontremoli [MS]</t>
  </si>
  <si>
    <t xml:space="preserve">4501410001</t>
  </si>
  <si>
    <t xml:space="preserve">Arzelato</t>
  </si>
  <si>
    <t xml:space="preserve">4501410002</t>
  </si>
  <si>
    <t xml:space="preserve">Arzengio</t>
  </si>
  <si>
    <t xml:space="preserve">4501410003</t>
  </si>
  <si>
    <t xml:space="preserve">Baselica</t>
  </si>
  <si>
    <t xml:space="preserve">4501410004</t>
  </si>
  <si>
    <t xml:space="preserve">Bassone</t>
  </si>
  <si>
    <t xml:space="preserve">4501426601</t>
  </si>
  <si>
    <t xml:space="preserve">4501420002</t>
  </si>
  <si>
    <t xml:space="preserve">Braia</t>
  </si>
  <si>
    <t xml:space="preserve">4501410005</t>
  </si>
  <si>
    <t xml:space="preserve">Bratto</t>
  </si>
  <si>
    <t xml:space="preserve">4501426603</t>
  </si>
  <si>
    <t xml:space="preserve">Caná</t>
  </si>
  <si>
    <t xml:space="preserve">4501426604</t>
  </si>
  <si>
    <t xml:space="preserve">4501410006</t>
  </si>
  <si>
    <t xml:space="preserve">Careola</t>
  </si>
  <si>
    <t xml:space="preserve">4501410007</t>
  </si>
  <si>
    <t xml:space="preserve">Cargalla Inferiore</t>
  </si>
  <si>
    <t xml:space="preserve">4501420005</t>
  </si>
  <si>
    <t xml:space="preserve">Cargalla Superiore</t>
  </si>
  <si>
    <t xml:space="preserve">4501410008</t>
  </si>
  <si>
    <t xml:space="preserve">Casalina</t>
  </si>
  <si>
    <t xml:space="preserve">4501440000</t>
  </si>
  <si>
    <t xml:space="preserve">Case sparse_236</t>
  </si>
  <si>
    <t xml:space="preserve">4501410009</t>
  </si>
  <si>
    <t xml:space="preserve">Cavezzana d'Antena</t>
  </si>
  <si>
    <t xml:space="preserve">4501410010</t>
  </si>
  <si>
    <t xml:space="preserve">Ceretoli</t>
  </si>
  <si>
    <t xml:space="preserve">4501410011</t>
  </si>
  <si>
    <t xml:space="preserve">Cervara</t>
  </si>
  <si>
    <t xml:space="preserve">4501410012</t>
  </si>
  <si>
    <t xml:space="preserve">Gravagna Montale</t>
  </si>
  <si>
    <t xml:space="preserve">4501410013</t>
  </si>
  <si>
    <t xml:space="preserve">Gravagna San Rocco</t>
  </si>
  <si>
    <t xml:space="preserve">4501410014</t>
  </si>
  <si>
    <t xml:space="preserve">Grondola</t>
  </si>
  <si>
    <t xml:space="preserve">4501410015</t>
  </si>
  <si>
    <t xml:space="preserve">Groppodalosio</t>
  </si>
  <si>
    <t xml:space="preserve">4501420008</t>
  </si>
  <si>
    <t xml:space="preserve">4501410016</t>
  </si>
  <si>
    <t xml:space="preserve">Guinadi</t>
  </si>
  <si>
    <t xml:space="preserve">4501410017</t>
  </si>
  <si>
    <t xml:space="preserve">La Colla</t>
  </si>
  <si>
    <t xml:space="preserve">4501410018</t>
  </si>
  <si>
    <t xml:space="preserve">Mignegno</t>
  </si>
  <si>
    <t xml:space="preserve">4501410019</t>
  </si>
  <si>
    <t xml:space="preserve">4501410020</t>
  </si>
  <si>
    <t xml:space="preserve">Montelungo</t>
  </si>
  <si>
    <t xml:space="preserve">4501410021</t>
  </si>
  <si>
    <t xml:space="preserve">4501420010</t>
  </si>
  <si>
    <t xml:space="preserve">Navola</t>
  </si>
  <si>
    <t xml:space="preserve">4501430001</t>
  </si>
  <si>
    <t xml:space="preserve">Novoleto</t>
  </si>
  <si>
    <t xml:space="preserve">4501420011</t>
  </si>
  <si>
    <t xml:space="preserve">Oppilo</t>
  </si>
  <si>
    <t xml:space="preserve">4501420012</t>
  </si>
  <si>
    <t xml:space="preserve">Pian di Valle</t>
  </si>
  <si>
    <t xml:space="preserve">4501420013</t>
  </si>
  <si>
    <t xml:space="preserve">Pietra Piccata</t>
  </si>
  <si>
    <t xml:space="preserve">4501420014</t>
  </si>
  <si>
    <t xml:space="preserve">4501410022</t>
  </si>
  <si>
    <t xml:space="preserve">Pollina</t>
  </si>
  <si>
    <t xml:space="preserve">4501420015</t>
  </si>
  <si>
    <t xml:space="preserve">Ponte Teglia</t>
  </si>
  <si>
    <t xml:space="preserve">4501410023</t>
  </si>
  <si>
    <t xml:space="preserve">Pontremoli</t>
  </si>
  <si>
    <t xml:space="preserve">4501420016</t>
  </si>
  <si>
    <t xml:space="preserve">Pra' del Prete</t>
  </si>
  <si>
    <t xml:space="preserve">4501410024</t>
  </si>
  <si>
    <t xml:space="preserve">Pracchiola</t>
  </si>
  <si>
    <t xml:space="preserve">4501420017</t>
  </si>
  <si>
    <t xml:space="preserve">Previdè</t>
  </si>
  <si>
    <t xml:space="preserve">4501426618</t>
  </si>
  <si>
    <t xml:space="preserve">Saliceto Belvedere</t>
  </si>
  <si>
    <t xml:space="preserve">4501420020</t>
  </si>
  <si>
    <t xml:space="preserve">Santa Giustina</t>
  </si>
  <si>
    <t xml:space="preserve">4501420024</t>
  </si>
  <si>
    <t xml:space="preserve">Soglio</t>
  </si>
  <si>
    <t xml:space="preserve">4501410025</t>
  </si>
  <si>
    <t xml:space="preserve">Teglia</t>
  </si>
  <si>
    <t xml:space="preserve">4501424925</t>
  </si>
  <si>
    <t xml:space="preserve">Toplecca di Sopra</t>
  </si>
  <si>
    <t xml:space="preserve">4501426634</t>
  </si>
  <si>
    <t xml:space="preserve">Toplecca di Sotto</t>
  </si>
  <si>
    <t xml:space="preserve">4501410026</t>
  </si>
  <si>
    <t xml:space="preserve">Torrano</t>
  </si>
  <si>
    <t xml:space="preserve">4501426626</t>
  </si>
  <si>
    <t xml:space="preserve">Traverde</t>
  </si>
  <si>
    <t xml:space="preserve">4501410027</t>
  </si>
  <si>
    <t xml:space="preserve">Valle</t>
  </si>
  <si>
    <t xml:space="preserve">4501420027</t>
  </si>
  <si>
    <t xml:space="preserve">Versola</t>
  </si>
  <si>
    <t xml:space="preserve">4501424928</t>
  </si>
  <si>
    <t xml:space="preserve">Veserada</t>
  </si>
  <si>
    <t xml:space="preserve">4501410028</t>
  </si>
  <si>
    <t xml:space="preserve">Vignola</t>
  </si>
  <si>
    <t xml:space="preserve">4501410029</t>
  </si>
  <si>
    <t xml:space="preserve">Villa Vecchia</t>
  </si>
  <si>
    <t xml:space="preserve">Poppi [AR]</t>
  </si>
  <si>
    <t xml:space="preserve">5103110001</t>
  </si>
  <si>
    <t xml:space="preserve">Avena</t>
  </si>
  <si>
    <t xml:space="preserve">5103110008</t>
  </si>
  <si>
    <t xml:space="preserve">Badia Prataglia</t>
  </si>
  <si>
    <t xml:space="preserve">5103126601</t>
  </si>
  <si>
    <t xml:space="preserve">Becarino</t>
  </si>
  <si>
    <t xml:space="preserve">5103126702</t>
  </si>
  <si>
    <t xml:space="preserve">Buiano</t>
  </si>
  <si>
    <t xml:space="preserve">5103120803</t>
  </si>
  <si>
    <t xml:space="preserve">Camaldoli</t>
  </si>
  <si>
    <t xml:space="preserve">5103140000</t>
  </si>
  <si>
    <t xml:space="preserve">Case sparse_56</t>
  </si>
  <si>
    <t xml:space="preserve">5103120009</t>
  </si>
  <si>
    <t xml:space="preserve">Fiume d'Isola</t>
  </si>
  <si>
    <t xml:space="preserve">5103110002</t>
  </si>
  <si>
    <t xml:space="preserve">Lierna</t>
  </si>
  <si>
    <t xml:space="preserve">5103110003</t>
  </si>
  <si>
    <t xml:space="preserve">Memmenano</t>
  </si>
  <si>
    <t xml:space="preserve">5103110004</t>
  </si>
  <si>
    <t xml:space="preserve">Moggiona</t>
  </si>
  <si>
    <t xml:space="preserve">5103110010</t>
  </si>
  <si>
    <t xml:space="preserve">Ponte a Poppi</t>
  </si>
  <si>
    <t xml:space="preserve">5103110005</t>
  </si>
  <si>
    <t xml:space="preserve">Poppi</t>
  </si>
  <si>
    <t xml:space="preserve">5103130001</t>
  </si>
  <si>
    <t xml:space="preserve">Porrena</t>
  </si>
  <si>
    <t xml:space="preserve">5103126606</t>
  </si>
  <si>
    <t xml:space="preserve">Porrena Alta</t>
  </si>
  <si>
    <t xml:space="preserve">5103110006</t>
  </si>
  <si>
    <t xml:space="preserve">Quota</t>
  </si>
  <si>
    <t xml:space="preserve">5103110009</t>
  </si>
  <si>
    <t xml:space="preserve">Riosecco</t>
  </si>
  <si>
    <t xml:space="preserve">5103110007</t>
  </si>
  <si>
    <t xml:space="preserve">San Martino Tremoleto</t>
  </si>
  <si>
    <t xml:space="preserve">Porcari [LU]</t>
  </si>
  <si>
    <t xml:space="preserve">4602626601</t>
  </si>
  <si>
    <t xml:space="preserve">Bernardini</t>
  </si>
  <si>
    <t xml:space="preserve">4602640000</t>
  </si>
  <si>
    <t xml:space="preserve">Case sparse_265</t>
  </si>
  <si>
    <t xml:space="preserve">4602630002</t>
  </si>
  <si>
    <t xml:space="preserve">4602610001</t>
  </si>
  <si>
    <t xml:space="preserve">Fratina</t>
  </si>
  <si>
    <t xml:space="preserve">4602630001</t>
  </si>
  <si>
    <t xml:space="preserve">Frizzone</t>
  </si>
  <si>
    <t xml:space="preserve">4602620002</t>
  </si>
  <si>
    <t xml:space="preserve">Gigioni</t>
  </si>
  <si>
    <t xml:space="preserve">4602620003</t>
  </si>
  <si>
    <t xml:space="preserve">Magazzino</t>
  </si>
  <si>
    <t xml:space="preserve">4602610002</t>
  </si>
  <si>
    <t xml:space="preserve">Padule</t>
  </si>
  <si>
    <t xml:space="preserve">4602620004</t>
  </si>
  <si>
    <t xml:space="preserve">Palazzo Rosso</t>
  </si>
  <si>
    <t xml:space="preserve">4602610003</t>
  </si>
  <si>
    <t xml:space="preserve">Porcari</t>
  </si>
  <si>
    <t xml:space="preserve">Porto Azzurro [LI]</t>
  </si>
  <si>
    <t xml:space="preserve">4901340000</t>
  </si>
  <si>
    <t xml:space="preserve">Case sparse_194</t>
  </si>
  <si>
    <t xml:space="preserve">4901320001</t>
  </si>
  <si>
    <t xml:space="preserve">4901310001</t>
  </si>
  <si>
    <t xml:space="preserve">Porto Azzurro</t>
  </si>
  <si>
    <t xml:space="preserve">Portoferraio [LI]</t>
  </si>
  <si>
    <t xml:space="preserve">4901420001</t>
  </si>
  <si>
    <t xml:space="preserve">Acquabona</t>
  </si>
  <si>
    <t xml:space="preserve">4901420002</t>
  </si>
  <si>
    <t xml:space="preserve">4901410001</t>
  </si>
  <si>
    <t xml:space="preserve">4901420004</t>
  </si>
  <si>
    <t xml:space="preserve">Campitelle</t>
  </si>
  <si>
    <t xml:space="preserve">4901420021</t>
  </si>
  <si>
    <t xml:space="preserve">Campo Ai Peri</t>
  </si>
  <si>
    <t xml:space="preserve">4901420005</t>
  </si>
  <si>
    <t xml:space="preserve">Casa del Duca</t>
  </si>
  <si>
    <t xml:space="preserve">4901440000</t>
  </si>
  <si>
    <t xml:space="preserve">Case sparse_195</t>
  </si>
  <si>
    <t xml:space="preserve">4901426725</t>
  </si>
  <si>
    <t xml:space="preserve">Enfola</t>
  </si>
  <si>
    <t xml:space="preserve">4901420006</t>
  </si>
  <si>
    <t xml:space="preserve">Le Foci</t>
  </si>
  <si>
    <t xml:space="preserve">4901410002</t>
  </si>
  <si>
    <t xml:space="preserve">4901420023</t>
  </si>
  <si>
    <t xml:space="preserve">Norsi</t>
  </si>
  <si>
    <t xml:space="preserve">4901420024</t>
  </si>
  <si>
    <t xml:space="preserve">Norsi II</t>
  </si>
  <si>
    <t xml:space="preserve">4901410003</t>
  </si>
  <si>
    <t xml:space="preserve">Portoferraio</t>
  </si>
  <si>
    <t xml:space="preserve">4901410004</t>
  </si>
  <si>
    <t xml:space="preserve">4901420009</t>
  </si>
  <si>
    <t xml:space="preserve">4901410005</t>
  </si>
  <si>
    <t xml:space="preserve">Scaglieri</t>
  </si>
  <si>
    <t xml:space="preserve">4901420010</t>
  </si>
  <si>
    <t xml:space="preserve">Schiopparello I</t>
  </si>
  <si>
    <t xml:space="preserve">4901426712</t>
  </si>
  <si>
    <t xml:space="preserve">Schiopparello III</t>
  </si>
  <si>
    <t xml:space="preserve">4901420014</t>
  </si>
  <si>
    <t xml:space="preserve">Schiopparello V</t>
  </si>
  <si>
    <t xml:space="preserve">4901420020</t>
  </si>
  <si>
    <t xml:space="preserve">Schiopparello Vi</t>
  </si>
  <si>
    <t xml:space="preserve">4901420015</t>
  </si>
  <si>
    <t xml:space="preserve">Scotto</t>
  </si>
  <si>
    <t xml:space="preserve">4901420016</t>
  </si>
  <si>
    <t xml:space="preserve">Valcarene</t>
  </si>
  <si>
    <t xml:space="preserve">4901420018</t>
  </si>
  <si>
    <t xml:space="preserve">Valle di Lazzaro</t>
  </si>
  <si>
    <t xml:space="preserve">4901410006</t>
  </si>
  <si>
    <t xml:space="preserve">Viticcio</t>
  </si>
  <si>
    <t xml:space="preserve">Prato [PO]</t>
  </si>
  <si>
    <t xml:space="preserve">10000526601</t>
  </si>
  <si>
    <t xml:space="preserve">10000526602</t>
  </si>
  <si>
    <t xml:space="preserve">Carteano</t>
  </si>
  <si>
    <t xml:space="preserve">10000520006</t>
  </si>
  <si>
    <t xml:space="preserve">10000540000</t>
  </si>
  <si>
    <t xml:space="preserve">Case sparse_220</t>
  </si>
  <si>
    <t xml:space="preserve">10000510001</t>
  </si>
  <si>
    <t xml:space="preserve">10000510002</t>
  </si>
  <si>
    <t xml:space="preserve">Filettole</t>
  </si>
  <si>
    <t xml:space="preserve">10000520007</t>
  </si>
  <si>
    <t xml:space="preserve">Gonfienti</t>
  </si>
  <si>
    <t xml:space="preserve">10000526610</t>
  </si>
  <si>
    <t xml:space="preserve">Le Capanne</t>
  </si>
  <si>
    <t xml:space="preserve">10000520011</t>
  </si>
  <si>
    <t xml:space="preserve">10000520004</t>
  </si>
  <si>
    <t xml:space="preserve">10000510005</t>
  </si>
  <si>
    <t xml:space="preserve">Le Vanne</t>
  </si>
  <si>
    <t xml:space="preserve">10000520008</t>
  </si>
  <si>
    <t xml:space="preserve">Mazzone</t>
  </si>
  <si>
    <t xml:space="preserve">10000520005</t>
  </si>
  <si>
    <t xml:space="preserve">Pinzale</t>
  </si>
  <si>
    <t xml:space="preserve">10000510003</t>
  </si>
  <si>
    <t xml:space="preserve">Ponte a Tigliano</t>
  </si>
  <si>
    <t xml:space="preserve">10000520009</t>
  </si>
  <si>
    <t xml:space="preserve">10000510004</t>
  </si>
  <si>
    <t xml:space="preserve">10000510006</t>
  </si>
  <si>
    <t xml:space="preserve">Sant' Ippolito</t>
  </si>
  <si>
    <t xml:space="preserve">5103220001</t>
  </si>
  <si>
    <t xml:space="preserve">Campolombardo</t>
  </si>
  <si>
    <t xml:space="preserve">5103210001</t>
  </si>
  <si>
    <t xml:space="preserve">Casalino</t>
  </si>
  <si>
    <t xml:space="preserve">5103240000</t>
  </si>
  <si>
    <t xml:space="preserve">Case sparse_57</t>
  </si>
  <si>
    <t xml:space="preserve">5103220009</t>
  </si>
  <si>
    <t xml:space="preserve">Casina Rossa</t>
  </si>
  <si>
    <t xml:space="preserve">5103220002</t>
  </si>
  <si>
    <t xml:space="preserve">5103210002</t>
  </si>
  <si>
    <t xml:space="preserve">Lonnano</t>
  </si>
  <si>
    <t xml:space="preserve">5103210003</t>
  </si>
  <si>
    <t xml:space="preserve">Pratovecchio</t>
  </si>
  <si>
    <t xml:space="preserve">5103230001</t>
  </si>
  <si>
    <t xml:space="preserve">5103220004</t>
  </si>
  <si>
    <t xml:space="preserve">Scarpaccia</t>
  </si>
  <si>
    <t xml:space="preserve">5103220005</t>
  </si>
  <si>
    <t xml:space="preserve">Tartiglia</t>
  </si>
  <si>
    <t xml:space="preserve">5103220006</t>
  </si>
  <si>
    <t xml:space="preserve">Valagnesi</t>
  </si>
  <si>
    <t xml:space="preserve">5103220008</t>
  </si>
  <si>
    <t xml:space="preserve">Vallolmo</t>
  </si>
  <si>
    <t xml:space="preserve">5103220007</t>
  </si>
  <si>
    <t xml:space="preserve">Quarrata [PT]</t>
  </si>
  <si>
    <t xml:space="preserve">4701710008</t>
  </si>
  <si>
    <t xml:space="preserve">Barba</t>
  </si>
  <si>
    <t xml:space="preserve">4701720001</t>
  </si>
  <si>
    <t xml:space="preserve">Bavigliano-Case Becagli</t>
  </si>
  <si>
    <t xml:space="preserve">4701720002</t>
  </si>
  <si>
    <t xml:space="preserve">Bottegaccia</t>
  </si>
  <si>
    <t xml:space="preserve">4701710001</t>
  </si>
  <si>
    <t xml:space="preserve">4701720005</t>
  </si>
  <si>
    <t xml:space="preserve">Case Dogaia</t>
  </si>
  <si>
    <t xml:space="preserve">4701726606</t>
  </si>
  <si>
    <t xml:space="preserve">Case Ferretti</t>
  </si>
  <si>
    <t xml:space="preserve">4701720035</t>
  </si>
  <si>
    <t xml:space="preserve">Case Gelli</t>
  </si>
  <si>
    <t xml:space="preserve">4701720008</t>
  </si>
  <si>
    <t xml:space="preserve">Case Maraviglia</t>
  </si>
  <si>
    <t xml:space="preserve">4701726609</t>
  </si>
  <si>
    <t xml:space="preserve">Case Pierucci</t>
  </si>
  <si>
    <t xml:space="preserve">4701740000</t>
  </si>
  <si>
    <t xml:space="preserve">Case sparse_132</t>
  </si>
  <si>
    <t xml:space="preserve">4701710010</t>
  </si>
  <si>
    <t xml:space="preserve">Caserana</t>
  </si>
  <si>
    <t xml:space="preserve">4701726710</t>
  </si>
  <si>
    <t xml:space="preserve">4701710011</t>
  </si>
  <si>
    <t xml:space="preserve">4701710012</t>
  </si>
  <si>
    <t xml:space="preserve">Catena</t>
  </si>
  <si>
    <t xml:space="preserve">4701726712</t>
  </si>
  <si>
    <t xml:space="preserve">4701720013</t>
  </si>
  <si>
    <t xml:space="preserve">4701710002</t>
  </si>
  <si>
    <t xml:space="preserve">4701710003</t>
  </si>
  <si>
    <t xml:space="preserve">Forrottoli</t>
  </si>
  <si>
    <t xml:space="preserve">4701726615</t>
  </si>
  <si>
    <t xml:space="preserve">Gironi</t>
  </si>
  <si>
    <t xml:space="preserve">4701726616</t>
  </si>
  <si>
    <t xml:space="preserve">4701720017</t>
  </si>
  <si>
    <t xml:space="preserve">La Costaglia</t>
  </si>
  <si>
    <t xml:space="preserve">4701710013</t>
  </si>
  <si>
    <t xml:space="preserve">4701720019</t>
  </si>
  <si>
    <t xml:space="preserve">4701720020</t>
  </si>
  <si>
    <t xml:space="preserve">Le Passaiole</t>
  </si>
  <si>
    <t xml:space="preserve">4701710004</t>
  </si>
  <si>
    <t xml:space="preserve">Lucciano</t>
  </si>
  <si>
    <t xml:space="preserve">4701726622</t>
  </si>
  <si>
    <t xml:space="preserve">4701710005</t>
  </si>
  <si>
    <t xml:space="preserve">4701710006</t>
  </si>
  <si>
    <t xml:space="preserve">Montorio</t>
  </si>
  <si>
    <t xml:space="preserve">4701720025</t>
  </si>
  <si>
    <t xml:space="preserve">Palaie</t>
  </si>
  <si>
    <t xml:space="preserve">4701726626</t>
  </si>
  <si>
    <t xml:space="preserve">4701720028</t>
  </si>
  <si>
    <t xml:space="preserve">Pontassio-Rubattorno</t>
  </si>
  <si>
    <t xml:space="preserve">4701710007</t>
  </si>
  <si>
    <t xml:space="preserve">Quarrata</t>
  </si>
  <si>
    <t xml:space="preserve">4701710014</t>
  </si>
  <si>
    <t xml:space="preserve">4701710015</t>
  </si>
  <si>
    <t xml:space="preserve">Santonuovo</t>
  </si>
  <si>
    <t xml:space="preserve">4701720030</t>
  </si>
  <si>
    <t xml:space="preserve">Selva Bassa</t>
  </si>
  <si>
    <t xml:space="preserve">4701720031</t>
  </si>
  <si>
    <t xml:space="preserve">Tacinaia</t>
  </si>
  <si>
    <t xml:space="preserve">4701710016</t>
  </si>
  <si>
    <t xml:space="preserve">Tizzana</t>
  </si>
  <si>
    <t xml:space="preserve">4701710017</t>
  </si>
  <si>
    <t xml:space="preserve">Valenzatico</t>
  </si>
  <si>
    <t xml:space="preserve">4701710018</t>
  </si>
  <si>
    <t xml:space="preserve">Vignole-Olmi</t>
  </si>
  <si>
    <t xml:space="preserve">Radda in Chianti [SI]</t>
  </si>
  <si>
    <t xml:space="preserve">5202320001</t>
  </si>
  <si>
    <t xml:space="preserve">Badiaccia A Montemuro</t>
  </si>
  <si>
    <t xml:space="preserve">5202340000</t>
  </si>
  <si>
    <t xml:space="preserve">Case sparse_87</t>
  </si>
  <si>
    <t xml:space="preserve">5202326608</t>
  </si>
  <si>
    <t xml:space="preserve">Castelvecchi</t>
  </si>
  <si>
    <t xml:space="preserve">5202326607</t>
  </si>
  <si>
    <t xml:space="preserve">Collepetroso</t>
  </si>
  <si>
    <t xml:space="preserve">5202320006</t>
  </si>
  <si>
    <t xml:space="preserve">Lucarelli</t>
  </si>
  <si>
    <t xml:space="preserve">5202326602</t>
  </si>
  <si>
    <t xml:space="preserve">5202310002</t>
  </si>
  <si>
    <t xml:space="preserve">Radda in Chianti</t>
  </si>
  <si>
    <t xml:space="preserve">5202326603</t>
  </si>
  <si>
    <t xml:space="preserve">Selvole</t>
  </si>
  <si>
    <t xml:space="preserve">5202320004</t>
  </si>
  <si>
    <t xml:space="preserve">5202320005</t>
  </si>
  <si>
    <t xml:space="preserve">Radicofani [SI]</t>
  </si>
  <si>
    <t xml:space="preserve">5202440000</t>
  </si>
  <si>
    <t xml:space="preserve">Case sparse_88</t>
  </si>
  <si>
    <t xml:space="preserve">5202410001</t>
  </si>
  <si>
    <t xml:space="preserve">Contignano</t>
  </si>
  <si>
    <t xml:space="preserve">5202410002</t>
  </si>
  <si>
    <t xml:space="preserve">Radicofani</t>
  </si>
  <si>
    <t xml:space="preserve">5202430001</t>
  </si>
  <si>
    <t xml:space="preserve">Zona Industriale Val di Paglia</t>
  </si>
  <si>
    <t xml:space="preserve">Radicondoli [SI]</t>
  </si>
  <si>
    <t xml:space="preserve">5202526601</t>
  </si>
  <si>
    <t xml:space="preserve">Anqua</t>
  </si>
  <si>
    <t xml:space="preserve">5202510001</t>
  </si>
  <si>
    <t xml:space="preserve">Belforte</t>
  </si>
  <si>
    <t xml:space="preserve">5202540000</t>
  </si>
  <si>
    <t xml:space="preserve">Case sparse_89</t>
  </si>
  <si>
    <t xml:space="preserve">5202510002</t>
  </si>
  <si>
    <t xml:space="preserve">Radicondoli</t>
  </si>
  <si>
    <t xml:space="preserve">Rapolano Terme [SI]</t>
  </si>
  <si>
    <t xml:space="preserve">5202610001</t>
  </si>
  <si>
    <t xml:space="preserve">Armaiolo</t>
  </si>
  <si>
    <t xml:space="preserve">5202640000</t>
  </si>
  <si>
    <t xml:space="preserve">Case sparse_90</t>
  </si>
  <si>
    <t xml:space="preserve">5202626601</t>
  </si>
  <si>
    <t xml:space="preserve">Ficaiole</t>
  </si>
  <si>
    <t xml:space="preserve">5202610002</t>
  </si>
  <si>
    <t xml:space="preserve">Rapolano Terme</t>
  </si>
  <si>
    <t xml:space="preserve">5202626703</t>
  </si>
  <si>
    <t xml:space="preserve">Selvapiana</t>
  </si>
  <si>
    <t xml:space="preserve">5202610003</t>
  </si>
  <si>
    <t xml:space="preserve">Serre di Rapolano</t>
  </si>
  <si>
    <t xml:space="preserve">5202630001</t>
  </si>
  <si>
    <t xml:space="preserve">Zona Industriale Sentino</t>
  </si>
  <si>
    <t xml:space="preserve">Reggello [FI]</t>
  </si>
  <si>
    <t xml:space="preserve">4803520001</t>
  </si>
  <si>
    <t xml:space="preserve">Borgo a Cascia</t>
  </si>
  <si>
    <t xml:space="preserve">4803510001</t>
  </si>
  <si>
    <t xml:space="preserve">Cancelli</t>
  </si>
  <si>
    <t xml:space="preserve">4803520002</t>
  </si>
  <si>
    <t xml:space="preserve">4803524918</t>
  </si>
  <si>
    <t xml:space="preserve">Cascina Nuova</t>
  </si>
  <si>
    <t xml:space="preserve">4803540000</t>
  </si>
  <si>
    <t xml:space="preserve">Case sparse_168</t>
  </si>
  <si>
    <t xml:space="preserve">4803520003</t>
  </si>
  <si>
    <t xml:space="preserve">4803510002</t>
  </si>
  <si>
    <t xml:space="preserve">Ciliegi</t>
  </si>
  <si>
    <t xml:space="preserve">4803510003</t>
  </si>
  <si>
    <t xml:space="preserve">Donnini</t>
  </si>
  <si>
    <t xml:space="preserve">4803520004</t>
  </si>
  <si>
    <t xml:space="preserve">Fano</t>
  </si>
  <si>
    <t xml:space="preserve">4803526705</t>
  </si>
  <si>
    <t xml:space="preserve">Ferraia</t>
  </si>
  <si>
    <t xml:space="preserve">4803510004</t>
  </si>
  <si>
    <t xml:space="preserve">Fornaci Incisa</t>
  </si>
  <si>
    <t xml:space="preserve">4803510005</t>
  </si>
  <si>
    <t xml:space="preserve">4803510006</t>
  </si>
  <si>
    <t xml:space="preserve">4803510007</t>
  </si>
  <si>
    <t xml:space="preserve">Montanino</t>
  </si>
  <si>
    <t xml:space="preserve">4803520006</t>
  </si>
  <si>
    <t xml:space="preserve">Ostina</t>
  </si>
  <si>
    <t xml:space="preserve">4803530002</t>
  </si>
  <si>
    <t xml:space="preserve">Pian di Rona</t>
  </si>
  <si>
    <t xml:space="preserve">4803530001</t>
  </si>
  <si>
    <t xml:space="preserve">Piani della Rugginosa</t>
  </si>
  <si>
    <t xml:space="preserve">4803510008</t>
  </si>
  <si>
    <t xml:space="preserve">Pietrapiana</t>
  </si>
  <si>
    <t xml:space="preserve">4803520007</t>
  </si>
  <si>
    <t xml:space="preserve">Poggio ai Giubbiani</t>
  </si>
  <si>
    <t xml:space="preserve">4803520009</t>
  </si>
  <si>
    <t xml:space="preserve">Prulli di Sopra</t>
  </si>
  <si>
    <t xml:space="preserve">4803520010</t>
  </si>
  <si>
    <t xml:space="preserve">Prulli di Sotto</t>
  </si>
  <si>
    <t xml:space="preserve">4803510009</t>
  </si>
  <si>
    <t xml:space="preserve">Reggello</t>
  </si>
  <si>
    <t xml:space="preserve">4803526711</t>
  </si>
  <si>
    <t xml:space="preserve">Riscaggio</t>
  </si>
  <si>
    <t xml:space="preserve">4803510010</t>
  </si>
  <si>
    <t xml:space="preserve">Saltino</t>
  </si>
  <si>
    <t xml:space="preserve">4803510011</t>
  </si>
  <si>
    <t xml:space="preserve">San Clemente</t>
  </si>
  <si>
    <t xml:space="preserve">4803510012</t>
  </si>
  <si>
    <t xml:space="preserve">San Donato Fronzano</t>
  </si>
  <si>
    <t xml:space="preserve">4803520012</t>
  </si>
  <si>
    <t xml:space="preserve">San Giovenale</t>
  </si>
  <si>
    <t xml:space="preserve">4803510013</t>
  </si>
  <si>
    <t xml:space="preserve">4803520014</t>
  </si>
  <si>
    <t xml:space="preserve">Tallini</t>
  </si>
  <si>
    <t xml:space="preserve">4803510014</t>
  </si>
  <si>
    <t xml:space="preserve">Tosi</t>
  </si>
  <si>
    <t xml:space="preserve">4803510015</t>
  </si>
  <si>
    <t xml:space="preserve">4803510017</t>
  </si>
  <si>
    <t xml:space="preserve">Vallombrosa</t>
  </si>
  <si>
    <t xml:space="preserve">4803520016</t>
  </si>
  <si>
    <t xml:space="preserve">Rignano sull'Arno [FI]</t>
  </si>
  <si>
    <t xml:space="preserve">4803610001</t>
  </si>
  <si>
    <t xml:space="preserve">Bombone</t>
  </si>
  <si>
    <t xml:space="preserve">4803640000</t>
  </si>
  <si>
    <t xml:space="preserve">Case sparse_169</t>
  </si>
  <si>
    <t xml:space="preserve">4803620001</t>
  </si>
  <si>
    <t xml:space="preserve">Cellai</t>
  </si>
  <si>
    <t xml:space="preserve">4803626702</t>
  </si>
  <si>
    <t xml:space="preserve">La Chiocciola</t>
  </si>
  <si>
    <t xml:space="preserve">4803620012</t>
  </si>
  <si>
    <t xml:space="preserve">La Felce</t>
  </si>
  <si>
    <t xml:space="preserve">4803620003</t>
  </si>
  <si>
    <t xml:space="preserve">4803620004</t>
  </si>
  <si>
    <t xml:space="preserve">4803610002</t>
  </si>
  <si>
    <t xml:space="preserve">4803630002</t>
  </si>
  <si>
    <t xml:space="preserve">Molinuzzo</t>
  </si>
  <si>
    <t xml:space="preserve">4803626605</t>
  </si>
  <si>
    <t xml:space="preserve">Montecucco</t>
  </si>
  <si>
    <t xml:space="preserve">4803630001</t>
  </si>
  <si>
    <t xml:space="preserve">Pian dell'Isola</t>
  </si>
  <si>
    <t xml:space="preserve">4803610003</t>
  </si>
  <si>
    <t xml:space="preserve">Rignano sull'Arno</t>
  </si>
  <si>
    <t xml:space="preserve">4803610004</t>
  </si>
  <si>
    <t xml:space="preserve">Rosano</t>
  </si>
  <si>
    <t xml:space="preserve">4803610005</t>
  </si>
  <si>
    <t xml:space="preserve">4803620006</t>
  </si>
  <si>
    <t xml:space="preserve">4803620007</t>
  </si>
  <si>
    <t xml:space="preserve">4803620008</t>
  </si>
  <si>
    <t xml:space="preserve">4803620009</t>
  </si>
  <si>
    <t xml:space="preserve">Sarnese</t>
  </si>
  <si>
    <t xml:space="preserve">4803626710</t>
  </si>
  <si>
    <t xml:space="preserve">Torre Giulia</t>
  </si>
  <si>
    <t xml:space="preserve">4803610006</t>
  </si>
  <si>
    <t xml:space="preserve">4803610007</t>
  </si>
  <si>
    <t xml:space="preserve">Troghi</t>
  </si>
  <si>
    <t xml:space="preserve">4803626611</t>
  </si>
  <si>
    <t xml:space="preserve">Volognano</t>
  </si>
  <si>
    <t xml:space="preserve">4901510001</t>
  </si>
  <si>
    <t xml:space="preserve">Capo d'Arco</t>
  </si>
  <si>
    <t xml:space="preserve">4901540000</t>
  </si>
  <si>
    <t xml:space="preserve">Case sparse_196</t>
  </si>
  <si>
    <t xml:space="preserve">4901510002</t>
  </si>
  <si>
    <t xml:space="preserve">Cavo</t>
  </si>
  <si>
    <t xml:space="preserve">4901520003</t>
  </si>
  <si>
    <t xml:space="preserve">Il Piano-San Francesco</t>
  </si>
  <si>
    <t xml:space="preserve">4901526604</t>
  </si>
  <si>
    <t xml:space="preserve">4901510003</t>
  </si>
  <si>
    <t xml:space="preserve">Ortano</t>
  </si>
  <si>
    <t xml:space="preserve">4901510004</t>
  </si>
  <si>
    <t xml:space="preserve">Rio Marina</t>
  </si>
  <si>
    <t xml:space="preserve">4901520002</t>
  </si>
  <si>
    <t xml:space="preserve">Vigneria</t>
  </si>
  <si>
    <t xml:space="preserve">4901520001</t>
  </si>
  <si>
    <t xml:space="preserve">Villaggio Togliatti</t>
  </si>
  <si>
    <t xml:space="preserve">4901610001</t>
  </si>
  <si>
    <t xml:space="preserve">4901640000</t>
  </si>
  <si>
    <t xml:space="preserve">Case sparse_197</t>
  </si>
  <si>
    <t xml:space="preserve">4901620003</t>
  </si>
  <si>
    <t xml:space="preserve">4901626702</t>
  </si>
  <si>
    <t xml:space="preserve">Nisportino</t>
  </si>
  <si>
    <t xml:space="preserve">4901626701</t>
  </si>
  <si>
    <t xml:space="preserve">Nisporto</t>
  </si>
  <si>
    <t xml:space="preserve">4901610002</t>
  </si>
  <si>
    <t xml:space="preserve">Rio nell'Elba</t>
  </si>
  <si>
    <t xml:space="preserve">Riparbella [PI]</t>
  </si>
  <si>
    <t xml:space="preserve">5003026605</t>
  </si>
  <si>
    <t xml:space="preserve">Acquerta</t>
  </si>
  <si>
    <t xml:space="preserve">5003040000</t>
  </si>
  <si>
    <t xml:space="preserve">Case sparse_16</t>
  </si>
  <si>
    <t xml:space="preserve">5003020002</t>
  </si>
  <si>
    <t xml:space="preserve">Fagiolaia</t>
  </si>
  <si>
    <t xml:space="preserve">5003026604</t>
  </si>
  <si>
    <t xml:space="preserve">Fagiolaia I</t>
  </si>
  <si>
    <t xml:space="preserve">5003010001</t>
  </si>
  <si>
    <t xml:space="preserve">Riparbella</t>
  </si>
  <si>
    <t xml:space="preserve">5003020003</t>
  </si>
  <si>
    <t xml:space="preserve">Roccalbegna [GR]</t>
  </si>
  <si>
    <t xml:space="preserve">5302010001</t>
  </si>
  <si>
    <t xml:space="preserve">Cana</t>
  </si>
  <si>
    <t xml:space="preserve">5302026601</t>
  </si>
  <si>
    <t xml:space="preserve">Case Galli</t>
  </si>
  <si>
    <t xml:space="preserve">5302040000</t>
  </si>
  <si>
    <t xml:space="preserve">Case sparse_120</t>
  </si>
  <si>
    <t xml:space="preserve">5302020002</t>
  </si>
  <si>
    <t xml:space="preserve">Il Cecio</t>
  </si>
  <si>
    <t xml:space="preserve">5302026703</t>
  </si>
  <si>
    <t xml:space="preserve">La Croce</t>
  </si>
  <si>
    <t xml:space="preserve">5302010002</t>
  </si>
  <si>
    <t xml:space="preserve">Roccalbegna</t>
  </si>
  <si>
    <t xml:space="preserve">5302010003</t>
  </si>
  <si>
    <t xml:space="preserve">Santa Caterina</t>
  </si>
  <si>
    <t xml:space="preserve">5302020004</t>
  </si>
  <si>
    <t xml:space="preserve">Triana</t>
  </si>
  <si>
    <t xml:space="preserve">5302010004</t>
  </si>
  <si>
    <t xml:space="preserve">Vallerona</t>
  </si>
  <si>
    <t xml:space="preserve">Roccastrada [GR]</t>
  </si>
  <si>
    <t xml:space="preserve">5302140000</t>
  </si>
  <si>
    <t xml:space="preserve">Case sparse_121</t>
  </si>
  <si>
    <t xml:space="preserve">5302120002</t>
  </si>
  <si>
    <t xml:space="preserve">5302120007</t>
  </si>
  <si>
    <t xml:space="preserve">I Laschi</t>
  </si>
  <si>
    <t xml:space="preserve">5302126603</t>
  </si>
  <si>
    <t xml:space="preserve">Il Poggiolo</t>
  </si>
  <si>
    <t xml:space="preserve">5302120004</t>
  </si>
  <si>
    <t xml:space="preserve">Il Terzo</t>
  </si>
  <si>
    <t xml:space="preserve">5302120005</t>
  </si>
  <si>
    <t xml:space="preserve">5302126706</t>
  </si>
  <si>
    <t xml:space="preserve">Montelattaia</t>
  </si>
  <si>
    <t xml:space="preserve">5302110001</t>
  </si>
  <si>
    <t xml:space="preserve">Montemassi</t>
  </si>
  <si>
    <t xml:space="preserve">5302110002</t>
  </si>
  <si>
    <t xml:space="preserve">Piloni</t>
  </si>
  <si>
    <t xml:space="preserve">5302110003</t>
  </si>
  <si>
    <t xml:space="preserve">Ribolla</t>
  </si>
  <si>
    <t xml:space="preserve">5302110004</t>
  </si>
  <si>
    <t xml:space="preserve">Roccastrada</t>
  </si>
  <si>
    <t xml:space="preserve">5302110005</t>
  </si>
  <si>
    <t xml:space="preserve">Roccatederighi</t>
  </si>
  <si>
    <t xml:space="preserve">5302110006</t>
  </si>
  <si>
    <t xml:space="preserve">Sassofortino</t>
  </si>
  <si>
    <t xml:space="preserve">5302110007</t>
  </si>
  <si>
    <t xml:space="preserve">Sticciano</t>
  </si>
  <si>
    <t xml:space="preserve">5302110008</t>
  </si>
  <si>
    <t xml:space="preserve">Sticciano Scalo</t>
  </si>
  <si>
    <t xml:space="preserve">5302110009</t>
  </si>
  <si>
    <t xml:space="preserve">Torniella</t>
  </si>
  <si>
    <t xml:space="preserve">Rosignano Marittimo [LI]</t>
  </si>
  <si>
    <t xml:space="preserve">4901726601</t>
  </si>
  <si>
    <t xml:space="preserve">4901726703</t>
  </si>
  <si>
    <t xml:space="preserve">4901740000</t>
  </si>
  <si>
    <t xml:space="preserve">Case sparse_198</t>
  </si>
  <si>
    <t xml:space="preserve">4901710001</t>
  </si>
  <si>
    <t xml:space="preserve">Castelnuovo Misericordia</t>
  </si>
  <si>
    <t xml:space="preserve">4901710002</t>
  </si>
  <si>
    <t xml:space="preserve">Chioma</t>
  </si>
  <si>
    <t xml:space="preserve">4901726710</t>
  </si>
  <si>
    <t xml:space="preserve">Fiammetta</t>
  </si>
  <si>
    <t xml:space="preserve">4901730001</t>
  </si>
  <si>
    <t xml:space="preserve">Fornace Serredi</t>
  </si>
  <si>
    <t xml:space="preserve">4901710003</t>
  </si>
  <si>
    <t xml:space="preserve">Gabbro</t>
  </si>
  <si>
    <t xml:space="preserve">4901726708</t>
  </si>
  <si>
    <t xml:space="preserve">I Due Casoni</t>
  </si>
  <si>
    <t xml:space="preserve">4901720004</t>
  </si>
  <si>
    <t xml:space="preserve">Il Giardino</t>
  </si>
  <si>
    <t xml:space="preserve">4901726605</t>
  </si>
  <si>
    <t xml:space="preserve">Malavolta</t>
  </si>
  <si>
    <t xml:space="preserve">4901710004</t>
  </si>
  <si>
    <t xml:space="preserve">4901710005</t>
  </si>
  <si>
    <t xml:space="preserve">Nibbiaia</t>
  </si>
  <si>
    <t xml:space="preserve">4901720006</t>
  </si>
  <si>
    <t xml:space="preserve">Polveroni</t>
  </si>
  <si>
    <t xml:space="preserve">4901710006</t>
  </si>
  <si>
    <t xml:space="preserve">Rosignano Marittimo</t>
  </si>
  <si>
    <t xml:space="preserve">4901710007</t>
  </si>
  <si>
    <t xml:space="preserve">Rosignano Solvay-Castiglioncello</t>
  </si>
  <si>
    <t xml:space="preserve">4901726607</t>
  </si>
  <si>
    <t xml:space="preserve">Sovita</t>
  </si>
  <si>
    <t xml:space="preserve">4901720011</t>
  </si>
  <si>
    <t xml:space="preserve">Stregonie</t>
  </si>
  <si>
    <t xml:space="preserve">4901710008</t>
  </si>
  <si>
    <t xml:space="preserve">Vada</t>
  </si>
  <si>
    <t xml:space="preserve">Rufina [FI]</t>
  </si>
  <si>
    <t xml:space="preserve">4803720001</t>
  </si>
  <si>
    <t xml:space="preserve">Borgo in Pinzano</t>
  </si>
  <si>
    <t xml:space="preserve">4803740000</t>
  </si>
  <si>
    <t xml:space="preserve">Case sparse_170</t>
  </si>
  <si>
    <t xml:space="preserve">4803720007</t>
  </si>
  <si>
    <t xml:space="preserve">Casi</t>
  </si>
  <si>
    <t xml:space="preserve">4803720002</t>
  </si>
  <si>
    <t xml:space="preserve">4803720003</t>
  </si>
  <si>
    <t xml:space="preserve">Castel Nuovo</t>
  </si>
  <si>
    <t xml:space="preserve">4803726606</t>
  </si>
  <si>
    <t xml:space="preserve">4803710001</t>
  </si>
  <si>
    <t xml:space="preserve">Contea</t>
  </si>
  <si>
    <t xml:space="preserve">4803710002</t>
  </si>
  <si>
    <t xml:space="preserve">Falgano</t>
  </si>
  <si>
    <t xml:space="preserve">4803726708</t>
  </si>
  <si>
    <t xml:space="preserve">Masseto</t>
  </si>
  <si>
    <t xml:space="preserve">4803726609</t>
  </si>
  <si>
    <t xml:space="preserve">Metamorli</t>
  </si>
  <si>
    <t xml:space="preserve">4803710003</t>
  </si>
  <si>
    <t xml:space="preserve">Pomino</t>
  </si>
  <si>
    <t xml:space="preserve">4803720004</t>
  </si>
  <si>
    <t xml:space="preserve">4803710004</t>
  </si>
  <si>
    <t xml:space="preserve">Rufina</t>
  </si>
  <si>
    <t xml:space="preserve">4803710005</t>
  </si>
  <si>
    <t xml:space="preserve">Scopeti</t>
  </si>
  <si>
    <t xml:space="preserve">4803720010</t>
  </si>
  <si>
    <t xml:space="preserve">4803710006</t>
  </si>
  <si>
    <t xml:space="preserve">Turicchi</t>
  </si>
  <si>
    <t xml:space="preserve">Sambuca Pistoiese [PT]</t>
  </si>
  <si>
    <t xml:space="preserve">4701810001</t>
  </si>
  <si>
    <t xml:space="preserve">Bellavalle</t>
  </si>
  <si>
    <t xml:space="preserve">4701810002</t>
  </si>
  <si>
    <t xml:space="preserve">4701820003</t>
  </si>
  <si>
    <t xml:space="preserve">4701820006</t>
  </si>
  <si>
    <t xml:space="preserve">Casa Morotti</t>
  </si>
  <si>
    <t xml:space="preserve">4701820007</t>
  </si>
  <si>
    <t xml:space="preserve">Case Bezzi</t>
  </si>
  <si>
    <t xml:space="preserve">4701840000</t>
  </si>
  <si>
    <t xml:space="preserve">Case sparse_133</t>
  </si>
  <si>
    <t xml:space="preserve">4701820008</t>
  </si>
  <si>
    <t xml:space="preserve">Casoni</t>
  </si>
  <si>
    <t xml:space="preserve">4701820027</t>
  </si>
  <si>
    <t xml:space="preserve">Castello di Sambuca</t>
  </si>
  <si>
    <t xml:space="preserve">4701820009</t>
  </si>
  <si>
    <t xml:space="preserve">4701820010</t>
  </si>
  <si>
    <t xml:space="preserve">Docciola</t>
  </si>
  <si>
    <t xml:space="preserve">4701820011</t>
  </si>
  <si>
    <t xml:space="preserve">Fondamento</t>
  </si>
  <si>
    <t xml:space="preserve">4701810003</t>
  </si>
  <si>
    <t xml:space="preserve">Frassignoni</t>
  </si>
  <si>
    <t xml:space="preserve">4701826612</t>
  </si>
  <si>
    <t xml:space="preserve">4701810004</t>
  </si>
  <si>
    <t xml:space="preserve">4701810005</t>
  </si>
  <si>
    <t xml:space="preserve">Lagacci</t>
  </si>
  <si>
    <t xml:space="preserve">4701820026</t>
  </si>
  <si>
    <t xml:space="preserve">Lentula</t>
  </si>
  <si>
    <t xml:space="preserve">4701810006</t>
  </si>
  <si>
    <t xml:space="preserve">Molino del Pallone</t>
  </si>
  <si>
    <t xml:space="preserve">4701820013</t>
  </si>
  <si>
    <t xml:space="preserve">Monachino</t>
  </si>
  <si>
    <t xml:space="preserve">4701810007</t>
  </si>
  <si>
    <t xml:space="preserve">Pavana</t>
  </si>
  <si>
    <t xml:space="preserve">4701826614</t>
  </si>
  <si>
    <t xml:space="preserve">Pian di Campo</t>
  </si>
  <si>
    <t xml:space="preserve">4701810008</t>
  </si>
  <si>
    <t xml:space="preserve">Ponte della Venturina</t>
  </si>
  <si>
    <t xml:space="preserve">4701820015</t>
  </si>
  <si>
    <t xml:space="preserve">Posola</t>
  </si>
  <si>
    <t xml:space="preserve">4701810009</t>
  </si>
  <si>
    <t xml:space="preserve">4701820017</t>
  </si>
  <si>
    <t xml:space="preserve">Stabiazzoni</t>
  </si>
  <si>
    <t xml:space="preserve">4701810010</t>
  </si>
  <si>
    <t xml:space="preserve">Taviano</t>
  </si>
  <si>
    <t xml:space="preserve">4701810011</t>
  </si>
  <si>
    <t xml:space="preserve">4701810012</t>
  </si>
  <si>
    <t xml:space="preserve">Treppio</t>
  </si>
  <si>
    <t xml:space="preserve">San Casciano dei Bagni [SI]</t>
  </si>
  <si>
    <t xml:space="preserve">5202740000</t>
  </si>
  <si>
    <t xml:space="preserve">Case sparse_91</t>
  </si>
  <si>
    <t xml:space="preserve">5202710001</t>
  </si>
  <si>
    <t xml:space="preserve">Celle sul Rigo</t>
  </si>
  <si>
    <t xml:space="preserve">5202724901</t>
  </si>
  <si>
    <t xml:space="preserve">Fighine</t>
  </si>
  <si>
    <t xml:space="preserve">5202710002</t>
  </si>
  <si>
    <t xml:space="preserve">Palazzone</t>
  </si>
  <si>
    <t xml:space="preserve">5202720002</t>
  </si>
  <si>
    <t xml:space="preserve">Ponte A Rigo</t>
  </si>
  <si>
    <t xml:space="preserve">5202710003</t>
  </si>
  <si>
    <t xml:space="preserve">San Casciano dei Bagni</t>
  </si>
  <si>
    <t xml:space="preserve">5202726603</t>
  </si>
  <si>
    <t xml:space="preserve">Sasso</t>
  </si>
  <si>
    <t xml:space="preserve">5202720005</t>
  </si>
  <si>
    <t xml:space="preserve">5202720004</t>
  </si>
  <si>
    <t xml:space="preserve">Stabbiano di Sotto</t>
  </si>
  <si>
    <t xml:space="preserve">5202724806</t>
  </si>
  <si>
    <t xml:space="preserve">Stabilimento Termale</t>
  </si>
  <si>
    <t xml:space="preserve">5202730001</t>
  </si>
  <si>
    <t xml:space="preserve">Val di Paglia</t>
  </si>
  <si>
    <t xml:space="preserve">San Casciano in Val di Pesa [FI]</t>
  </si>
  <si>
    <t xml:space="preserve">4803810001</t>
  </si>
  <si>
    <t xml:space="preserve">Bargino</t>
  </si>
  <si>
    <t xml:space="preserve">4803820001</t>
  </si>
  <si>
    <t xml:space="preserve">4803820002</t>
  </si>
  <si>
    <t xml:space="preserve">Calzaiolo</t>
  </si>
  <si>
    <t xml:space="preserve">4803840000</t>
  </si>
  <si>
    <t xml:space="preserve">Case sparse_171</t>
  </si>
  <si>
    <t xml:space="preserve">4803810002</t>
  </si>
  <si>
    <t xml:space="preserve">4803810003</t>
  </si>
  <si>
    <t xml:space="preserve">4803826603</t>
  </si>
  <si>
    <t xml:space="preserve">Croce di Via</t>
  </si>
  <si>
    <t xml:space="preserve">4803826604</t>
  </si>
  <si>
    <t xml:space="preserve">4803820005</t>
  </si>
  <si>
    <t xml:space="preserve">4803820006</t>
  </si>
  <si>
    <t xml:space="preserve">Le Quattro Strade</t>
  </si>
  <si>
    <t xml:space="preserve">4803810004</t>
  </si>
  <si>
    <t xml:space="preserve">4803820007</t>
  </si>
  <si>
    <t xml:space="preserve">Montecapri</t>
  </si>
  <si>
    <t xml:space="preserve">4803810005</t>
  </si>
  <si>
    <t xml:space="preserve">Montefiridolfi</t>
  </si>
  <si>
    <t xml:space="preserve">4803826708</t>
  </si>
  <si>
    <t xml:space="preserve">Mulino di Sugana</t>
  </si>
  <si>
    <t xml:space="preserve">4803826609</t>
  </si>
  <si>
    <t xml:space="preserve">Paolini</t>
  </si>
  <si>
    <t xml:space="preserve">4803830001</t>
  </si>
  <si>
    <t xml:space="preserve">Ponte Rotto</t>
  </si>
  <si>
    <t xml:space="preserve">4803820010</t>
  </si>
  <si>
    <t xml:space="preserve">4803810006</t>
  </si>
  <si>
    <t xml:space="preserve">Romola</t>
  </si>
  <si>
    <t xml:space="preserve">4803810007</t>
  </si>
  <si>
    <t xml:space="preserve">San Casciano in Val di Pesa</t>
  </si>
  <si>
    <t xml:space="preserve">4803826611</t>
  </si>
  <si>
    <t xml:space="preserve">San Fabiano</t>
  </si>
  <si>
    <t xml:space="preserve">4803810008</t>
  </si>
  <si>
    <t xml:space="preserve">4803820012</t>
  </si>
  <si>
    <t xml:space="preserve">Sant'Andrea in Percussina</t>
  </si>
  <si>
    <t xml:space="preserve">4803826613</t>
  </si>
  <si>
    <t xml:space="preserve">4803820014</t>
  </si>
  <si>
    <t xml:space="preserve">Senecchiolo</t>
  </si>
  <si>
    <t xml:space="preserve">4803810009</t>
  </si>
  <si>
    <t xml:space="preserve">4803820015</t>
  </si>
  <si>
    <t xml:space="preserve">Talente</t>
  </si>
  <si>
    <t xml:space="preserve">4803826716</t>
  </si>
  <si>
    <t xml:space="preserve">Valigondoli</t>
  </si>
  <si>
    <t xml:space="preserve">San Gimignano [SI]</t>
  </si>
  <si>
    <t xml:space="preserve">5202810001</t>
  </si>
  <si>
    <t xml:space="preserve">Badia A Elmi</t>
  </si>
  <si>
    <t xml:space="preserve">5202840000</t>
  </si>
  <si>
    <t xml:space="preserve">Case sparse_92</t>
  </si>
  <si>
    <t xml:space="preserve">5202810002</t>
  </si>
  <si>
    <t xml:space="preserve">5202830001</t>
  </si>
  <si>
    <t xml:space="preserve">Cusona</t>
  </si>
  <si>
    <t xml:space="preserve">5202826601</t>
  </si>
  <si>
    <t xml:space="preserve">5202820002</t>
  </si>
  <si>
    <t xml:space="preserve">Monteoliveto</t>
  </si>
  <si>
    <t xml:space="preserve">5202810003</t>
  </si>
  <si>
    <t xml:space="preserve">Pancole</t>
  </si>
  <si>
    <t xml:space="preserve">5202826603</t>
  </si>
  <si>
    <t xml:space="preserve">5202810004</t>
  </si>
  <si>
    <t xml:space="preserve">San Gimignano</t>
  </si>
  <si>
    <t xml:space="preserve">5202810005</t>
  </si>
  <si>
    <t xml:space="preserve">5202810006</t>
  </si>
  <si>
    <t xml:space="preserve">Ulignano</t>
  </si>
  <si>
    <t xml:space="preserve">5202940000</t>
  </si>
  <si>
    <t xml:space="preserve">Case sparse_93</t>
  </si>
  <si>
    <t xml:space="preserve">5202920002</t>
  </si>
  <si>
    <t xml:space="preserve">Monterongriffoli</t>
  </si>
  <si>
    <t xml:space="preserve">5202910001</t>
  </si>
  <si>
    <t xml:space="preserve">Montisi</t>
  </si>
  <si>
    <t xml:space="preserve">5202910002</t>
  </si>
  <si>
    <t xml:space="preserve">San Giovanni d'Asso</t>
  </si>
  <si>
    <t xml:space="preserve">San Giovanni Valdarno [AR]</t>
  </si>
  <si>
    <t xml:space="preserve">5103310003</t>
  </si>
  <si>
    <t xml:space="preserve">Badiola I</t>
  </si>
  <si>
    <t xml:space="preserve">5103326701</t>
  </si>
  <si>
    <t xml:space="preserve">Badiola II</t>
  </si>
  <si>
    <t xml:space="preserve">5103340000</t>
  </si>
  <si>
    <t xml:space="preserve">Case sparse_58</t>
  </si>
  <si>
    <t xml:space="preserve">5103310001</t>
  </si>
  <si>
    <t xml:space="preserve">San Giovanni Valdarno</t>
  </si>
  <si>
    <t xml:space="preserve">5103310002</t>
  </si>
  <si>
    <t xml:space="preserve">5103326702</t>
  </si>
  <si>
    <t xml:space="preserve">Vacchereccia Fattoria</t>
  </si>
  <si>
    <t xml:space="preserve">San Giuliano Terme [PI]</t>
  </si>
  <si>
    <t xml:space="preserve">5003110001</t>
  </si>
  <si>
    <t xml:space="preserve">Agnano</t>
  </si>
  <si>
    <t xml:space="preserve">5003126624</t>
  </si>
  <si>
    <t xml:space="preserve">Al Simonelli</t>
  </si>
  <si>
    <t xml:space="preserve">5003126709</t>
  </si>
  <si>
    <t xml:space="preserve">Al Simonelli Ovest</t>
  </si>
  <si>
    <t xml:space="preserve">5003126645</t>
  </si>
  <si>
    <t xml:space="preserve">Albavola</t>
  </si>
  <si>
    <t xml:space="preserve">5003110019</t>
  </si>
  <si>
    <t xml:space="preserve">Arena</t>
  </si>
  <si>
    <t xml:space="preserve">5003110003</t>
  </si>
  <si>
    <t xml:space="preserve">5003110033</t>
  </si>
  <si>
    <t xml:space="preserve">Cafaggiareggi</t>
  </si>
  <si>
    <t xml:space="preserve">5003110004</t>
  </si>
  <si>
    <t xml:space="preserve">5003110021</t>
  </si>
  <si>
    <t xml:space="preserve">Cardeta</t>
  </si>
  <si>
    <t xml:space="preserve">5003126701</t>
  </si>
  <si>
    <t xml:space="preserve">Cardeta Est</t>
  </si>
  <si>
    <t xml:space="preserve">5003120002</t>
  </si>
  <si>
    <t xml:space="preserve">Carraia Nord</t>
  </si>
  <si>
    <t xml:space="preserve">5003140000</t>
  </si>
  <si>
    <t xml:space="preserve">Case sparse_17</t>
  </si>
  <si>
    <t xml:space="preserve">5003120017</t>
  </si>
  <si>
    <t xml:space="preserve">5003110005</t>
  </si>
  <si>
    <t xml:space="preserve">5003120042</t>
  </si>
  <si>
    <t xml:space="preserve">Corliano</t>
  </si>
  <si>
    <t xml:space="preserve">5003126631</t>
  </si>
  <si>
    <t xml:space="preserve">Gatano</t>
  </si>
  <si>
    <t xml:space="preserve">5003110006</t>
  </si>
  <si>
    <t xml:space="preserve">5003126706</t>
  </si>
  <si>
    <t xml:space="preserve">5003110022</t>
  </si>
  <si>
    <t xml:space="preserve">Le Maggiola</t>
  </si>
  <si>
    <t xml:space="preserve">5003120032</t>
  </si>
  <si>
    <t xml:space="preserve">Le Maggiola Nord</t>
  </si>
  <si>
    <t xml:space="preserve">5003126620</t>
  </si>
  <si>
    <t xml:space="preserve">Le Maggiola Ovest</t>
  </si>
  <si>
    <t xml:space="preserve">5003110007</t>
  </si>
  <si>
    <t xml:space="preserve">Madonna dell'Acqua</t>
  </si>
  <si>
    <t xml:space="preserve">5003130003</t>
  </si>
  <si>
    <t xml:space="preserve">Martraverso</t>
  </si>
  <si>
    <t xml:space="preserve">5003110020</t>
  </si>
  <si>
    <t xml:space="preserve">5003110008</t>
  </si>
  <si>
    <t xml:space="preserve">Mezzana-Colignola</t>
  </si>
  <si>
    <t xml:space="preserve">5003110036</t>
  </si>
  <si>
    <t xml:space="preserve">5003120011</t>
  </si>
  <si>
    <t xml:space="preserve">Monsello</t>
  </si>
  <si>
    <t xml:space="preserve">5003110031</t>
  </si>
  <si>
    <t xml:space="preserve">Orzignano</t>
  </si>
  <si>
    <t xml:space="preserve">5003110037</t>
  </si>
  <si>
    <t xml:space="preserve">5003110024</t>
  </si>
  <si>
    <t xml:space="preserve">5003110025</t>
  </si>
  <si>
    <t xml:space="preserve">Piaggia</t>
  </si>
  <si>
    <t xml:space="preserve">5003110034</t>
  </si>
  <si>
    <t xml:space="preserve">Pontasserchio</t>
  </si>
  <si>
    <t xml:space="preserve">5003110026</t>
  </si>
  <si>
    <t xml:space="preserve">Ponte d'Oro</t>
  </si>
  <si>
    <t xml:space="preserve">5003110010</t>
  </si>
  <si>
    <t xml:space="preserve">5003110011</t>
  </si>
  <si>
    <t xml:space="preserve">Ripafratta-Farneta</t>
  </si>
  <si>
    <t xml:space="preserve">5003110012</t>
  </si>
  <si>
    <t xml:space="preserve">San Giuliano Terme</t>
  </si>
  <si>
    <t xml:space="preserve">5003126623</t>
  </si>
  <si>
    <t xml:space="preserve">San Iacopo</t>
  </si>
  <si>
    <t xml:space="preserve">5003130002</t>
  </si>
  <si>
    <t xml:space="preserve">5003110035</t>
  </si>
  <si>
    <t xml:space="preserve">Sant'Andrea in Pescaiola</t>
  </si>
  <si>
    <t xml:space="preserve">5003120027</t>
  </si>
  <si>
    <t xml:space="preserve">Tre Ponti</t>
  </si>
  <si>
    <t xml:space="preserve">San Godenzo [FI]</t>
  </si>
  <si>
    <t xml:space="preserve">4803910001</t>
  </si>
  <si>
    <t xml:space="preserve">4803940000</t>
  </si>
  <si>
    <t xml:space="preserve">Case sparse_172</t>
  </si>
  <si>
    <t xml:space="preserve">4803920001</t>
  </si>
  <si>
    <t xml:space="preserve">4803910002</t>
  </si>
  <si>
    <t xml:space="preserve">Il Castagno d'Andrea</t>
  </si>
  <si>
    <t xml:space="preserve">4803926603</t>
  </si>
  <si>
    <t xml:space="preserve">Lo Specchio</t>
  </si>
  <si>
    <t xml:space="preserve">4803920005</t>
  </si>
  <si>
    <t xml:space="preserve">4803910003</t>
  </si>
  <si>
    <t xml:space="preserve">San Bavello</t>
  </si>
  <si>
    <t xml:space="preserve">4803910004</t>
  </si>
  <si>
    <t xml:space="preserve">San Godenzo</t>
  </si>
  <si>
    <t xml:space="preserve">4701926601</t>
  </si>
  <si>
    <t xml:space="preserve">Campo Magno</t>
  </si>
  <si>
    <t xml:space="preserve">4701910001</t>
  </si>
  <si>
    <t xml:space="preserve">Campo Tizzoro</t>
  </si>
  <si>
    <t xml:space="preserve">4701920002</t>
  </si>
  <si>
    <t xml:space="preserve">Case Bizzarri</t>
  </si>
  <si>
    <t xml:space="preserve">4701926603</t>
  </si>
  <si>
    <t xml:space="preserve">Case Ducci</t>
  </si>
  <si>
    <t xml:space="preserve">4701940000</t>
  </si>
  <si>
    <t xml:space="preserve">Case sparse_134</t>
  </si>
  <si>
    <t xml:space="preserve">4701926609</t>
  </si>
  <si>
    <t xml:space="preserve">Caseromito</t>
  </si>
  <si>
    <t xml:space="preserve">4701920011</t>
  </si>
  <si>
    <t xml:space="preserve">4701910002</t>
  </si>
  <si>
    <t xml:space="preserve">Gavinana</t>
  </si>
  <si>
    <t xml:space="preserve">4701910003</t>
  </si>
  <si>
    <t xml:space="preserve">4701910004</t>
  </si>
  <si>
    <t xml:space="preserve">Lancisa</t>
  </si>
  <si>
    <t xml:space="preserve">4701910005</t>
  </si>
  <si>
    <t xml:space="preserve">Limestre</t>
  </si>
  <si>
    <t xml:space="preserve">4701910006</t>
  </si>
  <si>
    <t xml:space="preserve">Lizzano</t>
  </si>
  <si>
    <t xml:space="preserve">4701910013</t>
  </si>
  <si>
    <t xml:space="preserve">Mammiano</t>
  </si>
  <si>
    <t xml:space="preserve">4701910008</t>
  </si>
  <si>
    <t xml:space="preserve">Mammiano Basso</t>
  </si>
  <si>
    <t xml:space="preserve">4701920013</t>
  </si>
  <si>
    <t xml:space="preserve">Oppio</t>
  </si>
  <si>
    <t xml:space="preserve">4701926715</t>
  </si>
  <si>
    <t xml:space="preserve">4701910009</t>
  </si>
  <si>
    <t xml:space="preserve">4701920014</t>
  </si>
  <si>
    <t xml:space="preserve">Pratale</t>
  </si>
  <si>
    <t xml:space="preserve">4701910010</t>
  </si>
  <si>
    <t xml:space="preserve">San Marcello Pistoiese</t>
  </si>
  <si>
    <t xml:space="preserve">4701910011</t>
  </si>
  <si>
    <t xml:space="preserve">Spignana</t>
  </si>
  <si>
    <t xml:space="preserve">4701910012</t>
  </si>
  <si>
    <t xml:space="preserve">Vizzaneta</t>
  </si>
  <si>
    <t xml:space="preserve">San Miniato [PI]</t>
  </si>
  <si>
    <t xml:space="preserve">5003226601</t>
  </si>
  <si>
    <t xml:space="preserve">Alberaccio</t>
  </si>
  <si>
    <t xml:space="preserve">5003210001</t>
  </si>
  <si>
    <t xml:space="preserve">Balconevisi</t>
  </si>
  <si>
    <t xml:space="preserve">5003226602</t>
  </si>
  <si>
    <t xml:space="preserve">Borghigiana</t>
  </si>
  <si>
    <t xml:space="preserve">5003226603</t>
  </si>
  <si>
    <t xml:space="preserve">Bottega Genovini</t>
  </si>
  <si>
    <t xml:space="preserve">5003220004</t>
  </si>
  <si>
    <t xml:space="preserve">Bucciano</t>
  </si>
  <si>
    <t xml:space="preserve">5003226605</t>
  </si>
  <si>
    <t xml:space="preserve">Calenzano I</t>
  </si>
  <si>
    <t xml:space="preserve">5003226606</t>
  </si>
  <si>
    <t xml:space="preserve">Calenzano II</t>
  </si>
  <si>
    <t xml:space="preserve">5003226607</t>
  </si>
  <si>
    <t xml:space="preserve">Calpetardo</t>
  </si>
  <si>
    <t xml:space="preserve">5003226711</t>
  </si>
  <si>
    <t xml:space="preserve">Case Nuove di Roffia</t>
  </si>
  <si>
    <t xml:space="preserve">5003240000</t>
  </si>
  <si>
    <t xml:space="preserve">Case sparse_18</t>
  </si>
  <si>
    <t xml:space="preserve">5003226712</t>
  </si>
  <si>
    <t xml:space="preserve">Casotti di Moriolo</t>
  </si>
  <si>
    <t xml:space="preserve">5003220035</t>
  </si>
  <si>
    <t xml:space="preserve">Collebrunacchi</t>
  </si>
  <si>
    <t xml:space="preserve">5003210002</t>
  </si>
  <si>
    <t xml:space="preserve">Corazzano</t>
  </si>
  <si>
    <t xml:space="preserve">5003210003</t>
  </si>
  <si>
    <t xml:space="preserve">Cusignano</t>
  </si>
  <si>
    <t xml:space="preserve">5003220014</t>
  </si>
  <si>
    <t xml:space="preserve">Fornacino</t>
  </si>
  <si>
    <t xml:space="preserve">5003226615</t>
  </si>
  <si>
    <t xml:space="preserve">Gargozzi</t>
  </si>
  <si>
    <t xml:space="preserve">5003220016</t>
  </si>
  <si>
    <t xml:space="preserve">Giovanastra</t>
  </si>
  <si>
    <t xml:space="preserve">5003210004</t>
  </si>
  <si>
    <t xml:space="preserve">5003220018</t>
  </si>
  <si>
    <t xml:space="preserve">La Dogaia</t>
  </si>
  <si>
    <t xml:space="preserve">5003210005</t>
  </si>
  <si>
    <t xml:space="preserve">5003226620</t>
  </si>
  <si>
    <t xml:space="preserve">5003220021</t>
  </si>
  <si>
    <t xml:space="preserve">Le Tombe</t>
  </si>
  <si>
    <t xml:space="preserve">5003226722</t>
  </si>
  <si>
    <t xml:space="preserve">Mezzopiano I</t>
  </si>
  <si>
    <t xml:space="preserve">5003220023</t>
  </si>
  <si>
    <t xml:space="preserve">Mezzopiano II</t>
  </si>
  <si>
    <t xml:space="preserve">5003226626</t>
  </si>
  <si>
    <t xml:space="preserve">Montorzo</t>
  </si>
  <si>
    <t xml:space="preserve">5003226627</t>
  </si>
  <si>
    <t xml:space="preserve">Moriolo</t>
  </si>
  <si>
    <t xml:space="preserve">5003220028</t>
  </si>
  <si>
    <t xml:space="preserve">Ontraino</t>
  </si>
  <si>
    <t xml:space="preserve">5003226629</t>
  </si>
  <si>
    <t xml:space="preserve">Palagetto</t>
  </si>
  <si>
    <t xml:space="preserve">5003220030</t>
  </si>
  <si>
    <t xml:space="preserve">5003220031</t>
  </si>
  <si>
    <t xml:space="preserve">Palazzo Torto</t>
  </si>
  <si>
    <t xml:space="preserve">5003210006</t>
  </si>
  <si>
    <t xml:space="preserve">Parrino</t>
  </si>
  <si>
    <t xml:space="preserve">5003226632</t>
  </si>
  <si>
    <t xml:space="preserve">Piano di Moriolo</t>
  </si>
  <si>
    <t xml:space="preserve">5003220033</t>
  </si>
  <si>
    <t xml:space="preserve">Poggio A Isola</t>
  </si>
  <si>
    <t xml:space="preserve">5003210007</t>
  </si>
  <si>
    <t xml:space="preserve">Ponte A Elsa</t>
  </si>
  <si>
    <t xml:space="preserve">5003210008</t>
  </si>
  <si>
    <t xml:space="preserve">Roffia</t>
  </si>
  <si>
    <t xml:space="preserve">5003210009</t>
  </si>
  <si>
    <t xml:space="preserve">5003210010</t>
  </si>
  <si>
    <t xml:space="preserve">San Miniato</t>
  </si>
  <si>
    <t xml:space="preserve">5003210011</t>
  </si>
  <si>
    <t xml:space="preserve">5003220034</t>
  </si>
  <si>
    <t xml:space="preserve">5003210012</t>
  </si>
  <si>
    <t xml:space="preserve">Stibbio</t>
  </si>
  <si>
    <t xml:space="preserve">4804010001</t>
  </si>
  <si>
    <t xml:space="preserve">Campomigliaio</t>
  </si>
  <si>
    <t xml:space="preserve">4804026601</t>
  </si>
  <si>
    <t xml:space="preserve">Casa Loli</t>
  </si>
  <si>
    <t xml:space="preserve">4804040000</t>
  </si>
  <si>
    <t xml:space="preserve">Case sparse_173</t>
  </si>
  <si>
    <t xml:space="preserve">4804026602</t>
  </si>
  <si>
    <t xml:space="preserve">4804020803</t>
  </si>
  <si>
    <t xml:space="preserve">Convento Bosco ai Frati</t>
  </si>
  <si>
    <t xml:space="preserve">4804020005</t>
  </si>
  <si>
    <t xml:space="preserve">4804026706</t>
  </si>
  <si>
    <t xml:space="preserve">Novoli</t>
  </si>
  <si>
    <t xml:space="preserve">4804026707</t>
  </si>
  <si>
    <t xml:space="preserve">Ponte del Carlone</t>
  </si>
  <si>
    <t xml:space="preserve">4804020008</t>
  </si>
  <si>
    <t xml:space="preserve">San Giusto a Fortuna</t>
  </si>
  <si>
    <t xml:space="preserve">4804010002</t>
  </si>
  <si>
    <t xml:space="preserve">San Piero a Sieve</t>
  </si>
  <si>
    <t xml:space="preserve">4804020010</t>
  </si>
  <si>
    <t xml:space="preserve">Scaffaia</t>
  </si>
  <si>
    <t xml:space="preserve">4804026711</t>
  </si>
  <si>
    <t xml:space="preserve">Tagliaferro</t>
  </si>
  <si>
    <t xml:space="preserve">San Quirico d'Orcia [SI]</t>
  </si>
  <si>
    <t xml:space="preserve">5203010001</t>
  </si>
  <si>
    <t xml:space="preserve">Bagno Vignoni</t>
  </si>
  <si>
    <t xml:space="preserve">5203040000</t>
  </si>
  <si>
    <t xml:space="preserve">Case sparse_94</t>
  </si>
  <si>
    <t xml:space="preserve">5203026602</t>
  </si>
  <si>
    <t xml:space="preserve">Delle Fornaci</t>
  </si>
  <si>
    <t xml:space="preserve">5203020001</t>
  </si>
  <si>
    <t xml:space="preserve">Fornace Laterizi</t>
  </si>
  <si>
    <t xml:space="preserve">5203010002</t>
  </si>
  <si>
    <t xml:space="preserve">San Quirico d'Orcia</t>
  </si>
  <si>
    <t xml:space="preserve">San Romano in Garfagnana [LU]</t>
  </si>
  <si>
    <t xml:space="preserve">4602710001</t>
  </si>
  <si>
    <t xml:space="preserve">Caprignana</t>
  </si>
  <si>
    <t xml:space="preserve">4602740000</t>
  </si>
  <si>
    <t xml:space="preserve">Case sparse_266</t>
  </si>
  <si>
    <t xml:space="preserve">4602720004</t>
  </si>
  <si>
    <t xml:space="preserve">Cerreta</t>
  </si>
  <si>
    <t xml:space="preserve">4602720001</t>
  </si>
  <si>
    <t xml:space="preserve">Naggio</t>
  </si>
  <si>
    <t xml:space="preserve">4602710002</t>
  </si>
  <si>
    <t xml:space="preserve">Orzaglia</t>
  </si>
  <si>
    <t xml:space="preserve">4602724902</t>
  </si>
  <si>
    <t xml:space="preserve">Rifugio Miramonti Orecchiella</t>
  </si>
  <si>
    <t xml:space="preserve">4602726603</t>
  </si>
  <si>
    <t xml:space="preserve">Sambuca</t>
  </si>
  <si>
    <t xml:space="preserve">4602710003</t>
  </si>
  <si>
    <t xml:space="preserve">4602710004</t>
  </si>
  <si>
    <t xml:space="preserve">Sillicagnana</t>
  </si>
  <si>
    <t xml:space="preserve">4602710005</t>
  </si>
  <si>
    <t xml:space="preserve">Verrucole</t>
  </si>
  <si>
    <t xml:space="preserve">4602710006</t>
  </si>
  <si>
    <t xml:space="preserve">Vibbiana</t>
  </si>
  <si>
    <t xml:space="preserve">4602710007</t>
  </si>
  <si>
    <t xml:space="preserve">Villetta</t>
  </si>
  <si>
    <t xml:space="preserve">San Vincenzo [LI]</t>
  </si>
  <si>
    <t xml:space="preserve">4901840000</t>
  </si>
  <si>
    <t xml:space="preserve">Case sparse_199</t>
  </si>
  <si>
    <t xml:space="preserve">4901810001</t>
  </si>
  <si>
    <t xml:space="preserve">4901810002</t>
  </si>
  <si>
    <t xml:space="preserve">San Vincenzo</t>
  </si>
  <si>
    <t xml:space="preserve">4901826708</t>
  </si>
  <si>
    <t xml:space="preserve">Zona Aviosuperficie</t>
  </si>
  <si>
    <t xml:space="preserve">4901820009</t>
  </si>
  <si>
    <t xml:space="preserve">Zona Cason di Tavole</t>
  </si>
  <si>
    <t xml:space="preserve">4901826703</t>
  </si>
  <si>
    <t xml:space="preserve">Zona Coscia</t>
  </si>
  <si>
    <t xml:space="preserve">4901820001</t>
  </si>
  <si>
    <t xml:space="preserve">4901820005</t>
  </si>
  <si>
    <t xml:space="preserve">Zona Intermedia San Bartolo</t>
  </si>
  <si>
    <t xml:space="preserve">4901826607</t>
  </si>
  <si>
    <t xml:space="preserve">Zona San Filippo</t>
  </si>
  <si>
    <t xml:space="preserve">4901826704</t>
  </si>
  <si>
    <t xml:space="preserve">Zona San Gregorio</t>
  </si>
  <si>
    <t xml:space="preserve">Sansepolcro [AR]</t>
  </si>
  <si>
    <t xml:space="preserve">5103440000</t>
  </si>
  <si>
    <t xml:space="preserve">Case sparse_59</t>
  </si>
  <si>
    <t xml:space="preserve">5103426601</t>
  </si>
  <si>
    <t xml:space="preserve">Comando</t>
  </si>
  <si>
    <t xml:space="preserve">5103420003</t>
  </si>
  <si>
    <t xml:space="preserve">Falcigiano</t>
  </si>
  <si>
    <t xml:space="preserve">5103426604</t>
  </si>
  <si>
    <t xml:space="preserve">5103420005</t>
  </si>
  <si>
    <t xml:space="preserve">Gragnano</t>
  </si>
  <si>
    <t xml:space="preserve">5103420006</t>
  </si>
  <si>
    <t xml:space="preserve">Gragnano Alto</t>
  </si>
  <si>
    <t xml:space="preserve">5103410001</t>
  </si>
  <si>
    <t xml:space="preserve">5103410002</t>
  </si>
  <si>
    <t xml:space="preserve">5103420007</t>
  </si>
  <si>
    <t xml:space="preserve">5103420008</t>
  </si>
  <si>
    <t xml:space="preserve">Pocaia di Sopra</t>
  </si>
  <si>
    <t xml:space="preserve">5103426612</t>
  </si>
  <si>
    <t xml:space="preserve">Rosadino</t>
  </si>
  <si>
    <t xml:space="preserve">5103420009</t>
  </si>
  <si>
    <t xml:space="preserve">San Pietro in Villa</t>
  </si>
  <si>
    <t xml:space="preserve">5103410003</t>
  </si>
  <si>
    <t xml:space="preserve">Sansepolcro</t>
  </si>
  <si>
    <t xml:space="preserve">5103426610</t>
  </si>
  <si>
    <t xml:space="preserve">Santa Croce</t>
  </si>
  <si>
    <t xml:space="preserve">5103410004</t>
  </si>
  <si>
    <t xml:space="preserve">Santa Fiora</t>
  </si>
  <si>
    <t xml:space="preserve">5103410005</t>
  </si>
  <si>
    <t xml:space="preserve">5103422011</t>
  </si>
  <si>
    <t xml:space="preserve">Villa Serena</t>
  </si>
  <si>
    <t xml:space="preserve">Santa Croce sull'Arno [PI]</t>
  </si>
  <si>
    <t xml:space="preserve">5003310003</t>
  </si>
  <si>
    <t xml:space="preserve">Baldacci</t>
  </si>
  <si>
    <t xml:space="preserve">5003320005</t>
  </si>
  <si>
    <t xml:space="preserve">Bocciardi</t>
  </si>
  <si>
    <t xml:space="preserve">5003320006</t>
  </si>
  <si>
    <t xml:space="preserve">5003340000</t>
  </si>
  <si>
    <t xml:space="preserve">Case sparse_19</t>
  </si>
  <si>
    <t xml:space="preserve">5003320007</t>
  </si>
  <si>
    <t xml:space="preserve">5003320001</t>
  </si>
  <si>
    <t xml:space="preserve">5003320002</t>
  </si>
  <si>
    <t xml:space="preserve">Cerri</t>
  </si>
  <si>
    <t xml:space="preserve">5003320008</t>
  </si>
  <si>
    <t xml:space="preserve">Pieraccioni</t>
  </si>
  <si>
    <t xml:space="preserve">5003310001</t>
  </si>
  <si>
    <t xml:space="preserve">Santa Croce sull'Arno</t>
  </si>
  <si>
    <t xml:space="preserve">5003310002</t>
  </si>
  <si>
    <t xml:space="preserve">5003326610</t>
  </si>
  <si>
    <t xml:space="preserve">Tramontano</t>
  </si>
  <si>
    <t xml:space="preserve">Santa Fiora [GR]</t>
  </si>
  <si>
    <t xml:space="preserve">5302210004</t>
  </si>
  <si>
    <t xml:space="preserve">Bagnolo</t>
  </si>
  <si>
    <t xml:space="preserve">5302210001</t>
  </si>
  <si>
    <t xml:space="preserve">Bagnore</t>
  </si>
  <si>
    <t xml:space="preserve">5302240000</t>
  </si>
  <si>
    <t xml:space="preserve">Case sparse_122</t>
  </si>
  <si>
    <t xml:space="preserve">5302220003</t>
  </si>
  <si>
    <t xml:space="preserve">San Bastiano</t>
  </si>
  <si>
    <t xml:space="preserve">5302210002</t>
  </si>
  <si>
    <t xml:space="preserve">5302210003</t>
  </si>
  <si>
    <t xml:space="preserve">Santa Luce [PI]</t>
  </si>
  <si>
    <t xml:space="preserve">5003440000</t>
  </si>
  <si>
    <t xml:space="preserve">Case sparse_20</t>
  </si>
  <si>
    <t xml:space="preserve">5003430001</t>
  </si>
  <si>
    <t xml:space="preserve">Macchiaverde</t>
  </si>
  <si>
    <t xml:space="preserve">5003410001</t>
  </si>
  <si>
    <t xml:space="preserve">5003410002</t>
  </si>
  <si>
    <t xml:space="preserve">Pieve di Santa Luce</t>
  </si>
  <si>
    <t xml:space="preserve">5003410003</t>
  </si>
  <si>
    <t xml:space="preserve">Pomaia</t>
  </si>
  <si>
    <t xml:space="preserve">5003410004</t>
  </si>
  <si>
    <t xml:space="preserve">Santa Maria a Monte [PI]</t>
  </si>
  <si>
    <t xml:space="preserve">5003540000</t>
  </si>
  <si>
    <t xml:space="preserve">Case sparse_21</t>
  </si>
  <si>
    <t xml:space="preserve">5003520005</t>
  </si>
  <si>
    <t xml:space="preserve">5003510001</t>
  </si>
  <si>
    <t xml:space="preserve">Cerretti</t>
  </si>
  <si>
    <t xml:space="preserve">5003520001</t>
  </si>
  <si>
    <t xml:space="preserve">Cinque Case</t>
  </si>
  <si>
    <t xml:space="preserve">5003520006</t>
  </si>
  <si>
    <t xml:space="preserve">Lungomonte</t>
  </si>
  <si>
    <t xml:space="preserve">5003510002</t>
  </si>
  <si>
    <t xml:space="preserve">Montecalvoli</t>
  </si>
  <si>
    <t xml:space="preserve">5003520002</t>
  </si>
  <si>
    <t xml:space="preserve">Paniaccio</t>
  </si>
  <si>
    <t xml:space="preserve">5003510003</t>
  </si>
  <si>
    <t xml:space="preserve">5003510004</t>
  </si>
  <si>
    <t xml:space="preserve">Santa Maria a Monte</t>
  </si>
  <si>
    <t xml:space="preserve">5003520003</t>
  </si>
  <si>
    <t xml:space="preserve">5003526604</t>
  </si>
  <si>
    <t xml:space="preserve">Villa Fantoni</t>
  </si>
  <si>
    <t xml:space="preserve">Sarteano [SI]</t>
  </si>
  <si>
    <t xml:space="preserve">5203126606</t>
  </si>
  <si>
    <t xml:space="preserve">Casa Bebi II</t>
  </si>
  <si>
    <t xml:space="preserve">5203140000</t>
  </si>
  <si>
    <t xml:space="preserve">Case sparse_95</t>
  </si>
  <si>
    <t xml:space="preserve">5203120001</t>
  </si>
  <si>
    <t xml:space="preserve">Castiglioncello del Trinoro</t>
  </si>
  <si>
    <t xml:space="preserve">5203120003</t>
  </si>
  <si>
    <t xml:space="preserve">Fonte della Regina</t>
  </si>
  <si>
    <t xml:space="preserve">5203120004</t>
  </si>
  <si>
    <t xml:space="preserve">Fonte Vetriana</t>
  </si>
  <si>
    <t xml:space="preserve">5203110001</t>
  </si>
  <si>
    <t xml:space="preserve">Sarteano</t>
  </si>
  <si>
    <t xml:space="preserve">5203126608</t>
  </si>
  <si>
    <t xml:space="preserve">Valverde</t>
  </si>
  <si>
    <t xml:space="preserve">Sassetta [LI]</t>
  </si>
  <si>
    <t xml:space="preserve">4901940000</t>
  </si>
  <si>
    <t xml:space="preserve">Case sparse_200</t>
  </si>
  <si>
    <t xml:space="preserve">4901920001</t>
  </si>
  <si>
    <t xml:space="preserve">4901910001</t>
  </si>
  <si>
    <t xml:space="preserve">Sassetta</t>
  </si>
  <si>
    <t xml:space="preserve">4901920002</t>
  </si>
  <si>
    <t xml:space="preserve">Valcanina</t>
  </si>
  <si>
    <t xml:space="preserve">Scandicci [FI]</t>
  </si>
  <si>
    <t xml:space="preserve">4804120001</t>
  </si>
  <si>
    <t xml:space="preserve">4804126702</t>
  </si>
  <si>
    <t xml:space="preserve">Broncigliano</t>
  </si>
  <si>
    <t xml:space="preserve">4804140000</t>
  </si>
  <si>
    <t xml:space="preserve">Case sparse_174</t>
  </si>
  <si>
    <t xml:space="preserve">4804126703</t>
  </si>
  <si>
    <t xml:space="preserve">Casignano</t>
  </si>
  <si>
    <t xml:space="preserve">4804120004</t>
  </si>
  <si>
    <t xml:space="preserve">La Palazzina</t>
  </si>
  <si>
    <t xml:space="preserve">4804126705</t>
  </si>
  <si>
    <t xml:space="preserve">La Porta</t>
  </si>
  <si>
    <t xml:space="preserve">4804120012</t>
  </si>
  <si>
    <t xml:space="preserve">L'Ermellino</t>
  </si>
  <si>
    <t xml:space="preserve">4804120006</t>
  </si>
  <si>
    <t xml:space="preserve">Mosciano</t>
  </si>
  <si>
    <t xml:space="preserve">4804126707</t>
  </si>
  <si>
    <t xml:space="preserve">Pian de' Cerri</t>
  </si>
  <si>
    <t xml:space="preserve">4804126608</t>
  </si>
  <si>
    <t xml:space="preserve">4804110001</t>
  </si>
  <si>
    <t xml:space="preserve">San Martino alla Palma</t>
  </si>
  <si>
    <t xml:space="preserve">4804120009</t>
  </si>
  <si>
    <t xml:space="preserve">San Michele a Torri</t>
  </si>
  <si>
    <t xml:space="preserve">4804110002</t>
  </si>
  <si>
    <t xml:space="preserve">San Vincenzo a Torri</t>
  </si>
  <si>
    <t xml:space="preserve">4804120010</t>
  </si>
  <si>
    <t xml:space="preserve">Santa Maria a Marciola</t>
  </si>
  <si>
    <t xml:space="preserve">4804110003</t>
  </si>
  <si>
    <t xml:space="preserve">Scandicci</t>
  </si>
  <si>
    <t xml:space="preserve">4804126711</t>
  </si>
  <si>
    <t xml:space="preserve">Scansano [GR]</t>
  </si>
  <si>
    <t xml:space="preserve">5302310001</t>
  </si>
  <si>
    <t xml:space="preserve">Baccinello</t>
  </si>
  <si>
    <t xml:space="preserve">5302320001</t>
  </si>
  <si>
    <t xml:space="preserve">Bivio Montorgiali</t>
  </si>
  <si>
    <t xml:space="preserve">5302326602</t>
  </si>
  <si>
    <t xml:space="preserve">Case Belardi</t>
  </si>
  <si>
    <t xml:space="preserve">5302340000</t>
  </si>
  <si>
    <t xml:space="preserve">Case sparse_123</t>
  </si>
  <si>
    <t xml:space="preserve">5302320003</t>
  </si>
  <si>
    <t xml:space="preserve">Chiesa Vecchia Giu'</t>
  </si>
  <si>
    <t xml:space="preserve">5302320004</t>
  </si>
  <si>
    <t xml:space="preserve">Fontalcarpine</t>
  </si>
  <si>
    <t xml:space="preserve">5302326605</t>
  </si>
  <si>
    <t xml:space="preserve">5302326610</t>
  </si>
  <si>
    <t xml:space="preserve">Localitá Trasubbie</t>
  </si>
  <si>
    <t xml:space="preserve">5302320009</t>
  </si>
  <si>
    <t xml:space="preserve">Localitá Valletta</t>
  </si>
  <si>
    <t xml:space="preserve">5302310002</t>
  </si>
  <si>
    <t xml:space="preserve">Montorgiali</t>
  </si>
  <si>
    <t xml:space="preserve">5302310003</t>
  </si>
  <si>
    <t xml:space="preserve">Murci</t>
  </si>
  <si>
    <t xml:space="preserve">5302310004</t>
  </si>
  <si>
    <t xml:space="preserve">5302320006</t>
  </si>
  <si>
    <t xml:space="preserve">Perazzeta</t>
  </si>
  <si>
    <t xml:space="preserve">5302310005</t>
  </si>
  <si>
    <t xml:space="preserve">Poggioferro</t>
  </si>
  <si>
    <t xml:space="preserve">5302310006</t>
  </si>
  <si>
    <t xml:space="preserve">Polveraia</t>
  </si>
  <si>
    <t xml:space="preserve">5302310007</t>
  </si>
  <si>
    <t xml:space="preserve">5302326608</t>
  </si>
  <si>
    <t xml:space="preserve">5302310008</t>
  </si>
  <si>
    <t xml:space="preserve">Scansano</t>
  </si>
  <si>
    <t xml:space="preserve">Scarlino [GR]</t>
  </si>
  <si>
    <t xml:space="preserve">5302440000</t>
  </si>
  <si>
    <t xml:space="preserve">Case sparse_124</t>
  </si>
  <si>
    <t xml:space="preserve">5302430001</t>
  </si>
  <si>
    <t xml:space="preserve">5302425805</t>
  </si>
  <si>
    <t xml:space="preserve">Il Fontino</t>
  </si>
  <si>
    <t xml:space="preserve">5302426601</t>
  </si>
  <si>
    <t xml:space="preserve">Imposto</t>
  </si>
  <si>
    <t xml:space="preserve">5302430002</t>
  </si>
  <si>
    <t xml:space="preserve">La Botte</t>
  </si>
  <si>
    <t xml:space="preserve">5302430003</t>
  </si>
  <si>
    <t xml:space="preserve">5302420002</t>
  </si>
  <si>
    <t xml:space="preserve">5302426703</t>
  </si>
  <si>
    <t xml:space="preserve">Palazzo Guelfi</t>
  </si>
  <si>
    <t xml:space="preserve">5302410001</t>
  </si>
  <si>
    <t xml:space="preserve">Portiglioni</t>
  </si>
  <si>
    <t xml:space="preserve">5302410003</t>
  </si>
  <si>
    <t xml:space="preserve">Scarlino</t>
  </si>
  <si>
    <t xml:space="preserve">5302410004</t>
  </si>
  <si>
    <t xml:space="preserve">Scarlino Scalo</t>
  </si>
  <si>
    <t xml:space="preserve">5302420004</t>
  </si>
  <si>
    <t xml:space="preserve">Zona 167 Scarlino</t>
  </si>
  <si>
    <t xml:space="preserve">4804226601</t>
  </si>
  <si>
    <t xml:space="preserve">Bagnatoio</t>
  </si>
  <si>
    <t xml:space="preserve">4804240000</t>
  </si>
  <si>
    <t xml:space="preserve">Case sparse_175</t>
  </si>
  <si>
    <t xml:space="preserve">4804220004</t>
  </si>
  <si>
    <t xml:space="preserve">La Castellana</t>
  </si>
  <si>
    <t xml:space="preserve">4804220002</t>
  </si>
  <si>
    <t xml:space="preserve">4804210001</t>
  </si>
  <si>
    <t xml:space="preserve">Marcoiano</t>
  </si>
  <si>
    <t xml:space="preserve">4804230001</t>
  </si>
  <si>
    <t xml:space="preserve">Panna</t>
  </si>
  <si>
    <t xml:space="preserve">4804230003</t>
  </si>
  <si>
    <t xml:space="preserve">Petrona</t>
  </si>
  <si>
    <t xml:space="preserve">4804230002</t>
  </si>
  <si>
    <t xml:space="preserve">Pianvallico</t>
  </si>
  <si>
    <t xml:space="preserve">4804210002</t>
  </si>
  <si>
    <t xml:space="preserve">Ponzalla</t>
  </si>
  <si>
    <t xml:space="preserve">4804210003</t>
  </si>
  <si>
    <t xml:space="preserve">4804210004</t>
  </si>
  <si>
    <t xml:space="preserve">Scarperia</t>
  </si>
  <si>
    <t xml:space="preserve">4804220003</t>
  </si>
  <si>
    <t xml:space="preserve">Senni</t>
  </si>
  <si>
    <t xml:space="preserve">Seggiano [GR]</t>
  </si>
  <si>
    <t xml:space="preserve">5302520001</t>
  </si>
  <si>
    <t xml:space="preserve">Altori</t>
  </si>
  <si>
    <t xml:space="preserve">5302520002</t>
  </si>
  <si>
    <t xml:space="preserve">Casa la Bruca</t>
  </si>
  <si>
    <t xml:space="preserve">5302526607</t>
  </si>
  <si>
    <t xml:space="preserve">Casa Lichio</t>
  </si>
  <si>
    <t xml:space="preserve">5302540000</t>
  </si>
  <si>
    <t xml:space="preserve">Case sparse_125</t>
  </si>
  <si>
    <t xml:space="preserve">5302510001</t>
  </si>
  <si>
    <t xml:space="preserve">5302520004</t>
  </si>
  <si>
    <t xml:space="preserve">Piagge</t>
  </si>
  <si>
    <t xml:space="preserve">5302520005</t>
  </si>
  <si>
    <t xml:space="preserve">5302510002</t>
  </si>
  <si>
    <t xml:space="preserve">Seggiano</t>
  </si>
  <si>
    <t xml:space="preserve">5302520006</t>
  </si>
  <si>
    <t xml:space="preserve">Trefonti</t>
  </si>
  <si>
    <t xml:space="preserve">Semproniano [GR]</t>
  </si>
  <si>
    <t xml:space="preserve">5302820001</t>
  </si>
  <si>
    <t xml:space="preserve">5302840000</t>
  </si>
  <si>
    <t xml:space="preserve">Case sparse_128</t>
  </si>
  <si>
    <t xml:space="preserve">5302810001</t>
  </si>
  <si>
    <t xml:space="preserve">Catabbio</t>
  </si>
  <si>
    <t xml:space="preserve">5302810002</t>
  </si>
  <si>
    <t xml:space="preserve">Cellena</t>
  </si>
  <si>
    <t xml:space="preserve">5302820003</t>
  </si>
  <si>
    <t xml:space="preserve">5302826604</t>
  </si>
  <si>
    <t xml:space="preserve">Marruchina</t>
  </si>
  <si>
    <t xml:space="preserve">5302810003</t>
  </si>
  <si>
    <t xml:space="preserve">Petricci</t>
  </si>
  <si>
    <t xml:space="preserve">5302810005</t>
  </si>
  <si>
    <t xml:space="preserve">5302820006</t>
  </si>
  <si>
    <t xml:space="preserve">Scalabrelli</t>
  </si>
  <si>
    <t xml:space="preserve">5302810004</t>
  </si>
  <si>
    <t xml:space="preserve">Semproniano</t>
  </si>
  <si>
    <t xml:space="preserve">5302820007</t>
  </si>
  <si>
    <t xml:space="preserve">Verziliami</t>
  </si>
  <si>
    <t xml:space="preserve">Seravezza [LU]</t>
  </si>
  <si>
    <t xml:space="preserve">4602810001</t>
  </si>
  <si>
    <t xml:space="preserve">Azzano</t>
  </si>
  <si>
    <t xml:space="preserve">4602810002</t>
  </si>
  <si>
    <t xml:space="preserve">Basati</t>
  </si>
  <si>
    <t xml:space="preserve">4602840000</t>
  </si>
  <si>
    <t xml:space="preserve">Case sparse_267</t>
  </si>
  <si>
    <t xml:space="preserve">4602810003</t>
  </si>
  <si>
    <t xml:space="preserve">Cerreta Sant'Antonio</t>
  </si>
  <si>
    <t xml:space="preserve">4602810004</t>
  </si>
  <si>
    <t xml:space="preserve">Fabbiano</t>
  </si>
  <si>
    <t xml:space="preserve">4602810005</t>
  </si>
  <si>
    <t xml:space="preserve">Federigi</t>
  </si>
  <si>
    <t xml:space="preserve">4602810006</t>
  </si>
  <si>
    <t xml:space="preserve">Giustagnana</t>
  </si>
  <si>
    <t xml:space="preserve">4602810007</t>
  </si>
  <si>
    <t xml:space="preserve">Minazzana</t>
  </si>
  <si>
    <t xml:space="preserve">4602810008</t>
  </si>
  <si>
    <t xml:space="preserve">Riomagno</t>
  </si>
  <si>
    <t xml:space="preserve">4602810009</t>
  </si>
  <si>
    <t xml:space="preserve">Ripa-Pozzi-Querceta-Ponterosso</t>
  </si>
  <si>
    <t xml:space="preserve">4602810010</t>
  </si>
  <si>
    <t xml:space="preserve">Ruosina</t>
  </si>
  <si>
    <t xml:space="preserve">4602810011</t>
  </si>
  <si>
    <t xml:space="preserve">Seravezza</t>
  </si>
  <si>
    <t xml:space="preserve">4602826702</t>
  </si>
  <si>
    <t xml:space="preserve">Valventosa</t>
  </si>
  <si>
    <t xml:space="preserve">4602820004</t>
  </si>
  <si>
    <t xml:space="preserve">Zarra</t>
  </si>
  <si>
    <t xml:space="preserve">Serravalle Pistoiese [PT]</t>
  </si>
  <si>
    <t xml:space="preserve">4702020002</t>
  </si>
  <si>
    <t xml:space="preserve">Baco</t>
  </si>
  <si>
    <t xml:space="preserve">4702020003</t>
  </si>
  <si>
    <t xml:space="preserve">4702010001</t>
  </si>
  <si>
    <t xml:space="preserve">Cantagrillo-Casalguidi</t>
  </si>
  <si>
    <t xml:space="preserve">4702040000</t>
  </si>
  <si>
    <t xml:space="preserve">Case sparse_135</t>
  </si>
  <si>
    <t xml:space="preserve">4702010002</t>
  </si>
  <si>
    <t xml:space="preserve">Castellina</t>
  </si>
  <si>
    <t xml:space="preserve">4702020004</t>
  </si>
  <si>
    <t xml:space="preserve">Chiesina</t>
  </si>
  <si>
    <t xml:space="preserve">4702026618</t>
  </si>
  <si>
    <t xml:space="preserve">La Magione</t>
  </si>
  <si>
    <t xml:space="preserve">4702026619</t>
  </si>
  <si>
    <t xml:space="preserve">Le Vigne Grandi</t>
  </si>
  <si>
    <t xml:space="preserve">4702020006</t>
  </si>
  <si>
    <t xml:space="preserve">Marrazzano</t>
  </si>
  <si>
    <t xml:space="preserve">4702026620</t>
  </si>
  <si>
    <t xml:space="preserve">Pantano</t>
  </si>
  <si>
    <t xml:space="preserve">4702020009</t>
  </si>
  <si>
    <t xml:space="preserve">Pierucciani</t>
  </si>
  <si>
    <t xml:space="preserve">4702020010</t>
  </si>
  <si>
    <t xml:space="preserve">Pontassio</t>
  </si>
  <si>
    <t xml:space="preserve">4702010003</t>
  </si>
  <si>
    <t xml:space="preserve">Ponte di Serravalle</t>
  </si>
  <si>
    <t xml:space="preserve">4702026615</t>
  </si>
  <si>
    <t xml:space="preserve">Rio II</t>
  </si>
  <si>
    <t xml:space="preserve">4702020016</t>
  </si>
  <si>
    <t xml:space="preserve">Rio III</t>
  </si>
  <si>
    <t xml:space="preserve">4702010004</t>
  </si>
  <si>
    <t xml:space="preserve">Serravalle Pistoiese</t>
  </si>
  <si>
    <t xml:space="preserve">4702010005</t>
  </si>
  <si>
    <t xml:space="preserve">Stazione Masotti</t>
  </si>
  <si>
    <t xml:space="preserve">4702020011</t>
  </si>
  <si>
    <t xml:space="preserve">Valenta</t>
  </si>
  <si>
    <t xml:space="preserve">4702020013</t>
  </si>
  <si>
    <t xml:space="preserve">Sestino [AR]</t>
  </si>
  <si>
    <t xml:space="preserve">5103526601</t>
  </si>
  <si>
    <t xml:space="preserve">Calbuffa</t>
  </si>
  <si>
    <t xml:space="preserve">5103526602</t>
  </si>
  <si>
    <t xml:space="preserve">Calucaccia</t>
  </si>
  <si>
    <t xml:space="preserve">5103520003</t>
  </si>
  <si>
    <t xml:space="preserve">5103526604</t>
  </si>
  <si>
    <t xml:space="preserve">Case Barboni</t>
  </si>
  <si>
    <t xml:space="preserve">5103540000</t>
  </si>
  <si>
    <t xml:space="preserve">Case sparse_60</t>
  </si>
  <si>
    <t xml:space="preserve">5103520005</t>
  </si>
  <si>
    <t xml:space="preserve">Colcellalto</t>
  </si>
  <si>
    <t xml:space="preserve">5103521107</t>
  </si>
  <si>
    <t xml:space="preserve">Lucemburgo</t>
  </si>
  <si>
    <t xml:space="preserve">5103520008</t>
  </si>
  <si>
    <t xml:space="preserve">Martigliano</t>
  </si>
  <si>
    <t xml:space="preserve">5103520009</t>
  </si>
  <si>
    <t xml:space="preserve">Monteromano</t>
  </si>
  <si>
    <t xml:space="preserve">5103520010</t>
  </si>
  <si>
    <t xml:space="preserve">Monterone</t>
  </si>
  <si>
    <t xml:space="preserve">5103520011</t>
  </si>
  <si>
    <t xml:space="preserve">Motolano</t>
  </si>
  <si>
    <t xml:space="preserve">5103520012</t>
  </si>
  <si>
    <t xml:space="preserve">5103520013</t>
  </si>
  <si>
    <t xml:space="preserve">Petrella Massana</t>
  </si>
  <si>
    <t xml:space="preserve">5103510001</t>
  </si>
  <si>
    <t xml:space="preserve">Ponte Presale</t>
  </si>
  <si>
    <t xml:space="preserve">5103520014</t>
  </si>
  <si>
    <t xml:space="preserve">Presciano</t>
  </si>
  <si>
    <t xml:space="preserve">5103521115</t>
  </si>
  <si>
    <t xml:space="preserve">5103510002</t>
  </si>
  <si>
    <t xml:space="preserve">Sestino</t>
  </si>
  <si>
    <t xml:space="preserve">5103526618</t>
  </si>
  <si>
    <t xml:space="preserve">Valdiceci di Sopra</t>
  </si>
  <si>
    <t xml:space="preserve">5103520017</t>
  </si>
  <si>
    <t xml:space="preserve">Ville di Sopra</t>
  </si>
  <si>
    <t xml:space="preserve">Sesto Fiorentino [FI]</t>
  </si>
  <si>
    <t xml:space="preserve">4804340000</t>
  </si>
  <si>
    <t xml:space="preserve">Case sparse_176</t>
  </si>
  <si>
    <t xml:space="preserve">4804310001</t>
  </si>
  <si>
    <t xml:space="preserve">I Fondi</t>
  </si>
  <si>
    <t xml:space="preserve">4804320002</t>
  </si>
  <si>
    <t xml:space="preserve">4804320004</t>
  </si>
  <si>
    <t xml:space="preserve">Le Catese</t>
  </si>
  <si>
    <t xml:space="preserve">4804320008</t>
  </si>
  <si>
    <t xml:space="preserve">Malafrasca</t>
  </si>
  <si>
    <t xml:space="preserve">4804320005</t>
  </si>
  <si>
    <t xml:space="preserve">Miramonti</t>
  </si>
  <si>
    <t xml:space="preserve">4804310002</t>
  </si>
  <si>
    <t xml:space="preserve">Montorsoli</t>
  </si>
  <si>
    <t xml:space="preserve">4804310003</t>
  </si>
  <si>
    <t xml:space="preserve">Montorsoli Stazione</t>
  </si>
  <si>
    <t xml:space="preserve">4804310004</t>
  </si>
  <si>
    <t xml:space="preserve">Ponte a Giogoli</t>
  </si>
  <si>
    <t xml:space="preserve">4804326706</t>
  </si>
  <si>
    <t xml:space="preserve">Segalari</t>
  </si>
  <si>
    <t xml:space="preserve">4804320007</t>
  </si>
  <si>
    <t xml:space="preserve">4804310005</t>
  </si>
  <si>
    <t xml:space="preserve">Sesto Fiorentino</t>
  </si>
  <si>
    <t xml:space="preserve">Siena [SI]</t>
  </si>
  <si>
    <t xml:space="preserve">5203220001</t>
  </si>
  <si>
    <t xml:space="preserve">5203220002</t>
  </si>
  <si>
    <t xml:space="preserve">Agazzara</t>
  </si>
  <si>
    <t xml:space="preserve">5203226603</t>
  </si>
  <si>
    <t xml:space="preserve">Agostoli</t>
  </si>
  <si>
    <t xml:space="preserve">5203230002</t>
  </si>
  <si>
    <t xml:space="preserve">Area Produttiva Isola D'Arbia</t>
  </si>
  <si>
    <t xml:space="preserve">5203220004</t>
  </si>
  <si>
    <t xml:space="preserve">Ascarello</t>
  </si>
  <si>
    <t xml:space="preserve">5203220005</t>
  </si>
  <si>
    <t xml:space="preserve">Bolgione</t>
  </si>
  <si>
    <t xml:space="preserve">5203220006</t>
  </si>
  <si>
    <t xml:space="preserve">5203220007</t>
  </si>
  <si>
    <t xml:space="preserve">Casa Vannini</t>
  </si>
  <si>
    <t xml:space="preserve">5203226646</t>
  </si>
  <si>
    <t xml:space="preserve">5203240000</t>
  </si>
  <si>
    <t xml:space="preserve">Case sparse_96</t>
  </si>
  <si>
    <t xml:space="preserve">5203220009</t>
  </si>
  <si>
    <t xml:space="preserve">5203220010</t>
  </si>
  <si>
    <t xml:space="preserve">5203230001</t>
  </si>
  <si>
    <t xml:space="preserve">Cerchiaia</t>
  </si>
  <si>
    <t xml:space="preserve">5203220011</t>
  </si>
  <si>
    <t xml:space="preserve">Colle Malamerenda</t>
  </si>
  <si>
    <t xml:space="preserve">5203226612</t>
  </si>
  <si>
    <t xml:space="preserve">Colombaiolo</t>
  </si>
  <si>
    <t xml:space="preserve">5203226613</t>
  </si>
  <si>
    <t xml:space="preserve">Colonia Santa Regina</t>
  </si>
  <si>
    <t xml:space="preserve">5203226643</t>
  </si>
  <si>
    <t xml:space="preserve">Convento Vecchio</t>
  </si>
  <si>
    <t xml:space="preserve">5203220014</t>
  </si>
  <si>
    <t xml:space="preserve">Doglia</t>
  </si>
  <si>
    <t xml:space="preserve">5203220016</t>
  </si>
  <si>
    <t xml:space="preserve">Ferratore</t>
  </si>
  <si>
    <t xml:space="preserve">5203220017</t>
  </si>
  <si>
    <t xml:space="preserve">Ficareto</t>
  </si>
  <si>
    <t xml:space="preserve">5203220018</t>
  </si>
  <si>
    <t xml:space="preserve">Fogliano Grosso</t>
  </si>
  <si>
    <t xml:space="preserve">5203220044</t>
  </si>
  <si>
    <t xml:space="preserve">5203220019</t>
  </si>
  <si>
    <t xml:space="preserve">Ginestreto</t>
  </si>
  <si>
    <t xml:space="preserve">5203220045</t>
  </si>
  <si>
    <t xml:space="preserve">5203210001</t>
  </si>
  <si>
    <t xml:space="preserve">Isola D'Arbia</t>
  </si>
  <si>
    <t xml:space="preserve">5203220020</t>
  </si>
  <si>
    <t xml:space="preserve">La Bicocca</t>
  </si>
  <si>
    <t xml:space="preserve">5203220023</t>
  </si>
  <si>
    <t xml:space="preserve">5203226624</t>
  </si>
  <si>
    <t xml:space="preserve">Le Querce</t>
  </si>
  <si>
    <t xml:space="preserve">5203220025</t>
  </si>
  <si>
    <t xml:space="preserve">Le Scotte</t>
  </si>
  <si>
    <t xml:space="preserve">5203220026</t>
  </si>
  <si>
    <t xml:space="preserve">Le Tolfe</t>
  </si>
  <si>
    <t xml:space="preserve">5203221547</t>
  </si>
  <si>
    <t xml:space="preserve">Lecceto Eremo</t>
  </si>
  <si>
    <t xml:space="preserve">5203226622</t>
  </si>
  <si>
    <t xml:space="preserve">5203220028</t>
  </si>
  <si>
    <t xml:space="preserve">Montechiaro</t>
  </si>
  <si>
    <t xml:space="preserve">5203220029</t>
  </si>
  <si>
    <t xml:space="preserve">Monteliscai</t>
  </si>
  <si>
    <t xml:space="preserve">5203220030</t>
  </si>
  <si>
    <t xml:space="preserve">Peruzzo</t>
  </si>
  <si>
    <t xml:space="preserve">5203226631</t>
  </si>
  <si>
    <t xml:space="preserve">Pieve a Bozzone</t>
  </si>
  <si>
    <t xml:space="preserve">5203226633</t>
  </si>
  <si>
    <t xml:space="preserve">Poggio alle Rose</t>
  </si>
  <si>
    <t xml:space="preserve">5203220034</t>
  </si>
  <si>
    <t xml:space="preserve">5203230003</t>
  </si>
  <si>
    <t xml:space="preserve">Renaccio</t>
  </si>
  <si>
    <t xml:space="preserve">5203220035</t>
  </si>
  <si>
    <t xml:space="preserve">5203210002</t>
  </si>
  <si>
    <t xml:space="preserve">5203210003</t>
  </si>
  <si>
    <t xml:space="preserve">5203220036</t>
  </si>
  <si>
    <t xml:space="preserve">5203210004</t>
  </si>
  <si>
    <t xml:space="preserve">San Rocco a Pilli</t>
  </si>
  <si>
    <t xml:space="preserve">5203220037</t>
  </si>
  <si>
    <t xml:space="preserve">Santa Regina</t>
  </si>
  <si>
    <t xml:space="preserve">5203210005</t>
  </si>
  <si>
    <t xml:space="preserve">Sant'Andrea A Montecchio</t>
  </si>
  <si>
    <t xml:space="preserve">5203226638</t>
  </si>
  <si>
    <t xml:space="preserve">Selvaccia</t>
  </si>
  <si>
    <t xml:space="preserve">5203210006</t>
  </si>
  <si>
    <t xml:space="preserve">Siena</t>
  </si>
  <si>
    <t xml:space="preserve">5203210007</t>
  </si>
  <si>
    <t xml:space="preserve">Taverne D'Arbia</t>
  </si>
  <si>
    <t xml:space="preserve">5203220039</t>
  </si>
  <si>
    <t xml:space="preserve">Toiano</t>
  </si>
  <si>
    <t xml:space="preserve">5203220040</t>
  </si>
  <si>
    <t xml:space="preserve">Val DI Pugna</t>
  </si>
  <si>
    <t xml:space="preserve">5203220041</t>
  </si>
  <si>
    <t xml:space="preserve">Vico D'Arbia</t>
  </si>
  <si>
    <t xml:space="preserve">5203220042</t>
  </si>
  <si>
    <t xml:space="preserve">Volte Alte</t>
  </si>
  <si>
    <t xml:space="preserve">5203210008</t>
  </si>
  <si>
    <t xml:space="preserve">Volte Basse</t>
  </si>
  <si>
    <t xml:space="preserve">Signa [FI]</t>
  </si>
  <si>
    <t xml:space="preserve">4804440000</t>
  </si>
  <si>
    <t xml:space="preserve">Case sparse_177</t>
  </si>
  <si>
    <t xml:space="preserve">4804420001</t>
  </si>
  <si>
    <t xml:space="preserve">I Bassi</t>
  </si>
  <si>
    <t xml:space="preserve">4804426602</t>
  </si>
  <si>
    <t xml:space="preserve">La Beccheria</t>
  </si>
  <si>
    <t xml:space="preserve">4804410001</t>
  </si>
  <si>
    <t xml:space="preserve">Lecore</t>
  </si>
  <si>
    <t xml:space="preserve">4804410002</t>
  </si>
  <si>
    <t xml:space="preserve">4804410003</t>
  </si>
  <si>
    <t xml:space="preserve">San Mauro</t>
  </si>
  <si>
    <t xml:space="preserve">4804420003</t>
  </si>
  <si>
    <t xml:space="preserve">4804410004</t>
  </si>
  <si>
    <t xml:space="preserve">4804410005</t>
  </si>
  <si>
    <t xml:space="preserve">Signa</t>
  </si>
  <si>
    <t xml:space="preserve">4602910002</t>
  </si>
  <si>
    <t xml:space="preserve">Brica</t>
  </si>
  <si>
    <t xml:space="preserve">4602920001</t>
  </si>
  <si>
    <t xml:space="preserve">Camporanda</t>
  </si>
  <si>
    <t xml:space="preserve">4602910003</t>
  </si>
  <si>
    <t xml:space="preserve">4602940000</t>
  </si>
  <si>
    <t xml:space="preserve">Case sparse_268</t>
  </si>
  <si>
    <t xml:space="preserve">4602910004</t>
  </si>
  <si>
    <t xml:space="preserve">Dalli Sopra</t>
  </si>
  <si>
    <t xml:space="preserve">4602910005</t>
  </si>
  <si>
    <t xml:space="preserve">Dalli Sotto</t>
  </si>
  <si>
    <t xml:space="preserve">4602910001</t>
  </si>
  <si>
    <t xml:space="preserve">4602910006</t>
  </si>
  <si>
    <t xml:space="preserve">Sillano</t>
  </si>
  <si>
    <t xml:space="preserve">4602910007</t>
  </si>
  <si>
    <t xml:space="preserve">Sinalunga [SI]</t>
  </si>
  <si>
    <t xml:space="preserve">5203326601</t>
  </si>
  <si>
    <t xml:space="preserve">5203310001</t>
  </si>
  <si>
    <t xml:space="preserve">Bettolle</t>
  </si>
  <si>
    <t xml:space="preserve">5203326610</t>
  </si>
  <si>
    <t xml:space="preserve">Bisciano</t>
  </si>
  <si>
    <t xml:space="preserve">5203320012</t>
  </si>
  <si>
    <t xml:space="preserve">5203340000</t>
  </si>
  <si>
    <t xml:space="preserve">Case sparse_97</t>
  </si>
  <si>
    <t xml:space="preserve">5203326602</t>
  </si>
  <si>
    <t xml:space="preserve">5203310002</t>
  </si>
  <si>
    <t xml:space="preserve">Farnetella</t>
  </si>
  <si>
    <t xml:space="preserve">5203326713</t>
  </si>
  <si>
    <t xml:space="preserve">Fontecieca</t>
  </si>
  <si>
    <t xml:space="preserve">5203326603</t>
  </si>
  <si>
    <t xml:space="preserve">Fratta</t>
  </si>
  <si>
    <t xml:space="preserve">5203310003</t>
  </si>
  <si>
    <t xml:space="preserve">Guazzino</t>
  </si>
  <si>
    <t xml:space="preserve">5203320004</t>
  </si>
  <si>
    <t xml:space="preserve">Il Busso</t>
  </si>
  <si>
    <t xml:space="preserve">5203326706</t>
  </si>
  <si>
    <t xml:space="preserve">Montemartino</t>
  </si>
  <si>
    <t xml:space="preserve">5203320007</t>
  </si>
  <si>
    <t xml:space="preserve">5203320011</t>
  </si>
  <si>
    <t xml:space="preserve">Poggi Gialli</t>
  </si>
  <si>
    <t xml:space="preserve">5203310004</t>
  </si>
  <si>
    <t xml:space="preserve">Rigomagno</t>
  </si>
  <si>
    <t xml:space="preserve">5203320009</t>
  </si>
  <si>
    <t xml:space="preserve">Santarello</t>
  </si>
  <si>
    <t xml:space="preserve">5203310005</t>
  </si>
  <si>
    <t xml:space="preserve">Scrofiano</t>
  </si>
  <si>
    <t xml:space="preserve">5203310006</t>
  </si>
  <si>
    <t xml:space="preserve">Sinalunga</t>
  </si>
  <si>
    <t xml:space="preserve">Sorano [GR]</t>
  </si>
  <si>
    <t xml:space="preserve">5302626602</t>
  </si>
  <si>
    <t xml:space="preserve">Casa Faini</t>
  </si>
  <si>
    <t xml:space="preserve">5302626603</t>
  </si>
  <si>
    <t xml:space="preserve">Casa Pennacchi</t>
  </si>
  <si>
    <t xml:space="preserve">5302626605</t>
  </si>
  <si>
    <t xml:space="preserve">Casa Topi-Gabrielli</t>
  </si>
  <si>
    <t xml:space="preserve">5302626606</t>
  </si>
  <si>
    <t xml:space="preserve">Case Giovagnoli</t>
  </si>
  <si>
    <t xml:space="preserve">5302626607</t>
  </si>
  <si>
    <t xml:space="preserve">Case Mariotti</t>
  </si>
  <si>
    <t xml:space="preserve">5302620008</t>
  </si>
  <si>
    <t xml:space="preserve">Case Orienti</t>
  </si>
  <si>
    <t xml:space="preserve">5302620009</t>
  </si>
  <si>
    <t xml:space="preserve">Case Rocchi</t>
  </si>
  <si>
    <t xml:space="preserve">5302620010</t>
  </si>
  <si>
    <t xml:space="preserve">Case San Leopoldo</t>
  </si>
  <si>
    <t xml:space="preserve">5302640000</t>
  </si>
  <si>
    <t xml:space="preserve">Case sparse_126</t>
  </si>
  <si>
    <t xml:space="preserve">5302620011</t>
  </si>
  <si>
    <t xml:space="preserve">5302610001</t>
  </si>
  <si>
    <t xml:space="preserve">Castell'Ottieri</t>
  </si>
  <si>
    <t xml:space="preserve">5302620012</t>
  </si>
  <si>
    <t xml:space="preserve">Cerretino</t>
  </si>
  <si>
    <t xml:space="preserve">5302626613</t>
  </si>
  <si>
    <t xml:space="preserve">Cerreto</t>
  </si>
  <si>
    <t xml:space="preserve">5302610002</t>
  </si>
  <si>
    <t xml:space="preserve">Elmo</t>
  </si>
  <si>
    <t xml:space="preserve">5302626614</t>
  </si>
  <si>
    <t xml:space="preserve">Grotte Cavalieri</t>
  </si>
  <si>
    <t xml:space="preserve">5302620015</t>
  </si>
  <si>
    <t xml:space="preserve">Il Poderetto</t>
  </si>
  <si>
    <t xml:space="preserve">5302626616</t>
  </si>
  <si>
    <t xml:space="preserve">5302626617</t>
  </si>
  <si>
    <t xml:space="preserve">La Dispensa</t>
  </si>
  <si>
    <t xml:space="preserve">5302620018</t>
  </si>
  <si>
    <t xml:space="preserve">Le Capannelle</t>
  </si>
  <si>
    <t xml:space="preserve">5302620019</t>
  </si>
  <si>
    <t xml:space="preserve">Le Pianacce</t>
  </si>
  <si>
    <t xml:space="preserve">5302620020</t>
  </si>
  <si>
    <t xml:space="preserve">Le Porcarecce</t>
  </si>
  <si>
    <t xml:space="preserve">5302610003</t>
  </si>
  <si>
    <t xml:space="preserve">Montebuono</t>
  </si>
  <si>
    <t xml:space="preserve">5302620021</t>
  </si>
  <si>
    <t xml:space="preserve">Montesorano</t>
  </si>
  <si>
    <t xml:space="preserve">5302610004</t>
  </si>
  <si>
    <t xml:space="preserve">Montevitozzo</t>
  </si>
  <si>
    <t xml:space="preserve">5302620023</t>
  </si>
  <si>
    <t xml:space="preserve">5302626624</t>
  </si>
  <si>
    <t xml:space="preserve">Ronzinami</t>
  </si>
  <si>
    <t xml:space="preserve">5302610005</t>
  </si>
  <si>
    <t xml:space="preserve">San Giovanni delle Contee</t>
  </si>
  <si>
    <t xml:space="preserve">5302610006</t>
  </si>
  <si>
    <t xml:space="preserve">5302610007</t>
  </si>
  <si>
    <t xml:space="preserve">San Valentino</t>
  </si>
  <si>
    <t xml:space="preserve">5302626625</t>
  </si>
  <si>
    <t xml:space="preserve">Sant'Anna</t>
  </si>
  <si>
    <t xml:space="preserve">5302610008</t>
  </si>
  <si>
    <t xml:space="preserve">Sorano</t>
  </si>
  <si>
    <t xml:space="preserve">5302626626</t>
  </si>
  <si>
    <t xml:space="preserve">Sordino</t>
  </si>
  <si>
    <t xml:space="preserve">5302610009</t>
  </si>
  <si>
    <t xml:space="preserve">Sovana</t>
  </si>
  <si>
    <t xml:space="preserve">5302620027</t>
  </si>
  <si>
    <t xml:space="preserve">Valle Castagneta</t>
  </si>
  <si>
    <t xml:space="preserve">Sovicille [SI]</t>
  </si>
  <si>
    <t xml:space="preserve">5203420001</t>
  </si>
  <si>
    <t xml:space="preserve">Ampugnano</t>
  </si>
  <si>
    <t xml:space="preserve">5203420037</t>
  </si>
  <si>
    <t xml:space="preserve">Ancaiano</t>
  </si>
  <si>
    <t xml:space="preserve">5203426724</t>
  </si>
  <si>
    <t xml:space="preserve">Arnano</t>
  </si>
  <si>
    <t xml:space="preserve">5203430002</t>
  </si>
  <si>
    <t xml:space="preserve">Bellaria</t>
  </si>
  <si>
    <t xml:space="preserve">5203420032</t>
  </si>
  <si>
    <t xml:space="preserve">Brenna</t>
  </si>
  <si>
    <t xml:space="preserve">5203420002</t>
  </si>
  <si>
    <t xml:space="preserve">5203420003</t>
  </si>
  <si>
    <t xml:space="preserve">Caggio</t>
  </si>
  <si>
    <t xml:space="preserve">5203420004</t>
  </si>
  <si>
    <t xml:space="preserve">Caldana di Sopra</t>
  </si>
  <si>
    <t xml:space="preserve">5203426705</t>
  </si>
  <si>
    <t xml:space="preserve">Caldana di Sotto</t>
  </si>
  <si>
    <t xml:space="preserve">5203420035</t>
  </si>
  <si>
    <t xml:space="preserve">Carpineto</t>
  </si>
  <si>
    <t xml:space="preserve">5203426725</t>
  </si>
  <si>
    <t xml:space="preserve">Casalta e Belvedere</t>
  </si>
  <si>
    <t xml:space="preserve">5203440000</t>
  </si>
  <si>
    <t xml:space="preserve">Case sparse_98</t>
  </si>
  <si>
    <t xml:space="preserve">5203420007</t>
  </si>
  <si>
    <t xml:space="preserve">Castello-Fabbricaccia</t>
  </si>
  <si>
    <t xml:space="preserve">5203426628</t>
  </si>
  <si>
    <t xml:space="preserve">La Cetina</t>
  </si>
  <si>
    <t xml:space="preserve">5203430003</t>
  </si>
  <si>
    <t xml:space="preserve">La Macchia</t>
  </si>
  <si>
    <t xml:space="preserve">5203426609</t>
  </si>
  <si>
    <t xml:space="preserve">Malignano</t>
  </si>
  <si>
    <t xml:space="preserve">5203420031</t>
  </si>
  <si>
    <t xml:space="preserve">Orgia</t>
  </si>
  <si>
    <t xml:space="preserve">5203420010</t>
  </si>
  <si>
    <t xml:space="preserve">Palazzavelli</t>
  </si>
  <si>
    <t xml:space="preserve">5203426727</t>
  </si>
  <si>
    <t xml:space="preserve">Palazzo A Merse</t>
  </si>
  <si>
    <t xml:space="preserve">5203430001</t>
  </si>
  <si>
    <t xml:space="preserve">Pian dei Mori</t>
  </si>
  <si>
    <t xml:space="preserve">5203420017</t>
  </si>
  <si>
    <t xml:space="preserve">Pilli</t>
  </si>
  <si>
    <t xml:space="preserve">5203420012</t>
  </si>
  <si>
    <t xml:space="preserve">Piscialembita</t>
  </si>
  <si>
    <t xml:space="preserve">5203420013</t>
  </si>
  <si>
    <t xml:space="preserve">Poggio Salvi</t>
  </si>
  <si>
    <t xml:space="preserve">5203426714</t>
  </si>
  <si>
    <t xml:space="preserve">Ponte Allo Spino</t>
  </si>
  <si>
    <t xml:space="preserve">5203410005</t>
  </si>
  <si>
    <t xml:space="preserve">Rosia</t>
  </si>
  <si>
    <t xml:space="preserve">5203426616</t>
  </si>
  <si>
    <t xml:space="preserve">5203410006</t>
  </si>
  <si>
    <t xml:space="preserve">San Rocco A Pilli</t>
  </si>
  <si>
    <t xml:space="preserve">5203426730</t>
  </si>
  <si>
    <t xml:space="preserve">San Rocco-Lischeto</t>
  </si>
  <si>
    <t xml:space="preserve">5203420018</t>
  </si>
  <si>
    <t xml:space="preserve">Simignano</t>
  </si>
  <si>
    <t xml:space="preserve">5203426719</t>
  </si>
  <si>
    <t xml:space="preserve">Solatio di Sotto</t>
  </si>
  <si>
    <t xml:space="preserve">5203410007</t>
  </si>
  <si>
    <t xml:space="preserve">Sovicille</t>
  </si>
  <si>
    <t xml:space="preserve">5203420020</t>
  </si>
  <si>
    <t xml:space="preserve">Stigliano</t>
  </si>
  <si>
    <t xml:space="preserve">5203420033</t>
  </si>
  <si>
    <t xml:space="preserve">Tegoia</t>
  </si>
  <si>
    <t xml:space="preserve">5203426621</t>
  </si>
  <si>
    <t xml:space="preserve">5203420022</t>
  </si>
  <si>
    <t xml:space="preserve">Tonni</t>
  </si>
  <si>
    <t xml:space="preserve">5203420034</t>
  </si>
  <si>
    <t xml:space="preserve">5203426723</t>
  </si>
  <si>
    <t xml:space="preserve">Valacchio</t>
  </si>
  <si>
    <t xml:space="preserve">5203420036</t>
  </si>
  <si>
    <t xml:space="preserve">Stazzema [LU]</t>
  </si>
  <si>
    <t xml:space="preserve">4603020001</t>
  </si>
  <si>
    <t xml:space="preserve">Alla Costa</t>
  </si>
  <si>
    <t xml:space="preserve">4603010001</t>
  </si>
  <si>
    <t xml:space="preserve">Arni</t>
  </si>
  <si>
    <t xml:space="preserve">4603020003</t>
  </si>
  <si>
    <t xml:space="preserve">Calcaferro</t>
  </si>
  <si>
    <t xml:space="preserve">4603020011</t>
  </si>
  <si>
    <t xml:space="preserve">Campagrina</t>
  </si>
  <si>
    <t xml:space="preserve">4603026604</t>
  </si>
  <si>
    <t xml:space="preserve">Cansoli</t>
  </si>
  <si>
    <t xml:space="preserve">4603010003</t>
  </si>
  <si>
    <t xml:space="preserve">4603040000</t>
  </si>
  <si>
    <t xml:space="preserve">Case sparse_269</t>
  </si>
  <si>
    <t xml:space="preserve">4603010004</t>
  </si>
  <si>
    <t xml:space="preserve">4603010005</t>
  </si>
  <si>
    <t xml:space="preserve">Farnocchia</t>
  </si>
  <si>
    <t xml:space="preserve">4603020005</t>
  </si>
  <si>
    <t xml:space="preserve">Fontaneto</t>
  </si>
  <si>
    <t xml:space="preserve">4603010018</t>
  </si>
  <si>
    <t xml:space="preserve">Gallena</t>
  </si>
  <si>
    <t xml:space="preserve">4603020007</t>
  </si>
  <si>
    <t xml:space="preserve">Iacco</t>
  </si>
  <si>
    <t xml:space="preserve">4603010006</t>
  </si>
  <si>
    <t xml:space="preserve">Levigliani</t>
  </si>
  <si>
    <t xml:space="preserve">4603026612</t>
  </si>
  <si>
    <t xml:space="preserve">Luchera</t>
  </si>
  <si>
    <t xml:space="preserve">4603010007</t>
  </si>
  <si>
    <t xml:space="preserve">Mulina</t>
  </si>
  <si>
    <t xml:space="preserve">4603026608</t>
  </si>
  <si>
    <t xml:space="preserve">4603010008</t>
  </si>
  <si>
    <t xml:space="preserve">Palagnana</t>
  </si>
  <si>
    <t xml:space="preserve">4603010009</t>
  </si>
  <si>
    <t xml:space="preserve">Pomezzana</t>
  </si>
  <si>
    <t xml:space="preserve">4603010010</t>
  </si>
  <si>
    <t xml:space="preserve">Pontestazzemese</t>
  </si>
  <si>
    <t xml:space="preserve">4603010011</t>
  </si>
  <si>
    <t xml:space="preserve">Pruno</t>
  </si>
  <si>
    <t xml:space="preserve">4603010012</t>
  </si>
  <si>
    <t xml:space="preserve">Retignano</t>
  </si>
  <si>
    <t xml:space="preserve">4603010013</t>
  </si>
  <si>
    <t xml:space="preserve">4603010014</t>
  </si>
  <si>
    <t xml:space="preserve">4603010015</t>
  </si>
  <si>
    <t xml:space="preserve">Stazzema</t>
  </si>
  <si>
    <t xml:space="preserve">4603010016</t>
  </si>
  <si>
    <t xml:space="preserve">Terrinca</t>
  </si>
  <si>
    <t xml:space="preserve">4603010017</t>
  </si>
  <si>
    <t xml:space="preserve">Volegno</t>
  </si>
  <si>
    <t xml:space="preserve">4603020010</t>
  </si>
  <si>
    <t xml:space="preserve">Zarli</t>
  </si>
  <si>
    <t xml:space="preserve">5103626601</t>
  </si>
  <si>
    <t xml:space="preserve">5103640000</t>
  </si>
  <si>
    <t xml:space="preserve">Case sparse_61</t>
  </si>
  <si>
    <t xml:space="preserve">5103610001</t>
  </si>
  <si>
    <t xml:space="preserve">5103626602</t>
  </si>
  <si>
    <t xml:space="preserve">5103626703</t>
  </si>
  <si>
    <t xml:space="preserve">Ponte Biforco</t>
  </si>
  <si>
    <t xml:space="preserve">5103610002</t>
  </si>
  <si>
    <t xml:space="preserve">5103610003</t>
  </si>
  <si>
    <t xml:space="preserve">5103610004</t>
  </si>
  <si>
    <t xml:space="preserve">Stia</t>
  </si>
  <si>
    <t xml:space="preserve">Subbiano [AR]</t>
  </si>
  <si>
    <t xml:space="preserve">5103720001</t>
  </si>
  <si>
    <t xml:space="preserve">Cá di Buffa</t>
  </si>
  <si>
    <t xml:space="preserve">5103720002</t>
  </si>
  <si>
    <t xml:space="preserve">Calbezzano</t>
  </si>
  <si>
    <t xml:space="preserve">5103720003</t>
  </si>
  <si>
    <t xml:space="preserve">Casacciola-Belvedere</t>
  </si>
  <si>
    <t xml:space="preserve">5103740000</t>
  </si>
  <si>
    <t xml:space="preserve">Case sparse_62</t>
  </si>
  <si>
    <t xml:space="preserve">5103710001</t>
  </si>
  <si>
    <t xml:space="preserve">5103710002</t>
  </si>
  <si>
    <t xml:space="preserve">Chiaveretto</t>
  </si>
  <si>
    <t xml:space="preserve">5103710003</t>
  </si>
  <si>
    <t xml:space="preserve">5103726604</t>
  </si>
  <si>
    <t xml:space="preserve">Giuliano</t>
  </si>
  <si>
    <t xml:space="preserve">5103726607</t>
  </si>
  <si>
    <t xml:space="preserve">La Piaggia</t>
  </si>
  <si>
    <t xml:space="preserve">5103726608</t>
  </si>
  <si>
    <t xml:space="preserve">Lavacchio</t>
  </si>
  <si>
    <t xml:space="preserve">5103720009</t>
  </si>
  <si>
    <t xml:space="preserve">Le Caselle</t>
  </si>
  <si>
    <t xml:space="preserve">5103726612</t>
  </si>
  <si>
    <t xml:space="preserve">Palbena</t>
  </si>
  <si>
    <t xml:space="preserve">5103720013</t>
  </si>
  <si>
    <t xml:space="preserve">Piaggia di Sopra</t>
  </si>
  <si>
    <t xml:space="preserve">5103710004</t>
  </si>
  <si>
    <t xml:space="preserve">Poggio d'Acona</t>
  </si>
  <si>
    <t xml:space="preserve">5103710005</t>
  </si>
  <si>
    <t xml:space="preserve">Ponte Caliano</t>
  </si>
  <si>
    <t xml:space="preserve">5103726714</t>
  </si>
  <si>
    <t xml:space="preserve">Ponte Francese</t>
  </si>
  <si>
    <t xml:space="preserve">5103726615</t>
  </si>
  <si>
    <t xml:space="preserve">Rocolino</t>
  </si>
  <si>
    <t xml:space="preserve">5103710006</t>
  </si>
  <si>
    <t xml:space="preserve">Santa Mama</t>
  </si>
  <si>
    <t xml:space="preserve">5103710007</t>
  </si>
  <si>
    <t xml:space="preserve">Subbiano</t>
  </si>
  <si>
    <t xml:space="preserve">5103726616</t>
  </si>
  <si>
    <t xml:space="preserve">Terranera di Sotto</t>
  </si>
  <si>
    <t xml:space="preserve">5103710008</t>
  </si>
  <si>
    <t xml:space="preserve">Vogognano</t>
  </si>
  <si>
    <t xml:space="preserve">Suvereto [LI]</t>
  </si>
  <si>
    <t xml:space="preserve">4902040000</t>
  </si>
  <si>
    <t xml:space="preserve">Case sparse_201</t>
  </si>
  <si>
    <t xml:space="preserve">4902020003</t>
  </si>
  <si>
    <t xml:space="preserve">Forni</t>
  </si>
  <si>
    <t xml:space="preserve">4902030001</t>
  </si>
  <si>
    <t xml:space="preserve">4902020005</t>
  </si>
  <si>
    <t xml:space="preserve">4902010001</t>
  </si>
  <si>
    <t xml:space="preserve">4902026611</t>
  </si>
  <si>
    <t xml:space="preserve">San Lorenzo Due</t>
  </si>
  <si>
    <t xml:space="preserve">4902010002</t>
  </si>
  <si>
    <t xml:space="preserve">Suvereto</t>
  </si>
  <si>
    <t xml:space="preserve">Talla [AR]</t>
  </si>
  <si>
    <t xml:space="preserve">5103810001</t>
  </si>
  <si>
    <t xml:space="preserve">Bicciano</t>
  </si>
  <si>
    <t xml:space="preserve">5103810002</t>
  </si>
  <si>
    <t xml:space="preserve">5103826601</t>
  </si>
  <si>
    <t xml:space="preserve">Casalvescovo</t>
  </si>
  <si>
    <t xml:space="preserve">5103840000</t>
  </si>
  <si>
    <t xml:space="preserve">Case sparse_63</t>
  </si>
  <si>
    <t xml:space="preserve">5103820002</t>
  </si>
  <si>
    <t xml:space="preserve">5103810003</t>
  </si>
  <si>
    <t xml:space="preserve">5103810004</t>
  </si>
  <si>
    <t xml:space="preserve">Pieve Pontenano</t>
  </si>
  <si>
    <t xml:space="preserve">5103810005</t>
  </si>
  <si>
    <t xml:space="preserve">Pontenano</t>
  </si>
  <si>
    <t xml:space="preserve">5103810006</t>
  </si>
  <si>
    <t xml:space="preserve">Santo Bagnena</t>
  </si>
  <si>
    <t xml:space="preserve">5103810007</t>
  </si>
  <si>
    <t xml:space="preserve">Talla</t>
  </si>
  <si>
    <t xml:space="preserve">5103826603</t>
  </si>
  <si>
    <t xml:space="preserve">Vallea</t>
  </si>
  <si>
    <t xml:space="preserve">Tavarnelle Val di Pesa [FI]</t>
  </si>
  <si>
    <t xml:space="preserve">4804520001</t>
  </si>
  <si>
    <t xml:space="preserve">Badia a Passignano</t>
  </si>
  <si>
    <t xml:space="preserve">4804526702</t>
  </si>
  <si>
    <t xml:space="preserve">Bonazza</t>
  </si>
  <si>
    <t xml:space="preserve">4804540000</t>
  </si>
  <si>
    <t xml:space="preserve">Case sparse_178</t>
  </si>
  <si>
    <t xml:space="preserve">4804526703</t>
  </si>
  <si>
    <t xml:space="preserve">Chiostrini</t>
  </si>
  <si>
    <t xml:space="preserve">4804520004</t>
  </si>
  <si>
    <t xml:space="preserve">Madonna di Pietracupa</t>
  </si>
  <si>
    <t xml:space="preserve">4804526605</t>
  </si>
  <si>
    <t xml:space="preserve">4804520006</t>
  </si>
  <si>
    <t xml:space="preserve">Morrocco</t>
  </si>
  <si>
    <t xml:space="preserve">4804520007</t>
  </si>
  <si>
    <t xml:space="preserve">Noce</t>
  </si>
  <si>
    <t xml:space="preserve">4804526608</t>
  </si>
  <si>
    <t xml:space="preserve">4804520009</t>
  </si>
  <si>
    <t xml:space="preserve">Romita</t>
  </si>
  <si>
    <t xml:space="preserve">4804510001</t>
  </si>
  <si>
    <t xml:space="preserve">4804510002</t>
  </si>
  <si>
    <t xml:space="preserve">4804526610</t>
  </si>
  <si>
    <t xml:space="preserve">4804526711</t>
  </si>
  <si>
    <t xml:space="preserve">San Pietro in Bossolo</t>
  </si>
  <si>
    <t xml:space="preserve">4804510003</t>
  </si>
  <si>
    <t xml:space="preserve">Tavarnelle</t>
  </si>
  <si>
    <t xml:space="preserve">4804520012</t>
  </si>
  <si>
    <t xml:space="preserve">Valluccia</t>
  </si>
  <si>
    <t xml:space="preserve">Terranuova Bracciolini [AR]</t>
  </si>
  <si>
    <t xml:space="preserve">5103910001</t>
  </si>
  <si>
    <t xml:space="preserve">Campogialli</t>
  </si>
  <si>
    <t xml:space="preserve">5103940000</t>
  </si>
  <si>
    <t xml:space="preserve">Case sparse_64</t>
  </si>
  <si>
    <t xml:space="preserve">5103926701</t>
  </si>
  <si>
    <t xml:space="preserve">Castiglione Ubertini</t>
  </si>
  <si>
    <t xml:space="preserve">5103910002</t>
  </si>
  <si>
    <t xml:space="preserve">Cicogna</t>
  </si>
  <si>
    <t xml:space="preserve">5103920002</t>
  </si>
  <si>
    <t xml:space="preserve">Comugni</t>
  </si>
  <si>
    <t xml:space="preserve">5103920003</t>
  </si>
  <si>
    <t xml:space="preserve">Farneto</t>
  </si>
  <si>
    <t xml:space="preserve">5103926604</t>
  </si>
  <si>
    <t xml:space="preserve">5103920005</t>
  </si>
  <si>
    <t xml:space="preserve">Lungarno</t>
  </si>
  <si>
    <t xml:space="preserve">5103910003</t>
  </si>
  <si>
    <t xml:space="preserve">Madrigale</t>
  </si>
  <si>
    <t xml:space="preserve">5103920006</t>
  </si>
  <si>
    <t xml:space="preserve">Malva Nuova-Squarcia</t>
  </si>
  <si>
    <t xml:space="preserve">5103910004</t>
  </si>
  <si>
    <t xml:space="preserve">Montemarciano</t>
  </si>
  <si>
    <t xml:space="preserve">5103926607</t>
  </si>
  <si>
    <t xml:space="preserve">Monticello</t>
  </si>
  <si>
    <t xml:space="preserve">5103910005</t>
  </si>
  <si>
    <t xml:space="preserve">Penna</t>
  </si>
  <si>
    <t xml:space="preserve">5103910006</t>
  </si>
  <si>
    <t xml:space="preserve">Persignano</t>
  </si>
  <si>
    <t xml:space="preserve">5103910007</t>
  </si>
  <si>
    <t xml:space="preserve">Piantravigne</t>
  </si>
  <si>
    <t xml:space="preserve">5103910008</t>
  </si>
  <si>
    <t xml:space="preserve">5103910009</t>
  </si>
  <si>
    <t xml:space="preserve">Tasso</t>
  </si>
  <si>
    <t xml:space="preserve">5103910010</t>
  </si>
  <si>
    <t xml:space="preserve">Terranuova Bracciolini</t>
  </si>
  <si>
    <t xml:space="preserve">5103910011</t>
  </si>
  <si>
    <t xml:space="preserve">Traiana</t>
  </si>
  <si>
    <t xml:space="preserve">5103910012</t>
  </si>
  <si>
    <t xml:space="preserve">5103920008</t>
  </si>
  <si>
    <t xml:space="preserve">Valle d'Inferno</t>
  </si>
  <si>
    <t xml:space="preserve">5103910013</t>
  </si>
  <si>
    <t xml:space="preserve">Terricciola [PI]</t>
  </si>
  <si>
    <t xml:space="preserve">5003620002</t>
  </si>
  <si>
    <t xml:space="preserve">Aia Bianca di Sotto</t>
  </si>
  <si>
    <t xml:space="preserve">5003620003</t>
  </si>
  <si>
    <t xml:space="preserve">5003640000</t>
  </si>
  <si>
    <t xml:space="preserve">Case sparse_22</t>
  </si>
  <si>
    <t xml:space="preserve">5003620007</t>
  </si>
  <si>
    <t xml:space="preserve">Chientina</t>
  </si>
  <si>
    <t xml:space="preserve">5003610002</t>
  </si>
  <si>
    <t xml:space="preserve">La Rosa</t>
  </si>
  <si>
    <t xml:space="preserve">5003626704</t>
  </si>
  <si>
    <t xml:space="preserve">5003620005</t>
  </si>
  <si>
    <t xml:space="preserve">5003610003</t>
  </si>
  <si>
    <t xml:space="preserve">Morrona</t>
  </si>
  <si>
    <t xml:space="preserve">5003610004</t>
  </si>
  <si>
    <t xml:space="preserve">Selvatelle</t>
  </si>
  <si>
    <t xml:space="preserve">5003610005</t>
  </si>
  <si>
    <t xml:space="preserve">Soiana</t>
  </si>
  <si>
    <t xml:space="preserve">5003610006</t>
  </si>
  <si>
    <t xml:space="preserve">Soianella</t>
  </si>
  <si>
    <t xml:space="preserve">5003620006</t>
  </si>
  <si>
    <t xml:space="preserve">Stibbiolo</t>
  </si>
  <si>
    <t xml:space="preserve">5003610007</t>
  </si>
  <si>
    <t xml:space="preserve">Terricciola</t>
  </si>
  <si>
    <t xml:space="preserve">Torrita di Siena [SI]</t>
  </si>
  <si>
    <t xml:space="preserve">5203540000</t>
  </si>
  <si>
    <t xml:space="preserve">Case sparse_99</t>
  </si>
  <si>
    <t xml:space="preserve">5203520001</t>
  </si>
  <si>
    <t xml:space="preserve">Caselle-Gore</t>
  </si>
  <si>
    <t xml:space="preserve">5203526702</t>
  </si>
  <si>
    <t xml:space="preserve">5203520012</t>
  </si>
  <si>
    <t xml:space="preserve">5203520003</t>
  </si>
  <si>
    <t xml:space="preserve">Foenna</t>
  </si>
  <si>
    <t xml:space="preserve">5203520004</t>
  </si>
  <si>
    <t xml:space="preserve">Fornaci Bellaria</t>
  </si>
  <si>
    <t xml:space="preserve">5203520005</t>
  </si>
  <si>
    <t xml:space="preserve">Guardavalle</t>
  </si>
  <si>
    <t xml:space="preserve">5203526713</t>
  </si>
  <si>
    <t xml:space="preserve">Guardavalle I</t>
  </si>
  <si>
    <t xml:space="preserve">5203526714</t>
  </si>
  <si>
    <t xml:space="preserve">Laparelli</t>
  </si>
  <si>
    <t xml:space="preserve">5203510001</t>
  </si>
  <si>
    <t xml:space="preserve">Montefollonico</t>
  </si>
  <si>
    <t xml:space="preserve">5203520006</t>
  </si>
  <si>
    <t xml:space="preserve">Osteria delle Noci</t>
  </si>
  <si>
    <t xml:space="preserve">5203520016</t>
  </si>
  <si>
    <t xml:space="preserve">5203520007</t>
  </si>
  <si>
    <t xml:space="preserve">Pantanelli di Sopra</t>
  </si>
  <si>
    <t xml:space="preserve">5203520008</t>
  </si>
  <si>
    <t xml:space="preserve">Pantanelli di Sotto</t>
  </si>
  <si>
    <t xml:space="preserve">5203526609</t>
  </si>
  <si>
    <t xml:space="preserve">Pelose</t>
  </si>
  <si>
    <t xml:space="preserve">5203526617</t>
  </si>
  <si>
    <t xml:space="preserve">Podere Case</t>
  </si>
  <si>
    <t xml:space="preserve">5203526618</t>
  </si>
  <si>
    <t xml:space="preserve">Podere Petriolo</t>
  </si>
  <si>
    <t xml:space="preserve">5203526611</t>
  </si>
  <si>
    <t xml:space="preserve">Selvanelli</t>
  </si>
  <si>
    <t xml:space="preserve">5203510002</t>
  </si>
  <si>
    <t xml:space="preserve">Torrita di Siena</t>
  </si>
  <si>
    <t xml:space="preserve">Trequanda [SI]</t>
  </si>
  <si>
    <t xml:space="preserve">5203640000</t>
  </si>
  <si>
    <t xml:space="preserve">Case sparse_100</t>
  </si>
  <si>
    <t xml:space="preserve">5203610001</t>
  </si>
  <si>
    <t xml:space="preserve">Castelmuzio</t>
  </si>
  <si>
    <t xml:space="preserve">5203626704</t>
  </si>
  <si>
    <t xml:space="preserve">Colombaio</t>
  </si>
  <si>
    <t xml:space="preserve">5203626603</t>
  </si>
  <si>
    <t xml:space="preserve">Fornoli</t>
  </si>
  <si>
    <t xml:space="preserve">5203610002</t>
  </si>
  <si>
    <t xml:space="preserve">5203626605</t>
  </si>
  <si>
    <t xml:space="preserve">5203610003</t>
  </si>
  <si>
    <t xml:space="preserve">Trequanda</t>
  </si>
  <si>
    <t xml:space="preserve">Tresana [MS]</t>
  </si>
  <si>
    <t xml:space="preserve">4501520001</t>
  </si>
  <si>
    <t xml:space="preserve">Baltrina</t>
  </si>
  <si>
    <t xml:space="preserve">4501526622</t>
  </si>
  <si>
    <t xml:space="preserve">Baltrina II</t>
  </si>
  <si>
    <t xml:space="preserve">4501510001</t>
  </si>
  <si>
    <t xml:space="preserve">Barbarasco</t>
  </si>
  <si>
    <t xml:space="preserve">4501520002</t>
  </si>
  <si>
    <t xml:space="preserve">Bocceda</t>
  </si>
  <si>
    <t xml:space="preserve">4501510002</t>
  </si>
  <si>
    <t xml:space="preserve">Bola</t>
  </si>
  <si>
    <t xml:space="preserve">4501520003</t>
  </si>
  <si>
    <t xml:space="preserve">Bottria</t>
  </si>
  <si>
    <t xml:space="preserve">4501520004</t>
  </si>
  <si>
    <t xml:space="preserve">Campo di Sopra</t>
  </si>
  <si>
    <t xml:space="preserve">4501520005</t>
  </si>
  <si>
    <t xml:space="preserve">Camporella</t>
  </si>
  <si>
    <t xml:space="preserve">4501510003</t>
  </si>
  <si>
    <t xml:space="preserve">Canala</t>
  </si>
  <si>
    <t xml:space="preserve">4501510004</t>
  </si>
  <si>
    <t xml:space="preserve">Careggia</t>
  </si>
  <si>
    <t xml:space="preserve">4501540000</t>
  </si>
  <si>
    <t xml:space="preserve">Case sparse_237</t>
  </si>
  <si>
    <t xml:space="preserve">4501524907</t>
  </si>
  <si>
    <t xml:space="preserve">4501520008</t>
  </si>
  <si>
    <t xml:space="preserve">Catizzola</t>
  </si>
  <si>
    <t xml:space="preserve">4501520009</t>
  </si>
  <si>
    <t xml:space="preserve">Cercò</t>
  </si>
  <si>
    <t xml:space="preserve">4501510005</t>
  </si>
  <si>
    <t xml:space="preserve">Corneda</t>
  </si>
  <si>
    <t xml:space="preserve">4501510006</t>
  </si>
  <si>
    <t xml:space="preserve">Giovagallo</t>
  </si>
  <si>
    <t xml:space="preserve">4501510007</t>
  </si>
  <si>
    <t xml:space="preserve">4501520011</t>
  </si>
  <si>
    <t xml:space="preserve">4501520012</t>
  </si>
  <si>
    <t xml:space="preserve">Meredo</t>
  </si>
  <si>
    <t xml:space="preserve">4501520013</t>
  </si>
  <si>
    <t xml:space="preserve">Nave</t>
  </si>
  <si>
    <t xml:space="preserve">4501510008</t>
  </si>
  <si>
    <t xml:space="preserve">Novegigola</t>
  </si>
  <si>
    <t xml:space="preserve">4501520014</t>
  </si>
  <si>
    <t xml:space="preserve">Ortigaro</t>
  </si>
  <si>
    <t xml:space="preserve">4501526615</t>
  </si>
  <si>
    <t xml:space="preserve">Pera</t>
  </si>
  <si>
    <t xml:space="preserve">4501520016</t>
  </si>
  <si>
    <t xml:space="preserve">Pietrasalta</t>
  </si>
  <si>
    <t xml:space="preserve">4501526617</t>
  </si>
  <si>
    <t xml:space="preserve">4501520018</t>
  </si>
  <si>
    <t xml:space="preserve">Popetto</t>
  </si>
  <si>
    <t xml:space="preserve">4501520019</t>
  </si>
  <si>
    <t xml:space="preserve">Serrapiana</t>
  </si>
  <si>
    <t xml:space="preserve">4501510009</t>
  </si>
  <si>
    <t xml:space="preserve">Tassonarla</t>
  </si>
  <si>
    <t xml:space="preserve">4501520020</t>
  </si>
  <si>
    <t xml:space="preserve">Tavella</t>
  </si>
  <si>
    <t xml:space="preserve">4501510010</t>
  </si>
  <si>
    <t xml:space="preserve">Tresana</t>
  </si>
  <si>
    <t xml:space="preserve">4501510011</t>
  </si>
  <si>
    <t xml:space="preserve">4501520021</t>
  </si>
  <si>
    <t xml:space="preserve">Villecchia</t>
  </si>
  <si>
    <t xml:space="preserve">Uzzano [PT]</t>
  </si>
  <si>
    <t xml:space="preserve">4702120002</t>
  </si>
  <si>
    <t xml:space="preserve">Case Benedetti</t>
  </si>
  <si>
    <t xml:space="preserve">4702140000</t>
  </si>
  <si>
    <t xml:space="preserve">Case sparse_136</t>
  </si>
  <si>
    <t xml:space="preserve">4702110001</t>
  </si>
  <si>
    <t xml:space="preserve">Forone</t>
  </si>
  <si>
    <t xml:space="preserve">4702110006</t>
  </si>
  <si>
    <t xml:space="preserve">Querceta</t>
  </si>
  <si>
    <t xml:space="preserve">4702110003</t>
  </si>
  <si>
    <t xml:space="preserve">4702110004</t>
  </si>
  <si>
    <t xml:space="preserve">Torricchio</t>
  </si>
  <si>
    <t xml:space="preserve">4702110005</t>
  </si>
  <si>
    <t xml:space="preserve">Uzzano</t>
  </si>
  <si>
    <t xml:space="preserve">Vagli Sotto [LU]</t>
  </si>
  <si>
    <t xml:space="preserve">4603140000</t>
  </si>
  <si>
    <t xml:space="preserve">Case sparse_270</t>
  </si>
  <si>
    <t xml:space="preserve">4603110001</t>
  </si>
  <si>
    <t xml:space="preserve">Fontana delle Monache</t>
  </si>
  <si>
    <t xml:space="preserve">4603110002</t>
  </si>
  <si>
    <t xml:space="preserve">Roggio</t>
  </si>
  <si>
    <t xml:space="preserve">4603110003</t>
  </si>
  <si>
    <t xml:space="preserve">Vagli Sopra</t>
  </si>
  <si>
    <t xml:space="preserve">4603110004</t>
  </si>
  <si>
    <t xml:space="preserve">Vagli Sotto</t>
  </si>
  <si>
    <t xml:space="preserve">Vaglia [FI]</t>
  </si>
  <si>
    <t xml:space="preserve">4804610001</t>
  </si>
  <si>
    <t xml:space="preserve">Bivigliano</t>
  </si>
  <si>
    <t xml:space="preserve">4804640000</t>
  </si>
  <si>
    <t xml:space="preserve">Case sparse_179</t>
  </si>
  <si>
    <t xml:space="preserve">4804610002</t>
  </si>
  <si>
    <t xml:space="preserve">Caselline</t>
  </si>
  <si>
    <t xml:space="preserve">4804620801</t>
  </si>
  <si>
    <t xml:space="preserve">Convento Monte Senario</t>
  </si>
  <si>
    <t xml:space="preserve">4804626602</t>
  </si>
  <si>
    <t xml:space="preserve">Ferraglia</t>
  </si>
  <si>
    <t xml:space="preserve">4804610003</t>
  </si>
  <si>
    <t xml:space="preserve">Fontebuona</t>
  </si>
  <si>
    <t xml:space="preserve">4804620003</t>
  </si>
  <si>
    <t xml:space="preserve">Il Torrino</t>
  </si>
  <si>
    <t xml:space="preserve">4804610004</t>
  </si>
  <si>
    <t xml:space="preserve">4804610005</t>
  </si>
  <si>
    <t xml:space="preserve">4804610006</t>
  </si>
  <si>
    <t xml:space="preserve">4804620008</t>
  </si>
  <si>
    <t xml:space="preserve">Poggio Conca</t>
  </si>
  <si>
    <t xml:space="preserve">4804610007</t>
  </si>
  <si>
    <t xml:space="preserve">Pratolino</t>
  </si>
  <si>
    <t xml:space="preserve">4804610008</t>
  </si>
  <si>
    <t xml:space="preserve">Vaglia</t>
  </si>
  <si>
    <t xml:space="preserve">4804620006</t>
  </si>
  <si>
    <t xml:space="preserve">Vetta le Croci</t>
  </si>
  <si>
    <t xml:space="preserve">4804620007</t>
  </si>
  <si>
    <t xml:space="preserve">Viliani</t>
  </si>
  <si>
    <t xml:space="preserve">Vaiano [PO]</t>
  </si>
  <si>
    <t xml:space="preserve">10000640000</t>
  </si>
  <si>
    <t xml:space="preserve">Case sparse_221</t>
  </si>
  <si>
    <t xml:space="preserve">10000620002</t>
  </si>
  <si>
    <t xml:space="preserve">10000610001</t>
  </si>
  <si>
    <t xml:space="preserve">Schignano</t>
  </si>
  <si>
    <t xml:space="preserve">10000610002</t>
  </si>
  <si>
    <t xml:space="preserve">Vaiano</t>
  </si>
  <si>
    <t xml:space="preserve">Vecchiano [PI]</t>
  </si>
  <si>
    <t xml:space="preserve">5003710001</t>
  </si>
  <si>
    <t xml:space="preserve">Avane</t>
  </si>
  <si>
    <t xml:space="preserve">5003710005</t>
  </si>
  <si>
    <t xml:space="preserve">Casa delle Guardie</t>
  </si>
  <si>
    <t xml:space="preserve">5003726703</t>
  </si>
  <si>
    <t xml:space="preserve">Case Il Troncolo</t>
  </si>
  <si>
    <t xml:space="preserve">5003740000</t>
  </si>
  <si>
    <t xml:space="preserve">Case sparse_23</t>
  </si>
  <si>
    <t xml:space="preserve">5003710002</t>
  </si>
  <si>
    <t xml:space="preserve">5003720005</t>
  </si>
  <si>
    <t xml:space="preserve">La Presa</t>
  </si>
  <si>
    <t xml:space="preserve">5003726704</t>
  </si>
  <si>
    <t xml:space="preserve">Laiano</t>
  </si>
  <si>
    <t xml:space="preserve">5003720006</t>
  </si>
  <si>
    <t xml:space="preserve">Malaventre</t>
  </si>
  <si>
    <t xml:space="preserve">5003710003</t>
  </si>
  <si>
    <t xml:space="preserve">Migliarino</t>
  </si>
  <si>
    <t xml:space="preserve">5003710004</t>
  </si>
  <si>
    <t xml:space="preserve">Vecchiano-Nodica</t>
  </si>
  <si>
    <t xml:space="preserve">5003730001</t>
  </si>
  <si>
    <t xml:space="preserve">Zona Industriale Migliarino Pisano</t>
  </si>
  <si>
    <t xml:space="preserve">4603210001</t>
  </si>
  <si>
    <t xml:space="preserve">Calomini</t>
  </si>
  <si>
    <t xml:space="preserve">4603210002</t>
  </si>
  <si>
    <t xml:space="preserve">Campolemisi</t>
  </si>
  <si>
    <t xml:space="preserve">4603240000</t>
  </si>
  <si>
    <t xml:space="preserve">Case sparse_271</t>
  </si>
  <si>
    <t xml:space="preserve">4603210003</t>
  </si>
  <si>
    <t xml:space="preserve">Fornovolasco</t>
  </si>
  <si>
    <t xml:space="preserve">4603224902</t>
  </si>
  <si>
    <t xml:space="preserve">Gallatoio</t>
  </si>
  <si>
    <t xml:space="preserve">4603210004</t>
  </si>
  <si>
    <t xml:space="preserve">Vergemoli</t>
  </si>
  <si>
    <t xml:space="preserve">Vernio [PO]</t>
  </si>
  <si>
    <t xml:space="preserve">10000740000</t>
  </si>
  <si>
    <t xml:space="preserve">Case sparse_222</t>
  </si>
  <si>
    <t xml:space="preserve">10000710001</t>
  </si>
  <si>
    <t xml:space="preserve">Cavarzano</t>
  </si>
  <si>
    <t xml:space="preserve">10000720001</t>
  </si>
  <si>
    <t xml:space="preserve">Costozze</t>
  </si>
  <si>
    <t xml:space="preserve">10000710002</t>
  </si>
  <si>
    <t xml:space="preserve">La Storaia</t>
  </si>
  <si>
    <t xml:space="preserve">10000710003</t>
  </si>
  <si>
    <t xml:space="preserve">10000710004</t>
  </si>
  <si>
    <t xml:space="preserve">Mercatale-San Quirico</t>
  </si>
  <si>
    <t xml:space="preserve">10000710005</t>
  </si>
  <si>
    <t xml:space="preserve">Montepiano</t>
  </si>
  <si>
    <t xml:space="preserve">10000710007</t>
  </si>
  <si>
    <t xml:space="preserve">Sasseta</t>
  </si>
  <si>
    <t xml:space="preserve">10000720007</t>
  </si>
  <si>
    <t xml:space="preserve">Terrigoli</t>
  </si>
  <si>
    <t xml:space="preserve">Viareggio [LU]</t>
  </si>
  <si>
    <t xml:space="preserve">4603326713</t>
  </si>
  <si>
    <t xml:space="preserve">Aurelia Sud</t>
  </si>
  <si>
    <t xml:space="preserve">4603322717</t>
  </si>
  <si>
    <t xml:space="preserve">Barbantini</t>
  </si>
  <si>
    <t xml:space="preserve">4603320001</t>
  </si>
  <si>
    <t xml:space="preserve">Barù</t>
  </si>
  <si>
    <t xml:space="preserve">4603326712</t>
  </si>
  <si>
    <t xml:space="preserve">Bozzana</t>
  </si>
  <si>
    <t xml:space="preserve">4603340000</t>
  </si>
  <si>
    <t xml:space="preserve">Case sparse_272</t>
  </si>
  <si>
    <t xml:space="preserve">4603326703</t>
  </si>
  <si>
    <t xml:space="preserve">Chiusa di Michelone</t>
  </si>
  <si>
    <t xml:space="preserve">4603326604</t>
  </si>
  <si>
    <t xml:space="preserve">Cinquini</t>
  </si>
  <si>
    <t xml:space="preserve">4603326711</t>
  </si>
  <si>
    <t xml:space="preserve">Ferrovia</t>
  </si>
  <si>
    <t xml:space="preserve">4603326714</t>
  </si>
  <si>
    <t xml:space="preserve">Fosso Guidario</t>
  </si>
  <si>
    <t xml:space="preserve">4603326716</t>
  </si>
  <si>
    <t xml:space="preserve">Fosso Matelli</t>
  </si>
  <si>
    <t xml:space="preserve">4603326705</t>
  </si>
  <si>
    <t xml:space="preserve">Gronda Sud</t>
  </si>
  <si>
    <t xml:space="preserve">4603320006</t>
  </si>
  <si>
    <t xml:space="preserve">Innocenzo</t>
  </si>
  <si>
    <t xml:space="preserve">4603326607</t>
  </si>
  <si>
    <t xml:space="preserve">Lecci</t>
  </si>
  <si>
    <t xml:space="preserve">4603326602</t>
  </si>
  <si>
    <t xml:space="preserve">Manone</t>
  </si>
  <si>
    <t xml:space="preserve">4603315704</t>
  </si>
  <si>
    <t xml:space="preserve">Marina di Torre del Lago Puccini</t>
  </si>
  <si>
    <t xml:space="preserve">4603315703</t>
  </si>
  <si>
    <t xml:space="preserve">Quartiere Lagomare</t>
  </si>
  <si>
    <t xml:space="preserve">4603326709</t>
  </si>
  <si>
    <t xml:space="preserve">Sasso Bianco</t>
  </si>
  <si>
    <t xml:space="preserve">4603320010</t>
  </si>
  <si>
    <t xml:space="preserve">Tombolo</t>
  </si>
  <si>
    <t xml:space="preserve">4603310001</t>
  </si>
  <si>
    <t xml:space="preserve">Torre del Lago Puccini</t>
  </si>
  <si>
    <t xml:space="preserve">4603310002</t>
  </si>
  <si>
    <t xml:space="preserve">Viareggio</t>
  </si>
  <si>
    <t xml:space="preserve">4603320015</t>
  </si>
  <si>
    <t xml:space="preserve">Villa Macchia</t>
  </si>
  <si>
    <t xml:space="preserve">Vicchio [FI]</t>
  </si>
  <si>
    <t xml:space="preserve">4804910001</t>
  </si>
  <si>
    <t xml:space="preserve">4804940000</t>
  </si>
  <si>
    <t xml:space="preserve">Case sparse_180</t>
  </si>
  <si>
    <t xml:space="preserve">4804910002</t>
  </si>
  <si>
    <t xml:space="preserve">4804926602</t>
  </si>
  <si>
    <t xml:space="preserve">4804910003</t>
  </si>
  <si>
    <t xml:space="preserve">Cistio</t>
  </si>
  <si>
    <t xml:space="preserve">4804920016</t>
  </si>
  <si>
    <t xml:space="preserve">Gattaia</t>
  </si>
  <si>
    <t xml:space="preserve">4804920003</t>
  </si>
  <si>
    <t xml:space="preserve">La Ginestra</t>
  </si>
  <si>
    <t xml:space="preserve">4804920015</t>
  </si>
  <si>
    <t xml:space="preserve">La Gracchia</t>
  </si>
  <si>
    <t xml:space="preserve">4804926617</t>
  </si>
  <si>
    <t xml:space="preserve">Le Balze</t>
  </si>
  <si>
    <t xml:space="preserve">4804920014</t>
  </si>
  <si>
    <t xml:space="preserve">Lo Spinoso</t>
  </si>
  <si>
    <t xml:space="preserve">4804920013</t>
  </si>
  <si>
    <t xml:space="preserve">Mattagnano</t>
  </si>
  <si>
    <t xml:space="preserve">4804920004</t>
  </si>
  <si>
    <t xml:space="preserve">Mirandola</t>
  </si>
  <si>
    <t xml:space="preserve">4804920005</t>
  </si>
  <si>
    <t xml:space="preserve">Molezzano</t>
  </si>
  <si>
    <t xml:space="preserve">4804926606</t>
  </si>
  <si>
    <t xml:space="preserve">4804910008</t>
  </si>
  <si>
    <t xml:space="preserve">4804920007</t>
  </si>
  <si>
    <t xml:space="preserve">Pilarciano</t>
  </si>
  <si>
    <t xml:space="preserve">4804920008</t>
  </si>
  <si>
    <t xml:space="preserve">Ponte a Vicchio</t>
  </si>
  <si>
    <t xml:space="preserve">4804926709</t>
  </si>
  <si>
    <t xml:space="preserve">Ricavo</t>
  </si>
  <si>
    <t xml:space="preserve">4804920012</t>
  </si>
  <si>
    <t xml:space="preserve">Rupecanina</t>
  </si>
  <si>
    <t xml:space="preserve">4804910010</t>
  </si>
  <si>
    <t xml:space="preserve">Santa Maria a Vezzano</t>
  </si>
  <si>
    <t xml:space="preserve">4804926610</t>
  </si>
  <si>
    <t xml:space="preserve">4804926711</t>
  </si>
  <si>
    <t xml:space="preserve">Uzzana</t>
  </si>
  <si>
    <t xml:space="preserve">4804910011</t>
  </si>
  <si>
    <t xml:space="preserve">4804920018</t>
  </si>
  <si>
    <t xml:space="preserve">Villore</t>
  </si>
  <si>
    <t xml:space="preserve">Vicopisano [PI]</t>
  </si>
  <si>
    <t xml:space="preserve">5003830001</t>
  </si>
  <si>
    <t xml:space="preserve">Barsiliana</t>
  </si>
  <si>
    <t xml:space="preserve">5003810001</t>
  </si>
  <si>
    <t xml:space="preserve">Caprona</t>
  </si>
  <si>
    <t xml:space="preserve">5003840000</t>
  </si>
  <si>
    <t xml:space="preserve">Case sparse_24</t>
  </si>
  <si>
    <t xml:space="preserve">5003830003</t>
  </si>
  <si>
    <t xml:space="preserve">5003826601</t>
  </si>
  <si>
    <t xml:space="preserve">5003810002</t>
  </si>
  <si>
    <t xml:space="preserve">Guerrazzi</t>
  </si>
  <si>
    <t xml:space="preserve">5003826608</t>
  </si>
  <si>
    <t xml:space="preserve">Luchetta</t>
  </si>
  <si>
    <t xml:space="preserve">5003820003</t>
  </si>
  <si>
    <t xml:space="preserve">5003826704</t>
  </si>
  <si>
    <t xml:space="preserve">Novi</t>
  </si>
  <si>
    <t xml:space="preserve">5003830002</t>
  </si>
  <si>
    <t xml:space="preserve">Piana di Noce</t>
  </si>
  <si>
    <t xml:space="preserve">5003826609</t>
  </si>
  <si>
    <t xml:space="preserve">Sarzanese Valdera</t>
  </si>
  <si>
    <t xml:space="preserve">5003810003</t>
  </si>
  <si>
    <t xml:space="preserve">Uliveto Terme</t>
  </si>
  <si>
    <t xml:space="preserve">5003810004</t>
  </si>
  <si>
    <t xml:space="preserve">Vicopisano</t>
  </si>
  <si>
    <t xml:space="preserve">Villa Basilica [LU]</t>
  </si>
  <si>
    <t xml:space="preserve">4603420001</t>
  </si>
  <si>
    <t xml:space="preserve">Biecina</t>
  </si>
  <si>
    <t xml:space="preserve">4603410001</t>
  </si>
  <si>
    <t xml:space="preserve">Botticino</t>
  </si>
  <si>
    <t xml:space="preserve">4603410002</t>
  </si>
  <si>
    <t xml:space="preserve">Boveglio</t>
  </si>
  <si>
    <t xml:space="preserve">4603426608</t>
  </si>
  <si>
    <t xml:space="preserve">Buoso</t>
  </si>
  <si>
    <t xml:space="preserve">4603420002</t>
  </si>
  <si>
    <t xml:space="preserve">Capornano</t>
  </si>
  <si>
    <t xml:space="preserve">4603440000</t>
  </si>
  <si>
    <t xml:space="preserve">Case sparse_273</t>
  </si>
  <si>
    <t xml:space="preserve">4603410003</t>
  </si>
  <si>
    <t xml:space="preserve">4603420003</t>
  </si>
  <si>
    <t xml:space="preserve">Duomo</t>
  </si>
  <si>
    <t xml:space="preserve">4603420004</t>
  </si>
  <si>
    <t xml:space="preserve">Guzzano</t>
  </si>
  <si>
    <t xml:space="preserve">4603410004</t>
  </si>
  <si>
    <t xml:space="preserve">4603410005</t>
  </si>
  <si>
    <t xml:space="preserve">Pizzorne</t>
  </si>
  <si>
    <t xml:space="preserve">4603420011</t>
  </si>
  <si>
    <t xml:space="preserve">Ponte a Villa</t>
  </si>
  <si>
    <t xml:space="preserve">4603426605</t>
  </si>
  <si>
    <t xml:space="preserve">Pontoro</t>
  </si>
  <si>
    <t xml:space="preserve">4603410006</t>
  </si>
  <si>
    <t xml:space="preserve">Pracando</t>
  </si>
  <si>
    <t xml:space="preserve">4603420006</t>
  </si>
  <si>
    <t xml:space="preserve">Rimogno</t>
  </si>
  <si>
    <t xml:space="preserve">4603410007</t>
  </si>
  <si>
    <t xml:space="preserve">Villa Basilica</t>
  </si>
  <si>
    <t xml:space="preserve">Villa Collemandina [LU]</t>
  </si>
  <si>
    <t xml:space="preserve">4603524909</t>
  </si>
  <si>
    <t xml:space="preserve">Alpe di Massa</t>
  </si>
  <si>
    <t xml:space="preserve">4603524901</t>
  </si>
  <si>
    <t xml:space="preserve">Campaiana</t>
  </si>
  <si>
    <t xml:space="preserve">4603510001</t>
  </si>
  <si>
    <t xml:space="preserve">Canigiano</t>
  </si>
  <si>
    <t xml:space="preserve">4603540000</t>
  </si>
  <si>
    <t xml:space="preserve">Case sparse_274</t>
  </si>
  <si>
    <t xml:space="preserve">4603526608</t>
  </si>
  <si>
    <t xml:space="preserve">Collaccio</t>
  </si>
  <si>
    <t xml:space="preserve">4603520002</t>
  </si>
  <si>
    <t xml:space="preserve">Comunale</t>
  </si>
  <si>
    <t xml:space="preserve">4603510002</t>
  </si>
  <si>
    <t xml:space="preserve">Corfino</t>
  </si>
  <si>
    <t xml:space="preserve">4603520007</t>
  </si>
  <si>
    <t xml:space="preserve">Fondo Il Piano</t>
  </si>
  <si>
    <t xml:space="preserve">4603520003</t>
  </si>
  <si>
    <t xml:space="preserve">4603510007</t>
  </si>
  <si>
    <t xml:space="preserve">Magnano</t>
  </si>
  <si>
    <t xml:space="preserve">4603510003</t>
  </si>
  <si>
    <t xml:space="preserve">4603526605</t>
  </si>
  <si>
    <t xml:space="preserve">Molino di Villa</t>
  </si>
  <si>
    <t xml:space="preserve">4603510004</t>
  </si>
  <si>
    <t xml:space="preserve">Pianacci</t>
  </si>
  <si>
    <t xml:space="preserve">4603510005</t>
  </si>
  <si>
    <t xml:space="preserve">Sassorosso</t>
  </si>
  <si>
    <t xml:space="preserve">4603526606</t>
  </si>
  <si>
    <t xml:space="preserve">Sulcina</t>
  </si>
  <si>
    <t xml:space="preserve">4603510006</t>
  </si>
  <si>
    <t xml:space="preserve">Villa Collemandina</t>
  </si>
  <si>
    <t xml:space="preserve">Villafranca in Lunigiana [MS]</t>
  </si>
  <si>
    <t xml:space="preserve">4501626602</t>
  </si>
  <si>
    <t xml:space="preserve">Ca' Rapetti</t>
  </si>
  <si>
    <t xml:space="preserve">4501620001</t>
  </si>
  <si>
    <t xml:space="preserve">4501640000</t>
  </si>
  <si>
    <t xml:space="preserve">Case sparse_238</t>
  </si>
  <si>
    <t xml:space="preserve">4501620003</t>
  </si>
  <si>
    <t xml:space="preserve">Cortenovo</t>
  </si>
  <si>
    <t xml:space="preserve">4501610001</t>
  </si>
  <si>
    <t xml:space="preserve">4501620006</t>
  </si>
  <si>
    <t xml:space="preserve">I Saldi</t>
  </si>
  <si>
    <t xml:space="preserve">4501626604</t>
  </si>
  <si>
    <t xml:space="preserve">Il Bosco</t>
  </si>
  <si>
    <t xml:space="preserve">4501620005</t>
  </si>
  <si>
    <t xml:space="preserve">4501626607</t>
  </si>
  <si>
    <t xml:space="preserve">La Montata</t>
  </si>
  <si>
    <t xml:space="preserve">4501626608</t>
  </si>
  <si>
    <t xml:space="preserve">La Piastra</t>
  </si>
  <si>
    <t xml:space="preserve">4501620009</t>
  </si>
  <si>
    <t xml:space="preserve">La Vigna</t>
  </si>
  <si>
    <t xml:space="preserve">4501610002</t>
  </si>
  <si>
    <t xml:space="preserve">Malgrate</t>
  </si>
  <si>
    <t xml:space="preserve">4501610003</t>
  </si>
  <si>
    <t xml:space="preserve">Merizzo</t>
  </si>
  <si>
    <t xml:space="preserve">4501610004</t>
  </si>
  <si>
    <t xml:space="preserve">Mocrone</t>
  </si>
  <si>
    <t xml:space="preserve">4501626610</t>
  </si>
  <si>
    <t xml:space="preserve">Pradaccio</t>
  </si>
  <si>
    <t xml:space="preserve">4501620011</t>
  </si>
  <si>
    <t xml:space="preserve">4501610005</t>
  </si>
  <si>
    <t xml:space="preserve">Villa di Sopra</t>
  </si>
  <si>
    <t xml:space="preserve">4501610006</t>
  </si>
  <si>
    <t xml:space="preserve">Villa di Sotto</t>
  </si>
  <si>
    <t xml:space="preserve">4501610007</t>
  </si>
  <si>
    <t xml:space="preserve">Villafranca in Lunigiana</t>
  </si>
  <si>
    <t xml:space="preserve">4501610008</t>
  </si>
  <si>
    <t xml:space="preserve">Virgoletta</t>
  </si>
  <si>
    <t xml:space="preserve">Vinci [FI]</t>
  </si>
  <si>
    <t xml:space="preserve">4805010001</t>
  </si>
  <si>
    <t xml:space="preserve">Apparita</t>
  </si>
  <si>
    <t xml:space="preserve">4805026601</t>
  </si>
  <si>
    <t xml:space="preserve">Barano</t>
  </si>
  <si>
    <t xml:space="preserve">4805026602</t>
  </si>
  <si>
    <t xml:space="preserve">Campocollese</t>
  </si>
  <si>
    <t xml:space="preserve">4805040000</t>
  </si>
  <si>
    <t xml:space="preserve">Case sparse_181</t>
  </si>
  <si>
    <t xml:space="preserve">4805026629</t>
  </si>
  <si>
    <t xml:space="preserve">4805026603</t>
  </si>
  <si>
    <t xml:space="preserve">Casiloste</t>
  </si>
  <si>
    <t xml:space="preserve">4805030002</t>
  </si>
  <si>
    <t xml:space="preserve">Ciambellana</t>
  </si>
  <si>
    <t xml:space="preserve">4805020004</t>
  </si>
  <si>
    <t xml:space="preserve">Dianella</t>
  </si>
  <si>
    <t xml:space="preserve">4805020008</t>
  </si>
  <si>
    <t xml:space="preserve">La Chiesa Collegozzi</t>
  </si>
  <si>
    <t xml:space="preserve">4805026609</t>
  </si>
  <si>
    <t xml:space="preserve">La Chiesa San Pantaleo</t>
  </si>
  <si>
    <t xml:space="preserve">4805026610</t>
  </si>
  <si>
    <t xml:space="preserve">4805010002</t>
  </si>
  <si>
    <t xml:space="preserve">La Stella</t>
  </si>
  <si>
    <t xml:space="preserve">4805020011</t>
  </si>
  <si>
    <t xml:space="preserve">4805020012</t>
  </si>
  <si>
    <t xml:space="preserve">Lugnano</t>
  </si>
  <si>
    <t xml:space="preserve">4805026613</t>
  </si>
  <si>
    <t xml:space="preserve">Marcello</t>
  </si>
  <si>
    <t xml:space="preserve">4805026615</t>
  </si>
  <si>
    <t xml:space="preserve">Mazzantino</t>
  </si>
  <si>
    <t xml:space="preserve">4805020016</t>
  </si>
  <si>
    <t xml:space="preserve">4805020017</t>
  </si>
  <si>
    <t xml:space="preserve">Mignana</t>
  </si>
  <si>
    <t xml:space="preserve">4805020020</t>
  </si>
  <si>
    <t xml:space="preserve">Piccaratico</t>
  </si>
  <si>
    <t xml:space="preserve">4805020021</t>
  </si>
  <si>
    <t xml:space="preserve">4805026730</t>
  </si>
  <si>
    <t xml:space="preserve">Salvino</t>
  </si>
  <si>
    <t xml:space="preserve">4805010003</t>
  </si>
  <si>
    <t xml:space="preserve">Sant'Ansano</t>
  </si>
  <si>
    <t xml:space="preserve">4805020023</t>
  </si>
  <si>
    <t xml:space="preserve">Santigliana</t>
  </si>
  <si>
    <t xml:space="preserve">4805010004</t>
  </si>
  <si>
    <t xml:space="preserve">Spicchio-Sovigliana</t>
  </si>
  <si>
    <t xml:space="preserve">4805020024</t>
  </si>
  <si>
    <t xml:space="preserve">Tigliano</t>
  </si>
  <si>
    <t xml:space="preserve">4805010005</t>
  </si>
  <si>
    <t xml:space="preserve">4805026625</t>
  </si>
  <si>
    <t xml:space="preserve">Valinardi</t>
  </si>
  <si>
    <t xml:space="preserve">4805026626</t>
  </si>
  <si>
    <t xml:space="preserve">Verella</t>
  </si>
  <si>
    <t xml:space="preserve">4805010006</t>
  </si>
  <si>
    <t xml:space="preserve">Vinci</t>
  </si>
  <si>
    <t xml:space="preserve">4805020028</t>
  </si>
  <si>
    <t xml:space="preserve">Virle</t>
  </si>
  <si>
    <t xml:space="preserve">4805010007</t>
  </si>
  <si>
    <t xml:space="preserve">Vitolini</t>
  </si>
  <si>
    <t xml:space="preserve">4805010008</t>
  </si>
  <si>
    <t xml:space="preserve">Zona Industriale di Mercatale</t>
  </si>
  <si>
    <t xml:space="preserve">Volterra [PI]</t>
  </si>
  <si>
    <t xml:space="preserve">5003940000</t>
  </si>
  <si>
    <t xml:space="preserve">Case sparse_25</t>
  </si>
  <si>
    <t xml:space="preserve">5003920001</t>
  </si>
  <si>
    <t xml:space="preserve">Il Cipresso</t>
  </si>
  <si>
    <t xml:space="preserve">5003910001</t>
  </si>
  <si>
    <t xml:space="preserve">Mazzolla</t>
  </si>
  <si>
    <t xml:space="preserve">5003920002</t>
  </si>
  <si>
    <t xml:space="preserve">Montebradoni</t>
  </si>
  <si>
    <t xml:space="preserve">5003926603</t>
  </si>
  <si>
    <t xml:space="preserve">Prato d'Era</t>
  </si>
  <si>
    <t xml:space="preserve">5003926604</t>
  </si>
  <si>
    <t xml:space="preserve">Roncolla</t>
  </si>
  <si>
    <t xml:space="preserve">5003910002</t>
  </si>
  <si>
    <t xml:space="preserve">Saline</t>
  </si>
  <si>
    <t xml:space="preserve">5003920005</t>
  </si>
  <si>
    <t xml:space="preserve">San Cipriano</t>
  </si>
  <si>
    <t xml:space="preserve">5003910003</t>
  </si>
  <si>
    <t xml:space="preserve">5003910004</t>
  </si>
  <si>
    <t xml:space="preserve">Volterra</t>
  </si>
  <si>
    <t xml:space="preserve">Zeri [MS]</t>
  </si>
  <si>
    <t xml:space="preserve">4501720001</t>
  </si>
  <si>
    <t xml:space="preserve">Antara</t>
  </si>
  <si>
    <t xml:space="preserve">4501710001</t>
  </si>
  <si>
    <t xml:space="preserve">Bergugliara</t>
  </si>
  <si>
    <t xml:space="preserve">4501720019</t>
  </si>
  <si>
    <t xml:space="preserve">Bosco di Rossano</t>
  </si>
  <si>
    <t xml:space="preserve">4501720002</t>
  </si>
  <si>
    <t xml:space="preserve">Calzavitello</t>
  </si>
  <si>
    <t xml:space="preserve">4501720003</t>
  </si>
  <si>
    <t xml:space="preserve">Casa Biagi</t>
  </si>
  <si>
    <t xml:space="preserve">4501720024</t>
  </si>
  <si>
    <t xml:space="preserve">Casa Bornia</t>
  </si>
  <si>
    <t xml:space="preserve">4501720021</t>
  </si>
  <si>
    <t xml:space="preserve">Casa Maddalena</t>
  </si>
  <si>
    <t xml:space="preserve">4501720023</t>
  </si>
  <si>
    <t xml:space="preserve">Casa Rocchino</t>
  </si>
  <si>
    <t xml:space="preserve">4501720022</t>
  </si>
  <si>
    <t xml:space="preserve">Casa Tosi</t>
  </si>
  <si>
    <t xml:space="preserve">4501740000</t>
  </si>
  <si>
    <t xml:space="preserve">Case sparse_239</t>
  </si>
  <si>
    <t xml:space="preserve">4501720018</t>
  </si>
  <si>
    <t xml:space="preserve">4501720004</t>
  </si>
  <si>
    <t xml:space="preserve">Castoglio</t>
  </si>
  <si>
    <t xml:space="preserve">4501710007</t>
  </si>
  <si>
    <t xml:space="preserve">Chiesa di Rossano</t>
  </si>
  <si>
    <t xml:space="preserve">4501720005</t>
  </si>
  <si>
    <t xml:space="preserve">Chioso</t>
  </si>
  <si>
    <t xml:space="preserve">4501720007</t>
  </si>
  <si>
    <t xml:space="preserve">Codolo di Sotto</t>
  </si>
  <si>
    <t xml:space="preserve">4501720006</t>
  </si>
  <si>
    <t xml:space="preserve">Codolo-Chiesa</t>
  </si>
  <si>
    <t xml:space="preserve">4501710004</t>
  </si>
  <si>
    <t xml:space="preserve">Coloretta</t>
  </si>
  <si>
    <t xml:space="preserve">4501724909</t>
  </si>
  <si>
    <t xml:space="preserve">La Dolce</t>
  </si>
  <si>
    <t xml:space="preserve">4501720010</t>
  </si>
  <si>
    <t xml:space="preserve">Montelama</t>
  </si>
  <si>
    <t xml:space="preserve">4501710005</t>
  </si>
  <si>
    <t xml:space="preserve">4501710008</t>
  </si>
  <si>
    <t xml:space="preserve">4501710006</t>
  </si>
  <si>
    <t xml:space="preserve">Patigno</t>
  </si>
  <si>
    <t xml:space="preserve">4501710009</t>
  </si>
  <si>
    <t xml:space="preserve">Piagna</t>
  </si>
  <si>
    <t xml:space="preserve">4501721113</t>
  </si>
  <si>
    <t xml:space="preserve">4501720014</t>
  </si>
  <si>
    <t xml:space="preserve">Valditermine</t>
  </si>
  <si>
    <t xml:space="preserve">4501720015</t>
  </si>
  <si>
    <t xml:space="preserve">4501720016</t>
  </si>
  <si>
    <t xml:space="preserve">Villaggio degli Aracci</t>
  </si>
  <si>
    <t xml:space="preserve">4501724917</t>
  </si>
  <si>
    <t xml:space="preserve">Villaggio del Rastrello</t>
  </si>
  <si>
    <t xml:space="preserve">5004010001</t>
  </si>
  <si>
    <t xml:space="preserve">5004010002</t>
  </si>
  <si>
    <t xml:space="preserve">5004010003</t>
  </si>
  <si>
    <t xml:space="preserve">5004010004</t>
  </si>
  <si>
    <t xml:space="preserve">5004010005</t>
  </si>
  <si>
    <t xml:space="preserve">5004020004</t>
  </si>
  <si>
    <t xml:space="preserve">5004026601</t>
  </si>
  <si>
    <t xml:space="preserve">5004026602</t>
  </si>
  <si>
    <t xml:space="preserve">5004026703</t>
  </si>
  <si>
    <t xml:space="preserve">5004010006</t>
  </si>
  <si>
    <t xml:space="preserve">5004010007</t>
  </si>
  <si>
    <t xml:space="preserve">5004010008</t>
  </si>
  <si>
    <t xml:space="preserve">5004010009</t>
  </si>
  <si>
    <t xml:space="preserve">5004010010</t>
  </si>
  <si>
    <t xml:space="preserve">5004010011</t>
  </si>
  <si>
    <t xml:space="preserve">5004020001</t>
  </si>
  <si>
    <t xml:space="preserve">5004020005</t>
  </si>
  <si>
    <t xml:space="preserve">5004020007</t>
  </si>
  <si>
    <t xml:space="preserve">5004020008</t>
  </si>
  <si>
    <t xml:space="preserve">5004020009</t>
  </si>
  <si>
    <t xml:space="preserve">5004020010</t>
  </si>
  <si>
    <t xml:space="preserve">5004020012</t>
  </si>
  <si>
    <t xml:space="preserve">5004026613</t>
  </si>
  <si>
    <t xml:space="preserve">5004040000</t>
  </si>
  <si>
    <t xml:space="preserve">Case sparse_288</t>
  </si>
  <si>
    <t xml:space="preserve">5004110001</t>
  </si>
  <si>
    <t xml:space="preserve">5004110002</t>
  </si>
  <si>
    <t xml:space="preserve">5004110003</t>
  </si>
  <si>
    <t xml:space="preserve">5004110004</t>
  </si>
  <si>
    <t xml:space="preserve">5004110005</t>
  </si>
  <si>
    <t xml:space="preserve">5004120001</t>
  </si>
  <si>
    <t xml:space="preserve">5004120002</t>
  </si>
  <si>
    <t xml:space="preserve">5004120003</t>
  </si>
  <si>
    <t xml:space="preserve">5004120006</t>
  </si>
  <si>
    <t xml:space="preserve">5004120007</t>
  </si>
  <si>
    <t xml:space="preserve">5004126605</t>
  </si>
  <si>
    <t xml:space="preserve">5004126704</t>
  </si>
  <si>
    <t xml:space="preserve">5004126608</t>
  </si>
  <si>
    <t xml:space="preserve">5004140000</t>
  </si>
  <si>
    <t xml:space="preserve">Case sparse_289</t>
  </si>
  <si>
    <t xml:space="preserve">CHIAVE</t>
  </si>
  <si>
    <t xml:space="preserve">CHIAVE.TESTO</t>
  </si>
  <si>
    <t xml:space="preserve">DESCRIZIONE</t>
  </si>
  <si>
    <t xml:space="preserve">TIPO DATO</t>
  </si>
  <si>
    <t xml:space="preserve">1*</t>
  </si>
  <si>
    <t xml:space="preserve">&lt;FILE.MODULO&gt;</t>
  </si>
  <si>
    <t xml:space="preserve">Individua i tipi di dato contenuti nel file; i possibili valori per il campo testo sono:</t>
  </si>
  <si>
    <t xml:space="preserve">TESTO</t>
  </si>
  <si>
    <r>
      <rPr>
        <b val="true"/>
        <sz val="8"/>
        <color rgb="FF000000"/>
        <rFont val="Courier New"/>
        <family val="0"/>
        <charset val="134"/>
      </rPr>
      <t xml:space="preserve">INFRASTR</t>
    </r>
    <r>
      <rPr>
        <sz val="8"/>
        <rFont val="Courier New"/>
        <family val="0"/>
        <charset val="134"/>
      </rPr>
      <t xml:space="preserve"> = </t>
    </r>
    <r>
      <rPr>
        <sz val="8"/>
        <color rgb="FF000000"/>
        <rFont val="Courier New"/>
        <family val="0"/>
        <charset val="134"/>
      </rPr>
      <t xml:space="preserve">Infrastrutture</t>
    </r>
  </si>
  <si>
    <t xml:space="preserve">8 CARATTERI</t>
  </si>
  <si>
    <r>
      <rPr>
        <b val="true"/>
        <sz val="8"/>
        <color rgb="FF000000"/>
        <rFont val="Courier New"/>
        <family val="0"/>
        <charset val="134"/>
      </rPr>
      <t xml:space="preserve">CECRICLA</t>
    </r>
    <r>
      <rPr>
        <sz val="8"/>
        <rFont val="Courier New"/>
        <family val="0"/>
        <charset val="134"/>
      </rPr>
      <t xml:space="preserve"> = </t>
    </r>
    <r>
      <rPr>
        <sz val="8"/>
        <color rgb="FF000000"/>
        <rFont val="Courier New"/>
        <family val="0"/>
        <charset val="134"/>
      </rPr>
      <t xml:space="preserve">Conto Economico Riclassificato</t>
    </r>
  </si>
  <si>
    <r>
      <rPr>
        <sz val="8"/>
        <rFont val="Courier New"/>
        <family val="0"/>
        <charset val="134"/>
      </rPr>
      <t xml:space="preserve">(es. </t>
    </r>
    <r>
      <rPr>
        <b val="true"/>
        <sz val="8"/>
        <color rgb="FF000000"/>
        <rFont val="Courier New"/>
        <family val="0"/>
        <charset val="134"/>
      </rPr>
      <t xml:space="preserve">CECRICLA)</t>
    </r>
  </si>
  <si>
    <r>
      <rPr>
        <b val="true"/>
        <sz val="8"/>
        <color rgb="FF000000"/>
        <rFont val="Courier New"/>
        <family val="0"/>
        <charset val="134"/>
      </rPr>
      <t xml:space="preserve">GESTIONE</t>
    </r>
    <r>
      <rPr>
        <sz val="8"/>
        <rFont val="Courier New"/>
        <family val="0"/>
        <charset val="134"/>
      </rPr>
      <t xml:space="preserve"> = </t>
    </r>
    <r>
      <rPr>
        <sz val="8"/>
        <color rgb="FF000000"/>
        <rFont val="Courier New"/>
        <family val="0"/>
        <charset val="134"/>
      </rPr>
      <t xml:space="preserve">Dati Gestionali</t>
    </r>
  </si>
  <si>
    <r>
      <rPr>
        <b val="true"/>
        <sz val="8"/>
        <color rgb="FF000000"/>
        <rFont val="Courier New"/>
        <family val="0"/>
        <charset val="134"/>
      </rPr>
      <t xml:space="preserve">FATTURAT</t>
    </r>
    <r>
      <rPr>
        <sz val="8"/>
        <rFont val="Courier New"/>
        <family val="0"/>
        <charset val="134"/>
      </rPr>
      <t xml:space="preserve"> = </t>
    </r>
    <r>
      <rPr>
        <sz val="8"/>
        <color rgb="FF000000"/>
        <rFont val="Courier New"/>
        <family val="0"/>
        <charset val="134"/>
      </rPr>
      <t xml:space="preserve">Volumi e Fatturati</t>
    </r>
  </si>
  <si>
    <r>
      <rPr>
        <b val="true"/>
        <sz val="8"/>
        <color rgb="FF000000"/>
        <rFont val="Courier New"/>
        <family val="0"/>
        <charset val="134"/>
      </rPr>
      <t xml:space="preserve">INVESTIM</t>
    </r>
    <r>
      <rPr>
        <sz val="8"/>
        <rFont val="Courier New"/>
        <family val="0"/>
        <charset val="134"/>
      </rPr>
      <t xml:space="preserve"> = </t>
    </r>
    <r>
      <rPr>
        <sz val="8"/>
        <color rgb="FF000000"/>
        <rFont val="Courier New"/>
        <family val="0"/>
        <charset val="134"/>
      </rPr>
      <t xml:space="preserve">Investimenti e Revisioni</t>
    </r>
  </si>
  <si>
    <r>
      <rPr>
        <b val="true"/>
        <sz val="8"/>
        <color rgb="FF000000"/>
        <rFont val="Courier New"/>
        <family val="0"/>
        <charset val="134"/>
      </rPr>
      <t xml:space="preserve">LCESPITI</t>
    </r>
    <r>
      <rPr>
        <sz val="8"/>
        <rFont val="Courier New"/>
        <family val="0"/>
        <charset val="134"/>
      </rPr>
      <t xml:space="preserve"> = </t>
    </r>
    <r>
      <rPr>
        <sz val="8"/>
        <color rgb="FF000000"/>
        <rFont val="Courier New"/>
        <family val="0"/>
        <charset val="134"/>
      </rPr>
      <t xml:space="preserve">Libro dei Cespiti</t>
    </r>
  </si>
  <si>
    <r>
      <rPr>
        <b val="true"/>
        <sz val="8"/>
        <color rgb="FF000000"/>
        <rFont val="Courier New"/>
        <family val="0"/>
        <charset val="134"/>
      </rPr>
      <t xml:space="preserve">INDICATO</t>
    </r>
    <r>
      <rPr>
        <sz val="8"/>
        <rFont val="Courier New"/>
        <family val="0"/>
        <charset val="134"/>
      </rPr>
      <t xml:space="preserve"> = </t>
    </r>
    <r>
      <rPr>
        <sz val="8"/>
        <color rgb="FF000000"/>
        <rFont val="Courier New"/>
        <family val="0"/>
        <charset val="134"/>
      </rPr>
      <t xml:space="preserve">Indicatori Standard </t>
    </r>
  </si>
  <si>
    <t xml:space="preserve">INDIBASE = Dati di Base per calcolo Indicatori</t>
  </si>
  <si>
    <t xml:space="preserve">GENERALE = Documentazione generica senza tracciato</t>
  </si>
  <si>
    <t xml:space="preserve">VCONSUMI = Volumi per utenza</t>
  </si>
  <si>
    <r>
      <rPr>
        <b val="true"/>
        <sz val="8"/>
        <rFont val="Courier New"/>
        <family val="0"/>
        <charset val="134"/>
      </rPr>
      <t xml:space="preserve">ANAGRAFI</t>
    </r>
    <r>
      <rPr>
        <sz val="8"/>
        <rFont val="Courier New"/>
        <family val="0"/>
        <charset val="134"/>
      </rPr>
      <t xml:space="preserve"> = Dati Anagrafici</t>
    </r>
  </si>
  <si>
    <r>
      <rPr>
        <b val="true"/>
        <sz val="8"/>
        <rFont val="Courier New"/>
        <family val="0"/>
        <charset val="134"/>
      </rPr>
      <t xml:space="preserve">MAPPAGEO</t>
    </r>
    <r>
      <rPr>
        <sz val="8"/>
        <rFont val="Courier New"/>
        <family val="0"/>
        <charset val="134"/>
      </rPr>
      <t xml:space="preserve"> = Schemi Geografici</t>
    </r>
  </si>
  <si>
    <t xml:space="preserve">2*</t>
  </si>
  <si>
    <t xml:space="preserve">&lt;FILE.VERSIONE&gt;</t>
  </si>
  <si>
    <r>
      <rPr>
        <sz val="8"/>
        <rFont val="Courier New"/>
        <family val="0"/>
        <charset val="134"/>
      </rPr>
      <t xml:space="preserve">Individua la versione del file prevista per il tipo di dato sopra indicato. La versione iniziale e accettata da tutti i moduli è </t>
    </r>
    <r>
      <rPr>
        <b val="true"/>
        <sz val="8"/>
        <rFont val="Courier New"/>
        <family val="0"/>
        <charset val="134"/>
      </rPr>
      <t xml:space="preserve">100</t>
    </r>
    <r>
      <rPr>
        <sz val="8"/>
        <rFont val="Courier New"/>
        <family val="0"/>
        <charset val="134"/>
      </rPr>
      <t xml:space="preserve"> (cento). Le versioni presenti per ognuno dei moduli sono indicate nella tabella del data base: </t>
    </r>
    <r>
      <rPr>
        <b val="true"/>
        <sz val="8"/>
        <rFont val="Courier New"/>
        <family val="0"/>
        <charset val="134"/>
      </rPr>
      <t xml:space="preserve">tcfg_base_prototipi</t>
    </r>
    <r>
      <rPr>
        <sz val="8"/>
        <rFont val="Courier New"/>
        <family val="0"/>
        <charset val="134"/>
      </rPr>
      <t xml:space="preserve">.</t>
    </r>
  </si>
  <si>
    <t xml:space="preserve">NUMERO INTERO</t>
  </si>
  <si>
    <t xml:space="preserve">N &gt;= 100</t>
  </si>
  <si>
    <r>
      <rPr>
        <b val="true"/>
        <sz val="8"/>
        <rFont val="Courier New"/>
        <family val="0"/>
        <charset val="134"/>
      </rPr>
      <t xml:space="preserve">NOTA</t>
    </r>
    <r>
      <rPr>
        <sz val="8"/>
        <rFont val="Courier New"/>
        <family val="0"/>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</si>
  <si>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family val="0"/>
        <charset val="134"/>
      </rPr>
      <t xml:space="preserve">(es. </t>
    </r>
    <r>
      <rPr>
        <b val="true"/>
        <sz val="8"/>
        <rFont val="Courier New"/>
        <family val="0"/>
        <charset val="134"/>
      </rPr>
      <t xml:space="preserve">100</t>
    </r>
    <r>
      <rPr>
        <sz val="8"/>
        <rFont val="Courier New"/>
        <family val="0"/>
        <charset val="134"/>
      </rPr>
      <t xml:space="preserve">)</t>
    </r>
  </si>
  <si>
    <t xml:space="preserve">&lt;FILE.DATA&gt;</t>
  </si>
  <si>
    <t xml:space="preserve">Contiene la data nel formato “gg/mm/aaaa hh:mm:ss” della progettazione del file prototipo. Necessitano due caratteri per: i giorni, i mesi, le ore, i minuti e i secondi, mentre occorrono quattro cifre per l’anno (es.13/01/2011 09:01:30).</t>
  </si>
  <si>
    <t xml:space="preserve">DATA</t>
  </si>
  <si>
    <t xml:space="preserve">gg/mm/aaaa hh:mm:ss</t>
  </si>
  <si>
    <t xml:space="preserve">&lt;FILE.PRODUZIONE&gt;</t>
  </si>
  <si>
    <t xml:space="preserve">Contiene il nome della società che ha prodotto il file</t>
  </si>
  <si>
    <t xml:space="preserve">128 caratteri</t>
  </si>
  <si>
    <t xml:space="preserve">&lt;FILE.CONTATTO&gt;</t>
  </si>
  <si>
    <t xml:space="preserve">Contiene l’email e/o il contatto della società che ha prodotto il file.</t>
  </si>
  <si>
    <t xml:space="preserve">128 CARATTERI</t>
  </si>
  <si>
    <t xml:space="preserve">&lt;FILE.NUMERO&gt;
NUMERO INTERO
N &gt;= 1</t>
  </si>
  <si>
    <t xml:space="preserve">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</si>
  <si>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 xml:space="preserve">&lt;FILE.TOTALI&gt;
NUMERO INTERO
N &gt;= 1</t>
  </si>
  <si>
    <t xml:space="preserve">Numero intero che indica il munero totale dei file previsti per la consegna</t>
  </si>
  <si>
    <t xml:space="preserve">&lt;MODO.IMPORT&gt;
NUMERO INTERO
N &gt;= 0</t>
  </si>
  <si>
    <t xml:space="preserve">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</si>
  <si>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 xml:space="preserve">21*</t>
  </si>
  <si>
    <t xml:space="preserve">&lt;CONSEGNA.GESTORE&gt;</t>
  </si>
  <si>
    <t xml:space="preserve">Numero che individua il soggetto e/o il gestore che fornisce i dati. I valori previsti al momento hanno la seguente codifica:</t>
  </si>
  <si>
    <r>
      <rPr>
        <b val="true"/>
        <sz val="8"/>
        <rFont val="Courier New"/>
        <family val="0"/>
        <charset val="134"/>
      </rPr>
      <t xml:space="preserve">1</t>
    </r>
    <r>
      <rPr>
        <sz val="8"/>
        <rFont val="Courier New"/>
        <family val="0"/>
        <charset val="134"/>
      </rPr>
      <t xml:space="preserve"> = GAIA SpA</t>
    </r>
  </si>
  <si>
    <t xml:space="preserve">N &gt;= 1</t>
  </si>
  <si>
    <r>
      <rPr>
        <b val="true"/>
        <sz val="8"/>
        <rFont val="Courier New"/>
        <family val="0"/>
        <charset val="134"/>
      </rPr>
      <t xml:space="preserve">2</t>
    </r>
    <r>
      <rPr>
        <sz val="8"/>
        <rFont val="Courier New"/>
        <family val="0"/>
        <charset val="134"/>
      </rPr>
      <t xml:space="preserve"> = ACQUE SpA</t>
    </r>
  </si>
  <si>
    <r>
      <rPr>
        <sz val="8"/>
        <rFont val="Courier New"/>
        <family val="0"/>
        <charset val="134"/>
      </rPr>
      <t xml:space="preserve">(es. </t>
    </r>
    <r>
      <rPr>
        <b val="true"/>
        <sz val="8"/>
        <rFont val="Courier New"/>
        <family val="0"/>
        <charset val="134"/>
      </rPr>
      <t xml:space="preserve">1</t>
    </r>
    <r>
      <rPr>
        <sz val="8"/>
        <rFont val="Courier New"/>
        <family val="0"/>
        <charset val="134"/>
      </rPr>
      <t xml:space="preserve">)</t>
    </r>
  </si>
  <si>
    <r>
      <rPr>
        <b val="true"/>
        <sz val="8"/>
        <rFont val="Courier New"/>
        <family val="0"/>
        <charset val="134"/>
      </rPr>
      <t xml:space="preserve">3</t>
    </r>
    <r>
      <rPr>
        <sz val="8"/>
        <rFont val="Courier New"/>
        <family val="0"/>
        <charset val="134"/>
      </rPr>
      <t xml:space="preserve"> = PUBLIACQUA SpA</t>
    </r>
  </si>
  <si>
    <r>
      <rPr>
        <b val="true"/>
        <sz val="8"/>
        <rFont val="Courier New"/>
        <family val="0"/>
        <charset val="134"/>
      </rPr>
      <t xml:space="preserve">4</t>
    </r>
    <r>
      <rPr>
        <sz val="8"/>
        <rFont val="Courier New"/>
        <family val="0"/>
        <charset val="134"/>
      </rPr>
      <t xml:space="preserve"> = NUOVE ACQUE SpA</t>
    </r>
  </si>
  <si>
    <r>
      <rPr>
        <b val="true"/>
        <sz val="8"/>
        <rFont val="Courier New"/>
        <family val="0"/>
        <charset val="134"/>
      </rPr>
      <t xml:space="preserve">5</t>
    </r>
    <r>
      <rPr>
        <sz val="8"/>
        <rFont val="Courier New"/>
        <family val="0"/>
        <charset val="134"/>
      </rPr>
      <t xml:space="preserve"> = ASA SpA</t>
    </r>
  </si>
  <si>
    <t xml:space="preserve">6 = ACQUEDOTTO FIORA SpA</t>
  </si>
  <si>
    <t xml:space="preserve">7 = GEAL SpA</t>
  </si>
  <si>
    <t xml:space="preserve">8 = ACQUE TOSCANE SpA</t>
  </si>
  <si>
    <r>
      <rPr>
        <sz val="8"/>
        <rFont val="Courier New"/>
        <family val="0"/>
        <charset val="134"/>
      </rPr>
      <t xml:space="preserve">La codifica è assegnata nella tabella del dB: </t>
    </r>
    <r>
      <rPr>
        <b val="true"/>
        <sz val="8"/>
        <rFont val="Courier New"/>
        <family val="0"/>
        <charset val="134"/>
      </rPr>
      <t xml:space="preserve">tanag_gestori</t>
    </r>
  </si>
  <si>
    <t xml:space="preserve">22*</t>
  </si>
  <si>
    <t xml:space="preserve">&lt;CONSEGNA.DATA&gt;</t>
  </si>
  <si>
    <t xml:space="preserve">Contiene la data nel formato “gg/mm/aaaa hh:mm:ss” corrispondente alla data di aggiornamento delle informazioni contenute nel file (es.13/01/2011 09:01:30).</t>
  </si>
  <si>
    <t xml:space="preserve">&lt;CONSEGNA.UTENTE&gt;</t>
  </si>
  <si>
    <t xml:space="preserve">Contiene il nome utente utilizzabile per la connessione automatica al data base.</t>
  </si>
  <si>
    <t xml:space="preserve">64 caratteri</t>
  </si>
  <si>
    <t xml:space="preserve">&lt;CONSEGNA.PASSWORD&gt;</t>
  </si>
  <si>
    <t xml:space="preserve">Contiene la password cryptata per la connessione automatica al data base.</t>
  </si>
  <si>
    <t xml:space="preserve">BINARIO</t>
  </si>
  <si>
    <t xml:space="preserve">255 BYTE</t>
  </si>
  <si>
    <t xml:space="preserve">&lt;ESEGUE.ELABORAZIONE&gt;</t>
  </si>
  <si>
    <t xml:space="preserve">Se l'import dei dati è andato a buon fine e se è prevista un'elaborazione permette di eseguirla:</t>
  </si>
  <si>
    <t xml:space="preserve">NULLO o CODICE RIGA MANCANTE = nessuna elaborazione</t>
  </si>
  <si>
    <t xml:space="preserve">32 caratteri</t>
  </si>
  <si>
    <t xml:space="preserve">ELABORA = esegue l'elaborazione di default (NON NULLO SE PREVISTA 1 SOLA ELABORAZIONE)</t>
  </si>
  <si>
    <t xml:space="preserve">.</t>
  </si>
  <si>
    <t xml:space="preserve">NOME = indicare il nome dell'elaborazione con massimo 64 car. (riservato)</t>
  </si>
  <si>
    <t xml:space="preserve">41*</t>
  </si>
  <si>
    <t xml:space="preserve">&lt;COMPETENZA.ANNUALE&gt;</t>
  </si>
  <si>
    <t xml:space="preserve">Indica l’intervallo temporale di competenza dei dati presenti nel file. I valori possibili sono:</t>
  </si>
  <si>
    <r>
      <rPr>
        <b val="true"/>
        <sz val="8"/>
        <rFont val="Courier New"/>
        <family val="0"/>
        <charset val="134"/>
      </rPr>
      <t xml:space="preserve">MESE</t>
    </r>
    <r>
      <rPr>
        <sz val="8"/>
        <rFont val="Courier New"/>
        <family val="0"/>
        <charset val="134"/>
      </rPr>
      <t xml:space="preserve"> = aggregazione mensile</t>
    </r>
  </si>
  <si>
    <t xml:space="preserve">12 caratteri</t>
  </si>
  <si>
    <r>
      <rPr>
        <b val="true"/>
        <sz val="8"/>
        <rFont val="Courier New"/>
        <family val="0"/>
        <charset val="134"/>
      </rPr>
      <t xml:space="preserve">BIMESTRE</t>
    </r>
    <r>
      <rPr>
        <sz val="8"/>
        <rFont val="Courier New"/>
        <family val="0"/>
        <charset val="134"/>
      </rPr>
      <t xml:space="preserve"> = aggregazione bimestrale</t>
    </r>
  </si>
  <si>
    <r>
      <rPr>
        <sz val="8"/>
        <rFont val="Courier New"/>
        <family val="0"/>
        <charset val="134"/>
      </rPr>
      <t xml:space="preserve">(es. </t>
    </r>
    <r>
      <rPr>
        <b val="true"/>
        <sz val="8"/>
        <rFont val="Courier New"/>
        <family val="0"/>
        <charset val="134"/>
      </rPr>
      <t xml:space="preserve">ANNUALE</t>
    </r>
    <r>
      <rPr>
        <sz val="8"/>
        <rFont val="Courier New"/>
        <family val="0"/>
        <charset val="134"/>
      </rPr>
      <t xml:space="preserve">)</t>
    </r>
  </si>
  <si>
    <r>
      <rPr>
        <b val="true"/>
        <sz val="8"/>
        <rFont val="Courier New"/>
        <family val="0"/>
        <charset val="134"/>
      </rPr>
      <t xml:space="preserve">TRIMESTRE</t>
    </r>
    <r>
      <rPr>
        <sz val="8"/>
        <rFont val="Courier New"/>
        <family val="0"/>
        <charset val="134"/>
      </rPr>
      <t xml:space="preserve"> = aggregazione trimestrale</t>
    </r>
  </si>
  <si>
    <r>
      <rPr>
        <b val="true"/>
        <sz val="8"/>
        <rFont val="Courier New"/>
        <family val="0"/>
        <charset val="134"/>
      </rPr>
      <t xml:space="preserve">QUADRIMESTRE</t>
    </r>
    <r>
      <rPr>
        <sz val="8"/>
        <rFont val="Courier New"/>
        <family val="0"/>
        <charset val="134"/>
      </rPr>
      <t xml:space="preserve"> = aggregazione quadrimestrale</t>
    </r>
  </si>
  <si>
    <r>
      <rPr>
        <b val="true"/>
        <sz val="8"/>
        <rFont val="Courier New"/>
        <family val="0"/>
        <charset val="134"/>
      </rPr>
      <t xml:space="preserve">SEMESTRE</t>
    </r>
    <r>
      <rPr>
        <sz val="8"/>
        <rFont val="Courier New"/>
        <family val="0"/>
        <charset val="134"/>
      </rPr>
      <t xml:space="preserve"> = aggregazione semestrale</t>
    </r>
  </si>
  <si>
    <r>
      <rPr>
        <b val="true"/>
        <sz val="8"/>
        <rFont val="Courier New"/>
        <family val="0"/>
        <charset val="134"/>
      </rPr>
      <t xml:space="preserve">ANNUALE</t>
    </r>
    <r>
      <rPr>
        <sz val="8"/>
        <rFont val="Courier New"/>
        <family val="0"/>
        <charset val="134"/>
      </rPr>
      <t xml:space="preserve"> = aggregazione annuale (o pluriennale)</t>
    </r>
  </si>
  <si>
    <r>
      <rPr>
        <b val="true"/>
        <sz val="8"/>
        <rFont val="Courier New"/>
        <family val="0"/>
        <charset val="134"/>
      </rPr>
      <t xml:space="preserve">SINGOLA </t>
    </r>
    <r>
      <rPr>
        <sz val="8"/>
        <rFont val="Courier New"/>
        <family val="0"/>
        <charset val="134"/>
      </rPr>
      <t xml:space="preserve">= aggregazione definita nei campi con chiave &lt;45&gt; e &lt;46&gt;. Tipicamente con cadenza occasionale e non ricorrente.</t>
    </r>
  </si>
  <si>
    <r>
      <rPr>
        <b val="true"/>
        <sz val="8"/>
        <rFont val="Courier New"/>
        <family val="0"/>
        <charset val="134"/>
      </rPr>
      <t xml:space="preserve">NOTA</t>
    </r>
    <r>
      <rPr>
        <sz val="8"/>
        <rFont val="Courier New"/>
        <family val="0"/>
        <charset val="134"/>
      </rPr>
      <t xml:space="preserve">. L’anno è diviso in periodi interi, ciò implica che, ad esempio, il primo quadrimestre comprenderà i mesi di: GEN, FEB, MAR, APR, il secondo di: MAG, GIU, LUG, AGO, e il terzo e ultimo di: SET,OTT,NOV e DIC.</t>
    </r>
  </si>
  <si>
    <t xml:space="preserve">42*</t>
  </si>
  <si>
    <t xml:space="preserve">&lt;COMPETENZA.ANNUALE.NUMERO&gt;</t>
  </si>
  <si>
    <r>
      <rPr>
        <sz val="8"/>
        <rFont val="Courier New"/>
        <family val="0"/>
        <charset val="134"/>
      </rPr>
      <t xml:space="preserve">Individua il numero di consegna all’interno dell’anno di competenza e può variare da </t>
    </r>
    <r>
      <rPr>
        <b val="true"/>
        <sz val="8"/>
        <rFont val="Courier New"/>
        <family val="0"/>
        <charset val="134"/>
      </rPr>
      <t xml:space="preserve">1 </t>
    </r>
    <r>
      <rPr>
        <sz val="8"/>
        <rFont val="Courier New"/>
        <family val="0"/>
        <charset val="134"/>
      </rPr>
      <t xml:space="preserve">a</t>
    </r>
    <r>
      <rPr>
        <b val="true"/>
        <sz val="8"/>
        <rFont val="Courier New"/>
        <family val="0"/>
        <charset val="134"/>
      </rPr>
      <t xml:space="preserve"> 12</t>
    </r>
    <r>
      <rPr>
        <sz val="8"/>
        <rFont val="Courier New"/>
        <family val="0"/>
        <charset val="134"/>
      </rPr>
      <t xml:space="preserve">. I valori possibili sono limitati dell’aggregazione temporale della competenza scelta nella chiave &lt;41&gt; e sono:</t>
    </r>
  </si>
  <si>
    <r>
      <rPr>
        <b val="true"/>
        <sz val="8"/>
        <rFont val="Courier New"/>
        <family val="0"/>
        <charset val="134"/>
      </rPr>
      <t xml:space="preserve">MESE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12 </t>
    </r>
    <r>
      <rPr>
        <sz val="8"/>
        <rFont val="Courier New"/>
        <family val="0"/>
        <charset val="134"/>
      </rPr>
      <t xml:space="preserve">(1=GEN e 12=DIC)</t>
    </r>
  </si>
  <si>
    <t xml:space="preserve">1 &lt;= N &lt;= 12</t>
  </si>
  <si>
    <r>
      <rPr>
        <b val="true"/>
        <sz val="8"/>
        <rFont val="Courier New"/>
        <family val="0"/>
        <charset val="134"/>
      </rPr>
      <t xml:space="preserve">BIMESTRE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6 </t>
    </r>
    <r>
      <rPr>
        <sz val="8"/>
        <rFont val="Courier New"/>
        <family val="0"/>
        <charset val="134"/>
      </rPr>
      <t xml:space="preserve">(1=GEN:FEB e 6=NOV:DIC)</t>
    </r>
  </si>
  <si>
    <r>
      <rPr>
        <b val="true"/>
        <sz val="8"/>
        <rFont val="Courier New"/>
        <family val="0"/>
        <charset val="134"/>
      </rPr>
      <t xml:space="preserve">TRIMESTRE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4 </t>
    </r>
    <r>
      <rPr>
        <sz val="8"/>
        <rFont val="Courier New"/>
        <family val="0"/>
        <charset val="134"/>
      </rPr>
      <t xml:space="preserve">(1=GEN:MAR e 4=OTT:DIC)</t>
    </r>
  </si>
  <si>
    <r>
      <rPr>
        <b val="true"/>
        <sz val="8"/>
        <rFont val="Courier New"/>
        <family val="0"/>
        <charset val="134"/>
      </rPr>
      <t xml:space="preserve">QUADRIMESTRE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3 </t>
    </r>
    <r>
      <rPr>
        <sz val="8"/>
        <rFont val="Courier New"/>
        <family val="0"/>
        <charset val="134"/>
      </rPr>
      <t xml:space="preserve">(1=GEN:APR e 4=SET:DIC)</t>
    </r>
  </si>
  <si>
    <r>
      <rPr>
        <b val="true"/>
        <sz val="8"/>
        <rFont val="Courier New"/>
        <family val="0"/>
        <charset val="134"/>
      </rPr>
      <t xml:space="preserve">SEMESTRE</t>
    </r>
    <r>
      <rPr>
        <sz val="8"/>
        <rFont val="Courier New"/>
        <family val="0"/>
        <charset val="134"/>
      </rPr>
      <t xml:space="preserve"> = valori da </t>
    </r>
    <r>
      <rPr>
        <b val="true"/>
        <sz val="8"/>
        <rFont val="Courier New"/>
        <family val="0"/>
        <charset val="134"/>
      </rPr>
      <t xml:space="preserve">1</t>
    </r>
    <r>
      <rPr>
        <sz val="8"/>
        <rFont val="Courier New"/>
        <family val="0"/>
        <charset val="134"/>
      </rPr>
      <t xml:space="preserve"> a </t>
    </r>
    <r>
      <rPr>
        <b val="true"/>
        <sz val="8"/>
        <rFont val="Courier New"/>
        <family val="0"/>
        <charset val="134"/>
      </rPr>
      <t xml:space="preserve">2 </t>
    </r>
    <r>
      <rPr>
        <sz val="8"/>
        <rFont val="Courier New"/>
        <family val="0"/>
        <charset val="134"/>
      </rPr>
      <t xml:space="preserve">(1=GEN:GIU e 4=LUG:DIC)</t>
    </r>
  </si>
  <si>
    <r>
      <rPr>
        <b val="true"/>
        <sz val="8"/>
        <rFont val="Courier New"/>
        <family val="0"/>
        <charset val="134"/>
      </rPr>
      <t xml:space="preserve">ANNUALE</t>
    </r>
    <r>
      <rPr>
        <sz val="8"/>
        <rFont val="Courier New"/>
        <family val="0"/>
        <charset val="134"/>
      </rPr>
      <t xml:space="preserve">, </t>
    </r>
    <r>
      <rPr>
        <b val="true"/>
        <sz val="8"/>
        <rFont val="Courier New"/>
        <family val="0"/>
        <charset val="134"/>
      </rPr>
      <t xml:space="preserve">SINGOLA</t>
    </r>
    <r>
      <rPr>
        <sz val="8"/>
        <rFont val="Courier New"/>
        <family val="0"/>
        <charset val="134"/>
      </rPr>
      <t xml:space="preserve"> = valore </t>
    </r>
    <r>
      <rPr>
        <b val="true"/>
        <sz val="8"/>
        <rFont val="Courier New"/>
        <family val="0"/>
        <charset val="134"/>
      </rPr>
      <t xml:space="preserve">1</t>
    </r>
  </si>
  <si>
    <r>
      <rPr>
        <b val="true"/>
        <sz val="8"/>
        <rFont val="Courier New"/>
        <family val="0"/>
        <charset val="134"/>
      </rPr>
      <t xml:space="preserve">NOTA</t>
    </r>
    <r>
      <rPr>
        <sz val="8"/>
        <rFont val="Courier New"/>
        <family val="0"/>
        <charset val="134"/>
      </rPr>
      <t xml:space="preserve">. Nel caso di consegne pluriennali, ad esempio per consegne triennali, il valore della chiave deve essere assegnato uguale a 1. </t>
    </r>
  </si>
  <si>
    <t xml:space="preserve">43*</t>
  </si>
  <si>
    <t xml:space="preserve">&lt;COMPETENZA.ANNO&gt;</t>
  </si>
  <si>
    <t xml:space="preserve">Individua l’anno di competenza dei dati presenti nel file. Nel caso di dati pluriennali l’anno indicato corrisponde al primo anno della serie. L’anno deve essere assegnato con quattro cifre (es.2011)</t>
  </si>
  <si>
    <t xml:space="preserve">4 cifre - NNNN</t>
  </si>
  <si>
    <r>
      <rPr>
        <sz val="8"/>
        <rFont val="Courier New"/>
        <family val="0"/>
        <charset val="134"/>
      </rPr>
      <t xml:space="preserve">(es. </t>
    </r>
    <r>
      <rPr>
        <b val="true"/>
        <sz val="8"/>
        <rFont val="Courier New"/>
        <family val="0"/>
        <charset val="134"/>
      </rPr>
      <t xml:space="preserve">2010</t>
    </r>
    <r>
      <rPr>
        <sz val="8"/>
        <rFont val="Courier New"/>
        <family val="0"/>
        <charset val="134"/>
      </rPr>
      <t xml:space="preserve">)</t>
    </r>
  </si>
  <si>
    <t xml:space="preserve">44*</t>
  </si>
  <si>
    <t xml:space="preserve">&lt;COMPETENZA.ANNO.NUMERO&gt;</t>
  </si>
  <si>
    <t xml:space="preserve">Indica il numero di anni sottesi dalla competenza dei dati. Nel caso di dati pluriennali sarà uguale al numero di anni coperto (es.dati triennali -&gt; Numero di anni=3).</t>
  </si>
  <si>
    <t xml:space="preserve">&lt;COMPETENZA.DATA.INIZIO&gt;</t>
  </si>
  <si>
    <t xml:space="preserve">Contiene la data nel formato “gg/mm/aaaa” corrispondente all’inizio del periodo di competenza coperto dai dati presenti nel file.</t>
  </si>
  <si>
    <t xml:space="preserve">gg/mm/aaaa</t>
  </si>
  <si>
    <t xml:space="preserve">&lt;COMPETENZA.DATA.FINE&gt;</t>
  </si>
  <si>
    <t xml:space="preserve">Contiene la data nel formato “gg/mm/aaaa” corrispondente alla fine del periodo di competenza coperto dai dati presenti nel file.</t>
  </si>
  <si>
    <t xml:space="preserve">61*</t>
  </si>
  <si>
    <t xml:space="preserve">&lt;REDAZIONE.DATA&gt;</t>
  </si>
  <si>
    <t xml:space="preserve">Contiene la data nel formato “gg/mm/aaaa hh:mm:ss” corrispondente alla data di redazione delle informazioni contenute nel file.</t>
  </si>
  <si>
    <t xml:space="preserve">&lt;REDAZIONE.COMPILAZIONE&gt;</t>
  </si>
  <si>
    <t xml:space="preserve">Individua il tipo di compilazione delle informazioni contenute nel file e può assumere i valori:</t>
  </si>
  <si>
    <r>
      <rPr>
        <b val="true"/>
        <sz val="8"/>
        <rFont val="Courier New"/>
        <family val="0"/>
        <charset val="134"/>
      </rPr>
      <t xml:space="preserve">AUTOMATICO</t>
    </r>
    <r>
      <rPr>
        <sz val="8"/>
        <rFont val="Courier New"/>
        <family val="0"/>
        <charset val="134"/>
      </rPr>
      <t xml:space="preserve"> = i dati provengono da un export di un sistema software.</t>
    </r>
  </si>
  <si>
    <r>
      <rPr>
        <b val="true"/>
        <sz val="8"/>
        <rFont val="Courier New"/>
        <family val="0"/>
        <charset val="134"/>
      </rPr>
      <t xml:space="preserve">MANUALE</t>
    </r>
    <r>
      <rPr>
        <sz val="8"/>
        <rFont val="Courier New"/>
        <family val="0"/>
        <charset val="134"/>
      </rPr>
      <t xml:space="preserve"> = i dati sono stati inseriti manualmente da un utente.</t>
    </r>
  </si>
  <si>
    <r>
      <rPr>
        <sz val="8"/>
        <rFont val="Courier New"/>
        <family val="0"/>
        <charset val="134"/>
      </rPr>
      <t xml:space="preserve">(es. </t>
    </r>
    <r>
      <rPr>
        <b val="true"/>
        <sz val="8"/>
        <rFont val="Courier New"/>
        <family val="0"/>
        <charset val="134"/>
      </rPr>
      <t xml:space="preserve">MANUALE</t>
    </r>
    <r>
      <rPr>
        <sz val="8"/>
        <rFont val="Courier New"/>
        <family val="0"/>
        <charset val="134"/>
      </rPr>
      <t xml:space="preserve">)</t>
    </r>
  </si>
  <si>
    <t xml:space="preserve">&lt;REDAZIONE.SISTEMA&gt;</t>
  </si>
  <si>
    <t xml:space="preserve">Contiene il nome del sistema software utilizzato per l’inserimento dei dati.</t>
  </si>
  <si>
    <t xml:space="preserve">&lt;REDAZIONE.SISTEMA.VER&gt;</t>
  </si>
  <si>
    <t xml:space="preserve">Contiene la versione del sistema software utilizzato per l’inserimento dei dati.</t>
  </si>
  <si>
    <t xml:space="preserve">32 CARATTERI</t>
  </si>
  <si>
    <t xml:space="preserve">&lt;REDAZIONE.PROCEDURA&gt;</t>
  </si>
  <si>
    <t xml:space="preserve">Contiene il nome della procedura presente nel sistema software utilizzata per l’inserimento dei dati.</t>
  </si>
  <si>
    <t xml:space="preserve">&lt;REDAZIONE.PROCEDURA.VER&gt;</t>
  </si>
  <si>
    <t xml:space="preserve">Contiene la versione della procedura presente nel sistema software utilizzata per l’inserimento dei dati</t>
  </si>
  <si>
    <t xml:space="preserve">&lt;REDAZIONE.PROCESSO&gt;</t>
  </si>
  <si>
    <t xml:space="preserve">Contiene il nome del processo presente nel sistema software utilizzato per l’inserimento dei dati.</t>
  </si>
  <si>
    <t xml:space="preserve">&lt;REDAZIONE.PROCESSO.VER&gt;</t>
  </si>
  <si>
    <t xml:space="preserve">Contiene la versione del processo presente nel sistema software utilizzato per l’inserimento dei dati.</t>
  </si>
  <si>
    <t xml:space="preserve">&lt;REDAZIONE.AZIENDA&gt;</t>
  </si>
  <si>
    <t xml:space="preserve">Contiene il nome dell’azienda che ha fornito i dati inseriti.</t>
  </si>
  <si>
    <t xml:space="preserve">&lt;REDAZIONE.UFFICIO</t>
  </si>
  <si>
    <t xml:space="preserve">Contiene il nome dell’ufficio/settore che ha fornito i dati inseriti.</t>
  </si>
  <si>
    <t xml:space="preserve">&lt;REDAZIONE.NOME&gt;</t>
  </si>
  <si>
    <t xml:space="preserve">Contiene il cognome e nome del responsabile dell’ufficio/settore o della persona che ha materialmente inserito i dati nel file.</t>
  </si>
  <si>
    <t xml:space="preserve">&lt;REDAZIONE.EMAIL&gt;</t>
  </si>
  <si>
    <t xml:space="preserve">Contiene l’email del responsabile dell’ufficio/settore o della persona che ha materialmente inserito i dati nel file.</t>
  </si>
  <si>
    <t xml:space="preserve">&lt;REDAZIONE.POSIZIONE&gt;</t>
  </si>
  <si>
    <t xml:space="preserve">Contiene il ruolo ricoperto dalla persona indicata nella chiave &lt;71&gt; all’interno dell’azienda.</t>
  </si>
  <si>
    <t xml:space="preserve">&lt;REDAZIONE.NOTE&gt;</t>
  </si>
  <si>
    <t xml:space="preserve">Note aggiuntive.</t>
  </si>
  <si>
    <t xml:space="preserve">255 CARATTERI</t>
  </si>
  <si>
    <t xml:space="preserve">id_conserva</t>
  </si>
  <si>
    <t xml:space="preserve">SCONOSCIUTO</t>
  </si>
  <si>
    <t xml:space="preserve">INSUFFICIENTE</t>
  </si>
  <si>
    <t xml:space="preserve">SUFFICIENTE</t>
  </si>
  <si>
    <t xml:space="preserve">BUONO</t>
  </si>
  <si>
    <t xml:space="preserve">OTTIMO</t>
  </si>
  <si>
    <t xml:space="preserve">NON APPLICABILE</t>
  </si>
  <si>
    <t xml:space="preserve">corso_acqua_classe</t>
  </si>
  <si>
    <t xml:space="preserve">A1</t>
  </si>
  <si>
    <t xml:space="preserve">A2</t>
  </si>
  <si>
    <t xml:space="preserve">A3</t>
  </si>
  <si>
    <t xml:space="preserve">Sub.A3</t>
  </si>
  <si>
    <t xml:space="preserve">Non CLASSIFICATA</t>
  </si>
  <si>
    <t xml:space="preserve">linea_acqua</t>
  </si>
  <si>
    <t xml:space="preserve">SOLO SEDIMENTAZIONE</t>
  </si>
  <si>
    <t xml:space="preserve">SECONDARIO MASSA SOSPESA</t>
  </si>
  <si>
    <t xml:space="preserve">SECONDARIO MASSA ADESA</t>
  </si>
  <si>
    <t xml:space="preserve">Con trattamento fino al PRIMARIO</t>
  </si>
  <si>
    <t xml:space="preserve">con trattamento fino al SECONDARIO</t>
  </si>
  <si>
    <t xml:space="preserve">con trattamento fino al TERZIARIO</t>
  </si>
  <si>
    <t xml:space="preserve">con trattamento fino al TERZIARIO AVANZATO</t>
  </si>
  <si>
    <t xml:space="preserve">IMHOFF</t>
  </si>
  <si>
    <r>
      <rPr>
        <sz val="8"/>
        <color rgb="FF000000"/>
        <rFont val="Courier New"/>
        <family val="0"/>
        <charset val="134"/>
      </rPr>
      <t xml:space="preserve">Altro</t>
    </r>
    <r>
      <rPr>
        <sz val="8"/>
        <rFont val="Calibri"/>
        <family val="0"/>
        <charset val="134"/>
      </rPr>
      <t xml:space="preserve"> </t>
    </r>
  </si>
  <si>
    <t xml:space="preserve">NESSUNO</t>
  </si>
  <si>
    <t xml:space="preserve">linea_fango</t>
  </si>
  <si>
    <t xml:space="preserve">ISPESSIMENTO, DIG. AEROBICA, ESSICCAMENTO IN LETTO</t>
  </si>
  <si>
    <t xml:space="preserve">DIGESTIONE ANAEROBICA</t>
  </si>
  <si>
    <t xml:space="preserve">DISIDRATAZIONE SENZA DIGESTIONE ANAEROBICA</t>
  </si>
  <si>
    <t xml:space="preserve">DIGESTIONE ANAEROBICA CON DISIDRATAZIONE</t>
  </si>
  <si>
    <t xml:space="preserve">DIG. ANAEROBICA, DISIDRATAZIONE, ESSICCAMENTO</t>
  </si>
  <si>
    <t xml:space="preserve">DISIDRATAZIONE, ESSICCAMENTO</t>
  </si>
  <si>
    <t xml:space="preserve">DIG. ANAEROBICA, DISIDRATAZIONE, INCENERIMENTO</t>
  </si>
  <si>
    <t xml:space="preserve">DISIDRATAZIONE, INCENERIMENTO</t>
  </si>
  <si>
    <t xml:space="preserve">NESSUNA</t>
  </si>
  <si>
    <t xml:space="preserve">tinfra_inv_materiali (NOTA. NON utilizzare per indicare i materiali degli SCARICATORI)</t>
  </si>
  <si>
    <t xml:space="preserve">ACCIAIO</t>
  </si>
  <si>
    <t xml:space="preserve">ACCIAIO CATRAMATO</t>
  </si>
  <si>
    <t xml:space="preserve">ACCIAIO INOX</t>
  </si>
  <si>
    <t xml:space="preserve">ACCIAIO RAMATO</t>
  </si>
  <si>
    <t xml:space="preserve">ACCIAIO ZINCATO</t>
  </si>
  <si>
    <t xml:space="preserve">CEMENTO AMIANTO</t>
  </si>
  <si>
    <t xml:space="preserve">CEMENTO ARMATO</t>
  </si>
  <si>
    <t xml:space="preserve">CEMENTO GIROPRESSATO</t>
  </si>
  <si>
    <t xml:space="preserve">CEMENTO</t>
  </si>
  <si>
    <t xml:space="preserve">CLS</t>
  </si>
  <si>
    <t xml:space="preserve">ETERNIT</t>
  </si>
  <si>
    <t xml:space="preserve">FERRO</t>
  </si>
  <si>
    <t xml:space="preserve">FERRO CATRAMATO</t>
  </si>
  <si>
    <t xml:space="preserve">FERRO ZINCATO</t>
  </si>
  <si>
    <t xml:space="preserve">FIBROCEMENTO</t>
  </si>
  <si>
    <t xml:space="preserve">GHISA</t>
  </si>
  <si>
    <t xml:space="preserve">GHISA SFEROIDALE</t>
  </si>
  <si>
    <t xml:space="preserve">GRES</t>
  </si>
  <si>
    <t xml:space="preserve">LEGNO</t>
  </si>
  <si>
    <t xml:space="preserve">MATERIE PLASTICHE</t>
  </si>
  <si>
    <t xml:space="preserve">MURATURA</t>
  </si>
  <si>
    <t xml:space="preserve">OTTONE</t>
  </si>
  <si>
    <t xml:space="preserve">OTTONE FILETTATO</t>
  </si>
  <si>
    <t xml:space="preserve">PE</t>
  </si>
  <si>
    <t xml:space="preserve">PEAD</t>
  </si>
  <si>
    <t xml:space="preserve">PEAD CORRUGATO</t>
  </si>
  <si>
    <t xml:space="preserve">PET</t>
  </si>
  <si>
    <t xml:space="preserve">PIETRE</t>
  </si>
  <si>
    <t xml:space="preserve">PIOMBO</t>
  </si>
  <si>
    <t xml:space="preserve">POLIETILENE</t>
  </si>
  <si>
    <t xml:space="preserve">POLIETILENE MULTISTRATO</t>
  </si>
  <si>
    <t xml:space="preserve">PVC</t>
  </si>
  <si>
    <t xml:space="preserve">PVC CORRUGATO</t>
  </si>
  <si>
    <t xml:space="preserve">RESINA</t>
  </si>
  <si>
    <t xml:space="preserve">SFVR</t>
  </si>
  <si>
    <t xml:space="preserve">SUPERACQUADUCT</t>
  </si>
  <si>
    <t xml:space="preserve">TERRA</t>
  </si>
  <si>
    <t xml:space="preserve">TERRACOTTA</t>
  </si>
  <si>
    <t xml:space="preserve">VARIO</t>
  </si>
  <si>
    <t xml:space="preserve">VETRORESINA</t>
  </si>
  <si>
    <t xml:space="preserve">ACCIAIO IUTATO</t>
  </si>
  <si>
    <t xml:space="preserve">GHISA GRIGIA</t>
  </si>
  <si>
    <t xml:space="preserve">GHISA TRATTATA</t>
  </si>
  <si>
    <t xml:space="preserve">ACCIAIO+PE</t>
  </si>
  <si>
    <t xml:space="preserve">PVC EXTRA</t>
  </si>
  <si>
    <t xml:space="preserve">PVC PESANTE</t>
  </si>
  <si>
    <t xml:space="preserve">PVC TIPO P</t>
  </si>
  <si>
    <t xml:space="preserve">PEMD</t>
  </si>
  <si>
    <t xml:space="preserve">MATTONI</t>
  </si>
  <si>
    <t xml:space="preserve">MATTONI+PIETRAME</t>
  </si>
  <si>
    <t xml:space="preserve">ACCIAIO CEMENTO</t>
  </si>
  <si>
    <t xml:space="preserve">FERRO CEMENTO</t>
  </si>
  <si>
    <t xml:space="preserve">opera_stato</t>
  </si>
  <si>
    <t xml:space="preserve">ATTIVO</t>
  </si>
  <si>
    <t xml:space="preserve">FERMO IMPIANTO PARZIALE</t>
  </si>
  <si>
    <t xml:space="preserve">IN COSTRUZIONE</t>
  </si>
  <si>
    <t xml:space="preserve">FERMO IMPIANTO</t>
  </si>
  <si>
    <t xml:space="preserve">DISMESSO</t>
  </si>
  <si>
    <t xml:space="preserve">ELIMINATO DA DB</t>
  </si>
  <si>
    <t xml:space="preserve">refluo_trasportato</t>
  </si>
  <si>
    <t xml:space="preserve">MISTA</t>
  </si>
  <si>
    <t xml:space="preserve">NERA</t>
  </si>
  <si>
    <t xml:space="preserve">tinfra_inv_scol_materiali - NOTA. DA UTILIZZARE COME MATERIALI PER SCARICATORI</t>
  </si>
  <si>
    <t xml:space="preserve">materiale_scolmatore</t>
  </si>
  <si>
    <t xml:space="preserve">PIETRA</t>
  </si>
  <si>
    <t xml:space="preserve">ALTRO</t>
  </si>
  <si>
    <t xml:space="preserve">tipo_scolmatore</t>
  </si>
  <si>
    <t xml:space="preserve">STRAMAZZO LATERALE</t>
  </si>
  <si>
    <t xml:space="preserve">LUCE DI SFONDO</t>
  </si>
  <si>
    <t xml:space="preserve">id_servizio</t>
  </si>
  <si>
    <t xml:space="preserve">servizio</t>
  </si>
  <si>
    <t xml:space="preserve">GENERICO</t>
  </si>
  <si>
    <t xml:space="preserve">ACQUEDOTTO</t>
  </si>
  <si>
    <t xml:space="preserve">FOGNATURA E DEPURAZIONE</t>
  </si>
  <si>
    <t xml:space="preserve">FOGNATURA</t>
  </si>
  <si>
    <t xml:space="preserve">DEPURAZIONE</t>
  </si>
  <si>
    <t xml:space="preserve">tipo_clorazione</t>
  </si>
  <si>
    <t xml:space="preserve">CLOROGAS</t>
  </si>
  <si>
    <t xml:space="preserve">IPOCLORITI</t>
  </si>
  <si>
    <t xml:space="preserve">BIOSSIDO DI CLORO</t>
  </si>
  <si>
    <t xml:space="preserve">UV</t>
  </si>
  <si>
    <t xml:space="preserve">tipo_serbatoio</t>
  </si>
  <si>
    <t xml:space="preserve">FUORITERRA</t>
  </si>
  <si>
    <t xml:space="preserve">INTERRATO</t>
  </si>
  <si>
    <t xml:space="preserve">PENSILE</t>
  </si>
  <si>
    <t xml:space="preserve">SEMI-INTERRATO</t>
  </si>
  <si>
    <t xml:space="preserve">tipo_telecontrollo</t>
  </si>
  <si>
    <t xml:space="preserve">ASSENTE</t>
  </si>
  <si>
    <t xml:space="preserve">MANUALE</t>
  </si>
  <si>
    <t xml:space="preserve">SEMI-AUTOMATICO</t>
  </si>
  <si>
    <t xml:space="preserve">AUTOMATICO</t>
  </si>
  <si>
    <t xml:space="preserve">tipo_trattamento</t>
  </si>
  <si>
    <t xml:space="preserve">DISINFEZIONE</t>
  </si>
  <si>
    <t xml:space="preserve">DISSALATORI</t>
  </si>
  <si>
    <t xml:space="preserve">tra_acarboni_attivi</t>
  </si>
  <si>
    <t xml:space="preserve">NO</t>
  </si>
  <si>
    <t xml:space="preserve">PAC</t>
  </si>
  <si>
    <t xml:space="preserve">GAC</t>
  </si>
  <si>
    <t xml:space="preserve">tra_filtraz_rapida</t>
  </si>
  <si>
    <t xml:space="preserve">PRESSIONE</t>
  </si>
  <si>
    <t xml:space="preserve">GRAVITA</t>
  </si>
  <si>
    <t xml:space="preserve">tra_ossida_riduzione</t>
  </si>
  <si>
    <t xml:space="preserve">OSSIGENO</t>
  </si>
  <si>
    <t xml:space="preserve">OZONO</t>
  </si>
  <si>
    <t xml:space="preserve">PERMANGANATO POTASSIO</t>
  </si>
  <si>
    <t xml:space="preserve">tinfra_inv_traf_anaerobica</t>
  </si>
  <si>
    <t xml:space="preserve">dig_anaerobica</t>
  </si>
  <si>
    <t xml:space="preserve">MONOSTADIO</t>
  </si>
  <si>
    <t xml:space="preserve">BISTADIO</t>
  </si>
  <si>
    <t xml:space="preserve">destinazione_fango</t>
  </si>
  <si>
    <t xml:space="preserve">DISCARICA</t>
  </si>
  <si>
    <t xml:space="preserve">RIUTILIZZO AGRICOLO</t>
  </si>
  <si>
    <t xml:space="preserve">COMPOSTAGGIO</t>
  </si>
  <si>
    <t xml:space="preserve">TERMOVALORIZZATORI</t>
  </si>
  <si>
    <t xml:space="preserve">FILTROPRESSA</t>
  </si>
  <si>
    <t xml:space="preserve">NASTROPRESSA</t>
  </si>
  <si>
    <t xml:space="preserve">CENTRIFUGA</t>
  </si>
  <si>
    <t xml:space="preserve">tinfra_f5_classe_reg</t>
  </si>
  <si>
    <t xml:space="preserve">classe_regionale</t>
  </si>
  <si>
    <t xml:space="preserve">scaricatori piena a servizio di agglomerati, o parti, costituiti da insediamenti e/o stabilimenti scaricanti in fognatura esclusivamente acque reflue domestiche o assimilate</t>
  </si>
  <si>
    <t xml:space="preserve">B1</t>
  </si>
  <si>
    <t xml:space="preserve">scaricatori piena a servizio di agglomerati, o parti, costituiti da insediamenti e/o stabilimenti scaricanti acque reflue urbane od industriali nel cui ciclo produttivo non sono presenti sostanze pericolose (tab.3A, 5, all.5 parte III-D.L.152/2006)</t>
  </si>
  <si>
    <t xml:space="preserve">B2</t>
  </si>
  <si>
    <t xml:space="preserve">scaricatori piena a servizio di agglomerati, o parti, costituiti da insediamenti e/o stabilimenti scaricanti acque reflue urbane od industriali nel cui ciclo produttivo sono presenti sostanze pericolose  (tab.3A, 5, all.5 parte III-D.L.152/2006)</t>
  </si>
  <si>
    <t xml:space="preserve">id_indice_idx</t>
  </si>
  <si>
    <t xml:space="preserve">indice_idx</t>
  </si>
  <si>
    <t xml:space="preserve">A</t>
  </si>
  <si>
    <t xml:space="preserve">Valori misurati direttamente. Dati provenienti da rilievi diretti. Es.Misure di lunghezza tubazioni, di portata, di volumi, di parametri analitici di qualità delle acque, ecc., oppure da elaborati progettuali esecutivi, quali volume di serbatoi, ecc..</t>
  </si>
  <si>
    <t xml:space="preserve">B</t>
  </si>
  <si>
    <t xml:space="preserve">Valori desunti da analisi cartografica (scala da 1:500 a 1:10.000) ove, ad esempio, la lunghezza della rete o la quota di un invaso sia dedotta dalla cartografia di base.</t>
  </si>
  <si>
    <t xml:space="preserve">C</t>
  </si>
  <si>
    <t xml:space="preserve">Valori dedotti da stime dirette o da cartografia con scala sup. 1:25.000. Non è disponibile una misura classificabile  “A” o  “B”, ma può essere fornita una stima. Es.Tempo di funzionamento di una pompa, dedotto da registrazioni collaterali.</t>
  </si>
  <si>
    <t xml:space="preserve">D</t>
  </si>
  <si>
    <t xml:space="preserve">Valori fondati su stime indirette, basate su analogie con altri servizi, oppure da dati parametrici, attinti anche da letteratura, in funzione di elementi certi, quali gli abitanti o gli utenti serviti.</t>
  </si>
  <si>
    <t xml:space="preserve">X</t>
  </si>
  <si>
    <t xml:space="preserve">Sconosciuto e non assegnabile con nessuno dei criteri sopra indicati.</t>
  </si>
  <si>
    <t xml:space="preserve">tinfra_inv_sostanze (NON UTILIZZATA)</t>
  </si>
  <si>
    <t xml:space="preserve">id_sostanza</t>
  </si>
  <si>
    <t xml:space="preserve">sostanza</t>
  </si>
  <si>
    <t xml:space="preserve">valore</t>
  </si>
  <si>
    <t xml:space="preserve">unita_misura</t>
  </si>
  <si>
    <t xml:space="preserve">ESCHERICHIA COLI (E. COLI)</t>
  </si>
  <si>
    <t xml:space="preserve">nr/100 ml</t>
  </si>
  <si>
    <t xml:space="preserve">ENTEROCOCCHI</t>
  </si>
  <si>
    <t xml:space="preserve">ACRILAMMIDE</t>
  </si>
  <si>
    <t xml:space="preserve">μg/l</t>
  </si>
  <si>
    <t xml:space="preserve">ANTIMONIO</t>
  </si>
  <si>
    <t xml:space="preserve">ARSENICO</t>
  </si>
  <si>
    <t xml:space="preserve">BENZENE</t>
  </si>
  <si>
    <t xml:space="preserve">BENZO(A)PIRENE</t>
  </si>
  <si>
    <t xml:space="preserve">BORO</t>
  </si>
  <si>
    <t xml:space="preserve">BROMATO</t>
  </si>
  <si>
    <t xml:space="preserve">CADMIO</t>
  </si>
  <si>
    <t xml:space="preserve">CROMO</t>
  </si>
  <si>
    <t xml:space="preserve">RAME</t>
  </si>
  <si>
    <t xml:space="preserve">CIANURO</t>
  </si>
  <si>
    <t xml:space="preserve">1.2 DICLOROETANO</t>
  </si>
  <si>
    <t xml:space="preserve">EPICIORIDRINA</t>
  </si>
  <si>
    <t xml:space="preserve">FLUORURO</t>
  </si>
  <si>
    <t xml:space="preserve">MERCURIO</t>
  </si>
  <si>
    <t xml:space="preserve">NICHEL</t>
  </si>
  <si>
    <t xml:space="preserve">NITRATO (COME NO3)</t>
  </si>
  <si>
    <t xml:space="preserve">NITRITO (COME NO2)</t>
  </si>
  <si>
    <t xml:space="preserve">ANTIPARASSITARI</t>
  </si>
  <si>
    <t xml:space="preserve">ANTIPARASSITARI - TOTALE</t>
  </si>
  <si>
    <t xml:space="preserve">IDROCARBURI POLICICLICI AROMATICI</t>
  </si>
  <si>
    <t xml:space="preserve">SELENIO</t>
  </si>
  <si>
    <t xml:space="preserve">TETRACLOROETILENE - TRICIOROETILENE</t>
  </si>
  <si>
    <t xml:space="preserve">TRIALOMETANI - TOTALE</t>
  </si>
  <si>
    <t xml:space="preserve">CLORURO DI VINILE</t>
  </si>
  <si>
    <t xml:space="preserve">CLORITO</t>
  </si>
  <si>
    <t xml:space="preserve">VANADIO</t>
  </si>
  <si>
    <t xml:space="preserve">TRIZIO</t>
  </si>
  <si>
    <t xml:space="preserve">Becquerel/l</t>
  </si>
  <si>
    <t xml:space="preserve">RADIOATTIVITÀ - DOSE TOTALE INDICATIVA</t>
  </si>
  <si>
    <t xml:space="preserve">mSv/anno</t>
  </si>
  <si>
    <t xml:space="preserve">id_tipo_opera</t>
  </si>
  <si>
    <t xml:space="preserve">tipo_opera_icona</t>
  </si>
  <si>
    <t xml:space="preserve">tipo_opera_desc</t>
  </si>
  <si>
    <t xml:space="preserve">tipo_opera_sigla</t>
  </si>
  <si>
    <t xml:space="preserve">tipo_opera_scheda</t>
  </si>
  <si>
    <t xml:space="preserve">tipo_opera_image</t>
  </si>
  <si>
    <t xml:space="preserve">tipo_opera_vettore</t>
  </si>
  <si>
    <t xml:space="preserve">infra_a1x1.png</t>
  </si>
  <si>
    <t xml:space="preserve">Captazione da Corsi di Acqua</t>
  </si>
  <si>
    <t xml:space="preserve">FI</t>
  </si>
  <si>
    <t xml:space="preserve">a1x1</t>
  </si>
  <si>
    <t xml:space="preserve">infra_a1x2.png</t>
  </si>
  <si>
    <t xml:space="preserve">Captazione da Laghi - Serbatoi</t>
  </si>
  <si>
    <t xml:space="preserve">LA</t>
  </si>
  <si>
    <t xml:space="preserve">a1x2</t>
  </si>
  <si>
    <t xml:space="preserve">infra_a1x3.png</t>
  </si>
  <si>
    <t xml:space="preserve">Captazione da Campi - Pozzi</t>
  </si>
  <si>
    <t xml:space="preserve">PO</t>
  </si>
  <si>
    <t xml:space="preserve">a1x3</t>
  </si>
  <si>
    <t xml:space="preserve">infra_a1x4.png</t>
  </si>
  <si>
    <t xml:space="preserve">Captazione da Sorgenti</t>
  </si>
  <si>
    <t xml:space="preserve">SO</t>
  </si>
  <si>
    <t xml:space="preserve">a1x4</t>
  </si>
  <si>
    <t xml:space="preserve">infra_a1x5.png</t>
  </si>
  <si>
    <t xml:space="preserve">Captazione da Presa a Mare</t>
  </si>
  <si>
    <t xml:space="preserve">MA</t>
  </si>
  <si>
    <t xml:space="preserve">a1x5</t>
  </si>
  <si>
    <t xml:space="preserve">infra_a2.png</t>
  </si>
  <si>
    <t xml:space="preserve">Impianti di Potabilizzazione</t>
  </si>
  <si>
    <t xml:space="preserve">PT</t>
  </si>
  <si>
    <t xml:space="preserve">a2</t>
  </si>
  <si>
    <t xml:space="preserve">infra_a3.png</t>
  </si>
  <si>
    <t xml:space="preserve">AD</t>
  </si>
  <si>
    <t xml:space="preserve">a3</t>
  </si>
  <si>
    <t xml:space="preserve">infra_a4.png</t>
  </si>
  <si>
    <t xml:space="preserve">Opere di Accumulo</t>
  </si>
  <si>
    <t xml:space="preserve">AC</t>
  </si>
  <si>
    <t xml:space="preserve">a4</t>
  </si>
  <si>
    <t xml:space="preserve">infra_a5.png</t>
  </si>
  <si>
    <t xml:space="preserve">Impianti di Pompaggio</t>
  </si>
  <si>
    <t xml:space="preserve">PG</t>
  </si>
  <si>
    <t xml:space="preserve">a5</t>
  </si>
  <si>
    <t xml:space="preserve">infra_a6.png</t>
  </si>
  <si>
    <t xml:space="preserve">Reti di Distribuzione</t>
  </si>
  <si>
    <t xml:space="preserve">DI</t>
  </si>
  <si>
    <t xml:space="preserve">a6</t>
  </si>
  <si>
    <t xml:space="preserve">infra_f1.png</t>
  </si>
  <si>
    <t xml:space="preserve">Reti di Raccolta</t>
  </si>
  <si>
    <t xml:space="preserve">FG</t>
  </si>
  <si>
    <t xml:space="preserve">f1</t>
  </si>
  <si>
    <t xml:space="preserve">infra_f2.png</t>
  </si>
  <si>
    <t xml:space="preserve">Impianti di Sollevamento</t>
  </si>
  <si>
    <t xml:space="preserve">SL</t>
  </si>
  <si>
    <t xml:space="preserve">f2</t>
  </si>
  <si>
    <t xml:space="preserve">infra_f3.png</t>
  </si>
  <si>
    <t xml:space="preserve">CL</t>
  </si>
  <si>
    <t xml:space="preserve">f3</t>
  </si>
  <si>
    <t xml:space="preserve">infra_f4.png</t>
  </si>
  <si>
    <t xml:space="preserve">Opere per il Trattamento delle Acque Usate</t>
  </si>
  <si>
    <t xml:space="preserve">DE</t>
  </si>
  <si>
    <t xml:space="preserve">f4</t>
  </si>
  <si>
    <t xml:space="preserve">infra_f5.png</t>
  </si>
  <si>
    <t xml:space="preserve">Scaricatori di Piena</t>
  </si>
  <si>
    <t xml:space="preserve">SF</t>
  </si>
  <si>
    <t xml:space="preserve">f5</t>
  </si>
  <si>
    <t xml:space="preserve">infra_f6.png</t>
  </si>
  <si>
    <t xml:space="preserve">Condotta Sottomarina</t>
  </si>
  <si>
    <t xml:space="preserve">CS</t>
  </si>
  <si>
    <t xml:space="preserve">f6</t>
  </si>
  <si>
    <t xml:space="preserve">infra_a7.png</t>
  </si>
  <si>
    <t xml:space="preserve">Cloratore di Rete</t>
  </si>
  <si>
    <t xml:space="preserve">CR</t>
  </si>
  <si>
    <t xml:space="preserve">a7</t>
  </si>
  <si>
    <t xml:space="preserve">arch16x16.png</t>
  </si>
  <si>
    <t xml:space="preserve">Schema di Dettaglio</t>
  </si>
  <si>
    <t xml:space="preserve">ZZ</t>
  </si>
  <si>
    <t xml:space="preserve">NA2</t>
  </si>
  <si>
    <t xml:space="preserve">VALORE</t>
  </si>
  <si>
    <t xml:space="preserve">INFRASTR</t>
  </si>
  <si>
    <t xml:space="preserve">IDENTIFICATORE DEL MODULO NETSIC</t>
  </si>
  <si>
    <t xml:space="preserve">103</t>
  </si>
  <si>
    <t xml:space="preserve">ID FORMATO (NR=102 DEFAULT)</t>
  </si>
  <si>
    <t xml:space="preserve">ID GESTORE (Nr.ID del GESTORE es. 6=ACQUEDOTTO DEL FIORA)</t>
  </si>
  <si>
    <t xml:space="preserve">DATA AGGIORNAMENTO INFORMAZIONI (01/12/2016)</t>
  </si>
  <si>
    <t xml:space="preserve">SINGOLA</t>
  </si>
  <si>
    <t xml:space="preserve">RICORRENZA COMPETENZA (ANNUALE;SINGOLA)</t>
  </si>
  <si>
    <t xml:space="preserve">1</t>
  </si>
  <si>
    <t xml:space="preserve">NR.CONSEGNA NELL'ANNO (da 1 a 12)</t>
  </si>
  <si>
    <t xml:space="preserve">ANNO COMPETENZA (AAAA di COMPETENZA DATI) 2015</t>
  </si>
  <si>
    <t xml:space="preserve">NUMERO ANNI SOTTESI (NR.ANNI es.1 = 1 ANNO)</t>
  </si>
  <si>
    <t xml:space="preserve">DATA REDAZIONE FILE (01/06/2016)</t>
  </si>
  <si>
    <t xml:space="preserve">codice opera [idt]</t>
  </si>
  <si>
    <t xml:space="preserve">codice origine [testo]</t>
  </si>
  <si>
    <t xml:space="preserve">descrizione impianto [testo]</t>
  </si>
  <si>
    <t xml:space="preserve">g.boaga NORD [m]</t>
  </si>
  <si>
    <t xml:space="preserve">g.boaga EST [m]</t>
  </si>
  <si>
    <t xml:space="preserve">fuso RIF. [nr]</t>
  </si>
  <si>
    <t xml:space="preserve">codice schema acquedottistico [idt]</t>
  </si>
  <si>
    <t xml:space="preserve">descrizione schema acquedottistico [testo]</t>
  </si>
  <si>
    <t xml:space="preserve">quota s.l.m [m]</t>
  </si>
  <si>
    <t xml:space="preserve">località [testo]</t>
  </si>
  <si>
    <t xml:space="preserve">comune [istat]</t>
  </si>
  <si>
    <t xml:space="preserve">bacino appartenza corso acqua [testo]</t>
  </si>
  <si>
    <t xml:space="preserve">nome del corso acqua [testo]</t>
  </si>
  <si>
    <t xml:space="preserve">classe corso acqua [idn]</t>
  </si>
  <si>
    <t xml:space="preserve">estremi della concessione [testo]</t>
  </si>
  <si>
    <t xml:space="preserve">portata concessa uso potabile [l/s]</t>
  </si>
  <si>
    <t xml:space="preserve">uso plurimo [sn]</t>
  </si>
  <si>
    <t xml:space="preserve">anno costruzione [anno]</t>
  </si>
  <si>
    <t xml:space="preserve">anno ristrutturazione [anno]</t>
  </si>
  <si>
    <t xml:space="preserve">conservazione [idn]</t>
  </si>
  <si>
    <t xml:space="preserve">utilizzo (continuo,occasionale,periodico) [testo]</t>
  </si>
  <si>
    <t xml:space="preserve">utilizzo annuo (0 - 100) [%]</t>
  </si>
  <si>
    <t xml:space="preserve">area del bacino a monte [kmq]</t>
  </si>
  <si>
    <t xml:space="preserve">volume prelevato [mc/anno]</t>
  </si>
  <si>
    <t xml:space="preserve">volume immesso in rete [mc/anno]</t>
  </si>
  <si>
    <t xml:space="preserve">portata di esercizio [l/s]</t>
  </si>
  <si>
    <t xml:space="preserve">portata derivata massima [l/s]</t>
  </si>
  <si>
    <t xml:space="preserve">portata derivata minima [l/s]</t>
  </si>
  <si>
    <t xml:space="preserve">portata derivabile massima [l/s]</t>
  </si>
  <si>
    <t xml:space="preserve">traversa fluviale [sn]</t>
  </si>
  <si>
    <t xml:space="preserve">camera di presa [sn]</t>
  </si>
  <si>
    <t xml:space="preserve">presa con succhierola [sn]</t>
  </si>
  <si>
    <t xml:space="preserve">griglia [sn]</t>
  </si>
  <si>
    <t xml:space="preserve">filtro [sn]</t>
  </si>
  <si>
    <t xml:space="preserve">dissabbiatore [sn]</t>
  </si>
  <si>
    <t xml:space="preserve">tipo telecontrollo [idn]</t>
  </si>
  <si>
    <t xml:space="preserve">misura portata [sn]</t>
  </si>
  <si>
    <t xml:space="preserve">zona tutela assoluta [sn]</t>
  </si>
  <si>
    <t xml:space="preserve">zona di rispetto [sn]</t>
  </si>
  <si>
    <t xml:space="preserve">zona di protezione [sn]</t>
  </si>
  <si>
    <t xml:space="preserve">tipo di clorazione [idn]</t>
  </si>
  <si>
    <t xml:space="preserve">anno istallazione cloratore [anno]</t>
  </si>
  <si>
    <t xml:space="preserve">anno ristrutturazione cloratore [anno]</t>
  </si>
  <si>
    <t xml:space="preserve">opera stato [idn]</t>
  </si>
  <si>
    <t xml:space="preserve">ind.conf. area bacino monte [idt]</t>
  </si>
  <si>
    <t xml:space="preserve">ind.conf. anno costruzione [idt]</t>
  </si>
  <si>
    <t xml:space="preserve">ind.conf. anno ristrutturazione [idt]</t>
  </si>
  <si>
    <t xml:space="preserve">ind.conf. volume prelevato [idt]</t>
  </si>
  <si>
    <t xml:space="preserve">ind.conf. volume immesso [idt]</t>
  </si>
  <si>
    <t xml:space="preserve">ind.conf. portata esercizio [idt]</t>
  </si>
  <si>
    <t xml:space="preserve">ind.conf. portata derivata max [idt]</t>
  </si>
  <si>
    <t xml:space="preserve">ind.conf. portata derivata min [idt]</t>
  </si>
  <si>
    <t xml:space="preserve">ind.conf. portata derivabile max [idt]</t>
  </si>
  <si>
    <t xml:space="preserve">aggiornamento [data]</t>
  </si>
  <si>
    <t xml:space="preserve">NOTE</t>
  </si>
  <si>
    <t xml:space="preserve">Controllo correttezza coordinate Gauss Boaga Nord</t>
  </si>
  <si>
    <t xml:space="preserve">Controllo correttezza coordinate Gauss Boaga Est</t>
  </si>
  <si>
    <t xml:space="preserve">Controllo che la quota sia maggiore di 0</t>
  </si>
  <si>
    <t xml:space="preserve">controllare se indice compreso fra 1 e 5</t>
  </si>
  <si>
    <t xml:space="preserve">controllo che la portata sia compresa fra 0 e 1000 come range indicativo (si elimina pertanto la possibilità di inserimento di 0 o di 9800 o 9999)</t>
  </si>
  <si>
    <t xml:space="preserve">Controllo corretta compilazione campo</t>
  </si>
  <si>
    <t xml:space="preserve">accetta 9999 e anno &lt;=A</t>
  </si>
  <si>
    <t xml:space="preserve">accetta 9800, 9999 e anno &lt;=A</t>
  </si>
  <si>
    <t xml:space="preserve">Verifica che le opere in stato 3 abbiano anno di costruzione pari all'anno di riferimento dei dati</t>
  </si>
  <si>
    <t xml:space="preserve">Controlla che le captazioni con %utilizzo=0 abbiano volumi captati nulli</t>
  </si>
  <si>
    <t xml:space="preserve">Controlla che volume prelevato sia congruente con lo stato opera:maggiore di zero se opere in stato 1 e 2; pari a 0 se opere in stato 3-4-5-6. </t>
  </si>
  <si>
    <t xml:space="preserve">l'immesso in rete deve essere sempre inferiore o uguale al prelevato</t>
  </si>
  <si>
    <t xml:space="preserve">minore o uguale all'anno di riferimento del DBI</t>
  </si>
  <si>
    <t xml:space="preserve">Verifica anno di costruzione/indice confidenza (se=9999 deve essere pari ad X; se &gt;=2014 deve essere pari ad A)</t>
  </si>
  <si>
    <t xml:space="preserve">Verifica anno di ristrutturazione/indice confidenza (se=9800 deve essere pari ad A; se=9999 deve essere pari a X; se &gt;=2014 deve essere pari ad A)</t>
  </si>
  <si>
    <t xml:space="preserve">se anno ristrutturazione &gt;=2018, conservazione &gt;=4</t>
  </si>
  <si>
    <t xml:space="preserve">se anno di costruzione&gt;=2014, anno di ristrutturazione &gt;anno di costruzione e stato di conservazione &gt;=4</t>
  </si>
  <si>
    <t xml:space="preserve">Se anno di costruzione &gt;=2015 tutti i campi devono essere completi</t>
  </si>
  <si>
    <t xml:space="preserve">ids_codice - testo 16 car [utf8] [idt] 
es.FI00000001</t>
  </si>
  <si>
    <t xml:space="preserve">ids_codice_origine - testo 32 car [utf8] [testo]</t>
  </si>
  <si>
    <t xml:space="preserve">descrizione - testo 64 car [utf8] [testo]</t>
  </si>
  <si>
    <t xml:space="preserve">coord_nord - decimale 8 byte [m]</t>
  </si>
  <si>
    <t xml:space="preserve">coord_est - decimale 8 byte [m]</t>
  </si>
  <si>
    <t xml:space="preserve">coord_rif - intero 4 byte [nr]</t>
  </si>
  <si>
    <t xml:space="preserve">schema_codici - testo 128 car [utf8] [testo]</t>
  </si>
  <si>
    <t xml:space="preserve">schema_descrizioni - testo 255 car [utf8] [testo]</t>
  </si>
  <si>
    <t xml:space="preserve">quota_slm - intero 4 byte [m]</t>
  </si>
  <si>
    <t xml:space="preserve">localita_nome - testo 64 car [utf8] [testo]</t>
  </si>
  <si>
    <t xml:space="preserve">id_comune_istat - intero 4 byte [istat]</t>
  </si>
  <si>
    <t xml:space="preserve">bacino_nome - testo 64 car [utf8] [testo]</t>
  </si>
  <si>
    <t xml:space="preserve">corso_acqua_nome - testo 64 car [utf8] [testo]</t>
  </si>
  <si>
    <t xml:space="preserve">id_corso_acqua_classe - intero 4 byte [idn]</t>
  </si>
  <si>
    <t xml:space="preserve">concessione_estremi - testo 64 car [utf8] [testo]</t>
  </si>
  <si>
    <t xml:space="preserve">concessione_port_pota - decimale 8 byte [l/s]</t>
  </si>
  <si>
    <t xml:space="preserve">uso_plurimo - binario 1 bit [sn]</t>
  </si>
  <si>
    <t xml:space="preserve">anno_costruzione - intero 4 byte [anno]</t>
  </si>
  <si>
    <t xml:space="preserve">anno_ristrutturazione - intero 4 byte [anno]</t>
  </si>
  <si>
    <t xml:space="preserve">id_conservazione - intero 4 byte [idn]</t>
  </si>
  <si>
    <t xml:space="preserve">utilizzo_tipo - testo 16 car [utf8] [testo]</t>
  </si>
  <si>
    <t xml:space="preserve">utilizzo_annuo - decimale 8 byte [%]</t>
  </si>
  <si>
    <t xml:space="preserve">area_bacino_monte - decimale 8 byte [kmq]</t>
  </si>
  <si>
    <t xml:space="preserve">volume_prelevato - decimale 8 byte [mc/anno]</t>
  </si>
  <si>
    <t xml:space="preserve">volume_immesso - decimale 8 byte [mc/anno]</t>
  </si>
  <si>
    <t xml:space="preserve">portata_esercizio - decimale 8 byte [l/s]</t>
  </si>
  <si>
    <t xml:space="preserve">portata_derivata_max - decimale 8 byte [l/s]</t>
  </si>
  <si>
    <t xml:space="preserve">portata_derivata_min - decimale 8 byte [l/s]</t>
  </si>
  <si>
    <t xml:space="preserve">portata_derivabile_max - decimale 8 byte [l/s]</t>
  </si>
  <si>
    <t xml:space="preserve">pres_traversa_fluviale - binario 1 bit [sn]</t>
  </si>
  <si>
    <t xml:space="preserve">pres_camera_presa - binario 1 bit [sn]</t>
  </si>
  <si>
    <t xml:space="preserve">pres_psucchieruola - binario 1 bit [sn]</t>
  </si>
  <si>
    <t xml:space="preserve">pres_griglia - binario 1 bit [sn]</t>
  </si>
  <si>
    <t xml:space="preserve">pres_filtro - binario 1 bit [sn]</t>
  </si>
  <si>
    <t xml:space="preserve">pres_dissabbiatore - binario 1 bit [sn]</t>
  </si>
  <si>
    <t xml:space="preserve">id_tipo_telecontrollo - intero 4 byte [idn]</t>
  </si>
  <si>
    <t xml:space="preserve">pres_misura_portata - binario 1 bit [sn]</t>
  </si>
  <si>
    <t xml:space="preserve">zona_tutela_assoluta - binario 1 bit [sn]</t>
  </si>
  <si>
    <t xml:space="preserve">zona_rispetto - binario 1 bit [sn]</t>
  </si>
  <si>
    <t xml:space="preserve">zona_protezione - binario 1 bit [sn]</t>
  </si>
  <si>
    <t xml:space="preserve">id_tipo_clorazione - intero 4 byte [idn]</t>
  </si>
  <si>
    <t xml:space="preserve">cloratore_anno_insta - intero 4 byte [anno]</t>
  </si>
  <si>
    <t xml:space="preserve">cloratore_anno_ristru - intero 4 byte [anno]</t>
  </si>
  <si>
    <t xml:space="preserve">id_opera_stato - intero 4 byte [idn]</t>
  </si>
  <si>
    <t xml:space="preserve">idx_area_bacino_monte - testo 2 car [utf8] [idt]</t>
  </si>
  <si>
    <t xml:space="preserve">idx_anno_costruzione - testo 2 car [utf8] [idt]</t>
  </si>
  <si>
    <t xml:space="preserve">idx_anno_ristrutturazione - testo 2 car [utf8] [idt]</t>
  </si>
  <si>
    <t xml:space="preserve">idx_volume_prelevato - testo 2 car [utf8] [idt]</t>
  </si>
  <si>
    <t xml:space="preserve">idx_volume_immesso - testo 2 car [utf8] [idt]</t>
  </si>
  <si>
    <t xml:space="preserve">idx_portata_esercizio - testo 2 car [utf8] [idt]</t>
  </si>
  <si>
    <t xml:space="preserve">idx_portata_derivata_max - testo 2 car [utf8] [idt]</t>
  </si>
  <si>
    <t xml:space="preserve">idx_portata_derivata_min - testo 2 car [utf8] [idt]</t>
  </si>
  <si>
    <t xml:space="preserve">idx_portata_derivabile_max - testo 2 car [utf8] [idt]</t>
  </si>
  <si>
    <t xml:space="preserve">data_ua - data 8 byte [data]</t>
  </si>
  <si>
    <t xml:space="preserve">800</t>
  </si>
  <si>
    <t xml:space="preserve">1000</t>
  </si>
  <si>
    <t xml:space="preserve">1100</t>
  </si>
  <si>
    <t xml:space="preserve">1200</t>
  </si>
  <si>
    <t xml:space="preserve">1300</t>
  </si>
  <si>
    <t xml:space="preserve">1400</t>
  </si>
  <si>
    <t xml:space="preserve">1500</t>
  </si>
  <si>
    <t xml:space="preserve">1600</t>
  </si>
  <si>
    <t xml:space="preserve">1700</t>
  </si>
  <si>
    <t xml:space="preserve">1800</t>
  </si>
  <si>
    <t xml:space="preserve">1900</t>
  </si>
  <si>
    <t xml:space="preserve">2000</t>
  </si>
  <si>
    <t xml:space="preserve">2100</t>
  </si>
  <si>
    <t xml:space="preserve">2200</t>
  </si>
  <si>
    <t xml:space="preserve">2700</t>
  </si>
  <si>
    <t xml:space="preserve">2800</t>
  </si>
  <si>
    <t xml:space="preserve">2900</t>
  </si>
  <si>
    <t xml:space="preserve">3000</t>
  </si>
  <si>
    <t xml:space="preserve">3100</t>
  </si>
  <si>
    <t xml:space="preserve">3200</t>
  </si>
  <si>
    <t xml:space="preserve">3300</t>
  </si>
  <si>
    <t xml:space="preserve">3400</t>
  </si>
  <si>
    <t xml:space="preserve">3500</t>
  </si>
  <si>
    <t xml:space="preserve">3600</t>
  </si>
  <si>
    <t xml:space="preserve">3700</t>
  </si>
  <si>
    <t xml:space="preserve">3800</t>
  </si>
  <si>
    <t xml:space="preserve">3900</t>
  </si>
  <si>
    <t xml:space="preserve">4000</t>
  </si>
  <si>
    <t xml:space="preserve">4100</t>
  </si>
  <si>
    <t xml:space="preserve">4200</t>
  </si>
  <si>
    <t xml:space="preserve">4300</t>
  </si>
  <si>
    <t xml:space="preserve">4400</t>
  </si>
  <si>
    <t xml:space="preserve">4500</t>
  </si>
  <si>
    <t xml:space="preserve">4600</t>
  </si>
  <si>
    <t xml:space="preserve">4700</t>
  </si>
  <si>
    <t xml:space="preserve">4800</t>
  </si>
  <si>
    <t xml:space="preserve">4900</t>
  </si>
  <si>
    <t xml:space="preserve">5000</t>
  </si>
  <si>
    <t xml:space="preserve">5100</t>
  </si>
  <si>
    <t xml:space="preserve">5200</t>
  </si>
  <si>
    <t xml:space="preserve">5300</t>
  </si>
  <si>
    <t xml:space="preserve">5400</t>
  </si>
  <si>
    <t xml:space="preserve">5500</t>
  </si>
  <si>
    <t xml:space="preserve">5600</t>
  </si>
  <si>
    <t xml:space="preserve">5700</t>
  </si>
  <si>
    <t xml:space="preserve">5800</t>
  </si>
  <si>
    <t xml:space="preserve">5900</t>
  </si>
  <si>
    <t xml:space="preserve">6000</t>
  </si>
  <si>
    <t xml:space="preserve">6100</t>
  </si>
  <si>
    <t xml:space="preserve">6200</t>
  </si>
  <si>
    <t xml:space="preserve">6300</t>
  </si>
  <si>
    <t xml:space="preserve">Controllo su QUOTA</t>
  </si>
  <si>
    <t xml:space="preserve">Classe corso acqua</t>
  </si>
  <si>
    <t xml:space="preserve">Controllo su portata concessa uso potabile</t>
  </si>
  <si>
    <t xml:space="preserve">anno costruzione opere in stato 3</t>
  </si>
  <si>
    <t xml:space="preserve">anno costruzione &lt;anno ristrutturazione</t>
  </si>
  <si>
    <t xml:space="preserve">Controllo su 
tipo utilizzo e 
% utilizzo</t>
  </si>
  <si>
    <t xml:space="preserve">Controllo utilizzo/volumi</t>
  </si>
  <si>
    <t xml:space="preserve">Controllo su volume prelevato</t>
  </si>
  <si>
    <t xml:space="preserve">Verifica prelevato/immesso</t>
  </si>
  <si>
    <t xml:space="preserve">anno installaz cloratore &lt;anno ristrutturazione cloratore</t>
  </si>
  <si>
    <t xml:space="preserve">anno installaz cloratore </t>
  </si>
  <si>
    <t xml:space="preserve">anno ristrutturaz cloratore </t>
  </si>
  <si>
    <t xml:space="preserve">anno costruz/indice confid</t>
  </si>
  <si>
    <t xml:space="preserve">anno ristrutt/indice confidenza</t>
  </si>
  <si>
    <t xml:space="preserve">anno ristruttu/conservazione</t>
  </si>
  <si>
    <t xml:space="preserve">anno costr 2014/ristrutt e conserv congruenti</t>
  </si>
  <si>
    <t xml:space="preserve">anno costr. 2015/celle vuote</t>
  </si>
  <si>
    <t xml:space="preserve">Verifica su QUOTA</t>
  </si>
  <si>
    <t xml:space="preserve">controllo su classe corso acqua</t>
  </si>
  <si>
    <t xml:space="preserve">Uso plurimo</t>
  </si>
  <si>
    <t xml:space="preserve">anno costruzione &lt; anno ristrutturazione</t>
  </si>
  <si>
    <t xml:space="preserve">anno ristrutt&gt;=2018/stato conservazione</t>
  </si>
  <si>
    <t xml:space="preserve">codice opera [idt]
o
codice origine [idt]</t>
  </si>
  <si>
    <t xml:space="preserve">codice potabilizzatore [idt]</t>
  </si>
  <si>
    <t xml:space="preserve">gestore potababilizzatore [idn]</t>
  </si>
  <si>
    <t xml:space="preserve">ids_codice - testo 16 o 32 car [utf8] [idt] (vd.colonna.A)</t>
  </si>
  <si>
    <t xml:space="preserve">ids_codice_potab - testo 16 car [utf8] [idt]</t>
  </si>
  <si>
    <t xml:space="preserve">id_gestore_potab - intero 4 byte [idn]</t>
  </si>
  <si>
    <t xml:space="preserve">6600</t>
  </si>
  <si>
    <t xml:space="preserve">6800</t>
  </si>
  <si>
    <t xml:space="preserve">6900</t>
  </si>
  <si>
    <t xml:space="preserve">Verifica volume prelevato opere in potab</t>
  </si>
  <si>
    <t xml:space="preserve">Verifica su potabilizzatore</t>
  </si>
  <si>
    <t xml:space="preserve">Verifica sui volumi associati ai fiumi collegati ai potabilizzatori</t>
  </si>
  <si>
    <t xml:space="preserve">Verifica sullo stato opera dei potabilizzatori</t>
  </si>
  <si>
    <t xml:space="preserve">area bacino afferente all'invaso [kmq]</t>
  </si>
  <si>
    <t xml:space="preserve">volume invaso [mc]</t>
  </si>
  <si>
    <t xml:space="preserve">altezza diga [m]</t>
  </si>
  <si>
    <t xml:space="preserve">invaso a norma collaudo [sn]</t>
  </si>
  <si>
    <t xml:space="preserve">zona rispetto [sn]</t>
  </si>
  <si>
    <t xml:space="preserve">zona protezione [sn]</t>
  </si>
  <si>
    <t xml:space="preserve">ind.conf. area bacino afferente [idt]</t>
  </si>
  <si>
    <t xml:space="preserve">ids_codice - testo 16 car [utf8] [idt] 
es.LA00000001</t>
  </si>
  <si>
    <t xml:space="preserve">area_bacino_afferente - decimale 8 byte [kmq]</t>
  </si>
  <si>
    <t xml:space="preserve">volume_invaso - decimale 8 byte [mc]</t>
  </si>
  <si>
    <t xml:space="preserve">altezza_diga - decimale 8 byte [m]</t>
  </si>
  <si>
    <t xml:space="preserve">invaso_norma_collaudo - binario 1 bit [sn]</t>
  </si>
  <si>
    <t xml:space="preserve">idx_area_bacino_afferente - testo 2 car [utf8] [idt]</t>
  </si>
  <si>
    <t xml:space="preserve">7800</t>
  </si>
  <si>
    <t xml:space="preserve">8000</t>
  </si>
  <si>
    <t xml:space="preserve">8100</t>
  </si>
  <si>
    <t xml:space="preserve">8200</t>
  </si>
  <si>
    <t xml:space="preserve">8300</t>
  </si>
  <si>
    <t xml:space="preserve">8400</t>
  </si>
  <si>
    <t xml:space="preserve">8500</t>
  </si>
  <si>
    <t xml:space="preserve">8600</t>
  </si>
  <si>
    <t xml:space="preserve">8700</t>
  </si>
  <si>
    <t xml:space="preserve">8800</t>
  </si>
  <si>
    <t xml:space="preserve">8900</t>
  </si>
  <si>
    <t xml:space="preserve">9000</t>
  </si>
  <si>
    <t xml:space="preserve">9100</t>
  </si>
  <si>
    <t xml:space="preserve">9200</t>
  </si>
  <si>
    <t xml:space="preserve">9700</t>
  </si>
  <si>
    <t xml:space="preserve">9800</t>
  </si>
  <si>
    <t xml:space="preserve">9900</t>
  </si>
  <si>
    <t xml:space="preserve">10000</t>
  </si>
  <si>
    <t xml:space="preserve">10100</t>
  </si>
  <si>
    <t xml:space="preserve">10200</t>
  </si>
  <si>
    <t xml:space="preserve">10300</t>
  </si>
  <si>
    <t xml:space="preserve">10400</t>
  </si>
  <si>
    <t xml:space="preserve">10500</t>
  </si>
  <si>
    <t xml:space="preserve">10600</t>
  </si>
  <si>
    <t xml:space="preserve">10700</t>
  </si>
  <si>
    <t xml:space="preserve">10800</t>
  </si>
  <si>
    <t xml:space="preserve">10900</t>
  </si>
  <si>
    <t xml:space="preserve">11000</t>
  </si>
  <si>
    <t xml:space="preserve">11100</t>
  </si>
  <si>
    <t xml:space="preserve">11200</t>
  </si>
  <si>
    <t xml:space="preserve">11300</t>
  </si>
  <si>
    <t xml:space="preserve">11400</t>
  </si>
  <si>
    <t xml:space="preserve">11500</t>
  </si>
  <si>
    <t xml:space="preserve">11600</t>
  </si>
  <si>
    <t xml:space="preserve">11700</t>
  </si>
  <si>
    <t xml:space="preserve">11800</t>
  </si>
  <si>
    <t xml:space="preserve">11900</t>
  </si>
  <si>
    <t xml:space="preserve">12000</t>
  </si>
  <si>
    <t xml:space="preserve">12100</t>
  </si>
  <si>
    <t xml:space="preserve">12200</t>
  </si>
  <si>
    <t xml:space="preserve">12300</t>
  </si>
  <si>
    <t xml:space="preserve">12400</t>
  </si>
  <si>
    <t xml:space="preserve">12500</t>
  </si>
  <si>
    <t xml:space="preserve">12600</t>
  </si>
  <si>
    <t xml:space="preserve">12700</t>
  </si>
  <si>
    <t xml:space="preserve">12800</t>
  </si>
  <si>
    <t xml:space="preserve">12900</t>
  </si>
  <si>
    <t xml:space="preserve">13000</t>
  </si>
  <si>
    <t xml:space="preserve">gestore potabilizzatore [idn]</t>
  </si>
  <si>
    <t xml:space="preserve">13300</t>
  </si>
  <si>
    <t xml:space="preserve">13500</t>
  </si>
  <si>
    <t xml:space="preserve">13600</t>
  </si>
  <si>
    <t xml:space="preserve">Verifica sui volumi associati ai laghi collegati ai potabilizzatori</t>
  </si>
  <si>
    <t xml:space="preserve">codice campo pozzi [idt]</t>
  </si>
  <si>
    <t xml:space="preserve">denominazione campo pozzi [testo]</t>
  </si>
  <si>
    <t xml:space="preserve">anno perforazione [anno]</t>
  </si>
  <si>
    <t xml:space="preserve">utilizzo annuo (0-100) [%]</t>
  </si>
  <si>
    <t xml:space="preserve">profondità di perforazione [m]</t>
  </si>
  <si>
    <t xml:space="preserve">diametro perforazione [mm]</t>
  </si>
  <si>
    <t xml:space="preserve">potenza installata [Kw]</t>
  </si>
  <si>
    <t xml:space="preserve">consumo di energia [kwh/anno]</t>
  </si>
  <si>
    <t xml:space="preserve">portata di utilizzo massima [l/s]</t>
  </si>
  <si>
    <t xml:space="preserve">portata di utilizzo minima [l/s]</t>
  </si>
  <si>
    <t xml:space="preserve">misura pressione [sn]</t>
  </si>
  <si>
    <t xml:space="preserve">episodi inquinamento 5anni [sn]</t>
  </si>
  <si>
    <t xml:space="preserve">ind.conf. anno perforazione [idt]</t>
  </si>
  <si>
    <t xml:space="preserve">ind.conf. potenza installata [idt]</t>
  </si>
  <si>
    <t xml:space="preserve">ind.conf. portata utilizzo max [idt]</t>
  </si>
  <si>
    <t xml:space="preserve">ind.conf. portata utilizzo min [idt]</t>
  </si>
  <si>
    <t xml:space="preserve">&gt;0</t>
  </si>
  <si>
    <t xml:space="preserve">Accetto lo 0 solo se lo stato è 3-4-5-6</t>
  </si>
  <si>
    <t xml:space="preserve">&gt;0 se volume prelevato &gt;0</t>
  </si>
  <si>
    <t xml:space="preserve">accetta 9999 e anno &lt;A+1</t>
  </si>
  <si>
    <t xml:space="preserve">accetta 9800, 9999 e anno &lt;A</t>
  </si>
  <si>
    <t xml:space="preserve">Verifica che le opere in stato 3 abbiano anno di perforazione pari all'anno di riferimento dei dati</t>
  </si>
  <si>
    <t xml:space="preserve">Verifica anno di perforazione/indice confidenza (se=9800 deve essere pari ad A; se=9999 deve essere pari a X; se &gt;=2014 deve essere pari ad A)</t>
  </si>
  <si>
    <t xml:space="preserve">ids_codice - testo 16 car [utf8] [idt] 
es.PO00000001</t>
  </si>
  <si>
    <t xml:space="preserve">codice - testo 32 car [utf8] [testo]</t>
  </si>
  <si>
    <t xml:space="preserve">denominazione - testo 64 car [utf8] [testo]</t>
  </si>
  <si>
    <t xml:space="preserve">anno_perforazione - intero 4 byte [anno]</t>
  </si>
  <si>
    <t xml:space="preserve">profondita_perforazione - decimale 8 byte [m]</t>
  </si>
  <si>
    <t xml:space="preserve">diametro_perforazione - decimale 8 byte [mm]</t>
  </si>
  <si>
    <t xml:space="preserve">potenza_installata - decimale 8 byte [Kw]</t>
  </si>
  <si>
    <t xml:space="preserve">consumo_energia - decimale 8 byte [kwh/anno]</t>
  </si>
  <si>
    <t xml:space="preserve">portata_utilizzo_max - decimale 8 byte [l/s]</t>
  </si>
  <si>
    <t xml:space="preserve">portata_utilizzo_min - decimale 8 byte [l/s]</t>
  </si>
  <si>
    <t xml:space="preserve">pres_misura_pressione - binario 1 bit [sn]</t>
  </si>
  <si>
    <t xml:space="preserve">episodi_inquinamento5 - binario 1 bit [sn]</t>
  </si>
  <si>
    <t xml:space="preserve">idx_anno_perforazione - testo 2 car [utf8] [idt]</t>
  </si>
  <si>
    <t xml:space="preserve">idx_potenza_installata - testo 2 car [utf8] [idt]</t>
  </si>
  <si>
    <t xml:space="preserve">idx_portata_utilizzo_max - testo 2 car [utf8] [idt]</t>
  </si>
  <si>
    <t xml:space="preserve">idx_portata_utilizzo_min - testo 2 car [utf8] [idt]</t>
  </si>
  <si>
    <t xml:space="preserve">14500</t>
  </si>
  <si>
    <t xml:space="preserve">14700</t>
  </si>
  <si>
    <t xml:space="preserve">14800</t>
  </si>
  <si>
    <t xml:space="preserve">14900</t>
  </si>
  <si>
    <t xml:space="preserve">15000</t>
  </si>
  <si>
    <t xml:space="preserve">15100</t>
  </si>
  <si>
    <t xml:space="preserve">15200</t>
  </si>
  <si>
    <t xml:space="preserve">15300</t>
  </si>
  <si>
    <t xml:space="preserve">15400</t>
  </si>
  <si>
    <t xml:space="preserve">15500</t>
  </si>
  <si>
    <t xml:space="preserve">15600</t>
  </si>
  <si>
    <t xml:space="preserve">16100</t>
  </si>
  <si>
    <t xml:space="preserve">16200</t>
  </si>
  <si>
    <t xml:space="preserve">16300</t>
  </si>
  <si>
    <t xml:space="preserve">16400</t>
  </si>
  <si>
    <t xml:space="preserve">16500</t>
  </si>
  <si>
    <t xml:space="preserve">16600</t>
  </si>
  <si>
    <t xml:space="preserve">16700</t>
  </si>
  <si>
    <t xml:space="preserve">16800</t>
  </si>
  <si>
    <t xml:space="preserve">16900</t>
  </si>
  <si>
    <t xml:space="preserve">17000</t>
  </si>
  <si>
    <t xml:space="preserve">17100</t>
  </si>
  <si>
    <t xml:space="preserve">17200</t>
  </si>
  <si>
    <t xml:space="preserve">17300</t>
  </si>
  <si>
    <t xml:space="preserve">17400</t>
  </si>
  <si>
    <t xml:space="preserve">17500</t>
  </si>
  <si>
    <t xml:space="preserve">17600</t>
  </si>
  <si>
    <t xml:space="preserve">17700</t>
  </si>
  <si>
    <t xml:space="preserve">17800</t>
  </si>
  <si>
    <t xml:space="preserve">17900</t>
  </si>
  <si>
    <t xml:space="preserve">18000</t>
  </si>
  <si>
    <t xml:space="preserve">18100</t>
  </si>
  <si>
    <t xml:space="preserve">18200</t>
  </si>
  <si>
    <t xml:space="preserve">18300</t>
  </si>
  <si>
    <t xml:space="preserve">18400</t>
  </si>
  <si>
    <t xml:space="preserve">18500</t>
  </si>
  <si>
    <t xml:space="preserve">18600</t>
  </si>
  <si>
    <t xml:space="preserve">18700</t>
  </si>
  <si>
    <t xml:space="preserve">18800</t>
  </si>
  <si>
    <t xml:space="preserve">18900</t>
  </si>
  <si>
    <t xml:space="preserve">19000</t>
  </si>
  <si>
    <t xml:space="preserve">19100</t>
  </si>
  <si>
    <t xml:space="preserve">19200</t>
  </si>
  <si>
    <t xml:space="preserve">19300</t>
  </si>
  <si>
    <t xml:space="preserve">19400</t>
  </si>
  <si>
    <t xml:space="preserve">Profondità di perforazione</t>
  </si>
  <si>
    <t xml:space="preserve">consumo energia</t>
  </si>
  <si>
    <t xml:space="preserve">anno perforazione opere in stato 3</t>
  </si>
  <si>
    <t xml:space="preserve">anno perforazione &lt;anno ristrutturazione</t>
  </si>
  <si>
    <t xml:space="preserve">anno installazione [anno]</t>
  </si>
  <si>
    <t xml:space="preserve">potenza [Kw]</t>
  </si>
  <si>
    <t xml:space="preserve">portata [l/s]</t>
  </si>
  <si>
    <t xml:space="preserve">prevalenza [M.C.A.]</t>
  </si>
  <si>
    <t xml:space="preserve">funziona riserva [sn]</t>
  </si>
  <si>
    <t xml:space="preserve">ind.conf. anno installazione [idt]</t>
  </si>
  <si>
    <t xml:space="preserve">ind.conf. potenza [idt]</t>
  </si>
  <si>
    <t xml:space="preserve">ind.conf. portata [idt]</t>
  </si>
  <si>
    <t xml:space="preserve">ind.conf. prevalenza [idt]</t>
  </si>
  <si>
    <t xml:space="preserve">Stato di conservazione deve essere compreso fra 1 e 5</t>
  </si>
  <si>
    <t xml:space="preserve">accetta 9800 e anno &lt;=A</t>
  </si>
  <si>
    <t xml:space="preserve">congruenza anno costruz./anno ristrutt. </t>
  </si>
  <si>
    <t xml:space="preserve">Verifica anno di ristrutturazione/indice confidenza (se 9800 deve essere pari ad A)</t>
  </si>
  <si>
    <t xml:space="preserve">se anno di ristrutturazione&gt;=
2014 indice di confidenza pari ad A</t>
  </si>
  <si>
    <t xml:space="preserve">&gt;0 kw</t>
  </si>
  <si>
    <t xml:space="preserve">&gt;0 l/s</t>
  </si>
  <si>
    <t xml:space="preserve">&gt;0mca</t>
  </si>
  <si>
    <t xml:space="preserve"> deve essere =0 o =1</t>
  </si>
  <si>
    <t xml:space="preserve">anno_installazione - intero 4 byte [anno]</t>
  </si>
  <si>
    <t xml:space="preserve">potenza - decimale 8 byte [Kw]</t>
  </si>
  <si>
    <t xml:space="preserve">portata - decimale 8 byte [l/s]</t>
  </si>
  <si>
    <t xml:space="preserve">prevalenza - decimale 8 byte [M.C.A.]</t>
  </si>
  <si>
    <t xml:space="preserve">funziona_riserva - binario 1 bit [sn]</t>
  </si>
  <si>
    <t xml:space="preserve">idx_anno_installazione - testo 2 car [utf8] [idt]</t>
  </si>
  <si>
    <t xml:space="preserve">idx_potenza - testo 2 car [utf8] [idt]</t>
  </si>
  <si>
    <t xml:space="preserve">idx_portata - testo 2 car [utf8] [idt]</t>
  </si>
  <si>
    <t xml:space="preserve">idx_prevalenza - testo 2 car [utf8] [idt]</t>
  </si>
  <si>
    <t xml:space="preserve">19700</t>
  </si>
  <si>
    <t xml:space="preserve">19900</t>
  </si>
  <si>
    <t xml:space="preserve">20000</t>
  </si>
  <si>
    <t xml:space="preserve">20100</t>
  </si>
  <si>
    <t xml:space="preserve">20200</t>
  </si>
  <si>
    <t xml:space="preserve">20300</t>
  </si>
  <si>
    <t xml:space="preserve">20400</t>
  </si>
  <si>
    <t xml:space="preserve">20500</t>
  </si>
  <si>
    <t xml:space="preserve">20600</t>
  </si>
  <si>
    <t xml:space="preserve">20700</t>
  </si>
  <si>
    <t xml:space="preserve">20800</t>
  </si>
  <si>
    <t xml:space="preserve">20900</t>
  </si>
  <si>
    <t xml:space="preserve">21000</t>
  </si>
  <si>
    <t xml:space="preserve">stato di conservazione</t>
  </si>
  <si>
    <t xml:space="preserve">anno installazione[anno]</t>
  </si>
  <si>
    <t xml:space="preserve">anno installazione &lt;anno ristrutturazione</t>
  </si>
  <si>
    <t xml:space="preserve">anno ristruttu/indice confidenza</t>
  </si>
  <si>
    <t xml:space="preserve">potenza [kw]</t>
  </si>
  <si>
    <t xml:space="preserve">portata[l/s]</t>
  </si>
  <si>
    <t xml:space="preserve">funzione riserva</t>
  </si>
  <si>
    <t xml:space="preserve">anno installazione &lt; anno ristrutturazione</t>
  </si>
  <si>
    <t xml:space="preserve">anno ristrutturazione/ind. Confidenza</t>
  </si>
  <si>
    <t xml:space="preserve">anno ristrutturazione&gt;=2018/stato conservazione</t>
  </si>
  <si>
    <t xml:space="preserve">anno ristrutturazione &gt;=2014/indice confidenza</t>
  </si>
  <si>
    <t xml:space="preserve">21300</t>
  </si>
  <si>
    <t xml:space="preserve">21500</t>
  </si>
  <si>
    <t xml:space="preserve">21600</t>
  </si>
  <si>
    <t xml:space="preserve">Verifica sui volumi associati ai pozzi collegati ai potabilizzatori</t>
  </si>
  <si>
    <t xml:space="preserve">codice campo sorgenti [idt]</t>
  </si>
  <si>
    <t xml:space="preserve">denominazione campo sorgenti [testo]</t>
  </si>
  <si>
    <t xml:space="preserve">cunicolo di presa [sn]</t>
  </si>
  <si>
    <t xml:space="preserve">vasca captazione [sn]</t>
  </si>
  <si>
    <t xml:space="preserve">vasca misura [sn]</t>
  </si>
  <si>
    <t xml:space="preserve">vasca carico [sn]</t>
  </si>
  <si>
    <t xml:space="preserve">portata di utilizzo [l/s]</t>
  </si>
  <si>
    <t xml:space="preserve">ind.conf. portata utilizzo [idt]</t>
  </si>
  <si>
    <t xml:space="preserve">accetta 9800, 9999 e anno &lt;A+1</t>
  </si>
  <si>
    <t xml:space="preserve">se tipo clorazione pari a 1 la coppia degli anni deve essere pari a 9800</t>
  </si>
  <si>
    <t xml:space="preserve">ids_codice - testo 16 car [utf8] [idt] 
es.SO00000001</t>
  </si>
  <si>
    <t xml:space="preserve">pres_cunicolo_presa - binario 1 bit [sn]</t>
  </si>
  <si>
    <t xml:space="preserve">pres_vasca_captazione - binario 1 bit [sn]</t>
  </si>
  <si>
    <t xml:space="preserve">pres_vasca_misura - binario 1 bit [sn]</t>
  </si>
  <si>
    <t xml:space="preserve">pres_vasca_carico - binario 1 bit [sn]</t>
  </si>
  <si>
    <t xml:space="preserve">portata_utilizzo - decimale 8 byte [l/s]</t>
  </si>
  <si>
    <t xml:space="preserve">idx_portata_utilizzo - testo 2 car [utf8] [idt]</t>
  </si>
  <si>
    <t xml:space="preserve">23500</t>
  </si>
  <si>
    <t xml:space="preserve">23700</t>
  </si>
  <si>
    <t xml:space="preserve">23800</t>
  </si>
  <si>
    <t xml:space="preserve">23900</t>
  </si>
  <si>
    <t xml:space="preserve">24000</t>
  </si>
  <si>
    <t xml:space="preserve">24100</t>
  </si>
  <si>
    <t xml:space="preserve">24200</t>
  </si>
  <si>
    <t xml:space="preserve">24300</t>
  </si>
  <si>
    <t xml:space="preserve">24400</t>
  </si>
  <si>
    <t xml:space="preserve">24500</t>
  </si>
  <si>
    <t xml:space="preserve">24600</t>
  </si>
  <si>
    <t xml:space="preserve">25100</t>
  </si>
  <si>
    <t xml:space="preserve">25200</t>
  </si>
  <si>
    <t xml:space="preserve">25300</t>
  </si>
  <si>
    <t xml:space="preserve">25400</t>
  </si>
  <si>
    <t xml:space="preserve">25500</t>
  </si>
  <si>
    <t xml:space="preserve">25600</t>
  </si>
  <si>
    <t xml:space="preserve">25700</t>
  </si>
  <si>
    <t xml:space="preserve">25800</t>
  </si>
  <si>
    <t xml:space="preserve">25900</t>
  </si>
  <si>
    <t xml:space="preserve">26000</t>
  </si>
  <si>
    <t xml:space="preserve">26100</t>
  </si>
  <si>
    <t xml:space="preserve">26200</t>
  </si>
  <si>
    <t xml:space="preserve">26300</t>
  </si>
  <si>
    <t xml:space="preserve">26400</t>
  </si>
  <si>
    <t xml:space="preserve">26500</t>
  </si>
  <si>
    <t xml:space="preserve">26600</t>
  </si>
  <si>
    <t xml:space="preserve">26700</t>
  </si>
  <si>
    <t xml:space="preserve">26800</t>
  </si>
  <si>
    <t xml:space="preserve">26900</t>
  </si>
  <si>
    <t xml:space="preserve">27000</t>
  </si>
  <si>
    <t xml:space="preserve">27100</t>
  </si>
  <si>
    <t xml:space="preserve">27200</t>
  </si>
  <si>
    <t xml:space="preserve">27300</t>
  </si>
  <si>
    <t xml:space="preserve">27400</t>
  </si>
  <si>
    <t xml:space="preserve">27500</t>
  </si>
  <si>
    <t xml:space="preserve">27600</t>
  </si>
  <si>
    <t xml:space="preserve">27700</t>
  </si>
  <si>
    <t xml:space="preserve">27800</t>
  </si>
  <si>
    <t xml:space="preserve">27900</t>
  </si>
  <si>
    <t xml:space="preserve">28000</t>
  </si>
  <si>
    <t xml:space="preserve">28100</t>
  </si>
  <si>
    <t xml:space="preserve">28200</t>
  </si>
  <si>
    <t xml:space="preserve">tipo clorazione vs(anno install,anno ristrutt)</t>
  </si>
  <si>
    <t xml:space="preserve">Verifica sulla terna di clorazione</t>
  </si>
  <si>
    <t xml:space="preserve">anno costruz/indice confididenza</t>
  </si>
  <si>
    <t xml:space="preserve">28500</t>
  </si>
  <si>
    <t xml:space="preserve">28700</t>
  </si>
  <si>
    <t xml:space="preserve">28800</t>
  </si>
  <si>
    <t xml:space="preserve">Verifica sui volumi associati alle sorgenti in potab collegate ai potabilizzatori</t>
  </si>
  <si>
    <t xml:space="preserve">profondità s.l.m [m]</t>
  </si>
  <si>
    <t xml:space="preserve">lunghezza [m]</t>
  </si>
  <si>
    <t xml:space="preserve">diametro [mm]</t>
  </si>
  <si>
    <t xml:space="preserve">note [testo]</t>
  </si>
  <si>
    <t xml:space="preserve">Controllo profondità</t>
  </si>
  <si>
    <t xml:space="preserve">Controlla che volume prelevato sia congruente con lo stato opera e con il consumo di energia</t>
  </si>
  <si>
    <t xml:space="preserve">Controlla le portate minima/massima</t>
  </si>
  <si>
    <t xml:space="preserve">ids_codice - testo 16 car [utf8] [idt]</t>
  </si>
  <si>
    <t xml:space="preserve">profondita_slm - intero 4 byte [m]</t>
  </si>
  <si>
    <t xml:space="preserve">lunghezza - decimale 8 byte [m]</t>
  </si>
  <si>
    <t xml:space="preserve">diametro - decimale 8 byte [mm]</t>
  </si>
  <si>
    <t xml:space="preserve">note - testo 255 car [utf8] [testo]</t>
  </si>
  <si>
    <t xml:space="preserve">Controllo su profondità</t>
  </si>
  <si>
    <t xml:space="preserve">Controllo su portata concessa</t>
  </si>
  <si>
    <t xml:space="preserve">Controllo su portate di utilizzo</t>
  </si>
  <si>
    <t xml:space="preserve">controllo su portate di utilizzo</t>
  </si>
  <si>
    <t xml:space="preserve">Verifica stato opera</t>
  </si>
  <si>
    <t xml:space="preserve">Verifica sui volumi associati alle prese a mare collegate ai potabilizzatori</t>
  </si>
  <si>
    <t xml:space="preserve">tipo trattamento [idn]</t>
  </si>
  <si>
    <t xml:space="preserve">anno ristrutturazione civili [anno]</t>
  </si>
  <si>
    <t xml:space="preserve">conservazione op.civili [idn]</t>
  </si>
  <si>
    <t xml:space="preserve">anno ristrutturazione elet.mecc. [anno]</t>
  </si>
  <si>
    <t xml:space="preserve">conservazione op.elettr.mecc. [idn]</t>
  </si>
  <si>
    <t xml:space="preserve">volume trattabile [Mln/gg]</t>
  </si>
  <si>
    <t xml:space="preserve">volume trattato [mc/anno]</t>
  </si>
  <si>
    <t xml:space="preserve">volume in uscita immesso all'utilizzazione (A06) [mc/anno]</t>
  </si>
  <si>
    <t xml:space="preserve">presidio medio impianto [hr/gg]</t>
  </si>
  <si>
    <t xml:space="preserve">presidio saltuario [sn]</t>
  </si>
  <si>
    <t xml:space="preserve">riserva di acqua [mc]</t>
  </si>
  <si>
    <t xml:space="preserve">misura portata in ingresso impianto [sn]</t>
  </si>
  <si>
    <t xml:space="preserve">misura portata in uscita impianto [sn]</t>
  </si>
  <si>
    <t xml:space="preserve">tra grigliatura [sn]</t>
  </si>
  <si>
    <t xml:space="preserve">tra dissabbiamento [sn]</t>
  </si>
  <si>
    <t xml:space="preserve">tra chiarificazione [sn]</t>
  </si>
  <si>
    <t xml:space="preserve">trattamento filtrazione rapida [idn]</t>
  </si>
  <si>
    <t xml:space="preserve">trattamento ossidazione e riduzione [idn]</t>
  </si>
  <si>
    <t xml:space="preserve">tra precipitazione [sn]</t>
  </si>
  <si>
    <t xml:space="preserve">tra strippaggio [sn]</t>
  </si>
  <si>
    <t xml:space="preserve">trattamento a carboni attivi [idn]</t>
  </si>
  <si>
    <t xml:space="preserve">tra resine scambiatrici ioni [sn]</t>
  </si>
  <si>
    <t xml:space="preserve">tra elettrodialisi [sn]</t>
  </si>
  <si>
    <t xml:space="preserve">tra osmosi inversa [sn]</t>
  </si>
  <si>
    <t xml:space="preserve">tra filtrazione lenta [sn]</t>
  </si>
  <si>
    <t xml:space="preserve">tra processi biologici [sn]</t>
  </si>
  <si>
    <t xml:space="preserve">tra micro ultra filtrazione [sn]</t>
  </si>
  <si>
    <t xml:space="preserve">tra fanghi [sn]</t>
  </si>
  <si>
    <t xml:space="preserve">tra disinfezione ozonazione [sn]</t>
  </si>
  <si>
    <t xml:space="preserve">tra irraggiamento uv [sn]</t>
  </si>
  <si>
    <t xml:space="preserve">rim ferro [sn]</t>
  </si>
  <si>
    <t xml:space="preserve">rim manganese [sn]</t>
  </si>
  <si>
    <t xml:space="preserve">rim ammoniaca nitrati [sn]</t>
  </si>
  <si>
    <t xml:space="preserve">rim fosfati [sn]</t>
  </si>
  <si>
    <t xml:space="preserve">rim metalli pesanti [sn]</t>
  </si>
  <si>
    <t xml:space="preserve">rim trialometani [sn]</t>
  </si>
  <si>
    <t xml:space="preserve">rim organo alogenati [sn]</t>
  </si>
  <si>
    <t xml:space="preserve">rim anidride solforosa [sn]</t>
  </si>
  <si>
    <t xml:space="preserve">ind.conf. anno ristruttura op.civili [idt]</t>
  </si>
  <si>
    <t xml:space="preserve">ind.conf. anno ristruttura op.el.mec. [idt]</t>
  </si>
  <si>
    <t xml:space="preserve">ind.conf. volume trattabile giorno [idt]</t>
  </si>
  <si>
    <t xml:space="preserve">ind.conf. volume trattato anno [idt]</t>
  </si>
  <si>
    <t xml:space="preserve">ind.conf. volume in uscita immesso all'utilizzazione (A06) [idt]</t>
  </si>
  <si>
    <t xml:space="preserve">Stato di conservazione opere civili deve essere compreso fra 1 e 5</t>
  </si>
  <si>
    <t xml:space="preserve">Stato di conservazione opere civili deve essere compreso fra 1 e 6</t>
  </si>
  <si>
    <t xml:space="preserve">maggiore di 0 se opera in stato attivo o fermo impianto parziale</t>
  </si>
  <si>
    <t xml:space="preserve">Tipo telecontrollo deve essere compreso fra 1 e 4</t>
  </si>
  <si>
    <t xml:space="preserve">Tipo di trattamento deve essere =1, 2, 3, 4, 5</t>
  </si>
  <si>
    <t xml:space="preserve">&gt;0 se opere in stato 1,2</t>
  </si>
  <si>
    <t xml:space="preserve">Verifica anno di ristrutturazione OO.CC./indice confidenza (se=9800 deve essere pari ad A; se=9999 deve essere pari a X; se &gt;=2014 deve essere pari ad A)</t>
  </si>
  <si>
    <t xml:space="preserve">Verifica anno di ristrutturazione OO.EE.MM./indice confidenza (se=9800 deve essere pari ad A; se=9999 deve essere pari a X; se &gt;=2014 deve essere pari ad A)</t>
  </si>
  <si>
    <t xml:space="preserve">se anno ristrutturazione op. civili &gt;=2018, conservazione &gt;=4</t>
  </si>
  <si>
    <t xml:space="preserve">se anno ristrutturazione op. elettrom. &gt;=2018, conservazione &gt;=4</t>
  </si>
  <si>
    <t xml:space="preserve">ids_codice - testo 16 car [utf8] [idt] 
es.PT00000001</t>
  </si>
  <si>
    <t xml:space="preserve">id_tipo_trattamento - intero 4 byte [idn]</t>
  </si>
  <si>
    <t xml:space="preserve">anno_ristruttura_civile - intero 4 byte [anno]</t>
  </si>
  <si>
    <t xml:space="preserve">id_conservazione_civile - intero 4 byte [idn]</t>
  </si>
  <si>
    <t xml:space="preserve">anno_ristruttura_elmec - intero 4 byte [anno]</t>
  </si>
  <si>
    <t xml:space="preserve">id_conservazione_elmec - intero 4 byte [idn]</t>
  </si>
  <si>
    <t xml:space="preserve">volume_trattabile_giorno - decimale 8 byte [Mln/gg]</t>
  </si>
  <si>
    <t xml:space="preserve">volume_trattato_anno - decimale 8 byte [mc/anno]</t>
  </si>
  <si>
    <t xml:space="preserve">presidio_ore_giorno - decimale 8 byte [hr/gg]</t>
  </si>
  <si>
    <t xml:space="preserve">presidio_saltuario - binario 1 bit [sn]</t>
  </si>
  <si>
    <t xml:space="preserve">riserva_acqua - decimale 8 byte [mc]</t>
  </si>
  <si>
    <t xml:space="preserve">tra_grigliatura - binario 1 bit [sn]</t>
  </si>
  <si>
    <t xml:space="preserve">tra_dissabbiamento - binario 1 bit [sn]</t>
  </si>
  <si>
    <t xml:space="preserve">tra_chiarificazione - binario 1 bit [sn]</t>
  </si>
  <si>
    <t xml:space="preserve">id_tra_filtraz_rapida - intero 4 byte [idn]</t>
  </si>
  <si>
    <t xml:space="preserve">id_tra_ossida_riduzione - intero 4 byte [idn]</t>
  </si>
  <si>
    <t xml:space="preserve">tra_precipitazione - binario 1 bit [sn]</t>
  </si>
  <si>
    <t xml:space="preserve">tra_strippaggio - binario 1 bit [sn]</t>
  </si>
  <si>
    <t xml:space="preserve">id_tra_acarboni_attivi - intero 4 byte [idn]</t>
  </si>
  <si>
    <t xml:space="preserve">tra_resine_scambiatrici_ioni - binario 1 bit [sn]</t>
  </si>
  <si>
    <t xml:space="preserve">tra_elettrodialisi - binario 1 bit [sn]</t>
  </si>
  <si>
    <t xml:space="preserve">tra_osmosi_inversa - binario 1 bit [sn]</t>
  </si>
  <si>
    <t xml:space="preserve">tra_filtrazione_lenta - binario 1 bit [sn]</t>
  </si>
  <si>
    <t xml:space="preserve">tra_processi_biologici - binario 1 bit [sn]</t>
  </si>
  <si>
    <t xml:space="preserve">tra_micro_ultra_filtrazione - binario 1 bit [sn]</t>
  </si>
  <si>
    <t xml:space="preserve">tra_fanghi - binario 1 bit [sn]</t>
  </si>
  <si>
    <t xml:space="preserve">tra_disinfezione_ozonazione - binario 1 bit [sn]</t>
  </si>
  <si>
    <t xml:space="preserve">tra_irraggiamento_uv - binario 1 bit [sn]</t>
  </si>
  <si>
    <t xml:space="preserve">rim_ferro - binario 1 bit [sn]</t>
  </si>
  <si>
    <t xml:space="preserve">rim_manganese - binario 1 bit [sn]</t>
  </si>
  <si>
    <t xml:space="preserve">rim_ammoniaca_nitrati - binario 1 bit [sn]</t>
  </si>
  <si>
    <t xml:space="preserve">rim_fosfati - binario 1 bit [sn]</t>
  </si>
  <si>
    <t xml:space="preserve">rim_metalli_pesanti - binario 1 bit [sn]</t>
  </si>
  <si>
    <t xml:space="preserve">rim_trialometani - binario 1 bit [sn]</t>
  </si>
  <si>
    <t xml:space="preserve">rim_organo_alogenati - binario 1 bit [sn]</t>
  </si>
  <si>
    <t xml:space="preserve">rim_anidride_solforosa - binario 1 bit [sn]</t>
  </si>
  <si>
    <t xml:space="preserve">idx_anno_ristruttura_civile - testo 2 car [utf8] [idt]</t>
  </si>
  <si>
    <t xml:space="preserve">idx_anno_ristruttura_elmec - testo 2 car [utf8] [idt]</t>
  </si>
  <si>
    <t xml:space="preserve">idx_volume_trattabile_giorno - testo 2 car [utf8] [idt]</t>
  </si>
  <si>
    <t xml:space="preserve">idx_volume_trattato_anno - testo 2 car [utf8] [idt]</t>
  </si>
  <si>
    <t xml:space="preserve">30700</t>
  </si>
  <si>
    <t xml:space="preserve">30900</t>
  </si>
  <si>
    <t xml:space="preserve">31000</t>
  </si>
  <si>
    <t xml:space="preserve">31100</t>
  </si>
  <si>
    <t xml:space="preserve">31200</t>
  </si>
  <si>
    <t xml:space="preserve">31300</t>
  </si>
  <si>
    <t xml:space="preserve">31400</t>
  </si>
  <si>
    <t xml:space="preserve">31500</t>
  </si>
  <si>
    <t xml:space="preserve">31600</t>
  </si>
  <si>
    <t xml:space="preserve">31700</t>
  </si>
  <si>
    <t xml:space="preserve">31800</t>
  </si>
  <si>
    <t xml:space="preserve">32100</t>
  </si>
  <si>
    <t xml:space="preserve">32200</t>
  </si>
  <si>
    <t xml:space="preserve">98600</t>
  </si>
  <si>
    <t xml:space="preserve">32300</t>
  </si>
  <si>
    <t xml:space="preserve">32400</t>
  </si>
  <si>
    <t xml:space="preserve">32500</t>
  </si>
  <si>
    <t xml:space="preserve">32600</t>
  </si>
  <si>
    <t xml:space="preserve">32700</t>
  </si>
  <si>
    <t xml:space="preserve">32800</t>
  </si>
  <si>
    <t xml:space="preserve">98400</t>
  </si>
  <si>
    <t xml:space="preserve">98500</t>
  </si>
  <si>
    <t xml:space="preserve">32900</t>
  </si>
  <si>
    <t xml:space="preserve">33000</t>
  </si>
  <si>
    <t xml:space="preserve">33100</t>
  </si>
  <si>
    <t xml:space="preserve">33200</t>
  </si>
  <si>
    <t xml:space="preserve">33300</t>
  </si>
  <si>
    <t xml:space="preserve">33400</t>
  </si>
  <si>
    <t xml:space="preserve">33500</t>
  </si>
  <si>
    <t xml:space="preserve">33600</t>
  </si>
  <si>
    <t xml:space="preserve">33700</t>
  </si>
  <si>
    <t xml:space="preserve">33800</t>
  </si>
  <si>
    <t xml:space="preserve">33900</t>
  </si>
  <si>
    <t xml:space="preserve">34000</t>
  </si>
  <si>
    <t xml:space="preserve">34100</t>
  </si>
  <si>
    <t xml:space="preserve">34200</t>
  </si>
  <si>
    <t xml:space="preserve">34300</t>
  </si>
  <si>
    <t xml:space="preserve">34400</t>
  </si>
  <si>
    <t xml:space="preserve">34500</t>
  </si>
  <si>
    <t xml:space="preserve">34600</t>
  </si>
  <si>
    <t xml:space="preserve">34700</t>
  </si>
  <si>
    <t xml:space="preserve">34800</t>
  </si>
  <si>
    <t xml:space="preserve">34900</t>
  </si>
  <si>
    <t xml:space="preserve">35000</t>
  </si>
  <si>
    <t xml:space="preserve">35100</t>
  </si>
  <si>
    <t xml:space="preserve">35200</t>
  </si>
  <si>
    <t xml:space="preserve">35300</t>
  </si>
  <si>
    <t xml:space="preserve">35400</t>
  </si>
  <si>
    <t xml:space="preserve">35500</t>
  </si>
  <si>
    <t xml:space="preserve">35600</t>
  </si>
  <si>
    <r>
      <rPr>
        <b val="true"/>
        <sz val="8"/>
        <color rgb="FF000000"/>
        <rFont val="Courier New"/>
        <family val="0"/>
        <charset val="134"/>
      </rPr>
      <t xml:space="preserve">35720</t>
    </r>
    <r>
      <rPr>
        <b val="true"/>
        <sz val="8"/>
        <color rgb="FFFF0000"/>
        <rFont val="Courier New"/>
        <family val="0"/>
        <charset val="134"/>
      </rPr>
      <t xml:space="preserve"> </t>
    </r>
  </si>
  <si>
    <t xml:space="preserve">35800</t>
  </si>
  <si>
    <t xml:space="preserve">35900</t>
  </si>
  <si>
    <t xml:space="preserve">36000</t>
  </si>
  <si>
    <t xml:space="preserve">98700</t>
  </si>
  <si>
    <t xml:space="preserve">36100</t>
  </si>
  <si>
    <t xml:space="preserve">anno ristrutturazione opere civili[anno]</t>
  </si>
  <si>
    <t xml:space="preserve">anno ristrutturazione opere elettrom[anno]</t>
  </si>
  <si>
    <t xml:space="preserve">stato di conservazione opere civili</t>
  </si>
  <si>
    <t xml:space="preserve">stato di conservazione opere elettrom. </t>
  </si>
  <si>
    <t xml:space="preserve">Tipo telecontrollo </t>
  </si>
  <si>
    <t xml:space="preserve">anno ristrutt op civ/indice confidenza</t>
  </si>
  <si>
    <t xml:space="preserve">anno ristrutt op elettrom/indice confidenza</t>
  </si>
  <si>
    <t xml:space="preserve">anno ristrutt. Op. civili/conservazione</t>
  </si>
  <si>
    <t xml:space="preserve">anno ristrutt. Op. elettrom/conservazione</t>
  </si>
  <si>
    <t xml:space="preserve">anno ristrutt. Op. civili&gt;=2018/stato conservazione</t>
  </si>
  <si>
    <t xml:space="preserve">anno ristrutt. Op. elettrom.&gt;=2018/stato conservazione</t>
  </si>
  <si>
    <t xml:space="preserve">accetta 9800 e anno &lt;A+1</t>
  </si>
  <si>
    <t xml:space="preserve">37000</t>
  </si>
  <si>
    <t xml:space="preserve">37200</t>
  </si>
  <si>
    <t xml:space="preserve">37300</t>
  </si>
  <si>
    <t xml:space="preserve">37400</t>
  </si>
  <si>
    <t xml:space="preserve">37500</t>
  </si>
  <si>
    <t xml:space="preserve">37600</t>
  </si>
  <si>
    <t xml:space="preserve">37700</t>
  </si>
  <si>
    <t xml:space="preserve">37800</t>
  </si>
  <si>
    <t xml:space="preserve">37900</t>
  </si>
  <si>
    <t xml:space="preserve">38000</t>
  </si>
  <si>
    <t xml:space="preserve">38100</t>
  </si>
  <si>
    <t xml:space="preserve">38200</t>
  </si>
  <si>
    <t xml:space="preserve">38300</t>
  </si>
  <si>
    <t xml:space="preserve">descrizione adduttrice [testo]</t>
  </si>
  <si>
    <t xml:space="preserve">portata media addotta [l/s]</t>
  </si>
  <si>
    <t xml:space="preserve">lunghezza totale [km]</t>
  </si>
  <si>
    <t xml:space="preserve">lunghezza rete telecontrollata [km]</t>
  </si>
  <si>
    <t xml:space="preserve">volume erogato [mc/anno]</t>
  </si>
  <si>
    <t xml:space="preserve">volume fatturato [mc/anno]</t>
  </si>
  <si>
    <t xml:space="preserve">volume acquistato da terzi [mc/anno]</t>
  </si>
  <si>
    <t xml:space="preserve">volume ceduto a terzi [mc/anno]</t>
  </si>
  <si>
    <t xml:space="preserve">numero utenti diretti [nr]</t>
  </si>
  <si>
    <t xml:space="preserve">numero utenti diretti - domestici [nr]</t>
  </si>
  <si>
    <t xml:space="preserve">numero utenti diretti - domestici - residenti [nr]</t>
  </si>
  <si>
    <t xml:space="preserve">numero utenze condominiali [nr]</t>
  </si>
  <si>
    <t xml:space="preserve">numero utenti indiretti [nr]</t>
  </si>
  <si>
    <t xml:space="preserve">numero utenti indiretti - domestici [nr]</t>
  </si>
  <si>
    <t xml:space="preserve">numero utenti indiretti - domestici - residenti [nr]</t>
  </si>
  <si>
    <t xml:space="preserve">utenze dotate di misuratore [nr]</t>
  </si>
  <si>
    <t xml:space="preserve">numero di riparazioni sulle condotte [nr]</t>
  </si>
  <si>
    <t xml:space="preserve">punti di clorazione sulla rete [nr]</t>
  </si>
  <si>
    <t xml:space="preserve">ind.conf. portata addotta [idt]</t>
  </si>
  <si>
    <t xml:space="preserve">ind.conf. lunghezza totale [idt]</t>
  </si>
  <si>
    <t xml:space="preserve">ind.conf. lunghezza rete telecontrollata [idt]</t>
  </si>
  <si>
    <t xml:space="preserve">ind.conf. volume immesso in rete [idt]</t>
  </si>
  <si>
    <t xml:space="preserve">ind.conf. volume erogato [idt]</t>
  </si>
  <si>
    <t xml:space="preserve">ind.conf. volume fatturato [idt]</t>
  </si>
  <si>
    <t xml:space="preserve">ind.conf. volume acquistato da terzi [idt]</t>
  </si>
  <si>
    <t xml:space="preserve">ind.conf. volume ceduto a terzi [idt]</t>
  </si>
  <si>
    <t xml:space="preserve">&gt;0 se opere in stato 1, 2</t>
  </si>
  <si>
    <t xml:space="preserve">&lt;=lunghezza totale</t>
  </si>
  <si>
    <t xml:space="preserve">Verifiche sui di cui degli utenti diretti</t>
  </si>
  <si>
    <t xml:space="preserve">utenze condominiali&lt;=utenze dirette</t>
  </si>
  <si>
    <t xml:space="preserve">se le utenze condominiali sono nulle allora il campo utenze indirette è nullo o non compilato, viceversa le utenze indirette devono essere maggiori delle utenze condominiali</t>
  </si>
  <si>
    <t xml:space="preserve">Verifiche sui di cui degli utenti indiretti</t>
  </si>
  <si>
    <t xml:space="preserve">verifica la congruenza lunghezza fra foglio principale e dettagli nei tronchi</t>
  </si>
  <si>
    <t xml:space="preserve">ids_codice - testo 16 car [utf8] [idt] 
es.AD00000001</t>
  </si>
  <si>
    <t xml:space="preserve">portata_addotta - decimale 8 byte [l/s]</t>
  </si>
  <si>
    <t xml:space="preserve">lunghezza_totale - decimale 8 byte [km]</t>
  </si>
  <si>
    <t xml:space="preserve">volume_immesso_rete - decimale 8 byte [km]</t>
  </si>
  <si>
    <t xml:space="preserve">volume_erogato - decimale 8 byte [km]</t>
  </si>
  <si>
    <t xml:space="preserve">volume_fatturato - decimale 8 byte [km]</t>
  </si>
  <si>
    <t xml:space="preserve">volume_acquistato_terzi - decimale 8 byte [km]</t>
  </si>
  <si>
    <t xml:space="preserve">volume_ceduto_terzi - decimale 8 byte [km]</t>
  </si>
  <si>
    <t xml:space="preserve">utenti_diretti - intero 4 byte [nr]</t>
  </si>
  <si>
    <t xml:space="preserve">utenti_diretti_domestici - intero 4 byte [nr]</t>
  </si>
  <si>
    <t xml:space="preserve">utenti_diretti_domestici_res - intero 4 byte [nr]</t>
  </si>
  <si>
    <t xml:space="preserve">utenti_condominiali - intero 4 byte [nr]</t>
  </si>
  <si>
    <t xml:space="preserve">utenti_indiretti - intero 4 byte [nr]</t>
  </si>
  <si>
    <t xml:space="preserve">utenti_indiretti_domestici - intero 4 byte [nr]</t>
  </si>
  <si>
    <t xml:space="preserve">utenti_indiretti_domestici_res - intero 4 byte [nr]</t>
  </si>
  <si>
    <t xml:space="preserve">utenze_con_misuratore - decimale 8 byte [km]</t>
  </si>
  <si>
    <t xml:space="preserve">punti_clorazione_rete - intero 4 byte [nr]</t>
  </si>
  <si>
    <t xml:space="preserve">idx_portata_addotta - testo 2 car [utf8] [idt]</t>
  </si>
  <si>
    <t xml:space="preserve">idx_lunghezza_totale - testo 2 car [utf8] [idt]</t>
  </si>
  <si>
    <t xml:space="preserve">idx_volume_immesso_rete - testo 2 car [utf8] [idt]</t>
  </si>
  <si>
    <t xml:space="preserve">idx_volume_erogato - testo 2 car [utf8] [idt]</t>
  </si>
  <si>
    <t xml:space="preserve">idx_volume_fatturato - testo 2 car [utf8] [idt]</t>
  </si>
  <si>
    <t xml:space="preserve">idx_volume_acquistato_terzi - testo 2 car [utf8] [idt]</t>
  </si>
  <si>
    <t xml:space="preserve">idx_volume_ceduto_terzi - testo 2 car [utf8] [idt]</t>
  </si>
  <si>
    <t xml:space="preserve">39200</t>
  </si>
  <si>
    <t xml:space="preserve">39400</t>
  </si>
  <si>
    <t xml:space="preserve">39500</t>
  </si>
  <si>
    <t xml:space="preserve">39600</t>
  </si>
  <si>
    <t xml:space="preserve">39700</t>
  </si>
  <si>
    <t xml:space="preserve">98800</t>
  </si>
  <si>
    <t xml:space="preserve">39800</t>
  </si>
  <si>
    <t xml:space="preserve">39900</t>
  </si>
  <si>
    <t xml:space="preserve">99000</t>
  </si>
  <si>
    <t xml:space="preserve">40300</t>
  </si>
  <si>
    <t xml:space="preserve">40400</t>
  </si>
  <si>
    <t xml:space="preserve">40500</t>
  </si>
  <si>
    <t xml:space="preserve">98900</t>
  </si>
  <si>
    <t xml:space="preserve">40600</t>
  </si>
  <si>
    <t xml:space="preserve">controllo volumi</t>
  </si>
  <si>
    <t xml:space="preserve">utenti diretti </t>
  </si>
  <si>
    <t xml:space="preserve">utenze condominiali</t>
  </si>
  <si>
    <t xml:space="preserve">utenze condominiali/utenze indirette</t>
  </si>
  <si>
    <t xml:space="preserve">punti di clorazione</t>
  </si>
  <si>
    <t xml:space="preserve">lunghezza complessiva singola adduttrice da tronchi</t>
  </si>
  <si>
    <t xml:space="preserve">Differenza fra lunghezza tronchi</t>
  </si>
  <si>
    <t xml:space="preserve">lunghezza totale </t>
  </si>
  <si>
    <t xml:space="preserve">congruenza volumi</t>
  </si>
  <si>
    <t xml:space="preserve">Utenti diretti</t>
  </si>
  <si>
    <t xml:space="preserve">Utenze condominiali</t>
  </si>
  <si>
    <t xml:space="preserve">Utenze condominali/utenze indirette</t>
  </si>
  <si>
    <t xml:space="preserve">Punti di clorazione sulla rete</t>
  </si>
  <si>
    <t xml:space="preserve">Controllo su consumi autorizzati ma non fatturati</t>
  </si>
  <si>
    <t xml:space="preserve">codice gis.tratto [testo]</t>
  </si>
  <si>
    <t xml:space="preserve">materiale [idn]</t>
  </si>
  <si>
    <t xml:space="preserve">anno messa opera [anno]</t>
  </si>
  <si>
    <t xml:space="preserve">protezione catodica [sn]</t>
  </si>
  <si>
    <t xml:space="preserve">lunghezza [km]</t>
  </si>
  <si>
    <t xml:space="preserve">ind.conf. materiale [idt]</t>
  </si>
  <si>
    <t xml:space="preserve">ind.conf. diametro [idt]</t>
  </si>
  <si>
    <t xml:space="preserve">ind.conf. anno [idt]</t>
  </si>
  <si>
    <t xml:space="preserve">ind.conf. lunghezza [idt]</t>
  </si>
  <si>
    <t xml:space="preserve">ID Materiale compreso fra 1 e 54</t>
  </si>
  <si>
    <t xml:space="preserve">Per le nuove opere verifica che gli indici di confidenza siano diversi da X"</t>
  </si>
  <si>
    <t xml:space="preserve">Se anno di messa in opera &gt;=2015 tutti i campi devono essere completi</t>
  </si>
  <si>
    <t xml:space="preserve">ids_codice_tratto - testo 16 car [utf8] [testo]</t>
  </si>
  <si>
    <t xml:space="preserve">id_materiale - intero 4 byte [idn]</t>
  </si>
  <si>
    <t xml:space="preserve">diametro - intero 4 byte [mm]</t>
  </si>
  <si>
    <t xml:space="preserve">anno - intero 4 byte [anno]</t>
  </si>
  <si>
    <t xml:space="preserve">protezione_catodica - binario 1 bit [sn]</t>
  </si>
  <si>
    <t xml:space="preserve">lunghezza - decimale 8 byte [km]</t>
  </si>
  <si>
    <t xml:space="preserve">idx_materiale - testo 2 car [utf8] [idt]</t>
  </si>
  <si>
    <t xml:space="preserve">idx_diametro - testo 2 car [utf8] [idt]</t>
  </si>
  <si>
    <t xml:space="preserve">idx_anno - testo 2 car [utf8] [idt]</t>
  </si>
  <si>
    <t xml:space="preserve">idx_lunghezza - testo 2 car [utf8] [idt]</t>
  </si>
  <si>
    <t xml:space="preserve">40900</t>
  </si>
  <si>
    <t xml:space="preserve">41100</t>
  </si>
  <si>
    <t xml:space="preserve">41200</t>
  </si>
  <si>
    <t xml:space="preserve">41300</t>
  </si>
  <si>
    <t xml:space="preserve">41400</t>
  </si>
  <si>
    <t xml:space="preserve">41500</t>
  </si>
  <si>
    <t xml:space="preserve">41600</t>
  </si>
  <si>
    <t xml:space="preserve">41700</t>
  </si>
  <si>
    <t xml:space="preserve">41800</t>
  </si>
  <si>
    <t xml:space="preserve">41900</t>
  </si>
  <si>
    <t xml:space="preserve">42000</t>
  </si>
  <si>
    <t xml:space="preserve">42100</t>
  </si>
  <si>
    <t xml:space="preserve">materiale </t>
  </si>
  <si>
    <t xml:space="preserve">stato di conservazione nuove opere</t>
  </si>
  <si>
    <t xml:space="preserve">Indici di confidenza</t>
  </si>
  <si>
    <t xml:space="preserve">Materiale</t>
  </si>
  <si>
    <t xml:space="preserve">Stato di conservazione</t>
  </si>
  <si>
    <t xml:space="preserve">Stato di conservazione nuove opere</t>
  </si>
  <si>
    <t xml:space="preserve">Diametro</t>
  </si>
  <si>
    <t xml:space="preserve">Protezione catodica</t>
  </si>
  <si>
    <t xml:space="preserve">Lunghezza </t>
  </si>
  <si>
    <t xml:space="preserve">Indici di confidenza per nuove opere</t>
  </si>
  <si>
    <t xml:space="preserve">tipo serbatoio [idn]</t>
  </si>
  <si>
    <t xml:space="preserve">volume serbatoio [mc]</t>
  </si>
  <si>
    <t xml:space="preserve">quota del serbatoio da terra [m]</t>
  </si>
  <si>
    <t xml:space="preserve">misura livello [sn]</t>
  </si>
  <si>
    <t xml:space="preserve">ind.conf. volume serbatoio [idt]</t>
  </si>
  <si>
    <t xml:space="preserve">Tipo serbatoio deve essere compreso fra 1 e 4</t>
  </si>
  <si>
    <t xml:space="preserve">Tipo materiale deve essere compreso fra 1 e 54</t>
  </si>
  <si>
    <t xml:space="preserve">compreso in un range fra 1 e 6</t>
  </si>
  <si>
    <t xml:space="preserve">ids_codice - testo 16 car [utf8] [idt] 
es.AC00000001</t>
  </si>
  <si>
    <t xml:space="preserve">id_tipo_serbatoio - intero 4 byte [idn]</t>
  </si>
  <si>
    <t xml:space="preserve">volume_serbatoio - decimale 8 byte [mc]</t>
  </si>
  <si>
    <t xml:space="preserve">quota_serbatoio_terra - decimale 8 byte [m]</t>
  </si>
  <si>
    <t xml:space="preserve">pres_misura_livello - binario 1 bit [sn]</t>
  </si>
  <si>
    <t xml:space="preserve">idx_volume_serbatoio - testo 2 car [utf8] [idt]</t>
  </si>
  <si>
    <t xml:space="preserve">Codici: 
1 - fuoriterra, 
2 - interrato, 
3 - Pensile, 
4 - semi-interrato</t>
  </si>
  <si>
    <t xml:space="preserve">43700</t>
  </si>
  <si>
    <t xml:space="preserve">43800</t>
  </si>
  <si>
    <t xml:space="preserve">43900</t>
  </si>
  <si>
    <t xml:space="preserve">44000</t>
  </si>
  <si>
    <t xml:space="preserve">44100</t>
  </si>
  <si>
    <t xml:space="preserve">44200</t>
  </si>
  <si>
    <t xml:space="preserve">44300</t>
  </si>
  <si>
    <t xml:space="preserve">44400</t>
  </si>
  <si>
    <t xml:space="preserve">44500</t>
  </si>
  <si>
    <t xml:space="preserve">44600</t>
  </si>
  <si>
    <t xml:space="preserve">44700</t>
  </si>
  <si>
    <t xml:space="preserve">44800</t>
  </si>
  <si>
    <t xml:space="preserve">44900</t>
  </si>
  <si>
    <t xml:space="preserve">45000</t>
  </si>
  <si>
    <t xml:space="preserve">45100</t>
  </si>
  <si>
    <t xml:space="preserve">45200</t>
  </si>
  <si>
    <t xml:space="preserve">45300</t>
  </si>
  <si>
    <t xml:space="preserve">45400</t>
  </si>
  <si>
    <t xml:space="preserve">45500</t>
  </si>
  <si>
    <t xml:space="preserve">45600</t>
  </si>
  <si>
    <t xml:space="preserve">45700</t>
  </si>
  <si>
    <t xml:space="preserve">45800</t>
  </si>
  <si>
    <t xml:space="preserve">45900</t>
  </si>
  <si>
    <t xml:space="preserve">46000</t>
  </si>
  <si>
    <t xml:space="preserve">46100</t>
  </si>
  <si>
    <t xml:space="preserve">46200</t>
  </si>
  <si>
    <t xml:space="preserve">tipo materiale</t>
  </si>
  <si>
    <t xml:space="preserve">quota serbatoio da terra</t>
  </si>
  <si>
    <t xml:space="preserve">tipo clorazione</t>
  </si>
  <si>
    <t xml:space="preserve">anno costruz/indice confidenza</t>
  </si>
  <si>
    <t xml:space="preserve">accetta 9999, 9800 e anno &lt;=A</t>
  </si>
  <si>
    <t xml:space="preserve">Stato di conservazione deve essere compreso fra 1 e 5 </t>
  </si>
  <si>
    <t xml:space="preserve">ids_codice - testo 16 car [utf8] [idt] 
es.PG00000001</t>
  </si>
  <si>
    <t xml:space="preserve">47700</t>
  </si>
  <si>
    <t xml:space="preserve">47900</t>
  </si>
  <si>
    <t xml:space="preserve">48000</t>
  </si>
  <si>
    <t xml:space="preserve">48100</t>
  </si>
  <si>
    <t xml:space="preserve">48200</t>
  </si>
  <si>
    <t xml:space="preserve">48300</t>
  </si>
  <si>
    <t xml:space="preserve">48400</t>
  </si>
  <si>
    <t xml:space="preserve">48500</t>
  </si>
  <si>
    <t xml:space="preserve">48600</t>
  </si>
  <si>
    <t xml:space="preserve">48700</t>
  </si>
  <si>
    <t xml:space="preserve">48800</t>
  </si>
  <si>
    <t xml:space="preserve">48900</t>
  </si>
  <si>
    <t xml:space="preserve">49000</t>
  </si>
  <si>
    <t xml:space="preserve">49100</t>
  </si>
  <si>
    <t xml:space="preserve">49200</t>
  </si>
  <si>
    <t xml:space="preserve">49300</t>
  </si>
  <si>
    <t xml:space="preserve">49400</t>
  </si>
  <si>
    <t xml:space="preserve">49500</t>
  </si>
  <si>
    <t xml:space="preserve">49600</t>
  </si>
  <si>
    <t xml:space="preserve">49700</t>
  </si>
  <si>
    <t xml:space="preserve">49800</t>
  </si>
  <si>
    <t xml:space="preserve">49900</t>
  </si>
  <si>
    <t xml:space="preserve">50000</t>
  </si>
  <si>
    <t xml:space="preserve">50100</t>
  </si>
  <si>
    <t xml:space="preserve">50200</t>
  </si>
  <si>
    <t xml:space="preserve">anno ristrutturazione CIVILI [anno]</t>
  </si>
  <si>
    <t xml:space="preserve">anno ristrutturazione ELETTROM [anno]</t>
  </si>
  <si>
    <t xml:space="preserve">stato di conservazione CIVLI</t>
  </si>
  <si>
    <t xml:space="preserve">stato di conservazione ELETTROM</t>
  </si>
  <si>
    <t xml:space="preserve">anno ristrutturazione opere civili [anno]</t>
  </si>
  <si>
    <t xml:space="preserve">anno ristrutturazione opere elettrom [anno]</t>
  </si>
  <si>
    <t xml:space="preserve">stato di conservazione CIVILI</t>
  </si>
  <si>
    <t xml:space="preserve">Verifica anno di ristrutturazione/indice confidenza (se=9800 deve essere pari ad A; se &gt;=2014 deve essere pari ad A)</t>
  </si>
  <si>
    <t xml:space="preserve">50500</t>
  </si>
  <si>
    <t xml:space="preserve">50700</t>
  </si>
  <si>
    <t xml:space="preserve">50800</t>
  </si>
  <si>
    <t xml:space="preserve">50900</t>
  </si>
  <si>
    <t xml:space="preserve">51000</t>
  </si>
  <si>
    <t xml:space="preserve">51100</t>
  </si>
  <si>
    <t xml:space="preserve">51200</t>
  </si>
  <si>
    <t xml:space="preserve">51300</t>
  </si>
  <si>
    <t xml:space="preserve">51400</t>
  </si>
  <si>
    <t xml:space="preserve">51500</t>
  </si>
  <si>
    <t xml:space="preserve">51600</t>
  </si>
  <si>
    <t xml:space="preserve">51700</t>
  </si>
  <si>
    <t xml:space="preserve">51800</t>
  </si>
  <si>
    <t xml:space="preserve">anno ristrutt /indice confidenza</t>
  </si>
  <si>
    <t xml:space="preserve">descrizione rete distribuzione [testo]</t>
  </si>
  <si>
    <t xml:space="preserve">lunghezza rete distrettualizzata [km]</t>
  </si>
  <si>
    <t xml:space="preserve">numero allacci [nr]</t>
  </si>
  <si>
    <t xml:space="preserve">calcolo Infrastructure Leakage Index (ILI) [sn]</t>
  </si>
  <si>
    <t xml:space="preserve">numero di riparazioni sugli allacci [nr]</t>
  </si>
  <si>
    <t xml:space="preserve">numero di riparazioni sulla rete [nr]</t>
  </si>
  <si>
    <t xml:space="preserve">pressione massima di esercizio [M.C.A.]</t>
  </si>
  <si>
    <t xml:space="preserve">pressione media di esercizio [M.C.A.]</t>
  </si>
  <si>
    <t xml:space="preserve">pressione minima di esercizio [M.C.A.]</t>
  </si>
  <si>
    <t xml:space="preserve">ind.conf. volume immesso rete [idt]</t>
  </si>
  <si>
    <t xml:space="preserve">ind.conf. volume terzi acquistato [idt]</t>
  </si>
  <si>
    <t xml:space="preserve">ind.conf. volume terzi ceduto [idt]</t>
  </si>
  <si>
    <t xml:space="preserve">ind.conf. lunghezza rete distrettualizzata [idt]</t>
  </si>
  <si>
    <t xml:space="preserve">ind.conf. calcolo Infrastructure Leakage Index (ILI) [idt]</t>
  </si>
  <si>
    <t xml:space="preserve">ind.conf. press_esercizio_max [idt]</t>
  </si>
  <si>
    <t xml:space="preserve">ind.conf. pressione media di esercizio [idt]</t>
  </si>
  <si>
    <t xml:space="preserve">ind.conf. pressione minima di esercizio [idt]</t>
  </si>
  <si>
    <t xml:space="preserve">Verifica che fatturato sia &lt;=erogato</t>
  </si>
  <si>
    <t xml:space="preserve">Verifica su congruenza lunghezza reti telecontr</t>
  </si>
  <si>
    <t xml:space="preserve">Verifica su congruenza lunghezza reti distrett</t>
  </si>
  <si>
    <t xml:space="preserve">&gt;0 se rete in stato 1, 2</t>
  </si>
  <si>
    <t xml:space="preserve">ids_codice - testo 16 car [utf8] [idt] 
es.DI00000001</t>
  </si>
  <si>
    <t xml:space="preserve">lunghezza_distrettualizzata - decimale 8 byte [km]</t>
  </si>
  <si>
    <t xml:space="preserve">volume_immesso_rete - decimale 8 byte [mc/anno]</t>
  </si>
  <si>
    <t xml:space="preserve">volume_erogato - decimale 8 byte [mc/anno]</t>
  </si>
  <si>
    <t xml:space="preserve">volume_fatturato - decimale 8 byte [mc/anno]</t>
  </si>
  <si>
    <t xml:space="preserve">volume_terzi_acquistato - decimale 8 byte [mc/anno]</t>
  </si>
  <si>
    <t xml:space="preserve">volume_terzi_ceduto - decimale 8 byte [mc/anno]</t>
  </si>
  <si>
    <t xml:space="preserve">idx_volume_terzi_acquistato - testo 2 car [utf8] [idt]</t>
  </si>
  <si>
    <t xml:space="preserve">idx_volume_terzi_ceduto - testo 2 car [utf8] [idt]</t>
  </si>
  <si>
    <t xml:space="preserve">idx_lunghezza_distrettualizzata - testo 2 car [utf8] [idt]</t>
  </si>
  <si>
    <t xml:space="preserve">53300</t>
  </si>
  <si>
    <t xml:space="preserve">53500</t>
  </si>
  <si>
    <t xml:space="preserve">53600</t>
  </si>
  <si>
    <t xml:space="preserve">53700</t>
  </si>
  <si>
    <t xml:space="preserve">99400</t>
  </si>
  <si>
    <t xml:space="preserve">99100</t>
  </si>
  <si>
    <t xml:space="preserve">100400</t>
  </si>
  <si>
    <t xml:space="preserve">54500</t>
  </si>
  <si>
    <t xml:space="preserve">54600</t>
  </si>
  <si>
    <t xml:space="preserve">54700</t>
  </si>
  <si>
    <t xml:space="preserve">54800</t>
  </si>
  <si>
    <t xml:space="preserve">54900</t>
  </si>
  <si>
    <t xml:space="preserve">55000</t>
  </si>
  <si>
    <t xml:space="preserve">55100</t>
  </si>
  <si>
    <t xml:space="preserve">99200</t>
  </si>
  <si>
    <t xml:space="preserve">100200</t>
  </si>
  <si>
    <t xml:space="preserve">100300</t>
  </si>
  <si>
    <t xml:space="preserve">55200</t>
  </si>
  <si>
    <t xml:space="preserve">55300</t>
  </si>
  <si>
    <t xml:space="preserve">99600</t>
  </si>
  <si>
    <t xml:space="preserve">99800</t>
  </si>
  <si>
    <t xml:space="preserve">100000</t>
  </si>
  <si>
    <t xml:space="preserve">55400</t>
  </si>
  <si>
    <t xml:space="preserve">55500</t>
  </si>
  <si>
    <t xml:space="preserve">55600</t>
  </si>
  <si>
    <t xml:space="preserve">55700</t>
  </si>
  <si>
    <t xml:space="preserve">55800</t>
  </si>
  <si>
    <t xml:space="preserve">55900</t>
  </si>
  <si>
    <t xml:space="preserve">99300</t>
  </si>
  <si>
    <t xml:space="preserve">99500</t>
  </si>
  <si>
    <t xml:space="preserve">99700</t>
  </si>
  <si>
    <t xml:space="preserve">99900</t>
  </si>
  <si>
    <t xml:space="preserve">100100</t>
  </si>
  <si>
    <t xml:space="preserve">56000</t>
  </si>
  <si>
    <t xml:space="preserve">vol fatt&lt;vol imm rete</t>
  </si>
  <si>
    <t xml:space="preserve">vol erog&lt;=vol imm rete</t>
  </si>
  <si>
    <t xml:space="preserve">Vol fatt&lt;=vol erog</t>
  </si>
  <si>
    <t xml:space="preserve">lung rete telecontrollta&lt;=lung rete tot</t>
  </si>
  <si>
    <t xml:space="preserve">lung rete distrettualizzata&lt;=lung rete tot</t>
  </si>
  <si>
    <t xml:space="preserve">Numero Allacci</t>
  </si>
  <si>
    <t xml:space="preserve">Verifica pressioni</t>
  </si>
  <si>
    <t xml:space="preserve">Verifica su numero riparazione allacci</t>
  </si>
  <si>
    <t xml:space="preserve">Verifica su numero riparazione rete</t>
  </si>
  <si>
    <t xml:space="preserve">lunghezza complessiva singola distributrice da tronchi</t>
  </si>
  <si>
    <t xml:space="preserve">vol fatt&lt;=vol erog</t>
  </si>
  <si>
    <t xml:space="preserve">Lunghezza rete telecontrollata</t>
  </si>
  <si>
    <t xml:space="preserve">Lunghezza rete distrettualizzata</t>
  </si>
  <si>
    <t xml:space="preserve">Misura portata</t>
  </si>
  <si>
    <t xml:space="preserve">Punti di clorazione</t>
  </si>
  <si>
    <t xml:space="preserve">rete con gestione della pressione di esercizio [sn]</t>
  </si>
  <si>
    <t xml:space="preserve">56300</t>
  </si>
  <si>
    <t xml:space="preserve">56500</t>
  </si>
  <si>
    <t xml:space="preserve">56600</t>
  </si>
  <si>
    <t xml:space="preserve">56700</t>
  </si>
  <si>
    <t xml:space="preserve">56800</t>
  </si>
  <si>
    <t xml:space="preserve">56900</t>
  </si>
  <si>
    <t xml:space="preserve">57000</t>
  </si>
  <si>
    <t xml:space="preserve">57100</t>
  </si>
  <si>
    <t xml:space="preserve">57200</t>
  </si>
  <si>
    <t xml:space="preserve">57300</t>
  </si>
  <si>
    <t xml:space="preserve">57400</t>
  </si>
  <si>
    <t xml:space="preserve">101000</t>
  </si>
  <si>
    <t xml:space="preserve">gestione della pressione</t>
  </si>
  <si>
    <t xml:space="preserve">Conservazione</t>
  </si>
  <si>
    <t xml:space="preserve">Conservazione nuove opere</t>
  </si>
  <si>
    <t xml:space="preserve">Gestione della pressione</t>
  </si>
  <si>
    <t xml:space="preserve">descrizione rete fognatura [testo]</t>
  </si>
  <si>
    <t xml:space="preserve">lunghezza totale allacci [km]</t>
  </si>
  <si>
    <t xml:space="preserve">lunghezza rete mista soggetta a ispezione [km]</t>
  </si>
  <si>
    <t xml:space="preserve">lunghezza rete nera soggetta a ispezione [km]</t>
  </si>
  <si>
    <t xml:space="preserve">utenze totali [nr]</t>
  </si>
  <si>
    <t xml:space="preserve">utenze industriali [nr]</t>
  </si>
  <si>
    <t xml:space="preserve">volume utenze industriali [mc/anno]</t>
  </si>
  <si>
    <t xml:space="preserve">numero scaricatori piena [nr]</t>
  </si>
  <si>
    <t xml:space="preserve">episodi allagamento [nr]</t>
  </si>
  <si>
    <t xml:space="preserve">lunghezza conn.depuratore [km]</t>
  </si>
  <si>
    <t xml:space="preserve">scarico superficiale [sn]</t>
  </si>
  <si>
    <t xml:space="preserve">ind.conf. volume utenze industriali [idt]</t>
  </si>
  <si>
    <t xml:space="preserve">ind.conf. lunghezza totale allacci [idt]</t>
  </si>
  <si>
    <t xml:space="preserve">ind.conf. lunghezza rete mista soggetta a ispezione [idt]</t>
  </si>
  <si>
    <t xml:space="preserve">ind.conf. lunghezza rete nera soggetta a ispezione [idt]</t>
  </si>
  <si>
    <t xml:space="preserve">lunghezza rete mista soggetta a ispezione&lt;lunghezza totale</t>
  </si>
  <si>
    <t xml:space="preserve">lunghezza rete nera soggetta a ispezione&lt;lunghezza totale</t>
  </si>
  <si>
    <t xml:space="preserve">Verifica che le utenze industriali si ainferiori alle utenze totali</t>
  </si>
  <si>
    <t xml:space="preserve">&gt;0 se utenze produtt. &gt;0</t>
  </si>
  <si>
    <t xml:space="preserve">&gt;0 (ma ci possono essere eccezioni)</t>
  </si>
  <si>
    <t xml:space="preserve">&gt;0 se scarico superficiale assente, altrimenti =0 se scarico superificiale presente. </t>
  </si>
  <si>
    <t xml:space="preserve">ids_codice - testo 16 car [utf8] [idt] 
es.FG00000001</t>
  </si>
  <si>
    <t xml:space="preserve">lunghezza_mista_ispezione - decimale 8 byte [km]</t>
  </si>
  <si>
    <t xml:space="preserve">lunghezza_nera_ispezione - decimale 8 byte [km]</t>
  </si>
  <si>
    <t xml:space="preserve">utenze_totali - intero 4 byte [nr]</t>
  </si>
  <si>
    <t xml:space="preserve">utenze_prod_autorizzate - intero 4 byte [nr]</t>
  </si>
  <si>
    <t xml:space="preserve">volume_prod_autorizzate - decimale 8 byte [mc/anno]</t>
  </si>
  <si>
    <t xml:space="preserve">scaricatori_piena - intero 4 byte [nr]</t>
  </si>
  <si>
    <t xml:space="preserve">episodi_allagamento - intero 4 byte [nr]</t>
  </si>
  <si>
    <t xml:space="preserve">lunghezza_depurata - decimale 8 byte [km]</t>
  </si>
  <si>
    <t xml:space="preserve">idx_volume_prod_autorizzate - testo 2 car [utf8] [idt]</t>
  </si>
  <si>
    <t xml:space="preserve">idx_lunghezza_mista_ispezione - testo 2 car [utf8] [idt]</t>
  </si>
  <si>
    <t xml:space="preserve">idx_lunghezza_nera_ispezione - testo 2 car [utf8] [idt]</t>
  </si>
  <si>
    <t xml:space="preserve">59300</t>
  </si>
  <si>
    <t xml:space="preserve">59500</t>
  </si>
  <si>
    <t xml:space="preserve">59600</t>
  </si>
  <si>
    <t xml:space="preserve">59700</t>
  </si>
  <si>
    <t xml:space="preserve">101100</t>
  </si>
  <si>
    <t xml:space="preserve">101600</t>
  </si>
  <si>
    <t xml:space="preserve">101500</t>
  </si>
  <si>
    <t xml:space="preserve">59800</t>
  </si>
  <si>
    <t xml:space="preserve">59900</t>
  </si>
  <si>
    <t xml:space="preserve">60000</t>
  </si>
  <si>
    <t xml:space="preserve">60100</t>
  </si>
  <si>
    <t xml:space="preserve">60200</t>
  </si>
  <si>
    <t xml:space="preserve">60300</t>
  </si>
  <si>
    <t xml:space="preserve">101300</t>
  </si>
  <si>
    <t xml:space="preserve">101400</t>
  </si>
  <si>
    <t xml:space="preserve">60400</t>
  </si>
  <si>
    <t xml:space="preserve">60500</t>
  </si>
  <si>
    <t xml:space="preserve">60600</t>
  </si>
  <si>
    <t xml:space="preserve">60800</t>
  </si>
  <si>
    <t xml:space="preserve">101200</t>
  </si>
  <si>
    <t xml:space="preserve">60900</t>
  </si>
  <si>
    <t xml:space="preserve">volume utenze idustriali [mc/anno]</t>
  </si>
  <si>
    <t xml:space="preserve">lunghezza complessiva singola rete da tronchi</t>
  </si>
  <si>
    <t xml:space="preserve">Verifica su Lunghezza totale</t>
  </si>
  <si>
    <t xml:space="preserve">Verifica lunghezza rete mista soggetta a ispezione</t>
  </si>
  <si>
    <t xml:space="preserve">Verifica lunghezza rete nera soggetta a ispezione </t>
  </si>
  <si>
    <t xml:space="preserve">Verifica su utenze totali</t>
  </si>
  <si>
    <t xml:space="preserve">Verifica su utenze industriali</t>
  </si>
  <si>
    <t xml:space="preserve">Verifica su Volume utenze prod. Autorizzate</t>
  </si>
  <si>
    <t xml:space="preserve">Verifica su Numero scaricatori piena</t>
  </si>
  <si>
    <t xml:space="preserve">Verifica su Lunghezza conn. Depuratore</t>
  </si>
  <si>
    <t xml:space="preserve">Verifica su Tipo telecontrollo</t>
  </si>
  <si>
    <t xml:space="preserve">Verifica su Lunghezza totale allacci</t>
  </si>
  <si>
    <t xml:space="preserve">Verifica su Volume fatturato</t>
  </si>
  <si>
    <t xml:space="preserve">refluo trasportato [idn]</t>
  </si>
  <si>
    <t xml:space="preserve">funziona gravita [sn]</t>
  </si>
  <si>
    <t xml:space="preserve">presenza di depurazione finale [sn]</t>
  </si>
  <si>
    <t xml:space="preserve">può essere =1 o =2</t>
  </si>
  <si>
    <t xml:space="preserve">diametro - testo 16 car [utf8] [mm]</t>
  </si>
  <si>
    <t xml:space="preserve">id_refluo_trasportato - intero 4 byte [idn]</t>
  </si>
  <si>
    <t xml:space="preserve">61200</t>
  </si>
  <si>
    <t xml:space="preserve">61400</t>
  </si>
  <si>
    <t xml:space="preserve">61500</t>
  </si>
  <si>
    <t xml:space="preserve">61600</t>
  </si>
  <si>
    <t xml:space="preserve">61700</t>
  </si>
  <si>
    <t xml:space="preserve">61800</t>
  </si>
  <si>
    <t xml:space="preserve">61900</t>
  </si>
  <si>
    <t xml:space="preserve">62000</t>
  </si>
  <si>
    <t xml:space="preserve">62100</t>
  </si>
  <si>
    <t xml:space="preserve">62200</t>
  </si>
  <si>
    <t xml:space="preserve">62300</t>
  </si>
  <si>
    <t xml:space="preserve">62400</t>
  </si>
  <si>
    <t xml:space="preserve">101700</t>
  </si>
  <si>
    <t xml:space="preserve">101800</t>
  </si>
  <si>
    <t xml:space="preserve">funziona gravità [sn]</t>
  </si>
  <si>
    <t xml:space="preserve">funzione gravità</t>
  </si>
  <si>
    <t xml:space="preserve">lunghezza </t>
  </si>
  <si>
    <t xml:space="preserve">presenza depurazione finale</t>
  </si>
  <si>
    <t xml:space="preserve">anno ristrutturazione elet.mec. [anno]</t>
  </si>
  <si>
    <t xml:space="preserve">conservazione op.elet.mec. [idn]</t>
  </si>
  <si>
    <t xml:space="preserve">sgrigliatore [sn]</t>
  </si>
  <si>
    <t xml:space="preserve">accetta 9800,9999 e anno &lt;=A</t>
  </si>
  <si>
    <t xml:space="preserve">Stato di conservazione op. civili deve essere compreso fra 1 e 5</t>
  </si>
  <si>
    <t xml:space="preserve">Stato di conservazione op. elettrom.  deve essere compreso fra 1 e 5</t>
  </si>
  <si>
    <t xml:space="preserve">maggiore di 0 se opera in stato attivo </t>
  </si>
  <si>
    <t xml:space="preserve">maggiore di 0 se opera in stato attivo</t>
  </si>
  <si>
    <t xml:space="preserve">ids_codice - testo 16 car [utf8] [idt] 
es.SL00000001</t>
  </si>
  <si>
    <t xml:space="preserve">pres_sgrgliatore - binario 1 bit [sn]</t>
  </si>
  <si>
    <t xml:space="preserve">63400</t>
  </si>
  <si>
    <t xml:space="preserve">63600</t>
  </si>
  <si>
    <t xml:space="preserve">63700</t>
  </si>
  <si>
    <t xml:space="preserve">63800</t>
  </si>
  <si>
    <t xml:space="preserve">63900</t>
  </si>
  <si>
    <t xml:space="preserve">64000</t>
  </si>
  <si>
    <t xml:space="preserve">64100</t>
  </si>
  <si>
    <t xml:space="preserve">64200</t>
  </si>
  <si>
    <t xml:space="preserve">64300</t>
  </si>
  <si>
    <t xml:space="preserve">64400</t>
  </si>
  <si>
    <t xml:space="preserve">64500</t>
  </si>
  <si>
    <t xml:space="preserve">64600</t>
  </si>
  <si>
    <t xml:space="preserve">64700</t>
  </si>
  <si>
    <t xml:space="preserve">64800</t>
  </si>
  <si>
    <t xml:space="preserve">64900</t>
  </si>
  <si>
    <t xml:space="preserve">65000</t>
  </si>
  <si>
    <t xml:space="preserve">65100</t>
  </si>
  <si>
    <t xml:space="preserve">65200</t>
  </si>
  <si>
    <t xml:space="preserve">65300</t>
  </si>
  <si>
    <t xml:space="preserve">65400</t>
  </si>
  <si>
    <t xml:space="preserve">65500</t>
  </si>
  <si>
    <t xml:space="preserve">65600</t>
  </si>
  <si>
    <t xml:space="preserve">65700</t>
  </si>
  <si>
    <t xml:space="preserve">65800</t>
  </si>
  <si>
    <t xml:space="preserve">65900</t>
  </si>
  <si>
    <t xml:space="preserve">66000</t>
  </si>
  <si>
    <t xml:space="preserve">stato di conservazione op. civili</t>
  </si>
  <si>
    <t xml:space="preserve">stato di conservazione opere elettromeccaniche</t>
  </si>
  <si>
    <t xml:space="preserve">66300</t>
  </si>
  <si>
    <t xml:space="preserve">66500</t>
  </si>
  <si>
    <t xml:space="preserve">66600</t>
  </si>
  <si>
    <t xml:space="preserve">66700</t>
  </si>
  <si>
    <t xml:space="preserve">66800</t>
  </si>
  <si>
    <t xml:space="preserve">66900</t>
  </si>
  <si>
    <t xml:space="preserve">67000</t>
  </si>
  <si>
    <t xml:space="preserve">67100</t>
  </si>
  <si>
    <t xml:space="preserve">67200</t>
  </si>
  <si>
    <t xml:space="preserve">67300</t>
  </si>
  <si>
    <t xml:space="preserve">67400</t>
  </si>
  <si>
    <t xml:space="preserve">67500</t>
  </si>
  <si>
    <t xml:space="preserve">67600</t>
  </si>
  <si>
    <t xml:space="preserve">descrizione collettore [testo]</t>
  </si>
  <si>
    <t xml:space="preserve">volumi utenze industriali [mc/anno]</t>
  </si>
  <si>
    <t xml:space="preserve">volume trasportato [mc/anno]</t>
  </si>
  <si>
    <t xml:space="preserve">ind.conf. volume trasportato [idt]</t>
  </si>
  <si>
    <t xml:space="preserve">ind.conf. volumi utenze industriali [idt]</t>
  </si>
  <si>
    <t xml:space="preserve">&gt;=0</t>
  </si>
  <si>
    <t xml:space="preserve">Verifica che le utenze industriali siano inferiori alle utenze totali</t>
  </si>
  <si>
    <t xml:space="preserve">Verifica che il volume delle utenze industriali sia &lt;= volume complessivo</t>
  </si>
  <si>
    <t xml:space="preserve">&gt;0 se opera stato &lt;3</t>
  </si>
  <si>
    <t xml:space="preserve">ids_codice - testo 16 car [utf8] [idt] 
es.CL00000001</t>
  </si>
  <si>
    <t xml:space="preserve">utenze_industriali - intero 4 byte [nr]</t>
  </si>
  <si>
    <t xml:space="preserve">volumi_utenze_industriali - decimale 8 byte [mc/anno]</t>
  </si>
  <si>
    <t xml:space="preserve">volume_trasportato - decimale 8 byte [mc/anno]</t>
  </si>
  <si>
    <t xml:space="preserve">pres_scarico_superficiale - binario 1 bit [sn]</t>
  </si>
  <si>
    <t xml:space="preserve">numero_scaricatori_piena - intero 4 byte [nr]</t>
  </si>
  <si>
    <t xml:space="preserve">idx_volume_trasportato - testo 2 car [utf8] [idt]</t>
  </si>
  <si>
    <t xml:space="preserve">idx_volumi_utenze_industriali - testo 2 car [utf8] [idt]</t>
  </si>
  <si>
    <t xml:space="preserve">67900</t>
  </si>
  <si>
    <t xml:space="preserve">68100</t>
  </si>
  <si>
    <t xml:space="preserve">68200</t>
  </si>
  <si>
    <t xml:space="preserve">68300</t>
  </si>
  <si>
    <t xml:space="preserve">68500</t>
  </si>
  <si>
    <t xml:space="preserve">68600</t>
  </si>
  <si>
    <t xml:space="preserve">68700</t>
  </si>
  <si>
    <t xml:space="preserve">101900</t>
  </si>
  <si>
    <t xml:space="preserve">68800</t>
  </si>
  <si>
    <t xml:space="preserve">68900</t>
  </si>
  <si>
    <t xml:space="preserve">69000</t>
  </si>
  <si>
    <t xml:space="preserve">69100</t>
  </si>
  <si>
    <t xml:space="preserve">69200</t>
  </si>
  <si>
    <t xml:space="preserve">69300</t>
  </si>
  <si>
    <t xml:space="preserve">Utenze industriali</t>
  </si>
  <si>
    <t xml:space="preserve">Volume utenze industriali</t>
  </si>
  <si>
    <t xml:space="preserve">Verifica su volume utenze industriali</t>
  </si>
  <si>
    <t xml:space="preserve">Verifica su Volume trasportato</t>
  </si>
  <si>
    <t xml:space="preserve">funziona_gravita - binario 1 bit [sn]</t>
  </si>
  <si>
    <t xml:space="preserve">69600</t>
  </si>
  <si>
    <t xml:space="preserve">69800</t>
  </si>
  <si>
    <t xml:space="preserve">69900</t>
  </si>
  <si>
    <t xml:space="preserve">70000</t>
  </si>
  <si>
    <t xml:space="preserve">70100</t>
  </si>
  <si>
    <t xml:space="preserve">70200</t>
  </si>
  <si>
    <t xml:space="preserve">70300</t>
  </si>
  <si>
    <t xml:space="preserve">70400</t>
  </si>
  <si>
    <t xml:space="preserve">70500</t>
  </si>
  <si>
    <t xml:space="preserve">70600</t>
  </si>
  <si>
    <t xml:space="preserve">70700</t>
  </si>
  <si>
    <t xml:space="preserve">70800</t>
  </si>
  <si>
    <t xml:space="preserve">102000</t>
  </si>
  <si>
    <t xml:space="preserve">depurazione finale</t>
  </si>
  <si>
    <t xml:space="preserve">funziona gravità</t>
  </si>
  <si>
    <t xml:space="preserve">principale corpo idrico ricettore [testo]</t>
  </si>
  <si>
    <t xml:space="preserve">potenzialita progetto [AE]</t>
  </si>
  <si>
    <t xml:space="preserve">carico totale trattato [AE]</t>
  </si>
  <si>
    <t xml:space="preserve">carico civile trattato [AE]</t>
  </si>
  <si>
    <t xml:space="preserve">concentrazione media ingresso COD [mg/l]</t>
  </si>
  <si>
    <t xml:space="preserve">concentrazione media uscita COD [mg/l]</t>
  </si>
  <si>
    <t xml:space="preserve">volume totale trattato [mc/anno]</t>
  </si>
  <si>
    <t xml:space="preserve">vol reflui riutilizzo [mc/anno]</t>
  </si>
  <si>
    <t xml:space="preserve">rispetto D.Lgs.n.152/06 [sn]</t>
  </si>
  <si>
    <t xml:space="preserve">energia auto prodotta [kwh/anno]</t>
  </si>
  <si>
    <t xml:space="preserve">linea acqua [idn]</t>
  </si>
  <si>
    <t xml:space="preserve">numero linee acqua [nr]</t>
  </si>
  <si>
    <t xml:space="preserve">traa terziario [sn]</t>
  </si>
  <si>
    <t xml:space="preserve">traa imhoff [sn]</t>
  </si>
  <si>
    <t xml:space="preserve">traa biodischi [sn]</t>
  </si>
  <si>
    <t xml:space="preserve">traa letti percolatori [sn]</t>
  </si>
  <si>
    <t xml:space="preserve">traa equalizzazione [sn]</t>
  </si>
  <si>
    <t xml:space="preserve">traa griglia tradiziona [sn]</t>
  </si>
  <si>
    <t xml:space="preserve">traa griglia spinta [sn]</t>
  </si>
  <si>
    <t xml:space="preserve">traa dissabbiatura [sn]</t>
  </si>
  <si>
    <t xml:space="preserve">traa disoleatura [sn]</t>
  </si>
  <si>
    <t xml:space="preserve">traa sedimenta primaria [sn]</t>
  </si>
  <si>
    <t xml:space="preserve">traa denitrificazione [sn]</t>
  </si>
  <si>
    <t xml:space="preserve">traa ossida si nitrifica [sn]</t>
  </si>
  <si>
    <t xml:space="preserve">traa ossida no nitrifica [sn]</t>
  </si>
  <si>
    <t xml:space="preserve">traa defosfataz simulta [sn]</t>
  </si>
  <si>
    <t xml:space="preserve">traa sedimenta seconda [sn]</t>
  </si>
  <si>
    <t xml:space="preserve">traa chiariflo defosfata [sn]</t>
  </si>
  <si>
    <t xml:space="preserve">traa filtazione sabbia [sn]</t>
  </si>
  <si>
    <t xml:space="preserve">traa adsorb carbo attivi [sn]</t>
  </si>
  <si>
    <t xml:space="preserve">traa deodorizzazione [sn]</t>
  </si>
  <si>
    <t xml:space="preserve">traa disinfezione [sn]</t>
  </si>
  <si>
    <t xml:space="preserve">traa fitodepurazione [sn]</t>
  </si>
  <si>
    <t xml:space="preserve">traa lagunaggio [sn]</t>
  </si>
  <si>
    <t xml:space="preserve">trattamento acqua altro… [testo]</t>
  </si>
  <si>
    <t xml:space="preserve">linea fango [idn]</t>
  </si>
  <si>
    <t xml:space="preserve">numero linee fango [nr]</t>
  </si>
  <si>
    <t xml:space="preserve">traf ispessimento [sn]</t>
  </si>
  <si>
    <t xml:space="preserve">digestione anaerobica [idn]</t>
  </si>
  <si>
    <t xml:space="preserve">traf.digestione aerobica [sn]</t>
  </si>
  <si>
    <t xml:space="preserve">traf post ispessimento [sn]</t>
  </si>
  <si>
    <t xml:space="preserve">traf essicazione letto [sn]</t>
  </si>
  <si>
    <t xml:space="preserve">disidratazione [idn]</t>
  </si>
  <si>
    <t xml:space="preserve">traf essica termico [sn]</t>
  </si>
  <si>
    <t xml:space="preserve">traf inceneri termico [sn]</t>
  </si>
  <si>
    <t xml:space="preserve">destinazione fango [idn]</t>
  </si>
  <si>
    <t xml:space="preserve">liquami civili [mc/gg]</t>
  </si>
  <si>
    <t xml:space="preserve">volume liquami industriali [mc/gg]</t>
  </si>
  <si>
    <t xml:space="preserve">volume percolati [mc/gg]</t>
  </si>
  <si>
    <t xml:space="preserve">volume bottini [mc/gg]</t>
  </si>
  <si>
    <t xml:space="preserve">umidità residua dopo disidrataz.(0-100) [%]</t>
  </si>
  <si>
    <t xml:space="preserve">peso tal quale dei fanghi prodotti [t]</t>
  </si>
  <si>
    <t xml:space="preserve">peso tal quale fango riutilizzo agricoltura [t]</t>
  </si>
  <si>
    <t xml:space="preserve">peso tal quale fango riutilizzo compost [t]</t>
  </si>
  <si>
    <t xml:space="preserve">peso tal quale fango riutilizzo combustibile [t]</t>
  </si>
  <si>
    <t xml:space="preserve">peso tal quale fango riutilizzo altro modo [t]</t>
  </si>
  <si>
    <t xml:space="preserve">peso tal quale totale fanghi smaltiti [t]</t>
  </si>
  <si>
    <t xml:space="preserve">peso tal quale fanghi smaltiti in discarica [t]</t>
  </si>
  <si>
    <t xml:space="preserve">ind.conf. potenzialita progetto [idt]</t>
  </si>
  <si>
    <t xml:space="preserve">ind.conf. carico totale trattato [idt]</t>
  </si>
  <si>
    <t xml:space="preserve">ind.conf. carico civile trattato [idt]</t>
  </si>
  <si>
    <t xml:space="preserve">ind.conf. cod medio ingresso [idt]</t>
  </si>
  <si>
    <t xml:space="preserve">ind.conf. cod medio uscita [idt]</t>
  </si>
  <si>
    <t xml:space="preserve">ind.conf. volume totale trattato [idt]</t>
  </si>
  <si>
    <t xml:space="preserve">ind.conf. peso tal quale dei fanghi prodotti [idt]</t>
  </si>
  <si>
    <t xml:space="preserve">ind.conf. peso tal quale fango riutilizzo agricoltura [idt]</t>
  </si>
  <si>
    <t xml:space="preserve">ind.conf. peso tal quale fango riutilizzo compost [idt]</t>
  </si>
  <si>
    <t xml:space="preserve">ind.conf. peso tal quale fango riutilizzo combustibile [idt]</t>
  </si>
  <si>
    <t xml:space="preserve">ind.conf. peso tal quale fango riutilizzo altro modo [idt]</t>
  </si>
  <si>
    <t xml:space="preserve">ind.conf. peso tal quale totale fanghi smaltiti [idt]</t>
  </si>
  <si>
    <t xml:space="preserve">ind.conf. peso tal quale fanghi smaltiti in discarica [idt]</t>
  </si>
  <si>
    <t xml:space="preserve">accetta 9800, 9999 e anno &lt;A+1 (formula articolata per tenere conto sia dell'anno di ristruttu. OO.CC. Sia di quelle EE.MM.)</t>
  </si>
  <si>
    <t xml:space="preserve">Stato di conservazione op. elettrom.  deve essere compreso fra 1 e 5 o 99</t>
  </si>
  <si>
    <t xml:space="preserve">verifica che carico totale trattato sia inferiore a potenzialità di progetto. </t>
  </si>
  <si>
    <t xml:space="preserve">Tipo linea acqua fra 1 e 3, oppure 99</t>
  </si>
  <si>
    <t xml:space="preserve">Tipo linea fango fra 1 e 8, oppure 99</t>
  </si>
  <si>
    <t xml:space="preserve">Tipo linea disidratazione fra 1 e 4</t>
  </si>
  <si>
    <t xml:space="preserve">se id linea fango è 99 allora il numero di linee fango deve essere pari a 0. Viceversa, se id linea fango è diverso da 99, il numero di linee deve essere maggiore di 0. </t>
  </si>
  <si>
    <t xml:space="preserve">Destinazione fango fra 1 e 5</t>
  </si>
  <si>
    <t xml:space="preserve">totale fanghi prodotti=fanghi smaltiti+fanghi recuperati</t>
  </si>
  <si>
    <t xml:space="preserve">fanghi smaltiti in discarica&lt;fanghi smaltiti</t>
  </si>
  <si>
    <t xml:space="preserve">Tipo dig. anaerobica fra 1 e 4</t>
  </si>
  <si>
    <t xml:space="preserve">ids_codice - testo 16 car [utf8] [idt] 
es.DE00000001</t>
  </si>
  <si>
    <t xml:space="preserve">corpo_idrico_ricettore - testo 64 car [utf8] [testo]</t>
  </si>
  <si>
    <t xml:space="preserve">potenzialita_progetto - decimale 8 byte [AE]</t>
  </si>
  <si>
    <t xml:space="preserve">carico_totale_trattato - decimale 8 byte [AE]</t>
  </si>
  <si>
    <t xml:space="preserve">carico_civile_trattato - decimale 8 byte [AE]</t>
  </si>
  <si>
    <t xml:space="preserve">cod_medio_ingresso - decimale 8 byte [mg/l]</t>
  </si>
  <si>
    <t xml:space="preserve">cod_medio_uscita - decimale 8 byte [mg/l]</t>
  </si>
  <si>
    <t xml:space="preserve">volume_totale_trattato - decimale 8 byte [mc/anno]</t>
  </si>
  <si>
    <t xml:space="preserve">vol_reflui_riutilizzo - decimale 8 byte [mc/anno]</t>
  </si>
  <si>
    <t xml:space="preserve">conforme152_06 - binario 1 bit [sn]</t>
  </si>
  <si>
    <t xml:space="preserve">energia_auto_prodotta - decimale 8 byte [kwh/anno]</t>
  </si>
  <si>
    <t xml:space="preserve">presidio_medio_impianto - decimale 8 byte [hr/gg]</t>
  </si>
  <si>
    <t xml:space="preserve">id_linea_acqua - intero 4 byte [idn]</t>
  </si>
  <si>
    <t xml:space="preserve">numero_linee_acqua - intero 4 byte [nr]</t>
  </si>
  <si>
    <t xml:space="preserve">traa_terziario - binario 1 bit [sn]</t>
  </si>
  <si>
    <t xml:space="preserve">traa_imhoff - binario 1 bit [sn]</t>
  </si>
  <si>
    <t xml:space="preserve">traa_biodischi - binario 1 bit [sn]</t>
  </si>
  <si>
    <t xml:space="preserve">traa_letti_percolatori - binario 1 bit [sn]</t>
  </si>
  <si>
    <t xml:space="preserve">traa_equalizzazione - binario 1 bit [sn]</t>
  </si>
  <si>
    <t xml:space="preserve">traa_griglia_tradiziona - binario 1 bit [sn]</t>
  </si>
  <si>
    <t xml:space="preserve">traa_griglia_spinta - binario 1 bit [sn]</t>
  </si>
  <si>
    <t xml:space="preserve">traa_dissabbiatura - binario 1 bit [sn]</t>
  </si>
  <si>
    <t xml:space="preserve">traa_disoleatura - binario 1 bit [sn]</t>
  </si>
  <si>
    <t xml:space="preserve">traa_sedimenta_primaria - binario 1 bit [sn]</t>
  </si>
  <si>
    <t xml:space="preserve">traa_denitrificazione - binario 1 bit [sn]</t>
  </si>
  <si>
    <t xml:space="preserve">traa_ossida_si_nitrifica - binario 1 bit [sn]</t>
  </si>
  <si>
    <t xml:space="preserve">traa_ossida_no_nitrifica - binario 1 bit [sn]</t>
  </si>
  <si>
    <t xml:space="preserve">traa_defosfataz_simulta - binario 1 bit [sn]</t>
  </si>
  <si>
    <t xml:space="preserve">traa_sedimenta_seconda - binario 1 bit [sn]</t>
  </si>
  <si>
    <t xml:space="preserve">traa_chiariflo_defosfata - binario 1 bit [sn]</t>
  </si>
  <si>
    <t xml:space="preserve">traa_filtazione_sabbia - binario 1 bit [sn]</t>
  </si>
  <si>
    <t xml:space="preserve">traa_adsorb_carbo_attivi - binario 1 bit [sn]</t>
  </si>
  <si>
    <t xml:space="preserve">traa_deodorizzazione - binario 1 bit [sn]</t>
  </si>
  <si>
    <t xml:space="preserve">traa_disinfezione - binario 1 bit [sn]</t>
  </si>
  <si>
    <t xml:space="preserve">traa_fitodepurazione - binario 1 bit [sn]</t>
  </si>
  <si>
    <t xml:space="preserve">traa_lagunaggio - binario 1 bit [sn]</t>
  </si>
  <si>
    <t xml:space="preserve">traa_00altro - testo 128 car [utf8] [testo]</t>
  </si>
  <si>
    <t xml:space="preserve">id_linea_fango - intero 4 byte [idn]</t>
  </si>
  <si>
    <t xml:space="preserve">numero_linee_fango - intero 4 byte [nr]</t>
  </si>
  <si>
    <t xml:space="preserve">traf_ispessimento - binario 1 bit [sn]</t>
  </si>
  <si>
    <t xml:space="preserve">traf_post_ispessimento - binario 1 bit [sn]</t>
  </si>
  <si>
    <t xml:space="preserve">traf_essicazione_letto - binario 1 bit [sn]</t>
  </si>
  <si>
    <t xml:space="preserve">id_disidratazione - intero 4 byte [idn]</t>
  </si>
  <si>
    <t xml:space="preserve">traf_essica_termico - binario 1 bit [sn]</t>
  </si>
  <si>
    <t xml:space="preserve">traf_inceneri_termico - binario 1 bit [sn]</t>
  </si>
  <si>
    <t xml:space="preserve">id_destinazione_fango - intero 4 byte [idn]</t>
  </si>
  <si>
    <t xml:space="preserve">s10_liquami_civili - decimale 8 byte [mc/gg]</t>
  </si>
  <si>
    <t xml:space="preserve">sf10_liquami_industriali - decimale 8 byte [mc/gg]</t>
  </si>
  <si>
    <t xml:space="preserve">sf10_percolati - decimale 8 byte [mc/gg]</t>
  </si>
  <si>
    <t xml:space="preserve">sf10_bottini - decimale 8 byte [mc/gg]</t>
  </si>
  <si>
    <t xml:space="preserve">sf10_umid_residu_disidra - decimale 8 byte [%]</t>
  </si>
  <si>
    <t xml:space="preserve">traf_fang_prodotti - decimale 8 byte [t]</t>
  </si>
  <si>
    <t xml:space="preserve">traf_fang_riutilizzati_agri - decimale 8 byte [t]</t>
  </si>
  <si>
    <t xml:space="preserve">traf_fang_riutilizzati_compost - decimale 8 byte [t]</t>
  </si>
  <si>
    <t xml:space="preserve">traf_fang_riutilizzati_combust - decimale 8 byte [t]</t>
  </si>
  <si>
    <t xml:space="preserve">traf_fang_riutilizzati_altro - decimale 8 byte [t]</t>
  </si>
  <si>
    <t xml:space="preserve">traf_fang_tot_smaltiti - decimale 8 byte [t]</t>
  </si>
  <si>
    <t xml:space="preserve">traf_fang_disca_smaltiti - decimale 8 byte [t]</t>
  </si>
  <si>
    <t xml:space="preserve">idx_potenzialita_progetto - testo 2 car [utf8] [idt]</t>
  </si>
  <si>
    <t xml:space="preserve">idx_carico_totale_trattato - testo 2 car [utf8] [idt]</t>
  </si>
  <si>
    <t xml:space="preserve">idx_carico_civile_trattato - testo 2 car [utf8] [idt]</t>
  </si>
  <si>
    <t xml:space="preserve">idx_cod_medio_ingresso - testo 2 car [utf8] [idt]</t>
  </si>
  <si>
    <t xml:space="preserve">idx_cod_medio_uscita - testo 2 car [utf8] [idt]</t>
  </si>
  <si>
    <t xml:space="preserve">idx_volume_totale_trattato - testo 2 car [utf8] [idt]</t>
  </si>
  <si>
    <t xml:space="preserve">idx_traf_fang_prodotti - testo 2 car [utf8] [idt]</t>
  </si>
  <si>
    <t xml:space="preserve">idx_traf_fang_riutilizzo_agri - testo 2 car [utf8] [idt]</t>
  </si>
  <si>
    <t xml:space="preserve">idx_traf_fang_riutilizzo_compost - testo 2 car [utf8] [idt]</t>
  </si>
  <si>
    <t xml:space="preserve">idx_traf_fang_riutilizzo_combust - testo 2 car [utf8] [idt]</t>
  </si>
  <si>
    <t xml:space="preserve">idx_traf_fang_riutilizzo_altro - testo 2 car [utf8] [idt]</t>
  </si>
  <si>
    <t xml:space="preserve">idx_traf_fang_tot_smaltiti - testo 2 car [utf8] [idt]</t>
  </si>
  <si>
    <t xml:space="preserve">idx_traf_fang_disca_smaltiti - testo 2 car [utf8] [idt]</t>
  </si>
  <si>
    <t xml:space="preserve">71600</t>
  </si>
  <si>
    <t xml:space="preserve">71800</t>
  </si>
  <si>
    <t xml:space="preserve">71900</t>
  </si>
  <si>
    <t xml:space="preserve">72000</t>
  </si>
  <si>
    <t xml:space="preserve">72100</t>
  </si>
  <si>
    <t xml:space="preserve">72200</t>
  </si>
  <si>
    <t xml:space="preserve">72300</t>
  </si>
  <si>
    <t xml:space="preserve">72400</t>
  </si>
  <si>
    <t xml:space="preserve">72500</t>
  </si>
  <si>
    <t xml:space="preserve">72600</t>
  </si>
  <si>
    <t xml:space="preserve">72700</t>
  </si>
  <si>
    <t xml:space="preserve">72800</t>
  </si>
  <si>
    <t xml:space="preserve">72900</t>
  </si>
  <si>
    <t xml:space="preserve">73000</t>
  </si>
  <si>
    <t xml:space="preserve">73100</t>
  </si>
  <si>
    <t xml:space="preserve">73200</t>
  </si>
  <si>
    <t xml:space="preserve">73300</t>
  </si>
  <si>
    <t xml:space="preserve">73400</t>
  </si>
  <si>
    <t xml:space="preserve">73500</t>
  </si>
  <si>
    <t xml:space="preserve">73600</t>
  </si>
  <si>
    <t xml:space="preserve">73700</t>
  </si>
  <si>
    <t xml:space="preserve">73800</t>
  </si>
  <si>
    <t xml:space="preserve">73900</t>
  </si>
  <si>
    <t xml:space="preserve">74000</t>
  </si>
  <si>
    <t xml:space="preserve">74100</t>
  </si>
  <si>
    <t xml:space="preserve">74200</t>
  </si>
  <si>
    <t xml:space="preserve">74300</t>
  </si>
  <si>
    <t xml:space="preserve">74400</t>
  </si>
  <si>
    <t xml:space="preserve">102300</t>
  </si>
  <si>
    <t xml:space="preserve">102400</t>
  </si>
  <si>
    <t xml:space="preserve">74500</t>
  </si>
  <si>
    <t xml:space="preserve">74600</t>
  </si>
  <si>
    <t xml:space="preserve">74700</t>
  </si>
  <si>
    <t xml:space="preserve">74800</t>
  </si>
  <si>
    <t xml:space="preserve">74900</t>
  </si>
  <si>
    <t xml:space="preserve">75000</t>
  </si>
  <si>
    <t xml:space="preserve">75100</t>
  </si>
  <si>
    <t xml:space="preserve">75200</t>
  </si>
  <si>
    <t xml:space="preserve">75300</t>
  </si>
  <si>
    <t xml:space="preserve">75400</t>
  </si>
  <si>
    <t xml:space="preserve">75500</t>
  </si>
  <si>
    <t xml:space="preserve">75600</t>
  </si>
  <si>
    <t xml:space="preserve">75700</t>
  </si>
  <si>
    <t xml:space="preserve">75800</t>
  </si>
  <si>
    <t xml:space="preserve">75900</t>
  </si>
  <si>
    <t xml:space="preserve">76000</t>
  </si>
  <si>
    <t xml:space="preserve">76100</t>
  </si>
  <si>
    <t xml:space="preserve">76200</t>
  </si>
  <si>
    <t xml:space="preserve">76300</t>
  </si>
  <si>
    <t xml:space="preserve">76400</t>
  </si>
  <si>
    <t xml:space="preserve">76500</t>
  </si>
  <si>
    <t xml:space="preserve">76600</t>
  </si>
  <si>
    <t xml:space="preserve">76610</t>
  </si>
  <si>
    <t xml:space="preserve">76620</t>
  </si>
  <si>
    <t xml:space="preserve">76700</t>
  </si>
  <si>
    <t xml:space="preserve">76800</t>
  </si>
  <si>
    <t xml:space="preserve">76900</t>
  </si>
  <si>
    <t xml:space="preserve">77000</t>
  </si>
  <si>
    <t xml:space="preserve">77110</t>
  </si>
  <si>
    <t xml:space="preserve">77210</t>
  </si>
  <si>
    <t xml:space="preserve">77300</t>
  </si>
  <si>
    <t xml:space="preserve">77400</t>
  </si>
  <si>
    <t xml:space="preserve">77500</t>
  </si>
  <si>
    <t xml:space="preserve">77600</t>
  </si>
  <si>
    <t xml:space="preserve">77700</t>
  </si>
  <si>
    <t xml:space="preserve">77800</t>
  </si>
  <si>
    <t xml:space="preserve">77900</t>
  </si>
  <si>
    <t xml:space="preserve">78000</t>
  </si>
  <si>
    <t xml:space="preserve">78100</t>
  </si>
  <si>
    <t xml:space="preserve">78200</t>
  </si>
  <si>
    <t xml:space="preserve">78400</t>
  </si>
  <si>
    <t xml:space="preserve">78600</t>
  </si>
  <si>
    <t xml:space="preserve">78700</t>
  </si>
  <si>
    <t xml:space="preserve">79000</t>
  </si>
  <si>
    <t xml:space="preserve">79100</t>
  </si>
  <si>
    <t xml:space="preserve">79200</t>
  </si>
  <si>
    <t xml:space="preserve">79300</t>
  </si>
  <si>
    <t xml:space="preserve">79400</t>
  </si>
  <si>
    <t xml:space="preserve">79500</t>
  </si>
  <si>
    <t xml:space="preserve">79600</t>
  </si>
  <si>
    <t xml:space="preserve">79700</t>
  </si>
  <si>
    <t xml:space="preserve">79800</t>
  </si>
  <si>
    <t xml:space="preserve">79900</t>
  </si>
  <si>
    <t xml:space="preserve">80000</t>
  </si>
  <si>
    <t xml:space="preserve">80100</t>
  </si>
  <si>
    <t xml:space="preserve">anno ristrutturazione [anno] (civili+elettrom.)</t>
  </si>
  <si>
    <t xml:space="preserve">stato di conservazione op. elettromecc. </t>
  </si>
  <si>
    <t xml:space="preserve">Verifica per sovraccarico impianto</t>
  </si>
  <si>
    <t xml:space="preserve">Tipo disidratazione</t>
  </si>
  <si>
    <t xml:space="preserve">Verifica di congruità fra linea fango e numero linee fango</t>
  </si>
  <si>
    <t xml:space="preserve">Verifica per congruenze fanghi prodotti/smaltiti/recuperati</t>
  </si>
  <si>
    <t xml:space="preserve">Verifica per congruenze fanghi smaltiti/smaltiti in discarica</t>
  </si>
  <si>
    <t xml:space="preserve">Tipo dig. Anaerobica</t>
  </si>
  <si>
    <t xml:space="preserve">stato di conservazione op. elettromecc.</t>
  </si>
  <si>
    <t xml:space="preserve">Destinazione fango</t>
  </si>
  <si>
    <t xml:space="preserve">Verifica congruenza fanghi smaltiti/smaltiti in discarica</t>
  </si>
  <si>
    <t xml:space="preserve">81000</t>
  </si>
  <si>
    <t xml:space="preserve">81200</t>
  </si>
  <si>
    <t xml:space="preserve">81300</t>
  </si>
  <si>
    <t xml:space="preserve">81400</t>
  </si>
  <si>
    <t xml:space="preserve">81500</t>
  </si>
  <si>
    <t xml:space="preserve">81600</t>
  </si>
  <si>
    <t xml:space="preserve">81700</t>
  </si>
  <si>
    <t xml:space="preserve">81800</t>
  </si>
  <si>
    <t xml:space="preserve">81900</t>
  </si>
  <si>
    <t xml:space="preserve">82000</t>
  </si>
  <si>
    <t xml:space="preserve">82100</t>
  </si>
  <si>
    <t xml:space="preserve">82200</t>
  </si>
  <si>
    <t xml:space="preserve">82300</t>
  </si>
  <si>
    <t xml:space="preserve">tipo scolmatore [idn]</t>
  </si>
  <si>
    <t xml:space="preserve">codice classificazione regionale (A2, B1, B2) [idt]</t>
  </si>
  <si>
    <t xml:space="preserve">Scolmatore di Baypass impianto [sn]</t>
  </si>
  <si>
    <t xml:space="preserve">materiale scolmatore [idn] (vedi.tabella: tinfra_inv_scol_materiali)</t>
  </si>
  <si>
    <t xml:space="preserve">larghezza utile pozzetto [m]</t>
  </si>
  <si>
    <t xml:space="preserve">lunghezza utile pozzetto [m]</t>
  </si>
  <si>
    <t xml:space="preserve">rapporto diluizione (Q.Iniz.Sfioro/Q.Nera) [nr]</t>
  </si>
  <si>
    <t xml:space="preserve">tipo di recapito [testo]</t>
  </si>
  <si>
    <t xml:space="preserve">descrizione recapito [testo]</t>
  </si>
  <si>
    <t xml:space="preserve">Scaricatori in stato 1-2
(no By-pss impianto)</t>
  </si>
  <si>
    <t xml:space="preserve">Controllo su scolmatore di Baypass impianto</t>
  </si>
  <si>
    <t xml:space="preserve">congruenza anno costruz./anno ristrutt. - ristrutturazione sempre &gt; costruzione</t>
  </si>
  <si>
    <t xml:space="preserve">&gt;=3 se class. =A2 o B1
&gt;=5 se class. =B2</t>
  </si>
  <si>
    <t xml:space="preserve">se anno di costruzione &gt;2006 allora devono essere pari a (A2, B1, B2)</t>
  </si>
  <si>
    <t xml:space="preserve">ids_codice - testo 16 car [utf8] [idt] 
es.SF00000001</t>
  </si>
  <si>
    <t xml:space="preserve">id_tipo_scolmatore - intero 4 byte [idn]</t>
  </si>
  <si>
    <t xml:space="preserve">scolmatore_bypass - binario 1 bit [sn]</t>
  </si>
  <si>
    <t xml:space="preserve">id_materiale_scolmatore - intero 4 byte [idn]</t>
  </si>
  <si>
    <t xml:space="preserve">larghezza_uti_pozzetto - decimale 8 byte [m]</t>
  </si>
  <si>
    <t xml:space="preserve">lunghezza_uti_pozzetto - decimale 8 byte [m]</t>
  </si>
  <si>
    <t xml:space="preserve">rapporto_diluizione - decimale 8 byte [nr]</t>
  </si>
  <si>
    <t xml:space="preserve">recapito_tipo - testo 32 car [utf8] [testo]</t>
  </si>
  <si>
    <t xml:space="preserve">recapito_descrizione - testo 64 car [utf8] [testo]</t>
  </si>
  <si>
    <t xml:space="preserve">82600</t>
  </si>
  <si>
    <t xml:space="preserve">82800</t>
  </si>
  <si>
    <t xml:space="preserve">82900</t>
  </si>
  <si>
    <t xml:space="preserve">83000</t>
  </si>
  <si>
    <t xml:space="preserve">83100</t>
  </si>
  <si>
    <t xml:space="preserve">83200</t>
  </si>
  <si>
    <t xml:space="preserve">83300</t>
  </si>
  <si>
    <t xml:space="preserve">83400</t>
  </si>
  <si>
    <t xml:space="preserve">83500</t>
  </si>
  <si>
    <t xml:space="preserve">83600</t>
  </si>
  <si>
    <t xml:space="preserve">102500</t>
  </si>
  <si>
    <t xml:space="preserve">83700</t>
  </si>
  <si>
    <t xml:space="preserve">83800</t>
  </si>
  <si>
    <t xml:space="preserve">83900</t>
  </si>
  <si>
    <t xml:space="preserve">84100</t>
  </si>
  <si>
    <t xml:space="preserve">84200</t>
  </si>
  <si>
    <t xml:space="preserve">84300</t>
  </si>
  <si>
    <t xml:space="preserve">84400</t>
  </si>
  <si>
    <t xml:space="preserve">84500</t>
  </si>
  <si>
    <t xml:space="preserve">84600</t>
  </si>
  <si>
    <t xml:space="preserve">84700</t>
  </si>
  <si>
    <t xml:space="preserve">84800</t>
  </si>
  <si>
    <t xml:space="preserve">84900</t>
  </si>
  <si>
    <t xml:space="preserve">85000</t>
  </si>
  <si>
    <t xml:space="preserve">85100</t>
  </si>
  <si>
    <t xml:space="preserve">85300</t>
  </si>
  <si>
    <t xml:space="preserve">larghezza utili</t>
  </si>
  <si>
    <t xml:space="preserve">lunghezza utile</t>
  </si>
  <si>
    <t xml:space="preserve">rapporto diluizione</t>
  </si>
  <si>
    <t xml:space="preserve">classificaz regionale</t>
  </si>
  <si>
    <t xml:space="preserve">Scolmatore di baypass impianto</t>
  </si>
  <si>
    <t xml:space="preserve">g.boaga NORD p.terra [m]</t>
  </si>
  <si>
    <t xml:space="preserve">g.boaga EST p.terra [m]</t>
  </si>
  <si>
    <t xml:space="preserve">fuso RIF. p.terra [nr]</t>
  </si>
  <si>
    <t xml:space="preserve">quota slm p.terra [m]</t>
  </si>
  <si>
    <t xml:space="preserve">localita p.terra [testo]</t>
  </si>
  <si>
    <t xml:space="preserve">comune p.terra [istat]</t>
  </si>
  <si>
    <t xml:space="preserve">lunghezza diffusione [m]</t>
  </si>
  <si>
    <t xml:space="preserve">distanza diffusori costa [m]</t>
  </si>
  <si>
    <t xml:space="preserve">ind.conf. lunghezza diffusione [idt]</t>
  </si>
  <si>
    <t xml:space="preserve">ind.conf. distanza diffusori costa [idt]</t>
  </si>
  <si>
    <t xml:space="preserve">Maggiore di 0 per opere in stato 1 o 2</t>
  </si>
  <si>
    <t xml:space="preserve">ids_codice - testo 16 car [utf8] [idt] 
es.CS00000001</t>
  </si>
  <si>
    <t xml:space="preserve">lunghezza_diffusione - decimale 8 byte [m]</t>
  </si>
  <si>
    <t xml:space="preserve">distanza_diffusori_costa - decimale 8 byte [m]</t>
  </si>
  <si>
    <t xml:space="preserve">idx_lunghezza_diffusione - testo 2 car [utf8] [idt]</t>
  </si>
  <si>
    <t xml:space="preserve">idx_distanza_diffusori_costa - testo 2 car [utf8] [idt]</t>
  </si>
  <si>
    <t xml:space="preserve">86200</t>
  </si>
  <si>
    <t xml:space="preserve">86400</t>
  </si>
  <si>
    <t xml:space="preserve">86500</t>
  </si>
  <si>
    <t xml:space="preserve">86600</t>
  </si>
  <si>
    <t xml:space="preserve">86700</t>
  </si>
  <si>
    <t xml:space="preserve">86800</t>
  </si>
  <si>
    <t xml:space="preserve">86900</t>
  </si>
  <si>
    <t xml:space="preserve">87000</t>
  </si>
  <si>
    <t xml:space="preserve">87100</t>
  </si>
  <si>
    <t xml:space="preserve">87200</t>
  </si>
  <si>
    <t xml:space="preserve">87300</t>
  </si>
  <si>
    <t xml:space="preserve">87400</t>
  </si>
  <si>
    <t xml:space="preserve">87500</t>
  </si>
  <si>
    <t xml:space="preserve">87600</t>
  </si>
  <si>
    <t xml:space="preserve">87700</t>
  </si>
  <si>
    <t xml:space="preserve">87800</t>
  </si>
  <si>
    <t xml:space="preserve">87900</t>
  </si>
  <si>
    <t xml:space="preserve">88000</t>
  </si>
  <si>
    <t xml:space="preserve">88100</t>
  </si>
  <si>
    <t xml:space="preserve">88200</t>
  </si>
  <si>
    <t xml:space="preserve">88300</t>
  </si>
  <si>
    <t xml:space="preserve">Controllo su Volumi</t>
  </si>
  <si>
    <t xml:space="preserve">Volume trasportato</t>
  </si>
</sst>
</file>

<file path=xl/styles.xml><?xml version="1.0" encoding="utf-8"?>
<styleSheet xmlns="http://schemas.openxmlformats.org/spreadsheetml/2006/main">
  <numFmts count="18">
    <numFmt numFmtId="164" formatCode="General"/>
    <numFmt numFmtId="165" formatCode="0%"/>
    <numFmt numFmtId="166" formatCode="0"/>
    <numFmt numFmtId="167" formatCode="General"/>
    <numFmt numFmtId="168" formatCode="@"/>
    <numFmt numFmtId="169" formatCode="_-* #,##0.00_-;\-* #,##0.00_-;_-* \-??_-;_-@_-"/>
    <numFmt numFmtId="170" formatCode="m/d/yyyy\ h:mm"/>
    <numFmt numFmtId="171" formatCode="0.0000"/>
    <numFmt numFmtId="172" formatCode="m/d/yyyy"/>
    <numFmt numFmtId="173" formatCode="0.00000000"/>
    <numFmt numFmtId="174" formatCode="h:mm"/>
    <numFmt numFmtId="175" formatCode="0.0"/>
    <numFmt numFmtId="176" formatCode="0.000000000"/>
    <numFmt numFmtId="177" formatCode="#,##0"/>
    <numFmt numFmtId="178" formatCode="#,##0.00"/>
    <numFmt numFmtId="179" formatCode="0.00"/>
    <numFmt numFmtId="180" formatCode="#,##0.0"/>
    <numFmt numFmtId="181" formatCode="yyyy\-mm\-dd\ h:mm:ss"/>
  </numFmts>
  <fonts count="60">
    <font>
      <sz val="10"/>
      <name val="Arial"/>
      <family val="0"/>
      <charset val="134"/>
    </font>
    <font>
      <sz val="10"/>
      <name val="Arial"/>
      <family val="0"/>
    </font>
    <font>
      <sz val="10"/>
      <name val="Arial"/>
      <family val="0"/>
    </font>
    <font>
      <sz val="10"/>
      <name val="Arial"/>
      <family val="0"/>
    </font>
    <font>
      <sz val="11"/>
      <color rgb="FF000000"/>
      <name val="Calibri"/>
      <family val="0"/>
      <charset val="134"/>
    </font>
    <font>
      <sz val="10"/>
      <color rgb="FF000000"/>
      <name val="Arial"/>
      <family val="0"/>
      <charset val="134"/>
    </font>
    <font>
      <sz val="10"/>
      <name val="Calibri"/>
      <family val="0"/>
      <charset val="134"/>
    </font>
    <font>
      <u val="single"/>
      <sz val="10"/>
      <name val="Calibri"/>
      <family val="0"/>
      <charset val="134"/>
    </font>
    <font>
      <sz val="10"/>
      <color rgb="FFFF0000"/>
      <name val="Calibri"/>
      <family val="0"/>
      <charset val="134"/>
    </font>
    <font>
      <b val="true"/>
      <sz val="10"/>
      <name val="Calibri"/>
      <family val="0"/>
      <charset val="134"/>
    </font>
    <font>
      <b val="true"/>
      <i val="true"/>
      <sz val="10"/>
      <name val="Calibri"/>
      <family val="0"/>
      <charset val="134"/>
    </font>
    <font>
      <b val="true"/>
      <sz val="10"/>
      <color rgb="FFFF0000"/>
      <name val="Calibri"/>
      <family val="0"/>
      <charset val="134"/>
    </font>
    <font>
      <sz val="8"/>
      <color rgb="FF000000"/>
      <name val="Arial"/>
      <family val="0"/>
      <charset val="134"/>
    </font>
    <font>
      <sz val="8"/>
      <name val="Arial"/>
      <family val="0"/>
      <charset val="134"/>
    </font>
    <font>
      <sz val="8"/>
      <color rgb="FFFF0000"/>
      <name val="Arial"/>
      <family val="0"/>
      <charset val="134"/>
    </font>
    <font>
      <u val="single"/>
      <sz val="8"/>
      <color rgb="FFFF0000"/>
      <name val="Arial"/>
      <family val="0"/>
      <charset val="134"/>
    </font>
    <font>
      <sz val="8"/>
      <color rgb="FF000000"/>
      <name val="Courier New"/>
      <family val="0"/>
      <charset val="134"/>
    </font>
    <font>
      <sz val="8"/>
      <name val="Courier New"/>
      <family val="0"/>
      <charset val="134"/>
    </font>
    <font>
      <sz val="8"/>
      <name val="Tahoma"/>
      <family val="0"/>
      <charset val="134"/>
    </font>
    <font>
      <b val="true"/>
      <sz val="8"/>
      <name val="Tahoma"/>
      <family val="0"/>
      <charset val="134"/>
    </font>
    <font>
      <b val="true"/>
      <sz val="8"/>
      <name val="Courier New"/>
      <family val="0"/>
      <charset val="134"/>
    </font>
    <font>
      <b val="true"/>
      <sz val="8"/>
      <color rgb="FF000000"/>
      <name val="Courier New"/>
      <family val="0"/>
      <charset val="134"/>
    </font>
    <font>
      <sz val="8"/>
      <color rgb="FF000000"/>
      <name val="Tahoma"/>
      <family val="0"/>
      <charset val="134"/>
    </font>
    <font>
      <sz val="8"/>
      <name val="Calibri"/>
      <family val="0"/>
      <charset val="134"/>
    </font>
    <font>
      <sz val="9"/>
      <name val="Courier New"/>
      <family val="0"/>
      <charset val="134"/>
    </font>
    <font>
      <b val="true"/>
      <sz val="9"/>
      <name val="Courier New"/>
      <family val="0"/>
      <charset val="134"/>
    </font>
    <font>
      <i val="true"/>
      <sz val="8"/>
      <color rgb="FF969696"/>
      <name val="Arial"/>
      <family val="0"/>
      <charset val="134"/>
    </font>
    <font>
      <sz val="9"/>
      <name val="Arial"/>
      <family val="0"/>
      <charset val="134"/>
    </font>
    <font>
      <sz val="9"/>
      <color rgb="FF0070C0"/>
      <name val="Arial"/>
      <family val="0"/>
      <charset val="134"/>
    </font>
    <font>
      <sz val="10"/>
      <color rgb="FF00B050"/>
      <name val="Arial"/>
      <family val="0"/>
      <charset val="134"/>
    </font>
    <font>
      <sz val="9"/>
      <color rgb="FF00B050"/>
      <name val="Arial"/>
      <family val="0"/>
      <charset val="134"/>
    </font>
    <font>
      <sz val="8"/>
      <color rgb="FF969696"/>
      <name val="Courier New"/>
      <family val="0"/>
      <charset val="134"/>
    </font>
    <font>
      <sz val="10"/>
      <color rgb="FF969696"/>
      <name val="Arial"/>
      <family val="0"/>
      <charset val="134"/>
    </font>
    <font>
      <b val="true"/>
      <sz val="8"/>
      <color rgb="FF00B050"/>
      <name val="Arial"/>
      <family val="0"/>
      <charset val="134"/>
    </font>
    <font>
      <b val="true"/>
      <sz val="10"/>
      <color rgb="FF00B050"/>
      <name val="Arial"/>
      <family val="0"/>
      <charset val="134"/>
    </font>
    <font>
      <b val="true"/>
      <sz val="9"/>
      <color rgb="FF00B050"/>
      <name val="Arial"/>
      <family val="0"/>
      <charset val="134"/>
    </font>
    <font>
      <b val="true"/>
      <sz val="9"/>
      <color rgb="FF0070C0"/>
      <name val="Arial"/>
      <family val="0"/>
      <charset val="134"/>
    </font>
    <font>
      <b val="true"/>
      <sz val="10"/>
      <color rgb="FF00B050"/>
      <name val="Arial"/>
      <family val="2"/>
      <charset val="1"/>
    </font>
    <font>
      <b val="true"/>
      <sz val="9"/>
      <color rgb="FF00B050"/>
      <name val="Arial"/>
      <family val="2"/>
      <charset val="1"/>
    </font>
    <font>
      <sz val="9"/>
      <color rgb="FF0070C0"/>
      <name val="Arial"/>
      <family val="2"/>
      <charset val="1"/>
    </font>
    <font>
      <b val="true"/>
      <sz val="10"/>
      <color rgb="FFFF0000"/>
      <name val="Arial"/>
      <family val="0"/>
      <charset val="134"/>
    </font>
    <font>
      <b val="true"/>
      <sz val="10"/>
      <name val="Arial"/>
      <family val="0"/>
      <charset val="134"/>
    </font>
    <font>
      <b val="true"/>
      <sz val="10"/>
      <color rgb="FF0070C0"/>
      <name val="Arial"/>
      <family val="0"/>
      <charset val="134"/>
    </font>
    <font>
      <b val="true"/>
      <sz val="9"/>
      <color rgb="FFFF0000"/>
      <name val="Arial"/>
      <family val="0"/>
      <charset val="134"/>
    </font>
    <font>
      <b val="true"/>
      <sz val="9"/>
      <name val="Arial"/>
      <family val="0"/>
      <charset val="134"/>
    </font>
    <font>
      <sz val="9"/>
      <color rgb="FF969696"/>
      <name val="Arial"/>
      <family val="0"/>
      <charset val="134"/>
    </font>
    <font>
      <sz val="8"/>
      <color rgb="FF00B050"/>
      <name val="Arial"/>
      <family val="0"/>
      <charset val="134"/>
    </font>
    <font>
      <b val="true"/>
      <sz val="8"/>
      <name val="Arial"/>
      <family val="0"/>
      <charset val="134"/>
    </font>
    <font>
      <sz val="8"/>
      <color rgb="FF969696"/>
      <name val="Arial"/>
      <family val="0"/>
      <charset val="134"/>
    </font>
    <font>
      <b val="true"/>
      <sz val="12"/>
      <color rgb="FF7030A0"/>
      <name val="Arial"/>
      <family val="0"/>
      <charset val="134"/>
    </font>
    <font>
      <sz val="10"/>
      <color rgb="FF7030A0"/>
      <name val="Arial"/>
      <family val="0"/>
      <charset val="134"/>
    </font>
    <font>
      <sz val="8"/>
      <color rgb="FF000000"/>
      <name val="Calibri"/>
      <family val="0"/>
      <charset val="134"/>
    </font>
    <font>
      <sz val="10"/>
      <color rgb="FFFF0000"/>
      <name val="Arial"/>
      <family val="0"/>
      <charset val="134"/>
    </font>
    <font>
      <b val="true"/>
      <sz val="8"/>
      <color rgb="FFFF0000"/>
      <name val="Courier New"/>
      <family val="0"/>
      <charset val="134"/>
    </font>
    <font>
      <b val="true"/>
      <sz val="9"/>
      <color rgb="FF1F497D"/>
      <name val="Arial"/>
      <family val="0"/>
      <charset val="134"/>
    </font>
    <font>
      <b val="true"/>
      <sz val="9"/>
      <color rgb="FFB3A2C7"/>
      <name val="Arial"/>
      <family val="0"/>
      <charset val="134"/>
    </font>
    <font>
      <b val="true"/>
      <sz val="8"/>
      <color rgb="FFFF0000"/>
      <name val="Arial"/>
      <family val="0"/>
      <charset val="134"/>
    </font>
    <font>
      <b val="true"/>
      <sz val="8"/>
      <color rgb="FF1F497D"/>
      <name val="Arial"/>
      <family val="0"/>
      <charset val="134"/>
    </font>
    <font>
      <b val="true"/>
      <sz val="10"/>
      <color rgb="FF1F497D"/>
      <name val="Arial"/>
      <family val="0"/>
      <charset val="134"/>
    </font>
    <font>
      <b val="true"/>
      <sz val="11"/>
      <color rgb="FF00B050"/>
      <name val="Arial"/>
      <family val="0"/>
      <charset val="134"/>
    </font>
  </fonts>
  <fills count="14">
    <fill>
      <patternFill patternType="none"/>
    </fill>
    <fill>
      <patternFill patternType="gray125"/>
    </fill>
    <fill>
      <patternFill patternType="solid">
        <fgColor rgb="FFC0C0C0"/>
        <bgColor rgb="FFCCCCFF"/>
      </patternFill>
    </fill>
    <fill>
      <patternFill patternType="solid">
        <fgColor rgb="FFFFFF99"/>
        <bgColor rgb="FFFDEADA"/>
      </patternFill>
    </fill>
    <fill>
      <patternFill patternType="solid">
        <fgColor rgb="FFFFCC99"/>
        <bgColor rgb="FFFDEADA"/>
      </patternFill>
    </fill>
    <fill>
      <patternFill patternType="solid">
        <fgColor rgb="FFFFFFFF"/>
        <bgColor rgb="FFFDEADA"/>
      </patternFill>
    </fill>
    <fill>
      <patternFill patternType="solid">
        <fgColor rgb="FFCCFFCC"/>
        <bgColor rgb="FFCCFFFF"/>
      </patternFill>
    </fill>
    <fill>
      <patternFill patternType="solid">
        <fgColor rgb="FFFFFF00"/>
        <bgColor rgb="FFFFFF00"/>
      </patternFill>
    </fill>
    <fill>
      <patternFill patternType="solid">
        <fgColor rgb="FF00CCFF"/>
        <bgColor rgb="FF00B0F0"/>
      </patternFill>
    </fill>
    <fill>
      <patternFill patternType="solid">
        <fgColor rgb="FF00FF00"/>
        <bgColor rgb="FF00B050"/>
      </patternFill>
    </fill>
    <fill>
      <patternFill patternType="solid">
        <fgColor rgb="FF00FFFF"/>
        <bgColor rgb="FF00FFFF"/>
      </patternFill>
    </fill>
    <fill>
      <patternFill patternType="solid">
        <fgColor rgb="FFFDEADA"/>
        <bgColor rgb="FFFFFFFF"/>
      </patternFill>
    </fill>
    <fill>
      <patternFill patternType="solid">
        <fgColor rgb="FFCCFFFF"/>
        <bgColor rgb="FFCCFFFF"/>
      </patternFill>
    </fill>
    <fill>
      <patternFill patternType="solid">
        <fgColor rgb="FF92D050"/>
        <bgColor rgb="FFC0C0C0"/>
      </patternFill>
    </fill>
  </fills>
  <borders count="22">
    <border diagonalUp="false" diagonalDown="false">
      <left/>
      <right/>
      <top/>
      <bottom/>
      <diagonal/>
    </border>
    <border diagonalUp="false" diagonalDown="false">
      <left style="thin"/>
      <right style="thin"/>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style="thin"/>
      <bottom style="thin"/>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medium"/>
      <right style="medium"/>
      <top style="medium"/>
      <bottom style="medium"/>
      <diagonal/>
    </border>
    <border diagonalUp="false" diagonalDown="false">
      <left/>
      <right style="medium"/>
      <top style="medium"/>
      <bottom/>
      <diagonal/>
    </border>
    <border diagonalUp="false" diagonalDown="false">
      <left/>
      <right style="medium"/>
      <top/>
      <bottom style="medium"/>
      <diagonal/>
    </border>
    <border diagonalUp="false" diagonalDown="false">
      <left/>
      <right style="medium"/>
      <top/>
      <bottom/>
      <diagonal/>
    </border>
    <border diagonalUp="false" diagonalDown="false">
      <left style="medium"/>
      <right style="medium"/>
      <top/>
      <bottom/>
      <diagonal/>
    </border>
    <border diagonalUp="false" diagonalDown="false">
      <left style="medium"/>
      <right style="medium"/>
      <top style="medium"/>
      <bottom/>
      <diagonal/>
    </border>
    <border diagonalUp="false" diagonalDown="false">
      <left style="medium"/>
      <right style="medium"/>
      <top/>
      <bottom style="medium"/>
      <diagonal/>
    </border>
    <border diagonalUp="false" diagonalDown="false">
      <left style="thin"/>
      <right style="dotted"/>
      <top style="thin"/>
      <bottom style="dotted"/>
      <diagonal/>
    </border>
    <border diagonalUp="false" diagonalDown="false">
      <left/>
      <right style="thin"/>
      <top style="thin"/>
      <bottom style="dotted"/>
      <diagonal/>
    </border>
    <border diagonalUp="false" diagonalDown="false">
      <left style="thin"/>
      <right style="dotted"/>
      <top/>
      <bottom style="dotted"/>
      <diagonal/>
    </border>
    <border diagonalUp="false" diagonalDown="false">
      <left/>
      <right style="thin"/>
      <top/>
      <bottom style="dotted"/>
      <diagonal/>
    </border>
    <border diagonalUp="false" diagonalDown="false">
      <left style="thin"/>
      <right style="dotted"/>
      <top/>
      <bottom style="thin"/>
      <diagonal/>
    </border>
    <border diagonalUp="false" diagonalDown="false">
      <left/>
      <right style="thin"/>
      <top/>
      <bottom style="thin"/>
      <diagonal/>
    </border>
    <border diagonalUp="false" diagonalDown="false">
      <left/>
      <right/>
      <top/>
      <bottom style="thin"/>
      <diagonal/>
    </border>
    <border diagonalUp="false" diagonalDown="false">
      <left/>
      <right/>
      <top style="thin"/>
      <bottom/>
      <diagonal/>
    </border>
    <border diagonalUp="false" diagonalDown="false">
      <left style="thin"/>
      <right/>
      <top/>
      <bottom style="thin"/>
      <diagonal/>
    </border>
  </borders>
  <cellStyleXfs count="39">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cellStyleXfs>
  <cellXfs count="319">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true">
      <alignment horizontal="left" vertical="center" textRotation="0" wrapText="true" indent="0" shrinkToFit="false"/>
      <protection locked="false" hidden="false"/>
    </xf>
    <xf numFmtId="164" fontId="6" fillId="0" borderId="0" xfId="0" applyFont="true" applyBorder="false" applyAlignment="true" applyProtection="true">
      <alignment horizontal="left" vertical="center" textRotation="0" wrapText="false" indent="0" shrinkToFit="false"/>
      <protection locked="false" hidden="false"/>
    </xf>
    <xf numFmtId="164" fontId="6" fillId="2" borderId="1" xfId="0" applyFont="true" applyBorder="true" applyAlignment="true" applyProtection="false">
      <alignment horizontal="left" vertical="center" textRotation="0" wrapText="true" indent="0" shrinkToFit="false"/>
      <protection locked="true" hidden="false"/>
    </xf>
    <xf numFmtId="164" fontId="8" fillId="2" borderId="1" xfId="0" applyFont="true" applyBorder="true" applyAlignment="true" applyProtection="false">
      <alignment horizontal="left" vertical="center" textRotation="0" wrapText="true" indent="0" shrinkToFit="false"/>
      <protection locked="true" hidden="false"/>
    </xf>
    <xf numFmtId="164" fontId="9" fillId="0" borderId="2" xfId="0" applyFont="true" applyBorder="true" applyAlignment="true" applyProtection="false">
      <alignment horizontal="left" vertical="center" textRotation="0" wrapText="true" indent="0" shrinkToFit="false"/>
      <protection locked="true" hidden="false"/>
    </xf>
    <xf numFmtId="164" fontId="6" fillId="0" borderId="1" xfId="0" applyFont="true" applyBorder="true" applyAlignment="true" applyProtection="false">
      <alignment horizontal="left" vertical="center" textRotation="0" wrapText="true" indent="0" shrinkToFit="false"/>
      <protection locked="true" hidden="false"/>
    </xf>
    <xf numFmtId="164" fontId="6" fillId="0" borderId="3" xfId="0" applyFont="true" applyBorder="true" applyAlignment="true" applyProtection="false">
      <alignment horizontal="left" vertical="center" textRotation="0" wrapText="true" indent="0" shrinkToFit="false"/>
      <protection locked="true" hidden="false"/>
    </xf>
    <xf numFmtId="164" fontId="10" fillId="0" borderId="3" xfId="0" applyFont="true" applyBorder="true" applyAlignment="true" applyProtection="false">
      <alignment horizontal="left" vertical="center" textRotation="0" wrapText="true" indent="0" shrinkToFit="false"/>
      <protection locked="true" hidden="false"/>
    </xf>
    <xf numFmtId="164" fontId="10" fillId="0" borderId="1" xfId="0" applyFont="true" applyBorder="true" applyAlignment="true" applyProtection="false">
      <alignment horizontal="left" vertical="center" textRotation="0" wrapText="true" indent="0" shrinkToFit="false"/>
      <protection locked="true" hidden="false"/>
    </xf>
    <xf numFmtId="164" fontId="11" fillId="0" borderId="4" xfId="0" applyFont="true" applyBorder="true" applyAlignment="true" applyProtection="true">
      <alignment horizontal="general" vertical="top" textRotation="0" wrapText="true" indent="0" shrinkToFit="false"/>
      <protection locked="false" hidden="false"/>
    </xf>
    <xf numFmtId="164" fontId="11" fillId="0" borderId="4" xfId="0" applyFont="true" applyBorder="true" applyAlignment="true" applyProtection="true">
      <alignment horizontal="left" vertical="center" textRotation="0" wrapText="true" indent="0" shrinkToFit="false"/>
      <protection locked="false" hidden="false"/>
    </xf>
    <xf numFmtId="164" fontId="9" fillId="0" borderId="0" xfId="0" applyFont="true" applyBorder="false" applyAlignment="true" applyProtection="true">
      <alignment horizontal="left" vertical="center" textRotation="0" wrapText="true" indent="0" shrinkToFit="false"/>
      <protection locked="false" hidden="false"/>
    </xf>
    <xf numFmtId="164" fontId="12" fillId="0" borderId="0" xfId="0" applyFont="true" applyBorder="false" applyAlignment="true" applyProtection="false">
      <alignment horizontal="general" vertical="center" textRotation="0" wrapText="true" indent="0" shrinkToFit="false"/>
      <protection locked="true" hidden="false"/>
    </xf>
    <xf numFmtId="166" fontId="12" fillId="0" borderId="0" xfId="0" applyFont="true" applyBorder="fals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12" fillId="0" borderId="0" xfId="0" applyFont="true" applyBorder="false" applyAlignment="true" applyProtection="false">
      <alignment horizontal="justify" vertical="center" textRotation="0" wrapText="true" indent="0" shrinkToFit="false"/>
      <protection locked="true" hidden="false"/>
    </xf>
    <xf numFmtId="164" fontId="12" fillId="2" borderId="4" xfId="36" applyFont="true" applyBorder="true" applyAlignment="true" applyProtection="false">
      <alignment horizontal="center" vertical="center" textRotation="0" wrapText="true" indent="0" shrinkToFit="false"/>
      <protection locked="true" hidden="false"/>
    </xf>
    <xf numFmtId="166" fontId="12" fillId="2" borderId="4" xfId="36" applyFont="true" applyBorder="true" applyAlignment="true" applyProtection="false">
      <alignment horizontal="general" vertical="center" textRotation="0" wrapText="true" indent="0" shrinkToFit="false"/>
      <protection locked="true" hidden="false"/>
    </xf>
    <xf numFmtId="164" fontId="13" fillId="2" borderId="4" xfId="28" applyFont="true" applyBorder="true" applyAlignment="true" applyProtection="true">
      <alignment horizontal="center" vertical="center" textRotation="0" wrapText="true" indent="0" shrinkToFit="false"/>
      <protection locked="false" hidden="false"/>
    </xf>
    <xf numFmtId="164" fontId="12" fillId="2" borderId="4" xfId="36" applyFont="true" applyBorder="true" applyAlignment="true" applyProtection="false">
      <alignment horizontal="justify" vertical="center" textRotation="0" wrapText="true" indent="0" shrinkToFit="false"/>
      <protection locked="true" hidden="false"/>
    </xf>
    <xf numFmtId="164" fontId="12" fillId="0" borderId="0" xfId="36" applyFont="true" applyBorder="false" applyAlignment="true" applyProtection="false">
      <alignment horizontal="general" vertical="center" textRotation="0" wrapText="true" indent="0" shrinkToFit="false"/>
      <protection locked="true" hidden="false"/>
    </xf>
    <xf numFmtId="166" fontId="12" fillId="0" borderId="0" xfId="36" applyFont="true" applyBorder="false" applyAlignment="true" applyProtection="false">
      <alignment horizontal="general" vertical="center" textRotation="0" wrapText="true" indent="0" shrinkToFit="false"/>
      <protection locked="true" hidden="false"/>
    </xf>
    <xf numFmtId="164" fontId="12" fillId="0" borderId="0" xfId="36" applyFont="true" applyBorder="false" applyAlignment="true" applyProtection="false">
      <alignment horizontal="center" vertical="center" textRotation="0" wrapText="true" indent="0" shrinkToFit="false"/>
      <protection locked="true" hidden="false"/>
    </xf>
    <xf numFmtId="164" fontId="13" fillId="0" borderId="0" xfId="27" applyFont="true" applyBorder="false" applyAlignment="true" applyProtection="false">
      <alignment horizontal="justify" vertical="center" textRotation="0" wrapText="true" indent="0" shrinkToFit="false"/>
      <protection locked="true" hidden="false"/>
    </xf>
    <xf numFmtId="164" fontId="13" fillId="0" borderId="0" xfId="27"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left" vertical="center" textRotation="0" wrapText="true" indent="0" shrinkToFit="false"/>
      <protection locked="true" hidden="false"/>
    </xf>
    <xf numFmtId="164" fontId="13" fillId="0" borderId="0" xfId="28" applyFont="true" applyBorder="false" applyAlignment="true" applyProtection="false">
      <alignment horizontal="general" vertical="center" textRotation="0" wrapText="true" indent="0" shrinkToFit="false"/>
      <protection locked="true" hidden="false"/>
    </xf>
    <xf numFmtId="164" fontId="13" fillId="0" borderId="0" xfId="28" applyFont="true" applyBorder="false" applyAlignment="true" applyProtection="false">
      <alignment horizontal="center" vertical="center" textRotation="0" wrapText="true" indent="0" shrinkToFit="false"/>
      <protection locked="true" hidden="false"/>
    </xf>
    <xf numFmtId="164" fontId="13" fillId="0" borderId="0" xfId="25"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justify" vertical="center" textRotation="0" wrapText="true" indent="0" shrinkToFit="false"/>
      <protection locked="true" hidden="false"/>
    </xf>
    <xf numFmtId="164" fontId="13" fillId="0" borderId="0" xfId="25" applyFont="true" applyBorder="false" applyAlignment="true" applyProtection="true">
      <alignment horizontal="left" vertical="center" textRotation="0" wrapText="true" indent="0" shrinkToFit="false"/>
      <protection locked="false" hidden="false"/>
    </xf>
    <xf numFmtId="164" fontId="13" fillId="0" borderId="0" xfId="31" applyFont="true" applyBorder="false" applyAlignment="true" applyProtection="false">
      <alignment horizontal="general" vertical="center" textRotation="0" wrapText="true" indent="0" shrinkToFit="false"/>
      <protection locked="true" hidden="false"/>
    </xf>
    <xf numFmtId="164" fontId="13" fillId="0" borderId="0" xfId="31" applyFont="true" applyBorder="false" applyAlignment="true" applyProtection="false">
      <alignment horizontal="left" vertical="center" textRotation="0" wrapText="true" indent="0" shrinkToFit="false"/>
      <protection locked="true" hidden="false"/>
    </xf>
    <xf numFmtId="167" fontId="13" fillId="0" borderId="0" xfId="31" applyFont="true" applyBorder="false" applyAlignment="true" applyProtection="false">
      <alignment horizontal="justify" vertical="center" textRotation="0" wrapText="true" indent="0" shrinkToFit="false"/>
      <protection locked="true" hidden="false"/>
    </xf>
    <xf numFmtId="164" fontId="13" fillId="0" borderId="0" xfId="37" applyFont="true" applyBorder="false" applyAlignment="true" applyProtection="false">
      <alignment horizontal="general" vertical="center" textRotation="0" wrapText="tru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6" fillId="2" borderId="4" xfId="30" applyFont="true" applyBorder="true" applyAlignment="true" applyProtection="false">
      <alignment horizontal="center" vertical="bottom" textRotation="0" wrapText="false" indent="0" shrinkToFit="false"/>
      <protection locked="true" hidden="false"/>
    </xf>
    <xf numFmtId="164" fontId="16" fillId="0" borderId="5" xfId="30" applyFont="true" applyBorder="true" applyAlignment="true" applyProtection="false">
      <alignment horizontal="right" vertical="bottom" textRotation="0" wrapText="true" indent="0" shrinkToFit="false"/>
      <protection locked="true" hidden="false"/>
    </xf>
    <xf numFmtId="164" fontId="16" fillId="0" borderId="5" xfId="30" applyFont="true" applyBorder="true" applyAlignment="true" applyProtection="false">
      <alignment horizontal="general" vertical="bottom" textRotation="0" wrapText="true" indent="0" shrinkToFit="false"/>
      <protection locked="true" hidden="false"/>
    </xf>
    <xf numFmtId="164" fontId="16" fillId="3" borderId="5" xfId="30" applyFont="true" applyBorder="true" applyAlignment="true" applyProtection="false">
      <alignment horizontal="right" vertical="bottom" textRotation="0" wrapText="true" indent="0" shrinkToFit="false"/>
      <protection locked="true" hidden="false"/>
    </xf>
    <xf numFmtId="164" fontId="16" fillId="3" borderId="5" xfId="30" applyFont="true" applyBorder="true" applyAlignment="true" applyProtection="false">
      <alignment horizontal="general" vertical="bottom" textRotation="0" wrapText="true" indent="0" shrinkToFit="false"/>
      <protection locked="true" hidden="false"/>
    </xf>
    <xf numFmtId="164" fontId="16" fillId="4" borderId="5" xfId="30" applyFont="true" applyBorder="true" applyAlignment="true" applyProtection="false">
      <alignment horizontal="right" vertical="bottom" textRotation="0" wrapText="true" indent="0" shrinkToFit="false"/>
      <protection locked="true" hidden="false"/>
    </xf>
    <xf numFmtId="164" fontId="16" fillId="4" borderId="5" xfId="30" applyFont="true" applyBorder="true" applyAlignment="true" applyProtection="false">
      <alignment horizontal="general" vertical="bottom" textRotation="0" wrapText="tru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7" fillId="2" borderId="4" xfId="0" applyFont="true" applyBorder="true" applyAlignment="true" applyProtection="false">
      <alignment horizontal="general" vertical="center" textRotation="0" wrapText="false" indent="0" shrinkToFit="false"/>
      <protection locked="true" hidden="false"/>
    </xf>
    <xf numFmtId="164" fontId="17" fillId="2" borderId="4" xfId="0" applyFont="true" applyBorder="true" applyAlignment="false" applyProtection="false">
      <alignment horizontal="general" vertical="bottom" textRotation="0" wrapText="false" indent="0" shrinkToFit="false"/>
      <protection locked="true" hidden="false"/>
    </xf>
    <xf numFmtId="164" fontId="16" fillId="2" borderId="4" xfId="33" applyFont="true" applyBorder="true" applyAlignment="true" applyProtection="false">
      <alignment horizontal="center" vertical="bottom" textRotation="0" wrapText="false" indent="0" shrinkToFit="false"/>
      <protection locked="true" hidden="false"/>
    </xf>
    <xf numFmtId="164" fontId="16" fillId="2" borderId="1" xfId="34" applyFont="true" applyBorder="true" applyAlignment="true" applyProtection="false">
      <alignment horizontal="center" vertical="bottom" textRotation="0" wrapText="false" indent="0" shrinkToFit="false"/>
      <protection locked="true" hidden="false"/>
    </xf>
    <xf numFmtId="164" fontId="16" fillId="0" borderId="5" xfId="29" applyFont="true" applyBorder="true" applyAlignment="true" applyProtection="false">
      <alignment horizontal="right" vertical="bottom" textRotation="0" wrapText="true" indent="0" shrinkToFit="false"/>
      <protection locked="true" hidden="false"/>
    </xf>
    <xf numFmtId="164" fontId="16" fillId="0" borderId="5" xfId="29" applyFont="true" applyBorder="true" applyAlignment="true" applyProtection="false">
      <alignment horizontal="general" vertical="bottom" textRotation="0" wrapText="true" indent="0" shrinkToFit="false"/>
      <protection locked="true" hidden="false"/>
    </xf>
    <xf numFmtId="164" fontId="16" fillId="0" borderId="5" xfId="34" applyFont="true" applyBorder="true" applyAlignment="true" applyProtection="false">
      <alignment horizontal="right" vertical="bottom" textRotation="0" wrapText="true" indent="0" shrinkToFit="false"/>
      <protection locked="true" hidden="false"/>
    </xf>
    <xf numFmtId="164" fontId="16" fillId="0" borderId="5" xfId="34" applyFont="true" applyBorder="true" applyAlignment="true" applyProtection="false">
      <alignment horizontal="general" vertical="bottom" textRotation="0" wrapText="tru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general" vertical="center" textRotation="0" wrapText="false" indent="0" shrinkToFit="false"/>
      <protection locked="true" hidden="false"/>
    </xf>
    <xf numFmtId="164" fontId="19" fillId="2" borderId="6" xfId="0" applyFont="true" applyBorder="true" applyAlignment="true" applyProtection="false">
      <alignment horizontal="center" vertical="center" textRotation="0" wrapText="false" indent="0" shrinkToFit="false"/>
      <protection locked="true" hidden="false"/>
    </xf>
    <xf numFmtId="164" fontId="20" fillId="2" borderId="7" xfId="0" applyFont="true" applyBorder="true" applyAlignment="true" applyProtection="false">
      <alignment horizontal="center" vertical="center" textRotation="0" wrapText="false" indent="0" shrinkToFit="false"/>
      <protection locked="true" hidden="false"/>
    </xf>
    <xf numFmtId="164" fontId="20" fillId="2" borderId="6" xfId="0" applyFont="true" applyBorder="true" applyAlignment="true" applyProtection="false">
      <alignment horizontal="center" vertical="center" textRotation="0" wrapText="true" indent="0" shrinkToFit="false"/>
      <protection locked="true" hidden="false"/>
    </xf>
    <xf numFmtId="164" fontId="20" fillId="2" borderId="8" xfId="0" applyFont="true" applyBorder="true" applyAlignment="true" applyProtection="false">
      <alignment horizontal="center" vertical="center" textRotation="0" wrapText="false" indent="0" shrinkToFit="false"/>
      <protection locked="true" hidden="false"/>
    </xf>
    <xf numFmtId="164" fontId="19" fillId="5" borderId="6"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center" vertical="center" textRotation="0" wrapText="false" indent="0" shrinkToFit="false"/>
      <protection locked="true" hidden="false"/>
    </xf>
    <xf numFmtId="164" fontId="17" fillId="5" borderId="9" xfId="0" applyFont="true" applyBorder="true" applyAlignment="true" applyProtection="false">
      <alignment horizontal="left" vertical="center" textRotation="0" wrapText="true" indent="0" shrinkToFit="false"/>
      <protection locked="true" hidden="false"/>
    </xf>
    <xf numFmtId="164" fontId="21" fillId="4" borderId="9" xfId="0" applyFont="true" applyBorder="true" applyAlignment="true" applyProtection="false">
      <alignment horizontal="left" vertical="center" textRotation="0" wrapText="true" indent="0" shrinkToFit="false"/>
      <protection locked="true" hidden="false"/>
    </xf>
    <xf numFmtId="164" fontId="21" fillId="5" borderId="9" xfId="0" applyFont="true" applyBorder="true" applyAlignment="true" applyProtection="false">
      <alignment horizontal="left" vertical="center" textRotation="0" wrapText="true" indent="0" shrinkToFit="false"/>
      <protection locked="true" hidden="false"/>
    </xf>
    <xf numFmtId="164" fontId="13" fillId="5" borderId="9" xfId="0" applyFont="true" applyBorder="true" applyAlignment="true" applyProtection="false">
      <alignment horizontal="general" vertical="center" textRotation="0" wrapText="false" indent="0" shrinkToFit="false"/>
      <protection locked="true" hidden="false"/>
    </xf>
    <xf numFmtId="164" fontId="16" fillId="5" borderId="9" xfId="0" applyFont="true" applyBorder="true" applyAlignment="true" applyProtection="false">
      <alignment horizontal="left" vertical="center" textRotation="0" wrapText="true" indent="0" shrinkToFit="false"/>
      <protection locked="true" hidden="false"/>
    </xf>
    <xf numFmtId="164" fontId="16" fillId="0" borderId="9" xfId="0" applyFont="true" applyBorder="true" applyAlignment="true" applyProtection="false">
      <alignment horizontal="left" vertical="center" textRotation="0" wrapText="true" indent="0" shrinkToFit="false"/>
      <protection locked="true" hidden="false"/>
    </xf>
    <xf numFmtId="164" fontId="20" fillId="3" borderId="9" xfId="0" applyFont="true" applyBorder="true" applyAlignment="true" applyProtection="false">
      <alignment horizontal="left" vertical="center" textRotation="0" wrapText="true" indent="0" shrinkToFit="false"/>
      <protection locked="true" hidden="false"/>
    </xf>
    <xf numFmtId="164" fontId="13" fillId="5" borderId="8" xfId="0" applyFont="true" applyBorder="true" applyAlignment="true" applyProtection="false">
      <alignment horizontal="general" vertical="center" textRotation="0" wrapText="false" indent="0" shrinkToFit="false"/>
      <protection locked="true" hidden="false"/>
    </xf>
    <xf numFmtId="164" fontId="20" fillId="3" borderId="8" xfId="0" applyFont="true" applyBorder="true" applyAlignment="true" applyProtection="false">
      <alignment horizontal="left" vertical="center" textRotation="0" wrapText="true" indent="0" shrinkToFit="false"/>
      <protection locked="true" hidden="false"/>
    </xf>
    <xf numFmtId="164" fontId="20" fillId="5" borderId="9" xfId="0" applyFont="true" applyBorder="true" applyAlignment="true" applyProtection="false">
      <alignment horizontal="left" vertical="center" textRotation="0" wrapText="true" indent="0" shrinkToFit="false"/>
      <protection locked="true" hidden="false"/>
    </xf>
    <xf numFmtId="164" fontId="17" fillId="5" borderId="8" xfId="0" applyFont="true" applyBorder="true" applyAlignment="true" applyProtection="false">
      <alignment horizontal="center" vertical="center" textRotation="0" wrapText="false" indent="0" shrinkToFit="false"/>
      <protection locked="true" hidden="false"/>
    </xf>
    <xf numFmtId="164" fontId="13" fillId="5" borderId="8" xfId="0" applyFont="true" applyBorder="true" applyAlignment="true" applyProtection="false">
      <alignment horizontal="general" vertical="center" textRotation="0" wrapText="true" indent="0" shrinkToFit="false"/>
      <protection locked="true" hidden="false"/>
    </xf>
    <xf numFmtId="164" fontId="18" fillId="5" borderId="6" xfId="0" applyFont="true" applyBorder="true" applyAlignment="true" applyProtection="false">
      <alignment horizontal="center" vertical="center" textRotation="0" wrapText="false" indent="0" shrinkToFit="false"/>
      <protection locked="true" hidden="false"/>
    </xf>
    <xf numFmtId="164" fontId="17" fillId="5" borderId="6" xfId="0" applyFont="true" applyBorder="true" applyAlignment="true" applyProtection="false">
      <alignment horizontal="left" vertical="center" textRotation="0" wrapText="true" indent="0" shrinkToFit="false"/>
      <protection locked="true" hidden="false"/>
    </xf>
    <xf numFmtId="164" fontId="18" fillId="4" borderId="6" xfId="0" applyFont="true" applyBorder="true" applyAlignment="true" applyProtection="false">
      <alignment horizontal="center" vertical="center" textRotation="0" wrapText="false" indent="0" shrinkToFit="false"/>
      <protection locked="true" hidden="false"/>
    </xf>
    <xf numFmtId="164" fontId="17" fillId="4" borderId="6" xfId="0" applyFont="true" applyBorder="true" applyAlignment="true" applyProtection="false">
      <alignment horizontal="center" vertical="center" textRotation="0" wrapText="true" indent="0" shrinkToFit="false"/>
      <protection locked="true" hidden="false"/>
    </xf>
    <xf numFmtId="164" fontId="17" fillId="4" borderId="6" xfId="0" applyFont="true" applyBorder="true" applyAlignment="true" applyProtection="false">
      <alignment horizontal="left" vertical="center" textRotation="0" wrapText="true" indent="0" shrinkToFit="false"/>
      <protection locked="true" hidden="false"/>
    </xf>
    <xf numFmtId="164" fontId="18" fillId="4" borderId="10" xfId="0" applyFont="true" applyBorder="true" applyAlignment="true" applyProtection="false">
      <alignment horizontal="center" vertical="center" textRotation="0" wrapText="false" indent="0" shrinkToFit="false"/>
      <protection locked="true" hidden="false"/>
    </xf>
    <xf numFmtId="164" fontId="17" fillId="5" borderId="8" xfId="0" applyFont="true" applyBorder="true" applyAlignment="true" applyProtection="false">
      <alignment horizontal="left" vertical="center" textRotation="0" wrapText="true" indent="0" shrinkToFit="false"/>
      <protection locked="true" hidden="false"/>
    </xf>
    <xf numFmtId="164" fontId="17" fillId="5" borderId="11" xfId="0" applyFont="true" applyBorder="true" applyAlignment="true" applyProtection="false">
      <alignment horizontal="left" vertical="center" textRotation="0" wrapText="true" indent="0" shrinkToFit="false"/>
      <protection locked="true" hidden="false"/>
    </xf>
    <xf numFmtId="164" fontId="17" fillId="5" borderId="10" xfId="0" applyFont="true" applyBorder="true" applyAlignment="true" applyProtection="false">
      <alignment horizontal="left" vertical="center" textRotation="0" wrapText="true" indent="0" shrinkToFit="false"/>
      <protection locked="true" hidden="false"/>
    </xf>
    <xf numFmtId="164" fontId="17" fillId="5" borderId="12" xfId="0" applyFont="true" applyBorder="true" applyAlignment="true" applyProtection="false">
      <alignment horizontal="left" vertical="center" textRotation="0" wrapText="true" indent="0" shrinkToFit="false"/>
      <protection locked="true" hidden="false"/>
    </xf>
    <xf numFmtId="164" fontId="20" fillId="5" borderId="8" xfId="0" applyFont="true" applyBorder="true" applyAlignment="true" applyProtection="false">
      <alignment horizontal="left" vertical="center" textRotation="0" wrapText="true" indent="0" shrinkToFit="false"/>
      <protection locked="true" hidden="false"/>
    </xf>
    <xf numFmtId="164" fontId="17" fillId="5" borderId="7" xfId="0" applyFont="true" applyBorder="true" applyAlignment="true" applyProtection="false">
      <alignment horizontal="center" vertical="center" textRotation="0" wrapText="false" indent="0" shrinkToFit="false"/>
      <protection locked="true" hidden="false"/>
    </xf>
    <xf numFmtId="164" fontId="18" fillId="2" borderId="4" xfId="0" applyFont="true" applyBorder="true" applyAlignment="true" applyProtection="false">
      <alignment horizontal="general" vertical="center" textRotation="0" wrapText="false" indent="0" shrinkToFit="false"/>
      <protection locked="true" hidden="false"/>
    </xf>
    <xf numFmtId="164" fontId="22" fillId="2" borderId="1" xfId="29" applyFont="true" applyBorder="true" applyAlignment="true" applyProtection="false">
      <alignment horizontal="center" vertical="bottom" textRotation="0" wrapText="false" indent="0" shrinkToFit="false"/>
      <protection locked="true" hidden="false"/>
    </xf>
    <xf numFmtId="164" fontId="16" fillId="2" borderId="1" xfId="29" applyFont="true" applyBorder="true" applyAlignment="true" applyProtection="false">
      <alignment horizontal="center" vertical="bottom" textRotation="0" wrapText="false" indent="0" shrinkToFit="false"/>
      <protection locked="true" hidden="false"/>
    </xf>
    <xf numFmtId="164" fontId="17" fillId="0" borderId="0" xfId="23"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22" fillId="0" borderId="5" xfId="29" applyFont="true" applyBorder="true" applyAlignment="true" applyProtection="false">
      <alignment horizontal="center" vertical="bottom" textRotation="0" wrapText="true" indent="0" shrinkToFit="false"/>
      <protection locked="true" hidden="false"/>
    </xf>
    <xf numFmtId="164" fontId="22" fillId="6" borderId="5" xfId="29" applyFont="true" applyBorder="true" applyAlignment="true" applyProtection="false">
      <alignment horizontal="center" vertical="bottom" textRotation="0" wrapText="true" indent="0" shrinkToFit="false"/>
      <protection locked="true" hidden="false"/>
    </xf>
    <xf numFmtId="164" fontId="16" fillId="6" borderId="5" xfId="29" applyFont="true" applyBorder="true" applyAlignment="true" applyProtection="false">
      <alignment horizontal="general" vertical="bottom" textRotation="0" wrapText="true" indent="0" shrinkToFit="false"/>
      <protection locked="true" hidden="false"/>
    </xf>
    <xf numFmtId="164" fontId="18" fillId="0" borderId="0" xfId="23" applyFont="true" applyBorder="false" applyAlignment="true" applyProtection="false">
      <alignment horizontal="center" vertical="bottom" textRotation="0" wrapText="false" indent="0" shrinkToFit="false"/>
      <protection locked="true" hidden="false"/>
    </xf>
    <xf numFmtId="164" fontId="22" fillId="2" borderId="4" xfId="29" applyFont="true" applyBorder="true" applyAlignment="true" applyProtection="false">
      <alignment horizontal="center" vertical="bottom" textRotation="0" wrapText="false" indent="0" shrinkToFit="false"/>
      <protection locked="true" hidden="false"/>
    </xf>
    <xf numFmtId="164" fontId="16" fillId="2" borderId="4" xfId="29" applyFont="true" applyBorder="true" applyAlignment="true" applyProtection="false">
      <alignment horizontal="center" vertical="bottom" textRotation="0" wrapText="false" indent="0" shrinkToFit="false"/>
      <protection locked="true" hidden="false"/>
    </xf>
    <xf numFmtId="164" fontId="16" fillId="0" borderId="0" xfId="29" applyFont="true" applyBorder="false" applyAlignment="true" applyProtection="false">
      <alignment horizontal="general" vertical="bottom" textRotation="0" wrapText="true" indent="0" shrinkToFit="false"/>
      <protection locked="true" hidden="false"/>
    </xf>
    <xf numFmtId="164" fontId="22" fillId="0" borderId="0" xfId="29" applyFont="true" applyBorder="false" applyAlignment="true" applyProtection="false">
      <alignment horizontal="center" vertical="bottom" textRotation="0" wrapText="true" indent="0" shrinkToFit="false"/>
      <protection locked="true" hidden="false"/>
    </xf>
    <xf numFmtId="164" fontId="18" fillId="7" borderId="4" xfId="0" applyFont="true" applyBorder="true" applyAlignment="true" applyProtection="false">
      <alignment horizontal="general" vertical="center" textRotation="0" wrapText="false" indent="0" shrinkToFit="false"/>
      <protection locked="true" hidden="false"/>
    </xf>
    <xf numFmtId="164" fontId="18" fillId="3" borderId="4" xfId="0" applyFont="true" applyBorder="true" applyAlignment="true" applyProtection="false">
      <alignment horizontal="general" vertical="center" textRotation="0" wrapText="false" indent="0" shrinkToFit="false"/>
      <protection locked="true" hidden="false"/>
    </xf>
    <xf numFmtId="164" fontId="22" fillId="6" borderId="0" xfId="29" applyFont="true" applyBorder="false" applyAlignment="true" applyProtection="false">
      <alignment horizontal="center" vertical="bottom" textRotation="0" wrapText="true" indent="0" shrinkToFit="false"/>
      <protection locked="true" hidden="false"/>
    </xf>
    <xf numFmtId="164" fontId="16" fillId="6" borderId="0" xfId="29" applyFont="true" applyBorder="false" applyAlignment="true" applyProtection="false">
      <alignment horizontal="general" vertical="bottom" textRotation="0" wrapText="true" indent="0" shrinkToFit="false"/>
      <protection locked="true" hidden="false"/>
    </xf>
    <xf numFmtId="164" fontId="22" fillId="0" borderId="5" xfId="29" applyFont="true" applyBorder="true" applyAlignment="true" applyProtection="false">
      <alignment horizontal="center" vertical="center" textRotation="0" wrapText="true" indent="0" shrinkToFit="false"/>
      <protection locked="true" hidden="false"/>
    </xf>
    <xf numFmtId="164" fontId="18" fillId="4" borderId="4" xfId="0" applyFont="true" applyBorder="true" applyAlignment="true" applyProtection="false">
      <alignment horizontal="general" vertical="center" textRotation="0" wrapText="false" indent="0" shrinkToFit="false"/>
      <protection locked="true" hidden="false"/>
    </xf>
    <xf numFmtId="164" fontId="16" fillId="0" borderId="5" xfId="29" applyFont="true" applyBorder="true" applyAlignment="true" applyProtection="false">
      <alignment horizontal="center" vertical="bottom" textRotation="0" wrapText="true" indent="0" shrinkToFit="false"/>
      <protection locked="true" hidden="false"/>
    </xf>
    <xf numFmtId="164" fontId="16" fillId="2" borderId="4" xfId="35" applyFont="true" applyBorder="true" applyAlignment="true" applyProtection="false">
      <alignment horizontal="center" vertical="bottom" textRotation="0" wrapText="false" indent="0" shrinkToFit="false"/>
      <protection locked="true" hidden="false"/>
    </xf>
    <xf numFmtId="164" fontId="16" fillId="0" borderId="5" xfId="35" applyFont="true" applyBorder="true" applyAlignment="true" applyProtection="false">
      <alignment horizontal="center" vertical="bottom" textRotation="0" wrapText="true" indent="0" shrinkToFit="false"/>
      <protection locked="true" hidden="false"/>
    </xf>
    <xf numFmtId="164" fontId="16" fillId="0" borderId="5" xfId="35" applyFont="true" applyBorder="true" applyAlignment="true" applyProtection="false">
      <alignment horizontal="general" vertical="bottom" textRotation="0" wrapText="true" indent="0" shrinkToFit="false"/>
      <protection locked="true" hidden="false"/>
    </xf>
    <xf numFmtId="164" fontId="16" fillId="0" borderId="5" xfId="35" applyFont="true" applyBorder="true" applyAlignment="true" applyProtection="false">
      <alignment horizontal="right" vertical="bottom" textRotation="0" wrapText="true" indent="0" shrinkToFit="false"/>
      <protection locked="true" hidden="false"/>
    </xf>
    <xf numFmtId="168" fontId="24" fillId="8" borderId="4" xfId="0" applyFont="true" applyBorder="true" applyAlignment="true" applyProtection="false">
      <alignment horizontal="center" vertical="center" textRotation="0" wrapText="false" indent="0" shrinkToFit="false"/>
      <protection locked="true" hidden="false"/>
    </xf>
    <xf numFmtId="168" fontId="25" fillId="0" borderId="13" xfId="15" applyFont="true" applyBorder="true" applyAlignment="true" applyProtection="true">
      <alignment horizontal="center" vertical="bottom" textRotation="0" wrapText="true" indent="0" shrinkToFit="false"/>
      <protection locked="true" hidden="false"/>
    </xf>
    <xf numFmtId="168" fontId="25" fillId="3" borderId="14" xfId="0" applyFont="true" applyBorder="true" applyAlignment="true" applyProtection="false">
      <alignment horizontal="right" vertical="bottom" textRotation="0" wrapText="tru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8" fontId="25" fillId="0" borderId="15" xfId="15" applyFont="true" applyBorder="true" applyAlignment="true" applyProtection="true">
      <alignment horizontal="center" vertical="bottom" textRotation="0" wrapText="true" indent="0" shrinkToFit="false"/>
      <protection locked="true" hidden="false"/>
    </xf>
    <xf numFmtId="168" fontId="25" fillId="3" borderId="16" xfId="0" applyFont="true" applyBorder="true" applyAlignment="true" applyProtection="false">
      <alignment horizontal="right" vertical="bottom" textRotation="0" wrapText="true" indent="0" shrinkToFit="false"/>
      <protection locked="true" hidden="false"/>
    </xf>
    <xf numFmtId="170" fontId="25" fillId="3" borderId="16" xfId="0" applyFont="true" applyBorder="true" applyAlignment="true" applyProtection="false">
      <alignment horizontal="right" vertical="bottom" textRotation="0" wrapText="true" indent="0" shrinkToFit="false"/>
      <protection locked="true" hidden="false"/>
    </xf>
    <xf numFmtId="168" fontId="25" fillId="0" borderId="17" xfId="15" applyFont="true" applyBorder="true" applyAlignment="true" applyProtection="true">
      <alignment horizontal="center" vertical="bottom" textRotation="0" wrapText="true" indent="0" shrinkToFit="false"/>
      <protection locked="true" hidden="false"/>
    </xf>
    <xf numFmtId="170" fontId="25" fillId="3" borderId="18" xfId="0"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4" fontId="16" fillId="3" borderId="4" xfId="30" applyFont="true" applyBorder="true" applyAlignment="true" applyProtection="false">
      <alignment horizontal="center" vertical="center" textRotation="0" wrapText="true" indent="0" shrinkToFit="false"/>
      <protection locked="true" hidden="false"/>
    </xf>
    <xf numFmtId="164" fontId="16" fillId="9" borderId="4" xfId="30" applyFont="true" applyBorder="true" applyAlignment="true" applyProtection="false">
      <alignment horizontal="center" vertical="center" textRotation="0" wrapText="true" indent="0" shrinkToFit="false"/>
      <protection locked="true" hidden="false"/>
    </xf>
    <xf numFmtId="164" fontId="16" fillId="4"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28" fillId="7"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31" fillId="3" borderId="4" xfId="30" applyFont="true" applyBorder="true" applyAlignment="true" applyProtection="false">
      <alignment horizontal="center" vertical="center" textRotation="0" wrapText="true" indent="0" shrinkToFit="false"/>
      <protection locked="true" hidden="false"/>
    </xf>
    <xf numFmtId="164" fontId="31" fillId="9" borderId="4" xfId="30" applyFont="true" applyBorder="true" applyAlignment="true" applyProtection="false">
      <alignment horizontal="center" vertical="center" textRotation="0" wrapText="true" indent="0" shrinkToFit="false"/>
      <protection locked="true" hidden="false"/>
    </xf>
    <xf numFmtId="164" fontId="32" fillId="4" borderId="4" xfId="0" applyFont="true" applyBorder="true" applyAlignment="true" applyProtection="false">
      <alignment horizontal="center" vertical="center" textRotation="0" wrapText="true" indent="0" shrinkToFit="false"/>
      <protection locked="true" hidden="false"/>
    </xf>
    <xf numFmtId="164" fontId="33" fillId="0" borderId="0" xfId="0" applyFont="true" applyBorder="false" applyAlignment="true" applyProtection="false">
      <alignment horizontal="center" vertical="center" textRotation="0" wrapText="true" indent="0" shrinkToFit="false"/>
      <protection locked="true" hidden="false"/>
    </xf>
    <xf numFmtId="164" fontId="34" fillId="0" borderId="0" xfId="0" applyFont="true" applyBorder="false" applyAlignment="true" applyProtection="false">
      <alignment horizontal="center" vertical="center" textRotation="0" wrapText="true" indent="0" shrinkToFit="false"/>
      <protection locked="true" hidden="false"/>
    </xf>
    <xf numFmtId="164" fontId="3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4" fontId="21" fillId="2" borderId="4" xfId="30" applyFont="true" applyBorder="true" applyAlignment="true" applyProtection="false">
      <alignment horizontal="center" vertical="center" textRotation="0" wrapText="true" indent="0" shrinkToFit="false"/>
      <protection locked="true" hidden="false"/>
    </xf>
    <xf numFmtId="164" fontId="0" fillId="4" borderId="4" xfId="0" applyFont="false" applyBorder="true" applyAlignment="true" applyProtection="false">
      <alignment horizontal="center" vertical="center" textRotation="0" wrapText="true" indent="0" shrinkToFit="false"/>
      <protection locked="true" hidden="false"/>
    </xf>
    <xf numFmtId="164" fontId="35" fillId="0" borderId="19" xfId="0" applyFont="true" applyBorder="true" applyAlignment="true" applyProtection="false">
      <alignment horizontal="center" vertical="center" textRotation="0" wrapText="true" indent="0" shrinkToFit="false"/>
      <protection locked="true" hidden="false"/>
    </xf>
    <xf numFmtId="164" fontId="36" fillId="0" borderId="19" xfId="0" applyFont="true" applyBorder="true" applyAlignment="true" applyProtection="false">
      <alignment horizontal="center" vertical="center" textRotation="0" wrapText="true" indent="0" shrinkToFit="false"/>
      <protection locked="true" hidden="false"/>
    </xf>
    <xf numFmtId="164" fontId="36"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38" applyFont="true" applyBorder="true" applyAlignment="true" applyProtection="tru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true" applyProtection="false">
      <alignment horizontal="center" vertical="bottom" textRotation="0" wrapText="false" indent="0" shrinkToFit="false"/>
      <protection locked="true" hidden="false"/>
    </xf>
    <xf numFmtId="167" fontId="37" fillId="0" borderId="0" xfId="0" applyFont="true" applyBorder="false" applyAlignment="false" applyProtection="false">
      <alignment horizontal="general" vertical="bottom" textRotation="0" wrapText="false" indent="0" shrinkToFit="false"/>
      <protection locked="true" hidden="false"/>
    </xf>
    <xf numFmtId="167" fontId="38" fillId="0" borderId="0" xfId="0" applyFont="true" applyBorder="false" applyAlignment="true" applyProtection="false">
      <alignment horizontal="center" vertical="bottom" textRotation="0" wrapText="false" indent="0" shrinkToFit="false"/>
      <protection locked="true" hidden="false"/>
    </xf>
    <xf numFmtId="167" fontId="39" fillId="0"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false" indent="0" shrinkToFit="false"/>
      <protection locked="true" hidden="false"/>
    </xf>
    <xf numFmtId="164" fontId="34" fillId="0" borderId="0" xfId="0" applyFont="true" applyBorder="false" applyAlignment="true" applyProtection="false">
      <alignment horizontal="center"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true" applyProtection="false">
      <alignment horizontal="center" vertical="bottom" textRotation="0" wrapText="false" indent="0" shrinkToFit="false"/>
      <protection locked="true" hidden="false"/>
    </xf>
    <xf numFmtId="164" fontId="41" fillId="0" borderId="0" xfId="0" applyFont="true" applyBorder="false" applyAlignment="false" applyProtection="false">
      <alignment horizontal="general" vertical="bottom" textRotation="0" wrapText="false" indent="0" shrinkToFit="false"/>
      <protection locked="true" hidden="false"/>
    </xf>
    <xf numFmtId="164" fontId="34" fillId="0" borderId="0" xfId="0" applyFont="true" applyBorder="false" applyAlignment="true" applyProtection="false">
      <alignment horizontal="left" vertical="bottom" textRotation="0" wrapText="false" indent="0" shrinkToFit="false"/>
      <protection locked="true" hidden="false"/>
    </xf>
    <xf numFmtId="164" fontId="29" fillId="0" borderId="0" xfId="0" applyFont="true" applyBorder="false" applyAlignment="true" applyProtection="false">
      <alignment horizontal="left" vertical="bottom" textRotation="0" wrapText="false" indent="0" shrinkToFit="false"/>
      <protection locked="true" hidden="false"/>
    </xf>
    <xf numFmtId="164" fontId="40"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64" fontId="42" fillId="0" borderId="0" xfId="0" applyFont="true" applyBorder="false" applyAlignment="true" applyProtection="false">
      <alignment horizontal="left" vertical="center" textRotation="0" wrapText="true" indent="0" shrinkToFit="false"/>
      <protection locked="true" hidden="false"/>
    </xf>
    <xf numFmtId="164" fontId="4" fillId="0" borderId="0" xfId="26" applyFont="false" applyBorder="false" applyAlignment="false" applyProtection="false">
      <alignment horizontal="general" vertical="bottom" textRotation="0" wrapText="false" indent="0" shrinkToFit="false"/>
      <protection locked="true" hidden="false"/>
    </xf>
    <xf numFmtId="164" fontId="33"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center" textRotation="0" wrapText="true" indent="0" shrinkToFit="false"/>
      <protection locked="true" hidden="false"/>
    </xf>
    <xf numFmtId="167" fontId="40" fillId="0" borderId="0" xfId="0" applyFont="true" applyBorder="false" applyAlignment="true" applyProtection="false">
      <alignment horizontal="left" vertical="center" textRotation="0" wrapText="false" indent="0" shrinkToFit="false"/>
      <protection locked="true" hidden="false"/>
    </xf>
    <xf numFmtId="164" fontId="4" fillId="0" borderId="5" xfId="32" applyFont="true" applyBorder="true" applyAlignment="true" applyProtection="false">
      <alignment horizontal="general" vertical="bottom" textRotation="0" wrapText="true" indent="0" shrinkToFit="false"/>
      <protection locked="true" hidden="false"/>
    </xf>
    <xf numFmtId="164" fontId="0" fillId="0" borderId="0" xfId="23" applyFont="fals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true" applyProtection="false">
      <alignment horizontal="center" vertical="center" textRotation="0" wrapText="true" indent="0" shrinkToFit="false"/>
      <protection locked="true" hidden="false"/>
    </xf>
    <xf numFmtId="164" fontId="45" fillId="0" borderId="0" xfId="0" applyFont="true" applyBorder="false" applyAlignment="true" applyProtection="false">
      <alignment horizontal="center" vertical="center" textRotation="0" wrapText="true" indent="0" shrinkToFit="false"/>
      <protection locked="true" hidden="false"/>
    </xf>
    <xf numFmtId="164" fontId="32" fillId="0" borderId="0" xfId="0" applyFont="true" applyBorder="false" applyAlignment="true" applyProtection="false">
      <alignment horizontal="center" vertical="center" textRotation="0" wrapText="true" indent="0" shrinkToFit="false"/>
      <protection locked="true" hidden="false"/>
    </xf>
    <xf numFmtId="167" fontId="30" fillId="0" borderId="0" xfId="0" applyFont="true" applyBorder="false" applyAlignment="true" applyProtection="false">
      <alignment horizontal="center" vertical="bottom" textRotation="0" wrapText="false" indent="0" shrinkToFit="false"/>
      <protection locked="true" hidden="false"/>
    </xf>
    <xf numFmtId="167" fontId="30"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left" vertical="bottom" textRotation="0" wrapText="true" indent="0" shrinkToFit="false"/>
      <protection locked="true" hidden="false"/>
    </xf>
    <xf numFmtId="164" fontId="0" fillId="0" borderId="0" xfId="2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46" fillId="0"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64" fontId="48" fillId="0" borderId="0" xfId="0" applyFont="true" applyBorder="false" applyAlignment="true" applyProtection="false">
      <alignment horizontal="center" vertical="center" textRotation="0" wrapText="true" indent="0" shrinkToFit="false"/>
      <protection locked="true" hidden="false"/>
    </xf>
    <xf numFmtId="171" fontId="0" fillId="0" borderId="0" xfId="0" applyFont="true" applyBorder="false" applyAlignment="true" applyProtection="false">
      <alignment horizontal="center" vertical="bottom" textRotation="0" wrapText="false" indent="0" shrinkToFit="false"/>
      <protection locked="true" hidden="false"/>
    </xf>
    <xf numFmtId="172" fontId="0"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false" applyProtection="false">
      <alignment horizontal="general" vertical="bottom" textRotation="0" wrapText="false" indent="0" shrinkToFit="false"/>
      <protection locked="true" hidden="false"/>
    </xf>
    <xf numFmtId="167" fontId="30" fillId="0" borderId="20" xfId="0" applyFont="true" applyBorder="true" applyAlignment="false" applyProtection="false">
      <alignment horizontal="general" vertical="bottom" textRotation="0" wrapText="false" indent="0" shrinkToFit="false"/>
      <protection locked="true" hidden="false"/>
    </xf>
    <xf numFmtId="167" fontId="30" fillId="0" borderId="20" xfId="0" applyFont="true" applyBorder="true" applyAlignment="true" applyProtection="false">
      <alignment horizontal="center" vertical="bottom" textRotation="0" wrapText="false" indent="0" shrinkToFit="false"/>
      <protection locked="true" hidden="false"/>
    </xf>
    <xf numFmtId="167" fontId="34"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true" applyProtection="false">
      <alignment horizontal="center" vertical="bottom" textRotation="0" wrapText="false" indent="0" shrinkToFit="false"/>
      <protection locked="true" hidden="false"/>
    </xf>
    <xf numFmtId="167" fontId="29" fillId="0" borderId="20" xfId="0" applyFont="true" applyBorder="true" applyAlignment="false" applyProtection="false">
      <alignment horizontal="general" vertical="bottom" textRotation="0" wrapText="false" indent="0" shrinkToFit="false"/>
      <protection locked="true" hidden="false"/>
    </xf>
    <xf numFmtId="167" fontId="28" fillId="0" borderId="20"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left" vertical="bottom" textRotation="0" wrapText="false" indent="0" shrinkToFit="false"/>
      <protection locked="true" hidden="false"/>
    </xf>
    <xf numFmtId="167" fontId="40" fillId="0" borderId="0" xfId="0" applyFont="true" applyBorder="false" applyAlignment="true" applyProtection="false">
      <alignment horizontal="left" vertical="bottom" textRotation="0" wrapText="true" indent="0" shrinkToFit="false"/>
      <protection locked="true" hidden="false"/>
    </xf>
    <xf numFmtId="164" fontId="40" fillId="0" borderId="0" xfId="0" applyFont="true" applyBorder="false" applyAlignment="true" applyProtection="false">
      <alignment horizontal="left" vertical="bottom" textRotation="0" wrapText="true" indent="0" shrinkToFit="false"/>
      <protection locked="true" hidden="false"/>
    </xf>
    <xf numFmtId="164" fontId="0" fillId="0" borderId="0" xfId="21" applyFont="false" applyBorder="false" applyAlignment="true" applyProtection="false">
      <alignment horizontal="center" vertical="bottom" textRotation="0" wrapText="false" indent="0" shrinkToFit="false"/>
      <protection locked="true" hidden="false"/>
    </xf>
    <xf numFmtId="171" fontId="0" fillId="0" borderId="0" xfId="21" applyFont="false" applyBorder="false" applyAlignment="true" applyProtection="false">
      <alignment horizontal="center" vertical="bottom" textRotation="0" wrapText="false" indent="0" shrinkToFit="false"/>
      <protection locked="true" hidden="false"/>
    </xf>
    <xf numFmtId="164" fontId="0" fillId="0" borderId="0" xfId="21" applyFont="false" applyBorder="false" applyAlignment="false" applyProtection="false">
      <alignment horizontal="general" vertical="bottom" textRotation="0" wrapText="false" indent="0" shrinkToFit="false"/>
      <protection locked="true" hidden="false"/>
    </xf>
    <xf numFmtId="164" fontId="30" fillId="7" borderId="0" xfId="0" applyFont="true" applyBorder="false" applyAlignment="true" applyProtection="false">
      <alignment horizontal="center" vertical="center" textRotation="0" wrapText="true" indent="0" shrinkToFit="false"/>
      <protection locked="true" hidden="false"/>
    </xf>
    <xf numFmtId="164" fontId="44" fillId="0" borderId="0" xfId="0" applyFont="true" applyBorder="false" applyAlignment="false" applyProtection="false">
      <alignment horizontal="general" vertical="bottom" textRotation="0" wrapText="false" indent="0" shrinkToFit="false"/>
      <protection locked="true" hidden="false"/>
    </xf>
    <xf numFmtId="164" fontId="35" fillId="0" borderId="0" xfId="0" applyFont="true" applyBorder="false" applyAlignment="false" applyProtection="false">
      <alignment horizontal="general" vertical="bottom" textRotation="0" wrapText="false" indent="0" shrinkToFit="false"/>
      <protection locked="true" hidden="false"/>
    </xf>
    <xf numFmtId="164" fontId="35" fillId="0" borderId="21" xfId="0" applyFont="true" applyBorder="true" applyAlignment="true" applyProtection="false">
      <alignment horizontal="center" vertical="center" textRotation="0" wrapText="true" indent="0" shrinkToFit="false"/>
      <protection locked="true" hidden="false"/>
    </xf>
    <xf numFmtId="164" fontId="43" fillId="0" borderId="0" xfId="0" applyFont="true" applyBorder="false" applyAlignment="true" applyProtection="false">
      <alignment horizontal="general" vertical="center" textRotation="0" wrapText="true" indent="0" shrinkToFit="false"/>
      <protection locked="true" hidden="false"/>
    </xf>
    <xf numFmtId="167" fontId="43" fillId="0" borderId="0" xfId="0" applyFont="true" applyBorder="false" applyAlignment="false" applyProtection="false">
      <alignment horizontal="general" vertical="bottom" textRotation="0" wrapText="false" indent="0" shrinkToFit="false"/>
      <protection locked="true" hidden="false"/>
    </xf>
    <xf numFmtId="164" fontId="35" fillId="0" borderId="0" xfId="30" applyFont="true" applyBorder="false" applyAlignment="true" applyProtection="false">
      <alignment horizontal="center" vertical="center" textRotation="0" wrapText="true" indent="0" shrinkToFit="false"/>
      <protection locked="true" hidden="false"/>
    </xf>
    <xf numFmtId="164" fontId="43" fillId="0" borderId="5" xfId="0" applyFont="true" applyBorder="true" applyAlignment="true" applyProtection="false">
      <alignment horizontal="left" vertical="bottom" textRotation="0" wrapText="true" indent="0" shrinkToFit="false"/>
      <protection locked="true" hidden="false"/>
    </xf>
    <xf numFmtId="167" fontId="43" fillId="0" borderId="0" xfId="0" applyFont="true" applyBorder="false" applyAlignment="true" applyProtection="false">
      <alignment horizontal="left" vertical="center" textRotation="0" wrapText="false" indent="0" shrinkToFit="false"/>
      <protection locked="true" hidden="false"/>
    </xf>
    <xf numFmtId="164" fontId="0" fillId="5" borderId="0" xfId="0" applyFont="false" applyBorder="false" applyAlignment="true" applyProtection="false">
      <alignment horizontal="center" vertical="bottom" textRotation="0" wrapText="false" indent="0" shrinkToFit="false"/>
      <protection locked="true" hidden="false"/>
    </xf>
    <xf numFmtId="164" fontId="49" fillId="5" borderId="0" xfId="0" applyFont="true" applyBorder="false" applyAlignment="true" applyProtection="false">
      <alignment horizontal="center" vertical="bottom" textRotation="0" wrapText="false" indent="0" shrinkToFit="false"/>
      <protection locked="true" hidden="false"/>
    </xf>
    <xf numFmtId="164" fontId="50" fillId="5" borderId="0" xfId="0" applyFont="true" applyBorder="false" applyAlignment="true" applyProtection="false">
      <alignment horizontal="center" vertical="bottom" textRotation="0" wrapText="false" indent="0" shrinkToFit="false"/>
      <protection locked="true" hidden="false"/>
    </xf>
    <xf numFmtId="164" fontId="40" fillId="5"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31" fillId="4" borderId="4" xfId="30" applyFont="true" applyBorder="true" applyAlignment="true" applyProtection="false">
      <alignment horizontal="center" vertical="center" textRotation="0" wrapText="true" indent="0" shrinkToFit="false"/>
      <protection locked="true" hidden="false"/>
    </xf>
    <xf numFmtId="164" fontId="32" fillId="4"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center" textRotation="0" wrapText="true" indent="0" shrinkToFit="false"/>
      <protection locked="true" hidden="false"/>
    </xf>
    <xf numFmtId="164" fontId="51" fillId="2" borderId="4" xfId="20" applyFont="true" applyBorder="true" applyAlignment="true" applyProtection="false">
      <alignment horizontal="center" vertical="bottom" textRotation="0" wrapText="false" indent="0" shrinkToFit="false"/>
      <protection locked="true" hidden="false"/>
    </xf>
    <xf numFmtId="164" fontId="0" fillId="2" borderId="4" xfId="20" applyFont="false" applyBorder="true" applyAlignment="true" applyProtection="false">
      <alignment horizontal="center" vertical="center" textRotation="0" wrapText="true" indent="0" shrinkToFit="false"/>
      <protection locked="true" hidden="false"/>
    </xf>
    <xf numFmtId="164" fontId="0" fillId="4" borderId="4" xfId="20" applyFont="false" applyBorder="true" applyAlignment="true" applyProtection="false">
      <alignment horizontal="center" vertical="center" textRotation="0" wrapText="tru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4" fontId="17" fillId="3" borderId="4" xfId="30" applyFont="true" applyBorder="true" applyAlignment="true" applyProtection="false">
      <alignment horizontal="center" vertical="center" textRotation="0" wrapText="true" indent="0" shrinkToFit="false"/>
      <protection locked="true" hidden="false"/>
    </xf>
    <xf numFmtId="164" fontId="16" fillId="10" borderId="4" xfId="30" applyFont="true" applyBorder="true" applyAlignment="true" applyProtection="false">
      <alignment horizontal="center" vertical="center" textRotation="0" wrapText="true" indent="0" shrinkToFit="false"/>
      <protection locked="true" hidden="false"/>
    </xf>
    <xf numFmtId="164" fontId="41" fillId="0" borderId="0" xfId="0" applyFont="true" applyBorder="false" applyAlignment="true" applyProtection="false">
      <alignment horizontal="center" vertical="center" textRotation="0" wrapText="true" indent="0" shrinkToFit="false"/>
      <protection locked="true" hidden="false"/>
    </xf>
    <xf numFmtId="164" fontId="31" fillId="10" borderId="4" xfId="30" applyFont="true" applyBorder="true" applyAlignment="true" applyProtection="false">
      <alignment horizontal="center" vertical="center" textRotation="0" wrapText="true" indent="0" shrinkToFit="false"/>
      <protection locked="true" hidden="false"/>
    </xf>
    <xf numFmtId="164" fontId="20" fillId="2" borderId="4" xfId="30" applyFont="true" applyBorder="true" applyAlignment="true" applyProtection="false">
      <alignment horizontal="center" vertical="center" textRotation="0" wrapText="true" indent="0" shrinkToFit="false"/>
      <protection locked="true" hidden="false"/>
    </xf>
    <xf numFmtId="167" fontId="35" fillId="0" borderId="0" xfId="0" applyFont="true" applyBorder="false" applyAlignment="true" applyProtection="false">
      <alignment horizontal="center" vertical="center" textRotation="0" wrapText="false" indent="0" shrinkToFit="false"/>
      <protection locked="true" hidden="false"/>
    </xf>
    <xf numFmtId="167" fontId="42"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32" fillId="0" borderId="0" xfId="0" applyFont="true" applyBorder="false" applyAlignment="true" applyProtection="false">
      <alignment horizontal="left" vertical="center" textRotation="0" wrapText="true" indent="0" shrinkToFit="false"/>
      <protection locked="true" hidden="false"/>
    </xf>
    <xf numFmtId="164" fontId="35" fillId="0" borderId="21"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center" vertical="center" textRotation="0" wrapText="true" indent="0" shrinkToFit="false"/>
      <protection locked="true" hidden="false"/>
    </xf>
    <xf numFmtId="164" fontId="35" fillId="0" borderId="19" xfId="30" applyFont="true" applyBorder="true" applyAlignment="true" applyProtection="false">
      <alignment horizontal="right"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34" fillId="0" borderId="0" xfId="0" applyFont="true" applyBorder="false" applyAlignment="true" applyProtection="false">
      <alignment horizontal="right" vertical="center" textRotation="0" wrapText="false" indent="0" shrinkToFit="false"/>
      <protection locked="true" hidden="false"/>
    </xf>
    <xf numFmtId="167" fontId="35" fillId="0" borderId="0" xfId="0" applyFont="true" applyBorder="false" applyAlignment="true" applyProtection="false">
      <alignment horizontal="right" vertical="center" textRotation="0" wrapText="false" indent="0" shrinkToFit="false"/>
      <protection locked="true" hidden="false"/>
    </xf>
    <xf numFmtId="164" fontId="40" fillId="0" borderId="0" xfId="30" applyFont="true" applyBorder="false" applyAlignment="true" applyProtection="false">
      <alignment horizontal="left" vertical="center" textRotation="0" wrapText="true" indent="0" shrinkToFit="false"/>
      <protection locked="true" hidden="false"/>
    </xf>
    <xf numFmtId="164" fontId="40" fillId="7" borderId="0" xfId="0" applyFont="true" applyBorder="false" applyAlignment="true" applyProtection="false">
      <alignment horizontal="left" vertical="bottom" textRotation="0" wrapText="true" indent="0" shrinkToFit="false"/>
      <protection locked="true" hidden="false"/>
    </xf>
    <xf numFmtId="167" fontId="40" fillId="7" borderId="0" xfId="0" applyFont="true" applyBorder="false" applyAlignment="true" applyProtection="false">
      <alignment horizontal="left"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73" fontId="35" fillId="0" borderId="0" xfId="0" applyFont="true" applyBorder="false" applyAlignment="true" applyProtection="false">
      <alignment horizontal="center" vertical="bottom" textRotation="0" wrapText="false" indent="0" shrinkToFit="false"/>
      <protection locked="true" hidden="false"/>
    </xf>
    <xf numFmtId="164" fontId="16" fillId="11" borderId="4" xfId="30" applyFont="true" applyBorder="true" applyAlignment="true" applyProtection="false">
      <alignment horizontal="center" vertical="center" textRotation="0" wrapText="true" indent="0" shrinkToFit="false"/>
      <protection locked="true" hidden="false"/>
    </xf>
    <xf numFmtId="164" fontId="30" fillId="0" borderId="0" xfId="0" applyFont="true" applyBorder="false" applyAlignment="true" applyProtection="false">
      <alignment horizontal="center" vertical="center" textRotation="0" wrapText="false" indent="0" shrinkToFit="false"/>
      <protection locked="true" hidden="false"/>
    </xf>
    <xf numFmtId="164" fontId="54" fillId="0" borderId="0" xfId="0" applyFont="true" applyBorder="false" applyAlignment="true" applyProtection="false">
      <alignment horizontal="center" vertical="center" textRotation="0" wrapText="true" indent="0" shrinkToFit="false"/>
      <protection locked="true" hidden="false"/>
    </xf>
    <xf numFmtId="164" fontId="32" fillId="11" borderId="4" xfId="0" applyFont="true" applyBorder="true" applyAlignment="true" applyProtection="false">
      <alignment horizontal="center" vertical="center" textRotation="0" wrapText="true" indent="0" shrinkToFit="false"/>
      <protection locked="true" hidden="false"/>
    </xf>
    <xf numFmtId="164" fontId="0" fillId="11" borderId="4" xfId="0" applyFont="false" applyBorder="true" applyAlignment="true" applyProtection="false">
      <alignment horizontal="center" vertical="center" textRotation="0" wrapText="true" indent="0" shrinkToFit="false"/>
      <protection locked="true" hidden="false"/>
    </xf>
    <xf numFmtId="164" fontId="54" fillId="0"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left" vertical="center" textRotation="0" wrapText="true" indent="0" shrinkToFit="false"/>
      <protection locked="true" hidden="false"/>
    </xf>
    <xf numFmtId="167" fontId="43" fillId="0" borderId="0" xfId="0" applyFont="true" applyBorder="false" applyAlignment="true" applyProtection="false">
      <alignment horizontal="center" vertical="bottom" textRotation="0" wrapText="false" indent="0" shrinkToFit="false"/>
      <protection locked="true" hidden="false"/>
    </xf>
    <xf numFmtId="164" fontId="54" fillId="0" borderId="0" xfId="0" applyFont="true" applyBorder="false" applyAlignment="true" applyProtection="false">
      <alignment horizontal="left" vertical="center" textRotation="0" wrapText="true" indent="0" shrinkToFit="false"/>
      <protection locked="true" hidden="false"/>
    </xf>
    <xf numFmtId="164" fontId="54" fillId="0" borderId="0" xfId="0" applyFont="true" applyBorder="false" applyAlignment="true" applyProtection="false">
      <alignment horizontal="center" vertical="bottom" textRotation="0" wrapText="false" indent="0" shrinkToFit="false"/>
      <protection locked="true" hidden="false"/>
    </xf>
    <xf numFmtId="164" fontId="44" fillId="0" borderId="0" xfId="0" applyFont="true" applyBorder="false" applyAlignment="true" applyProtection="false">
      <alignment horizontal="center" vertical="bottom" textRotation="0" wrapText="false" indent="0" shrinkToFit="false"/>
      <protection locked="true" hidden="false"/>
    </xf>
    <xf numFmtId="164" fontId="30" fillId="0" borderId="0" xfId="0" applyFont="true" applyBorder="false" applyAlignment="true" applyProtection="false">
      <alignment horizontal="left" vertical="center"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44"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false" applyAlignment="true" applyProtection="false">
      <alignment horizontal="left" vertical="center" textRotation="0" wrapText="true" indent="0" shrinkToFit="false"/>
      <protection locked="true" hidden="false"/>
    </xf>
    <xf numFmtId="164" fontId="55" fillId="0" borderId="0" xfId="0" applyFont="true" applyBorder="false" applyAlignment="true" applyProtection="false">
      <alignment horizontal="center"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42" fillId="0" borderId="0" xfId="0" applyFont="true" applyBorder="false" applyAlignment="false" applyProtection="false">
      <alignment horizontal="general" vertical="bottom" textRotation="0" wrapText="false" indent="0" shrinkToFit="false"/>
      <protection locked="true" hidden="false"/>
    </xf>
    <xf numFmtId="167" fontId="42" fillId="0" borderId="0" xfId="0" applyFont="true" applyBorder="false" applyAlignment="true" applyProtection="false">
      <alignment horizontal="general" vertical="center" textRotation="0" wrapText="false" indent="0" shrinkToFit="false"/>
      <protection locked="true" hidden="false"/>
    </xf>
    <xf numFmtId="164" fontId="42" fillId="0" borderId="0" xfId="0" applyFont="true" applyBorder="false" applyAlignment="true" applyProtection="false">
      <alignment horizontal="general" vertical="center" textRotation="0" wrapText="true" indent="0" shrinkToFit="false"/>
      <protection locked="true" hidden="false"/>
    </xf>
    <xf numFmtId="164" fontId="43" fillId="0" borderId="0" xfId="0" applyFont="true" applyBorder="false" applyAlignment="true" applyProtection="false">
      <alignment horizontal="left" vertical="center" textRotation="0" wrapText="true" indent="0" shrinkToFit="false"/>
      <protection locked="true" hidden="false"/>
    </xf>
    <xf numFmtId="164" fontId="43"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6" fillId="12" borderId="4" xfId="30" applyFont="true" applyBorder="true" applyAlignment="true" applyProtection="false">
      <alignment horizontal="center" vertical="center" textRotation="0" wrapText="true" indent="0" shrinkToFit="false"/>
      <protection locked="true" hidden="false"/>
    </xf>
    <xf numFmtId="164" fontId="29" fillId="0" borderId="0" xfId="0" applyFont="true" applyBorder="false" applyAlignment="true" applyProtection="false">
      <alignment horizontal="center" vertical="center" textRotation="0" wrapText="true" indent="0" shrinkToFit="false"/>
      <protection locked="true" hidden="false"/>
    </xf>
    <xf numFmtId="164" fontId="31" fillId="12" borderId="4" xfId="3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7" fontId="35" fillId="0" borderId="0" xfId="0" applyFont="true" applyBorder="false" applyAlignment="true" applyProtection="false">
      <alignment horizontal="general" vertical="center" textRotation="0" wrapText="false" indent="0" shrinkToFit="false"/>
      <protection locked="true" hidden="false"/>
    </xf>
    <xf numFmtId="167" fontId="34" fillId="0" borderId="0" xfId="0" applyFont="true" applyBorder="false" applyAlignment="true" applyProtection="false">
      <alignment horizontal="center"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2"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74" fontId="0" fillId="0" borderId="0" xfId="0" applyFont="false" applyBorder="false" applyAlignment="true" applyProtection="false">
      <alignment horizontal="center" vertical="bottom" textRotation="0" wrapText="false" indent="0" shrinkToFit="false"/>
      <protection locked="true" hidden="false"/>
    </xf>
    <xf numFmtId="164" fontId="56" fillId="0" borderId="0" xfId="30" applyFont="true" applyBorder="false" applyAlignment="true" applyProtection="false">
      <alignment horizontal="left" vertical="center" textRotation="0" wrapText="true" indent="0" shrinkToFit="false"/>
      <protection locked="true" hidden="false"/>
    </xf>
    <xf numFmtId="167" fontId="56" fillId="0" borderId="0" xfId="0" applyFont="true" applyBorder="false" applyAlignment="true" applyProtection="false">
      <alignment horizontal="center"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57" fillId="0" borderId="0" xfId="0" applyFont="true" applyBorder="false" applyAlignment="true" applyProtection="false">
      <alignment horizontal="left" vertical="center" textRotation="0" wrapText="true" indent="0" shrinkToFit="false"/>
      <protection locked="true" hidden="false"/>
    </xf>
    <xf numFmtId="164" fontId="40" fillId="0" borderId="0" xfId="0" applyFont="true" applyBorder="true" applyAlignment="true" applyProtection="false">
      <alignment horizontal="center" vertical="center" textRotation="0" wrapText="false" indent="0" shrinkToFit="false"/>
      <protection locked="true" hidden="false"/>
    </xf>
    <xf numFmtId="164" fontId="34" fillId="0" borderId="21" xfId="0" applyFont="true" applyBorder="true" applyAlignment="true" applyProtection="false">
      <alignment horizontal="center" vertical="center" textRotation="0" wrapText="true" indent="0" shrinkToFit="false"/>
      <protection locked="true" hidden="false"/>
    </xf>
    <xf numFmtId="164" fontId="34" fillId="0" borderId="19" xfId="0" applyFont="true" applyBorder="true" applyAlignment="true" applyProtection="false">
      <alignment horizontal="center" vertical="center" textRotation="0" wrapText="true" indent="0" shrinkToFit="false"/>
      <protection locked="true" hidden="false"/>
    </xf>
    <xf numFmtId="164" fontId="34" fillId="0" borderId="19" xfId="30" applyFont="true" applyBorder="true" applyAlignment="true" applyProtection="false">
      <alignment horizontal="center" vertical="center" textRotation="0" wrapText="true" indent="0" shrinkToFit="false"/>
      <protection locked="true" hidden="false"/>
    </xf>
    <xf numFmtId="175" fontId="34" fillId="0" borderId="0" xfId="0" applyFont="true" applyBorder="false" applyAlignment="true" applyProtection="false">
      <alignment horizontal="center" vertical="center" textRotation="0" wrapText="false" indent="0" shrinkToFit="false"/>
      <protection locked="true" hidden="false"/>
    </xf>
    <xf numFmtId="164" fontId="27" fillId="0" borderId="0" xfId="0" applyFont="true" applyBorder="false" applyAlignment="true" applyProtection="false">
      <alignment horizontal="left"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4" fontId="58" fillId="0" borderId="0" xfId="0" applyFont="true" applyBorder="false" applyAlignment="true" applyProtection="false">
      <alignment horizontal="left" vertical="center" textRotation="0" wrapText="true" indent="0" shrinkToFit="false"/>
      <protection locked="true" hidden="false"/>
    </xf>
    <xf numFmtId="164" fontId="58" fillId="0" borderId="0" xfId="0" applyFont="true" applyBorder="false" applyAlignment="true" applyProtection="false">
      <alignment horizontal="left" vertical="bottom" textRotation="0" wrapText="false" indent="0" shrinkToFit="false"/>
      <protection locked="true" hidden="false"/>
    </xf>
    <xf numFmtId="164" fontId="59" fillId="0" borderId="0" xfId="0" applyFont="true" applyBorder="false" applyAlignment="true" applyProtection="false">
      <alignment horizontal="center" vertical="center" textRotation="0" wrapText="false" indent="0" shrinkToFit="false"/>
      <protection locked="true" hidden="false"/>
    </xf>
    <xf numFmtId="167" fontId="40" fillId="0" borderId="0" xfId="0" applyFont="true" applyBorder="false" applyAlignment="true" applyProtection="false">
      <alignment horizontal="general" vertical="bottom" textRotation="0" wrapText="true" indent="0" shrinkToFit="false"/>
      <protection locked="true" hidden="false"/>
    </xf>
    <xf numFmtId="164" fontId="0" fillId="0" borderId="0" xfId="21" applyFont="false" applyBorder="false" applyAlignment="true" applyProtection="false">
      <alignment horizontal="center" vertical="center" textRotation="0" wrapText="false" indent="0" shrinkToFit="false"/>
      <protection locked="true" hidden="false"/>
    </xf>
    <xf numFmtId="172" fontId="0" fillId="0" borderId="0" xfId="21" applyFont="false" applyBorder="false" applyAlignment="true" applyProtection="false">
      <alignment horizontal="center" vertical="bottom" textRotation="0" wrapText="false" indent="0" shrinkToFit="false"/>
      <protection locked="true" hidden="false"/>
    </xf>
    <xf numFmtId="164" fontId="16" fillId="13" borderId="4" xfId="30" applyFont="true" applyBorder="true" applyAlignment="true" applyProtection="false">
      <alignment horizontal="center" vertical="center" textRotation="0" wrapText="true" indent="0" shrinkToFit="false"/>
      <protection locked="true" hidden="false"/>
    </xf>
    <xf numFmtId="164" fontId="54" fillId="7" borderId="0" xfId="0" applyFont="true" applyBorder="false" applyAlignment="true" applyProtection="false">
      <alignment horizontal="center" vertical="center" textRotation="0" wrapText="true" indent="0" shrinkToFit="false"/>
      <protection locked="true" hidden="false"/>
    </xf>
    <xf numFmtId="164" fontId="31" fillId="13" borderId="4" xfId="30" applyFont="true" applyBorder="true" applyAlignment="true" applyProtection="false">
      <alignment horizontal="center" vertical="center" textRotation="0" wrapText="true" indent="0" shrinkToFit="false"/>
      <protection locked="true" hidden="false"/>
    </xf>
    <xf numFmtId="164" fontId="54" fillId="7" borderId="19" xfId="0" applyFont="true" applyBorder="true" applyAlignment="true" applyProtection="false">
      <alignment horizontal="center" vertical="center" textRotation="0" wrapText="true" indent="0" shrinkToFit="false"/>
      <protection locked="true" hidden="false"/>
    </xf>
    <xf numFmtId="164" fontId="43" fillId="0" borderId="0" xfId="30" applyFont="true" applyBorder="false" applyAlignment="true" applyProtection="false">
      <alignment horizontal="general" vertical="center" textRotation="0" wrapText="true" indent="0" shrinkToFit="false"/>
      <protection locked="true" hidden="false"/>
    </xf>
    <xf numFmtId="164" fontId="54" fillId="0" borderId="0" xfId="0" applyFont="true" applyBorder="false" applyAlignment="true" applyProtection="false">
      <alignment horizontal="left" vertical="bottom" textRotation="0" wrapText="false" indent="0" shrinkToFit="false"/>
      <protection locked="true" hidden="false"/>
    </xf>
    <xf numFmtId="177" fontId="0" fillId="0" borderId="0" xfId="0" applyFont="false" applyBorder="false" applyAlignment="true" applyProtection="false">
      <alignment horizontal="center" vertical="bottom" textRotation="0" wrapText="false" indent="0" shrinkToFit="false"/>
      <protection locked="true" hidden="false"/>
    </xf>
    <xf numFmtId="178" fontId="0" fillId="0" borderId="0" xfId="0" applyFont="fals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center" vertical="bottom" textRotation="0" wrapText="false" indent="0" shrinkToFit="false"/>
      <protection locked="true" hidden="false"/>
    </xf>
    <xf numFmtId="179" fontId="0" fillId="0" borderId="0" xfId="0" applyFont="false" applyBorder="false" applyAlignment="true" applyProtection="false">
      <alignment horizontal="center" vertical="bottom" textRotation="0" wrapText="false" indent="0" shrinkToFit="false"/>
      <protection locked="true" hidden="false"/>
    </xf>
    <xf numFmtId="167" fontId="42" fillId="0" borderId="0" xfId="0" applyFont="true" applyBorder="false" applyAlignment="true" applyProtection="false">
      <alignment horizontal="general" vertical="bottom" textRotation="0" wrapText="true" indent="0" shrinkToFit="false"/>
      <protection locked="true" hidden="false"/>
    </xf>
    <xf numFmtId="180" fontId="0" fillId="0" borderId="0" xfId="0" applyFont="false" applyBorder="false" applyAlignment="true" applyProtection="false">
      <alignment horizontal="center" vertical="bottom" textRotation="0" wrapText="false" indent="0" shrinkToFit="false"/>
      <protection locked="true" hidden="false"/>
    </xf>
    <xf numFmtId="164" fontId="33" fillId="0" borderId="0" xfId="0" applyFont="true" applyBorder="false" applyAlignment="true" applyProtection="false">
      <alignment horizontal="center" vertical="bottom" textRotation="0" wrapText="false" indent="0" shrinkToFit="false"/>
      <protection locked="true" hidden="false"/>
    </xf>
    <xf numFmtId="164" fontId="43" fillId="0" borderId="0" xfId="0" applyFont="true" applyBorder="false" applyAlignment="true" applyProtection="false">
      <alignment horizontal="general" vertical="center" textRotation="0" wrapText="false" indent="0" shrinkToFit="false"/>
      <protection locked="true" hidden="false"/>
    </xf>
    <xf numFmtId="164" fontId="43" fillId="0" borderId="0" xfId="0" applyFont="true" applyBorder="false" applyAlignment="true" applyProtection="false">
      <alignment horizontal="center" vertical="center" textRotation="0" wrapText="false" indent="0" shrinkToFit="false"/>
      <protection locked="true" hidden="false"/>
    </xf>
    <xf numFmtId="164" fontId="30" fillId="0" borderId="21" xfId="0" applyFont="true" applyBorder="true" applyAlignment="true" applyProtection="false">
      <alignment horizontal="center" vertical="center" textRotation="0" wrapText="true" indent="0" shrinkToFit="false"/>
      <protection locked="true" hidden="false"/>
    </xf>
    <xf numFmtId="181" fontId="0"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4" fontId="36" fillId="0" borderId="0" xfId="0" applyFont="true" applyBorder="false" applyAlignment="true" applyProtection="false">
      <alignment horizontal="left" vertical="center" textRotation="0" wrapText="false" indent="0" shrinkToFit="false"/>
      <protection locked="true" hidden="false"/>
    </xf>
    <xf numFmtId="167" fontId="36" fillId="0" borderId="0" xfId="0" applyFont="true" applyBorder="false" applyAlignment="true" applyProtection="false">
      <alignment horizontal="left" vertical="center" textRotation="0" wrapText="true" indent="0" shrinkToFit="false"/>
      <protection locked="true" hidden="false"/>
    </xf>
  </cellXfs>
  <cellStyles count="25">
    <cellStyle name="Normal" xfId="0" builtinId="0"/>
    <cellStyle name="Comma" xfId="15" builtinId="3"/>
    <cellStyle name="Comma [0]" xfId="16" builtinId="6"/>
    <cellStyle name="Currency" xfId="17" builtinId="4"/>
    <cellStyle name="Currency [0]" xfId="18" builtinId="7"/>
    <cellStyle name="Percent" xfId="19" builtinId="5"/>
    <cellStyle name="Normale 11" xfId="20"/>
    <cellStyle name="Normale 15 8" xfId="21"/>
    <cellStyle name="Normale 2" xfId="22"/>
    <cellStyle name="Normale 2 2" xfId="23"/>
    <cellStyle name="Normale 3" xfId="24"/>
    <cellStyle name="Normale 3 2" xfId="25"/>
    <cellStyle name="Normale 38" xfId="26"/>
    <cellStyle name="Normale 4" xfId="27"/>
    <cellStyle name="Normale_CAMPI 2 2" xfId="28"/>
    <cellStyle name="Normale_campi_tipi 2" xfId="29"/>
    <cellStyle name="Normale_Foglio1" xfId="30"/>
    <cellStyle name="Normale_Foglio1 2 2" xfId="31"/>
    <cellStyle name="Normale_Foglio1_1" xfId="32"/>
    <cellStyle name="Normale_info" xfId="33"/>
    <cellStyle name="Normale_INFO_1" xfId="34"/>
    <cellStyle name="Normale_INFO_2" xfId="35"/>
    <cellStyle name="Normale_tutti_schemi_acq" xfId="36"/>
    <cellStyle name="Normale_tutti_schemi_acq 2" xfId="37"/>
    <cellStyle name="Percentuale 2 2" xfId="38"/>
  </cellStyles>
  <dxfs count="5">
    <dxf>
      <fill>
        <patternFill patternType="solid">
          <fgColor rgb="FFC0C0C0"/>
        </patternFill>
      </fill>
    </dxf>
    <dxf>
      <fill>
        <patternFill patternType="solid">
          <fgColor rgb="00FFFFFF"/>
        </patternFill>
      </fill>
    </dxf>
    <dxf>
      <fill>
        <patternFill patternType="solid">
          <fgColor rgb="FF3D3D3D"/>
          <bgColor rgb="FFFFFFFF"/>
        </patternFill>
      </fill>
    </dxf>
    <dxf>
      <fill>
        <patternFill>
          <bgColor rgb="FF92D050"/>
        </patternFill>
      </fill>
    </dxf>
    <dxf>
      <font>
        <name val="Arial"/>
        <charset val="134"/>
        <family val="0"/>
      </font>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DEADA"/>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B3A2C7"/>
      <rgbColor rgb="FFFFCC99"/>
      <rgbColor rgb="FF3366FF"/>
      <rgbColor rgb="FF00B0F0"/>
      <rgbColor rgb="FF92D050"/>
      <rgbColor rgb="FFFFCC00"/>
      <rgbColor rgb="FFFF9900"/>
      <rgbColor rgb="FFFF6600"/>
      <rgbColor rgb="FF666699"/>
      <rgbColor rgb="FF969696"/>
      <rgbColor rgb="FF003366"/>
      <rgbColor rgb="FF00B050"/>
      <rgbColor rgb="FF003300"/>
      <rgbColor rgb="FF333300"/>
      <rgbColor rgb="FF993300"/>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externalLink" Target="externalLinks/externalLink1.xml"/><Relationship Id="rId40" Type="http://schemas.openxmlformats.org/officeDocument/2006/relationships/externalLink" Target="externalLinks/externalLink2.xml"/><Relationship Id="rId4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DB_FontiApprov_6.09.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INPUT.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put anno"/>
    </sheetNames>
    <sheetDataSet>
      <sheetData sheetId="0">
        <row r="1">
          <cell r="A1">
            <v>2023</v>
          </cell>
        </row>
      </sheetData>
    </sheetDataSet>
  </externalBook>
</externalLink>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B0F0"/>
    <pageSetUpPr fitToPage="false"/>
  </sheetPr>
  <dimension ref="A1:A49"/>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26" activeCellId="0" sqref="A26"/>
    </sheetView>
  </sheetViews>
  <sheetFormatPr defaultColWidth="9.13671875" defaultRowHeight="12.75" zeroHeight="false" outlineLevelRow="0" outlineLevelCol="0"/>
  <cols>
    <col collapsed="false" customWidth="true" hidden="false" outlineLevel="0" max="1" min="1" style="1" width="84.71"/>
    <col collapsed="false" customWidth="false" hidden="false" outlineLevel="0" max="1024" min="2" style="2" width="9.13"/>
  </cols>
  <sheetData>
    <row r="1" customFormat="false" ht="42" hidden="false" customHeight="true" outlineLevel="0" collapsed="false">
      <c r="A1" s="3" t="s">
        <v>0</v>
      </c>
    </row>
    <row r="2" customFormat="false" ht="89.25" hidden="false" customHeight="true" outlineLevel="0" collapsed="false">
      <c r="A2" s="3" t="s">
        <v>1</v>
      </c>
    </row>
    <row r="3" customFormat="false" ht="89.25" hidden="false" customHeight="true" outlineLevel="0" collapsed="false">
      <c r="A3" s="4" t="s">
        <v>2</v>
      </c>
    </row>
    <row r="4" customFormat="false" ht="18" hidden="false" customHeight="true" outlineLevel="0" collapsed="false">
      <c r="A4" s="5" t="s">
        <v>3</v>
      </c>
    </row>
    <row r="5" customFormat="false" ht="21.75" hidden="false" customHeight="true" outlineLevel="0" collapsed="false">
      <c r="A5" s="6" t="s">
        <v>4</v>
      </c>
    </row>
    <row r="6" customFormat="false" ht="25.5" hidden="false" customHeight="false" outlineLevel="0" collapsed="false">
      <c r="A6" s="5" t="s">
        <v>5</v>
      </c>
    </row>
    <row r="7" customFormat="false" ht="178.5" hidden="false" customHeight="false" outlineLevel="0" collapsed="false">
      <c r="A7" s="6" t="s">
        <v>6</v>
      </c>
    </row>
    <row r="8" customFormat="false" ht="12.75" hidden="false" customHeight="false" outlineLevel="0" collapsed="false">
      <c r="A8" s="5" t="s">
        <v>7</v>
      </c>
    </row>
    <row r="9" customFormat="false" ht="242.25" hidden="false" customHeight="false" outlineLevel="0" collapsed="false">
      <c r="A9" s="6" t="s">
        <v>8</v>
      </c>
    </row>
    <row r="10" customFormat="false" ht="12.75" hidden="false" customHeight="false" outlineLevel="0" collapsed="false">
      <c r="A10" s="5" t="s">
        <v>9</v>
      </c>
    </row>
    <row r="11" customFormat="false" ht="267.75" hidden="false" customHeight="false" outlineLevel="0" collapsed="false">
      <c r="A11" s="6" t="s">
        <v>10</v>
      </c>
    </row>
    <row r="12" customFormat="false" ht="12.75" hidden="false" customHeight="false" outlineLevel="0" collapsed="false">
      <c r="A12" s="5" t="s">
        <v>11</v>
      </c>
    </row>
    <row r="13" customFormat="false" ht="89.25" hidden="false" customHeight="false" outlineLevel="0" collapsed="false">
      <c r="A13" s="6" t="s">
        <v>12</v>
      </c>
    </row>
    <row r="14" customFormat="false" ht="12.75" hidden="false" customHeight="false" outlineLevel="0" collapsed="false">
      <c r="A14" s="5" t="s">
        <v>13</v>
      </c>
    </row>
    <row r="15" customFormat="false" ht="127.5" hidden="false" customHeight="false" outlineLevel="0" collapsed="false">
      <c r="A15" s="6" t="s">
        <v>14</v>
      </c>
    </row>
    <row r="16" customFormat="false" ht="12.75" hidden="false" customHeight="false" outlineLevel="0" collapsed="false">
      <c r="A16" s="5" t="s">
        <v>15</v>
      </c>
    </row>
    <row r="17" customFormat="false" ht="127.5" hidden="false" customHeight="false" outlineLevel="0" collapsed="false">
      <c r="A17" s="7" t="s">
        <v>16</v>
      </c>
    </row>
    <row r="18" customFormat="false" ht="102" hidden="false" customHeight="false" outlineLevel="0" collapsed="false">
      <c r="A18" s="6" t="s">
        <v>17</v>
      </c>
    </row>
    <row r="19" customFormat="false" ht="12.75" hidden="false" customHeight="false" outlineLevel="0" collapsed="false">
      <c r="A19" s="5" t="s">
        <v>18</v>
      </c>
    </row>
    <row r="20" customFormat="false" ht="76.5" hidden="false" customHeight="false" outlineLevel="0" collapsed="false">
      <c r="A20" s="6" t="s">
        <v>19</v>
      </c>
    </row>
    <row r="21" customFormat="false" ht="12.75" hidden="false" customHeight="false" outlineLevel="0" collapsed="false">
      <c r="A21" s="5" t="s">
        <v>20</v>
      </c>
    </row>
    <row r="22" customFormat="false" ht="114.75" hidden="false" customHeight="false" outlineLevel="0" collapsed="false">
      <c r="A22" s="6" t="s">
        <v>21</v>
      </c>
    </row>
    <row r="23" customFormat="false" ht="12.75" hidden="false" customHeight="false" outlineLevel="0" collapsed="false">
      <c r="A23" s="5" t="s">
        <v>22</v>
      </c>
    </row>
    <row r="24" customFormat="false" ht="51" hidden="false" customHeight="false" outlineLevel="0" collapsed="false">
      <c r="A24" s="6" t="s">
        <v>23</v>
      </c>
    </row>
    <row r="25" customFormat="false" ht="12.75" hidden="false" customHeight="false" outlineLevel="0" collapsed="false">
      <c r="A25" s="5" t="s">
        <v>24</v>
      </c>
    </row>
    <row r="26" customFormat="false" ht="229.5" hidden="false" customHeight="false" outlineLevel="0" collapsed="false">
      <c r="A26" s="6" t="s">
        <v>25</v>
      </c>
    </row>
    <row r="27" customFormat="false" ht="12.75" hidden="false" customHeight="false" outlineLevel="0" collapsed="false">
      <c r="A27" s="5" t="s">
        <v>26</v>
      </c>
    </row>
    <row r="28" customFormat="false" ht="25.5" hidden="false" customHeight="false" outlineLevel="0" collapsed="false">
      <c r="A28" s="7" t="s">
        <v>27</v>
      </c>
    </row>
    <row r="29" customFormat="false" ht="267.75" hidden="false" customHeight="false" outlineLevel="0" collapsed="false">
      <c r="A29" s="8" t="s">
        <v>28</v>
      </c>
    </row>
    <row r="30" customFormat="false" ht="229.5" hidden="false" customHeight="false" outlineLevel="0" collapsed="false">
      <c r="A30" s="8" t="s">
        <v>29</v>
      </c>
    </row>
    <row r="31" customFormat="false" ht="216.75" hidden="false" customHeight="false" outlineLevel="0" collapsed="false">
      <c r="A31" s="8" t="s">
        <v>30</v>
      </c>
    </row>
    <row r="32" customFormat="false" ht="127.5" hidden="false" customHeight="false" outlineLevel="0" collapsed="false">
      <c r="A32" s="8" t="s">
        <v>31</v>
      </c>
    </row>
    <row r="33" customFormat="false" ht="242.25" hidden="false" customHeight="false" outlineLevel="0" collapsed="false">
      <c r="A33" s="8" t="s">
        <v>32</v>
      </c>
    </row>
    <row r="34" customFormat="false" ht="127.5" hidden="false" customHeight="false" outlineLevel="0" collapsed="false">
      <c r="A34" s="9" t="s">
        <v>33</v>
      </c>
    </row>
    <row r="35" customFormat="false" ht="12.75" hidden="false" customHeight="false" outlineLevel="0" collapsed="false">
      <c r="A35" s="5" t="s">
        <v>34</v>
      </c>
    </row>
    <row r="36" customFormat="false" ht="89.25" hidden="false" customHeight="false" outlineLevel="0" collapsed="false">
      <c r="A36" s="6" t="s">
        <v>35</v>
      </c>
    </row>
    <row r="37" customFormat="false" ht="12.75" hidden="false" customHeight="false" outlineLevel="0" collapsed="false">
      <c r="A37" s="5" t="s">
        <v>36</v>
      </c>
    </row>
    <row r="38" customFormat="false" ht="89.25" hidden="false" customHeight="false" outlineLevel="0" collapsed="false">
      <c r="A38" s="6" t="s">
        <v>37</v>
      </c>
    </row>
    <row r="39" customFormat="false" ht="12.75" hidden="false" customHeight="false" outlineLevel="0" collapsed="false">
      <c r="A39" s="5" t="s">
        <v>38</v>
      </c>
    </row>
    <row r="40" customFormat="false" ht="178.5" hidden="false" customHeight="false" outlineLevel="0" collapsed="false">
      <c r="A40" s="6" t="s">
        <v>39</v>
      </c>
    </row>
    <row r="41" customFormat="false" ht="56.25" hidden="false" customHeight="true" outlineLevel="0" collapsed="false">
      <c r="A41" s="10" t="s">
        <v>40</v>
      </c>
    </row>
    <row r="42" customFormat="false" ht="76.5" hidden="false" customHeight="false" outlineLevel="0" collapsed="false">
      <c r="A42" s="11" t="s">
        <v>41</v>
      </c>
    </row>
    <row r="44" customFormat="false" ht="12.75" hidden="false" customHeight="false" outlineLevel="0" collapsed="false">
      <c r="A44" s="1" t="s">
        <v>42</v>
      </c>
    </row>
    <row r="49" customFormat="false" ht="12.75" hidden="false" customHeight="false" outlineLevel="0" collapsed="false">
      <c r="A49" s="12"/>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K869"/>
  <sheetViews>
    <sheetView showFormulas="false" showGridLines="true" showRowColHeaders="true" showZeros="true" rightToLeft="false" tabSelected="false" showOutlineSymbols="true" defaultGridColor="true" view="normal" topLeftCell="A397" colorId="64" zoomScale="95" zoomScaleNormal="95" zoomScalePageLayoutView="100" workbookViewId="0">
      <selection pane="topLeft" activeCell="J414" activeCellId="0" sqref="J414"/>
    </sheetView>
  </sheetViews>
  <sheetFormatPr defaultColWidth="7.88671875" defaultRowHeight="11.25" zeroHeight="false" outlineLevelRow="0" outlineLevelCol="0"/>
  <cols>
    <col collapsed="false" customWidth="true" hidden="false" outlineLevel="0" max="1" min="1" style="13" width="13.86"/>
    <col collapsed="false" customWidth="true" hidden="false" outlineLevel="0" max="2" min="2" style="13" width="17.71"/>
    <col collapsed="false" customWidth="true" hidden="false" outlineLevel="0" max="3" min="3" style="14" width="7.29"/>
    <col collapsed="false" customWidth="true" hidden="false" outlineLevel="0" max="4" min="4" style="13" width="23.28"/>
    <col collapsed="false" customWidth="true" hidden="false" outlineLevel="0" max="5" min="5" style="13" width="28.72"/>
    <col collapsed="false" customWidth="true" hidden="false" outlineLevel="0" max="6" min="6" style="13" width="13.7"/>
    <col collapsed="false" customWidth="true" hidden="false" outlineLevel="0" max="7" min="7" style="13" width="19.14"/>
    <col collapsed="false" customWidth="true" hidden="false" outlineLevel="0" max="8" min="8" style="15" width="6.88"/>
    <col collapsed="false" customWidth="true" hidden="false" outlineLevel="0" max="9" min="9" style="15" width="14.28"/>
    <col collapsed="false" customWidth="true" hidden="false" outlineLevel="0" max="10" min="10" style="16" width="74.28"/>
    <col collapsed="false" customWidth="true" hidden="false" outlineLevel="0" max="11" min="11" style="15" width="14.86"/>
    <col collapsed="false" customWidth="false" hidden="false" outlineLevel="0" max="1024" min="12" style="13" width="7.87"/>
  </cols>
  <sheetData>
    <row r="1" s="15" customFormat="true" ht="54.75" hidden="false" customHeight="true" outlineLevel="0" collapsed="false">
      <c r="A1" s="17" t="s">
        <v>43</v>
      </c>
      <c r="B1" s="17" t="s">
        <v>44</v>
      </c>
      <c r="C1" s="18" t="s">
        <v>45</v>
      </c>
      <c r="D1" s="17" t="s">
        <v>46</v>
      </c>
      <c r="E1" s="17" t="s">
        <v>47</v>
      </c>
      <c r="F1" s="17" t="s">
        <v>48</v>
      </c>
      <c r="G1" s="17" t="s">
        <v>49</v>
      </c>
      <c r="H1" s="17" t="s">
        <v>50</v>
      </c>
      <c r="I1" s="19" t="s">
        <v>51</v>
      </c>
      <c r="J1" s="20" t="s">
        <v>52</v>
      </c>
      <c r="K1" s="17" t="s">
        <v>53</v>
      </c>
    </row>
    <row r="2" customFormat="false" ht="22.5" hidden="true" customHeight="false" outlineLevel="0" collapsed="false">
      <c r="A2" s="21" t="s">
        <v>54</v>
      </c>
      <c r="B2" s="21" t="s">
        <v>55</v>
      </c>
      <c r="C2" s="22" t="n">
        <v>800</v>
      </c>
      <c r="D2" s="21" t="s">
        <v>56</v>
      </c>
      <c r="E2" s="21" t="s">
        <v>57</v>
      </c>
      <c r="F2" s="21" t="s">
        <v>58</v>
      </c>
      <c r="G2" s="21" t="s">
        <v>59</v>
      </c>
      <c r="H2" s="23" t="n">
        <v>8</v>
      </c>
      <c r="I2" s="23"/>
      <c r="J2" s="16" t="s">
        <v>60</v>
      </c>
    </row>
    <row r="3" customFormat="false" ht="56.25" hidden="true" customHeight="false" outlineLevel="0" collapsed="false">
      <c r="A3" s="21" t="s">
        <v>54</v>
      </c>
      <c r="B3" s="21" t="s">
        <v>55</v>
      </c>
      <c r="C3" s="22" t="n">
        <v>1000</v>
      </c>
      <c r="D3" s="21" t="s">
        <v>61</v>
      </c>
      <c r="E3" s="21" t="s">
        <v>62</v>
      </c>
      <c r="F3" s="21" t="s">
        <v>63</v>
      </c>
      <c r="G3" s="21" t="s">
        <v>64</v>
      </c>
      <c r="H3" s="23" t="n">
        <v>10</v>
      </c>
      <c r="I3" s="23" t="s">
        <v>65</v>
      </c>
      <c r="J3" s="16" t="s">
        <v>66</v>
      </c>
    </row>
    <row r="4" customFormat="false" ht="22.5" hidden="true" customHeight="false" outlineLevel="0" collapsed="false">
      <c r="A4" s="21" t="s">
        <v>54</v>
      </c>
      <c r="B4" s="21" t="s">
        <v>55</v>
      </c>
      <c r="C4" s="22" t="n">
        <v>1100</v>
      </c>
      <c r="D4" s="21" t="s">
        <v>67</v>
      </c>
      <c r="E4" s="21" t="s">
        <v>68</v>
      </c>
      <c r="F4" s="21" t="s">
        <v>63</v>
      </c>
      <c r="G4" s="21" t="s">
        <v>69</v>
      </c>
      <c r="H4" s="23" t="n">
        <v>11</v>
      </c>
      <c r="I4" s="23"/>
      <c r="J4" s="16" t="s">
        <v>70</v>
      </c>
    </row>
    <row r="5" customFormat="false" ht="11.25" hidden="true" customHeight="false" outlineLevel="0" collapsed="false">
      <c r="A5" s="21" t="s">
        <v>54</v>
      </c>
      <c r="B5" s="21" t="s">
        <v>55</v>
      </c>
      <c r="C5" s="22" t="n">
        <v>1200</v>
      </c>
      <c r="D5" s="21" t="s">
        <v>71</v>
      </c>
      <c r="E5" s="21" t="s">
        <v>72</v>
      </c>
      <c r="F5" s="21" t="s">
        <v>73</v>
      </c>
      <c r="G5" s="21" t="s">
        <v>74</v>
      </c>
      <c r="H5" s="23" t="n">
        <v>12</v>
      </c>
      <c r="I5" s="23" t="s">
        <v>65</v>
      </c>
      <c r="J5" s="16" t="s">
        <v>75</v>
      </c>
    </row>
    <row r="6" customFormat="false" ht="11.25" hidden="true" customHeight="false" outlineLevel="0" collapsed="false">
      <c r="A6" s="21" t="s">
        <v>54</v>
      </c>
      <c r="B6" s="21" t="s">
        <v>55</v>
      </c>
      <c r="C6" s="22" t="n">
        <v>1300</v>
      </c>
      <c r="D6" s="21" t="s">
        <v>76</v>
      </c>
      <c r="E6" s="21" t="s">
        <v>77</v>
      </c>
      <c r="F6" s="21" t="s">
        <v>73</v>
      </c>
      <c r="G6" s="21" t="s">
        <v>74</v>
      </c>
      <c r="H6" s="23" t="n">
        <v>13</v>
      </c>
      <c r="I6" s="23" t="s">
        <v>65</v>
      </c>
      <c r="J6" s="16" t="s">
        <v>78</v>
      </c>
    </row>
    <row r="7" customFormat="false" ht="22.5" hidden="true" customHeight="false" outlineLevel="0" collapsed="false">
      <c r="A7" s="21" t="s">
        <v>54</v>
      </c>
      <c r="B7" s="21" t="s">
        <v>55</v>
      </c>
      <c r="C7" s="22" t="n">
        <v>1400</v>
      </c>
      <c r="D7" s="21" t="s">
        <v>79</v>
      </c>
      <c r="E7" s="21" t="s">
        <v>80</v>
      </c>
      <c r="F7" s="21" t="s">
        <v>81</v>
      </c>
      <c r="G7" s="21" t="s">
        <v>82</v>
      </c>
      <c r="H7" s="23" t="n">
        <v>14</v>
      </c>
      <c r="I7" s="23" t="s">
        <v>65</v>
      </c>
      <c r="J7" s="16" t="s">
        <v>83</v>
      </c>
    </row>
    <row r="8" customFormat="false" ht="22.5" hidden="true" customHeight="false" outlineLevel="0" collapsed="false">
      <c r="A8" s="21" t="s">
        <v>54</v>
      </c>
      <c r="B8" s="21" t="s">
        <v>55</v>
      </c>
      <c r="C8" s="22" t="n">
        <v>110700</v>
      </c>
      <c r="D8" s="21" t="s">
        <v>84</v>
      </c>
      <c r="E8" s="21" t="s">
        <v>85</v>
      </c>
      <c r="F8" s="21" t="s">
        <v>58</v>
      </c>
      <c r="G8" s="21" t="s">
        <v>86</v>
      </c>
      <c r="H8" s="23" t="n">
        <v>1420</v>
      </c>
      <c r="I8" s="23"/>
      <c r="J8" s="16" t="s">
        <v>87</v>
      </c>
    </row>
    <row r="9" customFormat="false" ht="22.5" hidden="true" customHeight="false" outlineLevel="0" collapsed="false">
      <c r="A9" s="21" t="s">
        <v>54</v>
      </c>
      <c r="B9" s="21" t="s">
        <v>55</v>
      </c>
      <c r="C9" s="22" t="n">
        <v>110800</v>
      </c>
      <c r="D9" s="21" t="s">
        <v>88</v>
      </c>
      <c r="E9" s="21" t="s">
        <v>89</v>
      </c>
      <c r="F9" s="21" t="s">
        <v>63</v>
      </c>
      <c r="G9" s="21" t="s">
        <v>90</v>
      </c>
      <c r="H9" s="23" t="n">
        <v>1421</v>
      </c>
      <c r="I9" s="23"/>
      <c r="J9" s="16" t="s">
        <v>91</v>
      </c>
    </row>
    <row r="10" customFormat="false" ht="11.25" hidden="true" customHeight="false" outlineLevel="0" collapsed="false">
      <c r="A10" s="21" t="s">
        <v>54</v>
      </c>
      <c r="B10" s="21" t="s">
        <v>55</v>
      </c>
      <c r="C10" s="22" t="n">
        <v>1500</v>
      </c>
      <c r="D10" s="21" t="s">
        <v>92</v>
      </c>
      <c r="E10" s="21" t="s">
        <v>93</v>
      </c>
      <c r="F10" s="21" t="s">
        <v>73</v>
      </c>
      <c r="G10" s="21" t="s">
        <v>94</v>
      </c>
      <c r="H10" s="23" t="n">
        <v>15</v>
      </c>
      <c r="I10" s="23"/>
      <c r="J10" s="16" t="s">
        <v>95</v>
      </c>
    </row>
    <row r="11" customFormat="false" ht="11.25" hidden="true" customHeight="false" outlineLevel="0" collapsed="false">
      <c r="A11" s="21" t="s">
        <v>54</v>
      </c>
      <c r="B11" s="21" t="s">
        <v>55</v>
      </c>
      <c r="C11" s="22" t="n">
        <v>1600</v>
      </c>
      <c r="D11" s="21" t="s">
        <v>96</v>
      </c>
      <c r="E11" s="21" t="s">
        <v>97</v>
      </c>
      <c r="F11" s="21" t="s">
        <v>63</v>
      </c>
      <c r="G11" s="21" t="s">
        <v>69</v>
      </c>
      <c r="H11" s="23" t="n">
        <v>16</v>
      </c>
      <c r="I11" s="23"/>
      <c r="J11" s="16" t="s">
        <v>98</v>
      </c>
    </row>
    <row r="12" customFormat="false" ht="11.25" hidden="true" customHeight="false" outlineLevel="0" collapsed="false">
      <c r="A12" s="21" t="s">
        <v>54</v>
      </c>
      <c r="B12" s="21" t="s">
        <v>55</v>
      </c>
      <c r="C12" s="22" t="n">
        <v>1700</v>
      </c>
      <c r="D12" s="21" t="s">
        <v>99</v>
      </c>
      <c r="E12" s="21" t="s">
        <v>100</v>
      </c>
      <c r="F12" s="21" t="s">
        <v>101</v>
      </c>
      <c r="G12" s="21" t="s">
        <v>102</v>
      </c>
      <c r="H12" s="23" t="n">
        <v>17</v>
      </c>
      <c r="I12" s="23" t="s">
        <v>65</v>
      </c>
      <c r="J12" s="16" t="s">
        <v>103</v>
      </c>
    </row>
    <row r="13" customFormat="false" ht="11.25" hidden="true" customHeight="false" outlineLevel="0" collapsed="false">
      <c r="A13" s="21" t="s">
        <v>54</v>
      </c>
      <c r="B13" s="21" t="s">
        <v>55</v>
      </c>
      <c r="C13" s="22" t="n">
        <v>1800</v>
      </c>
      <c r="D13" s="21" t="s">
        <v>104</v>
      </c>
      <c r="E13" s="21" t="s">
        <v>105</v>
      </c>
      <c r="F13" s="21" t="s">
        <v>63</v>
      </c>
      <c r="G13" s="21" t="s">
        <v>69</v>
      </c>
      <c r="H13" s="23" t="n">
        <v>18</v>
      </c>
      <c r="I13" s="23"/>
      <c r="J13" s="16" t="s">
        <v>106</v>
      </c>
    </row>
    <row r="14" customFormat="false" ht="11.25" hidden="true" customHeight="false" outlineLevel="0" collapsed="false">
      <c r="A14" s="21" t="s">
        <v>54</v>
      </c>
      <c r="B14" s="21" t="s">
        <v>55</v>
      </c>
      <c r="C14" s="22" t="n">
        <v>1900</v>
      </c>
      <c r="D14" s="21" t="s">
        <v>107</v>
      </c>
      <c r="E14" s="21" t="s">
        <v>108</v>
      </c>
      <c r="F14" s="21" t="s">
        <v>63</v>
      </c>
      <c r="G14" s="21" t="s">
        <v>69</v>
      </c>
      <c r="H14" s="23" t="n">
        <v>19</v>
      </c>
      <c r="I14" s="23"/>
      <c r="J14" s="16" t="s">
        <v>109</v>
      </c>
    </row>
    <row r="15" customFormat="false" ht="33.75" hidden="true" customHeight="false" outlineLevel="0" collapsed="false">
      <c r="A15" s="21" t="s">
        <v>54</v>
      </c>
      <c r="B15" s="21" t="s">
        <v>55</v>
      </c>
      <c r="C15" s="22" t="n">
        <v>2000</v>
      </c>
      <c r="D15" s="21" t="s">
        <v>110</v>
      </c>
      <c r="E15" s="21" t="s">
        <v>111</v>
      </c>
      <c r="F15" s="21" t="s">
        <v>112</v>
      </c>
      <c r="G15" s="21" t="s">
        <v>113</v>
      </c>
      <c r="H15" s="23" t="n">
        <v>20</v>
      </c>
      <c r="I15" s="23"/>
      <c r="J15" s="16" t="s">
        <v>114</v>
      </c>
    </row>
    <row r="16" customFormat="false" ht="78.75" hidden="true" customHeight="false" outlineLevel="0" collapsed="false">
      <c r="A16" s="21" t="s">
        <v>54</v>
      </c>
      <c r="B16" s="21" t="s">
        <v>55</v>
      </c>
      <c r="C16" s="22" t="n">
        <v>2100</v>
      </c>
      <c r="D16" s="21" t="s">
        <v>115</v>
      </c>
      <c r="E16" s="21" t="s">
        <v>116</v>
      </c>
      <c r="F16" s="21" t="s">
        <v>63</v>
      </c>
      <c r="G16" s="21" t="s">
        <v>69</v>
      </c>
      <c r="H16" s="23" t="n">
        <v>21</v>
      </c>
      <c r="I16" s="23"/>
      <c r="J16" s="16" t="s">
        <v>117</v>
      </c>
    </row>
    <row r="17" customFormat="false" ht="22.5" hidden="true" customHeight="false" outlineLevel="0" collapsed="false">
      <c r="A17" s="21" t="s">
        <v>54</v>
      </c>
      <c r="B17" s="21" t="s">
        <v>55</v>
      </c>
      <c r="C17" s="22" t="n">
        <v>2200</v>
      </c>
      <c r="D17" s="21" t="s">
        <v>118</v>
      </c>
      <c r="E17" s="21" t="s">
        <v>119</v>
      </c>
      <c r="F17" s="21" t="s">
        <v>120</v>
      </c>
      <c r="G17" s="21" t="s">
        <v>121</v>
      </c>
      <c r="H17" s="23" t="n">
        <v>22</v>
      </c>
      <c r="I17" s="23"/>
      <c r="J17" s="16" t="s">
        <v>122</v>
      </c>
    </row>
    <row r="18" customFormat="false" ht="11.25" hidden="true" customHeight="false" outlineLevel="0" collapsed="false">
      <c r="A18" s="21" t="s">
        <v>54</v>
      </c>
      <c r="B18" s="21" t="s">
        <v>55</v>
      </c>
      <c r="C18" s="22" t="n">
        <v>110900</v>
      </c>
      <c r="D18" s="21" t="s">
        <v>123</v>
      </c>
      <c r="E18" s="21" t="s">
        <v>124</v>
      </c>
      <c r="F18" s="21" t="s">
        <v>125</v>
      </c>
      <c r="G18" s="21" t="s">
        <v>126</v>
      </c>
      <c r="H18" s="23" t="n">
        <v>1422</v>
      </c>
      <c r="I18" s="23"/>
      <c r="J18" s="16" t="s">
        <v>127</v>
      </c>
    </row>
    <row r="19" customFormat="false" ht="67.5" hidden="true" customHeight="false" outlineLevel="0" collapsed="false">
      <c r="A19" s="21" t="s">
        <v>54</v>
      </c>
      <c r="B19" s="21" t="s">
        <v>55</v>
      </c>
      <c r="C19" s="22" t="n">
        <v>2700</v>
      </c>
      <c r="D19" s="21" t="s">
        <v>128</v>
      </c>
      <c r="E19" s="21" t="s">
        <v>129</v>
      </c>
      <c r="F19" s="21" t="s">
        <v>130</v>
      </c>
      <c r="G19" s="21" t="s">
        <v>131</v>
      </c>
      <c r="H19" s="23" t="n">
        <v>27</v>
      </c>
      <c r="I19" s="23"/>
      <c r="J19" s="16" t="s">
        <v>132</v>
      </c>
    </row>
    <row r="20" customFormat="false" ht="56.25" hidden="true" customHeight="false" outlineLevel="0" collapsed="false">
      <c r="A20" s="21" t="s">
        <v>54</v>
      </c>
      <c r="B20" s="21" t="s">
        <v>55</v>
      </c>
      <c r="C20" s="22" t="n">
        <v>2800</v>
      </c>
      <c r="D20" s="21" t="s">
        <v>133</v>
      </c>
      <c r="E20" s="21" t="s">
        <v>134</v>
      </c>
      <c r="F20" s="21" t="s">
        <v>130</v>
      </c>
      <c r="G20" s="21" t="s">
        <v>131</v>
      </c>
      <c r="H20" s="23" t="n">
        <v>28</v>
      </c>
      <c r="I20" s="23" t="s">
        <v>65</v>
      </c>
      <c r="J20" s="16" t="s">
        <v>135</v>
      </c>
    </row>
    <row r="21" customFormat="false" ht="22.5" hidden="true" customHeight="false" outlineLevel="0" collapsed="false">
      <c r="A21" s="21" t="s">
        <v>54</v>
      </c>
      <c r="B21" s="21" t="s">
        <v>55</v>
      </c>
      <c r="C21" s="22" t="n">
        <v>2900</v>
      </c>
      <c r="D21" s="21" t="s">
        <v>136</v>
      </c>
      <c r="E21" s="21" t="s">
        <v>137</v>
      </c>
      <c r="F21" s="21" t="s">
        <v>112</v>
      </c>
      <c r="G21" s="21" t="s">
        <v>113</v>
      </c>
      <c r="H21" s="23" t="n">
        <v>29</v>
      </c>
      <c r="I21" s="23" t="s">
        <v>65</v>
      </c>
      <c r="J21" s="16" t="s">
        <v>138</v>
      </c>
    </row>
    <row r="22" customFormat="false" ht="22.5" hidden="true" customHeight="false" outlineLevel="0" collapsed="false">
      <c r="A22" s="21" t="s">
        <v>54</v>
      </c>
      <c r="B22" s="21" t="s">
        <v>55</v>
      </c>
      <c r="C22" s="22" t="n">
        <v>3000</v>
      </c>
      <c r="D22" s="21" t="s">
        <v>139</v>
      </c>
      <c r="E22" s="21" t="s">
        <v>140</v>
      </c>
      <c r="F22" s="21" t="s">
        <v>63</v>
      </c>
      <c r="G22" s="21" t="s">
        <v>141</v>
      </c>
      <c r="H22" s="23" t="n">
        <v>30</v>
      </c>
      <c r="I22" s="23"/>
      <c r="J22" s="16" t="s">
        <v>142</v>
      </c>
    </row>
    <row r="23" customFormat="false" ht="33.75" hidden="true" customHeight="false" outlineLevel="0" collapsed="false">
      <c r="A23" s="21" t="s">
        <v>54</v>
      </c>
      <c r="B23" s="21" t="s">
        <v>55</v>
      </c>
      <c r="C23" s="22" t="n">
        <v>3100</v>
      </c>
      <c r="D23" s="21" t="s">
        <v>143</v>
      </c>
      <c r="E23" s="21" t="s">
        <v>144</v>
      </c>
      <c r="F23" s="21" t="s">
        <v>145</v>
      </c>
      <c r="G23" s="21" t="s">
        <v>146</v>
      </c>
      <c r="H23" s="23" t="n">
        <v>31</v>
      </c>
      <c r="I23" s="23"/>
      <c r="J23" s="16" t="s">
        <v>147</v>
      </c>
    </row>
    <row r="24" customFormat="false" ht="33.75" hidden="true" customHeight="false" outlineLevel="0" collapsed="false">
      <c r="A24" s="21" t="s">
        <v>54</v>
      </c>
      <c r="B24" s="21" t="s">
        <v>55</v>
      </c>
      <c r="C24" s="22" t="n">
        <v>3200</v>
      </c>
      <c r="D24" s="21" t="s">
        <v>148</v>
      </c>
      <c r="E24" s="21" t="s">
        <v>149</v>
      </c>
      <c r="F24" s="21" t="s">
        <v>150</v>
      </c>
      <c r="G24" s="21" t="s">
        <v>151</v>
      </c>
      <c r="H24" s="23" t="n">
        <v>32</v>
      </c>
      <c r="I24" s="23"/>
      <c r="J24" s="16" t="s">
        <v>152</v>
      </c>
    </row>
    <row r="25" customFormat="false" ht="22.5" hidden="true" customHeight="false" outlineLevel="0" collapsed="false">
      <c r="A25" s="21" t="s">
        <v>54</v>
      </c>
      <c r="B25" s="21" t="s">
        <v>55</v>
      </c>
      <c r="C25" s="22" t="n">
        <v>3300</v>
      </c>
      <c r="D25" s="21" t="s">
        <v>153</v>
      </c>
      <c r="E25" s="21" t="s">
        <v>154</v>
      </c>
      <c r="F25" s="21" t="s">
        <v>155</v>
      </c>
      <c r="G25" s="21" t="s">
        <v>156</v>
      </c>
      <c r="H25" s="23" t="n">
        <v>33</v>
      </c>
      <c r="I25" s="23" t="s">
        <v>65</v>
      </c>
      <c r="J25" s="16" t="s">
        <v>157</v>
      </c>
    </row>
    <row r="26" customFormat="false" ht="78.75" hidden="true" customHeight="false" outlineLevel="0" collapsed="false">
      <c r="A26" s="21" t="s">
        <v>54</v>
      </c>
      <c r="B26" s="21" t="s">
        <v>55</v>
      </c>
      <c r="C26" s="22" t="n">
        <v>3400</v>
      </c>
      <c r="D26" s="21" t="s">
        <v>158</v>
      </c>
      <c r="E26" s="21" t="s">
        <v>159</v>
      </c>
      <c r="F26" s="21" t="s">
        <v>155</v>
      </c>
      <c r="G26" s="21" t="s">
        <v>156</v>
      </c>
      <c r="H26" s="23" t="n">
        <v>34</v>
      </c>
      <c r="I26" s="23"/>
      <c r="J26" s="16" t="s">
        <v>160</v>
      </c>
    </row>
    <row r="27" customFormat="false" ht="22.5" hidden="true" customHeight="false" outlineLevel="0" collapsed="false">
      <c r="A27" s="21" t="s">
        <v>54</v>
      </c>
      <c r="B27" s="21" t="s">
        <v>55</v>
      </c>
      <c r="C27" s="22" t="n">
        <v>3500</v>
      </c>
      <c r="D27" s="21" t="s">
        <v>161</v>
      </c>
      <c r="E27" s="21" t="s">
        <v>162</v>
      </c>
      <c r="F27" s="21" t="s">
        <v>120</v>
      </c>
      <c r="G27" s="21" t="s">
        <v>121</v>
      </c>
      <c r="H27" s="23" t="n">
        <v>35</v>
      </c>
      <c r="I27" s="23"/>
      <c r="J27" s="16" t="s">
        <v>163</v>
      </c>
    </row>
    <row r="28" customFormat="false" ht="33.75" hidden="true" customHeight="false" outlineLevel="0" collapsed="false">
      <c r="A28" s="21" t="s">
        <v>54</v>
      </c>
      <c r="B28" s="21" t="s">
        <v>55</v>
      </c>
      <c r="C28" s="22" t="n">
        <v>3600</v>
      </c>
      <c r="D28" s="21" t="s">
        <v>164</v>
      </c>
      <c r="E28" s="21" t="s">
        <v>165</v>
      </c>
      <c r="F28" s="21" t="s">
        <v>120</v>
      </c>
      <c r="G28" s="21" t="s">
        <v>121</v>
      </c>
      <c r="H28" s="23" t="n">
        <v>36</v>
      </c>
      <c r="I28" s="23"/>
      <c r="J28" s="16" t="s">
        <v>166</v>
      </c>
    </row>
    <row r="29" customFormat="false" ht="33.75" hidden="true" customHeight="false" outlineLevel="0" collapsed="false">
      <c r="A29" s="21" t="s">
        <v>54</v>
      </c>
      <c r="B29" s="21" t="s">
        <v>55</v>
      </c>
      <c r="C29" s="22" t="n">
        <v>3700</v>
      </c>
      <c r="D29" s="21" t="s">
        <v>167</v>
      </c>
      <c r="E29" s="21" t="s">
        <v>168</v>
      </c>
      <c r="F29" s="21" t="s">
        <v>120</v>
      </c>
      <c r="G29" s="21" t="s">
        <v>121</v>
      </c>
      <c r="H29" s="23" t="n">
        <v>37</v>
      </c>
      <c r="I29" s="23"/>
      <c r="J29" s="16" t="s">
        <v>169</v>
      </c>
    </row>
    <row r="30" customFormat="false" ht="33.75" hidden="true" customHeight="false" outlineLevel="0" collapsed="false">
      <c r="A30" s="21" t="s">
        <v>54</v>
      </c>
      <c r="B30" s="21" t="s">
        <v>55</v>
      </c>
      <c r="C30" s="22" t="n">
        <v>3800</v>
      </c>
      <c r="D30" s="21" t="s">
        <v>170</v>
      </c>
      <c r="E30" s="21" t="s">
        <v>171</v>
      </c>
      <c r="F30" s="21" t="s">
        <v>120</v>
      </c>
      <c r="G30" s="21" t="s">
        <v>121</v>
      </c>
      <c r="H30" s="23" t="n">
        <v>38</v>
      </c>
      <c r="I30" s="23"/>
      <c r="J30" s="16" t="s">
        <v>172</v>
      </c>
    </row>
    <row r="31" customFormat="false" ht="11.25" hidden="true" customHeight="false" outlineLevel="0" collapsed="false">
      <c r="A31" s="21" t="s">
        <v>54</v>
      </c>
      <c r="B31" s="21" t="s">
        <v>55</v>
      </c>
      <c r="C31" s="22" t="n">
        <v>3900</v>
      </c>
      <c r="D31" s="21" t="s">
        <v>173</v>
      </c>
      <c r="E31" s="21" t="s">
        <v>174</v>
      </c>
      <c r="F31" s="21" t="s">
        <v>125</v>
      </c>
      <c r="G31" s="21" t="s">
        <v>126</v>
      </c>
      <c r="H31" s="23" t="n">
        <v>39</v>
      </c>
      <c r="I31" s="23"/>
      <c r="J31" s="16" t="s">
        <v>175</v>
      </c>
    </row>
    <row r="32" customFormat="false" ht="11.25" hidden="true" customHeight="false" outlineLevel="0" collapsed="false">
      <c r="A32" s="21" t="s">
        <v>54</v>
      </c>
      <c r="B32" s="21" t="s">
        <v>55</v>
      </c>
      <c r="C32" s="22" t="n">
        <v>4000</v>
      </c>
      <c r="D32" s="21" t="s">
        <v>176</v>
      </c>
      <c r="E32" s="21" t="s">
        <v>177</v>
      </c>
      <c r="F32" s="21" t="s">
        <v>125</v>
      </c>
      <c r="G32" s="21" t="s">
        <v>126</v>
      </c>
      <c r="H32" s="23" t="n">
        <v>40</v>
      </c>
      <c r="I32" s="23"/>
      <c r="J32" s="16" t="s">
        <v>178</v>
      </c>
    </row>
    <row r="33" customFormat="false" ht="11.25" hidden="true" customHeight="false" outlineLevel="0" collapsed="false">
      <c r="A33" s="21" t="s">
        <v>54</v>
      </c>
      <c r="B33" s="21" t="s">
        <v>55</v>
      </c>
      <c r="C33" s="22" t="n">
        <v>4100</v>
      </c>
      <c r="D33" s="21" t="s">
        <v>179</v>
      </c>
      <c r="E33" s="21" t="s">
        <v>180</v>
      </c>
      <c r="F33" s="21" t="s">
        <v>125</v>
      </c>
      <c r="G33" s="21" t="s">
        <v>126</v>
      </c>
      <c r="H33" s="23" t="n">
        <v>41</v>
      </c>
      <c r="I33" s="23"/>
      <c r="J33" s="16" t="s">
        <v>181</v>
      </c>
    </row>
    <row r="34" customFormat="false" ht="11.25" hidden="true" customHeight="false" outlineLevel="0" collapsed="false">
      <c r="A34" s="21" t="s">
        <v>54</v>
      </c>
      <c r="B34" s="21" t="s">
        <v>55</v>
      </c>
      <c r="C34" s="22" t="n">
        <v>4200</v>
      </c>
      <c r="D34" s="21" t="s">
        <v>182</v>
      </c>
      <c r="E34" s="21" t="s">
        <v>183</v>
      </c>
      <c r="F34" s="21" t="s">
        <v>125</v>
      </c>
      <c r="G34" s="21" t="s">
        <v>126</v>
      </c>
      <c r="H34" s="23" t="n">
        <v>42</v>
      </c>
      <c r="I34" s="23"/>
      <c r="J34" s="16" t="s">
        <v>184</v>
      </c>
    </row>
    <row r="35" customFormat="false" ht="11.25" hidden="true" customHeight="false" outlineLevel="0" collapsed="false">
      <c r="A35" s="21" t="s">
        <v>54</v>
      </c>
      <c r="B35" s="21" t="s">
        <v>55</v>
      </c>
      <c r="C35" s="22" t="n">
        <v>4300</v>
      </c>
      <c r="D35" s="21" t="s">
        <v>185</v>
      </c>
      <c r="E35" s="21" t="s">
        <v>186</v>
      </c>
      <c r="F35" s="21" t="s">
        <v>125</v>
      </c>
      <c r="G35" s="21" t="s">
        <v>126</v>
      </c>
      <c r="H35" s="23" t="n">
        <v>43</v>
      </c>
      <c r="I35" s="23"/>
      <c r="J35" s="16" t="s">
        <v>187</v>
      </c>
    </row>
    <row r="36" customFormat="false" ht="11.25" hidden="true" customHeight="false" outlineLevel="0" collapsed="false">
      <c r="A36" s="21" t="s">
        <v>54</v>
      </c>
      <c r="B36" s="21" t="s">
        <v>55</v>
      </c>
      <c r="C36" s="22" t="n">
        <v>4400</v>
      </c>
      <c r="D36" s="21" t="s">
        <v>188</v>
      </c>
      <c r="E36" s="21" t="s">
        <v>189</v>
      </c>
      <c r="F36" s="21" t="s">
        <v>125</v>
      </c>
      <c r="G36" s="21" t="s">
        <v>126</v>
      </c>
      <c r="H36" s="23" t="n">
        <v>44</v>
      </c>
      <c r="I36" s="23"/>
      <c r="J36" s="16" t="s">
        <v>190</v>
      </c>
    </row>
    <row r="37" customFormat="false" ht="67.5" hidden="true" customHeight="false" outlineLevel="0" collapsed="false">
      <c r="A37" s="21" t="s">
        <v>54</v>
      </c>
      <c r="B37" s="21" t="s">
        <v>55</v>
      </c>
      <c r="C37" s="22" t="n">
        <v>4500</v>
      </c>
      <c r="D37" s="21" t="s">
        <v>191</v>
      </c>
      <c r="E37" s="21" t="s">
        <v>192</v>
      </c>
      <c r="F37" s="21" t="s">
        <v>112</v>
      </c>
      <c r="G37" s="21" t="s">
        <v>113</v>
      </c>
      <c r="H37" s="23" t="n">
        <v>45</v>
      </c>
      <c r="I37" s="23" t="s">
        <v>65</v>
      </c>
      <c r="J37" s="16" t="s">
        <v>193</v>
      </c>
    </row>
    <row r="38" customFormat="false" ht="11.25" hidden="true" customHeight="false" outlineLevel="0" collapsed="false">
      <c r="A38" s="21" t="s">
        <v>54</v>
      </c>
      <c r="B38" s="21" t="s">
        <v>55</v>
      </c>
      <c r="C38" s="22" t="n">
        <v>4600</v>
      </c>
      <c r="D38" s="21" t="s">
        <v>194</v>
      </c>
      <c r="E38" s="21" t="s">
        <v>195</v>
      </c>
      <c r="F38" s="21" t="s">
        <v>125</v>
      </c>
      <c r="G38" s="21" t="s">
        <v>126</v>
      </c>
      <c r="H38" s="23" t="n">
        <v>46</v>
      </c>
      <c r="I38" s="23" t="s">
        <v>65</v>
      </c>
      <c r="J38" s="16" t="s">
        <v>196</v>
      </c>
    </row>
    <row r="39" customFormat="false" ht="33.75" hidden="true" customHeight="false" outlineLevel="0" collapsed="false">
      <c r="A39" s="21" t="s">
        <v>54</v>
      </c>
      <c r="B39" s="21" t="s">
        <v>55</v>
      </c>
      <c r="C39" s="22" t="n">
        <v>4700</v>
      </c>
      <c r="D39" s="21" t="s">
        <v>197</v>
      </c>
      <c r="E39" s="21" t="s">
        <v>198</v>
      </c>
      <c r="F39" s="21" t="s">
        <v>125</v>
      </c>
      <c r="G39" s="21" t="s">
        <v>126</v>
      </c>
      <c r="H39" s="23" t="n">
        <v>47</v>
      </c>
      <c r="I39" s="23"/>
      <c r="J39" s="16" t="s">
        <v>199</v>
      </c>
    </row>
    <row r="40" customFormat="false" ht="67.5" hidden="true" customHeight="false" outlineLevel="0" collapsed="false">
      <c r="A40" s="21" t="s">
        <v>54</v>
      </c>
      <c r="B40" s="21" t="s">
        <v>55</v>
      </c>
      <c r="C40" s="22" t="n">
        <v>4800</v>
      </c>
      <c r="D40" s="21" t="s">
        <v>200</v>
      </c>
      <c r="E40" s="21" t="s">
        <v>201</v>
      </c>
      <c r="F40" s="21" t="s">
        <v>125</v>
      </c>
      <c r="G40" s="21" t="s">
        <v>126</v>
      </c>
      <c r="H40" s="23" t="n">
        <v>48</v>
      </c>
      <c r="I40" s="23"/>
      <c r="J40" s="16" t="s">
        <v>202</v>
      </c>
    </row>
    <row r="41" customFormat="false" ht="45" hidden="true" customHeight="false" outlineLevel="0" collapsed="false">
      <c r="A41" s="21" t="s">
        <v>54</v>
      </c>
      <c r="B41" s="21" t="s">
        <v>55</v>
      </c>
      <c r="C41" s="22" t="n">
        <v>4900</v>
      </c>
      <c r="D41" s="21" t="s">
        <v>203</v>
      </c>
      <c r="E41" s="21" t="s">
        <v>204</v>
      </c>
      <c r="F41" s="21" t="s">
        <v>125</v>
      </c>
      <c r="G41" s="21" t="s">
        <v>126</v>
      </c>
      <c r="H41" s="23" t="n">
        <v>49</v>
      </c>
      <c r="I41" s="23"/>
      <c r="J41" s="16" t="s">
        <v>205</v>
      </c>
    </row>
    <row r="42" customFormat="false" ht="45" hidden="true" customHeight="false" outlineLevel="0" collapsed="false">
      <c r="A42" s="21" t="s">
        <v>54</v>
      </c>
      <c r="B42" s="21" t="s">
        <v>55</v>
      </c>
      <c r="C42" s="22" t="n">
        <v>5000</v>
      </c>
      <c r="D42" s="21" t="s">
        <v>206</v>
      </c>
      <c r="E42" s="21" t="s">
        <v>207</v>
      </c>
      <c r="F42" s="21" t="s">
        <v>112</v>
      </c>
      <c r="G42" s="21" t="s">
        <v>113</v>
      </c>
      <c r="H42" s="23" t="n">
        <v>50</v>
      </c>
      <c r="I42" s="23"/>
      <c r="J42" s="16" t="s">
        <v>208</v>
      </c>
    </row>
    <row r="43" customFormat="false" ht="90" hidden="true" customHeight="false" outlineLevel="0" collapsed="false">
      <c r="A43" s="21" t="s">
        <v>54</v>
      </c>
      <c r="B43" s="21" t="s">
        <v>55</v>
      </c>
      <c r="C43" s="22" t="n">
        <v>5100</v>
      </c>
      <c r="D43" s="21" t="s">
        <v>209</v>
      </c>
      <c r="E43" s="21" t="s">
        <v>210</v>
      </c>
      <c r="F43" s="21" t="s">
        <v>130</v>
      </c>
      <c r="G43" s="21" t="s">
        <v>131</v>
      </c>
      <c r="H43" s="23" t="n">
        <v>51</v>
      </c>
      <c r="I43" s="23"/>
      <c r="J43" s="16" t="s">
        <v>211</v>
      </c>
    </row>
    <row r="44" customFormat="false" ht="78.75" hidden="true" customHeight="false" outlineLevel="0" collapsed="false">
      <c r="A44" s="21" t="s">
        <v>54</v>
      </c>
      <c r="B44" s="21" t="s">
        <v>55</v>
      </c>
      <c r="C44" s="22" t="n">
        <v>5200</v>
      </c>
      <c r="D44" s="21" t="s">
        <v>212</v>
      </c>
      <c r="E44" s="21" t="s">
        <v>213</v>
      </c>
      <c r="F44" s="21" t="s">
        <v>130</v>
      </c>
      <c r="G44" s="21" t="s">
        <v>131</v>
      </c>
      <c r="H44" s="23" t="n">
        <v>52</v>
      </c>
      <c r="I44" s="23" t="s">
        <v>65</v>
      </c>
      <c r="J44" s="16" t="s">
        <v>214</v>
      </c>
    </row>
    <row r="45" customFormat="false" ht="56.25" hidden="true" customHeight="false" outlineLevel="0" collapsed="false">
      <c r="A45" s="21" t="s">
        <v>54</v>
      </c>
      <c r="B45" s="21" t="s">
        <v>55</v>
      </c>
      <c r="C45" s="22" t="n">
        <v>5300</v>
      </c>
      <c r="D45" s="21" t="s">
        <v>215</v>
      </c>
      <c r="E45" s="21" t="s">
        <v>216</v>
      </c>
      <c r="F45" s="21" t="s">
        <v>112</v>
      </c>
      <c r="G45" s="21" t="s">
        <v>113</v>
      </c>
      <c r="H45" s="23" t="n">
        <v>53</v>
      </c>
      <c r="I45" s="23" t="s">
        <v>65</v>
      </c>
      <c r="J45" s="16" t="s">
        <v>217</v>
      </c>
    </row>
    <row r="46" customFormat="false" ht="22.5" hidden="true" customHeight="false" outlineLevel="0" collapsed="false">
      <c r="A46" s="21" t="s">
        <v>54</v>
      </c>
      <c r="B46" s="21" t="s">
        <v>55</v>
      </c>
      <c r="C46" s="22" t="n">
        <v>5400</v>
      </c>
      <c r="D46" s="21" t="s">
        <v>218</v>
      </c>
      <c r="E46" s="21" t="s">
        <v>219</v>
      </c>
      <c r="F46" s="21" t="s">
        <v>58</v>
      </c>
      <c r="G46" s="21" t="s">
        <v>220</v>
      </c>
      <c r="H46" s="23" t="n">
        <v>54</v>
      </c>
      <c r="I46" s="23"/>
      <c r="J46" s="16" t="s">
        <v>221</v>
      </c>
    </row>
    <row r="47" customFormat="false" ht="22.5" hidden="true" customHeight="false" outlineLevel="0" collapsed="false">
      <c r="A47" s="21" t="s">
        <v>54</v>
      </c>
      <c r="B47" s="21" t="s">
        <v>55</v>
      </c>
      <c r="C47" s="22" t="n">
        <v>5500</v>
      </c>
      <c r="D47" s="21" t="s">
        <v>222</v>
      </c>
      <c r="E47" s="21" t="s">
        <v>223</v>
      </c>
      <c r="F47" s="21" t="s">
        <v>58</v>
      </c>
      <c r="G47" s="21" t="s">
        <v>220</v>
      </c>
      <c r="H47" s="23" t="n">
        <v>55</v>
      </c>
      <c r="I47" s="23"/>
      <c r="J47" s="16" t="s">
        <v>221</v>
      </c>
    </row>
    <row r="48" customFormat="false" ht="22.5" hidden="true" customHeight="false" outlineLevel="0" collapsed="false">
      <c r="A48" s="21" t="s">
        <v>54</v>
      </c>
      <c r="B48" s="21" t="s">
        <v>55</v>
      </c>
      <c r="C48" s="22" t="n">
        <v>5600</v>
      </c>
      <c r="D48" s="21" t="s">
        <v>224</v>
      </c>
      <c r="E48" s="21" t="s">
        <v>225</v>
      </c>
      <c r="F48" s="21" t="s">
        <v>58</v>
      </c>
      <c r="G48" s="21" t="s">
        <v>220</v>
      </c>
      <c r="H48" s="23" t="n">
        <v>56</v>
      </c>
      <c r="I48" s="23"/>
      <c r="J48" s="16" t="s">
        <v>221</v>
      </c>
    </row>
    <row r="49" customFormat="false" ht="22.5" hidden="true" customHeight="false" outlineLevel="0" collapsed="false">
      <c r="A49" s="21" t="s">
        <v>54</v>
      </c>
      <c r="B49" s="21" t="s">
        <v>55</v>
      </c>
      <c r="C49" s="22" t="n">
        <v>5700</v>
      </c>
      <c r="D49" s="21" t="s">
        <v>226</v>
      </c>
      <c r="E49" s="21" t="s">
        <v>227</v>
      </c>
      <c r="F49" s="21" t="s">
        <v>58</v>
      </c>
      <c r="G49" s="21" t="s">
        <v>220</v>
      </c>
      <c r="H49" s="23" t="n">
        <v>57</v>
      </c>
      <c r="I49" s="23"/>
      <c r="J49" s="16" t="s">
        <v>221</v>
      </c>
    </row>
    <row r="50" customFormat="false" ht="22.5" hidden="true" customHeight="false" outlineLevel="0" collapsed="false">
      <c r="A50" s="21" t="s">
        <v>54</v>
      </c>
      <c r="B50" s="21" t="s">
        <v>55</v>
      </c>
      <c r="C50" s="22" t="n">
        <v>5800</v>
      </c>
      <c r="D50" s="21" t="s">
        <v>228</v>
      </c>
      <c r="E50" s="21" t="s">
        <v>229</v>
      </c>
      <c r="F50" s="21" t="s">
        <v>58</v>
      </c>
      <c r="G50" s="21" t="s">
        <v>220</v>
      </c>
      <c r="H50" s="23" t="n">
        <v>58</v>
      </c>
      <c r="I50" s="23"/>
      <c r="J50" s="16" t="s">
        <v>221</v>
      </c>
    </row>
    <row r="51" customFormat="false" ht="22.5" hidden="true" customHeight="false" outlineLevel="0" collapsed="false">
      <c r="A51" s="21" t="s">
        <v>54</v>
      </c>
      <c r="B51" s="21" t="s">
        <v>55</v>
      </c>
      <c r="C51" s="22" t="n">
        <v>5900</v>
      </c>
      <c r="D51" s="21" t="s">
        <v>230</v>
      </c>
      <c r="E51" s="21" t="s">
        <v>231</v>
      </c>
      <c r="F51" s="21" t="s">
        <v>58</v>
      </c>
      <c r="G51" s="21" t="s">
        <v>220</v>
      </c>
      <c r="H51" s="23" t="n">
        <v>59</v>
      </c>
      <c r="I51" s="23"/>
      <c r="J51" s="16" t="s">
        <v>221</v>
      </c>
    </row>
    <row r="52" customFormat="false" ht="22.5" hidden="true" customHeight="false" outlineLevel="0" collapsed="false">
      <c r="A52" s="21" t="s">
        <v>54</v>
      </c>
      <c r="B52" s="21" t="s">
        <v>55</v>
      </c>
      <c r="C52" s="22" t="n">
        <v>6000</v>
      </c>
      <c r="D52" s="21" t="s">
        <v>232</v>
      </c>
      <c r="E52" s="21" t="s">
        <v>233</v>
      </c>
      <c r="F52" s="21" t="s">
        <v>58</v>
      </c>
      <c r="G52" s="21" t="s">
        <v>220</v>
      </c>
      <c r="H52" s="23" t="n">
        <v>60</v>
      </c>
      <c r="I52" s="23"/>
      <c r="J52" s="16" t="s">
        <v>221</v>
      </c>
    </row>
    <row r="53" customFormat="false" ht="22.5" hidden="true" customHeight="false" outlineLevel="0" collapsed="false">
      <c r="A53" s="21" t="s">
        <v>54</v>
      </c>
      <c r="B53" s="21" t="s">
        <v>55</v>
      </c>
      <c r="C53" s="22" t="n">
        <v>6100</v>
      </c>
      <c r="D53" s="21" t="s">
        <v>234</v>
      </c>
      <c r="E53" s="21" t="s">
        <v>235</v>
      </c>
      <c r="F53" s="21" t="s">
        <v>58</v>
      </c>
      <c r="G53" s="21" t="s">
        <v>220</v>
      </c>
      <c r="H53" s="23" t="n">
        <v>61</v>
      </c>
      <c r="I53" s="23"/>
      <c r="J53" s="16" t="s">
        <v>221</v>
      </c>
    </row>
    <row r="54" customFormat="false" ht="22.5" hidden="true" customHeight="false" outlineLevel="0" collapsed="false">
      <c r="A54" s="21" t="s">
        <v>54</v>
      </c>
      <c r="B54" s="21" t="s">
        <v>55</v>
      </c>
      <c r="C54" s="22" t="n">
        <v>6200</v>
      </c>
      <c r="D54" s="21" t="s">
        <v>236</v>
      </c>
      <c r="E54" s="21" t="s">
        <v>237</v>
      </c>
      <c r="F54" s="21" t="s">
        <v>58</v>
      </c>
      <c r="G54" s="21" t="s">
        <v>220</v>
      </c>
      <c r="H54" s="23" t="n">
        <v>62</v>
      </c>
      <c r="I54" s="23"/>
      <c r="J54" s="16" t="s">
        <v>221</v>
      </c>
    </row>
    <row r="55" customFormat="false" ht="11.25" hidden="true" customHeight="false" outlineLevel="0" collapsed="false">
      <c r="A55" s="21" t="s">
        <v>54</v>
      </c>
      <c r="B55" s="21" t="s">
        <v>55</v>
      </c>
      <c r="C55" s="22" t="n">
        <v>6300</v>
      </c>
      <c r="D55" s="21" t="s">
        <v>238</v>
      </c>
      <c r="E55" s="21" t="s">
        <v>239</v>
      </c>
      <c r="F55" s="21" t="s">
        <v>240</v>
      </c>
      <c r="G55" s="21" t="s">
        <v>241</v>
      </c>
      <c r="H55" s="23" t="n">
        <v>63</v>
      </c>
      <c r="I55" s="23"/>
      <c r="J55" s="16" t="s">
        <v>4</v>
      </c>
    </row>
    <row r="56" customFormat="false" ht="78.75" hidden="true" customHeight="false" outlineLevel="0" collapsed="false">
      <c r="A56" s="21" t="s">
        <v>242</v>
      </c>
      <c r="B56" s="21" t="s">
        <v>243</v>
      </c>
      <c r="C56" s="22" t="n">
        <v>6600</v>
      </c>
      <c r="D56" s="21" t="s">
        <v>56</v>
      </c>
      <c r="E56" s="21" t="s">
        <v>57</v>
      </c>
      <c r="F56" s="21" t="s">
        <v>58</v>
      </c>
      <c r="G56" s="21" t="s">
        <v>59</v>
      </c>
      <c r="H56" s="23" t="n">
        <v>66</v>
      </c>
      <c r="I56" s="23" t="s">
        <v>65</v>
      </c>
      <c r="J56" s="16" t="s">
        <v>244</v>
      </c>
    </row>
    <row r="57" customFormat="false" ht="45" hidden="true" customHeight="false" outlineLevel="0" collapsed="false">
      <c r="A57" s="21" t="s">
        <v>242</v>
      </c>
      <c r="B57" s="21" t="s">
        <v>243</v>
      </c>
      <c r="C57" s="22" t="n">
        <v>6800</v>
      </c>
      <c r="D57" s="21" t="s">
        <v>245</v>
      </c>
      <c r="E57" s="21" t="s">
        <v>246</v>
      </c>
      <c r="F57" s="21" t="s">
        <v>58</v>
      </c>
      <c r="G57" s="21" t="s">
        <v>59</v>
      </c>
      <c r="H57" s="23" t="n">
        <v>68</v>
      </c>
      <c r="I57" s="23" t="s">
        <v>65</v>
      </c>
      <c r="J57" s="16" t="s">
        <v>247</v>
      </c>
    </row>
    <row r="58" customFormat="false" ht="33.75" hidden="true" customHeight="false" outlineLevel="0" collapsed="false">
      <c r="A58" s="21" t="s">
        <v>242</v>
      </c>
      <c r="B58" s="21" t="s">
        <v>243</v>
      </c>
      <c r="C58" s="22" t="n">
        <v>6900</v>
      </c>
      <c r="D58" s="21" t="s">
        <v>248</v>
      </c>
      <c r="E58" s="21" t="s">
        <v>249</v>
      </c>
      <c r="F58" s="21" t="s">
        <v>112</v>
      </c>
      <c r="G58" s="21" t="s">
        <v>113</v>
      </c>
      <c r="H58" s="23" t="n">
        <v>69</v>
      </c>
      <c r="I58" s="23" t="s">
        <v>65</v>
      </c>
      <c r="J58" s="16" t="s">
        <v>250</v>
      </c>
    </row>
    <row r="59" customFormat="false" ht="67.5" hidden="true" customHeight="false" outlineLevel="0" collapsed="false">
      <c r="A59" s="21" t="s">
        <v>251</v>
      </c>
      <c r="B59" s="21" t="s">
        <v>252</v>
      </c>
      <c r="C59" s="22" t="n">
        <v>7200</v>
      </c>
      <c r="D59" s="21" t="s">
        <v>56</v>
      </c>
      <c r="E59" s="21" t="s">
        <v>57</v>
      </c>
      <c r="F59" s="21" t="s">
        <v>58</v>
      </c>
      <c r="G59" s="21" t="s">
        <v>59</v>
      </c>
      <c r="H59" s="23" t="n">
        <v>72</v>
      </c>
      <c r="I59" s="23" t="s">
        <v>65</v>
      </c>
      <c r="J59" s="16" t="s">
        <v>253</v>
      </c>
    </row>
    <row r="60" customFormat="false" ht="45" hidden="true" customHeight="false" outlineLevel="0" collapsed="false">
      <c r="A60" s="21" t="s">
        <v>251</v>
      </c>
      <c r="B60" s="21" t="s">
        <v>252</v>
      </c>
      <c r="C60" s="22" t="n">
        <v>7400</v>
      </c>
      <c r="D60" s="21" t="s">
        <v>254</v>
      </c>
      <c r="E60" s="21" t="s">
        <v>255</v>
      </c>
      <c r="F60" s="21" t="s">
        <v>58</v>
      </c>
      <c r="G60" s="21" t="s">
        <v>59</v>
      </c>
      <c r="H60" s="23" t="n">
        <v>74</v>
      </c>
      <c r="I60" s="23" t="s">
        <v>65</v>
      </c>
      <c r="J60" s="16" t="s">
        <v>256</v>
      </c>
    </row>
    <row r="61" customFormat="false" ht="33.75" hidden="true" customHeight="false" outlineLevel="0" collapsed="false">
      <c r="A61" s="21" t="s">
        <v>251</v>
      </c>
      <c r="B61" s="21" t="s">
        <v>252</v>
      </c>
      <c r="C61" s="22" t="n">
        <v>7500</v>
      </c>
      <c r="D61" s="21" t="s">
        <v>257</v>
      </c>
      <c r="E61" s="21" t="s">
        <v>258</v>
      </c>
      <c r="F61" s="21" t="s">
        <v>112</v>
      </c>
      <c r="G61" s="21" t="s">
        <v>113</v>
      </c>
      <c r="H61" s="23" t="n">
        <v>75</v>
      </c>
      <c r="I61" s="23" t="s">
        <v>65</v>
      </c>
      <c r="J61" s="16" t="s">
        <v>259</v>
      </c>
    </row>
    <row r="62" customFormat="false" ht="22.5" hidden="true" customHeight="false" outlineLevel="0" collapsed="false">
      <c r="A62" s="21" t="s">
        <v>260</v>
      </c>
      <c r="B62" s="21" t="s">
        <v>261</v>
      </c>
      <c r="C62" s="22" t="n">
        <v>7800</v>
      </c>
      <c r="D62" s="21" t="s">
        <v>56</v>
      </c>
      <c r="E62" s="21" t="s">
        <v>57</v>
      </c>
      <c r="F62" s="21" t="s">
        <v>58</v>
      </c>
      <c r="G62" s="21" t="s">
        <v>59</v>
      </c>
      <c r="H62" s="23" t="n">
        <v>78</v>
      </c>
      <c r="I62" s="23"/>
      <c r="J62" s="16" t="s">
        <v>60</v>
      </c>
    </row>
    <row r="63" customFormat="false" ht="56.25" hidden="true" customHeight="false" outlineLevel="0" collapsed="false">
      <c r="A63" s="21" t="s">
        <v>260</v>
      </c>
      <c r="B63" s="21" t="s">
        <v>261</v>
      </c>
      <c r="C63" s="22" t="n">
        <v>8000</v>
      </c>
      <c r="D63" s="21" t="s">
        <v>61</v>
      </c>
      <c r="E63" s="21" t="s">
        <v>62</v>
      </c>
      <c r="F63" s="21" t="s">
        <v>63</v>
      </c>
      <c r="G63" s="21" t="s">
        <v>64</v>
      </c>
      <c r="H63" s="23" t="n">
        <v>80</v>
      </c>
      <c r="I63" s="23" t="s">
        <v>65</v>
      </c>
      <c r="J63" s="16" t="s">
        <v>66</v>
      </c>
    </row>
    <row r="64" customFormat="false" ht="22.5" hidden="true" customHeight="false" outlineLevel="0" collapsed="false">
      <c r="A64" s="21" t="s">
        <v>260</v>
      </c>
      <c r="B64" s="21" t="s">
        <v>261</v>
      </c>
      <c r="C64" s="22" t="n">
        <v>8100</v>
      </c>
      <c r="D64" s="21" t="s">
        <v>67</v>
      </c>
      <c r="E64" s="21" t="s">
        <v>68</v>
      </c>
      <c r="F64" s="21" t="s">
        <v>63</v>
      </c>
      <c r="G64" s="21" t="s">
        <v>69</v>
      </c>
      <c r="H64" s="23" t="n">
        <v>81</v>
      </c>
      <c r="I64" s="23"/>
      <c r="J64" s="16" t="s">
        <v>70</v>
      </c>
    </row>
    <row r="65" customFormat="false" ht="11.25" hidden="true" customHeight="false" outlineLevel="0" collapsed="false">
      <c r="A65" s="21" t="s">
        <v>260</v>
      </c>
      <c r="B65" s="21" t="s">
        <v>261</v>
      </c>
      <c r="C65" s="22" t="n">
        <v>8200</v>
      </c>
      <c r="D65" s="21" t="s">
        <v>71</v>
      </c>
      <c r="E65" s="21" t="s">
        <v>72</v>
      </c>
      <c r="F65" s="21" t="s">
        <v>73</v>
      </c>
      <c r="G65" s="21" t="s">
        <v>74</v>
      </c>
      <c r="H65" s="23" t="n">
        <v>82</v>
      </c>
      <c r="I65" s="23" t="s">
        <v>65</v>
      </c>
      <c r="J65" s="16" t="s">
        <v>75</v>
      </c>
    </row>
    <row r="66" customFormat="false" ht="11.25" hidden="true" customHeight="false" outlineLevel="0" collapsed="false">
      <c r="A66" s="21" t="s">
        <v>260</v>
      </c>
      <c r="B66" s="21" t="s">
        <v>261</v>
      </c>
      <c r="C66" s="22" t="n">
        <v>8300</v>
      </c>
      <c r="D66" s="21" t="s">
        <v>76</v>
      </c>
      <c r="E66" s="21" t="s">
        <v>77</v>
      </c>
      <c r="F66" s="21" t="s">
        <v>73</v>
      </c>
      <c r="G66" s="21" t="s">
        <v>74</v>
      </c>
      <c r="H66" s="23" t="n">
        <v>83</v>
      </c>
      <c r="I66" s="23" t="s">
        <v>65</v>
      </c>
      <c r="J66" s="16" t="s">
        <v>78</v>
      </c>
    </row>
    <row r="67" customFormat="false" ht="22.5" hidden="true" customHeight="false" outlineLevel="0" collapsed="false">
      <c r="A67" s="21" t="s">
        <v>260</v>
      </c>
      <c r="B67" s="21" t="s">
        <v>261</v>
      </c>
      <c r="C67" s="22" t="n">
        <v>8400</v>
      </c>
      <c r="D67" s="21" t="s">
        <v>79</v>
      </c>
      <c r="E67" s="21" t="s">
        <v>80</v>
      </c>
      <c r="F67" s="21" t="s">
        <v>81</v>
      </c>
      <c r="G67" s="21" t="s">
        <v>82</v>
      </c>
      <c r="H67" s="23" t="n">
        <v>84</v>
      </c>
      <c r="I67" s="23" t="s">
        <v>65</v>
      </c>
      <c r="J67" s="16" t="s">
        <v>83</v>
      </c>
    </row>
    <row r="68" customFormat="false" ht="22.5" hidden="true" customHeight="false" outlineLevel="0" collapsed="false">
      <c r="A68" s="21" t="s">
        <v>260</v>
      </c>
      <c r="B68" s="21" t="s">
        <v>261</v>
      </c>
      <c r="C68" s="22" t="n">
        <v>111000</v>
      </c>
      <c r="D68" s="21" t="s">
        <v>84</v>
      </c>
      <c r="E68" s="21" t="s">
        <v>85</v>
      </c>
      <c r="F68" s="21" t="s">
        <v>58</v>
      </c>
      <c r="G68" s="21" t="s">
        <v>86</v>
      </c>
      <c r="H68" s="23" t="n">
        <v>1423</v>
      </c>
      <c r="I68" s="23"/>
      <c r="J68" s="16" t="s">
        <v>87</v>
      </c>
    </row>
    <row r="69" customFormat="false" ht="22.5" hidden="true" customHeight="false" outlineLevel="0" collapsed="false">
      <c r="A69" s="21" t="s">
        <v>260</v>
      </c>
      <c r="B69" s="21" t="s">
        <v>261</v>
      </c>
      <c r="C69" s="22" t="n">
        <v>111100</v>
      </c>
      <c r="D69" s="21" t="s">
        <v>88</v>
      </c>
      <c r="E69" s="21" t="s">
        <v>89</v>
      </c>
      <c r="F69" s="21" t="s">
        <v>63</v>
      </c>
      <c r="G69" s="21" t="s">
        <v>90</v>
      </c>
      <c r="H69" s="23" t="n">
        <v>1424</v>
      </c>
      <c r="I69" s="23"/>
      <c r="J69" s="16" t="s">
        <v>91</v>
      </c>
    </row>
    <row r="70" customFormat="false" ht="11.25" hidden="true" customHeight="false" outlineLevel="0" collapsed="false">
      <c r="A70" s="21" t="s">
        <v>260</v>
      </c>
      <c r="B70" s="21" t="s">
        <v>261</v>
      </c>
      <c r="C70" s="22" t="n">
        <v>8500</v>
      </c>
      <c r="D70" s="21" t="s">
        <v>92</v>
      </c>
      <c r="E70" s="21" t="s">
        <v>93</v>
      </c>
      <c r="F70" s="21" t="s">
        <v>73</v>
      </c>
      <c r="G70" s="21" t="s">
        <v>94</v>
      </c>
      <c r="H70" s="23" t="n">
        <v>85</v>
      </c>
      <c r="I70" s="23"/>
      <c r="J70" s="16" t="s">
        <v>95</v>
      </c>
    </row>
    <row r="71" customFormat="false" ht="11.25" hidden="true" customHeight="false" outlineLevel="0" collapsed="false">
      <c r="A71" s="21" t="s">
        <v>260</v>
      </c>
      <c r="B71" s="21" t="s">
        <v>261</v>
      </c>
      <c r="C71" s="22" t="n">
        <v>8600</v>
      </c>
      <c r="D71" s="21" t="s">
        <v>96</v>
      </c>
      <c r="E71" s="21" t="s">
        <v>97</v>
      </c>
      <c r="F71" s="21" t="s">
        <v>63</v>
      </c>
      <c r="G71" s="21" t="s">
        <v>69</v>
      </c>
      <c r="H71" s="23" t="n">
        <v>86</v>
      </c>
      <c r="I71" s="23"/>
      <c r="J71" s="16" t="s">
        <v>98</v>
      </c>
    </row>
    <row r="72" customFormat="false" ht="11.25" hidden="true" customHeight="false" outlineLevel="0" collapsed="false">
      <c r="A72" s="21" t="s">
        <v>260</v>
      </c>
      <c r="B72" s="21" t="s">
        <v>261</v>
      </c>
      <c r="C72" s="22" t="n">
        <v>8700</v>
      </c>
      <c r="D72" s="21" t="s">
        <v>99</v>
      </c>
      <c r="E72" s="21" t="s">
        <v>100</v>
      </c>
      <c r="F72" s="21" t="s">
        <v>101</v>
      </c>
      <c r="G72" s="21" t="s">
        <v>102</v>
      </c>
      <c r="H72" s="23" t="n">
        <v>87</v>
      </c>
      <c r="I72" s="23" t="s">
        <v>65</v>
      </c>
      <c r="J72" s="16" t="s">
        <v>103</v>
      </c>
    </row>
    <row r="73" customFormat="false" ht="11.25" hidden="true" customHeight="false" outlineLevel="0" collapsed="false">
      <c r="A73" s="21" t="s">
        <v>260</v>
      </c>
      <c r="B73" s="21" t="s">
        <v>261</v>
      </c>
      <c r="C73" s="22" t="n">
        <v>8800</v>
      </c>
      <c r="D73" s="21" t="s">
        <v>104</v>
      </c>
      <c r="E73" s="21" t="s">
        <v>105</v>
      </c>
      <c r="F73" s="21" t="s">
        <v>63</v>
      </c>
      <c r="G73" s="21" t="s">
        <v>69</v>
      </c>
      <c r="H73" s="23" t="n">
        <v>88</v>
      </c>
      <c r="I73" s="23"/>
      <c r="J73" s="16" t="s">
        <v>106</v>
      </c>
    </row>
    <row r="74" customFormat="false" ht="11.25" hidden="true" customHeight="false" outlineLevel="0" collapsed="false">
      <c r="A74" s="21" t="s">
        <v>260</v>
      </c>
      <c r="B74" s="21" t="s">
        <v>261</v>
      </c>
      <c r="C74" s="22" t="n">
        <v>8900</v>
      </c>
      <c r="D74" s="21" t="s">
        <v>107</v>
      </c>
      <c r="E74" s="21" t="s">
        <v>108</v>
      </c>
      <c r="F74" s="21" t="s">
        <v>63</v>
      </c>
      <c r="G74" s="21" t="s">
        <v>69</v>
      </c>
      <c r="H74" s="23" t="n">
        <v>89</v>
      </c>
      <c r="I74" s="23"/>
      <c r="J74" s="16" t="s">
        <v>109</v>
      </c>
    </row>
    <row r="75" customFormat="false" ht="33.75" hidden="true" customHeight="false" outlineLevel="0" collapsed="false">
      <c r="A75" s="21" t="s">
        <v>260</v>
      </c>
      <c r="B75" s="21" t="s">
        <v>261</v>
      </c>
      <c r="C75" s="22" t="n">
        <v>9000</v>
      </c>
      <c r="D75" s="21" t="s">
        <v>110</v>
      </c>
      <c r="E75" s="21" t="s">
        <v>111</v>
      </c>
      <c r="F75" s="21" t="s">
        <v>112</v>
      </c>
      <c r="G75" s="21" t="s">
        <v>113</v>
      </c>
      <c r="H75" s="23" t="n">
        <v>90</v>
      </c>
      <c r="I75" s="23"/>
      <c r="J75" s="16" t="s">
        <v>114</v>
      </c>
    </row>
    <row r="76" customFormat="false" ht="78.75" hidden="true" customHeight="false" outlineLevel="0" collapsed="false">
      <c r="A76" s="21" t="s">
        <v>260</v>
      </c>
      <c r="B76" s="21" t="s">
        <v>261</v>
      </c>
      <c r="C76" s="22" t="n">
        <v>9100</v>
      </c>
      <c r="D76" s="21" t="s">
        <v>115</v>
      </c>
      <c r="E76" s="21" t="s">
        <v>116</v>
      </c>
      <c r="F76" s="21" t="s">
        <v>63</v>
      </c>
      <c r="G76" s="21" t="s">
        <v>69</v>
      </c>
      <c r="H76" s="23" t="n">
        <v>91</v>
      </c>
      <c r="I76" s="23"/>
      <c r="J76" s="16" t="s">
        <v>117</v>
      </c>
    </row>
    <row r="77" customFormat="false" ht="22.5" hidden="true" customHeight="false" outlineLevel="0" collapsed="false">
      <c r="A77" s="21" t="s">
        <v>260</v>
      </c>
      <c r="B77" s="21" t="s">
        <v>261</v>
      </c>
      <c r="C77" s="22" t="n">
        <v>9200</v>
      </c>
      <c r="D77" s="21" t="s">
        <v>118</v>
      </c>
      <c r="E77" s="21" t="s">
        <v>119</v>
      </c>
      <c r="F77" s="21" t="s">
        <v>120</v>
      </c>
      <c r="G77" s="21" t="s">
        <v>121</v>
      </c>
      <c r="H77" s="23" t="n">
        <v>92</v>
      </c>
      <c r="I77" s="23"/>
      <c r="J77" s="16" t="s">
        <v>122</v>
      </c>
    </row>
    <row r="78" customFormat="false" ht="11.25" hidden="true" customHeight="false" outlineLevel="0" collapsed="false">
      <c r="A78" s="21" t="s">
        <v>260</v>
      </c>
      <c r="B78" s="21" t="s">
        <v>261</v>
      </c>
      <c r="C78" s="22" t="n">
        <v>111200</v>
      </c>
      <c r="D78" s="21" t="s">
        <v>123</v>
      </c>
      <c r="E78" s="21" t="s">
        <v>124</v>
      </c>
      <c r="F78" s="21" t="s">
        <v>125</v>
      </c>
      <c r="G78" s="21" t="s">
        <v>126</v>
      </c>
      <c r="H78" s="23" t="n">
        <v>1425</v>
      </c>
      <c r="I78" s="23"/>
      <c r="J78" s="16" t="s">
        <v>127</v>
      </c>
    </row>
    <row r="79" customFormat="false" ht="67.5" hidden="true" customHeight="false" outlineLevel="0" collapsed="false">
      <c r="A79" s="21" t="s">
        <v>260</v>
      </c>
      <c r="B79" s="21" t="s">
        <v>261</v>
      </c>
      <c r="C79" s="22" t="n">
        <v>9700</v>
      </c>
      <c r="D79" s="21" t="s">
        <v>128</v>
      </c>
      <c r="E79" s="21" t="s">
        <v>129</v>
      </c>
      <c r="F79" s="21" t="s">
        <v>130</v>
      </c>
      <c r="G79" s="21" t="s">
        <v>131</v>
      </c>
      <c r="H79" s="23" t="n">
        <v>97</v>
      </c>
      <c r="I79" s="23"/>
      <c r="J79" s="16" t="s">
        <v>132</v>
      </c>
    </row>
    <row r="80" customFormat="false" ht="56.25" hidden="true" customHeight="false" outlineLevel="0" collapsed="false">
      <c r="A80" s="21" t="s">
        <v>260</v>
      </c>
      <c r="B80" s="21" t="s">
        <v>261</v>
      </c>
      <c r="C80" s="22" t="n">
        <v>9800</v>
      </c>
      <c r="D80" s="21" t="s">
        <v>133</v>
      </c>
      <c r="E80" s="21" t="s">
        <v>134</v>
      </c>
      <c r="F80" s="21" t="s">
        <v>130</v>
      </c>
      <c r="G80" s="21" t="s">
        <v>131</v>
      </c>
      <c r="H80" s="23" t="n">
        <v>98</v>
      </c>
      <c r="I80" s="23" t="s">
        <v>65</v>
      </c>
      <c r="J80" s="16" t="s">
        <v>135</v>
      </c>
    </row>
    <row r="81" customFormat="false" ht="22.5" hidden="true" customHeight="false" outlineLevel="0" collapsed="false">
      <c r="A81" s="21" t="s">
        <v>260</v>
      </c>
      <c r="B81" s="21" t="s">
        <v>261</v>
      </c>
      <c r="C81" s="22" t="n">
        <v>9900</v>
      </c>
      <c r="D81" s="21" t="s">
        <v>136</v>
      </c>
      <c r="E81" s="21" t="s">
        <v>137</v>
      </c>
      <c r="F81" s="21" t="s">
        <v>112</v>
      </c>
      <c r="G81" s="21" t="s">
        <v>113</v>
      </c>
      <c r="H81" s="23" t="n">
        <v>99</v>
      </c>
      <c r="I81" s="23" t="s">
        <v>65</v>
      </c>
      <c r="J81" s="16" t="s">
        <v>138</v>
      </c>
    </row>
    <row r="82" customFormat="false" ht="22.5" hidden="true" customHeight="false" outlineLevel="0" collapsed="false">
      <c r="A82" s="21" t="s">
        <v>260</v>
      </c>
      <c r="B82" s="21" t="s">
        <v>261</v>
      </c>
      <c r="C82" s="22" t="n">
        <v>10000</v>
      </c>
      <c r="D82" s="21" t="s">
        <v>139</v>
      </c>
      <c r="E82" s="21" t="s">
        <v>140</v>
      </c>
      <c r="F82" s="21" t="s">
        <v>63</v>
      </c>
      <c r="G82" s="21" t="s">
        <v>141</v>
      </c>
      <c r="H82" s="23" t="n">
        <v>100</v>
      </c>
      <c r="I82" s="23"/>
      <c r="J82" s="16" t="s">
        <v>142</v>
      </c>
    </row>
    <row r="83" customFormat="false" ht="33.75" hidden="true" customHeight="false" outlineLevel="0" collapsed="false">
      <c r="A83" s="21" t="s">
        <v>260</v>
      </c>
      <c r="B83" s="21" t="s">
        <v>261</v>
      </c>
      <c r="C83" s="22" t="n">
        <v>10100</v>
      </c>
      <c r="D83" s="21" t="s">
        <v>143</v>
      </c>
      <c r="E83" s="21" t="s">
        <v>144</v>
      </c>
      <c r="F83" s="21" t="s">
        <v>145</v>
      </c>
      <c r="G83" s="21" t="s">
        <v>146</v>
      </c>
      <c r="H83" s="23" t="n">
        <v>101</v>
      </c>
      <c r="I83" s="23"/>
      <c r="J83" s="16" t="s">
        <v>262</v>
      </c>
    </row>
    <row r="84" customFormat="false" ht="45" hidden="true" customHeight="false" outlineLevel="0" collapsed="false">
      <c r="A84" s="21" t="s">
        <v>260</v>
      </c>
      <c r="B84" s="21" t="s">
        <v>261</v>
      </c>
      <c r="C84" s="22" t="n">
        <v>10200</v>
      </c>
      <c r="D84" s="21" t="s">
        <v>263</v>
      </c>
      <c r="E84" s="21" t="s">
        <v>264</v>
      </c>
      <c r="F84" s="21" t="s">
        <v>150</v>
      </c>
      <c r="G84" s="21" t="s">
        <v>151</v>
      </c>
      <c r="H84" s="23" t="n">
        <v>102</v>
      </c>
      <c r="I84" s="23"/>
      <c r="J84" s="16" t="s">
        <v>265</v>
      </c>
    </row>
    <row r="85" customFormat="false" ht="22.5" hidden="true" customHeight="false" outlineLevel="0" collapsed="false">
      <c r="A85" s="21" t="s">
        <v>260</v>
      </c>
      <c r="B85" s="21" t="s">
        <v>261</v>
      </c>
      <c r="C85" s="22" t="n">
        <v>10300</v>
      </c>
      <c r="D85" s="21" t="s">
        <v>153</v>
      </c>
      <c r="E85" s="21" t="s">
        <v>154</v>
      </c>
      <c r="F85" s="21" t="s">
        <v>155</v>
      </c>
      <c r="G85" s="21" t="s">
        <v>156</v>
      </c>
      <c r="H85" s="23" t="n">
        <v>103</v>
      </c>
      <c r="I85" s="23" t="s">
        <v>65</v>
      </c>
      <c r="J85" s="16" t="s">
        <v>157</v>
      </c>
    </row>
    <row r="86" customFormat="false" ht="78.75" hidden="true" customHeight="false" outlineLevel="0" collapsed="false">
      <c r="A86" s="21" t="s">
        <v>260</v>
      </c>
      <c r="B86" s="21" t="s">
        <v>261</v>
      </c>
      <c r="C86" s="22" t="n">
        <v>10400</v>
      </c>
      <c r="D86" s="21" t="s">
        <v>158</v>
      </c>
      <c r="E86" s="21" t="s">
        <v>159</v>
      </c>
      <c r="F86" s="21" t="s">
        <v>155</v>
      </c>
      <c r="G86" s="21" t="s">
        <v>156</v>
      </c>
      <c r="H86" s="23" t="n">
        <v>104</v>
      </c>
      <c r="I86" s="23"/>
      <c r="J86" s="16" t="s">
        <v>160</v>
      </c>
    </row>
    <row r="87" customFormat="false" ht="22.5" hidden="true" customHeight="false" outlineLevel="0" collapsed="false">
      <c r="A87" s="21" t="s">
        <v>260</v>
      </c>
      <c r="B87" s="21" t="s">
        <v>261</v>
      </c>
      <c r="C87" s="22" t="n">
        <v>10500</v>
      </c>
      <c r="D87" s="21" t="s">
        <v>161</v>
      </c>
      <c r="E87" s="21" t="s">
        <v>162</v>
      </c>
      <c r="F87" s="21" t="s">
        <v>120</v>
      </c>
      <c r="G87" s="21" t="s">
        <v>121</v>
      </c>
      <c r="H87" s="23" t="n">
        <v>105</v>
      </c>
      <c r="I87" s="23"/>
      <c r="J87" s="16" t="s">
        <v>163</v>
      </c>
    </row>
    <row r="88" customFormat="false" ht="33.75" hidden="true" customHeight="false" outlineLevel="0" collapsed="false">
      <c r="A88" s="21" t="s">
        <v>260</v>
      </c>
      <c r="B88" s="21" t="s">
        <v>261</v>
      </c>
      <c r="C88" s="22" t="n">
        <v>10600</v>
      </c>
      <c r="D88" s="21" t="s">
        <v>164</v>
      </c>
      <c r="E88" s="21" t="s">
        <v>165</v>
      </c>
      <c r="F88" s="21" t="s">
        <v>120</v>
      </c>
      <c r="G88" s="21" t="s">
        <v>121</v>
      </c>
      <c r="H88" s="23" t="n">
        <v>106</v>
      </c>
      <c r="I88" s="23"/>
      <c r="J88" s="16" t="s">
        <v>166</v>
      </c>
    </row>
    <row r="89" customFormat="false" ht="33.75" hidden="true" customHeight="false" outlineLevel="0" collapsed="false">
      <c r="A89" s="21" t="s">
        <v>260</v>
      </c>
      <c r="B89" s="21" t="s">
        <v>261</v>
      </c>
      <c r="C89" s="22" t="n">
        <v>10700</v>
      </c>
      <c r="D89" s="21" t="s">
        <v>167</v>
      </c>
      <c r="E89" s="21" t="s">
        <v>168</v>
      </c>
      <c r="F89" s="21" t="s">
        <v>120</v>
      </c>
      <c r="G89" s="21" t="s">
        <v>121</v>
      </c>
      <c r="H89" s="23" t="n">
        <v>107</v>
      </c>
      <c r="I89" s="23"/>
      <c r="J89" s="16" t="s">
        <v>169</v>
      </c>
    </row>
    <row r="90" customFormat="false" ht="33.75" hidden="true" customHeight="false" outlineLevel="0" collapsed="false">
      <c r="A90" s="21" t="s">
        <v>260</v>
      </c>
      <c r="B90" s="21" t="s">
        <v>261</v>
      </c>
      <c r="C90" s="22" t="n">
        <v>10800</v>
      </c>
      <c r="D90" s="21" t="s">
        <v>170</v>
      </c>
      <c r="E90" s="21" t="s">
        <v>171</v>
      </c>
      <c r="F90" s="21" t="s">
        <v>120</v>
      </c>
      <c r="G90" s="21" t="s">
        <v>121</v>
      </c>
      <c r="H90" s="23" t="n">
        <v>108</v>
      </c>
      <c r="I90" s="23"/>
      <c r="J90" s="16" t="s">
        <v>172</v>
      </c>
    </row>
    <row r="91" customFormat="false" ht="22.5" hidden="true" customHeight="false" outlineLevel="0" collapsed="false">
      <c r="A91" s="21" t="s">
        <v>260</v>
      </c>
      <c r="B91" s="21" t="s">
        <v>261</v>
      </c>
      <c r="C91" s="22" t="n">
        <v>10900</v>
      </c>
      <c r="D91" s="21" t="s">
        <v>266</v>
      </c>
      <c r="E91" s="21" t="s">
        <v>267</v>
      </c>
      <c r="F91" s="21" t="s">
        <v>268</v>
      </c>
      <c r="G91" s="21" t="s">
        <v>269</v>
      </c>
      <c r="H91" s="23" t="n">
        <v>109</v>
      </c>
      <c r="I91" s="23"/>
      <c r="J91" s="16" t="s">
        <v>270</v>
      </c>
    </row>
    <row r="92" customFormat="false" ht="45" hidden="true" customHeight="false" outlineLevel="0" collapsed="false">
      <c r="A92" s="21" t="s">
        <v>260</v>
      </c>
      <c r="B92" s="21" t="s">
        <v>261</v>
      </c>
      <c r="C92" s="22" t="n">
        <v>11000</v>
      </c>
      <c r="D92" s="21" t="s">
        <v>271</v>
      </c>
      <c r="E92" s="21" t="s">
        <v>272</v>
      </c>
      <c r="F92" s="21" t="s">
        <v>73</v>
      </c>
      <c r="G92" s="21" t="s">
        <v>74</v>
      </c>
      <c r="H92" s="23" t="n">
        <v>110</v>
      </c>
      <c r="I92" s="23"/>
      <c r="J92" s="16" t="s">
        <v>273</v>
      </c>
    </row>
    <row r="93" customFormat="false" ht="11.25" hidden="true" customHeight="false" outlineLevel="0" collapsed="false">
      <c r="A93" s="21" t="s">
        <v>260</v>
      </c>
      <c r="B93" s="21" t="s">
        <v>261</v>
      </c>
      <c r="C93" s="22" t="n">
        <v>11100</v>
      </c>
      <c r="D93" s="21" t="s">
        <v>274</v>
      </c>
      <c r="E93" s="21" t="s">
        <v>275</v>
      </c>
      <c r="F93" s="21" t="s">
        <v>125</v>
      </c>
      <c r="G93" s="21" t="s">
        <v>126</v>
      </c>
      <c r="H93" s="23" t="n">
        <v>111</v>
      </c>
      <c r="I93" s="23"/>
      <c r="J93" s="16" t="s">
        <v>276</v>
      </c>
    </row>
    <row r="94" customFormat="false" ht="67.5" hidden="true" customHeight="false" outlineLevel="0" collapsed="false">
      <c r="A94" s="21" t="s">
        <v>260</v>
      </c>
      <c r="B94" s="21" t="s">
        <v>261</v>
      </c>
      <c r="C94" s="22" t="n">
        <v>11200</v>
      </c>
      <c r="D94" s="21" t="s">
        <v>191</v>
      </c>
      <c r="E94" s="21" t="s">
        <v>192</v>
      </c>
      <c r="F94" s="21" t="s">
        <v>112</v>
      </c>
      <c r="G94" s="21" t="s">
        <v>113</v>
      </c>
      <c r="H94" s="23" t="n">
        <v>112</v>
      </c>
      <c r="I94" s="23" t="s">
        <v>65</v>
      </c>
      <c r="J94" s="16" t="s">
        <v>193</v>
      </c>
    </row>
    <row r="95" customFormat="false" ht="11.25" hidden="true" customHeight="false" outlineLevel="0" collapsed="false">
      <c r="A95" s="21" t="s">
        <v>260</v>
      </c>
      <c r="B95" s="21" t="s">
        <v>261</v>
      </c>
      <c r="C95" s="22" t="n">
        <v>11300</v>
      </c>
      <c r="D95" s="21" t="s">
        <v>194</v>
      </c>
      <c r="E95" s="21" t="s">
        <v>195</v>
      </c>
      <c r="F95" s="21" t="s">
        <v>125</v>
      </c>
      <c r="G95" s="21" t="s">
        <v>126</v>
      </c>
      <c r="H95" s="23" t="n">
        <v>113</v>
      </c>
      <c r="I95" s="23" t="s">
        <v>65</v>
      </c>
      <c r="J95" s="16" t="s">
        <v>196</v>
      </c>
    </row>
    <row r="96" customFormat="false" ht="33.75" hidden="true" customHeight="false" outlineLevel="0" collapsed="false">
      <c r="A96" s="21" t="s">
        <v>260</v>
      </c>
      <c r="B96" s="21" t="s">
        <v>261</v>
      </c>
      <c r="C96" s="22" t="n">
        <v>11400</v>
      </c>
      <c r="D96" s="21" t="s">
        <v>197</v>
      </c>
      <c r="E96" s="21" t="s">
        <v>198</v>
      </c>
      <c r="F96" s="21" t="s">
        <v>125</v>
      </c>
      <c r="G96" s="21" t="s">
        <v>126</v>
      </c>
      <c r="H96" s="23" t="n">
        <v>114</v>
      </c>
      <c r="I96" s="23"/>
      <c r="J96" s="16" t="s">
        <v>199</v>
      </c>
    </row>
    <row r="97" customFormat="false" ht="67.5" hidden="true" customHeight="false" outlineLevel="0" collapsed="false">
      <c r="A97" s="21" t="s">
        <v>260</v>
      </c>
      <c r="B97" s="21" t="s">
        <v>261</v>
      </c>
      <c r="C97" s="22" t="n">
        <v>11500</v>
      </c>
      <c r="D97" s="21" t="s">
        <v>200</v>
      </c>
      <c r="E97" s="21" t="s">
        <v>277</v>
      </c>
      <c r="F97" s="21" t="s">
        <v>125</v>
      </c>
      <c r="G97" s="21" t="s">
        <v>126</v>
      </c>
      <c r="H97" s="23" t="n">
        <v>115</v>
      </c>
      <c r="I97" s="23"/>
      <c r="J97" s="16" t="s">
        <v>202</v>
      </c>
    </row>
    <row r="98" customFormat="false" ht="45" hidden="true" customHeight="false" outlineLevel="0" collapsed="false">
      <c r="A98" s="21" t="s">
        <v>260</v>
      </c>
      <c r="B98" s="21" t="s">
        <v>261</v>
      </c>
      <c r="C98" s="22" t="n">
        <v>11600</v>
      </c>
      <c r="D98" s="21" t="s">
        <v>203</v>
      </c>
      <c r="E98" s="21" t="s">
        <v>278</v>
      </c>
      <c r="F98" s="21" t="s">
        <v>125</v>
      </c>
      <c r="G98" s="21" t="s">
        <v>126</v>
      </c>
      <c r="H98" s="23" t="n">
        <v>116</v>
      </c>
      <c r="I98" s="23"/>
      <c r="J98" s="16" t="s">
        <v>205</v>
      </c>
    </row>
    <row r="99" customFormat="false" ht="45" hidden="true" customHeight="false" outlineLevel="0" collapsed="false">
      <c r="A99" s="21" t="s">
        <v>260</v>
      </c>
      <c r="B99" s="21" t="s">
        <v>261</v>
      </c>
      <c r="C99" s="22" t="n">
        <v>11700</v>
      </c>
      <c r="D99" s="21" t="s">
        <v>206</v>
      </c>
      <c r="E99" s="21" t="s">
        <v>207</v>
      </c>
      <c r="F99" s="21" t="s">
        <v>112</v>
      </c>
      <c r="G99" s="21" t="s">
        <v>113</v>
      </c>
      <c r="H99" s="23" t="n">
        <v>117</v>
      </c>
      <c r="I99" s="23"/>
      <c r="J99" s="16" t="s">
        <v>208</v>
      </c>
    </row>
    <row r="100" customFormat="false" ht="90" hidden="true" customHeight="false" outlineLevel="0" collapsed="false">
      <c r="A100" s="21" t="s">
        <v>260</v>
      </c>
      <c r="B100" s="21" t="s">
        <v>261</v>
      </c>
      <c r="C100" s="22" t="n">
        <v>11800</v>
      </c>
      <c r="D100" s="21" t="s">
        <v>209</v>
      </c>
      <c r="E100" s="21" t="s">
        <v>210</v>
      </c>
      <c r="F100" s="21" t="s">
        <v>130</v>
      </c>
      <c r="G100" s="21" t="s">
        <v>131</v>
      </c>
      <c r="H100" s="23" t="n">
        <v>118</v>
      </c>
      <c r="I100" s="23"/>
      <c r="J100" s="16" t="s">
        <v>211</v>
      </c>
    </row>
    <row r="101" customFormat="false" ht="78.75" hidden="true" customHeight="false" outlineLevel="0" collapsed="false">
      <c r="A101" s="21" t="s">
        <v>260</v>
      </c>
      <c r="B101" s="21" t="s">
        <v>261</v>
      </c>
      <c r="C101" s="22" t="n">
        <v>11900</v>
      </c>
      <c r="D101" s="21" t="s">
        <v>212</v>
      </c>
      <c r="E101" s="21" t="s">
        <v>213</v>
      </c>
      <c r="F101" s="21" t="s">
        <v>130</v>
      </c>
      <c r="G101" s="21" t="s">
        <v>131</v>
      </c>
      <c r="H101" s="23" t="n">
        <v>119</v>
      </c>
      <c r="I101" s="23" t="s">
        <v>65</v>
      </c>
      <c r="J101" s="16" t="s">
        <v>214</v>
      </c>
    </row>
    <row r="102" customFormat="false" ht="56.25" hidden="true" customHeight="false" outlineLevel="0" collapsed="false">
      <c r="A102" s="21" t="s">
        <v>260</v>
      </c>
      <c r="B102" s="21" t="s">
        <v>261</v>
      </c>
      <c r="C102" s="22" t="n">
        <v>12000</v>
      </c>
      <c r="D102" s="21" t="s">
        <v>215</v>
      </c>
      <c r="E102" s="21" t="s">
        <v>216</v>
      </c>
      <c r="F102" s="21" t="s">
        <v>112</v>
      </c>
      <c r="G102" s="21" t="s">
        <v>113</v>
      </c>
      <c r="H102" s="23" t="n">
        <v>120</v>
      </c>
      <c r="I102" s="23" t="s">
        <v>65</v>
      </c>
      <c r="J102" s="16" t="s">
        <v>217</v>
      </c>
    </row>
    <row r="103" customFormat="false" ht="22.5" hidden="true" customHeight="false" outlineLevel="0" collapsed="false">
      <c r="A103" s="21" t="s">
        <v>260</v>
      </c>
      <c r="B103" s="21" t="s">
        <v>261</v>
      </c>
      <c r="C103" s="22" t="n">
        <v>12100</v>
      </c>
      <c r="D103" s="21" t="s">
        <v>279</v>
      </c>
      <c r="E103" s="21" t="s">
        <v>280</v>
      </c>
      <c r="F103" s="21" t="s">
        <v>58</v>
      </c>
      <c r="G103" s="21" t="s">
        <v>220</v>
      </c>
      <c r="H103" s="23" t="n">
        <v>121</v>
      </c>
      <c r="I103" s="23"/>
      <c r="J103" s="16" t="s">
        <v>221</v>
      </c>
    </row>
    <row r="104" customFormat="false" ht="22.5" hidden="true" customHeight="false" outlineLevel="0" collapsed="false">
      <c r="A104" s="21" t="s">
        <v>260</v>
      </c>
      <c r="B104" s="21" t="s">
        <v>261</v>
      </c>
      <c r="C104" s="22" t="n">
        <v>12200</v>
      </c>
      <c r="D104" s="21" t="s">
        <v>222</v>
      </c>
      <c r="E104" s="21" t="s">
        <v>223</v>
      </c>
      <c r="F104" s="21" t="s">
        <v>58</v>
      </c>
      <c r="G104" s="21" t="s">
        <v>220</v>
      </c>
      <c r="H104" s="23" t="n">
        <v>122</v>
      </c>
      <c r="I104" s="23"/>
      <c r="J104" s="16" t="s">
        <v>221</v>
      </c>
    </row>
    <row r="105" customFormat="false" ht="22.5" hidden="true" customHeight="false" outlineLevel="0" collapsed="false">
      <c r="A105" s="21" t="s">
        <v>260</v>
      </c>
      <c r="B105" s="21" t="s">
        <v>261</v>
      </c>
      <c r="C105" s="22" t="n">
        <v>12300</v>
      </c>
      <c r="D105" s="21" t="s">
        <v>224</v>
      </c>
      <c r="E105" s="21" t="s">
        <v>225</v>
      </c>
      <c r="F105" s="21" t="s">
        <v>58</v>
      </c>
      <c r="G105" s="21" t="s">
        <v>220</v>
      </c>
      <c r="H105" s="23" t="n">
        <v>123</v>
      </c>
      <c r="I105" s="23"/>
      <c r="J105" s="16" t="s">
        <v>221</v>
      </c>
    </row>
    <row r="106" customFormat="false" ht="22.5" hidden="true" customHeight="false" outlineLevel="0" collapsed="false">
      <c r="A106" s="21" t="s">
        <v>260</v>
      </c>
      <c r="B106" s="21" t="s">
        <v>261</v>
      </c>
      <c r="C106" s="22" t="n">
        <v>12400</v>
      </c>
      <c r="D106" s="21" t="s">
        <v>226</v>
      </c>
      <c r="E106" s="21" t="s">
        <v>227</v>
      </c>
      <c r="F106" s="21" t="s">
        <v>58</v>
      </c>
      <c r="G106" s="21" t="s">
        <v>220</v>
      </c>
      <c r="H106" s="23" t="n">
        <v>124</v>
      </c>
      <c r="I106" s="23"/>
      <c r="J106" s="16" t="s">
        <v>221</v>
      </c>
    </row>
    <row r="107" customFormat="false" ht="22.5" hidden="true" customHeight="false" outlineLevel="0" collapsed="false">
      <c r="A107" s="21" t="s">
        <v>260</v>
      </c>
      <c r="B107" s="21" t="s">
        <v>261</v>
      </c>
      <c r="C107" s="22" t="n">
        <v>12500</v>
      </c>
      <c r="D107" s="21" t="s">
        <v>228</v>
      </c>
      <c r="E107" s="21" t="s">
        <v>229</v>
      </c>
      <c r="F107" s="21" t="s">
        <v>58</v>
      </c>
      <c r="G107" s="21" t="s">
        <v>220</v>
      </c>
      <c r="H107" s="23" t="n">
        <v>125</v>
      </c>
      <c r="I107" s="23"/>
      <c r="J107" s="16" t="s">
        <v>221</v>
      </c>
    </row>
    <row r="108" customFormat="false" ht="22.5" hidden="true" customHeight="false" outlineLevel="0" collapsed="false">
      <c r="A108" s="21" t="s">
        <v>260</v>
      </c>
      <c r="B108" s="21" t="s">
        <v>261</v>
      </c>
      <c r="C108" s="22" t="n">
        <v>12600</v>
      </c>
      <c r="D108" s="21" t="s">
        <v>230</v>
      </c>
      <c r="E108" s="21" t="s">
        <v>231</v>
      </c>
      <c r="F108" s="21" t="s">
        <v>58</v>
      </c>
      <c r="G108" s="21" t="s">
        <v>220</v>
      </c>
      <c r="H108" s="23" t="n">
        <v>126</v>
      </c>
      <c r="I108" s="23"/>
      <c r="J108" s="16" t="s">
        <v>221</v>
      </c>
    </row>
    <row r="109" customFormat="false" ht="22.5" hidden="true" customHeight="false" outlineLevel="0" collapsed="false">
      <c r="A109" s="21" t="s">
        <v>260</v>
      </c>
      <c r="B109" s="21" t="s">
        <v>261</v>
      </c>
      <c r="C109" s="22" t="n">
        <v>12700</v>
      </c>
      <c r="D109" s="21" t="s">
        <v>232</v>
      </c>
      <c r="E109" s="21" t="s">
        <v>233</v>
      </c>
      <c r="F109" s="21" t="s">
        <v>58</v>
      </c>
      <c r="G109" s="21" t="s">
        <v>220</v>
      </c>
      <c r="H109" s="23" t="n">
        <v>127</v>
      </c>
      <c r="I109" s="23"/>
      <c r="J109" s="16" t="s">
        <v>221</v>
      </c>
    </row>
    <row r="110" customFormat="false" ht="22.5" hidden="true" customHeight="false" outlineLevel="0" collapsed="false">
      <c r="A110" s="21" t="s">
        <v>260</v>
      </c>
      <c r="B110" s="21" t="s">
        <v>261</v>
      </c>
      <c r="C110" s="22" t="n">
        <v>12800</v>
      </c>
      <c r="D110" s="21" t="s">
        <v>234</v>
      </c>
      <c r="E110" s="21" t="s">
        <v>235</v>
      </c>
      <c r="F110" s="21" t="s">
        <v>58</v>
      </c>
      <c r="G110" s="21" t="s">
        <v>220</v>
      </c>
      <c r="H110" s="23" t="n">
        <v>128</v>
      </c>
      <c r="I110" s="23"/>
      <c r="J110" s="16" t="s">
        <v>221</v>
      </c>
    </row>
    <row r="111" customFormat="false" ht="22.5" hidden="true" customHeight="false" outlineLevel="0" collapsed="false">
      <c r="A111" s="21" t="s">
        <v>260</v>
      </c>
      <c r="B111" s="21" t="s">
        <v>261</v>
      </c>
      <c r="C111" s="22" t="n">
        <v>12900</v>
      </c>
      <c r="D111" s="21" t="s">
        <v>236</v>
      </c>
      <c r="E111" s="21" t="s">
        <v>237</v>
      </c>
      <c r="F111" s="21" t="s">
        <v>58</v>
      </c>
      <c r="G111" s="21" t="s">
        <v>220</v>
      </c>
      <c r="H111" s="23" t="n">
        <v>129</v>
      </c>
      <c r="I111" s="23"/>
      <c r="J111" s="16" t="s">
        <v>221</v>
      </c>
    </row>
    <row r="112" customFormat="false" ht="11.25" hidden="true" customHeight="false" outlineLevel="0" collapsed="false">
      <c r="A112" s="21" t="s">
        <v>260</v>
      </c>
      <c r="B112" s="21" t="s">
        <v>261</v>
      </c>
      <c r="C112" s="22" t="n">
        <v>13000</v>
      </c>
      <c r="D112" s="21" t="s">
        <v>238</v>
      </c>
      <c r="E112" s="21" t="s">
        <v>239</v>
      </c>
      <c r="F112" s="21" t="s">
        <v>240</v>
      </c>
      <c r="G112" s="21" t="s">
        <v>241</v>
      </c>
      <c r="H112" s="23" t="n">
        <v>130</v>
      </c>
      <c r="I112" s="23"/>
      <c r="J112" s="16" t="s">
        <v>4</v>
      </c>
    </row>
    <row r="113" customFormat="false" ht="78.75" hidden="true" customHeight="false" outlineLevel="0" collapsed="false">
      <c r="A113" s="21" t="s">
        <v>281</v>
      </c>
      <c r="B113" s="21" t="s">
        <v>282</v>
      </c>
      <c r="C113" s="22" t="n">
        <v>13300</v>
      </c>
      <c r="D113" s="21" t="s">
        <v>56</v>
      </c>
      <c r="E113" s="21" t="s">
        <v>57</v>
      </c>
      <c r="F113" s="21" t="s">
        <v>58</v>
      </c>
      <c r="G113" s="21" t="s">
        <v>59</v>
      </c>
      <c r="H113" s="23" t="n">
        <v>133</v>
      </c>
      <c r="I113" s="23" t="s">
        <v>65</v>
      </c>
      <c r="J113" s="16" t="s">
        <v>244</v>
      </c>
    </row>
    <row r="114" customFormat="false" ht="45" hidden="true" customHeight="false" outlineLevel="0" collapsed="false">
      <c r="A114" s="21" t="s">
        <v>281</v>
      </c>
      <c r="B114" s="21" t="s">
        <v>282</v>
      </c>
      <c r="C114" s="22" t="n">
        <v>13500</v>
      </c>
      <c r="D114" s="21" t="s">
        <v>245</v>
      </c>
      <c r="E114" s="21" t="s">
        <v>246</v>
      </c>
      <c r="F114" s="21" t="s">
        <v>58</v>
      </c>
      <c r="G114" s="21" t="s">
        <v>59</v>
      </c>
      <c r="H114" s="23" t="n">
        <v>135</v>
      </c>
      <c r="I114" s="23" t="s">
        <v>65</v>
      </c>
      <c r="J114" s="16" t="s">
        <v>247</v>
      </c>
    </row>
    <row r="115" customFormat="false" ht="33.75" hidden="true" customHeight="false" outlineLevel="0" collapsed="false">
      <c r="A115" s="21" t="s">
        <v>281</v>
      </c>
      <c r="B115" s="21" t="s">
        <v>282</v>
      </c>
      <c r="C115" s="22" t="n">
        <v>13600</v>
      </c>
      <c r="D115" s="21" t="s">
        <v>248</v>
      </c>
      <c r="E115" s="21" t="s">
        <v>249</v>
      </c>
      <c r="F115" s="21" t="s">
        <v>112</v>
      </c>
      <c r="G115" s="21" t="s">
        <v>113</v>
      </c>
      <c r="H115" s="23" t="n">
        <v>136</v>
      </c>
      <c r="I115" s="23" t="s">
        <v>65</v>
      </c>
      <c r="J115" s="16" t="s">
        <v>250</v>
      </c>
    </row>
    <row r="116" customFormat="false" ht="67.5" hidden="true" customHeight="false" outlineLevel="0" collapsed="false">
      <c r="A116" s="21" t="s">
        <v>283</v>
      </c>
      <c r="B116" s="21" t="s">
        <v>284</v>
      </c>
      <c r="C116" s="22" t="n">
        <v>13900</v>
      </c>
      <c r="D116" s="21" t="s">
        <v>56</v>
      </c>
      <c r="E116" s="21" t="s">
        <v>57</v>
      </c>
      <c r="F116" s="21" t="s">
        <v>58</v>
      </c>
      <c r="G116" s="21" t="s">
        <v>59</v>
      </c>
      <c r="H116" s="23" t="n">
        <v>139</v>
      </c>
      <c r="I116" s="23" t="s">
        <v>65</v>
      </c>
      <c r="J116" s="16" t="s">
        <v>285</v>
      </c>
    </row>
    <row r="117" customFormat="false" ht="45" hidden="true" customHeight="false" outlineLevel="0" collapsed="false">
      <c r="A117" s="21" t="s">
        <v>283</v>
      </c>
      <c r="B117" s="21" t="s">
        <v>284</v>
      </c>
      <c r="C117" s="22" t="n">
        <v>14100</v>
      </c>
      <c r="D117" s="21" t="s">
        <v>254</v>
      </c>
      <c r="E117" s="21" t="s">
        <v>255</v>
      </c>
      <c r="F117" s="21" t="s">
        <v>58</v>
      </c>
      <c r="G117" s="21" t="s">
        <v>59</v>
      </c>
      <c r="H117" s="23" t="n">
        <v>141</v>
      </c>
      <c r="I117" s="23" t="s">
        <v>65</v>
      </c>
      <c r="J117" s="16" t="s">
        <v>256</v>
      </c>
    </row>
    <row r="118" customFormat="false" ht="33.75" hidden="true" customHeight="false" outlineLevel="0" collapsed="false">
      <c r="A118" s="21" t="s">
        <v>283</v>
      </c>
      <c r="B118" s="21" t="s">
        <v>284</v>
      </c>
      <c r="C118" s="22" t="n">
        <v>14200</v>
      </c>
      <c r="D118" s="21" t="s">
        <v>257</v>
      </c>
      <c r="E118" s="21" t="s">
        <v>258</v>
      </c>
      <c r="F118" s="21" t="s">
        <v>112</v>
      </c>
      <c r="G118" s="21" t="s">
        <v>113</v>
      </c>
      <c r="H118" s="23" t="n">
        <v>142</v>
      </c>
      <c r="I118" s="23" t="s">
        <v>65</v>
      </c>
      <c r="J118" s="16" t="s">
        <v>259</v>
      </c>
    </row>
    <row r="119" customFormat="false" ht="22.5" hidden="true" customHeight="false" outlineLevel="0" collapsed="false">
      <c r="A119" s="21" t="s">
        <v>286</v>
      </c>
      <c r="B119" s="21" t="s">
        <v>287</v>
      </c>
      <c r="C119" s="22" t="n">
        <v>14500</v>
      </c>
      <c r="D119" s="21" t="s">
        <v>56</v>
      </c>
      <c r="E119" s="21" t="s">
        <v>57</v>
      </c>
      <c r="F119" s="21" t="s">
        <v>58</v>
      </c>
      <c r="G119" s="21" t="s">
        <v>59</v>
      </c>
      <c r="H119" s="23" t="n">
        <v>145</v>
      </c>
      <c r="I119" s="23"/>
      <c r="J119" s="16" t="s">
        <v>60</v>
      </c>
    </row>
    <row r="120" customFormat="false" ht="67.5" hidden="true" customHeight="false" outlineLevel="0" collapsed="false">
      <c r="A120" s="21" t="s">
        <v>286</v>
      </c>
      <c r="B120" s="21" t="s">
        <v>287</v>
      </c>
      <c r="C120" s="22" t="n">
        <v>14700</v>
      </c>
      <c r="D120" s="21" t="s">
        <v>61</v>
      </c>
      <c r="E120" s="21" t="s">
        <v>62</v>
      </c>
      <c r="F120" s="21" t="s">
        <v>63</v>
      </c>
      <c r="G120" s="21" t="s">
        <v>64</v>
      </c>
      <c r="H120" s="23" t="n">
        <v>147</v>
      </c>
      <c r="I120" s="23" t="s">
        <v>65</v>
      </c>
      <c r="J120" s="16" t="s">
        <v>288</v>
      </c>
    </row>
    <row r="121" customFormat="false" ht="22.5" hidden="true" customHeight="false" outlineLevel="0" collapsed="false">
      <c r="A121" s="21" t="s">
        <v>286</v>
      </c>
      <c r="B121" s="21" t="s">
        <v>287</v>
      </c>
      <c r="C121" s="22" t="n">
        <v>14800</v>
      </c>
      <c r="D121" s="21" t="s">
        <v>67</v>
      </c>
      <c r="E121" s="21" t="s">
        <v>68</v>
      </c>
      <c r="F121" s="21" t="s">
        <v>63</v>
      </c>
      <c r="G121" s="21" t="s">
        <v>69</v>
      </c>
      <c r="H121" s="23" t="n">
        <v>148</v>
      </c>
      <c r="I121" s="23"/>
      <c r="J121" s="16" t="s">
        <v>70</v>
      </c>
    </row>
    <row r="122" customFormat="false" ht="11.25" hidden="true" customHeight="false" outlineLevel="0" collapsed="false">
      <c r="A122" s="21" t="s">
        <v>286</v>
      </c>
      <c r="B122" s="21" t="s">
        <v>287</v>
      </c>
      <c r="C122" s="22" t="n">
        <v>14900</v>
      </c>
      <c r="D122" s="21" t="s">
        <v>71</v>
      </c>
      <c r="E122" s="21" t="s">
        <v>72</v>
      </c>
      <c r="F122" s="21" t="s">
        <v>73</v>
      </c>
      <c r="G122" s="21" t="s">
        <v>74</v>
      </c>
      <c r="H122" s="23" t="n">
        <v>149</v>
      </c>
      <c r="I122" s="23" t="s">
        <v>65</v>
      </c>
      <c r="J122" s="16" t="s">
        <v>75</v>
      </c>
    </row>
    <row r="123" customFormat="false" ht="11.25" hidden="true" customHeight="false" outlineLevel="0" collapsed="false">
      <c r="A123" s="21" t="s">
        <v>286</v>
      </c>
      <c r="B123" s="21" t="s">
        <v>287</v>
      </c>
      <c r="C123" s="22" t="n">
        <v>15000</v>
      </c>
      <c r="D123" s="21" t="s">
        <v>76</v>
      </c>
      <c r="E123" s="21" t="s">
        <v>77</v>
      </c>
      <c r="F123" s="21" t="s">
        <v>73</v>
      </c>
      <c r="G123" s="21" t="s">
        <v>74</v>
      </c>
      <c r="H123" s="23" t="n">
        <v>150</v>
      </c>
      <c r="I123" s="23" t="s">
        <v>65</v>
      </c>
      <c r="J123" s="16" t="s">
        <v>78</v>
      </c>
    </row>
    <row r="124" customFormat="false" ht="22.5" hidden="true" customHeight="false" outlineLevel="0" collapsed="false">
      <c r="A124" s="21" t="s">
        <v>286</v>
      </c>
      <c r="B124" s="21" t="s">
        <v>287</v>
      </c>
      <c r="C124" s="22" t="n">
        <v>15100</v>
      </c>
      <c r="D124" s="21" t="s">
        <v>79</v>
      </c>
      <c r="E124" s="21" t="s">
        <v>80</v>
      </c>
      <c r="F124" s="21" t="s">
        <v>81</v>
      </c>
      <c r="G124" s="21" t="s">
        <v>82</v>
      </c>
      <c r="H124" s="23" t="n">
        <v>151</v>
      </c>
      <c r="I124" s="23" t="s">
        <v>65</v>
      </c>
      <c r="J124" s="16" t="s">
        <v>83</v>
      </c>
    </row>
    <row r="125" customFormat="false" ht="11.25" hidden="true" customHeight="false" outlineLevel="0" collapsed="false">
      <c r="A125" s="21" t="s">
        <v>286</v>
      </c>
      <c r="B125" s="21" t="s">
        <v>287</v>
      </c>
      <c r="C125" s="22" t="n">
        <v>111300</v>
      </c>
      <c r="D125" s="21" t="s">
        <v>289</v>
      </c>
      <c r="E125" s="21" t="s">
        <v>290</v>
      </c>
      <c r="F125" s="21" t="s">
        <v>58</v>
      </c>
      <c r="G125" s="21" t="s">
        <v>64</v>
      </c>
      <c r="H125" s="23" t="n">
        <v>1426</v>
      </c>
      <c r="I125" s="23"/>
      <c r="J125" s="16" t="s">
        <v>291</v>
      </c>
    </row>
    <row r="126" customFormat="false" ht="11.25" hidden="true" customHeight="false" outlineLevel="0" collapsed="false">
      <c r="A126" s="21" t="s">
        <v>286</v>
      </c>
      <c r="B126" s="21" t="s">
        <v>287</v>
      </c>
      <c r="C126" s="22" t="n">
        <v>111400</v>
      </c>
      <c r="D126" s="21" t="s">
        <v>292</v>
      </c>
      <c r="E126" s="21" t="s">
        <v>293</v>
      </c>
      <c r="F126" s="21" t="s">
        <v>63</v>
      </c>
      <c r="G126" s="21" t="s">
        <v>69</v>
      </c>
      <c r="H126" s="23" t="n">
        <v>1427</v>
      </c>
      <c r="I126" s="23"/>
      <c r="J126" s="16" t="s">
        <v>294</v>
      </c>
    </row>
    <row r="127" customFormat="false" ht="22.5" hidden="true" customHeight="false" outlineLevel="0" collapsed="false">
      <c r="A127" s="21" t="s">
        <v>286</v>
      </c>
      <c r="B127" s="21" t="s">
        <v>287</v>
      </c>
      <c r="C127" s="22" t="n">
        <v>111500</v>
      </c>
      <c r="D127" s="21" t="s">
        <v>84</v>
      </c>
      <c r="E127" s="21" t="s">
        <v>85</v>
      </c>
      <c r="F127" s="21" t="s">
        <v>58</v>
      </c>
      <c r="G127" s="21" t="s">
        <v>86</v>
      </c>
      <c r="H127" s="23" t="n">
        <v>1428</v>
      </c>
      <c r="I127" s="23"/>
      <c r="J127" s="16" t="s">
        <v>87</v>
      </c>
    </row>
    <row r="128" customFormat="false" ht="22.5" hidden="true" customHeight="false" outlineLevel="0" collapsed="false">
      <c r="A128" s="21" t="s">
        <v>286</v>
      </c>
      <c r="B128" s="21" t="s">
        <v>287</v>
      </c>
      <c r="C128" s="22" t="n">
        <v>111600</v>
      </c>
      <c r="D128" s="21" t="s">
        <v>88</v>
      </c>
      <c r="E128" s="21" t="s">
        <v>89</v>
      </c>
      <c r="F128" s="21" t="s">
        <v>63</v>
      </c>
      <c r="G128" s="21" t="s">
        <v>90</v>
      </c>
      <c r="H128" s="23" t="n">
        <v>1429</v>
      </c>
      <c r="I128" s="23"/>
      <c r="J128" s="16" t="s">
        <v>91</v>
      </c>
    </row>
    <row r="129" customFormat="false" ht="11.25" hidden="true" customHeight="false" outlineLevel="0" collapsed="false">
      <c r="A129" s="21" t="s">
        <v>286</v>
      </c>
      <c r="B129" s="21" t="s">
        <v>287</v>
      </c>
      <c r="C129" s="22" t="n">
        <v>15200</v>
      </c>
      <c r="D129" s="21" t="s">
        <v>92</v>
      </c>
      <c r="E129" s="21" t="s">
        <v>93</v>
      </c>
      <c r="F129" s="21" t="s">
        <v>73</v>
      </c>
      <c r="G129" s="21" t="s">
        <v>94</v>
      </c>
      <c r="H129" s="23" t="n">
        <v>152</v>
      </c>
      <c r="I129" s="23"/>
      <c r="J129" s="16" t="s">
        <v>95</v>
      </c>
    </row>
    <row r="130" customFormat="false" ht="11.25" hidden="true" customHeight="false" outlineLevel="0" collapsed="false">
      <c r="A130" s="21" t="s">
        <v>286</v>
      </c>
      <c r="B130" s="21" t="s">
        <v>287</v>
      </c>
      <c r="C130" s="22" t="n">
        <v>15300</v>
      </c>
      <c r="D130" s="21" t="s">
        <v>96</v>
      </c>
      <c r="E130" s="21" t="s">
        <v>97</v>
      </c>
      <c r="F130" s="21" t="s">
        <v>63</v>
      </c>
      <c r="G130" s="21" t="s">
        <v>69</v>
      </c>
      <c r="H130" s="23" t="n">
        <v>153</v>
      </c>
      <c r="I130" s="23"/>
      <c r="J130" s="16" t="s">
        <v>98</v>
      </c>
    </row>
    <row r="131" customFormat="false" ht="11.25" hidden="true" customHeight="false" outlineLevel="0" collapsed="false">
      <c r="A131" s="21" t="s">
        <v>286</v>
      </c>
      <c r="B131" s="21" t="s">
        <v>287</v>
      </c>
      <c r="C131" s="22" t="n">
        <v>15400</v>
      </c>
      <c r="D131" s="21" t="s">
        <v>99</v>
      </c>
      <c r="E131" s="21" t="s">
        <v>100</v>
      </c>
      <c r="F131" s="21" t="s">
        <v>101</v>
      </c>
      <c r="G131" s="21" t="s">
        <v>102</v>
      </c>
      <c r="H131" s="23" t="n">
        <v>154</v>
      </c>
      <c r="I131" s="23" t="s">
        <v>65</v>
      </c>
      <c r="J131" s="16" t="s">
        <v>103</v>
      </c>
    </row>
    <row r="132" customFormat="false" ht="78.75" hidden="true" customHeight="false" outlineLevel="0" collapsed="false">
      <c r="A132" s="21" t="s">
        <v>286</v>
      </c>
      <c r="B132" s="21" t="s">
        <v>287</v>
      </c>
      <c r="C132" s="22" t="n">
        <v>15500</v>
      </c>
      <c r="D132" s="21" t="s">
        <v>115</v>
      </c>
      <c r="E132" s="21" t="s">
        <v>116</v>
      </c>
      <c r="F132" s="21" t="s">
        <v>63</v>
      </c>
      <c r="G132" s="21" t="s">
        <v>69</v>
      </c>
      <c r="H132" s="23" t="n">
        <v>155</v>
      </c>
      <c r="I132" s="23"/>
      <c r="J132" s="16" t="s">
        <v>117</v>
      </c>
    </row>
    <row r="133" customFormat="false" ht="22.5" hidden="true" customHeight="false" outlineLevel="0" collapsed="false">
      <c r="A133" s="21" t="s">
        <v>286</v>
      </c>
      <c r="B133" s="21" t="s">
        <v>287</v>
      </c>
      <c r="C133" s="22" t="n">
        <v>15600</v>
      </c>
      <c r="D133" s="21" t="s">
        <v>118</v>
      </c>
      <c r="E133" s="21" t="s">
        <v>119</v>
      </c>
      <c r="F133" s="21" t="s">
        <v>120</v>
      </c>
      <c r="G133" s="21" t="s">
        <v>121</v>
      </c>
      <c r="H133" s="23" t="n">
        <v>156</v>
      </c>
      <c r="I133" s="23"/>
      <c r="J133" s="16" t="s">
        <v>122</v>
      </c>
    </row>
    <row r="134" customFormat="false" ht="11.25" hidden="true" customHeight="false" outlineLevel="0" collapsed="false">
      <c r="A134" s="21" t="s">
        <v>286</v>
      </c>
      <c r="B134" s="21" t="s">
        <v>287</v>
      </c>
      <c r="C134" s="22" t="n">
        <v>111700</v>
      </c>
      <c r="D134" s="21" t="s">
        <v>123</v>
      </c>
      <c r="E134" s="21" t="s">
        <v>124</v>
      </c>
      <c r="F134" s="21" t="s">
        <v>125</v>
      </c>
      <c r="G134" s="21" t="s">
        <v>126</v>
      </c>
      <c r="H134" s="23" t="n">
        <v>1430</v>
      </c>
      <c r="I134" s="23"/>
      <c r="J134" s="16" t="s">
        <v>127</v>
      </c>
    </row>
    <row r="135" customFormat="false" ht="67.5" hidden="true" customHeight="false" outlineLevel="0" collapsed="false">
      <c r="A135" s="21" t="s">
        <v>286</v>
      </c>
      <c r="B135" s="21" t="s">
        <v>287</v>
      </c>
      <c r="C135" s="22" t="n">
        <v>16100</v>
      </c>
      <c r="D135" s="21" t="s">
        <v>295</v>
      </c>
      <c r="E135" s="21" t="s">
        <v>296</v>
      </c>
      <c r="F135" s="21" t="s">
        <v>130</v>
      </c>
      <c r="G135" s="21" t="s">
        <v>131</v>
      </c>
      <c r="H135" s="23" t="n">
        <v>161</v>
      </c>
      <c r="I135" s="23"/>
      <c r="J135" s="16" t="s">
        <v>297</v>
      </c>
    </row>
    <row r="136" customFormat="false" ht="56.25" hidden="true" customHeight="false" outlineLevel="0" collapsed="false">
      <c r="A136" s="21" t="s">
        <v>286</v>
      </c>
      <c r="B136" s="21" t="s">
        <v>287</v>
      </c>
      <c r="C136" s="22" t="n">
        <v>16200</v>
      </c>
      <c r="D136" s="21" t="s">
        <v>133</v>
      </c>
      <c r="E136" s="21" t="s">
        <v>134</v>
      </c>
      <c r="F136" s="21" t="s">
        <v>130</v>
      </c>
      <c r="G136" s="21" t="s">
        <v>131</v>
      </c>
      <c r="H136" s="23" t="n">
        <v>162</v>
      </c>
      <c r="I136" s="23" t="s">
        <v>65</v>
      </c>
      <c r="J136" s="16" t="s">
        <v>135</v>
      </c>
    </row>
    <row r="137" customFormat="false" ht="22.5" hidden="true" customHeight="false" outlineLevel="0" collapsed="false">
      <c r="A137" s="21" t="s">
        <v>286</v>
      </c>
      <c r="B137" s="21" t="s">
        <v>287</v>
      </c>
      <c r="C137" s="22" t="n">
        <v>16300</v>
      </c>
      <c r="D137" s="21" t="s">
        <v>136</v>
      </c>
      <c r="E137" s="21" t="s">
        <v>137</v>
      </c>
      <c r="F137" s="21" t="s">
        <v>112</v>
      </c>
      <c r="G137" s="21" t="s">
        <v>113</v>
      </c>
      <c r="H137" s="23" t="n">
        <v>163</v>
      </c>
      <c r="I137" s="23" t="s">
        <v>65</v>
      </c>
      <c r="J137" s="16" t="s">
        <v>138</v>
      </c>
    </row>
    <row r="138" customFormat="false" ht="22.5" hidden="true" customHeight="false" outlineLevel="0" collapsed="false">
      <c r="A138" s="21" t="s">
        <v>286</v>
      </c>
      <c r="B138" s="21" t="s">
        <v>287</v>
      </c>
      <c r="C138" s="22" t="n">
        <v>16400</v>
      </c>
      <c r="D138" s="21" t="s">
        <v>139</v>
      </c>
      <c r="E138" s="21" t="s">
        <v>140</v>
      </c>
      <c r="F138" s="21" t="s">
        <v>63</v>
      </c>
      <c r="G138" s="21" t="s">
        <v>141</v>
      </c>
      <c r="H138" s="23" t="n">
        <v>164</v>
      </c>
      <c r="I138" s="23"/>
      <c r="J138" s="16" t="s">
        <v>142</v>
      </c>
    </row>
    <row r="139" customFormat="false" ht="33.75" hidden="true" customHeight="false" outlineLevel="0" collapsed="false">
      <c r="A139" s="21" t="s">
        <v>286</v>
      </c>
      <c r="B139" s="21" t="s">
        <v>287</v>
      </c>
      <c r="C139" s="22" t="n">
        <v>16500</v>
      </c>
      <c r="D139" s="21" t="s">
        <v>143</v>
      </c>
      <c r="E139" s="21" t="s">
        <v>144</v>
      </c>
      <c r="F139" s="21" t="s">
        <v>145</v>
      </c>
      <c r="G139" s="21" t="s">
        <v>146</v>
      </c>
      <c r="H139" s="23" t="n">
        <v>165</v>
      </c>
      <c r="I139" s="23"/>
      <c r="J139" s="16" t="s">
        <v>262</v>
      </c>
    </row>
    <row r="140" customFormat="false" ht="11.25" hidden="true" customHeight="false" outlineLevel="0" collapsed="false">
      <c r="A140" s="21" t="s">
        <v>286</v>
      </c>
      <c r="B140" s="21" t="s">
        <v>287</v>
      </c>
      <c r="C140" s="22" t="n">
        <v>16600</v>
      </c>
      <c r="D140" s="21" t="s">
        <v>298</v>
      </c>
      <c r="E140" s="21" t="s">
        <v>299</v>
      </c>
      <c r="F140" s="21" t="s">
        <v>73</v>
      </c>
      <c r="G140" s="21" t="s">
        <v>74</v>
      </c>
      <c r="H140" s="23" t="n">
        <v>166</v>
      </c>
      <c r="I140" s="23" t="s">
        <v>65</v>
      </c>
      <c r="J140" s="16" t="s">
        <v>300</v>
      </c>
    </row>
    <row r="141" customFormat="false" ht="11.25" hidden="true" customHeight="false" outlineLevel="0" collapsed="false">
      <c r="A141" s="21" t="s">
        <v>286</v>
      </c>
      <c r="B141" s="21" t="s">
        <v>287</v>
      </c>
      <c r="C141" s="22" t="n">
        <v>16700</v>
      </c>
      <c r="D141" s="21" t="s">
        <v>301</v>
      </c>
      <c r="E141" s="21" t="s">
        <v>302</v>
      </c>
      <c r="F141" s="21" t="s">
        <v>303</v>
      </c>
      <c r="G141" s="21" t="s">
        <v>304</v>
      </c>
      <c r="H141" s="23" t="n">
        <v>167</v>
      </c>
      <c r="I141" s="23"/>
      <c r="J141" s="16" t="s">
        <v>305</v>
      </c>
    </row>
    <row r="142" customFormat="false" ht="101.25" hidden="true" customHeight="false" outlineLevel="0" collapsed="false">
      <c r="A142" s="21" t="s">
        <v>286</v>
      </c>
      <c r="B142" s="21" t="s">
        <v>287</v>
      </c>
      <c r="C142" s="22" t="n">
        <v>16800</v>
      </c>
      <c r="D142" s="21" t="s">
        <v>306</v>
      </c>
      <c r="E142" s="21" t="s">
        <v>307</v>
      </c>
      <c r="F142" s="21" t="s">
        <v>308</v>
      </c>
      <c r="G142" s="21" t="s">
        <v>309</v>
      </c>
      <c r="H142" s="23" t="n">
        <v>168</v>
      </c>
      <c r="I142" s="23" t="s">
        <v>65</v>
      </c>
      <c r="J142" s="16" t="s">
        <v>310</v>
      </c>
    </row>
    <row r="143" customFormat="false" ht="45" hidden="true" customHeight="false" outlineLevel="0" collapsed="false">
      <c r="A143" s="21" t="s">
        <v>286</v>
      </c>
      <c r="B143" s="21" t="s">
        <v>287</v>
      </c>
      <c r="C143" s="22" t="n">
        <v>16900</v>
      </c>
      <c r="D143" s="21" t="s">
        <v>311</v>
      </c>
      <c r="E143" s="21" t="s">
        <v>312</v>
      </c>
      <c r="F143" s="21" t="s">
        <v>313</v>
      </c>
      <c r="G143" s="21" t="s">
        <v>314</v>
      </c>
      <c r="H143" s="23" t="n">
        <v>169</v>
      </c>
      <c r="I143" s="23"/>
      <c r="J143" s="16" t="s">
        <v>315</v>
      </c>
    </row>
    <row r="144" customFormat="false" ht="22.5" hidden="true" customHeight="false" outlineLevel="0" collapsed="false">
      <c r="A144" s="21" t="s">
        <v>286</v>
      </c>
      <c r="B144" s="21" t="s">
        <v>287</v>
      </c>
      <c r="C144" s="22" t="n">
        <v>17000</v>
      </c>
      <c r="D144" s="21" t="s">
        <v>153</v>
      </c>
      <c r="E144" s="21" t="s">
        <v>154</v>
      </c>
      <c r="F144" s="21" t="s">
        <v>155</v>
      </c>
      <c r="G144" s="21" t="s">
        <v>156</v>
      </c>
      <c r="H144" s="23" t="n">
        <v>170</v>
      </c>
      <c r="I144" s="23" t="s">
        <v>65</v>
      </c>
      <c r="J144" s="16" t="s">
        <v>157</v>
      </c>
    </row>
    <row r="145" customFormat="false" ht="78.75" hidden="true" customHeight="false" outlineLevel="0" collapsed="false">
      <c r="A145" s="21" t="s">
        <v>286</v>
      </c>
      <c r="B145" s="21" t="s">
        <v>287</v>
      </c>
      <c r="C145" s="22" t="n">
        <v>17100</v>
      </c>
      <c r="D145" s="21" t="s">
        <v>158</v>
      </c>
      <c r="E145" s="21" t="s">
        <v>159</v>
      </c>
      <c r="F145" s="21" t="s">
        <v>155</v>
      </c>
      <c r="G145" s="21" t="s">
        <v>156</v>
      </c>
      <c r="H145" s="23" t="n">
        <v>171</v>
      </c>
      <c r="I145" s="23"/>
      <c r="J145" s="16" t="s">
        <v>160</v>
      </c>
    </row>
    <row r="146" customFormat="false" ht="22.5" hidden="true" customHeight="false" outlineLevel="0" collapsed="false">
      <c r="A146" s="21" t="s">
        <v>286</v>
      </c>
      <c r="B146" s="21" t="s">
        <v>287</v>
      </c>
      <c r="C146" s="22" t="n">
        <v>17200</v>
      </c>
      <c r="D146" s="21" t="s">
        <v>161</v>
      </c>
      <c r="E146" s="21" t="s">
        <v>162</v>
      </c>
      <c r="F146" s="21" t="s">
        <v>120</v>
      </c>
      <c r="G146" s="21" t="s">
        <v>121</v>
      </c>
      <c r="H146" s="23" t="n">
        <v>172</v>
      </c>
      <c r="I146" s="23"/>
      <c r="J146" s="16" t="s">
        <v>163</v>
      </c>
    </row>
    <row r="147" customFormat="false" ht="33.75" hidden="true" customHeight="false" outlineLevel="0" collapsed="false">
      <c r="A147" s="21" t="s">
        <v>286</v>
      </c>
      <c r="B147" s="21" t="s">
        <v>287</v>
      </c>
      <c r="C147" s="22" t="n">
        <v>17300</v>
      </c>
      <c r="D147" s="21" t="s">
        <v>316</v>
      </c>
      <c r="E147" s="21" t="s">
        <v>317</v>
      </c>
      <c r="F147" s="21" t="s">
        <v>120</v>
      </c>
      <c r="G147" s="21" t="s">
        <v>121</v>
      </c>
      <c r="H147" s="23" t="n">
        <v>173</v>
      </c>
      <c r="I147" s="23"/>
      <c r="J147" s="16" t="s">
        <v>166</v>
      </c>
    </row>
    <row r="148" customFormat="false" ht="33.75" hidden="true" customHeight="false" outlineLevel="0" collapsed="false">
      <c r="A148" s="21" t="s">
        <v>286</v>
      </c>
      <c r="B148" s="21" t="s">
        <v>287</v>
      </c>
      <c r="C148" s="22" t="n">
        <v>17400</v>
      </c>
      <c r="D148" s="21" t="s">
        <v>318</v>
      </c>
      <c r="E148" s="21" t="s">
        <v>319</v>
      </c>
      <c r="F148" s="21" t="s">
        <v>120</v>
      </c>
      <c r="G148" s="21" t="s">
        <v>121</v>
      </c>
      <c r="H148" s="23" t="n">
        <v>174</v>
      </c>
      <c r="I148" s="23"/>
      <c r="J148" s="16" t="s">
        <v>169</v>
      </c>
    </row>
    <row r="149" customFormat="false" ht="67.5" hidden="true" customHeight="false" outlineLevel="0" collapsed="false">
      <c r="A149" s="21" t="s">
        <v>286</v>
      </c>
      <c r="B149" s="21" t="s">
        <v>287</v>
      </c>
      <c r="C149" s="22" t="n">
        <v>17500</v>
      </c>
      <c r="D149" s="21" t="s">
        <v>191</v>
      </c>
      <c r="E149" s="21" t="s">
        <v>192</v>
      </c>
      <c r="F149" s="21" t="s">
        <v>112</v>
      </c>
      <c r="G149" s="21" t="s">
        <v>113</v>
      </c>
      <c r="H149" s="23" t="n">
        <v>175</v>
      </c>
      <c r="I149" s="23" t="s">
        <v>65</v>
      </c>
      <c r="J149" s="16" t="s">
        <v>193</v>
      </c>
    </row>
    <row r="150" customFormat="false" ht="11.25" hidden="true" customHeight="false" outlineLevel="0" collapsed="false">
      <c r="A150" s="21" t="s">
        <v>286</v>
      </c>
      <c r="B150" s="21" t="s">
        <v>287</v>
      </c>
      <c r="C150" s="22" t="n">
        <v>17600</v>
      </c>
      <c r="D150" s="21" t="s">
        <v>194</v>
      </c>
      <c r="E150" s="21" t="s">
        <v>195</v>
      </c>
      <c r="F150" s="21" t="s">
        <v>125</v>
      </c>
      <c r="G150" s="21" t="s">
        <v>126</v>
      </c>
      <c r="H150" s="23" t="n">
        <v>176</v>
      </c>
      <c r="I150" s="23" t="s">
        <v>65</v>
      </c>
      <c r="J150" s="16" t="s">
        <v>196</v>
      </c>
    </row>
    <row r="151" customFormat="false" ht="11.25" hidden="true" customHeight="false" outlineLevel="0" collapsed="false">
      <c r="A151" s="21" t="s">
        <v>286</v>
      </c>
      <c r="B151" s="21" t="s">
        <v>287</v>
      </c>
      <c r="C151" s="22" t="n">
        <v>17700</v>
      </c>
      <c r="D151" s="21" t="s">
        <v>320</v>
      </c>
      <c r="E151" s="21" t="s">
        <v>321</v>
      </c>
      <c r="F151" s="21" t="s">
        <v>125</v>
      </c>
      <c r="G151" s="21" t="s">
        <v>126</v>
      </c>
      <c r="H151" s="23" t="n">
        <v>177</v>
      </c>
      <c r="I151" s="23"/>
      <c r="J151" s="16" t="s">
        <v>322</v>
      </c>
    </row>
    <row r="152" customFormat="false" ht="33.75" hidden="true" customHeight="false" outlineLevel="0" collapsed="false">
      <c r="A152" s="21" t="s">
        <v>286</v>
      </c>
      <c r="B152" s="21" t="s">
        <v>287</v>
      </c>
      <c r="C152" s="22" t="n">
        <v>17800</v>
      </c>
      <c r="D152" s="21" t="s">
        <v>197</v>
      </c>
      <c r="E152" s="21" t="s">
        <v>198</v>
      </c>
      <c r="F152" s="21" t="s">
        <v>125</v>
      </c>
      <c r="G152" s="21" t="s">
        <v>126</v>
      </c>
      <c r="H152" s="23" t="n">
        <v>178</v>
      </c>
      <c r="I152" s="23"/>
      <c r="J152" s="16" t="s">
        <v>199</v>
      </c>
    </row>
    <row r="153" customFormat="false" ht="67.5" hidden="true" customHeight="false" outlineLevel="0" collapsed="false">
      <c r="A153" s="21" t="s">
        <v>286</v>
      </c>
      <c r="B153" s="21" t="s">
        <v>287</v>
      </c>
      <c r="C153" s="22" t="n">
        <v>17900</v>
      </c>
      <c r="D153" s="21" t="s">
        <v>200</v>
      </c>
      <c r="E153" s="21" t="s">
        <v>277</v>
      </c>
      <c r="F153" s="21" t="s">
        <v>125</v>
      </c>
      <c r="G153" s="21" t="s">
        <v>126</v>
      </c>
      <c r="H153" s="23" t="n">
        <v>179</v>
      </c>
      <c r="I153" s="23"/>
      <c r="J153" s="16" t="s">
        <v>202</v>
      </c>
    </row>
    <row r="154" customFormat="false" ht="45" hidden="true" customHeight="false" outlineLevel="0" collapsed="false">
      <c r="A154" s="21" t="s">
        <v>286</v>
      </c>
      <c r="B154" s="21" t="s">
        <v>287</v>
      </c>
      <c r="C154" s="22" t="n">
        <v>18000</v>
      </c>
      <c r="D154" s="21" t="s">
        <v>203</v>
      </c>
      <c r="E154" s="21" t="s">
        <v>278</v>
      </c>
      <c r="F154" s="21" t="s">
        <v>125</v>
      </c>
      <c r="G154" s="21" t="s">
        <v>126</v>
      </c>
      <c r="H154" s="23" t="n">
        <v>180</v>
      </c>
      <c r="I154" s="23"/>
      <c r="J154" s="16" t="s">
        <v>205</v>
      </c>
    </row>
    <row r="155" customFormat="false" ht="45" hidden="true" customHeight="false" outlineLevel="0" collapsed="false">
      <c r="A155" s="21" t="s">
        <v>286</v>
      </c>
      <c r="B155" s="21" t="s">
        <v>287</v>
      </c>
      <c r="C155" s="22" t="n">
        <v>18100</v>
      </c>
      <c r="D155" s="21" t="s">
        <v>206</v>
      </c>
      <c r="E155" s="21" t="s">
        <v>207</v>
      </c>
      <c r="F155" s="21" t="s">
        <v>112</v>
      </c>
      <c r="G155" s="21" t="s">
        <v>113</v>
      </c>
      <c r="H155" s="23" t="n">
        <v>181</v>
      </c>
      <c r="I155" s="23"/>
      <c r="J155" s="16" t="s">
        <v>208</v>
      </c>
    </row>
    <row r="156" customFormat="false" ht="90" hidden="true" customHeight="false" outlineLevel="0" collapsed="false">
      <c r="A156" s="21" t="s">
        <v>286</v>
      </c>
      <c r="B156" s="21" t="s">
        <v>287</v>
      </c>
      <c r="C156" s="22" t="n">
        <v>18200</v>
      </c>
      <c r="D156" s="21" t="s">
        <v>209</v>
      </c>
      <c r="E156" s="21" t="s">
        <v>210</v>
      </c>
      <c r="F156" s="21" t="s">
        <v>130</v>
      </c>
      <c r="G156" s="21" t="s">
        <v>131</v>
      </c>
      <c r="H156" s="23" t="n">
        <v>182</v>
      </c>
      <c r="I156" s="23"/>
      <c r="J156" s="16" t="s">
        <v>211</v>
      </c>
    </row>
    <row r="157" customFormat="false" ht="78.75" hidden="true" customHeight="false" outlineLevel="0" collapsed="false">
      <c r="A157" s="21" t="s">
        <v>286</v>
      </c>
      <c r="B157" s="21" t="s">
        <v>287</v>
      </c>
      <c r="C157" s="22" t="n">
        <v>18300</v>
      </c>
      <c r="D157" s="21" t="s">
        <v>212</v>
      </c>
      <c r="E157" s="21" t="s">
        <v>213</v>
      </c>
      <c r="F157" s="21" t="s">
        <v>130</v>
      </c>
      <c r="G157" s="21" t="s">
        <v>131</v>
      </c>
      <c r="H157" s="23" t="n">
        <v>183</v>
      </c>
      <c r="I157" s="23" t="s">
        <v>65</v>
      </c>
      <c r="J157" s="16" t="s">
        <v>214</v>
      </c>
    </row>
    <row r="158" customFormat="false" ht="11.25" hidden="true" customHeight="false" outlineLevel="0" collapsed="false">
      <c r="A158" s="21" t="s">
        <v>286</v>
      </c>
      <c r="B158" s="21" t="s">
        <v>287</v>
      </c>
      <c r="C158" s="22" t="n">
        <v>18400</v>
      </c>
      <c r="D158" s="21" t="s">
        <v>323</v>
      </c>
      <c r="E158" s="21" t="s">
        <v>324</v>
      </c>
      <c r="F158" s="21" t="s">
        <v>125</v>
      </c>
      <c r="G158" s="21" t="s">
        <v>126</v>
      </c>
      <c r="H158" s="23" t="n">
        <v>184</v>
      </c>
      <c r="I158" s="23"/>
      <c r="J158" s="16" t="s">
        <v>325</v>
      </c>
    </row>
    <row r="159" customFormat="false" ht="56.25" hidden="true" customHeight="false" outlineLevel="0" collapsed="false">
      <c r="A159" s="21" t="s">
        <v>286</v>
      </c>
      <c r="B159" s="21" t="s">
        <v>287</v>
      </c>
      <c r="C159" s="22" t="n">
        <v>18500</v>
      </c>
      <c r="D159" s="21" t="s">
        <v>215</v>
      </c>
      <c r="E159" s="21" t="s">
        <v>216</v>
      </c>
      <c r="F159" s="21" t="s">
        <v>112</v>
      </c>
      <c r="G159" s="21" t="s">
        <v>113</v>
      </c>
      <c r="H159" s="23" t="n">
        <v>185</v>
      </c>
      <c r="I159" s="23" t="s">
        <v>65</v>
      </c>
      <c r="J159" s="16" t="s">
        <v>217</v>
      </c>
    </row>
    <row r="160" customFormat="false" ht="22.5" hidden="true" customHeight="false" outlineLevel="0" collapsed="false">
      <c r="A160" s="21" t="s">
        <v>286</v>
      </c>
      <c r="B160" s="21" t="s">
        <v>287</v>
      </c>
      <c r="C160" s="22" t="n">
        <v>18600</v>
      </c>
      <c r="D160" s="21" t="s">
        <v>326</v>
      </c>
      <c r="E160" s="21" t="s">
        <v>327</v>
      </c>
      <c r="F160" s="21" t="s">
        <v>58</v>
      </c>
      <c r="G160" s="21" t="s">
        <v>220</v>
      </c>
      <c r="H160" s="23" t="n">
        <v>186</v>
      </c>
      <c r="I160" s="23"/>
      <c r="J160" s="16" t="s">
        <v>221</v>
      </c>
    </row>
    <row r="161" customFormat="false" ht="22.5" hidden="true" customHeight="false" outlineLevel="0" collapsed="false">
      <c r="A161" s="21" t="s">
        <v>286</v>
      </c>
      <c r="B161" s="21" t="s">
        <v>287</v>
      </c>
      <c r="C161" s="22" t="n">
        <v>18700</v>
      </c>
      <c r="D161" s="21" t="s">
        <v>224</v>
      </c>
      <c r="E161" s="21" t="s">
        <v>225</v>
      </c>
      <c r="F161" s="21" t="s">
        <v>58</v>
      </c>
      <c r="G161" s="21" t="s">
        <v>220</v>
      </c>
      <c r="H161" s="23" t="n">
        <v>187</v>
      </c>
      <c r="I161" s="23"/>
      <c r="J161" s="16" t="s">
        <v>221</v>
      </c>
    </row>
    <row r="162" customFormat="false" ht="22.5" hidden="true" customHeight="false" outlineLevel="0" collapsed="false">
      <c r="A162" s="21" t="s">
        <v>286</v>
      </c>
      <c r="B162" s="21" t="s">
        <v>287</v>
      </c>
      <c r="C162" s="22" t="n">
        <v>18800</v>
      </c>
      <c r="D162" s="21" t="s">
        <v>328</v>
      </c>
      <c r="E162" s="21" t="s">
        <v>329</v>
      </c>
      <c r="F162" s="21" t="s">
        <v>58</v>
      </c>
      <c r="G162" s="21" t="s">
        <v>220</v>
      </c>
      <c r="H162" s="23" t="n">
        <v>188</v>
      </c>
      <c r="I162" s="23"/>
      <c r="J162" s="16" t="s">
        <v>221</v>
      </c>
    </row>
    <row r="163" customFormat="false" ht="22.5" hidden="true" customHeight="false" outlineLevel="0" collapsed="false">
      <c r="A163" s="21" t="s">
        <v>286</v>
      </c>
      <c r="B163" s="21" t="s">
        <v>287</v>
      </c>
      <c r="C163" s="22" t="n">
        <v>18900</v>
      </c>
      <c r="D163" s="21" t="s">
        <v>226</v>
      </c>
      <c r="E163" s="21" t="s">
        <v>227</v>
      </c>
      <c r="F163" s="21" t="s">
        <v>58</v>
      </c>
      <c r="G163" s="21" t="s">
        <v>220</v>
      </c>
      <c r="H163" s="23" t="n">
        <v>189</v>
      </c>
      <c r="I163" s="23"/>
      <c r="J163" s="16" t="s">
        <v>221</v>
      </c>
    </row>
    <row r="164" customFormat="false" ht="22.5" hidden="true" customHeight="false" outlineLevel="0" collapsed="false">
      <c r="A164" s="21" t="s">
        <v>286</v>
      </c>
      <c r="B164" s="21" t="s">
        <v>287</v>
      </c>
      <c r="C164" s="22" t="n">
        <v>19000</v>
      </c>
      <c r="D164" s="21" t="s">
        <v>228</v>
      </c>
      <c r="E164" s="21" t="s">
        <v>229</v>
      </c>
      <c r="F164" s="21" t="s">
        <v>58</v>
      </c>
      <c r="G164" s="21" t="s">
        <v>220</v>
      </c>
      <c r="H164" s="23" t="n">
        <v>190</v>
      </c>
      <c r="I164" s="23"/>
      <c r="J164" s="16" t="s">
        <v>221</v>
      </c>
    </row>
    <row r="165" customFormat="false" ht="22.5" hidden="true" customHeight="false" outlineLevel="0" collapsed="false">
      <c r="A165" s="21" t="s">
        <v>286</v>
      </c>
      <c r="B165" s="21" t="s">
        <v>287</v>
      </c>
      <c r="C165" s="22" t="n">
        <v>19100</v>
      </c>
      <c r="D165" s="21" t="s">
        <v>230</v>
      </c>
      <c r="E165" s="21" t="s">
        <v>231</v>
      </c>
      <c r="F165" s="21" t="s">
        <v>58</v>
      </c>
      <c r="G165" s="21" t="s">
        <v>220</v>
      </c>
      <c r="H165" s="23" t="n">
        <v>191</v>
      </c>
      <c r="I165" s="23"/>
      <c r="J165" s="16" t="s">
        <v>221</v>
      </c>
    </row>
    <row r="166" customFormat="false" ht="22.5" hidden="true" customHeight="false" outlineLevel="0" collapsed="false">
      <c r="A166" s="21" t="s">
        <v>286</v>
      </c>
      <c r="B166" s="21" t="s">
        <v>287</v>
      </c>
      <c r="C166" s="22" t="n">
        <v>19200</v>
      </c>
      <c r="D166" s="21" t="s">
        <v>330</v>
      </c>
      <c r="E166" s="21" t="s">
        <v>331</v>
      </c>
      <c r="F166" s="21" t="s">
        <v>58</v>
      </c>
      <c r="G166" s="21" t="s">
        <v>220</v>
      </c>
      <c r="H166" s="23" t="n">
        <v>192</v>
      </c>
      <c r="I166" s="23"/>
      <c r="J166" s="16" t="s">
        <v>221</v>
      </c>
    </row>
    <row r="167" customFormat="false" ht="22.5" hidden="true" customHeight="false" outlineLevel="0" collapsed="false">
      <c r="A167" s="21" t="s">
        <v>286</v>
      </c>
      <c r="B167" s="21" t="s">
        <v>287</v>
      </c>
      <c r="C167" s="22" t="n">
        <v>19300</v>
      </c>
      <c r="D167" s="21" t="s">
        <v>332</v>
      </c>
      <c r="E167" s="21" t="s">
        <v>333</v>
      </c>
      <c r="F167" s="21" t="s">
        <v>58</v>
      </c>
      <c r="G167" s="21" t="s">
        <v>220</v>
      </c>
      <c r="H167" s="23" t="n">
        <v>193</v>
      </c>
      <c r="I167" s="23"/>
      <c r="J167" s="16" t="s">
        <v>221</v>
      </c>
    </row>
    <row r="168" customFormat="false" ht="11.25" hidden="true" customHeight="false" outlineLevel="0" collapsed="false">
      <c r="A168" s="21" t="s">
        <v>286</v>
      </c>
      <c r="B168" s="21" t="s">
        <v>287</v>
      </c>
      <c r="C168" s="22" t="n">
        <v>19400</v>
      </c>
      <c r="D168" s="21" t="s">
        <v>238</v>
      </c>
      <c r="E168" s="21" t="s">
        <v>239</v>
      </c>
      <c r="F168" s="21" t="s">
        <v>240</v>
      </c>
      <c r="G168" s="21" t="s">
        <v>241</v>
      </c>
      <c r="H168" s="23" t="n">
        <v>194</v>
      </c>
      <c r="I168" s="23"/>
      <c r="J168" s="16" t="s">
        <v>4</v>
      </c>
    </row>
    <row r="169" customFormat="false" ht="33.75" hidden="true" customHeight="false" outlineLevel="0" collapsed="false">
      <c r="A169" s="21" t="s">
        <v>334</v>
      </c>
      <c r="B169" s="21" t="s">
        <v>335</v>
      </c>
      <c r="C169" s="22" t="n">
        <v>19700</v>
      </c>
      <c r="D169" s="21" t="s">
        <v>56</v>
      </c>
      <c r="E169" s="21" t="s">
        <v>57</v>
      </c>
      <c r="F169" s="21" t="s">
        <v>58</v>
      </c>
      <c r="G169" s="21" t="s">
        <v>59</v>
      </c>
      <c r="H169" s="23" t="n">
        <v>197</v>
      </c>
      <c r="I169" s="23"/>
      <c r="J169" s="16" t="s">
        <v>336</v>
      </c>
    </row>
    <row r="170" customFormat="false" ht="22.5" hidden="true" customHeight="false" outlineLevel="0" collapsed="false">
      <c r="A170" s="21" t="s">
        <v>334</v>
      </c>
      <c r="B170" s="21" t="s">
        <v>335</v>
      </c>
      <c r="C170" s="22" t="n">
        <v>19900</v>
      </c>
      <c r="D170" s="21" t="s">
        <v>136</v>
      </c>
      <c r="E170" s="21" t="s">
        <v>137</v>
      </c>
      <c r="F170" s="21" t="s">
        <v>112</v>
      </c>
      <c r="G170" s="21" t="s">
        <v>113</v>
      </c>
      <c r="H170" s="23" t="n">
        <v>199</v>
      </c>
      <c r="I170" s="23"/>
      <c r="J170" s="16" t="s">
        <v>138</v>
      </c>
    </row>
    <row r="171" customFormat="false" ht="56.25" hidden="true" customHeight="false" outlineLevel="0" collapsed="false">
      <c r="A171" s="21" t="s">
        <v>334</v>
      </c>
      <c r="B171" s="21" t="s">
        <v>335</v>
      </c>
      <c r="C171" s="22" t="n">
        <v>20000</v>
      </c>
      <c r="D171" s="21" t="s">
        <v>337</v>
      </c>
      <c r="E171" s="21" t="s">
        <v>338</v>
      </c>
      <c r="F171" s="21" t="s">
        <v>130</v>
      </c>
      <c r="G171" s="21" t="s">
        <v>131</v>
      </c>
      <c r="H171" s="23" t="n">
        <v>200</v>
      </c>
      <c r="I171" s="23"/>
      <c r="J171" s="16" t="s">
        <v>339</v>
      </c>
    </row>
    <row r="172" customFormat="false" ht="78.75" hidden="true" customHeight="false" outlineLevel="0" collapsed="false">
      <c r="A172" s="21" t="s">
        <v>334</v>
      </c>
      <c r="B172" s="21" t="s">
        <v>335</v>
      </c>
      <c r="C172" s="22" t="n">
        <v>20100</v>
      </c>
      <c r="D172" s="21" t="s">
        <v>133</v>
      </c>
      <c r="E172" s="21" t="s">
        <v>134</v>
      </c>
      <c r="F172" s="21" t="s">
        <v>130</v>
      </c>
      <c r="G172" s="21" t="s">
        <v>131</v>
      </c>
      <c r="H172" s="23" t="n">
        <v>201</v>
      </c>
      <c r="I172" s="23"/>
      <c r="J172" s="16" t="s">
        <v>340</v>
      </c>
    </row>
    <row r="173" customFormat="false" ht="11.25" hidden="true" customHeight="false" outlineLevel="0" collapsed="false">
      <c r="A173" s="21" t="s">
        <v>334</v>
      </c>
      <c r="B173" s="21" t="s">
        <v>335</v>
      </c>
      <c r="C173" s="22" t="n">
        <v>20200</v>
      </c>
      <c r="D173" s="21" t="s">
        <v>341</v>
      </c>
      <c r="E173" s="21" t="s">
        <v>341</v>
      </c>
      <c r="F173" s="21" t="s">
        <v>308</v>
      </c>
      <c r="G173" s="21" t="s">
        <v>309</v>
      </c>
      <c r="H173" s="23" t="n">
        <v>202</v>
      </c>
      <c r="I173" s="23"/>
      <c r="J173" s="16" t="s">
        <v>342</v>
      </c>
    </row>
    <row r="174" customFormat="false" ht="11.25" hidden="true" customHeight="false" outlineLevel="0" collapsed="false">
      <c r="A174" s="21" t="s">
        <v>334</v>
      </c>
      <c r="B174" s="21" t="s">
        <v>335</v>
      </c>
      <c r="C174" s="22" t="n">
        <v>20300</v>
      </c>
      <c r="D174" s="21" t="s">
        <v>343</v>
      </c>
      <c r="E174" s="21" t="s">
        <v>343</v>
      </c>
      <c r="F174" s="21" t="s">
        <v>120</v>
      </c>
      <c r="G174" s="21" t="s">
        <v>121</v>
      </c>
      <c r="H174" s="23" t="n">
        <v>203</v>
      </c>
      <c r="I174" s="23"/>
      <c r="J174" s="16" t="s">
        <v>344</v>
      </c>
    </row>
    <row r="175" customFormat="false" ht="11.25" hidden="true" customHeight="false" outlineLevel="0" collapsed="false">
      <c r="A175" s="21" t="s">
        <v>334</v>
      </c>
      <c r="B175" s="21" t="s">
        <v>335</v>
      </c>
      <c r="C175" s="22" t="n">
        <v>20400</v>
      </c>
      <c r="D175" s="21" t="s">
        <v>345</v>
      </c>
      <c r="E175" s="21" t="s">
        <v>345</v>
      </c>
      <c r="F175" s="21" t="s">
        <v>346</v>
      </c>
      <c r="G175" s="21" t="s">
        <v>347</v>
      </c>
      <c r="H175" s="23" t="n">
        <v>204</v>
      </c>
      <c r="I175" s="23"/>
      <c r="J175" s="16" t="s">
        <v>348</v>
      </c>
    </row>
    <row r="176" customFormat="false" ht="11.25" hidden="true" customHeight="false" outlineLevel="0" collapsed="false">
      <c r="A176" s="21" t="s">
        <v>334</v>
      </c>
      <c r="B176" s="21" t="s">
        <v>335</v>
      </c>
      <c r="C176" s="22" t="n">
        <v>20500</v>
      </c>
      <c r="D176" s="21" t="s">
        <v>349</v>
      </c>
      <c r="E176" s="21" t="s">
        <v>350</v>
      </c>
      <c r="F176" s="21" t="s">
        <v>125</v>
      </c>
      <c r="G176" s="21" t="s">
        <v>126</v>
      </c>
      <c r="H176" s="23" t="n">
        <v>205</v>
      </c>
      <c r="I176" s="23"/>
      <c r="J176" s="16" t="s">
        <v>351</v>
      </c>
    </row>
    <row r="177" customFormat="false" ht="22.5" hidden="true" customHeight="false" outlineLevel="0" collapsed="false">
      <c r="A177" s="21" t="s">
        <v>334</v>
      </c>
      <c r="B177" s="21" t="s">
        <v>335</v>
      </c>
      <c r="C177" s="22" t="n">
        <v>20600</v>
      </c>
      <c r="D177" s="21" t="s">
        <v>352</v>
      </c>
      <c r="E177" s="21" t="s">
        <v>353</v>
      </c>
      <c r="F177" s="21" t="s">
        <v>58</v>
      </c>
      <c r="G177" s="21" t="s">
        <v>220</v>
      </c>
      <c r="H177" s="23" t="n">
        <v>206</v>
      </c>
      <c r="I177" s="23"/>
      <c r="J177" s="16" t="s">
        <v>221</v>
      </c>
    </row>
    <row r="178" customFormat="false" ht="22.5" hidden="true" customHeight="false" outlineLevel="0" collapsed="false">
      <c r="A178" s="21" t="s">
        <v>334</v>
      </c>
      <c r="B178" s="21" t="s">
        <v>335</v>
      </c>
      <c r="C178" s="22" t="n">
        <v>20700</v>
      </c>
      <c r="D178" s="21" t="s">
        <v>224</v>
      </c>
      <c r="E178" s="21" t="s">
        <v>225</v>
      </c>
      <c r="F178" s="21" t="s">
        <v>58</v>
      </c>
      <c r="G178" s="21" t="s">
        <v>220</v>
      </c>
      <c r="H178" s="23" t="n">
        <v>207</v>
      </c>
      <c r="I178" s="23"/>
      <c r="J178" s="16" t="s">
        <v>221</v>
      </c>
    </row>
    <row r="179" customFormat="false" ht="22.5" hidden="true" customHeight="false" outlineLevel="0" collapsed="false">
      <c r="A179" s="21" t="s">
        <v>334</v>
      </c>
      <c r="B179" s="21" t="s">
        <v>335</v>
      </c>
      <c r="C179" s="22" t="n">
        <v>20800</v>
      </c>
      <c r="D179" s="21" t="s">
        <v>354</v>
      </c>
      <c r="E179" s="21" t="s">
        <v>355</v>
      </c>
      <c r="F179" s="21" t="s">
        <v>58</v>
      </c>
      <c r="G179" s="21" t="s">
        <v>220</v>
      </c>
      <c r="H179" s="23" t="n">
        <v>208</v>
      </c>
      <c r="I179" s="23"/>
      <c r="J179" s="16" t="s">
        <v>221</v>
      </c>
    </row>
    <row r="180" customFormat="false" ht="22.5" hidden="true" customHeight="false" outlineLevel="0" collapsed="false">
      <c r="A180" s="21" t="s">
        <v>334</v>
      </c>
      <c r="B180" s="21" t="s">
        <v>335</v>
      </c>
      <c r="C180" s="22" t="n">
        <v>20900</v>
      </c>
      <c r="D180" s="21" t="s">
        <v>356</v>
      </c>
      <c r="E180" s="21" t="s">
        <v>357</v>
      </c>
      <c r="F180" s="21" t="s">
        <v>58</v>
      </c>
      <c r="G180" s="21" t="s">
        <v>220</v>
      </c>
      <c r="H180" s="23" t="n">
        <v>209</v>
      </c>
      <c r="I180" s="23"/>
      <c r="J180" s="16" t="s">
        <v>221</v>
      </c>
    </row>
    <row r="181" customFormat="false" ht="22.5" hidden="true" customHeight="false" outlineLevel="0" collapsed="false">
      <c r="A181" s="21" t="s">
        <v>334</v>
      </c>
      <c r="B181" s="21" t="s">
        <v>335</v>
      </c>
      <c r="C181" s="22" t="n">
        <v>21000</v>
      </c>
      <c r="D181" s="21" t="s">
        <v>358</v>
      </c>
      <c r="E181" s="21" t="s">
        <v>359</v>
      </c>
      <c r="F181" s="21" t="s">
        <v>58</v>
      </c>
      <c r="G181" s="21" t="s">
        <v>220</v>
      </c>
      <c r="H181" s="23" t="n">
        <v>210</v>
      </c>
      <c r="I181" s="23"/>
      <c r="J181" s="16" t="s">
        <v>221</v>
      </c>
    </row>
    <row r="182" customFormat="false" ht="78.75" hidden="true" customHeight="false" outlineLevel="0" collapsed="false">
      <c r="A182" s="21" t="s">
        <v>360</v>
      </c>
      <c r="B182" s="21" t="s">
        <v>361</v>
      </c>
      <c r="C182" s="22" t="n">
        <v>21300</v>
      </c>
      <c r="D182" s="21" t="s">
        <v>56</v>
      </c>
      <c r="E182" s="21" t="s">
        <v>57</v>
      </c>
      <c r="F182" s="21" t="s">
        <v>58</v>
      </c>
      <c r="G182" s="21" t="s">
        <v>59</v>
      </c>
      <c r="H182" s="23" t="n">
        <v>213</v>
      </c>
      <c r="I182" s="23" t="s">
        <v>65</v>
      </c>
      <c r="J182" s="16" t="s">
        <v>244</v>
      </c>
    </row>
    <row r="183" customFormat="false" ht="45" hidden="true" customHeight="false" outlineLevel="0" collapsed="false">
      <c r="A183" s="21" t="s">
        <v>360</v>
      </c>
      <c r="B183" s="21" t="s">
        <v>361</v>
      </c>
      <c r="C183" s="22" t="n">
        <v>21500</v>
      </c>
      <c r="D183" s="21" t="s">
        <v>245</v>
      </c>
      <c r="E183" s="21" t="s">
        <v>246</v>
      </c>
      <c r="F183" s="21" t="s">
        <v>58</v>
      </c>
      <c r="G183" s="21" t="s">
        <v>59</v>
      </c>
      <c r="H183" s="23" t="n">
        <v>215</v>
      </c>
      <c r="I183" s="23" t="s">
        <v>65</v>
      </c>
      <c r="J183" s="16" t="s">
        <v>247</v>
      </c>
    </row>
    <row r="184" customFormat="false" ht="33.75" hidden="true" customHeight="false" outlineLevel="0" collapsed="false">
      <c r="A184" s="21" t="s">
        <v>360</v>
      </c>
      <c r="B184" s="21" t="s">
        <v>361</v>
      </c>
      <c r="C184" s="22" t="n">
        <v>21600</v>
      </c>
      <c r="D184" s="21" t="s">
        <v>248</v>
      </c>
      <c r="E184" s="21" t="s">
        <v>249</v>
      </c>
      <c r="F184" s="21" t="s">
        <v>112</v>
      </c>
      <c r="G184" s="21" t="s">
        <v>113</v>
      </c>
      <c r="H184" s="23" t="n">
        <v>216</v>
      </c>
      <c r="I184" s="23" t="s">
        <v>65</v>
      </c>
      <c r="J184" s="16" t="s">
        <v>250</v>
      </c>
    </row>
    <row r="185" customFormat="false" ht="67.5" hidden="true" customHeight="false" outlineLevel="0" collapsed="false">
      <c r="A185" s="21" t="s">
        <v>362</v>
      </c>
      <c r="B185" s="21" t="s">
        <v>363</v>
      </c>
      <c r="C185" s="22" t="n">
        <v>21900</v>
      </c>
      <c r="D185" s="21" t="s">
        <v>56</v>
      </c>
      <c r="E185" s="21" t="s">
        <v>57</v>
      </c>
      <c r="F185" s="21" t="s">
        <v>58</v>
      </c>
      <c r="G185" s="21" t="s">
        <v>59</v>
      </c>
      <c r="H185" s="23" t="n">
        <v>219</v>
      </c>
      <c r="I185" s="23" t="s">
        <v>65</v>
      </c>
      <c r="J185" s="16" t="s">
        <v>285</v>
      </c>
    </row>
    <row r="186" customFormat="false" ht="45" hidden="true" customHeight="false" outlineLevel="0" collapsed="false">
      <c r="A186" s="21" t="s">
        <v>362</v>
      </c>
      <c r="B186" s="21" t="s">
        <v>363</v>
      </c>
      <c r="C186" s="22" t="n">
        <v>22100</v>
      </c>
      <c r="D186" s="21" t="s">
        <v>254</v>
      </c>
      <c r="E186" s="21" t="s">
        <v>255</v>
      </c>
      <c r="F186" s="21" t="s">
        <v>58</v>
      </c>
      <c r="G186" s="21" t="s">
        <v>59</v>
      </c>
      <c r="H186" s="23" t="n">
        <v>221</v>
      </c>
      <c r="I186" s="23" t="s">
        <v>65</v>
      </c>
      <c r="J186" s="16" t="s">
        <v>256</v>
      </c>
    </row>
    <row r="187" customFormat="false" ht="33.75" hidden="true" customHeight="false" outlineLevel="0" collapsed="false">
      <c r="A187" s="21" t="s">
        <v>362</v>
      </c>
      <c r="B187" s="21" t="s">
        <v>363</v>
      </c>
      <c r="C187" s="22" t="n">
        <v>22200</v>
      </c>
      <c r="D187" s="21" t="s">
        <v>257</v>
      </c>
      <c r="E187" s="21" t="s">
        <v>258</v>
      </c>
      <c r="F187" s="21" t="s">
        <v>112</v>
      </c>
      <c r="G187" s="21" t="s">
        <v>113</v>
      </c>
      <c r="H187" s="23" t="n">
        <v>222</v>
      </c>
      <c r="I187" s="23" t="s">
        <v>65</v>
      </c>
      <c r="J187" s="16" t="s">
        <v>259</v>
      </c>
    </row>
    <row r="188" customFormat="false" ht="22.5" hidden="true" customHeight="false" outlineLevel="0" collapsed="false">
      <c r="A188" s="21" t="s">
        <v>364</v>
      </c>
      <c r="B188" s="21" t="s">
        <v>365</v>
      </c>
      <c r="C188" s="22" t="n">
        <v>23500</v>
      </c>
      <c r="D188" s="21" t="s">
        <v>56</v>
      </c>
      <c r="E188" s="21" t="s">
        <v>57</v>
      </c>
      <c r="F188" s="21" t="s">
        <v>58</v>
      </c>
      <c r="G188" s="21" t="s">
        <v>59</v>
      </c>
      <c r="H188" s="23" t="n">
        <v>235</v>
      </c>
      <c r="I188" s="23"/>
      <c r="J188" s="16" t="s">
        <v>60</v>
      </c>
    </row>
    <row r="189" customFormat="false" ht="67.5" hidden="true" customHeight="false" outlineLevel="0" collapsed="false">
      <c r="A189" s="21" t="s">
        <v>364</v>
      </c>
      <c r="B189" s="21" t="s">
        <v>365</v>
      </c>
      <c r="C189" s="22" t="n">
        <v>23700</v>
      </c>
      <c r="D189" s="21" t="s">
        <v>61</v>
      </c>
      <c r="E189" s="21" t="s">
        <v>62</v>
      </c>
      <c r="F189" s="21" t="s">
        <v>63</v>
      </c>
      <c r="G189" s="21" t="s">
        <v>64</v>
      </c>
      <c r="H189" s="23" t="n">
        <v>237</v>
      </c>
      <c r="I189" s="23" t="s">
        <v>65</v>
      </c>
      <c r="J189" s="16" t="s">
        <v>366</v>
      </c>
    </row>
    <row r="190" customFormat="false" ht="22.5" hidden="true" customHeight="false" outlineLevel="0" collapsed="false">
      <c r="A190" s="21" t="s">
        <v>364</v>
      </c>
      <c r="B190" s="21" t="s">
        <v>365</v>
      </c>
      <c r="C190" s="22" t="n">
        <v>23800</v>
      </c>
      <c r="D190" s="21" t="s">
        <v>67</v>
      </c>
      <c r="E190" s="21" t="s">
        <v>68</v>
      </c>
      <c r="F190" s="21" t="s">
        <v>63</v>
      </c>
      <c r="G190" s="21" t="s">
        <v>69</v>
      </c>
      <c r="H190" s="23" t="n">
        <v>238</v>
      </c>
      <c r="I190" s="23"/>
      <c r="J190" s="16" t="s">
        <v>70</v>
      </c>
    </row>
    <row r="191" customFormat="false" ht="11.25" hidden="true" customHeight="false" outlineLevel="0" collapsed="false">
      <c r="A191" s="21" t="s">
        <v>364</v>
      </c>
      <c r="B191" s="21" t="s">
        <v>365</v>
      </c>
      <c r="C191" s="22" t="n">
        <v>23900</v>
      </c>
      <c r="D191" s="21" t="s">
        <v>71</v>
      </c>
      <c r="E191" s="21" t="s">
        <v>72</v>
      </c>
      <c r="F191" s="21" t="s">
        <v>73</v>
      </c>
      <c r="G191" s="21" t="s">
        <v>74</v>
      </c>
      <c r="H191" s="23" t="n">
        <v>239</v>
      </c>
      <c r="I191" s="23" t="s">
        <v>65</v>
      </c>
      <c r="J191" s="16" t="s">
        <v>75</v>
      </c>
    </row>
    <row r="192" customFormat="false" ht="11.25" hidden="true" customHeight="false" outlineLevel="0" collapsed="false">
      <c r="A192" s="21" t="s">
        <v>364</v>
      </c>
      <c r="B192" s="21" t="s">
        <v>365</v>
      </c>
      <c r="C192" s="22" t="n">
        <v>24000</v>
      </c>
      <c r="D192" s="21" t="s">
        <v>76</v>
      </c>
      <c r="E192" s="21" t="s">
        <v>77</v>
      </c>
      <c r="F192" s="21" t="s">
        <v>73</v>
      </c>
      <c r="G192" s="21" t="s">
        <v>74</v>
      </c>
      <c r="H192" s="23" t="n">
        <v>240</v>
      </c>
      <c r="I192" s="23" t="s">
        <v>65</v>
      </c>
      <c r="J192" s="16" t="s">
        <v>78</v>
      </c>
    </row>
    <row r="193" customFormat="false" ht="22.5" hidden="true" customHeight="false" outlineLevel="0" collapsed="false">
      <c r="A193" s="21" t="s">
        <v>364</v>
      </c>
      <c r="B193" s="21" t="s">
        <v>365</v>
      </c>
      <c r="C193" s="22" t="n">
        <v>24100</v>
      </c>
      <c r="D193" s="21" t="s">
        <v>79</v>
      </c>
      <c r="E193" s="21" t="s">
        <v>80</v>
      </c>
      <c r="F193" s="21" t="s">
        <v>81</v>
      </c>
      <c r="G193" s="21" t="s">
        <v>82</v>
      </c>
      <c r="H193" s="23" t="n">
        <v>241</v>
      </c>
      <c r="I193" s="23" t="s">
        <v>65</v>
      </c>
      <c r="J193" s="16" t="s">
        <v>83</v>
      </c>
    </row>
    <row r="194" customFormat="false" ht="11.25" hidden="true" customHeight="false" outlineLevel="0" collapsed="false">
      <c r="A194" s="21" t="s">
        <v>364</v>
      </c>
      <c r="B194" s="21" t="s">
        <v>365</v>
      </c>
      <c r="C194" s="22" t="n">
        <v>111800</v>
      </c>
      <c r="D194" s="21" t="s">
        <v>367</v>
      </c>
      <c r="E194" s="21" t="s">
        <v>368</v>
      </c>
      <c r="F194" s="21" t="s">
        <v>58</v>
      </c>
      <c r="G194" s="21" t="s">
        <v>64</v>
      </c>
      <c r="H194" s="23" t="n">
        <v>1431</v>
      </c>
      <c r="I194" s="23"/>
      <c r="J194" s="16" t="s">
        <v>369</v>
      </c>
    </row>
    <row r="195" customFormat="false" ht="11.25" hidden="true" customHeight="false" outlineLevel="0" collapsed="false">
      <c r="A195" s="21" t="s">
        <v>364</v>
      </c>
      <c r="B195" s="21" t="s">
        <v>365</v>
      </c>
      <c r="C195" s="22" t="n">
        <v>111900</v>
      </c>
      <c r="D195" s="21" t="s">
        <v>370</v>
      </c>
      <c r="E195" s="21" t="s">
        <v>371</v>
      </c>
      <c r="F195" s="21" t="s">
        <v>63</v>
      </c>
      <c r="G195" s="21" t="s">
        <v>69</v>
      </c>
      <c r="H195" s="23" t="n">
        <v>1432</v>
      </c>
      <c r="I195" s="23"/>
      <c r="J195" s="16" t="s">
        <v>372</v>
      </c>
    </row>
    <row r="196" customFormat="false" ht="22.5" hidden="true" customHeight="false" outlineLevel="0" collapsed="false">
      <c r="A196" s="21" t="s">
        <v>364</v>
      </c>
      <c r="B196" s="21" t="s">
        <v>365</v>
      </c>
      <c r="C196" s="22" t="n">
        <v>112000</v>
      </c>
      <c r="D196" s="21" t="s">
        <v>84</v>
      </c>
      <c r="E196" s="21" t="s">
        <v>85</v>
      </c>
      <c r="F196" s="21" t="s">
        <v>58</v>
      </c>
      <c r="G196" s="21" t="s">
        <v>86</v>
      </c>
      <c r="H196" s="23" t="n">
        <v>1433</v>
      </c>
      <c r="I196" s="23"/>
      <c r="J196" s="16" t="s">
        <v>87</v>
      </c>
    </row>
    <row r="197" customFormat="false" ht="22.5" hidden="true" customHeight="false" outlineLevel="0" collapsed="false">
      <c r="A197" s="21" t="s">
        <v>364</v>
      </c>
      <c r="B197" s="21" t="s">
        <v>365</v>
      </c>
      <c r="C197" s="22" t="n">
        <v>112100</v>
      </c>
      <c r="D197" s="21" t="s">
        <v>88</v>
      </c>
      <c r="E197" s="21" t="s">
        <v>89</v>
      </c>
      <c r="F197" s="21" t="s">
        <v>63</v>
      </c>
      <c r="G197" s="21" t="s">
        <v>90</v>
      </c>
      <c r="H197" s="23" t="n">
        <v>1434</v>
      </c>
      <c r="I197" s="23"/>
      <c r="J197" s="16" t="s">
        <v>91</v>
      </c>
    </row>
    <row r="198" customFormat="false" ht="11.25" hidden="true" customHeight="false" outlineLevel="0" collapsed="false">
      <c r="A198" s="21" t="s">
        <v>364</v>
      </c>
      <c r="B198" s="21" t="s">
        <v>365</v>
      </c>
      <c r="C198" s="22" t="n">
        <v>24200</v>
      </c>
      <c r="D198" s="21" t="s">
        <v>92</v>
      </c>
      <c r="E198" s="21" t="s">
        <v>93</v>
      </c>
      <c r="F198" s="21" t="s">
        <v>73</v>
      </c>
      <c r="G198" s="21" t="s">
        <v>94</v>
      </c>
      <c r="H198" s="23" t="n">
        <v>242</v>
      </c>
      <c r="I198" s="23"/>
      <c r="J198" s="16" t="s">
        <v>95</v>
      </c>
    </row>
    <row r="199" customFormat="false" ht="11.25" hidden="true" customHeight="false" outlineLevel="0" collapsed="false">
      <c r="A199" s="21" t="s">
        <v>364</v>
      </c>
      <c r="B199" s="21" t="s">
        <v>365</v>
      </c>
      <c r="C199" s="22" t="n">
        <v>24300</v>
      </c>
      <c r="D199" s="21" t="s">
        <v>96</v>
      </c>
      <c r="E199" s="21" t="s">
        <v>97</v>
      </c>
      <c r="F199" s="21" t="s">
        <v>63</v>
      </c>
      <c r="G199" s="21" t="s">
        <v>69</v>
      </c>
      <c r="H199" s="23" t="n">
        <v>243</v>
      </c>
      <c r="I199" s="23"/>
      <c r="J199" s="16" t="s">
        <v>98</v>
      </c>
    </row>
    <row r="200" customFormat="false" ht="11.25" hidden="true" customHeight="false" outlineLevel="0" collapsed="false">
      <c r="A200" s="21" t="s">
        <v>364</v>
      </c>
      <c r="B200" s="21" t="s">
        <v>365</v>
      </c>
      <c r="C200" s="22" t="n">
        <v>24400</v>
      </c>
      <c r="D200" s="21" t="s">
        <v>99</v>
      </c>
      <c r="E200" s="21" t="s">
        <v>100</v>
      </c>
      <c r="F200" s="21" t="s">
        <v>101</v>
      </c>
      <c r="G200" s="21" t="s">
        <v>102</v>
      </c>
      <c r="H200" s="23" t="n">
        <v>244</v>
      </c>
      <c r="I200" s="23" t="s">
        <v>65</v>
      </c>
      <c r="J200" s="16" t="s">
        <v>103</v>
      </c>
    </row>
    <row r="201" customFormat="false" ht="78.75" hidden="true" customHeight="false" outlineLevel="0" collapsed="false">
      <c r="A201" s="21" t="s">
        <v>364</v>
      </c>
      <c r="B201" s="21" t="s">
        <v>365</v>
      </c>
      <c r="C201" s="22" t="n">
        <v>24500</v>
      </c>
      <c r="D201" s="21" t="s">
        <v>115</v>
      </c>
      <c r="E201" s="21" t="s">
        <v>116</v>
      </c>
      <c r="F201" s="21" t="s">
        <v>63</v>
      </c>
      <c r="G201" s="21" t="s">
        <v>69</v>
      </c>
      <c r="H201" s="23" t="n">
        <v>245</v>
      </c>
      <c r="I201" s="23"/>
      <c r="J201" s="16" t="s">
        <v>117</v>
      </c>
    </row>
    <row r="202" customFormat="false" ht="22.5" hidden="true" customHeight="false" outlineLevel="0" collapsed="false">
      <c r="A202" s="21" t="s">
        <v>364</v>
      </c>
      <c r="B202" s="21" t="s">
        <v>365</v>
      </c>
      <c r="C202" s="22" t="n">
        <v>24600</v>
      </c>
      <c r="D202" s="21" t="s">
        <v>118</v>
      </c>
      <c r="E202" s="21" t="s">
        <v>119</v>
      </c>
      <c r="F202" s="21" t="s">
        <v>120</v>
      </c>
      <c r="G202" s="21" t="s">
        <v>121</v>
      </c>
      <c r="H202" s="23" t="n">
        <v>246</v>
      </c>
      <c r="I202" s="23"/>
      <c r="J202" s="16" t="s">
        <v>122</v>
      </c>
    </row>
    <row r="203" customFormat="false" ht="11.25" hidden="true" customHeight="false" outlineLevel="0" collapsed="false">
      <c r="A203" s="21" t="s">
        <v>364</v>
      </c>
      <c r="B203" s="21" t="s">
        <v>365</v>
      </c>
      <c r="C203" s="22" t="n">
        <v>112200</v>
      </c>
      <c r="D203" s="21" t="s">
        <v>123</v>
      </c>
      <c r="E203" s="21" t="s">
        <v>124</v>
      </c>
      <c r="F203" s="21" t="s">
        <v>125</v>
      </c>
      <c r="G203" s="21" t="s">
        <v>126</v>
      </c>
      <c r="H203" s="23" t="n">
        <v>1435</v>
      </c>
      <c r="I203" s="23"/>
      <c r="J203" s="16" t="s">
        <v>127</v>
      </c>
    </row>
    <row r="204" customFormat="false" ht="67.5" hidden="true" customHeight="false" outlineLevel="0" collapsed="false">
      <c r="A204" s="21" t="s">
        <v>364</v>
      </c>
      <c r="B204" s="21" t="s">
        <v>365</v>
      </c>
      <c r="C204" s="22" t="n">
        <v>25100</v>
      </c>
      <c r="D204" s="21" t="s">
        <v>128</v>
      </c>
      <c r="E204" s="21" t="s">
        <v>129</v>
      </c>
      <c r="F204" s="21" t="s">
        <v>130</v>
      </c>
      <c r="G204" s="21" t="s">
        <v>131</v>
      </c>
      <c r="H204" s="23" t="n">
        <v>251</v>
      </c>
      <c r="I204" s="23"/>
      <c r="J204" s="16" t="s">
        <v>132</v>
      </c>
    </row>
    <row r="205" customFormat="false" ht="56.25" hidden="true" customHeight="false" outlineLevel="0" collapsed="false">
      <c r="A205" s="21" t="s">
        <v>364</v>
      </c>
      <c r="B205" s="21" t="s">
        <v>365</v>
      </c>
      <c r="C205" s="22" t="n">
        <v>25200</v>
      </c>
      <c r="D205" s="21" t="s">
        <v>133</v>
      </c>
      <c r="E205" s="21" t="s">
        <v>134</v>
      </c>
      <c r="F205" s="21" t="s">
        <v>130</v>
      </c>
      <c r="G205" s="21" t="s">
        <v>131</v>
      </c>
      <c r="H205" s="23" t="n">
        <v>252</v>
      </c>
      <c r="I205" s="23" t="s">
        <v>65</v>
      </c>
      <c r="J205" s="16" t="s">
        <v>135</v>
      </c>
    </row>
    <row r="206" customFormat="false" ht="22.5" hidden="true" customHeight="false" outlineLevel="0" collapsed="false">
      <c r="A206" s="21" t="s">
        <v>364</v>
      </c>
      <c r="B206" s="21" t="s">
        <v>365</v>
      </c>
      <c r="C206" s="22" t="n">
        <v>25300</v>
      </c>
      <c r="D206" s="21" t="s">
        <v>136</v>
      </c>
      <c r="E206" s="21" t="s">
        <v>137</v>
      </c>
      <c r="F206" s="21" t="s">
        <v>112</v>
      </c>
      <c r="G206" s="21" t="s">
        <v>113</v>
      </c>
      <c r="H206" s="23" t="n">
        <v>253</v>
      </c>
      <c r="I206" s="23" t="s">
        <v>65</v>
      </c>
      <c r="J206" s="16" t="s">
        <v>138</v>
      </c>
    </row>
    <row r="207" customFormat="false" ht="22.5" hidden="true" customHeight="false" outlineLevel="0" collapsed="false">
      <c r="A207" s="21" t="s">
        <v>364</v>
      </c>
      <c r="B207" s="21" t="s">
        <v>365</v>
      </c>
      <c r="C207" s="22" t="n">
        <v>25400</v>
      </c>
      <c r="D207" s="21" t="s">
        <v>139</v>
      </c>
      <c r="E207" s="21" t="s">
        <v>140</v>
      </c>
      <c r="F207" s="21" t="s">
        <v>63</v>
      </c>
      <c r="G207" s="21" t="s">
        <v>141</v>
      </c>
      <c r="H207" s="23" t="n">
        <v>254</v>
      </c>
      <c r="I207" s="23"/>
      <c r="J207" s="16" t="s">
        <v>142</v>
      </c>
    </row>
    <row r="208" customFormat="false" ht="33.75" hidden="true" customHeight="false" outlineLevel="0" collapsed="false">
      <c r="A208" s="21" t="s">
        <v>364</v>
      </c>
      <c r="B208" s="21" t="s">
        <v>365</v>
      </c>
      <c r="C208" s="22" t="n">
        <v>25500</v>
      </c>
      <c r="D208" s="21" t="s">
        <v>143</v>
      </c>
      <c r="E208" s="21" t="s">
        <v>144</v>
      </c>
      <c r="F208" s="21" t="s">
        <v>145</v>
      </c>
      <c r="G208" s="21" t="s">
        <v>146</v>
      </c>
      <c r="H208" s="23" t="n">
        <v>255</v>
      </c>
      <c r="I208" s="23"/>
      <c r="J208" s="16" t="s">
        <v>262</v>
      </c>
    </row>
    <row r="209" customFormat="false" ht="11.25" hidden="true" customHeight="false" outlineLevel="0" collapsed="false">
      <c r="A209" s="21" t="s">
        <v>364</v>
      </c>
      <c r="B209" s="21" t="s">
        <v>365</v>
      </c>
      <c r="C209" s="22" t="n">
        <v>25600</v>
      </c>
      <c r="D209" s="21" t="s">
        <v>373</v>
      </c>
      <c r="E209" s="21" t="s">
        <v>374</v>
      </c>
      <c r="F209" s="21" t="s">
        <v>125</v>
      </c>
      <c r="G209" s="21" t="s">
        <v>126</v>
      </c>
      <c r="H209" s="23" t="n">
        <v>256</v>
      </c>
      <c r="I209" s="23"/>
      <c r="J209" s="16" t="s">
        <v>375</v>
      </c>
    </row>
    <row r="210" customFormat="false" ht="11.25" hidden="true" customHeight="false" outlineLevel="0" collapsed="false">
      <c r="A210" s="21" t="s">
        <v>364</v>
      </c>
      <c r="B210" s="21" t="s">
        <v>365</v>
      </c>
      <c r="C210" s="22" t="n">
        <v>25700</v>
      </c>
      <c r="D210" s="21" t="s">
        <v>376</v>
      </c>
      <c r="E210" s="21" t="s">
        <v>377</v>
      </c>
      <c r="F210" s="21" t="s">
        <v>125</v>
      </c>
      <c r="G210" s="21" t="s">
        <v>126</v>
      </c>
      <c r="H210" s="23" t="n">
        <v>257</v>
      </c>
      <c r="I210" s="23"/>
      <c r="J210" s="16" t="s">
        <v>378</v>
      </c>
    </row>
    <row r="211" customFormat="false" ht="11.25" hidden="true" customHeight="false" outlineLevel="0" collapsed="false">
      <c r="A211" s="21" t="s">
        <v>364</v>
      </c>
      <c r="B211" s="21" t="s">
        <v>365</v>
      </c>
      <c r="C211" s="22" t="n">
        <v>25800</v>
      </c>
      <c r="D211" s="21" t="s">
        <v>379</v>
      </c>
      <c r="E211" s="21" t="s">
        <v>380</v>
      </c>
      <c r="F211" s="21" t="s">
        <v>125</v>
      </c>
      <c r="G211" s="21" t="s">
        <v>126</v>
      </c>
      <c r="H211" s="23" t="n">
        <v>258</v>
      </c>
      <c r="I211" s="23"/>
      <c r="J211" s="16" t="s">
        <v>381</v>
      </c>
    </row>
    <row r="212" customFormat="false" ht="11.25" hidden="true" customHeight="false" outlineLevel="0" collapsed="false">
      <c r="A212" s="21" t="s">
        <v>364</v>
      </c>
      <c r="B212" s="21" t="s">
        <v>365</v>
      </c>
      <c r="C212" s="22" t="n">
        <v>25900</v>
      </c>
      <c r="D212" s="21" t="s">
        <v>382</v>
      </c>
      <c r="E212" s="21" t="s">
        <v>383</v>
      </c>
      <c r="F212" s="21" t="s">
        <v>125</v>
      </c>
      <c r="G212" s="21" t="s">
        <v>126</v>
      </c>
      <c r="H212" s="23" t="n">
        <v>259</v>
      </c>
      <c r="I212" s="23"/>
      <c r="J212" s="16" t="s">
        <v>384</v>
      </c>
    </row>
    <row r="213" customFormat="false" ht="22.5" hidden="true" customHeight="false" outlineLevel="0" collapsed="false">
      <c r="A213" s="21" t="s">
        <v>364</v>
      </c>
      <c r="B213" s="21" t="s">
        <v>365</v>
      </c>
      <c r="C213" s="22" t="n">
        <v>26000</v>
      </c>
      <c r="D213" s="21" t="s">
        <v>153</v>
      </c>
      <c r="E213" s="21" t="s">
        <v>154</v>
      </c>
      <c r="F213" s="21" t="s">
        <v>155</v>
      </c>
      <c r="G213" s="21" t="s">
        <v>156</v>
      </c>
      <c r="H213" s="23" t="n">
        <v>260</v>
      </c>
      <c r="I213" s="23" t="s">
        <v>65</v>
      </c>
      <c r="J213" s="16" t="s">
        <v>157</v>
      </c>
    </row>
    <row r="214" customFormat="false" ht="78.75" hidden="true" customHeight="false" outlineLevel="0" collapsed="false">
      <c r="A214" s="21" t="s">
        <v>364</v>
      </c>
      <c r="B214" s="21" t="s">
        <v>365</v>
      </c>
      <c r="C214" s="22" t="n">
        <v>26100</v>
      </c>
      <c r="D214" s="21" t="s">
        <v>158</v>
      </c>
      <c r="E214" s="21" t="s">
        <v>159</v>
      </c>
      <c r="F214" s="21" t="s">
        <v>155</v>
      </c>
      <c r="G214" s="21" t="s">
        <v>156</v>
      </c>
      <c r="H214" s="23" t="n">
        <v>261</v>
      </c>
      <c r="I214" s="23"/>
      <c r="J214" s="16" t="s">
        <v>160</v>
      </c>
    </row>
    <row r="215" customFormat="false" ht="22.5" hidden="true" customHeight="false" outlineLevel="0" collapsed="false">
      <c r="A215" s="21" t="s">
        <v>364</v>
      </c>
      <c r="B215" s="21" t="s">
        <v>365</v>
      </c>
      <c r="C215" s="22" t="n">
        <v>26200</v>
      </c>
      <c r="D215" s="21" t="s">
        <v>385</v>
      </c>
      <c r="E215" s="21" t="s">
        <v>386</v>
      </c>
      <c r="F215" s="21" t="s">
        <v>120</v>
      </c>
      <c r="G215" s="21" t="s">
        <v>121</v>
      </c>
      <c r="H215" s="23" t="n">
        <v>262</v>
      </c>
      <c r="I215" s="23"/>
      <c r="J215" s="16" t="s">
        <v>387</v>
      </c>
    </row>
    <row r="216" customFormat="false" ht="33.75" hidden="true" customHeight="false" outlineLevel="0" collapsed="false">
      <c r="A216" s="21" t="s">
        <v>364</v>
      </c>
      <c r="B216" s="21" t="s">
        <v>365</v>
      </c>
      <c r="C216" s="22" t="n">
        <v>26300</v>
      </c>
      <c r="D216" s="21" t="s">
        <v>316</v>
      </c>
      <c r="E216" s="21" t="s">
        <v>317</v>
      </c>
      <c r="F216" s="21" t="s">
        <v>120</v>
      </c>
      <c r="G216" s="21" t="s">
        <v>121</v>
      </c>
      <c r="H216" s="23" t="n">
        <v>263</v>
      </c>
      <c r="I216" s="23"/>
      <c r="J216" s="16" t="s">
        <v>166</v>
      </c>
    </row>
    <row r="217" customFormat="false" ht="33.75" hidden="true" customHeight="false" outlineLevel="0" collapsed="false">
      <c r="A217" s="21" t="s">
        <v>364</v>
      </c>
      <c r="B217" s="21" t="s">
        <v>365</v>
      </c>
      <c r="C217" s="22" t="n">
        <v>26400</v>
      </c>
      <c r="D217" s="21" t="s">
        <v>318</v>
      </c>
      <c r="E217" s="21" t="s">
        <v>319</v>
      </c>
      <c r="F217" s="21" t="s">
        <v>120</v>
      </c>
      <c r="G217" s="21" t="s">
        <v>121</v>
      </c>
      <c r="H217" s="23" t="n">
        <v>264</v>
      </c>
      <c r="I217" s="23"/>
      <c r="J217" s="16" t="s">
        <v>169</v>
      </c>
    </row>
    <row r="218" customFormat="false" ht="67.5" hidden="true" customHeight="false" outlineLevel="0" collapsed="false">
      <c r="A218" s="21" t="s">
        <v>364</v>
      </c>
      <c r="B218" s="21" t="s">
        <v>365</v>
      </c>
      <c r="C218" s="22" t="n">
        <v>26500</v>
      </c>
      <c r="D218" s="21" t="s">
        <v>191</v>
      </c>
      <c r="E218" s="21" t="s">
        <v>192</v>
      </c>
      <c r="F218" s="21" t="s">
        <v>112</v>
      </c>
      <c r="G218" s="21" t="s">
        <v>113</v>
      </c>
      <c r="H218" s="23" t="n">
        <v>265</v>
      </c>
      <c r="I218" s="23" t="s">
        <v>65</v>
      </c>
      <c r="J218" s="16" t="s">
        <v>193</v>
      </c>
    </row>
    <row r="219" customFormat="false" ht="11.25" hidden="true" customHeight="false" outlineLevel="0" collapsed="false">
      <c r="A219" s="21" t="s">
        <v>364</v>
      </c>
      <c r="B219" s="21" t="s">
        <v>365</v>
      </c>
      <c r="C219" s="22" t="n">
        <v>26600</v>
      </c>
      <c r="D219" s="21" t="s">
        <v>194</v>
      </c>
      <c r="E219" s="21" t="s">
        <v>195</v>
      </c>
      <c r="F219" s="21" t="s">
        <v>125</v>
      </c>
      <c r="G219" s="21" t="s">
        <v>126</v>
      </c>
      <c r="H219" s="23" t="n">
        <v>266</v>
      </c>
      <c r="I219" s="23" t="s">
        <v>65</v>
      </c>
      <c r="J219" s="16" t="s">
        <v>196</v>
      </c>
    </row>
    <row r="220" customFormat="false" ht="33.75" hidden="true" customHeight="false" outlineLevel="0" collapsed="false">
      <c r="A220" s="21" t="s">
        <v>364</v>
      </c>
      <c r="B220" s="21" t="s">
        <v>365</v>
      </c>
      <c r="C220" s="22" t="n">
        <v>26700</v>
      </c>
      <c r="D220" s="21" t="s">
        <v>197</v>
      </c>
      <c r="E220" s="21" t="s">
        <v>198</v>
      </c>
      <c r="F220" s="21" t="s">
        <v>125</v>
      </c>
      <c r="G220" s="21" t="s">
        <v>126</v>
      </c>
      <c r="H220" s="23" t="n">
        <v>267</v>
      </c>
      <c r="I220" s="23"/>
      <c r="J220" s="16" t="s">
        <v>199</v>
      </c>
    </row>
    <row r="221" customFormat="false" ht="67.5" hidden="true" customHeight="false" outlineLevel="0" collapsed="false">
      <c r="A221" s="21" t="s">
        <v>364</v>
      </c>
      <c r="B221" s="21" t="s">
        <v>365</v>
      </c>
      <c r="C221" s="22" t="n">
        <v>26800</v>
      </c>
      <c r="D221" s="21" t="s">
        <v>200</v>
      </c>
      <c r="E221" s="21" t="s">
        <v>277</v>
      </c>
      <c r="F221" s="21" t="s">
        <v>125</v>
      </c>
      <c r="G221" s="21" t="s">
        <v>126</v>
      </c>
      <c r="H221" s="23" t="n">
        <v>268</v>
      </c>
      <c r="I221" s="23"/>
      <c r="J221" s="16" t="s">
        <v>202</v>
      </c>
    </row>
    <row r="222" customFormat="false" ht="45" hidden="true" customHeight="false" outlineLevel="0" collapsed="false">
      <c r="A222" s="21" t="s">
        <v>364</v>
      </c>
      <c r="B222" s="21" t="s">
        <v>365</v>
      </c>
      <c r="C222" s="22" t="n">
        <v>26900</v>
      </c>
      <c r="D222" s="21" t="s">
        <v>203</v>
      </c>
      <c r="E222" s="21" t="s">
        <v>278</v>
      </c>
      <c r="F222" s="21" t="s">
        <v>125</v>
      </c>
      <c r="G222" s="21" t="s">
        <v>126</v>
      </c>
      <c r="H222" s="23" t="n">
        <v>269</v>
      </c>
      <c r="I222" s="23"/>
      <c r="J222" s="16" t="s">
        <v>205</v>
      </c>
    </row>
    <row r="223" customFormat="false" ht="45" hidden="true" customHeight="false" outlineLevel="0" collapsed="false">
      <c r="A223" s="21" t="s">
        <v>364</v>
      </c>
      <c r="B223" s="21" t="s">
        <v>365</v>
      </c>
      <c r="C223" s="22" t="n">
        <v>27000</v>
      </c>
      <c r="D223" s="21" t="s">
        <v>206</v>
      </c>
      <c r="E223" s="21" t="s">
        <v>207</v>
      </c>
      <c r="F223" s="21" t="s">
        <v>112</v>
      </c>
      <c r="G223" s="21" t="s">
        <v>113</v>
      </c>
      <c r="H223" s="23" t="n">
        <v>270</v>
      </c>
      <c r="I223" s="23"/>
      <c r="J223" s="16" t="s">
        <v>208</v>
      </c>
    </row>
    <row r="224" customFormat="false" ht="90" hidden="true" customHeight="false" outlineLevel="0" collapsed="false">
      <c r="A224" s="21" t="s">
        <v>364</v>
      </c>
      <c r="B224" s="21" t="s">
        <v>365</v>
      </c>
      <c r="C224" s="22" t="n">
        <v>27100</v>
      </c>
      <c r="D224" s="21" t="s">
        <v>209</v>
      </c>
      <c r="E224" s="21" t="s">
        <v>210</v>
      </c>
      <c r="F224" s="21" t="s">
        <v>130</v>
      </c>
      <c r="G224" s="21" t="s">
        <v>131</v>
      </c>
      <c r="H224" s="23" t="n">
        <v>271</v>
      </c>
      <c r="I224" s="23"/>
      <c r="J224" s="16" t="s">
        <v>211</v>
      </c>
    </row>
    <row r="225" customFormat="false" ht="78.75" hidden="true" customHeight="false" outlineLevel="0" collapsed="false">
      <c r="A225" s="21" t="s">
        <v>364</v>
      </c>
      <c r="B225" s="21" t="s">
        <v>365</v>
      </c>
      <c r="C225" s="22" t="n">
        <v>27200</v>
      </c>
      <c r="D225" s="21" t="s">
        <v>212</v>
      </c>
      <c r="E225" s="21" t="s">
        <v>213</v>
      </c>
      <c r="F225" s="21" t="s">
        <v>130</v>
      </c>
      <c r="G225" s="21" t="s">
        <v>131</v>
      </c>
      <c r="H225" s="23" t="n">
        <v>272</v>
      </c>
      <c r="I225" s="23" t="s">
        <v>65</v>
      </c>
      <c r="J225" s="16" t="s">
        <v>214</v>
      </c>
    </row>
    <row r="226" customFormat="false" ht="11.25" hidden="true" customHeight="false" outlineLevel="0" collapsed="false">
      <c r="A226" s="21" t="s">
        <v>364</v>
      </c>
      <c r="B226" s="21" t="s">
        <v>365</v>
      </c>
      <c r="C226" s="22" t="n">
        <v>27300</v>
      </c>
      <c r="D226" s="21" t="s">
        <v>323</v>
      </c>
      <c r="E226" s="21" t="s">
        <v>324</v>
      </c>
      <c r="F226" s="21" t="s">
        <v>125</v>
      </c>
      <c r="G226" s="21" t="s">
        <v>126</v>
      </c>
      <c r="H226" s="23" t="n">
        <v>273</v>
      </c>
      <c r="I226" s="23"/>
      <c r="J226" s="16" t="s">
        <v>325</v>
      </c>
    </row>
    <row r="227" customFormat="false" ht="56.25" hidden="true" customHeight="false" outlineLevel="0" collapsed="false">
      <c r="A227" s="21" t="s">
        <v>364</v>
      </c>
      <c r="B227" s="21" t="s">
        <v>365</v>
      </c>
      <c r="C227" s="22" t="n">
        <v>27400</v>
      </c>
      <c r="D227" s="21" t="s">
        <v>215</v>
      </c>
      <c r="E227" s="21" t="s">
        <v>216</v>
      </c>
      <c r="F227" s="21" t="s">
        <v>112</v>
      </c>
      <c r="G227" s="21" t="s">
        <v>113</v>
      </c>
      <c r="H227" s="23" t="n">
        <v>274</v>
      </c>
      <c r="I227" s="23" t="s">
        <v>65</v>
      </c>
      <c r="J227" s="16" t="s">
        <v>217</v>
      </c>
    </row>
    <row r="228" customFormat="false" ht="22.5" hidden="true" customHeight="false" outlineLevel="0" collapsed="false">
      <c r="A228" s="21" t="s">
        <v>364</v>
      </c>
      <c r="B228" s="21" t="s">
        <v>365</v>
      </c>
      <c r="C228" s="22" t="n">
        <v>27500</v>
      </c>
      <c r="D228" s="21" t="s">
        <v>222</v>
      </c>
      <c r="E228" s="21" t="s">
        <v>223</v>
      </c>
      <c r="F228" s="21" t="s">
        <v>58</v>
      </c>
      <c r="G228" s="21" t="s">
        <v>220</v>
      </c>
      <c r="H228" s="23" t="n">
        <v>275</v>
      </c>
      <c r="I228" s="23"/>
      <c r="J228" s="16" t="s">
        <v>221</v>
      </c>
    </row>
    <row r="229" customFormat="false" ht="22.5" hidden="true" customHeight="false" outlineLevel="0" collapsed="false">
      <c r="A229" s="21" t="s">
        <v>364</v>
      </c>
      <c r="B229" s="21" t="s">
        <v>365</v>
      </c>
      <c r="C229" s="22" t="n">
        <v>27600</v>
      </c>
      <c r="D229" s="21" t="s">
        <v>224</v>
      </c>
      <c r="E229" s="21" t="s">
        <v>225</v>
      </c>
      <c r="F229" s="21" t="s">
        <v>58</v>
      </c>
      <c r="G229" s="21" t="s">
        <v>220</v>
      </c>
      <c r="H229" s="23" t="n">
        <v>276</v>
      </c>
      <c r="I229" s="23"/>
      <c r="J229" s="16" t="s">
        <v>221</v>
      </c>
    </row>
    <row r="230" customFormat="false" ht="22.5" hidden="true" customHeight="false" outlineLevel="0" collapsed="false">
      <c r="A230" s="21" t="s">
        <v>364</v>
      </c>
      <c r="B230" s="21" t="s">
        <v>365</v>
      </c>
      <c r="C230" s="22" t="n">
        <v>27700</v>
      </c>
      <c r="D230" s="21" t="s">
        <v>226</v>
      </c>
      <c r="E230" s="21" t="s">
        <v>227</v>
      </c>
      <c r="F230" s="21" t="s">
        <v>58</v>
      </c>
      <c r="G230" s="21" t="s">
        <v>220</v>
      </c>
      <c r="H230" s="23" t="n">
        <v>277</v>
      </c>
      <c r="I230" s="23"/>
      <c r="J230" s="16" t="s">
        <v>221</v>
      </c>
    </row>
    <row r="231" customFormat="false" ht="22.5" hidden="true" customHeight="false" outlineLevel="0" collapsed="false">
      <c r="A231" s="21" t="s">
        <v>364</v>
      </c>
      <c r="B231" s="21" t="s">
        <v>365</v>
      </c>
      <c r="C231" s="22" t="n">
        <v>27800</v>
      </c>
      <c r="D231" s="21" t="s">
        <v>228</v>
      </c>
      <c r="E231" s="21" t="s">
        <v>229</v>
      </c>
      <c r="F231" s="21" t="s">
        <v>58</v>
      </c>
      <c r="G231" s="21" t="s">
        <v>220</v>
      </c>
      <c r="H231" s="23" t="n">
        <v>278</v>
      </c>
      <c r="I231" s="23"/>
      <c r="J231" s="16" t="s">
        <v>221</v>
      </c>
    </row>
    <row r="232" customFormat="false" ht="22.5" hidden="true" customHeight="false" outlineLevel="0" collapsed="false">
      <c r="A232" s="21" t="s">
        <v>364</v>
      </c>
      <c r="B232" s="21" t="s">
        <v>365</v>
      </c>
      <c r="C232" s="22" t="n">
        <v>27900</v>
      </c>
      <c r="D232" s="21" t="s">
        <v>388</v>
      </c>
      <c r="E232" s="21" t="s">
        <v>389</v>
      </c>
      <c r="F232" s="21" t="s">
        <v>58</v>
      </c>
      <c r="G232" s="21" t="s">
        <v>220</v>
      </c>
      <c r="H232" s="23" t="n">
        <v>279</v>
      </c>
      <c r="I232" s="23"/>
      <c r="J232" s="16" t="s">
        <v>221</v>
      </c>
    </row>
    <row r="233" customFormat="false" ht="22.5" hidden="true" customHeight="false" outlineLevel="0" collapsed="false">
      <c r="A233" s="21" t="s">
        <v>364</v>
      </c>
      <c r="B233" s="21" t="s">
        <v>365</v>
      </c>
      <c r="C233" s="22" t="n">
        <v>28000</v>
      </c>
      <c r="D233" s="21" t="s">
        <v>330</v>
      </c>
      <c r="E233" s="21" t="s">
        <v>331</v>
      </c>
      <c r="F233" s="21" t="s">
        <v>58</v>
      </c>
      <c r="G233" s="21" t="s">
        <v>220</v>
      </c>
      <c r="H233" s="23" t="n">
        <v>280</v>
      </c>
      <c r="I233" s="23"/>
      <c r="J233" s="16" t="s">
        <v>221</v>
      </c>
    </row>
    <row r="234" customFormat="false" ht="22.5" hidden="true" customHeight="false" outlineLevel="0" collapsed="false">
      <c r="A234" s="21" t="s">
        <v>364</v>
      </c>
      <c r="B234" s="21" t="s">
        <v>365</v>
      </c>
      <c r="C234" s="22" t="n">
        <v>28100</v>
      </c>
      <c r="D234" s="21" t="s">
        <v>332</v>
      </c>
      <c r="E234" s="21" t="s">
        <v>333</v>
      </c>
      <c r="F234" s="21" t="s">
        <v>58</v>
      </c>
      <c r="G234" s="21" t="s">
        <v>220</v>
      </c>
      <c r="H234" s="23" t="n">
        <v>281</v>
      </c>
      <c r="I234" s="23"/>
      <c r="J234" s="16" t="s">
        <v>221</v>
      </c>
    </row>
    <row r="235" customFormat="false" ht="11.25" hidden="true" customHeight="false" outlineLevel="0" collapsed="false">
      <c r="A235" s="21" t="s">
        <v>364</v>
      </c>
      <c r="B235" s="21" t="s">
        <v>365</v>
      </c>
      <c r="C235" s="22" t="n">
        <v>28200</v>
      </c>
      <c r="D235" s="21" t="s">
        <v>238</v>
      </c>
      <c r="E235" s="21" t="s">
        <v>239</v>
      </c>
      <c r="F235" s="21" t="s">
        <v>240</v>
      </c>
      <c r="G235" s="21" t="s">
        <v>241</v>
      </c>
      <c r="H235" s="23" t="n">
        <v>282</v>
      </c>
      <c r="I235" s="23"/>
      <c r="J235" s="16" t="s">
        <v>4</v>
      </c>
    </row>
    <row r="236" customFormat="false" ht="78.75" hidden="true" customHeight="false" outlineLevel="0" collapsed="false">
      <c r="A236" s="21" t="s">
        <v>390</v>
      </c>
      <c r="B236" s="21" t="s">
        <v>391</v>
      </c>
      <c r="C236" s="22" t="n">
        <v>28500</v>
      </c>
      <c r="D236" s="21" t="s">
        <v>56</v>
      </c>
      <c r="E236" s="21" t="s">
        <v>57</v>
      </c>
      <c r="F236" s="21" t="s">
        <v>58</v>
      </c>
      <c r="G236" s="21" t="s">
        <v>59</v>
      </c>
      <c r="H236" s="23" t="n">
        <v>285</v>
      </c>
      <c r="I236" s="23" t="s">
        <v>65</v>
      </c>
      <c r="J236" s="16" t="s">
        <v>244</v>
      </c>
    </row>
    <row r="237" customFormat="false" ht="45" hidden="true" customHeight="false" outlineLevel="0" collapsed="false">
      <c r="A237" s="21" t="s">
        <v>390</v>
      </c>
      <c r="B237" s="21" t="s">
        <v>391</v>
      </c>
      <c r="C237" s="22" t="n">
        <v>28700</v>
      </c>
      <c r="D237" s="21" t="s">
        <v>245</v>
      </c>
      <c r="E237" s="21" t="s">
        <v>246</v>
      </c>
      <c r="F237" s="21" t="s">
        <v>58</v>
      </c>
      <c r="G237" s="21" t="s">
        <v>59</v>
      </c>
      <c r="H237" s="23" t="n">
        <v>287</v>
      </c>
      <c r="I237" s="23" t="s">
        <v>65</v>
      </c>
      <c r="J237" s="16" t="s">
        <v>247</v>
      </c>
    </row>
    <row r="238" customFormat="false" ht="33.75" hidden="true" customHeight="false" outlineLevel="0" collapsed="false">
      <c r="A238" s="21" t="s">
        <v>390</v>
      </c>
      <c r="B238" s="21" t="s">
        <v>391</v>
      </c>
      <c r="C238" s="22" t="n">
        <v>28800</v>
      </c>
      <c r="D238" s="21" t="s">
        <v>248</v>
      </c>
      <c r="E238" s="21" t="s">
        <v>249</v>
      </c>
      <c r="F238" s="21" t="s">
        <v>112</v>
      </c>
      <c r="G238" s="21" t="s">
        <v>113</v>
      </c>
      <c r="H238" s="23" t="n">
        <v>288</v>
      </c>
      <c r="I238" s="23" t="s">
        <v>65</v>
      </c>
      <c r="J238" s="16" t="s">
        <v>250</v>
      </c>
    </row>
    <row r="239" customFormat="false" ht="67.5" hidden="true" customHeight="false" outlineLevel="0" collapsed="false">
      <c r="A239" s="21" t="s">
        <v>392</v>
      </c>
      <c r="B239" s="21" t="s">
        <v>393</v>
      </c>
      <c r="C239" s="22" t="n">
        <v>29100</v>
      </c>
      <c r="D239" s="21" t="s">
        <v>56</v>
      </c>
      <c r="E239" s="21" t="s">
        <v>57</v>
      </c>
      <c r="F239" s="21" t="s">
        <v>58</v>
      </c>
      <c r="G239" s="21" t="s">
        <v>59</v>
      </c>
      <c r="H239" s="23" t="n">
        <v>291</v>
      </c>
      <c r="I239" s="23" t="s">
        <v>65</v>
      </c>
      <c r="J239" s="16" t="s">
        <v>285</v>
      </c>
    </row>
    <row r="240" customFormat="false" ht="45" hidden="true" customHeight="false" outlineLevel="0" collapsed="false">
      <c r="A240" s="21" t="s">
        <v>392</v>
      </c>
      <c r="B240" s="21" t="s">
        <v>393</v>
      </c>
      <c r="C240" s="22" t="n">
        <v>29300</v>
      </c>
      <c r="D240" s="21" t="s">
        <v>254</v>
      </c>
      <c r="E240" s="21" t="s">
        <v>255</v>
      </c>
      <c r="F240" s="21" t="s">
        <v>58</v>
      </c>
      <c r="G240" s="21" t="s">
        <v>59</v>
      </c>
      <c r="H240" s="23" t="n">
        <v>293</v>
      </c>
      <c r="I240" s="23" t="s">
        <v>65</v>
      </c>
      <c r="J240" s="16" t="s">
        <v>256</v>
      </c>
    </row>
    <row r="241" customFormat="false" ht="33.75" hidden="true" customHeight="false" outlineLevel="0" collapsed="false">
      <c r="A241" s="21" t="s">
        <v>392</v>
      </c>
      <c r="B241" s="21" t="s">
        <v>393</v>
      </c>
      <c r="C241" s="22" t="n">
        <v>29400</v>
      </c>
      <c r="D241" s="21" t="s">
        <v>257</v>
      </c>
      <c r="E241" s="21" t="s">
        <v>258</v>
      </c>
      <c r="F241" s="21" t="s">
        <v>112</v>
      </c>
      <c r="G241" s="21" t="s">
        <v>113</v>
      </c>
      <c r="H241" s="23" t="n">
        <v>294</v>
      </c>
      <c r="I241" s="23" t="s">
        <v>65</v>
      </c>
      <c r="J241" s="16" t="s">
        <v>259</v>
      </c>
    </row>
    <row r="242" customFormat="false" ht="22.5" hidden="true" customHeight="false" outlineLevel="0" collapsed="false">
      <c r="A242" s="21" t="s">
        <v>394</v>
      </c>
      <c r="B242" s="21" t="s">
        <v>395</v>
      </c>
      <c r="C242" s="22" t="n">
        <v>103900</v>
      </c>
      <c r="D242" s="21" t="s">
        <v>56</v>
      </c>
      <c r="E242" s="21" t="s">
        <v>57</v>
      </c>
      <c r="F242" s="21" t="s">
        <v>58</v>
      </c>
      <c r="G242" s="21" t="s">
        <v>59</v>
      </c>
      <c r="H242" s="23" t="n">
        <v>1170</v>
      </c>
      <c r="I242" s="23"/>
      <c r="J242" s="16" t="s">
        <v>60</v>
      </c>
    </row>
    <row r="243" customFormat="false" ht="67.5" hidden="true" customHeight="false" outlineLevel="0" collapsed="false">
      <c r="A243" s="21" t="s">
        <v>394</v>
      </c>
      <c r="B243" s="21" t="s">
        <v>395</v>
      </c>
      <c r="C243" s="22" t="n">
        <v>104100</v>
      </c>
      <c r="D243" s="21" t="s">
        <v>61</v>
      </c>
      <c r="E243" s="21" t="s">
        <v>62</v>
      </c>
      <c r="F243" s="21" t="s">
        <v>63</v>
      </c>
      <c r="G243" s="21" t="s">
        <v>64</v>
      </c>
      <c r="H243" s="23" t="n">
        <v>1172</v>
      </c>
      <c r="I243" s="23" t="s">
        <v>65</v>
      </c>
      <c r="J243" s="16" t="s">
        <v>366</v>
      </c>
    </row>
    <row r="244" customFormat="false" ht="22.5" hidden="true" customHeight="false" outlineLevel="0" collapsed="false">
      <c r="A244" s="21" t="s">
        <v>394</v>
      </c>
      <c r="B244" s="21" t="s">
        <v>395</v>
      </c>
      <c r="C244" s="22" t="n">
        <v>104200</v>
      </c>
      <c r="D244" s="21" t="s">
        <v>67</v>
      </c>
      <c r="E244" s="21" t="s">
        <v>68</v>
      </c>
      <c r="F244" s="21" t="s">
        <v>63</v>
      </c>
      <c r="G244" s="21" t="s">
        <v>69</v>
      </c>
      <c r="H244" s="23" t="n">
        <v>1173</v>
      </c>
      <c r="I244" s="23"/>
      <c r="J244" s="16" t="s">
        <v>70</v>
      </c>
    </row>
    <row r="245" customFormat="false" ht="11.25" hidden="true" customHeight="false" outlineLevel="0" collapsed="false">
      <c r="A245" s="21" t="s">
        <v>394</v>
      </c>
      <c r="B245" s="21" t="s">
        <v>395</v>
      </c>
      <c r="C245" s="22" t="n">
        <v>104300</v>
      </c>
      <c r="D245" s="21" t="s">
        <v>71</v>
      </c>
      <c r="E245" s="21" t="s">
        <v>72</v>
      </c>
      <c r="F245" s="21" t="s">
        <v>73</v>
      </c>
      <c r="G245" s="21" t="s">
        <v>74</v>
      </c>
      <c r="H245" s="23" t="n">
        <v>1174</v>
      </c>
      <c r="I245" s="23" t="s">
        <v>65</v>
      </c>
      <c r="J245" s="16" t="s">
        <v>75</v>
      </c>
    </row>
    <row r="246" customFormat="false" ht="11.25" hidden="true" customHeight="false" outlineLevel="0" collapsed="false">
      <c r="A246" s="21" t="s">
        <v>394</v>
      </c>
      <c r="B246" s="21" t="s">
        <v>395</v>
      </c>
      <c r="C246" s="22" t="n">
        <v>104400</v>
      </c>
      <c r="D246" s="21" t="s">
        <v>76</v>
      </c>
      <c r="E246" s="21" t="s">
        <v>77</v>
      </c>
      <c r="F246" s="21" t="s">
        <v>73</v>
      </c>
      <c r="G246" s="21" t="s">
        <v>74</v>
      </c>
      <c r="H246" s="23" t="n">
        <v>1175</v>
      </c>
      <c r="I246" s="23" t="s">
        <v>65</v>
      </c>
      <c r="J246" s="16" t="s">
        <v>78</v>
      </c>
    </row>
    <row r="247" customFormat="false" ht="22.5" hidden="true" customHeight="false" outlineLevel="0" collapsed="false">
      <c r="A247" s="21" t="s">
        <v>394</v>
      </c>
      <c r="B247" s="21" t="s">
        <v>395</v>
      </c>
      <c r="C247" s="22" t="n">
        <v>104500</v>
      </c>
      <c r="D247" s="21" t="s">
        <v>79</v>
      </c>
      <c r="E247" s="21" t="s">
        <v>80</v>
      </c>
      <c r="F247" s="21" t="s">
        <v>81</v>
      </c>
      <c r="G247" s="21" t="s">
        <v>82</v>
      </c>
      <c r="H247" s="23" t="n">
        <v>1176</v>
      </c>
      <c r="I247" s="23" t="s">
        <v>65</v>
      </c>
      <c r="J247" s="16" t="s">
        <v>83</v>
      </c>
    </row>
    <row r="248" customFormat="false" ht="22.5" hidden="true" customHeight="false" outlineLevel="0" collapsed="false">
      <c r="A248" s="21" t="s">
        <v>394</v>
      </c>
      <c r="B248" s="21" t="s">
        <v>395</v>
      </c>
      <c r="C248" s="22" t="n">
        <v>116400</v>
      </c>
      <c r="D248" s="21" t="s">
        <v>84</v>
      </c>
      <c r="E248" s="21" t="s">
        <v>85</v>
      </c>
      <c r="F248" s="21" t="s">
        <v>58</v>
      </c>
      <c r="G248" s="21" t="s">
        <v>86</v>
      </c>
      <c r="H248" s="23" t="n">
        <v>1277</v>
      </c>
      <c r="I248" s="23"/>
      <c r="J248" s="16" t="s">
        <v>87</v>
      </c>
    </row>
    <row r="249" customFormat="false" ht="22.5" hidden="true" customHeight="false" outlineLevel="0" collapsed="false">
      <c r="A249" s="21" t="s">
        <v>394</v>
      </c>
      <c r="B249" s="21" t="s">
        <v>395</v>
      </c>
      <c r="C249" s="22" t="n">
        <v>116500</v>
      </c>
      <c r="D249" s="21" t="s">
        <v>88</v>
      </c>
      <c r="E249" s="21" t="s">
        <v>89</v>
      </c>
      <c r="F249" s="21" t="s">
        <v>63</v>
      </c>
      <c r="G249" s="21" t="s">
        <v>90</v>
      </c>
      <c r="H249" s="23" t="n">
        <v>1278</v>
      </c>
      <c r="I249" s="23"/>
      <c r="J249" s="16" t="s">
        <v>91</v>
      </c>
    </row>
    <row r="250" customFormat="false" ht="11.25" hidden="true" customHeight="false" outlineLevel="0" collapsed="false">
      <c r="A250" s="21" t="s">
        <v>394</v>
      </c>
      <c r="B250" s="21" t="s">
        <v>395</v>
      </c>
      <c r="C250" s="22" t="n">
        <v>104800</v>
      </c>
      <c r="D250" s="21" t="s">
        <v>396</v>
      </c>
      <c r="E250" s="21" t="s">
        <v>397</v>
      </c>
      <c r="F250" s="21" t="s">
        <v>73</v>
      </c>
      <c r="G250" s="21" t="s">
        <v>94</v>
      </c>
      <c r="H250" s="23" t="n">
        <v>1179</v>
      </c>
      <c r="I250" s="23"/>
      <c r="J250" s="16" t="s">
        <v>398</v>
      </c>
    </row>
    <row r="251" customFormat="false" ht="11.25" hidden="true" customHeight="false" outlineLevel="0" collapsed="false">
      <c r="A251" s="21" t="s">
        <v>394</v>
      </c>
      <c r="B251" s="21" t="s">
        <v>395</v>
      </c>
      <c r="C251" s="22" t="n">
        <v>104900</v>
      </c>
      <c r="D251" s="21" t="s">
        <v>96</v>
      </c>
      <c r="E251" s="21" t="s">
        <v>97</v>
      </c>
      <c r="F251" s="21" t="s">
        <v>63</v>
      </c>
      <c r="G251" s="21" t="s">
        <v>69</v>
      </c>
      <c r="H251" s="23" t="n">
        <v>1180</v>
      </c>
      <c r="I251" s="23"/>
      <c r="J251" s="16" t="s">
        <v>98</v>
      </c>
    </row>
    <row r="252" customFormat="false" ht="11.25" hidden="true" customHeight="false" outlineLevel="0" collapsed="false">
      <c r="A252" s="21" t="s">
        <v>394</v>
      </c>
      <c r="B252" s="21" t="s">
        <v>395</v>
      </c>
      <c r="C252" s="22" t="n">
        <v>105000</v>
      </c>
      <c r="D252" s="21" t="s">
        <v>99</v>
      </c>
      <c r="E252" s="21" t="s">
        <v>100</v>
      </c>
      <c r="F252" s="21" t="s">
        <v>101</v>
      </c>
      <c r="G252" s="21" t="s">
        <v>102</v>
      </c>
      <c r="H252" s="23" t="n">
        <v>1181</v>
      </c>
      <c r="I252" s="23" t="s">
        <v>65</v>
      </c>
      <c r="J252" s="16" t="s">
        <v>103</v>
      </c>
    </row>
    <row r="253" customFormat="false" ht="78.75" hidden="true" customHeight="false" outlineLevel="0" collapsed="false">
      <c r="A253" s="21" t="s">
        <v>394</v>
      </c>
      <c r="B253" s="21" t="s">
        <v>395</v>
      </c>
      <c r="C253" s="22" t="n">
        <v>105100</v>
      </c>
      <c r="D253" s="21" t="s">
        <v>115</v>
      </c>
      <c r="E253" s="21" t="s">
        <v>116</v>
      </c>
      <c r="F253" s="21" t="s">
        <v>63</v>
      </c>
      <c r="G253" s="21" t="s">
        <v>69</v>
      </c>
      <c r="H253" s="23" t="n">
        <v>1182</v>
      </c>
      <c r="I253" s="23"/>
      <c r="J253" s="16" t="s">
        <v>117</v>
      </c>
    </row>
    <row r="254" customFormat="false" ht="22.5" hidden="true" customHeight="false" outlineLevel="0" collapsed="false">
      <c r="A254" s="21" t="s">
        <v>394</v>
      </c>
      <c r="B254" s="21" t="s">
        <v>395</v>
      </c>
      <c r="C254" s="22" t="n">
        <v>105200</v>
      </c>
      <c r="D254" s="21" t="s">
        <v>118</v>
      </c>
      <c r="E254" s="21" t="s">
        <v>119</v>
      </c>
      <c r="F254" s="21" t="s">
        <v>120</v>
      </c>
      <c r="G254" s="21" t="s">
        <v>121</v>
      </c>
      <c r="H254" s="23" t="n">
        <v>1183</v>
      </c>
      <c r="I254" s="23"/>
      <c r="J254" s="16" t="s">
        <v>122</v>
      </c>
    </row>
    <row r="255" customFormat="false" ht="11.25" hidden="true" customHeight="false" outlineLevel="0" collapsed="false">
      <c r="A255" s="21" t="s">
        <v>394</v>
      </c>
      <c r="B255" s="21" t="s">
        <v>395</v>
      </c>
      <c r="C255" s="22" t="n">
        <v>117600</v>
      </c>
      <c r="D255" s="21" t="s">
        <v>123</v>
      </c>
      <c r="E255" s="21" t="s">
        <v>124</v>
      </c>
      <c r="F255" s="21" t="s">
        <v>125</v>
      </c>
      <c r="G255" s="21" t="s">
        <v>126</v>
      </c>
      <c r="H255" s="23" t="n">
        <v>1289</v>
      </c>
      <c r="I255" s="23"/>
      <c r="J255" s="16" t="s">
        <v>127</v>
      </c>
    </row>
    <row r="256" customFormat="false" ht="67.5" hidden="true" customHeight="false" outlineLevel="0" collapsed="false">
      <c r="A256" s="21" t="s">
        <v>394</v>
      </c>
      <c r="B256" s="21" t="s">
        <v>395</v>
      </c>
      <c r="C256" s="22" t="n">
        <v>105300</v>
      </c>
      <c r="D256" s="21" t="s">
        <v>128</v>
      </c>
      <c r="E256" s="21" t="s">
        <v>129</v>
      </c>
      <c r="F256" s="21" t="s">
        <v>130</v>
      </c>
      <c r="G256" s="21" t="s">
        <v>131</v>
      </c>
      <c r="H256" s="23" t="n">
        <v>1184</v>
      </c>
      <c r="I256" s="23"/>
      <c r="J256" s="16" t="s">
        <v>132</v>
      </c>
    </row>
    <row r="257" customFormat="false" ht="56.25" hidden="true" customHeight="false" outlineLevel="0" collapsed="false">
      <c r="A257" s="21" t="s">
        <v>394</v>
      </c>
      <c r="B257" s="21" t="s">
        <v>395</v>
      </c>
      <c r="C257" s="22" t="n">
        <v>105400</v>
      </c>
      <c r="D257" s="21" t="s">
        <v>133</v>
      </c>
      <c r="E257" s="21" t="s">
        <v>134</v>
      </c>
      <c r="F257" s="21" t="s">
        <v>130</v>
      </c>
      <c r="G257" s="21" t="s">
        <v>131</v>
      </c>
      <c r="H257" s="23" t="n">
        <v>1185</v>
      </c>
      <c r="I257" s="23" t="s">
        <v>65</v>
      </c>
      <c r="J257" s="16" t="s">
        <v>135</v>
      </c>
    </row>
    <row r="258" customFormat="false" ht="22.5" hidden="true" customHeight="false" outlineLevel="0" collapsed="false">
      <c r="A258" s="21" t="s">
        <v>394</v>
      </c>
      <c r="B258" s="21" t="s">
        <v>395</v>
      </c>
      <c r="C258" s="22" t="n">
        <v>105500</v>
      </c>
      <c r="D258" s="21" t="s">
        <v>136</v>
      </c>
      <c r="E258" s="21" t="s">
        <v>137</v>
      </c>
      <c r="F258" s="21" t="s">
        <v>112</v>
      </c>
      <c r="G258" s="21" t="s">
        <v>113</v>
      </c>
      <c r="H258" s="23" t="n">
        <v>1186</v>
      </c>
      <c r="I258" s="23" t="s">
        <v>65</v>
      </c>
      <c r="J258" s="16" t="s">
        <v>138</v>
      </c>
    </row>
    <row r="259" customFormat="false" ht="22.5" hidden="true" customHeight="false" outlineLevel="0" collapsed="false">
      <c r="A259" s="21" t="s">
        <v>394</v>
      </c>
      <c r="B259" s="21" t="s">
        <v>395</v>
      </c>
      <c r="C259" s="22" t="n">
        <v>105600</v>
      </c>
      <c r="D259" s="21" t="s">
        <v>139</v>
      </c>
      <c r="E259" s="21" t="s">
        <v>140</v>
      </c>
      <c r="F259" s="21" t="s">
        <v>63</v>
      </c>
      <c r="G259" s="21" t="s">
        <v>141</v>
      </c>
      <c r="H259" s="23" t="n">
        <v>1187</v>
      </c>
      <c r="I259" s="23"/>
      <c r="J259" s="16" t="s">
        <v>142</v>
      </c>
    </row>
    <row r="260" customFormat="false" ht="33.75" hidden="true" customHeight="false" outlineLevel="0" collapsed="false">
      <c r="A260" s="21" t="s">
        <v>394</v>
      </c>
      <c r="B260" s="21" t="s">
        <v>395</v>
      </c>
      <c r="C260" s="22" t="n">
        <v>105700</v>
      </c>
      <c r="D260" s="21" t="s">
        <v>143</v>
      </c>
      <c r="E260" s="21" t="s">
        <v>144</v>
      </c>
      <c r="F260" s="21" t="s">
        <v>145</v>
      </c>
      <c r="G260" s="21" t="s">
        <v>146</v>
      </c>
      <c r="H260" s="23" t="n">
        <v>1188</v>
      </c>
      <c r="I260" s="23"/>
      <c r="J260" s="16" t="s">
        <v>262</v>
      </c>
    </row>
    <row r="261" customFormat="false" ht="11.25" hidden="true" customHeight="false" outlineLevel="0" collapsed="false">
      <c r="A261" s="21" t="s">
        <v>394</v>
      </c>
      <c r="B261" s="21" t="s">
        <v>395</v>
      </c>
      <c r="C261" s="22" t="n">
        <v>105800</v>
      </c>
      <c r="D261" s="21" t="s">
        <v>399</v>
      </c>
      <c r="E261" s="21" t="s">
        <v>399</v>
      </c>
      <c r="F261" s="21" t="s">
        <v>73</v>
      </c>
      <c r="G261" s="21" t="s">
        <v>74</v>
      </c>
      <c r="H261" s="23" t="n">
        <v>1189</v>
      </c>
      <c r="I261" s="23"/>
      <c r="J261" s="16" t="s">
        <v>400</v>
      </c>
    </row>
    <row r="262" customFormat="false" ht="11.25" hidden="true" customHeight="false" outlineLevel="0" collapsed="false">
      <c r="A262" s="21" t="s">
        <v>394</v>
      </c>
      <c r="B262" s="21" t="s">
        <v>395</v>
      </c>
      <c r="C262" s="22" t="n">
        <v>105900</v>
      </c>
      <c r="D262" s="21" t="s">
        <v>401</v>
      </c>
      <c r="E262" s="21" t="s">
        <v>401</v>
      </c>
      <c r="F262" s="21" t="s">
        <v>303</v>
      </c>
      <c r="G262" s="21" t="s">
        <v>304</v>
      </c>
      <c r="H262" s="23" t="n">
        <v>1190</v>
      </c>
      <c r="I262" s="23"/>
      <c r="J262" s="16" t="s">
        <v>402</v>
      </c>
    </row>
    <row r="263" customFormat="false" ht="101.25" hidden="true" customHeight="false" outlineLevel="0" collapsed="false">
      <c r="A263" s="21" t="s">
        <v>394</v>
      </c>
      <c r="B263" s="21" t="s">
        <v>395</v>
      </c>
      <c r="C263" s="22" t="n">
        <v>106000</v>
      </c>
      <c r="D263" s="21" t="s">
        <v>306</v>
      </c>
      <c r="E263" s="21" t="s">
        <v>307</v>
      </c>
      <c r="F263" s="21" t="s">
        <v>308</v>
      </c>
      <c r="G263" s="21" t="s">
        <v>309</v>
      </c>
      <c r="H263" s="23" t="n">
        <v>1191</v>
      </c>
      <c r="I263" s="23" t="s">
        <v>65</v>
      </c>
      <c r="J263" s="16" t="s">
        <v>310</v>
      </c>
    </row>
    <row r="264" customFormat="false" ht="45" hidden="true" customHeight="false" outlineLevel="0" collapsed="false">
      <c r="A264" s="21" t="s">
        <v>394</v>
      </c>
      <c r="B264" s="21" t="s">
        <v>395</v>
      </c>
      <c r="C264" s="22" t="n">
        <v>106100</v>
      </c>
      <c r="D264" s="21" t="s">
        <v>311</v>
      </c>
      <c r="E264" s="21" t="s">
        <v>312</v>
      </c>
      <c r="F264" s="21" t="s">
        <v>313</v>
      </c>
      <c r="G264" s="21" t="s">
        <v>314</v>
      </c>
      <c r="H264" s="23" t="n">
        <v>1192</v>
      </c>
      <c r="I264" s="23"/>
      <c r="J264" s="16" t="s">
        <v>315</v>
      </c>
    </row>
    <row r="265" customFormat="false" ht="22.5" hidden="true" customHeight="false" outlineLevel="0" collapsed="false">
      <c r="A265" s="21" t="s">
        <v>394</v>
      </c>
      <c r="B265" s="21" t="s">
        <v>395</v>
      </c>
      <c r="C265" s="22" t="n">
        <v>106200</v>
      </c>
      <c r="D265" s="21" t="s">
        <v>153</v>
      </c>
      <c r="E265" s="21" t="s">
        <v>154</v>
      </c>
      <c r="F265" s="21" t="s">
        <v>155</v>
      </c>
      <c r="G265" s="21" t="s">
        <v>156</v>
      </c>
      <c r="H265" s="23" t="n">
        <v>1193</v>
      </c>
      <c r="I265" s="23" t="s">
        <v>65</v>
      </c>
      <c r="J265" s="16" t="s">
        <v>157</v>
      </c>
    </row>
    <row r="266" customFormat="false" ht="22.5" hidden="true" customHeight="false" outlineLevel="0" collapsed="false">
      <c r="A266" s="21" t="s">
        <v>394</v>
      </c>
      <c r="B266" s="21" t="s">
        <v>395</v>
      </c>
      <c r="C266" s="22" t="n">
        <v>106300</v>
      </c>
      <c r="D266" s="21" t="s">
        <v>161</v>
      </c>
      <c r="E266" s="21" t="s">
        <v>162</v>
      </c>
      <c r="F266" s="21" t="s">
        <v>120</v>
      </c>
      <c r="G266" s="21" t="s">
        <v>121</v>
      </c>
      <c r="H266" s="23" t="n">
        <v>1194</v>
      </c>
      <c r="I266" s="23"/>
      <c r="J266" s="16" t="s">
        <v>403</v>
      </c>
    </row>
    <row r="267" customFormat="false" ht="33.75" hidden="true" customHeight="false" outlineLevel="0" collapsed="false">
      <c r="A267" s="21" t="s">
        <v>394</v>
      </c>
      <c r="B267" s="21" t="s">
        <v>395</v>
      </c>
      <c r="C267" s="22" t="n">
        <v>106400</v>
      </c>
      <c r="D267" s="21" t="s">
        <v>316</v>
      </c>
      <c r="E267" s="21" t="s">
        <v>317</v>
      </c>
      <c r="F267" s="21" t="s">
        <v>120</v>
      </c>
      <c r="G267" s="21" t="s">
        <v>121</v>
      </c>
      <c r="H267" s="23" t="n">
        <v>1195</v>
      </c>
      <c r="I267" s="23"/>
      <c r="J267" s="16" t="s">
        <v>166</v>
      </c>
    </row>
    <row r="268" customFormat="false" ht="33.75" hidden="true" customHeight="false" outlineLevel="0" collapsed="false">
      <c r="A268" s="21" t="s">
        <v>394</v>
      </c>
      <c r="B268" s="21" t="s">
        <v>395</v>
      </c>
      <c r="C268" s="22" t="n">
        <v>106500</v>
      </c>
      <c r="D268" s="21" t="s">
        <v>318</v>
      </c>
      <c r="E268" s="21" t="s">
        <v>319</v>
      </c>
      <c r="F268" s="21" t="s">
        <v>120</v>
      </c>
      <c r="G268" s="21" t="s">
        <v>121</v>
      </c>
      <c r="H268" s="23" t="n">
        <v>1196</v>
      </c>
      <c r="I268" s="23"/>
      <c r="J268" s="16" t="s">
        <v>169</v>
      </c>
    </row>
    <row r="269" customFormat="false" ht="67.5" hidden="true" customHeight="false" outlineLevel="0" collapsed="false">
      <c r="A269" s="21" t="s">
        <v>394</v>
      </c>
      <c r="B269" s="21" t="s">
        <v>395</v>
      </c>
      <c r="C269" s="22" t="n">
        <v>106600</v>
      </c>
      <c r="D269" s="21" t="s">
        <v>191</v>
      </c>
      <c r="E269" s="21" t="s">
        <v>192</v>
      </c>
      <c r="F269" s="21" t="s">
        <v>112</v>
      </c>
      <c r="G269" s="21" t="s">
        <v>113</v>
      </c>
      <c r="H269" s="23" t="n">
        <v>1197</v>
      </c>
      <c r="I269" s="23" t="s">
        <v>65</v>
      </c>
      <c r="J269" s="16" t="s">
        <v>193</v>
      </c>
    </row>
    <row r="270" customFormat="false" ht="11.25" hidden="true" customHeight="false" outlineLevel="0" collapsed="false">
      <c r="A270" s="21" t="s">
        <v>394</v>
      </c>
      <c r="B270" s="21" t="s">
        <v>395</v>
      </c>
      <c r="C270" s="22" t="n">
        <v>106700</v>
      </c>
      <c r="D270" s="21" t="s">
        <v>194</v>
      </c>
      <c r="E270" s="21" t="s">
        <v>195</v>
      </c>
      <c r="F270" s="21" t="s">
        <v>125</v>
      </c>
      <c r="G270" s="21" t="s">
        <v>126</v>
      </c>
      <c r="H270" s="23" t="n">
        <v>1198</v>
      </c>
      <c r="I270" s="23" t="s">
        <v>65</v>
      </c>
      <c r="J270" s="16" t="s">
        <v>196</v>
      </c>
    </row>
    <row r="271" customFormat="false" ht="11.25" hidden="true" customHeight="false" outlineLevel="0" collapsed="false">
      <c r="A271" s="21" t="s">
        <v>394</v>
      </c>
      <c r="B271" s="21" t="s">
        <v>395</v>
      </c>
      <c r="C271" s="22" t="n">
        <v>106800</v>
      </c>
      <c r="D271" s="21" t="s">
        <v>320</v>
      </c>
      <c r="E271" s="21" t="s">
        <v>321</v>
      </c>
      <c r="F271" s="21" t="s">
        <v>125</v>
      </c>
      <c r="G271" s="21" t="s">
        <v>126</v>
      </c>
      <c r="H271" s="23" t="n">
        <v>1199</v>
      </c>
      <c r="I271" s="23"/>
      <c r="J271" s="16" t="s">
        <v>322</v>
      </c>
    </row>
    <row r="272" customFormat="false" ht="33.75" hidden="true" customHeight="false" outlineLevel="0" collapsed="false">
      <c r="A272" s="21" t="s">
        <v>394</v>
      </c>
      <c r="B272" s="21" t="s">
        <v>395</v>
      </c>
      <c r="C272" s="22" t="n">
        <v>106900</v>
      </c>
      <c r="D272" s="21" t="s">
        <v>197</v>
      </c>
      <c r="E272" s="21" t="s">
        <v>198</v>
      </c>
      <c r="F272" s="21" t="s">
        <v>125</v>
      </c>
      <c r="G272" s="21" t="s">
        <v>126</v>
      </c>
      <c r="H272" s="23" t="n">
        <v>1200</v>
      </c>
      <c r="I272" s="23"/>
      <c r="J272" s="16" t="s">
        <v>199</v>
      </c>
    </row>
    <row r="273" customFormat="false" ht="67.5" hidden="true" customHeight="false" outlineLevel="0" collapsed="false">
      <c r="A273" s="21" t="s">
        <v>394</v>
      </c>
      <c r="B273" s="21" t="s">
        <v>395</v>
      </c>
      <c r="C273" s="22" t="n">
        <v>107000</v>
      </c>
      <c r="D273" s="21" t="s">
        <v>200</v>
      </c>
      <c r="E273" s="21" t="s">
        <v>277</v>
      </c>
      <c r="F273" s="21" t="s">
        <v>125</v>
      </c>
      <c r="G273" s="21" t="s">
        <v>126</v>
      </c>
      <c r="H273" s="23" t="n">
        <v>1201</v>
      </c>
      <c r="I273" s="23"/>
      <c r="J273" s="16" t="s">
        <v>202</v>
      </c>
    </row>
    <row r="274" customFormat="false" ht="45" hidden="true" customHeight="false" outlineLevel="0" collapsed="false">
      <c r="A274" s="21" t="s">
        <v>394</v>
      </c>
      <c r="B274" s="21" t="s">
        <v>395</v>
      </c>
      <c r="C274" s="22" t="n">
        <v>107100</v>
      </c>
      <c r="D274" s="21" t="s">
        <v>203</v>
      </c>
      <c r="E274" s="21" t="s">
        <v>278</v>
      </c>
      <c r="F274" s="21" t="s">
        <v>125</v>
      </c>
      <c r="G274" s="21" t="s">
        <v>126</v>
      </c>
      <c r="H274" s="23" t="n">
        <v>1202</v>
      </c>
      <c r="I274" s="23"/>
      <c r="J274" s="16" t="s">
        <v>205</v>
      </c>
    </row>
    <row r="275" customFormat="false" ht="56.25" hidden="true" customHeight="false" outlineLevel="0" collapsed="false">
      <c r="A275" s="21" t="s">
        <v>394</v>
      </c>
      <c r="B275" s="21" t="s">
        <v>395</v>
      </c>
      <c r="C275" s="22" t="n">
        <v>107200</v>
      </c>
      <c r="D275" s="21" t="s">
        <v>215</v>
      </c>
      <c r="E275" s="21" t="s">
        <v>216</v>
      </c>
      <c r="F275" s="21" t="s">
        <v>112</v>
      </c>
      <c r="G275" s="21" t="s">
        <v>113</v>
      </c>
      <c r="H275" s="23" t="n">
        <v>1203</v>
      </c>
      <c r="I275" s="23" t="s">
        <v>65</v>
      </c>
      <c r="J275" s="16" t="s">
        <v>217</v>
      </c>
    </row>
    <row r="276" customFormat="false" ht="22.5" hidden="true" customHeight="false" outlineLevel="0" collapsed="false">
      <c r="A276" s="21" t="s">
        <v>394</v>
      </c>
      <c r="B276" s="21" t="s">
        <v>395</v>
      </c>
      <c r="C276" s="22" t="n">
        <v>107300</v>
      </c>
      <c r="D276" s="21" t="s">
        <v>222</v>
      </c>
      <c r="E276" s="21" t="s">
        <v>223</v>
      </c>
      <c r="F276" s="21" t="s">
        <v>58</v>
      </c>
      <c r="G276" s="21" t="s">
        <v>220</v>
      </c>
      <c r="H276" s="23" t="n">
        <v>1204</v>
      </c>
      <c r="I276" s="23"/>
      <c r="J276" s="16" t="s">
        <v>221</v>
      </c>
    </row>
    <row r="277" customFormat="false" ht="22.5" hidden="true" customHeight="false" outlineLevel="0" collapsed="false">
      <c r="A277" s="21" t="s">
        <v>394</v>
      </c>
      <c r="B277" s="21" t="s">
        <v>395</v>
      </c>
      <c r="C277" s="22" t="n">
        <v>107400</v>
      </c>
      <c r="D277" s="21" t="s">
        <v>224</v>
      </c>
      <c r="E277" s="21" t="s">
        <v>225</v>
      </c>
      <c r="F277" s="21" t="s">
        <v>58</v>
      </c>
      <c r="G277" s="21" t="s">
        <v>220</v>
      </c>
      <c r="H277" s="23" t="n">
        <v>1205</v>
      </c>
      <c r="I277" s="23"/>
      <c r="J277" s="16" t="s">
        <v>221</v>
      </c>
    </row>
    <row r="278" customFormat="false" ht="22.5" hidden="true" customHeight="false" outlineLevel="0" collapsed="false">
      <c r="A278" s="21" t="s">
        <v>394</v>
      </c>
      <c r="B278" s="21" t="s">
        <v>395</v>
      </c>
      <c r="C278" s="22" t="n">
        <v>107500</v>
      </c>
      <c r="D278" s="21" t="s">
        <v>328</v>
      </c>
      <c r="E278" s="21" t="s">
        <v>329</v>
      </c>
      <c r="F278" s="21" t="s">
        <v>58</v>
      </c>
      <c r="G278" s="21" t="s">
        <v>220</v>
      </c>
      <c r="H278" s="23" t="n">
        <v>1206</v>
      </c>
      <c r="I278" s="23"/>
      <c r="J278" s="16" t="s">
        <v>221</v>
      </c>
    </row>
    <row r="279" customFormat="false" ht="22.5" hidden="true" customHeight="false" outlineLevel="0" collapsed="false">
      <c r="A279" s="21" t="s">
        <v>394</v>
      </c>
      <c r="B279" s="21" t="s">
        <v>395</v>
      </c>
      <c r="C279" s="22" t="n">
        <v>107600</v>
      </c>
      <c r="D279" s="21" t="s">
        <v>226</v>
      </c>
      <c r="E279" s="21" t="s">
        <v>227</v>
      </c>
      <c r="F279" s="21" t="s">
        <v>58</v>
      </c>
      <c r="G279" s="21" t="s">
        <v>220</v>
      </c>
      <c r="H279" s="23" t="n">
        <v>1207</v>
      </c>
      <c r="I279" s="23"/>
      <c r="J279" s="16" t="s">
        <v>221</v>
      </c>
    </row>
    <row r="280" customFormat="false" ht="22.5" hidden="true" customHeight="false" outlineLevel="0" collapsed="false">
      <c r="A280" s="21" t="s">
        <v>394</v>
      </c>
      <c r="B280" s="21" t="s">
        <v>395</v>
      </c>
      <c r="C280" s="22" t="n">
        <v>107700</v>
      </c>
      <c r="D280" s="21" t="s">
        <v>230</v>
      </c>
      <c r="E280" s="21" t="s">
        <v>231</v>
      </c>
      <c r="F280" s="21" t="s">
        <v>58</v>
      </c>
      <c r="G280" s="21" t="s">
        <v>220</v>
      </c>
      <c r="H280" s="23" t="n">
        <v>1208</v>
      </c>
      <c r="I280" s="23"/>
      <c r="J280" s="16" t="s">
        <v>221</v>
      </c>
    </row>
    <row r="281" customFormat="false" ht="22.5" hidden="true" customHeight="false" outlineLevel="0" collapsed="false">
      <c r="A281" s="21" t="s">
        <v>394</v>
      </c>
      <c r="B281" s="21" t="s">
        <v>395</v>
      </c>
      <c r="C281" s="22" t="n">
        <v>107800</v>
      </c>
      <c r="D281" s="21" t="s">
        <v>330</v>
      </c>
      <c r="E281" s="21" t="s">
        <v>331</v>
      </c>
      <c r="F281" s="21" t="s">
        <v>58</v>
      </c>
      <c r="G281" s="21" t="s">
        <v>220</v>
      </c>
      <c r="H281" s="23" t="n">
        <v>1209</v>
      </c>
      <c r="I281" s="23"/>
      <c r="J281" s="16" t="s">
        <v>221</v>
      </c>
    </row>
    <row r="282" customFormat="false" ht="22.5" hidden="true" customHeight="false" outlineLevel="0" collapsed="false">
      <c r="A282" s="21" t="s">
        <v>394</v>
      </c>
      <c r="B282" s="21" t="s">
        <v>395</v>
      </c>
      <c r="C282" s="22" t="n">
        <v>107900</v>
      </c>
      <c r="D282" s="21" t="s">
        <v>332</v>
      </c>
      <c r="E282" s="21" t="s">
        <v>333</v>
      </c>
      <c r="F282" s="21" t="s">
        <v>58</v>
      </c>
      <c r="G282" s="21" t="s">
        <v>220</v>
      </c>
      <c r="H282" s="23" t="n">
        <v>1210</v>
      </c>
      <c r="I282" s="23"/>
      <c r="J282" s="16" t="s">
        <v>221</v>
      </c>
    </row>
    <row r="283" customFormat="false" ht="11.25" hidden="true" customHeight="false" outlineLevel="0" collapsed="false">
      <c r="A283" s="21" t="s">
        <v>394</v>
      </c>
      <c r="B283" s="21" t="s">
        <v>395</v>
      </c>
      <c r="C283" s="22" t="n">
        <v>108100</v>
      </c>
      <c r="D283" s="21" t="s">
        <v>238</v>
      </c>
      <c r="E283" s="21" t="s">
        <v>239</v>
      </c>
      <c r="F283" s="21" t="s">
        <v>240</v>
      </c>
      <c r="G283" s="21" t="s">
        <v>241</v>
      </c>
      <c r="H283" s="23" t="n">
        <v>1217</v>
      </c>
      <c r="I283" s="23"/>
      <c r="J283" s="16" t="s">
        <v>4</v>
      </c>
    </row>
    <row r="284" customFormat="false" ht="33.75" hidden="true" customHeight="false" outlineLevel="0" collapsed="false">
      <c r="A284" s="21" t="s">
        <v>404</v>
      </c>
      <c r="B284" s="21" t="s">
        <v>405</v>
      </c>
      <c r="C284" s="22" t="n">
        <v>108300</v>
      </c>
      <c r="D284" s="21" t="s">
        <v>56</v>
      </c>
      <c r="E284" s="21" t="s">
        <v>57</v>
      </c>
      <c r="F284" s="21" t="s">
        <v>58</v>
      </c>
      <c r="G284" s="21" t="s">
        <v>59</v>
      </c>
      <c r="H284" s="23" t="n">
        <v>1220</v>
      </c>
      <c r="I284" s="23"/>
      <c r="J284" s="16" t="s">
        <v>336</v>
      </c>
    </row>
    <row r="285" customFormat="false" ht="22.5" hidden="true" customHeight="false" outlineLevel="0" collapsed="false">
      <c r="A285" s="21" t="s">
        <v>404</v>
      </c>
      <c r="B285" s="21" t="s">
        <v>405</v>
      </c>
      <c r="C285" s="22" t="n">
        <v>108500</v>
      </c>
      <c r="D285" s="21" t="s">
        <v>136</v>
      </c>
      <c r="E285" s="21" t="s">
        <v>137</v>
      </c>
      <c r="F285" s="21" t="s">
        <v>112</v>
      </c>
      <c r="G285" s="21" t="s">
        <v>113</v>
      </c>
      <c r="H285" s="23" t="n">
        <v>1222</v>
      </c>
      <c r="I285" s="23"/>
      <c r="J285" s="16" t="s">
        <v>138</v>
      </c>
    </row>
    <row r="286" customFormat="false" ht="56.25" hidden="true" customHeight="false" outlineLevel="0" collapsed="false">
      <c r="A286" s="21" t="s">
        <v>404</v>
      </c>
      <c r="B286" s="21" t="s">
        <v>405</v>
      </c>
      <c r="C286" s="22" t="n">
        <v>108600</v>
      </c>
      <c r="D286" s="21" t="s">
        <v>337</v>
      </c>
      <c r="E286" s="21" t="s">
        <v>338</v>
      </c>
      <c r="F286" s="21" t="s">
        <v>130</v>
      </c>
      <c r="G286" s="21" t="s">
        <v>131</v>
      </c>
      <c r="H286" s="23" t="n">
        <v>1223</v>
      </c>
      <c r="I286" s="23"/>
      <c r="J286" s="16" t="s">
        <v>339</v>
      </c>
    </row>
    <row r="287" customFormat="false" ht="78.75" hidden="true" customHeight="false" outlineLevel="0" collapsed="false">
      <c r="A287" s="21" t="s">
        <v>404</v>
      </c>
      <c r="B287" s="21" t="s">
        <v>405</v>
      </c>
      <c r="C287" s="22" t="n">
        <v>108700</v>
      </c>
      <c r="D287" s="21" t="s">
        <v>133</v>
      </c>
      <c r="E287" s="21" t="s">
        <v>134</v>
      </c>
      <c r="F287" s="21" t="s">
        <v>130</v>
      </c>
      <c r="G287" s="21" t="s">
        <v>131</v>
      </c>
      <c r="H287" s="23" t="n">
        <v>1224</v>
      </c>
      <c r="I287" s="23"/>
      <c r="J287" s="16" t="s">
        <v>340</v>
      </c>
    </row>
    <row r="288" customFormat="false" ht="11.25" hidden="true" customHeight="false" outlineLevel="0" collapsed="false">
      <c r="A288" s="21" t="s">
        <v>404</v>
      </c>
      <c r="B288" s="21" t="s">
        <v>405</v>
      </c>
      <c r="C288" s="22" t="n">
        <v>108800</v>
      </c>
      <c r="D288" s="21" t="s">
        <v>341</v>
      </c>
      <c r="E288" s="21" t="s">
        <v>341</v>
      </c>
      <c r="F288" s="21" t="s">
        <v>308</v>
      </c>
      <c r="G288" s="21" t="s">
        <v>309</v>
      </c>
      <c r="H288" s="23" t="n">
        <v>1225</v>
      </c>
      <c r="I288" s="23"/>
      <c r="J288" s="16" t="s">
        <v>342</v>
      </c>
    </row>
    <row r="289" customFormat="false" ht="11.25" hidden="true" customHeight="false" outlineLevel="0" collapsed="false">
      <c r="A289" s="21" t="s">
        <v>404</v>
      </c>
      <c r="B289" s="21" t="s">
        <v>405</v>
      </c>
      <c r="C289" s="22" t="n">
        <v>108900</v>
      </c>
      <c r="D289" s="21" t="s">
        <v>343</v>
      </c>
      <c r="E289" s="21" t="s">
        <v>343</v>
      </c>
      <c r="F289" s="21" t="s">
        <v>120</v>
      </c>
      <c r="G289" s="21" t="s">
        <v>121</v>
      </c>
      <c r="H289" s="23" t="n">
        <v>1226</v>
      </c>
      <c r="I289" s="23"/>
      <c r="J289" s="16" t="s">
        <v>344</v>
      </c>
    </row>
    <row r="290" customFormat="false" ht="11.25" hidden="true" customHeight="false" outlineLevel="0" collapsed="false">
      <c r="A290" s="21" t="s">
        <v>404</v>
      </c>
      <c r="B290" s="21" t="s">
        <v>405</v>
      </c>
      <c r="C290" s="22" t="n">
        <v>109000</v>
      </c>
      <c r="D290" s="21" t="s">
        <v>345</v>
      </c>
      <c r="E290" s="21" t="s">
        <v>345</v>
      </c>
      <c r="F290" s="21" t="s">
        <v>346</v>
      </c>
      <c r="G290" s="21" t="s">
        <v>347</v>
      </c>
      <c r="H290" s="23" t="n">
        <v>1227</v>
      </c>
      <c r="I290" s="23"/>
      <c r="J290" s="16" t="s">
        <v>348</v>
      </c>
    </row>
    <row r="291" customFormat="false" ht="11.25" hidden="true" customHeight="false" outlineLevel="0" collapsed="false">
      <c r="A291" s="21" t="s">
        <v>404</v>
      </c>
      <c r="B291" s="21" t="s">
        <v>405</v>
      </c>
      <c r="C291" s="22" t="n">
        <v>109100</v>
      </c>
      <c r="D291" s="21" t="s">
        <v>349</v>
      </c>
      <c r="E291" s="21" t="s">
        <v>350</v>
      </c>
      <c r="F291" s="21" t="s">
        <v>125</v>
      </c>
      <c r="G291" s="21" t="s">
        <v>126</v>
      </c>
      <c r="H291" s="23" t="n">
        <v>1228</v>
      </c>
      <c r="I291" s="23"/>
      <c r="J291" s="16" t="s">
        <v>351</v>
      </c>
    </row>
    <row r="292" customFormat="false" ht="22.5" hidden="true" customHeight="false" outlineLevel="0" collapsed="false">
      <c r="A292" s="21" t="s">
        <v>404</v>
      </c>
      <c r="B292" s="21" t="s">
        <v>405</v>
      </c>
      <c r="C292" s="22" t="n">
        <v>109200</v>
      </c>
      <c r="D292" s="21" t="s">
        <v>352</v>
      </c>
      <c r="E292" s="21" t="s">
        <v>353</v>
      </c>
      <c r="F292" s="21" t="s">
        <v>58</v>
      </c>
      <c r="G292" s="21" t="s">
        <v>220</v>
      </c>
      <c r="H292" s="23" t="n">
        <v>1229</v>
      </c>
      <c r="I292" s="23"/>
      <c r="J292" s="16" t="s">
        <v>221</v>
      </c>
    </row>
    <row r="293" customFormat="false" ht="22.5" hidden="true" customHeight="false" outlineLevel="0" collapsed="false">
      <c r="A293" s="21" t="s">
        <v>404</v>
      </c>
      <c r="B293" s="21" t="s">
        <v>405</v>
      </c>
      <c r="C293" s="22" t="n">
        <v>109300</v>
      </c>
      <c r="D293" s="21" t="s">
        <v>224</v>
      </c>
      <c r="E293" s="21" t="s">
        <v>225</v>
      </c>
      <c r="F293" s="21" t="s">
        <v>58</v>
      </c>
      <c r="G293" s="21" t="s">
        <v>220</v>
      </c>
      <c r="H293" s="23" t="n">
        <v>1230</v>
      </c>
      <c r="I293" s="23"/>
      <c r="J293" s="16" t="s">
        <v>221</v>
      </c>
    </row>
    <row r="294" customFormat="false" ht="22.5" hidden="true" customHeight="false" outlineLevel="0" collapsed="false">
      <c r="A294" s="21" t="s">
        <v>404</v>
      </c>
      <c r="B294" s="21" t="s">
        <v>405</v>
      </c>
      <c r="C294" s="22" t="n">
        <v>109400</v>
      </c>
      <c r="D294" s="21" t="s">
        <v>354</v>
      </c>
      <c r="E294" s="21" t="s">
        <v>355</v>
      </c>
      <c r="F294" s="21" t="s">
        <v>58</v>
      </c>
      <c r="G294" s="21" t="s">
        <v>220</v>
      </c>
      <c r="H294" s="23" t="n">
        <v>1231</v>
      </c>
      <c r="I294" s="23"/>
      <c r="J294" s="16" t="s">
        <v>221</v>
      </c>
    </row>
    <row r="295" customFormat="false" ht="22.5" hidden="true" customHeight="false" outlineLevel="0" collapsed="false">
      <c r="A295" s="21" t="s">
        <v>404</v>
      </c>
      <c r="B295" s="21" t="s">
        <v>405</v>
      </c>
      <c r="C295" s="22" t="n">
        <v>109500</v>
      </c>
      <c r="D295" s="21" t="s">
        <v>356</v>
      </c>
      <c r="E295" s="21" t="s">
        <v>357</v>
      </c>
      <c r="F295" s="21" t="s">
        <v>58</v>
      </c>
      <c r="G295" s="21" t="s">
        <v>220</v>
      </c>
      <c r="H295" s="23" t="n">
        <v>1232</v>
      </c>
      <c r="I295" s="23"/>
      <c r="J295" s="16" t="s">
        <v>221</v>
      </c>
    </row>
    <row r="296" customFormat="false" ht="22.5" hidden="true" customHeight="false" outlineLevel="0" collapsed="false">
      <c r="A296" s="21" t="s">
        <v>404</v>
      </c>
      <c r="B296" s="21" t="s">
        <v>405</v>
      </c>
      <c r="C296" s="22" t="n">
        <v>109600</v>
      </c>
      <c r="D296" s="21" t="s">
        <v>358</v>
      </c>
      <c r="E296" s="21" t="s">
        <v>359</v>
      </c>
      <c r="F296" s="21" t="s">
        <v>58</v>
      </c>
      <c r="G296" s="21" t="s">
        <v>220</v>
      </c>
      <c r="H296" s="23" t="n">
        <v>1233</v>
      </c>
      <c r="I296" s="23"/>
      <c r="J296" s="16" t="s">
        <v>221</v>
      </c>
    </row>
    <row r="297" customFormat="false" ht="78.75" hidden="true" customHeight="false" outlineLevel="0" collapsed="false">
      <c r="A297" s="21" t="s">
        <v>406</v>
      </c>
      <c r="B297" s="21" t="s">
        <v>407</v>
      </c>
      <c r="C297" s="22" t="n">
        <v>109800</v>
      </c>
      <c r="D297" s="21" t="s">
        <v>56</v>
      </c>
      <c r="E297" s="21" t="s">
        <v>57</v>
      </c>
      <c r="F297" s="21" t="s">
        <v>58</v>
      </c>
      <c r="G297" s="21" t="s">
        <v>59</v>
      </c>
      <c r="H297" s="23" t="n">
        <v>1241</v>
      </c>
      <c r="I297" s="23" t="s">
        <v>65</v>
      </c>
      <c r="J297" s="16" t="s">
        <v>244</v>
      </c>
    </row>
    <row r="298" customFormat="false" ht="45" hidden="true" customHeight="false" outlineLevel="0" collapsed="false">
      <c r="A298" s="21" t="s">
        <v>406</v>
      </c>
      <c r="B298" s="21" t="s">
        <v>407</v>
      </c>
      <c r="C298" s="22" t="n">
        <v>110000</v>
      </c>
      <c r="D298" s="21" t="s">
        <v>245</v>
      </c>
      <c r="E298" s="21" t="s">
        <v>246</v>
      </c>
      <c r="F298" s="21" t="s">
        <v>58</v>
      </c>
      <c r="G298" s="21" t="s">
        <v>59</v>
      </c>
      <c r="H298" s="23" t="n">
        <v>1243</v>
      </c>
      <c r="I298" s="23" t="s">
        <v>65</v>
      </c>
      <c r="J298" s="16" t="s">
        <v>247</v>
      </c>
    </row>
    <row r="299" customFormat="false" ht="33.75" hidden="true" customHeight="false" outlineLevel="0" collapsed="false">
      <c r="A299" s="21" t="s">
        <v>406</v>
      </c>
      <c r="B299" s="21" t="s">
        <v>407</v>
      </c>
      <c r="C299" s="22" t="n">
        <v>110100</v>
      </c>
      <c r="D299" s="21" t="s">
        <v>248</v>
      </c>
      <c r="E299" s="21" t="s">
        <v>249</v>
      </c>
      <c r="F299" s="21" t="s">
        <v>112</v>
      </c>
      <c r="G299" s="21" t="s">
        <v>113</v>
      </c>
      <c r="H299" s="23" t="n">
        <v>1244</v>
      </c>
      <c r="I299" s="23" t="s">
        <v>65</v>
      </c>
      <c r="J299" s="16" t="s">
        <v>250</v>
      </c>
    </row>
    <row r="300" customFormat="false" ht="67.5" hidden="true" customHeight="false" outlineLevel="0" collapsed="false">
      <c r="A300" s="21" t="s">
        <v>408</v>
      </c>
      <c r="B300" s="21" t="s">
        <v>409</v>
      </c>
      <c r="C300" s="22" t="n">
        <v>110300</v>
      </c>
      <c r="D300" s="21" t="s">
        <v>56</v>
      </c>
      <c r="E300" s="21" t="s">
        <v>57</v>
      </c>
      <c r="F300" s="21" t="s">
        <v>58</v>
      </c>
      <c r="G300" s="21" t="s">
        <v>59</v>
      </c>
      <c r="H300" s="23" t="n">
        <v>1247</v>
      </c>
      <c r="I300" s="23" t="s">
        <v>65</v>
      </c>
      <c r="J300" s="16" t="s">
        <v>285</v>
      </c>
    </row>
    <row r="301" customFormat="false" ht="45" hidden="true" customHeight="false" outlineLevel="0" collapsed="false">
      <c r="A301" s="21" t="s">
        <v>408</v>
      </c>
      <c r="B301" s="21" t="s">
        <v>409</v>
      </c>
      <c r="C301" s="22" t="n">
        <v>110500</v>
      </c>
      <c r="D301" s="21" t="s">
        <v>254</v>
      </c>
      <c r="E301" s="21" t="s">
        <v>255</v>
      </c>
      <c r="F301" s="21" t="s">
        <v>58</v>
      </c>
      <c r="G301" s="21" t="s">
        <v>59</v>
      </c>
      <c r="H301" s="23" t="n">
        <v>1249</v>
      </c>
      <c r="I301" s="23" t="s">
        <v>65</v>
      </c>
      <c r="J301" s="16" t="s">
        <v>256</v>
      </c>
    </row>
    <row r="302" customFormat="false" ht="33.75" hidden="true" customHeight="false" outlineLevel="0" collapsed="false">
      <c r="A302" s="21" t="s">
        <v>408</v>
      </c>
      <c r="B302" s="21" t="s">
        <v>409</v>
      </c>
      <c r="C302" s="22" t="n">
        <v>110600</v>
      </c>
      <c r="D302" s="21" t="s">
        <v>257</v>
      </c>
      <c r="E302" s="21" t="s">
        <v>258</v>
      </c>
      <c r="F302" s="21" t="s">
        <v>112</v>
      </c>
      <c r="G302" s="21" t="s">
        <v>113</v>
      </c>
      <c r="H302" s="23" t="n">
        <v>1250</v>
      </c>
      <c r="I302" s="23" t="s">
        <v>65</v>
      </c>
      <c r="J302" s="16" t="s">
        <v>259</v>
      </c>
    </row>
    <row r="303" customFormat="false" ht="22.5" hidden="true" customHeight="false" outlineLevel="0" collapsed="false">
      <c r="A303" s="21" t="s">
        <v>410</v>
      </c>
      <c r="B303" s="21" t="s">
        <v>411</v>
      </c>
      <c r="C303" s="22" t="n">
        <v>30700</v>
      </c>
      <c r="D303" s="21" t="s">
        <v>56</v>
      </c>
      <c r="E303" s="21" t="s">
        <v>57</v>
      </c>
      <c r="F303" s="21" t="s">
        <v>58</v>
      </c>
      <c r="G303" s="21" t="s">
        <v>59</v>
      </c>
      <c r="H303" s="23" t="n">
        <v>307</v>
      </c>
      <c r="I303" s="23"/>
      <c r="J303" s="16" t="s">
        <v>60</v>
      </c>
    </row>
    <row r="304" customFormat="false" ht="213.75" hidden="true" customHeight="false" outlineLevel="0" collapsed="false">
      <c r="A304" s="21" t="s">
        <v>410</v>
      </c>
      <c r="B304" s="21" t="s">
        <v>411</v>
      </c>
      <c r="C304" s="22" t="n">
        <v>30900</v>
      </c>
      <c r="D304" s="21" t="s">
        <v>61</v>
      </c>
      <c r="E304" s="21" t="s">
        <v>62</v>
      </c>
      <c r="F304" s="21" t="s">
        <v>63</v>
      </c>
      <c r="G304" s="21" t="s">
        <v>64</v>
      </c>
      <c r="H304" s="23" t="n">
        <v>309</v>
      </c>
      <c r="I304" s="23" t="s">
        <v>65</v>
      </c>
      <c r="J304" s="16" t="s">
        <v>412</v>
      </c>
    </row>
    <row r="305" customFormat="false" ht="22.5" hidden="true" customHeight="false" outlineLevel="0" collapsed="false">
      <c r="A305" s="21" t="s">
        <v>410</v>
      </c>
      <c r="B305" s="21" t="s">
        <v>411</v>
      </c>
      <c r="C305" s="22" t="n">
        <v>31000</v>
      </c>
      <c r="D305" s="21" t="s">
        <v>67</v>
      </c>
      <c r="E305" s="21" t="s">
        <v>68</v>
      </c>
      <c r="F305" s="21" t="s">
        <v>63</v>
      </c>
      <c r="G305" s="21" t="s">
        <v>69</v>
      </c>
      <c r="H305" s="23" t="n">
        <v>310</v>
      </c>
      <c r="I305" s="23"/>
      <c r="J305" s="16" t="s">
        <v>70</v>
      </c>
    </row>
    <row r="306" customFormat="false" ht="11.25" hidden="true" customHeight="false" outlineLevel="0" collapsed="false">
      <c r="A306" s="21" t="s">
        <v>410</v>
      </c>
      <c r="B306" s="21" t="s">
        <v>411</v>
      </c>
      <c r="C306" s="22" t="n">
        <v>31100</v>
      </c>
      <c r="D306" s="21" t="s">
        <v>71</v>
      </c>
      <c r="E306" s="21" t="s">
        <v>72</v>
      </c>
      <c r="F306" s="21" t="s">
        <v>73</v>
      </c>
      <c r="G306" s="21" t="s">
        <v>74</v>
      </c>
      <c r="H306" s="23" t="n">
        <v>311</v>
      </c>
      <c r="I306" s="23" t="s">
        <v>65</v>
      </c>
      <c r="J306" s="16" t="s">
        <v>75</v>
      </c>
    </row>
    <row r="307" customFormat="false" ht="11.25" hidden="true" customHeight="false" outlineLevel="0" collapsed="false">
      <c r="A307" s="21" t="s">
        <v>410</v>
      </c>
      <c r="B307" s="21" t="s">
        <v>411</v>
      </c>
      <c r="C307" s="22" t="n">
        <v>31200</v>
      </c>
      <c r="D307" s="21" t="s">
        <v>76</v>
      </c>
      <c r="E307" s="21" t="s">
        <v>77</v>
      </c>
      <c r="F307" s="21" t="s">
        <v>73</v>
      </c>
      <c r="G307" s="21" t="s">
        <v>74</v>
      </c>
      <c r="H307" s="23" t="n">
        <v>312</v>
      </c>
      <c r="I307" s="23" t="s">
        <v>65</v>
      </c>
      <c r="J307" s="16" t="s">
        <v>78</v>
      </c>
    </row>
    <row r="308" customFormat="false" ht="22.5" hidden="true" customHeight="false" outlineLevel="0" collapsed="false">
      <c r="A308" s="21" t="s">
        <v>410</v>
      </c>
      <c r="B308" s="21" t="s">
        <v>411</v>
      </c>
      <c r="C308" s="22" t="n">
        <v>31300</v>
      </c>
      <c r="D308" s="21" t="s">
        <v>79</v>
      </c>
      <c r="E308" s="21" t="s">
        <v>80</v>
      </c>
      <c r="F308" s="21" t="s">
        <v>81</v>
      </c>
      <c r="G308" s="21" t="s">
        <v>82</v>
      </c>
      <c r="H308" s="23" t="n">
        <v>313</v>
      </c>
      <c r="I308" s="23" t="s">
        <v>65</v>
      </c>
      <c r="J308" s="16" t="s">
        <v>83</v>
      </c>
    </row>
    <row r="309" customFormat="false" ht="22.5" hidden="true" customHeight="false" outlineLevel="0" collapsed="false">
      <c r="A309" s="21" t="s">
        <v>410</v>
      </c>
      <c r="B309" s="21" t="s">
        <v>411</v>
      </c>
      <c r="C309" s="22" t="n">
        <v>112300</v>
      </c>
      <c r="D309" s="21" t="s">
        <v>84</v>
      </c>
      <c r="E309" s="21" t="s">
        <v>85</v>
      </c>
      <c r="F309" s="21" t="s">
        <v>58</v>
      </c>
      <c r="G309" s="21" t="s">
        <v>86</v>
      </c>
      <c r="H309" s="23" t="n">
        <v>1436</v>
      </c>
      <c r="I309" s="23"/>
      <c r="J309" s="16" t="s">
        <v>87</v>
      </c>
    </row>
    <row r="310" customFormat="false" ht="22.5" hidden="true" customHeight="false" outlineLevel="0" collapsed="false">
      <c r="A310" s="21" t="s">
        <v>410</v>
      </c>
      <c r="B310" s="21" t="s">
        <v>411</v>
      </c>
      <c r="C310" s="22" t="n">
        <v>112400</v>
      </c>
      <c r="D310" s="21" t="s">
        <v>88</v>
      </c>
      <c r="E310" s="21" t="s">
        <v>89</v>
      </c>
      <c r="F310" s="21" t="s">
        <v>63</v>
      </c>
      <c r="G310" s="21" t="s">
        <v>90</v>
      </c>
      <c r="H310" s="23" t="n">
        <v>1437</v>
      </c>
      <c r="I310" s="23"/>
      <c r="J310" s="16" t="s">
        <v>91</v>
      </c>
    </row>
    <row r="311" customFormat="false" ht="11.25" hidden="true" customHeight="false" outlineLevel="0" collapsed="false">
      <c r="A311" s="21" t="s">
        <v>410</v>
      </c>
      <c r="B311" s="21" t="s">
        <v>411</v>
      </c>
      <c r="C311" s="22" t="n">
        <v>31400</v>
      </c>
      <c r="D311" s="21" t="s">
        <v>92</v>
      </c>
      <c r="E311" s="21" t="s">
        <v>93</v>
      </c>
      <c r="F311" s="21" t="s">
        <v>73</v>
      </c>
      <c r="G311" s="21" t="s">
        <v>94</v>
      </c>
      <c r="H311" s="23" t="n">
        <v>314</v>
      </c>
      <c r="I311" s="23"/>
      <c r="J311" s="16" t="s">
        <v>95</v>
      </c>
    </row>
    <row r="312" customFormat="false" ht="11.25" hidden="true" customHeight="false" outlineLevel="0" collapsed="false">
      <c r="A312" s="21" t="s">
        <v>410</v>
      </c>
      <c r="B312" s="21" t="s">
        <v>411</v>
      </c>
      <c r="C312" s="22" t="n">
        <v>31500</v>
      </c>
      <c r="D312" s="21" t="s">
        <v>96</v>
      </c>
      <c r="E312" s="21" t="s">
        <v>97</v>
      </c>
      <c r="F312" s="21" t="s">
        <v>63</v>
      </c>
      <c r="G312" s="21" t="s">
        <v>69</v>
      </c>
      <c r="H312" s="23" t="n">
        <v>315</v>
      </c>
      <c r="I312" s="23"/>
      <c r="J312" s="16" t="s">
        <v>98</v>
      </c>
    </row>
    <row r="313" customFormat="false" ht="11.25" hidden="true" customHeight="false" outlineLevel="0" collapsed="false">
      <c r="A313" s="21" t="s">
        <v>410</v>
      </c>
      <c r="B313" s="21" t="s">
        <v>411</v>
      </c>
      <c r="C313" s="22" t="n">
        <v>31600</v>
      </c>
      <c r="D313" s="21" t="s">
        <v>99</v>
      </c>
      <c r="E313" s="21" t="s">
        <v>100</v>
      </c>
      <c r="F313" s="21" t="s">
        <v>101</v>
      </c>
      <c r="G313" s="21" t="s">
        <v>102</v>
      </c>
      <c r="H313" s="23" t="n">
        <v>316</v>
      </c>
      <c r="I313" s="23" t="s">
        <v>65</v>
      </c>
      <c r="J313" s="16" t="s">
        <v>103</v>
      </c>
    </row>
    <row r="314" customFormat="false" ht="11.25" hidden="true" customHeight="false" outlineLevel="0" collapsed="false">
      <c r="A314" s="21" t="s">
        <v>410</v>
      </c>
      <c r="B314" s="21" t="s">
        <v>411</v>
      </c>
      <c r="C314" s="22" t="n">
        <v>31700</v>
      </c>
      <c r="D314" s="21" t="s">
        <v>413</v>
      </c>
      <c r="E314" s="21" t="s">
        <v>414</v>
      </c>
      <c r="F314" s="21" t="s">
        <v>112</v>
      </c>
      <c r="G314" s="21" t="s">
        <v>113</v>
      </c>
      <c r="H314" s="23" t="n">
        <v>317</v>
      </c>
      <c r="I314" s="23" t="s">
        <v>65</v>
      </c>
      <c r="J314" s="16" t="s">
        <v>415</v>
      </c>
    </row>
    <row r="315" customFormat="false" ht="67.5" hidden="true" customHeight="false" outlineLevel="0" collapsed="false">
      <c r="A315" s="21" t="s">
        <v>410</v>
      </c>
      <c r="B315" s="21" t="s">
        <v>411</v>
      </c>
      <c r="C315" s="22" t="n">
        <v>31800</v>
      </c>
      <c r="D315" s="21" t="s">
        <v>128</v>
      </c>
      <c r="E315" s="21" t="s">
        <v>129</v>
      </c>
      <c r="F315" s="21" t="s">
        <v>130</v>
      </c>
      <c r="G315" s="21" t="s">
        <v>131</v>
      </c>
      <c r="H315" s="23" t="n">
        <v>318</v>
      </c>
      <c r="I315" s="23"/>
      <c r="J315" s="16" t="s">
        <v>132</v>
      </c>
    </row>
    <row r="316" customFormat="false" ht="56.25" hidden="true" customHeight="false" outlineLevel="0" collapsed="false">
      <c r="A316" s="21" t="s">
        <v>410</v>
      </c>
      <c r="B316" s="21" t="s">
        <v>411</v>
      </c>
      <c r="C316" s="22" t="n">
        <v>32010</v>
      </c>
      <c r="D316" s="21" t="s">
        <v>416</v>
      </c>
      <c r="E316" s="21" t="s">
        <v>416</v>
      </c>
      <c r="F316" s="21" t="s">
        <v>130</v>
      </c>
      <c r="G316" s="21" t="s">
        <v>131</v>
      </c>
      <c r="H316" s="23" t="n">
        <v>1162</v>
      </c>
      <c r="I316" s="23" t="s">
        <v>65</v>
      </c>
      <c r="J316" s="16" t="s">
        <v>417</v>
      </c>
    </row>
    <row r="317" customFormat="false" ht="22.5" hidden="true" customHeight="false" outlineLevel="0" collapsed="false">
      <c r="A317" s="21" t="s">
        <v>410</v>
      </c>
      <c r="B317" s="21" t="s">
        <v>411</v>
      </c>
      <c r="C317" s="22" t="n">
        <v>32020</v>
      </c>
      <c r="D317" s="21" t="s">
        <v>418</v>
      </c>
      <c r="E317" s="21" t="s">
        <v>419</v>
      </c>
      <c r="F317" s="21" t="s">
        <v>112</v>
      </c>
      <c r="G317" s="21" t="s">
        <v>113</v>
      </c>
      <c r="H317" s="23" t="n">
        <v>1164</v>
      </c>
      <c r="I317" s="23" t="s">
        <v>65</v>
      </c>
      <c r="J317" s="16" t="s">
        <v>138</v>
      </c>
    </row>
    <row r="318" customFormat="false" ht="56.25" hidden="true" customHeight="false" outlineLevel="0" collapsed="false">
      <c r="A318" s="21" t="s">
        <v>410</v>
      </c>
      <c r="B318" s="21" t="s">
        <v>411</v>
      </c>
      <c r="C318" s="22" t="n">
        <v>32030</v>
      </c>
      <c r="D318" s="21" t="s">
        <v>420</v>
      </c>
      <c r="E318" s="21" t="s">
        <v>421</v>
      </c>
      <c r="F318" s="21" t="s">
        <v>130</v>
      </c>
      <c r="G318" s="21" t="s">
        <v>131</v>
      </c>
      <c r="H318" s="23" t="n">
        <v>1165</v>
      </c>
      <c r="I318" s="23" t="s">
        <v>65</v>
      </c>
      <c r="J318" s="16" t="s">
        <v>422</v>
      </c>
    </row>
    <row r="319" customFormat="false" ht="22.5" hidden="true" customHeight="false" outlineLevel="0" collapsed="false">
      <c r="A319" s="21" t="s">
        <v>410</v>
      </c>
      <c r="B319" s="21" t="s">
        <v>411</v>
      </c>
      <c r="C319" s="22" t="n">
        <v>32040</v>
      </c>
      <c r="D319" s="21" t="s">
        <v>423</v>
      </c>
      <c r="E319" s="21" t="s">
        <v>424</v>
      </c>
      <c r="F319" s="21" t="s">
        <v>112</v>
      </c>
      <c r="G319" s="21" t="s">
        <v>113</v>
      </c>
      <c r="H319" s="23" t="n">
        <v>1167</v>
      </c>
      <c r="I319" s="23" t="s">
        <v>65</v>
      </c>
      <c r="J319" s="16" t="s">
        <v>138</v>
      </c>
    </row>
    <row r="320" customFormat="false" ht="11.25" hidden="true" customHeight="false" outlineLevel="0" collapsed="false">
      <c r="A320" s="21" t="s">
        <v>410</v>
      </c>
      <c r="B320" s="21" t="s">
        <v>411</v>
      </c>
      <c r="C320" s="22" t="n">
        <v>32100</v>
      </c>
      <c r="D320" s="21" t="s">
        <v>425</v>
      </c>
      <c r="E320" s="21" t="s">
        <v>426</v>
      </c>
      <c r="F320" s="21" t="s">
        <v>427</v>
      </c>
      <c r="G320" s="21" t="s">
        <v>428</v>
      </c>
      <c r="H320" s="23" t="n">
        <v>321</v>
      </c>
      <c r="I320" s="23"/>
      <c r="J320" s="16" t="s">
        <v>429</v>
      </c>
    </row>
    <row r="321" customFormat="false" ht="33.75" hidden="true" customHeight="false" outlineLevel="0" collapsed="false">
      <c r="A321" s="21" t="s">
        <v>410</v>
      </c>
      <c r="B321" s="21" t="s">
        <v>411</v>
      </c>
      <c r="C321" s="22" t="n">
        <v>32200</v>
      </c>
      <c r="D321" s="21" t="s">
        <v>430</v>
      </c>
      <c r="E321" s="21" t="s">
        <v>431</v>
      </c>
      <c r="F321" s="21" t="s">
        <v>155</v>
      </c>
      <c r="G321" s="21" t="s">
        <v>156</v>
      </c>
      <c r="H321" s="23" t="n">
        <v>322</v>
      </c>
      <c r="I321" s="23" t="s">
        <v>65</v>
      </c>
      <c r="J321" s="16" t="s">
        <v>432</v>
      </c>
    </row>
    <row r="322" customFormat="false" ht="45" hidden="true" customHeight="false" outlineLevel="0" collapsed="false">
      <c r="A322" s="21" t="s">
        <v>410</v>
      </c>
      <c r="B322" s="21" t="s">
        <v>411</v>
      </c>
      <c r="C322" s="22" t="n">
        <v>98600</v>
      </c>
      <c r="D322" s="21" t="s">
        <v>433</v>
      </c>
      <c r="E322" s="21" t="s">
        <v>434</v>
      </c>
      <c r="F322" s="21" t="s">
        <v>155</v>
      </c>
      <c r="G322" s="21" t="s">
        <v>156</v>
      </c>
      <c r="H322" s="23" t="n">
        <v>986</v>
      </c>
      <c r="I322" s="23" t="s">
        <v>65</v>
      </c>
      <c r="J322" s="16" t="s">
        <v>435</v>
      </c>
    </row>
    <row r="323" customFormat="false" ht="101.25" hidden="true" customHeight="false" outlineLevel="0" collapsed="false">
      <c r="A323" s="21" t="s">
        <v>410</v>
      </c>
      <c r="B323" s="21" t="s">
        <v>411</v>
      </c>
      <c r="C323" s="22" t="n">
        <v>32300</v>
      </c>
      <c r="D323" s="21" t="s">
        <v>306</v>
      </c>
      <c r="E323" s="21" t="s">
        <v>307</v>
      </c>
      <c r="F323" s="21" t="s">
        <v>308</v>
      </c>
      <c r="G323" s="21" t="s">
        <v>309</v>
      </c>
      <c r="H323" s="23" t="n">
        <v>323</v>
      </c>
      <c r="I323" s="23" t="s">
        <v>65</v>
      </c>
      <c r="J323" s="16" t="s">
        <v>310</v>
      </c>
    </row>
    <row r="324" customFormat="false" ht="45" hidden="true" customHeight="false" outlineLevel="0" collapsed="false">
      <c r="A324" s="21" t="s">
        <v>410</v>
      </c>
      <c r="B324" s="21" t="s">
        <v>411</v>
      </c>
      <c r="C324" s="22" t="n">
        <v>32400</v>
      </c>
      <c r="D324" s="21" t="s">
        <v>311</v>
      </c>
      <c r="E324" s="21" t="s">
        <v>312</v>
      </c>
      <c r="F324" s="21" t="s">
        <v>313</v>
      </c>
      <c r="G324" s="21" t="s">
        <v>314</v>
      </c>
      <c r="H324" s="23" t="n">
        <v>324</v>
      </c>
      <c r="I324" s="23"/>
      <c r="J324" s="16" t="s">
        <v>315</v>
      </c>
    </row>
    <row r="325" customFormat="false" ht="22.5" hidden="true" customHeight="false" outlineLevel="0" collapsed="false">
      <c r="A325" s="21" t="s">
        <v>410</v>
      </c>
      <c r="B325" s="21" t="s">
        <v>411</v>
      </c>
      <c r="C325" s="22" t="n">
        <v>32500</v>
      </c>
      <c r="D325" s="21" t="s">
        <v>436</v>
      </c>
      <c r="E325" s="21" t="s">
        <v>437</v>
      </c>
      <c r="F325" s="21" t="s">
        <v>438</v>
      </c>
      <c r="G325" s="21" t="s">
        <v>439</v>
      </c>
      <c r="H325" s="23" t="n">
        <v>325</v>
      </c>
      <c r="I325" s="23"/>
      <c r="J325" s="16" t="s">
        <v>440</v>
      </c>
    </row>
    <row r="326" customFormat="false" ht="22.5" hidden="true" customHeight="false" outlineLevel="0" collapsed="false">
      <c r="A326" s="21" t="s">
        <v>410</v>
      </c>
      <c r="B326" s="21" t="s">
        <v>411</v>
      </c>
      <c r="C326" s="22" t="n">
        <v>32600</v>
      </c>
      <c r="D326" s="21" t="s">
        <v>441</v>
      </c>
      <c r="E326" s="21" t="s">
        <v>442</v>
      </c>
      <c r="F326" s="21" t="s">
        <v>125</v>
      </c>
      <c r="G326" s="21" t="s">
        <v>126</v>
      </c>
      <c r="H326" s="23" t="n">
        <v>326</v>
      </c>
      <c r="I326" s="23"/>
      <c r="J326" s="16" t="s">
        <v>443</v>
      </c>
    </row>
    <row r="327" customFormat="false" ht="67.5" hidden="true" customHeight="false" outlineLevel="0" collapsed="false">
      <c r="A327" s="21" t="s">
        <v>410</v>
      </c>
      <c r="B327" s="21" t="s">
        <v>411</v>
      </c>
      <c r="C327" s="22" t="n">
        <v>32700</v>
      </c>
      <c r="D327" s="21" t="s">
        <v>191</v>
      </c>
      <c r="E327" s="21" t="s">
        <v>192</v>
      </c>
      <c r="F327" s="21" t="s">
        <v>112</v>
      </c>
      <c r="G327" s="21" t="s">
        <v>113</v>
      </c>
      <c r="H327" s="23" t="n">
        <v>327</v>
      </c>
      <c r="I327" s="23" t="s">
        <v>65</v>
      </c>
      <c r="J327" s="16" t="s">
        <v>193</v>
      </c>
    </row>
    <row r="328" customFormat="false" ht="11.25" hidden="true" customHeight="false" outlineLevel="0" collapsed="false">
      <c r="A328" s="21" t="s">
        <v>410</v>
      </c>
      <c r="B328" s="21" t="s">
        <v>411</v>
      </c>
      <c r="C328" s="22" t="n">
        <v>32800</v>
      </c>
      <c r="D328" s="21" t="s">
        <v>444</v>
      </c>
      <c r="E328" s="21" t="s">
        <v>445</v>
      </c>
      <c r="F328" s="21" t="s">
        <v>268</v>
      </c>
      <c r="G328" s="21" t="s">
        <v>269</v>
      </c>
      <c r="H328" s="23" t="n">
        <v>328</v>
      </c>
      <c r="I328" s="23"/>
      <c r="J328" s="16" t="s">
        <v>446</v>
      </c>
    </row>
    <row r="329" customFormat="false" ht="11.25" hidden="true" customHeight="false" outlineLevel="0" collapsed="false">
      <c r="A329" s="21" t="s">
        <v>410</v>
      </c>
      <c r="B329" s="21" t="s">
        <v>411</v>
      </c>
      <c r="C329" s="22" t="n">
        <v>98400</v>
      </c>
      <c r="D329" s="21" t="s">
        <v>447</v>
      </c>
      <c r="E329" s="21" t="s">
        <v>448</v>
      </c>
      <c r="F329" s="21" t="s">
        <v>125</v>
      </c>
      <c r="G329" s="21" t="s">
        <v>126</v>
      </c>
      <c r="H329" s="23" t="n">
        <v>984</v>
      </c>
      <c r="I329" s="23" t="s">
        <v>65</v>
      </c>
      <c r="J329" s="16" t="s">
        <v>449</v>
      </c>
    </row>
    <row r="330" customFormat="false" ht="11.25" hidden="true" customHeight="false" outlineLevel="0" collapsed="false">
      <c r="A330" s="21" t="s">
        <v>410</v>
      </c>
      <c r="B330" s="21" t="s">
        <v>411</v>
      </c>
      <c r="C330" s="22" t="n">
        <v>98500</v>
      </c>
      <c r="D330" s="21" t="s">
        <v>450</v>
      </c>
      <c r="E330" s="21" t="s">
        <v>451</v>
      </c>
      <c r="F330" s="21" t="s">
        <v>125</v>
      </c>
      <c r="G330" s="21" t="s">
        <v>126</v>
      </c>
      <c r="H330" s="23" t="n">
        <v>985</v>
      </c>
      <c r="I330" s="23" t="s">
        <v>65</v>
      </c>
      <c r="J330" s="16" t="s">
        <v>452</v>
      </c>
    </row>
    <row r="331" customFormat="false" ht="11.25" hidden="true" customHeight="false" outlineLevel="0" collapsed="false">
      <c r="A331" s="21" t="s">
        <v>410</v>
      </c>
      <c r="B331" s="21" t="s">
        <v>411</v>
      </c>
      <c r="C331" s="22" t="n">
        <v>32900</v>
      </c>
      <c r="D331" s="21" t="s">
        <v>453</v>
      </c>
      <c r="E331" s="21" t="s">
        <v>454</v>
      </c>
      <c r="F331" s="21" t="s">
        <v>125</v>
      </c>
      <c r="G331" s="21" t="s">
        <v>126</v>
      </c>
      <c r="H331" s="23" t="n">
        <v>329</v>
      </c>
      <c r="I331" s="23"/>
      <c r="J331" s="16" t="s">
        <v>455</v>
      </c>
    </row>
    <row r="332" customFormat="false" ht="11.25" hidden="true" customHeight="false" outlineLevel="0" collapsed="false">
      <c r="A332" s="21" t="s">
        <v>410</v>
      </c>
      <c r="B332" s="21" t="s">
        <v>411</v>
      </c>
      <c r="C332" s="22" t="n">
        <v>33000</v>
      </c>
      <c r="D332" s="21" t="s">
        <v>456</v>
      </c>
      <c r="E332" s="21" t="s">
        <v>457</v>
      </c>
      <c r="F332" s="21" t="s">
        <v>125</v>
      </c>
      <c r="G332" s="21" t="s">
        <v>126</v>
      </c>
      <c r="H332" s="23" t="n">
        <v>330</v>
      </c>
      <c r="I332" s="23"/>
      <c r="J332" s="16" t="s">
        <v>458</v>
      </c>
    </row>
    <row r="333" customFormat="false" ht="11.25" hidden="true" customHeight="false" outlineLevel="0" collapsed="false">
      <c r="A333" s="21" t="s">
        <v>410</v>
      </c>
      <c r="B333" s="21" t="s">
        <v>411</v>
      </c>
      <c r="C333" s="22" t="n">
        <v>33100</v>
      </c>
      <c r="D333" s="21" t="s">
        <v>459</v>
      </c>
      <c r="E333" s="21" t="s">
        <v>460</v>
      </c>
      <c r="F333" s="21" t="s">
        <v>125</v>
      </c>
      <c r="G333" s="21" t="s">
        <v>126</v>
      </c>
      <c r="H333" s="23" t="n">
        <v>331</v>
      </c>
      <c r="I333" s="23"/>
      <c r="J333" s="16" t="s">
        <v>461</v>
      </c>
    </row>
    <row r="334" customFormat="false" ht="22.5" hidden="true" customHeight="false" outlineLevel="0" collapsed="false">
      <c r="A334" s="21" t="s">
        <v>410</v>
      </c>
      <c r="B334" s="21" t="s">
        <v>411</v>
      </c>
      <c r="C334" s="22" t="n">
        <v>33200</v>
      </c>
      <c r="D334" s="21" t="s">
        <v>462</v>
      </c>
      <c r="E334" s="21" t="s">
        <v>463</v>
      </c>
      <c r="F334" s="21" t="s">
        <v>112</v>
      </c>
      <c r="G334" s="21" t="s">
        <v>113</v>
      </c>
      <c r="H334" s="23" t="n">
        <v>332</v>
      </c>
      <c r="I334" s="23"/>
      <c r="J334" s="16" t="s">
        <v>464</v>
      </c>
    </row>
    <row r="335" customFormat="false" ht="22.5" hidden="true" customHeight="false" outlineLevel="0" collapsed="false">
      <c r="A335" s="21" t="s">
        <v>410</v>
      </c>
      <c r="B335" s="21" t="s">
        <v>411</v>
      </c>
      <c r="C335" s="22" t="n">
        <v>33300</v>
      </c>
      <c r="D335" s="21" t="s">
        <v>465</v>
      </c>
      <c r="E335" s="21" t="s">
        <v>466</v>
      </c>
      <c r="F335" s="21" t="s">
        <v>112</v>
      </c>
      <c r="G335" s="21" t="s">
        <v>113</v>
      </c>
      <c r="H335" s="23" t="n">
        <v>333</v>
      </c>
      <c r="I335" s="23"/>
      <c r="J335" s="16" t="s">
        <v>467</v>
      </c>
    </row>
    <row r="336" customFormat="false" ht="11.25" hidden="true" customHeight="false" outlineLevel="0" collapsed="false">
      <c r="A336" s="21" t="s">
        <v>410</v>
      </c>
      <c r="B336" s="21" t="s">
        <v>411</v>
      </c>
      <c r="C336" s="22" t="n">
        <v>33400</v>
      </c>
      <c r="D336" s="21" t="s">
        <v>468</v>
      </c>
      <c r="E336" s="21" t="s">
        <v>469</v>
      </c>
      <c r="F336" s="21" t="s">
        <v>125</v>
      </c>
      <c r="G336" s="21" t="s">
        <v>126</v>
      </c>
      <c r="H336" s="23" t="n">
        <v>334</v>
      </c>
      <c r="I336" s="23"/>
      <c r="J336" s="16" t="s">
        <v>470</v>
      </c>
    </row>
    <row r="337" customFormat="false" ht="11.25" hidden="true" customHeight="false" outlineLevel="0" collapsed="false">
      <c r="A337" s="21" t="s">
        <v>410</v>
      </c>
      <c r="B337" s="21" t="s">
        <v>411</v>
      </c>
      <c r="C337" s="22" t="n">
        <v>33500</v>
      </c>
      <c r="D337" s="21" t="s">
        <v>471</v>
      </c>
      <c r="E337" s="21" t="s">
        <v>472</v>
      </c>
      <c r="F337" s="21" t="s">
        <v>125</v>
      </c>
      <c r="G337" s="21" t="s">
        <v>126</v>
      </c>
      <c r="H337" s="23" t="n">
        <v>335</v>
      </c>
      <c r="I337" s="23"/>
      <c r="J337" s="16" t="s">
        <v>473</v>
      </c>
    </row>
    <row r="338" customFormat="false" ht="22.5" hidden="true" customHeight="false" outlineLevel="0" collapsed="false">
      <c r="A338" s="21" t="s">
        <v>410</v>
      </c>
      <c r="B338" s="21" t="s">
        <v>411</v>
      </c>
      <c r="C338" s="22" t="n">
        <v>33600</v>
      </c>
      <c r="D338" s="21" t="s">
        <v>474</v>
      </c>
      <c r="E338" s="21" t="s">
        <v>475</v>
      </c>
      <c r="F338" s="21" t="s">
        <v>112</v>
      </c>
      <c r="G338" s="21" t="s">
        <v>113</v>
      </c>
      <c r="H338" s="23" t="n">
        <v>336</v>
      </c>
      <c r="I338" s="23"/>
      <c r="J338" s="16" t="s">
        <v>476</v>
      </c>
    </row>
    <row r="339" customFormat="false" ht="11.25" hidden="true" customHeight="false" outlineLevel="0" collapsed="false">
      <c r="A339" s="21" t="s">
        <v>410</v>
      </c>
      <c r="B339" s="21" t="s">
        <v>411</v>
      </c>
      <c r="C339" s="22" t="n">
        <v>33700</v>
      </c>
      <c r="D339" s="21" t="s">
        <v>477</v>
      </c>
      <c r="E339" s="21" t="s">
        <v>478</v>
      </c>
      <c r="F339" s="21" t="s">
        <v>125</v>
      </c>
      <c r="G339" s="21" t="s">
        <v>126</v>
      </c>
      <c r="H339" s="23" t="n">
        <v>337</v>
      </c>
      <c r="I339" s="23"/>
      <c r="J339" s="16" t="s">
        <v>479</v>
      </c>
    </row>
    <row r="340" customFormat="false" ht="11.25" hidden="true" customHeight="false" outlineLevel="0" collapsed="false">
      <c r="A340" s="21" t="s">
        <v>410</v>
      </c>
      <c r="B340" s="21" t="s">
        <v>411</v>
      </c>
      <c r="C340" s="22" t="n">
        <v>33800</v>
      </c>
      <c r="D340" s="21" t="s">
        <v>480</v>
      </c>
      <c r="E340" s="21" t="s">
        <v>481</v>
      </c>
      <c r="F340" s="21" t="s">
        <v>125</v>
      </c>
      <c r="G340" s="21" t="s">
        <v>126</v>
      </c>
      <c r="H340" s="23" t="n">
        <v>338</v>
      </c>
      <c r="I340" s="23"/>
      <c r="J340" s="16" t="s">
        <v>482</v>
      </c>
    </row>
    <row r="341" customFormat="false" ht="11.25" hidden="true" customHeight="false" outlineLevel="0" collapsed="false">
      <c r="A341" s="21" t="s">
        <v>410</v>
      </c>
      <c r="B341" s="21" t="s">
        <v>411</v>
      </c>
      <c r="C341" s="22" t="n">
        <v>33900</v>
      </c>
      <c r="D341" s="21" t="s">
        <v>483</v>
      </c>
      <c r="E341" s="21" t="s">
        <v>484</v>
      </c>
      <c r="F341" s="21" t="s">
        <v>125</v>
      </c>
      <c r="G341" s="21" t="s">
        <v>126</v>
      </c>
      <c r="H341" s="23" t="n">
        <v>339</v>
      </c>
      <c r="I341" s="23"/>
      <c r="J341" s="16" t="s">
        <v>485</v>
      </c>
    </row>
    <row r="342" customFormat="false" ht="11.25" hidden="true" customHeight="false" outlineLevel="0" collapsed="false">
      <c r="A342" s="21" t="s">
        <v>410</v>
      </c>
      <c r="B342" s="21" t="s">
        <v>411</v>
      </c>
      <c r="C342" s="22" t="n">
        <v>34000</v>
      </c>
      <c r="D342" s="21" t="s">
        <v>486</v>
      </c>
      <c r="E342" s="21" t="s">
        <v>487</v>
      </c>
      <c r="F342" s="21" t="s">
        <v>125</v>
      </c>
      <c r="G342" s="21" t="s">
        <v>126</v>
      </c>
      <c r="H342" s="23" t="n">
        <v>340</v>
      </c>
      <c r="I342" s="23"/>
      <c r="J342" s="16" t="s">
        <v>488</v>
      </c>
    </row>
    <row r="343" customFormat="false" ht="11.25" hidden="true" customHeight="false" outlineLevel="0" collapsed="false">
      <c r="A343" s="21" t="s">
        <v>410</v>
      </c>
      <c r="B343" s="21" t="s">
        <v>411</v>
      </c>
      <c r="C343" s="22" t="n">
        <v>34100</v>
      </c>
      <c r="D343" s="21" t="s">
        <v>489</v>
      </c>
      <c r="E343" s="21" t="s">
        <v>490</v>
      </c>
      <c r="F343" s="21" t="s">
        <v>125</v>
      </c>
      <c r="G343" s="21" t="s">
        <v>126</v>
      </c>
      <c r="H343" s="23" t="n">
        <v>341</v>
      </c>
      <c r="I343" s="23"/>
      <c r="J343" s="16" t="s">
        <v>491</v>
      </c>
    </row>
    <row r="344" customFormat="false" ht="11.25" hidden="true" customHeight="false" outlineLevel="0" collapsed="false">
      <c r="A344" s="21" t="s">
        <v>410</v>
      </c>
      <c r="B344" s="21" t="s">
        <v>411</v>
      </c>
      <c r="C344" s="22" t="n">
        <v>34200</v>
      </c>
      <c r="D344" s="21" t="s">
        <v>492</v>
      </c>
      <c r="E344" s="21" t="s">
        <v>493</v>
      </c>
      <c r="F344" s="21" t="s">
        <v>125</v>
      </c>
      <c r="G344" s="21" t="s">
        <v>126</v>
      </c>
      <c r="H344" s="23" t="n">
        <v>342</v>
      </c>
      <c r="I344" s="23"/>
      <c r="J344" s="16" t="s">
        <v>494</v>
      </c>
    </row>
    <row r="345" customFormat="false" ht="22.5" hidden="true" customHeight="false" outlineLevel="0" collapsed="false">
      <c r="A345" s="21" t="s">
        <v>410</v>
      </c>
      <c r="B345" s="21" t="s">
        <v>411</v>
      </c>
      <c r="C345" s="22" t="n">
        <v>34300</v>
      </c>
      <c r="D345" s="21" t="s">
        <v>495</v>
      </c>
      <c r="E345" s="21" t="s">
        <v>496</v>
      </c>
      <c r="F345" s="21" t="s">
        <v>125</v>
      </c>
      <c r="G345" s="21" t="s">
        <v>126</v>
      </c>
      <c r="H345" s="23" t="n">
        <v>343</v>
      </c>
      <c r="I345" s="23"/>
      <c r="J345" s="16" t="s">
        <v>497</v>
      </c>
    </row>
    <row r="346" customFormat="false" ht="45" hidden="true" customHeight="false" outlineLevel="0" collapsed="false">
      <c r="A346" s="21" t="s">
        <v>410</v>
      </c>
      <c r="B346" s="21" t="s">
        <v>411</v>
      </c>
      <c r="C346" s="22" t="n">
        <v>34400</v>
      </c>
      <c r="D346" s="21" t="s">
        <v>206</v>
      </c>
      <c r="E346" s="21" t="s">
        <v>207</v>
      </c>
      <c r="F346" s="21" t="s">
        <v>112</v>
      </c>
      <c r="G346" s="21" t="s">
        <v>113</v>
      </c>
      <c r="H346" s="23" t="n">
        <v>344</v>
      </c>
      <c r="I346" s="23"/>
      <c r="J346" s="16" t="s">
        <v>208</v>
      </c>
    </row>
    <row r="347" customFormat="false" ht="11.25" hidden="true" customHeight="false" outlineLevel="0" collapsed="false">
      <c r="A347" s="21" t="s">
        <v>410</v>
      </c>
      <c r="B347" s="21" t="s">
        <v>411</v>
      </c>
      <c r="C347" s="22" t="n">
        <v>34500</v>
      </c>
      <c r="D347" s="21" t="s">
        <v>498</v>
      </c>
      <c r="E347" s="21" t="s">
        <v>499</v>
      </c>
      <c r="F347" s="21" t="s">
        <v>125</v>
      </c>
      <c r="G347" s="21" t="s">
        <v>126</v>
      </c>
      <c r="H347" s="23" t="n">
        <v>345</v>
      </c>
      <c r="I347" s="23"/>
      <c r="J347" s="16" t="s">
        <v>500</v>
      </c>
    </row>
    <row r="348" customFormat="false" ht="11.25" hidden="true" customHeight="false" outlineLevel="0" collapsed="false">
      <c r="A348" s="21" t="s">
        <v>410</v>
      </c>
      <c r="B348" s="21" t="s">
        <v>411</v>
      </c>
      <c r="C348" s="22" t="n">
        <v>34600</v>
      </c>
      <c r="D348" s="21" t="s">
        <v>501</v>
      </c>
      <c r="E348" s="21" t="s">
        <v>502</v>
      </c>
      <c r="F348" s="21" t="s">
        <v>125</v>
      </c>
      <c r="G348" s="21" t="s">
        <v>126</v>
      </c>
      <c r="H348" s="23" t="n">
        <v>346</v>
      </c>
      <c r="I348" s="23"/>
      <c r="J348" s="16" t="s">
        <v>503</v>
      </c>
    </row>
    <row r="349" customFormat="false" ht="11.25" hidden="true" customHeight="false" outlineLevel="0" collapsed="false">
      <c r="A349" s="21" t="s">
        <v>410</v>
      </c>
      <c r="B349" s="21" t="s">
        <v>411</v>
      </c>
      <c r="C349" s="22" t="n">
        <v>34700</v>
      </c>
      <c r="D349" s="21" t="s">
        <v>504</v>
      </c>
      <c r="E349" s="21" t="s">
        <v>505</v>
      </c>
      <c r="F349" s="21" t="s">
        <v>125</v>
      </c>
      <c r="G349" s="21" t="s">
        <v>126</v>
      </c>
      <c r="H349" s="23" t="n">
        <v>347</v>
      </c>
      <c r="I349" s="23"/>
      <c r="J349" s="16" t="s">
        <v>506</v>
      </c>
    </row>
    <row r="350" customFormat="false" ht="11.25" hidden="true" customHeight="false" outlineLevel="0" collapsed="false">
      <c r="A350" s="21" t="s">
        <v>410</v>
      </c>
      <c r="B350" s="21" t="s">
        <v>411</v>
      </c>
      <c r="C350" s="22" t="n">
        <v>34800</v>
      </c>
      <c r="D350" s="21" t="s">
        <v>507</v>
      </c>
      <c r="E350" s="21" t="s">
        <v>508</v>
      </c>
      <c r="F350" s="21" t="s">
        <v>125</v>
      </c>
      <c r="G350" s="21" t="s">
        <v>126</v>
      </c>
      <c r="H350" s="23" t="n">
        <v>348</v>
      </c>
      <c r="I350" s="23"/>
      <c r="J350" s="16" t="s">
        <v>509</v>
      </c>
    </row>
    <row r="351" customFormat="false" ht="11.25" hidden="true" customHeight="false" outlineLevel="0" collapsed="false">
      <c r="A351" s="21" t="s">
        <v>410</v>
      </c>
      <c r="B351" s="21" t="s">
        <v>411</v>
      </c>
      <c r="C351" s="22" t="n">
        <v>34900</v>
      </c>
      <c r="D351" s="21" t="s">
        <v>510</v>
      </c>
      <c r="E351" s="21" t="s">
        <v>511</v>
      </c>
      <c r="F351" s="21" t="s">
        <v>125</v>
      </c>
      <c r="G351" s="21" t="s">
        <v>126</v>
      </c>
      <c r="H351" s="23" t="n">
        <v>349</v>
      </c>
      <c r="I351" s="23"/>
      <c r="J351" s="16" t="s">
        <v>512</v>
      </c>
    </row>
    <row r="352" customFormat="false" ht="11.25" hidden="true" customHeight="false" outlineLevel="0" collapsed="false">
      <c r="A352" s="21" t="s">
        <v>410</v>
      </c>
      <c r="B352" s="21" t="s">
        <v>411</v>
      </c>
      <c r="C352" s="22" t="n">
        <v>35000</v>
      </c>
      <c r="D352" s="21" t="s">
        <v>513</v>
      </c>
      <c r="E352" s="21" t="s">
        <v>514</v>
      </c>
      <c r="F352" s="21" t="s">
        <v>125</v>
      </c>
      <c r="G352" s="21" t="s">
        <v>126</v>
      </c>
      <c r="H352" s="23" t="n">
        <v>350</v>
      </c>
      <c r="I352" s="23"/>
      <c r="J352" s="16" t="s">
        <v>515</v>
      </c>
    </row>
    <row r="353" customFormat="false" ht="11.25" hidden="true" customHeight="false" outlineLevel="0" collapsed="false">
      <c r="A353" s="21" t="s">
        <v>410</v>
      </c>
      <c r="B353" s="21" t="s">
        <v>411</v>
      </c>
      <c r="C353" s="22" t="n">
        <v>35100</v>
      </c>
      <c r="D353" s="21" t="s">
        <v>516</v>
      </c>
      <c r="E353" s="21" t="s">
        <v>517</v>
      </c>
      <c r="F353" s="21" t="s">
        <v>125</v>
      </c>
      <c r="G353" s="21" t="s">
        <v>126</v>
      </c>
      <c r="H353" s="23" t="n">
        <v>351</v>
      </c>
      <c r="I353" s="23"/>
      <c r="J353" s="16" t="s">
        <v>518</v>
      </c>
    </row>
    <row r="354" customFormat="false" ht="11.25" hidden="true" customHeight="false" outlineLevel="0" collapsed="false">
      <c r="A354" s="21" t="s">
        <v>410</v>
      </c>
      <c r="B354" s="21" t="s">
        <v>411</v>
      </c>
      <c r="C354" s="22" t="n">
        <v>35200</v>
      </c>
      <c r="D354" s="21" t="s">
        <v>519</v>
      </c>
      <c r="E354" s="21" t="s">
        <v>520</v>
      </c>
      <c r="F354" s="21" t="s">
        <v>125</v>
      </c>
      <c r="G354" s="21" t="s">
        <v>126</v>
      </c>
      <c r="H354" s="23" t="n">
        <v>352</v>
      </c>
      <c r="I354" s="23"/>
      <c r="J354" s="16" t="s">
        <v>521</v>
      </c>
    </row>
    <row r="355" customFormat="false" ht="11.25" hidden="true" customHeight="false" outlineLevel="0" collapsed="false">
      <c r="A355" s="21" t="s">
        <v>410</v>
      </c>
      <c r="B355" s="21" t="s">
        <v>411</v>
      </c>
      <c r="C355" s="22" t="n">
        <v>35300</v>
      </c>
      <c r="D355" s="21" t="s">
        <v>522</v>
      </c>
      <c r="E355" s="21" t="s">
        <v>523</v>
      </c>
      <c r="F355" s="21" t="s">
        <v>125</v>
      </c>
      <c r="G355" s="21" t="s">
        <v>126</v>
      </c>
      <c r="H355" s="23" t="n">
        <v>353</v>
      </c>
      <c r="I355" s="23"/>
      <c r="J355" s="16" t="s">
        <v>524</v>
      </c>
    </row>
    <row r="356" customFormat="false" ht="11.25" hidden="true" customHeight="false" outlineLevel="0" collapsed="false">
      <c r="A356" s="21" t="s">
        <v>410</v>
      </c>
      <c r="B356" s="21" t="s">
        <v>411</v>
      </c>
      <c r="C356" s="22" t="n">
        <v>35400</v>
      </c>
      <c r="D356" s="21" t="s">
        <v>525</v>
      </c>
      <c r="E356" s="21" t="s">
        <v>526</v>
      </c>
      <c r="F356" s="21" t="s">
        <v>125</v>
      </c>
      <c r="G356" s="21" t="s">
        <v>126</v>
      </c>
      <c r="H356" s="23" t="n">
        <v>354</v>
      </c>
      <c r="I356" s="23"/>
      <c r="J356" s="16" t="s">
        <v>527</v>
      </c>
    </row>
    <row r="357" customFormat="false" ht="56.25" hidden="true" customHeight="false" outlineLevel="0" collapsed="false">
      <c r="A357" s="21" t="s">
        <v>410</v>
      </c>
      <c r="B357" s="21" t="s">
        <v>411</v>
      </c>
      <c r="C357" s="22" t="n">
        <v>35500</v>
      </c>
      <c r="D357" s="21" t="s">
        <v>215</v>
      </c>
      <c r="E357" s="21" t="s">
        <v>216</v>
      </c>
      <c r="F357" s="21" t="s">
        <v>112</v>
      </c>
      <c r="G357" s="21" t="s">
        <v>113</v>
      </c>
      <c r="H357" s="23" t="n">
        <v>355</v>
      </c>
      <c r="I357" s="23" t="s">
        <v>65</v>
      </c>
      <c r="J357" s="16" t="s">
        <v>217</v>
      </c>
    </row>
    <row r="358" customFormat="false" ht="22.5" hidden="true" customHeight="false" outlineLevel="0" collapsed="false">
      <c r="A358" s="21" t="s">
        <v>410</v>
      </c>
      <c r="B358" s="21" t="s">
        <v>411</v>
      </c>
      <c r="C358" s="22" t="n">
        <v>35600</v>
      </c>
      <c r="D358" s="21" t="s">
        <v>222</v>
      </c>
      <c r="E358" s="21" t="s">
        <v>223</v>
      </c>
      <c r="F358" s="21" t="s">
        <v>58</v>
      </c>
      <c r="G358" s="21" t="s">
        <v>220</v>
      </c>
      <c r="H358" s="23" t="n">
        <v>356</v>
      </c>
      <c r="I358" s="23"/>
      <c r="J358" s="16" t="s">
        <v>221</v>
      </c>
    </row>
    <row r="359" customFormat="false" ht="22.5" hidden="true" customHeight="false" outlineLevel="0" collapsed="false">
      <c r="A359" s="21" t="s">
        <v>410</v>
      </c>
      <c r="B359" s="21" t="s">
        <v>411</v>
      </c>
      <c r="C359" s="22" t="n">
        <v>35710</v>
      </c>
      <c r="D359" s="21" t="s">
        <v>528</v>
      </c>
      <c r="E359" s="21" t="s">
        <v>529</v>
      </c>
      <c r="F359" s="21" t="s">
        <v>58</v>
      </c>
      <c r="G359" s="21" t="s">
        <v>220</v>
      </c>
      <c r="H359" s="23" t="n">
        <v>1163</v>
      </c>
      <c r="I359" s="23"/>
      <c r="J359" s="16" t="s">
        <v>221</v>
      </c>
    </row>
    <row r="360" customFormat="false" ht="22.5" hidden="true" customHeight="false" outlineLevel="0" collapsed="false">
      <c r="A360" s="21" t="s">
        <v>410</v>
      </c>
      <c r="B360" s="21" t="s">
        <v>411</v>
      </c>
      <c r="C360" s="22" t="n">
        <v>35720</v>
      </c>
      <c r="D360" s="21" t="s">
        <v>530</v>
      </c>
      <c r="E360" s="21" t="s">
        <v>531</v>
      </c>
      <c r="F360" s="21" t="s">
        <v>58</v>
      </c>
      <c r="G360" s="21" t="s">
        <v>220</v>
      </c>
      <c r="H360" s="23" t="n">
        <v>1166</v>
      </c>
      <c r="I360" s="23"/>
      <c r="J360" s="16" t="s">
        <v>221</v>
      </c>
    </row>
    <row r="361" customFormat="false" ht="22.5" hidden="true" customHeight="false" outlineLevel="0" collapsed="false">
      <c r="A361" s="21" t="s">
        <v>410</v>
      </c>
      <c r="B361" s="21" t="s">
        <v>411</v>
      </c>
      <c r="C361" s="22" t="n">
        <v>35800</v>
      </c>
      <c r="D361" s="21" t="s">
        <v>532</v>
      </c>
      <c r="E361" s="21" t="s">
        <v>533</v>
      </c>
      <c r="F361" s="21" t="s">
        <v>58</v>
      </c>
      <c r="G361" s="21" t="s">
        <v>220</v>
      </c>
      <c r="H361" s="23" t="n">
        <v>358</v>
      </c>
      <c r="I361" s="23"/>
      <c r="J361" s="16" t="s">
        <v>221</v>
      </c>
    </row>
    <row r="362" customFormat="false" ht="22.5" hidden="true" customHeight="false" outlineLevel="0" collapsed="false">
      <c r="A362" s="21" t="s">
        <v>410</v>
      </c>
      <c r="B362" s="21" t="s">
        <v>411</v>
      </c>
      <c r="C362" s="22" t="n">
        <v>35900</v>
      </c>
      <c r="D362" s="21" t="s">
        <v>534</v>
      </c>
      <c r="E362" s="21" t="s">
        <v>535</v>
      </c>
      <c r="F362" s="21" t="s">
        <v>58</v>
      </c>
      <c r="G362" s="21" t="s">
        <v>220</v>
      </c>
      <c r="H362" s="23" t="n">
        <v>359</v>
      </c>
      <c r="I362" s="23"/>
      <c r="J362" s="16" t="s">
        <v>221</v>
      </c>
    </row>
    <row r="363" customFormat="false" ht="22.5" hidden="true" customHeight="false" outlineLevel="0" collapsed="false">
      <c r="A363" s="21" t="s">
        <v>410</v>
      </c>
      <c r="B363" s="21" t="s">
        <v>411</v>
      </c>
      <c r="C363" s="22" t="n">
        <v>36000</v>
      </c>
      <c r="D363" s="21" t="s">
        <v>328</v>
      </c>
      <c r="E363" s="21" t="s">
        <v>329</v>
      </c>
      <c r="F363" s="21" t="s">
        <v>58</v>
      </c>
      <c r="G363" s="21" t="s">
        <v>220</v>
      </c>
      <c r="H363" s="23" t="n">
        <v>360</v>
      </c>
      <c r="I363" s="23"/>
      <c r="J363" s="16" t="s">
        <v>221</v>
      </c>
    </row>
    <row r="364" customFormat="false" ht="22.5" hidden="true" customHeight="false" outlineLevel="0" collapsed="false">
      <c r="A364" s="21" t="s">
        <v>410</v>
      </c>
      <c r="B364" s="21" t="s">
        <v>411</v>
      </c>
      <c r="C364" s="22" t="n">
        <v>98700</v>
      </c>
      <c r="D364" s="21" t="s">
        <v>536</v>
      </c>
      <c r="E364" s="21" t="s">
        <v>537</v>
      </c>
      <c r="F364" s="21" t="s">
        <v>58</v>
      </c>
      <c r="G364" s="21" t="s">
        <v>220</v>
      </c>
      <c r="H364" s="23" t="n">
        <v>987</v>
      </c>
      <c r="I364" s="23"/>
      <c r="J364" s="16" t="s">
        <v>221</v>
      </c>
    </row>
    <row r="365" customFormat="false" ht="11.25" hidden="true" customHeight="false" outlineLevel="0" collapsed="false">
      <c r="A365" s="21" t="s">
        <v>410</v>
      </c>
      <c r="B365" s="21" t="s">
        <v>411</v>
      </c>
      <c r="C365" s="22" t="n">
        <v>36100</v>
      </c>
      <c r="D365" s="21" t="s">
        <v>238</v>
      </c>
      <c r="E365" s="21" t="s">
        <v>239</v>
      </c>
      <c r="F365" s="21" t="s">
        <v>240</v>
      </c>
      <c r="G365" s="21" t="s">
        <v>241</v>
      </c>
      <c r="H365" s="23" t="n">
        <v>361</v>
      </c>
      <c r="I365" s="23"/>
      <c r="J365" s="16" t="s">
        <v>4</v>
      </c>
    </row>
    <row r="366" customFormat="false" ht="56.25" hidden="true" customHeight="false" outlineLevel="0" collapsed="false">
      <c r="A366" s="21" t="s">
        <v>538</v>
      </c>
      <c r="B366" s="21" t="s">
        <v>539</v>
      </c>
      <c r="C366" s="22" t="n">
        <v>36400</v>
      </c>
      <c r="D366" s="21" t="s">
        <v>56</v>
      </c>
      <c r="E366" s="21" t="s">
        <v>57</v>
      </c>
      <c r="F366" s="21" t="s">
        <v>58</v>
      </c>
      <c r="G366" s="21" t="s">
        <v>59</v>
      </c>
      <c r="H366" s="23" t="n">
        <v>364</v>
      </c>
      <c r="I366" s="23" t="s">
        <v>65</v>
      </c>
      <c r="J366" s="16" t="s">
        <v>540</v>
      </c>
    </row>
    <row r="367" customFormat="false" ht="45" hidden="true" customHeight="false" outlineLevel="0" collapsed="false">
      <c r="A367" s="21" t="s">
        <v>538</v>
      </c>
      <c r="B367" s="21" t="s">
        <v>539</v>
      </c>
      <c r="C367" s="22" t="n">
        <v>36600</v>
      </c>
      <c r="D367" s="21" t="s">
        <v>541</v>
      </c>
      <c r="E367" s="21" t="s">
        <v>542</v>
      </c>
      <c r="F367" s="21" t="s">
        <v>58</v>
      </c>
      <c r="G367" s="21" t="s">
        <v>59</v>
      </c>
      <c r="H367" s="23" t="n">
        <v>366</v>
      </c>
      <c r="I367" s="23" t="s">
        <v>65</v>
      </c>
      <c r="J367" s="16" t="s">
        <v>543</v>
      </c>
    </row>
    <row r="368" customFormat="false" ht="33.75" hidden="true" customHeight="false" outlineLevel="0" collapsed="false">
      <c r="A368" s="21" t="s">
        <v>538</v>
      </c>
      <c r="B368" s="21" t="s">
        <v>539</v>
      </c>
      <c r="C368" s="22" t="n">
        <v>36700</v>
      </c>
      <c r="D368" s="21" t="s">
        <v>544</v>
      </c>
      <c r="E368" s="21" t="s">
        <v>545</v>
      </c>
      <c r="F368" s="21" t="s">
        <v>112</v>
      </c>
      <c r="G368" s="21" t="s">
        <v>113</v>
      </c>
      <c r="H368" s="23" t="n">
        <v>367</v>
      </c>
      <c r="I368" s="23" t="s">
        <v>65</v>
      </c>
      <c r="J368" s="16" t="s">
        <v>546</v>
      </c>
    </row>
    <row r="369" customFormat="false" ht="33.75" hidden="true" customHeight="false" outlineLevel="0" collapsed="false">
      <c r="A369" s="21" t="s">
        <v>547</v>
      </c>
      <c r="B369" s="21" t="s">
        <v>548</v>
      </c>
      <c r="C369" s="22" t="n">
        <v>37000</v>
      </c>
      <c r="D369" s="21" t="s">
        <v>56</v>
      </c>
      <c r="E369" s="21" t="s">
        <v>57</v>
      </c>
      <c r="F369" s="21" t="s">
        <v>58</v>
      </c>
      <c r="G369" s="21" t="s">
        <v>59</v>
      </c>
      <c r="H369" s="23" t="n">
        <v>370</v>
      </c>
      <c r="I369" s="23"/>
      <c r="J369" s="16" t="s">
        <v>336</v>
      </c>
    </row>
    <row r="370" customFormat="false" ht="22.5" hidden="true" customHeight="false" outlineLevel="0" collapsed="false">
      <c r="A370" s="21" t="s">
        <v>547</v>
      </c>
      <c r="B370" s="21" t="s">
        <v>548</v>
      </c>
      <c r="C370" s="22" t="n">
        <v>37200</v>
      </c>
      <c r="D370" s="21" t="s">
        <v>136</v>
      </c>
      <c r="E370" s="21" t="s">
        <v>137</v>
      </c>
      <c r="F370" s="21" t="s">
        <v>112</v>
      </c>
      <c r="G370" s="21" t="s">
        <v>113</v>
      </c>
      <c r="H370" s="23" t="n">
        <v>372</v>
      </c>
      <c r="I370" s="23"/>
      <c r="J370" s="16" t="s">
        <v>138</v>
      </c>
    </row>
    <row r="371" customFormat="false" ht="56.25" hidden="true" customHeight="false" outlineLevel="0" collapsed="false">
      <c r="A371" s="21" t="s">
        <v>547</v>
      </c>
      <c r="B371" s="21" t="s">
        <v>548</v>
      </c>
      <c r="C371" s="22" t="n">
        <v>37300</v>
      </c>
      <c r="D371" s="21" t="s">
        <v>337</v>
      </c>
      <c r="E371" s="21" t="s">
        <v>338</v>
      </c>
      <c r="F371" s="21" t="s">
        <v>130</v>
      </c>
      <c r="G371" s="21" t="s">
        <v>131</v>
      </c>
      <c r="H371" s="23" t="n">
        <v>373</v>
      </c>
      <c r="I371" s="23"/>
      <c r="J371" s="16" t="s">
        <v>339</v>
      </c>
    </row>
    <row r="372" customFormat="false" ht="78.75" hidden="true" customHeight="false" outlineLevel="0" collapsed="false">
      <c r="A372" s="21" t="s">
        <v>547</v>
      </c>
      <c r="B372" s="21" t="s">
        <v>548</v>
      </c>
      <c r="C372" s="22" t="n">
        <v>37400</v>
      </c>
      <c r="D372" s="21" t="s">
        <v>133</v>
      </c>
      <c r="E372" s="21" t="s">
        <v>134</v>
      </c>
      <c r="F372" s="21" t="s">
        <v>130</v>
      </c>
      <c r="G372" s="21" t="s">
        <v>131</v>
      </c>
      <c r="H372" s="23" t="n">
        <v>374</v>
      </c>
      <c r="I372" s="23"/>
      <c r="J372" s="16" t="s">
        <v>340</v>
      </c>
    </row>
    <row r="373" customFormat="false" ht="11.25" hidden="true" customHeight="false" outlineLevel="0" collapsed="false">
      <c r="A373" s="21" t="s">
        <v>547</v>
      </c>
      <c r="B373" s="21" t="s">
        <v>548</v>
      </c>
      <c r="C373" s="22" t="n">
        <v>37500</v>
      </c>
      <c r="D373" s="21" t="s">
        <v>341</v>
      </c>
      <c r="E373" s="21" t="s">
        <v>341</v>
      </c>
      <c r="F373" s="21" t="s">
        <v>308</v>
      </c>
      <c r="G373" s="21" t="s">
        <v>309</v>
      </c>
      <c r="H373" s="23" t="n">
        <v>375</v>
      </c>
      <c r="I373" s="23"/>
      <c r="J373" s="16" t="s">
        <v>342</v>
      </c>
    </row>
    <row r="374" customFormat="false" ht="11.25" hidden="true" customHeight="false" outlineLevel="0" collapsed="false">
      <c r="A374" s="21" t="s">
        <v>547</v>
      </c>
      <c r="B374" s="21" t="s">
        <v>548</v>
      </c>
      <c r="C374" s="22" t="n">
        <v>37600</v>
      </c>
      <c r="D374" s="21" t="s">
        <v>343</v>
      </c>
      <c r="E374" s="21" t="s">
        <v>343</v>
      </c>
      <c r="F374" s="21" t="s">
        <v>120</v>
      </c>
      <c r="G374" s="21" t="s">
        <v>121</v>
      </c>
      <c r="H374" s="23" t="n">
        <v>376</v>
      </c>
      <c r="I374" s="23"/>
      <c r="J374" s="16" t="s">
        <v>344</v>
      </c>
    </row>
    <row r="375" customFormat="false" ht="11.25" hidden="true" customHeight="false" outlineLevel="0" collapsed="false">
      <c r="A375" s="21" t="s">
        <v>547</v>
      </c>
      <c r="B375" s="21" t="s">
        <v>548</v>
      </c>
      <c r="C375" s="22" t="n">
        <v>37700</v>
      </c>
      <c r="D375" s="21" t="s">
        <v>345</v>
      </c>
      <c r="E375" s="21" t="s">
        <v>345</v>
      </c>
      <c r="F375" s="21" t="s">
        <v>346</v>
      </c>
      <c r="G375" s="21" t="s">
        <v>347</v>
      </c>
      <c r="H375" s="23" t="n">
        <v>377</v>
      </c>
      <c r="I375" s="23"/>
      <c r="J375" s="16" t="s">
        <v>348</v>
      </c>
    </row>
    <row r="376" customFormat="false" ht="11.25" hidden="true" customHeight="false" outlineLevel="0" collapsed="false">
      <c r="A376" s="21" t="s">
        <v>547</v>
      </c>
      <c r="B376" s="21" t="s">
        <v>548</v>
      </c>
      <c r="C376" s="22" t="n">
        <v>37800</v>
      </c>
      <c r="D376" s="21" t="s">
        <v>349</v>
      </c>
      <c r="E376" s="21" t="s">
        <v>350</v>
      </c>
      <c r="F376" s="21" t="s">
        <v>125</v>
      </c>
      <c r="G376" s="21" t="s">
        <v>126</v>
      </c>
      <c r="H376" s="23" t="n">
        <v>378</v>
      </c>
      <c r="I376" s="23"/>
      <c r="J376" s="16" t="s">
        <v>351</v>
      </c>
    </row>
    <row r="377" customFormat="false" ht="22.5" hidden="true" customHeight="false" outlineLevel="0" collapsed="false">
      <c r="A377" s="21" t="s">
        <v>547</v>
      </c>
      <c r="B377" s="21" t="s">
        <v>548</v>
      </c>
      <c r="C377" s="22" t="n">
        <v>37900</v>
      </c>
      <c r="D377" s="21" t="s">
        <v>352</v>
      </c>
      <c r="E377" s="21" t="s">
        <v>353</v>
      </c>
      <c r="F377" s="21" t="s">
        <v>58</v>
      </c>
      <c r="G377" s="21" t="s">
        <v>220</v>
      </c>
      <c r="H377" s="23" t="n">
        <v>379</v>
      </c>
      <c r="I377" s="23"/>
      <c r="J377" s="16" t="s">
        <v>221</v>
      </c>
    </row>
    <row r="378" customFormat="false" ht="22.5" hidden="true" customHeight="false" outlineLevel="0" collapsed="false">
      <c r="A378" s="21" t="s">
        <v>547</v>
      </c>
      <c r="B378" s="21" t="s">
        <v>548</v>
      </c>
      <c r="C378" s="22" t="n">
        <v>38000</v>
      </c>
      <c r="D378" s="21" t="s">
        <v>224</v>
      </c>
      <c r="E378" s="21" t="s">
        <v>225</v>
      </c>
      <c r="F378" s="21" t="s">
        <v>58</v>
      </c>
      <c r="G378" s="21" t="s">
        <v>220</v>
      </c>
      <c r="H378" s="23" t="n">
        <v>380</v>
      </c>
      <c r="I378" s="23"/>
      <c r="J378" s="16" t="s">
        <v>221</v>
      </c>
    </row>
    <row r="379" customFormat="false" ht="22.5" hidden="true" customHeight="false" outlineLevel="0" collapsed="false">
      <c r="A379" s="21" t="s">
        <v>547</v>
      </c>
      <c r="B379" s="21" t="s">
        <v>548</v>
      </c>
      <c r="C379" s="22" t="n">
        <v>38100</v>
      </c>
      <c r="D379" s="21" t="s">
        <v>354</v>
      </c>
      <c r="E379" s="21" t="s">
        <v>355</v>
      </c>
      <c r="F379" s="21" t="s">
        <v>58</v>
      </c>
      <c r="G379" s="21" t="s">
        <v>220</v>
      </c>
      <c r="H379" s="23" t="n">
        <v>381</v>
      </c>
      <c r="I379" s="23"/>
      <c r="J379" s="16" t="s">
        <v>221</v>
      </c>
    </row>
    <row r="380" customFormat="false" ht="22.5" hidden="true" customHeight="false" outlineLevel="0" collapsed="false">
      <c r="A380" s="21" t="s">
        <v>547</v>
      </c>
      <c r="B380" s="21" t="s">
        <v>548</v>
      </c>
      <c r="C380" s="22" t="n">
        <v>38200</v>
      </c>
      <c r="D380" s="21" t="s">
        <v>356</v>
      </c>
      <c r="E380" s="21" t="s">
        <v>357</v>
      </c>
      <c r="F380" s="21" t="s">
        <v>58</v>
      </c>
      <c r="G380" s="21" t="s">
        <v>220</v>
      </c>
      <c r="H380" s="23" t="n">
        <v>382</v>
      </c>
      <c r="I380" s="23"/>
      <c r="J380" s="16" t="s">
        <v>221</v>
      </c>
    </row>
    <row r="381" customFormat="false" ht="22.5" hidden="true" customHeight="false" outlineLevel="0" collapsed="false">
      <c r="A381" s="21" t="s">
        <v>547</v>
      </c>
      <c r="B381" s="21" t="s">
        <v>548</v>
      </c>
      <c r="C381" s="22" t="n">
        <v>38300</v>
      </c>
      <c r="D381" s="21" t="s">
        <v>358</v>
      </c>
      <c r="E381" s="21" t="s">
        <v>359</v>
      </c>
      <c r="F381" s="21" t="s">
        <v>58</v>
      </c>
      <c r="G381" s="21" t="s">
        <v>220</v>
      </c>
      <c r="H381" s="23" t="n">
        <v>383</v>
      </c>
      <c r="I381" s="23"/>
      <c r="J381" s="16" t="s">
        <v>221</v>
      </c>
    </row>
    <row r="382" customFormat="false" ht="56.25" hidden="true" customHeight="false" outlineLevel="0" collapsed="false">
      <c r="A382" s="21" t="s">
        <v>549</v>
      </c>
      <c r="B382" s="21" t="s">
        <v>550</v>
      </c>
      <c r="C382" s="22" t="n">
        <v>38600</v>
      </c>
      <c r="D382" s="21" t="s">
        <v>56</v>
      </c>
      <c r="E382" s="21" t="s">
        <v>57</v>
      </c>
      <c r="F382" s="21" t="s">
        <v>58</v>
      </c>
      <c r="G382" s="21" t="s">
        <v>59</v>
      </c>
      <c r="H382" s="23" t="n">
        <v>386</v>
      </c>
      <c r="I382" s="23" t="s">
        <v>65</v>
      </c>
      <c r="J382" s="16" t="s">
        <v>551</v>
      </c>
    </row>
    <row r="383" customFormat="false" ht="45" hidden="true" customHeight="false" outlineLevel="0" collapsed="false">
      <c r="A383" s="21" t="s">
        <v>549</v>
      </c>
      <c r="B383" s="21" t="s">
        <v>550</v>
      </c>
      <c r="C383" s="22" t="n">
        <v>38800</v>
      </c>
      <c r="D383" s="21" t="s">
        <v>254</v>
      </c>
      <c r="E383" s="21" t="s">
        <v>255</v>
      </c>
      <c r="F383" s="21" t="s">
        <v>58</v>
      </c>
      <c r="G383" s="21" t="s">
        <v>59</v>
      </c>
      <c r="H383" s="23" t="n">
        <v>388</v>
      </c>
      <c r="I383" s="23" t="s">
        <v>65</v>
      </c>
      <c r="J383" s="16" t="s">
        <v>552</v>
      </c>
    </row>
    <row r="384" customFormat="false" ht="33.75" hidden="true" customHeight="false" outlineLevel="0" collapsed="false">
      <c r="A384" s="21" t="s">
        <v>549</v>
      </c>
      <c r="B384" s="21" t="s">
        <v>550</v>
      </c>
      <c r="C384" s="22" t="n">
        <v>38900</v>
      </c>
      <c r="D384" s="21" t="s">
        <v>257</v>
      </c>
      <c r="E384" s="21" t="s">
        <v>258</v>
      </c>
      <c r="F384" s="21" t="s">
        <v>112</v>
      </c>
      <c r="G384" s="21" t="s">
        <v>113</v>
      </c>
      <c r="H384" s="23" t="n">
        <v>389</v>
      </c>
      <c r="I384" s="23" t="s">
        <v>65</v>
      </c>
      <c r="J384" s="16" t="s">
        <v>553</v>
      </c>
    </row>
    <row r="385" customFormat="false" ht="22.5" hidden="false" customHeight="false" outlineLevel="0" collapsed="false">
      <c r="A385" s="21" t="s">
        <v>554</v>
      </c>
      <c r="B385" s="21" t="s">
        <v>555</v>
      </c>
      <c r="C385" s="22" t="n">
        <v>39200</v>
      </c>
      <c r="D385" s="21" t="s">
        <v>56</v>
      </c>
      <c r="E385" s="21" t="s">
        <v>57</v>
      </c>
      <c r="F385" s="21" t="s">
        <v>58</v>
      </c>
      <c r="G385" s="21" t="s">
        <v>59</v>
      </c>
      <c r="H385" s="23" t="n">
        <v>392</v>
      </c>
      <c r="I385" s="23"/>
      <c r="J385" s="16" t="s">
        <v>60</v>
      </c>
    </row>
    <row r="386" customFormat="false" ht="56.25" hidden="false" customHeight="false" outlineLevel="0" collapsed="false">
      <c r="A386" s="21" t="s">
        <v>554</v>
      </c>
      <c r="B386" s="21" t="s">
        <v>555</v>
      </c>
      <c r="C386" s="22" t="n">
        <v>39400</v>
      </c>
      <c r="D386" s="21" t="s">
        <v>61</v>
      </c>
      <c r="E386" s="21" t="s">
        <v>62</v>
      </c>
      <c r="F386" s="21" t="s">
        <v>63</v>
      </c>
      <c r="G386" s="21" t="s">
        <v>64</v>
      </c>
      <c r="H386" s="23" t="n">
        <v>394</v>
      </c>
      <c r="I386" s="23" t="s">
        <v>65</v>
      </c>
      <c r="J386" s="16" t="s">
        <v>66</v>
      </c>
    </row>
    <row r="387" customFormat="false" ht="22.5" hidden="false" customHeight="false" outlineLevel="0" collapsed="false">
      <c r="A387" s="21" t="s">
        <v>554</v>
      </c>
      <c r="B387" s="21" t="s">
        <v>555</v>
      </c>
      <c r="C387" s="22" t="n">
        <v>39500</v>
      </c>
      <c r="D387" s="21" t="s">
        <v>67</v>
      </c>
      <c r="E387" s="21" t="s">
        <v>556</v>
      </c>
      <c r="F387" s="21" t="s">
        <v>63</v>
      </c>
      <c r="G387" s="21" t="s">
        <v>69</v>
      </c>
      <c r="H387" s="23" t="n">
        <v>395</v>
      </c>
      <c r="I387" s="23"/>
      <c r="J387" s="16" t="s">
        <v>70</v>
      </c>
    </row>
    <row r="388" customFormat="false" ht="22.5" hidden="false" customHeight="false" outlineLevel="0" collapsed="false">
      <c r="A388" s="21" t="s">
        <v>554</v>
      </c>
      <c r="B388" s="21" t="s">
        <v>555</v>
      </c>
      <c r="C388" s="22" t="n">
        <v>112500</v>
      </c>
      <c r="D388" s="21" t="s">
        <v>84</v>
      </c>
      <c r="E388" s="21" t="s">
        <v>85</v>
      </c>
      <c r="F388" s="21" t="s">
        <v>58</v>
      </c>
      <c r="G388" s="21" t="s">
        <v>86</v>
      </c>
      <c r="H388" s="23" t="n">
        <v>1438</v>
      </c>
      <c r="I388" s="23"/>
      <c r="J388" s="16" t="s">
        <v>87</v>
      </c>
    </row>
    <row r="389" customFormat="false" ht="22.5" hidden="false" customHeight="false" outlineLevel="0" collapsed="false">
      <c r="A389" s="21" t="s">
        <v>554</v>
      </c>
      <c r="B389" s="21" t="s">
        <v>555</v>
      </c>
      <c r="C389" s="22" t="n">
        <v>112600</v>
      </c>
      <c r="D389" s="21" t="s">
        <v>88</v>
      </c>
      <c r="E389" s="21" t="s">
        <v>89</v>
      </c>
      <c r="F389" s="21" t="s">
        <v>63</v>
      </c>
      <c r="G389" s="21" t="s">
        <v>90</v>
      </c>
      <c r="H389" s="23" t="n">
        <v>1439</v>
      </c>
      <c r="I389" s="23"/>
      <c r="J389" s="16" t="s">
        <v>91</v>
      </c>
    </row>
    <row r="390" customFormat="false" ht="22.5" hidden="false" customHeight="false" outlineLevel="0" collapsed="false">
      <c r="A390" s="21" t="s">
        <v>554</v>
      </c>
      <c r="B390" s="21" t="s">
        <v>555</v>
      </c>
      <c r="C390" s="22" t="n">
        <v>39600</v>
      </c>
      <c r="D390" s="21" t="s">
        <v>557</v>
      </c>
      <c r="E390" s="21" t="s">
        <v>558</v>
      </c>
      <c r="F390" s="21" t="s">
        <v>120</v>
      </c>
      <c r="G390" s="21" t="s">
        <v>121</v>
      </c>
      <c r="H390" s="23" t="n">
        <v>396</v>
      </c>
      <c r="I390" s="23"/>
      <c r="J390" s="16" t="s">
        <v>559</v>
      </c>
    </row>
    <row r="391" customFormat="false" ht="33.75" hidden="false" customHeight="false" outlineLevel="0" collapsed="false">
      <c r="A391" s="21" t="s">
        <v>554</v>
      </c>
      <c r="B391" s="21" t="s">
        <v>555</v>
      </c>
      <c r="C391" s="22" t="n">
        <v>39700</v>
      </c>
      <c r="D391" s="21" t="s">
        <v>560</v>
      </c>
      <c r="E391" s="21" t="s">
        <v>561</v>
      </c>
      <c r="F391" s="21" t="s">
        <v>562</v>
      </c>
      <c r="G391" s="21" t="s">
        <v>563</v>
      </c>
      <c r="H391" s="23" t="n">
        <v>397</v>
      </c>
      <c r="I391" s="23" t="s">
        <v>65</v>
      </c>
      <c r="J391" s="16" t="s">
        <v>564</v>
      </c>
    </row>
    <row r="392" customFormat="false" ht="78.75" hidden="false" customHeight="false" outlineLevel="0" collapsed="false">
      <c r="A392" s="21" t="s">
        <v>554</v>
      </c>
      <c r="B392" s="21" t="s">
        <v>555</v>
      </c>
      <c r="C392" s="22" t="n">
        <v>98800</v>
      </c>
      <c r="D392" s="21" t="s">
        <v>565</v>
      </c>
      <c r="E392" s="21" t="s">
        <v>566</v>
      </c>
      <c r="F392" s="21" t="s">
        <v>562</v>
      </c>
      <c r="G392" s="21" t="s">
        <v>563</v>
      </c>
      <c r="H392" s="23" t="n">
        <v>988</v>
      </c>
      <c r="I392" s="23" t="s">
        <v>65</v>
      </c>
      <c r="J392" s="16" t="s">
        <v>567</v>
      </c>
    </row>
    <row r="393" customFormat="false" ht="45" hidden="false" customHeight="false" outlineLevel="0" collapsed="false">
      <c r="A393" s="21" t="s">
        <v>554</v>
      </c>
      <c r="B393" s="21" t="s">
        <v>555</v>
      </c>
      <c r="C393" s="22" t="n">
        <v>117690</v>
      </c>
      <c r="D393" s="21" t="s">
        <v>568</v>
      </c>
      <c r="E393" s="21" t="s">
        <v>159</v>
      </c>
      <c r="F393" s="21" t="s">
        <v>155</v>
      </c>
      <c r="G393" s="21" t="s">
        <v>563</v>
      </c>
      <c r="H393" s="23" t="n">
        <v>1313</v>
      </c>
      <c r="I393" s="23"/>
      <c r="J393" s="24" t="s">
        <v>569</v>
      </c>
    </row>
    <row r="394" customFormat="false" ht="67.5" hidden="false" customHeight="false" outlineLevel="0" collapsed="false">
      <c r="A394" s="21" t="s">
        <v>554</v>
      </c>
      <c r="B394" s="21" t="s">
        <v>555</v>
      </c>
      <c r="C394" s="22" t="n">
        <v>117700</v>
      </c>
      <c r="D394" s="21" t="s">
        <v>570</v>
      </c>
      <c r="E394" s="21" t="s">
        <v>571</v>
      </c>
      <c r="F394" s="21" t="s">
        <v>155</v>
      </c>
      <c r="G394" s="21" t="s">
        <v>563</v>
      </c>
      <c r="H394" s="23" t="n">
        <v>1290</v>
      </c>
      <c r="I394" s="23"/>
      <c r="J394" s="25" t="s">
        <v>572</v>
      </c>
    </row>
    <row r="395" customFormat="false" ht="33.75" hidden="false" customHeight="false" outlineLevel="0" collapsed="false">
      <c r="A395" s="21" t="s">
        <v>554</v>
      </c>
      <c r="B395" s="21" t="s">
        <v>555</v>
      </c>
      <c r="C395" s="22" t="n">
        <v>116600</v>
      </c>
      <c r="D395" s="21" t="s">
        <v>573</v>
      </c>
      <c r="E395" s="21" t="s">
        <v>574</v>
      </c>
      <c r="F395" s="21" t="s">
        <v>155</v>
      </c>
      <c r="G395" s="21" t="s">
        <v>563</v>
      </c>
      <c r="H395" s="23" t="n">
        <v>1279</v>
      </c>
      <c r="I395" s="23"/>
      <c r="J395" s="24" t="s">
        <v>575</v>
      </c>
    </row>
    <row r="396" customFormat="false" ht="22.5" hidden="false" customHeight="false" outlineLevel="0" collapsed="false">
      <c r="A396" s="21" t="s">
        <v>554</v>
      </c>
      <c r="B396" s="21" t="s">
        <v>555</v>
      </c>
      <c r="C396" s="22" t="n">
        <v>116700</v>
      </c>
      <c r="D396" s="21" t="s">
        <v>576</v>
      </c>
      <c r="E396" s="21" t="s">
        <v>577</v>
      </c>
      <c r="F396" s="21" t="s">
        <v>155</v>
      </c>
      <c r="G396" s="21" t="s">
        <v>563</v>
      </c>
      <c r="H396" s="23" t="n">
        <v>1280</v>
      </c>
      <c r="I396" s="23"/>
      <c r="J396" s="16" t="s">
        <v>578</v>
      </c>
    </row>
    <row r="397" customFormat="false" ht="22.5" hidden="false" customHeight="false" outlineLevel="0" collapsed="false">
      <c r="A397" s="21" t="s">
        <v>554</v>
      </c>
      <c r="B397" s="21" t="s">
        <v>555</v>
      </c>
      <c r="C397" s="22" t="n">
        <v>116800</v>
      </c>
      <c r="D397" s="21" t="s">
        <v>579</v>
      </c>
      <c r="E397" s="21" t="s">
        <v>580</v>
      </c>
      <c r="F397" s="21" t="s">
        <v>155</v>
      </c>
      <c r="G397" s="21" t="s">
        <v>563</v>
      </c>
      <c r="H397" s="23" t="n">
        <v>1281</v>
      </c>
      <c r="I397" s="23"/>
      <c r="J397" s="16" t="s">
        <v>581</v>
      </c>
    </row>
    <row r="398" customFormat="false" ht="22.5" hidden="false" customHeight="false" outlineLevel="0" collapsed="false">
      <c r="A398" s="21" t="s">
        <v>554</v>
      </c>
      <c r="B398" s="21" t="s">
        <v>555</v>
      </c>
      <c r="C398" s="22" t="n">
        <v>117800</v>
      </c>
      <c r="D398" s="21" t="s">
        <v>582</v>
      </c>
      <c r="E398" s="21" t="s">
        <v>583</v>
      </c>
      <c r="F398" s="21" t="s">
        <v>81</v>
      </c>
      <c r="G398" s="21" t="s">
        <v>82</v>
      </c>
      <c r="H398" s="23" t="n">
        <v>1291</v>
      </c>
      <c r="I398" s="23"/>
      <c r="J398" s="24" t="s">
        <v>584</v>
      </c>
    </row>
    <row r="399" customFormat="false" ht="11.25" hidden="false" customHeight="false" outlineLevel="0" collapsed="false">
      <c r="A399" s="21" t="s">
        <v>554</v>
      </c>
      <c r="B399" s="21" t="s">
        <v>555</v>
      </c>
      <c r="C399" s="22" t="n">
        <v>117900</v>
      </c>
      <c r="D399" s="21" t="s">
        <v>585</v>
      </c>
      <c r="E399" s="21" t="s">
        <v>586</v>
      </c>
      <c r="F399" s="21" t="s">
        <v>81</v>
      </c>
      <c r="G399" s="21" t="s">
        <v>82</v>
      </c>
      <c r="H399" s="23" t="n">
        <v>1292</v>
      </c>
      <c r="I399" s="23"/>
      <c r="J399" s="24" t="s">
        <v>587</v>
      </c>
    </row>
    <row r="400" customFormat="false" ht="22.5" hidden="false" customHeight="false" outlineLevel="0" collapsed="false">
      <c r="A400" s="21" t="s">
        <v>554</v>
      </c>
      <c r="B400" s="21" t="s">
        <v>555</v>
      </c>
      <c r="C400" s="22" t="n">
        <v>118000</v>
      </c>
      <c r="D400" s="21" t="s">
        <v>588</v>
      </c>
      <c r="E400" s="21" t="s">
        <v>589</v>
      </c>
      <c r="F400" s="21" t="s">
        <v>81</v>
      </c>
      <c r="G400" s="21" t="s">
        <v>82</v>
      </c>
      <c r="H400" s="23" t="n">
        <v>1293</v>
      </c>
      <c r="I400" s="23"/>
      <c r="J400" s="24" t="s">
        <v>590</v>
      </c>
    </row>
    <row r="401" customFormat="false" ht="11.25" hidden="false" customHeight="false" outlineLevel="0" collapsed="false">
      <c r="A401" s="21" t="s">
        <v>554</v>
      </c>
      <c r="B401" s="21" t="s">
        <v>555</v>
      </c>
      <c r="C401" s="22" t="n">
        <v>118100</v>
      </c>
      <c r="D401" s="21" t="s">
        <v>591</v>
      </c>
      <c r="E401" s="21" t="s">
        <v>592</v>
      </c>
      <c r="F401" s="21" t="s">
        <v>81</v>
      </c>
      <c r="G401" s="21" t="s">
        <v>82</v>
      </c>
      <c r="H401" s="23" t="n">
        <v>1294</v>
      </c>
      <c r="I401" s="23"/>
      <c r="J401" s="24" t="s">
        <v>593</v>
      </c>
    </row>
    <row r="402" customFormat="false" ht="11.25" hidden="false" customHeight="false" outlineLevel="0" collapsed="false">
      <c r="A402" s="21" t="s">
        <v>554</v>
      </c>
      <c r="B402" s="21" t="s">
        <v>555</v>
      </c>
      <c r="C402" s="22" t="n">
        <v>118200</v>
      </c>
      <c r="D402" s="21" t="s">
        <v>594</v>
      </c>
      <c r="E402" s="21" t="s">
        <v>595</v>
      </c>
      <c r="F402" s="21" t="s">
        <v>81</v>
      </c>
      <c r="G402" s="21" t="s">
        <v>82</v>
      </c>
      <c r="H402" s="23" t="n">
        <v>1295</v>
      </c>
      <c r="I402" s="23"/>
      <c r="J402" s="24" t="s">
        <v>596</v>
      </c>
    </row>
    <row r="403" customFormat="false" ht="11.25" hidden="false" customHeight="false" outlineLevel="0" collapsed="false">
      <c r="A403" s="21" t="s">
        <v>554</v>
      </c>
      <c r="B403" s="21" t="s">
        <v>555</v>
      </c>
      <c r="C403" s="22" t="n">
        <v>118300</v>
      </c>
      <c r="D403" s="21" t="s">
        <v>597</v>
      </c>
      <c r="E403" s="21" t="s">
        <v>598</v>
      </c>
      <c r="F403" s="21" t="s">
        <v>81</v>
      </c>
      <c r="G403" s="21" t="s">
        <v>82</v>
      </c>
      <c r="H403" s="23" t="n">
        <v>1296</v>
      </c>
      <c r="I403" s="23"/>
      <c r="J403" s="24" t="s">
        <v>599</v>
      </c>
    </row>
    <row r="404" customFormat="false" ht="22.5" hidden="false" customHeight="false" outlineLevel="0" collapsed="false">
      <c r="A404" s="21" t="s">
        <v>554</v>
      </c>
      <c r="B404" s="21" t="s">
        <v>555</v>
      </c>
      <c r="C404" s="22" t="n">
        <v>118400</v>
      </c>
      <c r="D404" s="21" t="s">
        <v>600</v>
      </c>
      <c r="E404" s="21" t="s">
        <v>601</v>
      </c>
      <c r="F404" s="21" t="s">
        <v>81</v>
      </c>
      <c r="G404" s="21" t="s">
        <v>82</v>
      </c>
      <c r="H404" s="23" t="n">
        <v>1297</v>
      </c>
      <c r="I404" s="23"/>
      <c r="J404" s="24" t="s">
        <v>602</v>
      </c>
    </row>
    <row r="405" customFormat="false" ht="67.5" hidden="false" customHeight="false" outlineLevel="0" collapsed="false">
      <c r="A405" s="21" t="s">
        <v>554</v>
      </c>
      <c r="B405" s="21" t="s">
        <v>555</v>
      </c>
      <c r="C405" s="22" t="n">
        <v>39800</v>
      </c>
      <c r="D405" s="21" t="s">
        <v>191</v>
      </c>
      <c r="E405" s="21" t="s">
        <v>192</v>
      </c>
      <c r="F405" s="21" t="s">
        <v>112</v>
      </c>
      <c r="G405" s="21" t="s">
        <v>113</v>
      </c>
      <c r="H405" s="23" t="n">
        <v>398</v>
      </c>
      <c r="I405" s="23" t="s">
        <v>65</v>
      </c>
      <c r="J405" s="16" t="s">
        <v>193</v>
      </c>
    </row>
    <row r="406" customFormat="false" ht="11.25" hidden="false" customHeight="false" outlineLevel="0" collapsed="false">
      <c r="A406" s="21" t="s">
        <v>554</v>
      </c>
      <c r="B406" s="21" t="s">
        <v>555</v>
      </c>
      <c r="C406" s="22" t="n">
        <v>116900</v>
      </c>
      <c r="D406" s="21" t="s">
        <v>603</v>
      </c>
      <c r="E406" s="21" t="s">
        <v>604</v>
      </c>
      <c r="F406" s="21" t="s">
        <v>81</v>
      </c>
      <c r="G406" s="21" t="s">
        <v>563</v>
      </c>
      <c r="H406" s="23" t="n">
        <v>1282</v>
      </c>
      <c r="I406" s="23"/>
      <c r="J406" s="24" t="s">
        <v>605</v>
      </c>
    </row>
    <row r="407" customFormat="false" ht="11.25" hidden="false" customHeight="false" outlineLevel="0" collapsed="false">
      <c r="A407" s="21" t="s">
        <v>554</v>
      </c>
      <c r="B407" s="21" t="s">
        <v>555</v>
      </c>
      <c r="C407" s="22" t="n">
        <v>39900</v>
      </c>
      <c r="D407" s="21" t="s">
        <v>194</v>
      </c>
      <c r="E407" s="21" t="s">
        <v>195</v>
      </c>
      <c r="F407" s="21" t="s">
        <v>125</v>
      </c>
      <c r="G407" s="21" t="s">
        <v>126</v>
      </c>
      <c r="H407" s="23" t="n">
        <v>399</v>
      </c>
      <c r="I407" s="23"/>
      <c r="J407" s="16" t="s">
        <v>196</v>
      </c>
    </row>
    <row r="408" customFormat="false" ht="22.5" hidden="false" customHeight="false" outlineLevel="0" collapsed="false">
      <c r="A408" s="21" t="s">
        <v>554</v>
      </c>
      <c r="B408" s="21" t="s">
        <v>555</v>
      </c>
      <c r="C408" s="22" t="n">
        <v>99000</v>
      </c>
      <c r="D408" s="21" t="s">
        <v>606</v>
      </c>
      <c r="E408" s="21" t="s">
        <v>607</v>
      </c>
      <c r="F408" s="21" t="s">
        <v>81</v>
      </c>
      <c r="G408" s="21" t="s">
        <v>82</v>
      </c>
      <c r="H408" s="23" t="n">
        <v>990</v>
      </c>
      <c r="I408" s="23" t="s">
        <v>65</v>
      </c>
      <c r="J408" s="16" t="s">
        <v>608</v>
      </c>
    </row>
    <row r="409" customFormat="false" ht="11.25" hidden="false" customHeight="false" outlineLevel="0" collapsed="false">
      <c r="A409" s="21" t="s">
        <v>554</v>
      </c>
      <c r="B409" s="21" t="s">
        <v>555</v>
      </c>
      <c r="C409" s="22" t="n">
        <v>112700</v>
      </c>
      <c r="D409" s="21" t="s">
        <v>609</v>
      </c>
      <c r="E409" s="21" t="s">
        <v>610</v>
      </c>
      <c r="F409" s="21" t="s">
        <v>81</v>
      </c>
      <c r="G409" s="21" t="s">
        <v>82</v>
      </c>
      <c r="H409" s="23" t="n">
        <v>1440</v>
      </c>
      <c r="I409" s="23"/>
      <c r="J409" s="16" t="s">
        <v>611</v>
      </c>
    </row>
    <row r="410" customFormat="false" ht="56.25" hidden="false" customHeight="false" outlineLevel="0" collapsed="false">
      <c r="A410" s="21" t="s">
        <v>554</v>
      </c>
      <c r="B410" s="21" t="s">
        <v>555</v>
      </c>
      <c r="C410" s="22" t="n">
        <v>40300</v>
      </c>
      <c r="D410" s="21" t="s">
        <v>215</v>
      </c>
      <c r="E410" s="21" t="s">
        <v>216</v>
      </c>
      <c r="F410" s="21" t="s">
        <v>112</v>
      </c>
      <c r="G410" s="21" t="s">
        <v>113</v>
      </c>
      <c r="H410" s="23" t="n">
        <v>403</v>
      </c>
      <c r="I410" s="23" t="s">
        <v>65</v>
      </c>
      <c r="J410" s="16" t="s">
        <v>217</v>
      </c>
    </row>
    <row r="411" customFormat="false" ht="22.5" hidden="false" customHeight="false" outlineLevel="0" collapsed="false">
      <c r="A411" s="21" t="s">
        <v>554</v>
      </c>
      <c r="B411" s="21" t="s">
        <v>555</v>
      </c>
      <c r="C411" s="22" t="n">
        <v>40400</v>
      </c>
      <c r="D411" s="21" t="s">
        <v>612</v>
      </c>
      <c r="E411" s="21" t="s">
        <v>613</v>
      </c>
      <c r="F411" s="21" t="s">
        <v>58</v>
      </c>
      <c r="G411" s="21" t="s">
        <v>220</v>
      </c>
      <c r="H411" s="23" t="n">
        <v>404</v>
      </c>
      <c r="I411" s="23"/>
      <c r="J411" s="16" t="s">
        <v>221</v>
      </c>
    </row>
    <row r="412" customFormat="false" ht="22.5" hidden="false" customHeight="false" outlineLevel="0" collapsed="false">
      <c r="A412" s="21" t="s">
        <v>554</v>
      </c>
      <c r="B412" s="21" t="s">
        <v>555</v>
      </c>
      <c r="C412" s="22" t="n">
        <v>40500</v>
      </c>
      <c r="D412" s="21" t="s">
        <v>614</v>
      </c>
      <c r="E412" s="21" t="s">
        <v>615</v>
      </c>
      <c r="F412" s="21" t="s">
        <v>58</v>
      </c>
      <c r="G412" s="21" t="s">
        <v>220</v>
      </c>
      <c r="H412" s="23" t="n">
        <v>405</v>
      </c>
      <c r="I412" s="23"/>
      <c r="J412" s="16" t="s">
        <v>221</v>
      </c>
    </row>
    <row r="413" customFormat="false" ht="22.5" hidden="false" customHeight="false" outlineLevel="0" collapsed="false">
      <c r="A413" s="21" t="s">
        <v>554</v>
      </c>
      <c r="B413" s="21" t="s">
        <v>555</v>
      </c>
      <c r="C413" s="22" t="n">
        <v>98900</v>
      </c>
      <c r="D413" s="21" t="s">
        <v>616</v>
      </c>
      <c r="E413" s="21" t="s">
        <v>617</v>
      </c>
      <c r="F413" s="21" t="s">
        <v>58</v>
      </c>
      <c r="G413" s="21" t="s">
        <v>220</v>
      </c>
      <c r="H413" s="23" t="n">
        <v>989</v>
      </c>
      <c r="I413" s="23"/>
      <c r="J413" s="16" t="s">
        <v>221</v>
      </c>
    </row>
    <row r="414" customFormat="false" ht="22.5" hidden="false" customHeight="false" outlineLevel="0" collapsed="false">
      <c r="A414" s="21" t="s">
        <v>554</v>
      </c>
      <c r="B414" s="21" t="s">
        <v>555</v>
      </c>
      <c r="C414" s="22" t="n">
        <v>118490</v>
      </c>
      <c r="D414" s="21" t="s">
        <v>618</v>
      </c>
      <c r="E414" s="21" t="s">
        <v>619</v>
      </c>
      <c r="F414" s="21" t="s">
        <v>58</v>
      </c>
      <c r="G414" s="21" t="s">
        <v>220</v>
      </c>
      <c r="H414" s="23" t="n">
        <v>1314</v>
      </c>
      <c r="I414" s="23"/>
      <c r="J414" s="16" t="s">
        <v>221</v>
      </c>
    </row>
    <row r="415" customFormat="false" ht="22.5" hidden="false" customHeight="false" outlineLevel="0" collapsed="false">
      <c r="A415" s="21" t="s">
        <v>554</v>
      </c>
      <c r="B415" s="21" t="s">
        <v>555</v>
      </c>
      <c r="C415" s="22" t="n">
        <v>118500</v>
      </c>
      <c r="D415" s="21" t="s">
        <v>620</v>
      </c>
      <c r="E415" s="21" t="s">
        <v>621</v>
      </c>
      <c r="F415" s="21" t="s">
        <v>58</v>
      </c>
      <c r="G415" s="21" t="s">
        <v>220</v>
      </c>
      <c r="H415" s="23" t="n">
        <v>1299</v>
      </c>
      <c r="I415" s="23"/>
      <c r="J415" s="16" t="s">
        <v>221</v>
      </c>
    </row>
    <row r="416" customFormat="false" ht="22.5" hidden="false" customHeight="false" outlineLevel="0" collapsed="false">
      <c r="A416" s="21" t="s">
        <v>554</v>
      </c>
      <c r="B416" s="21" t="s">
        <v>555</v>
      </c>
      <c r="C416" s="22" t="n">
        <v>118600</v>
      </c>
      <c r="D416" s="21" t="s">
        <v>622</v>
      </c>
      <c r="E416" s="21" t="s">
        <v>623</v>
      </c>
      <c r="F416" s="21" t="s">
        <v>58</v>
      </c>
      <c r="G416" s="21" t="s">
        <v>220</v>
      </c>
      <c r="H416" s="23" t="n">
        <v>1300</v>
      </c>
      <c r="I416" s="23"/>
      <c r="J416" s="16" t="s">
        <v>221</v>
      </c>
    </row>
    <row r="417" customFormat="false" ht="22.5" hidden="false" customHeight="false" outlineLevel="0" collapsed="false">
      <c r="A417" s="21" t="s">
        <v>554</v>
      </c>
      <c r="B417" s="21" t="s">
        <v>555</v>
      </c>
      <c r="C417" s="22" t="n">
        <v>118700</v>
      </c>
      <c r="D417" s="21" t="s">
        <v>624</v>
      </c>
      <c r="E417" s="21" t="s">
        <v>625</v>
      </c>
      <c r="F417" s="21" t="s">
        <v>58</v>
      </c>
      <c r="G417" s="21" t="s">
        <v>220</v>
      </c>
      <c r="H417" s="23" t="n">
        <v>1301</v>
      </c>
      <c r="I417" s="23"/>
      <c r="J417" s="16" t="s">
        <v>221</v>
      </c>
    </row>
    <row r="418" customFormat="false" ht="22.5" hidden="false" customHeight="false" outlineLevel="0" collapsed="false">
      <c r="A418" s="21" t="s">
        <v>554</v>
      </c>
      <c r="B418" s="21" t="s">
        <v>555</v>
      </c>
      <c r="C418" s="22" t="n">
        <v>118800</v>
      </c>
      <c r="D418" s="21" t="s">
        <v>626</v>
      </c>
      <c r="E418" s="21" t="s">
        <v>627</v>
      </c>
      <c r="F418" s="21" t="s">
        <v>58</v>
      </c>
      <c r="G418" s="21" t="s">
        <v>220</v>
      </c>
      <c r="H418" s="23" t="n">
        <v>1302</v>
      </c>
      <c r="I418" s="23"/>
      <c r="J418" s="16" t="s">
        <v>221</v>
      </c>
    </row>
    <row r="419" customFormat="false" ht="11.25" hidden="false" customHeight="false" outlineLevel="0" collapsed="false">
      <c r="A419" s="21" t="s">
        <v>554</v>
      </c>
      <c r="B419" s="21" t="s">
        <v>555</v>
      </c>
      <c r="C419" s="22" t="n">
        <v>40600</v>
      </c>
      <c r="D419" s="21" t="s">
        <v>238</v>
      </c>
      <c r="E419" s="21" t="s">
        <v>239</v>
      </c>
      <c r="F419" s="21" t="s">
        <v>240</v>
      </c>
      <c r="G419" s="21" t="s">
        <v>241</v>
      </c>
      <c r="H419" s="23" t="n">
        <v>406</v>
      </c>
      <c r="I419" s="23"/>
      <c r="J419" s="16" t="s">
        <v>4</v>
      </c>
    </row>
    <row r="420" s="31" customFormat="true" ht="22.5" hidden="true" customHeight="false" outlineLevel="0" collapsed="false">
      <c r="A420" s="26" t="s">
        <v>628</v>
      </c>
      <c r="B420" s="26" t="s">
        <v>629</v>
      </c>
      <c r="C420" s="27" t="n">
        <v>40900</v>
      </c>
      <c r="D420" s="26" t="s">
        <v>56</v>
      </c>
      <c r="E420" s="26" t="s">
        <v>57</v>
      </c>
      <c r="F420" s="26" t="s">
        <v>58</v>
      </c>
      <c r="G420" s="26" t="s">
        <v>59</v>
      </c>
      <c r="H420" s="28" t="n">
        <v>409</v>
      </c>
      <c r="I420" s="29"/>
      <c r="J420" s="30" t="s">
        <v>630</v>
      </c>
    </row>
    <row r="421" s="31" customFormat="true" ht="33.75" hidden="true" customHeight="false" outlineLevel="0" collapsed="false">
      <c r="A421" s="26" t="s">
        <v>628</v>
      </c>
      <c r="B421" s="26" t="s">
        <v>629</v>
      </c>
      <c r="C421" s="27" t="n">
        <v>41100</v>
      </c>
      <c r="D421" s="26" t="s">
        <v>631</v>
      </c>
      <c r="E421" s="26" t="s">
        <v>632</v>
      </c>
      <c r="F421" s="26" t="s">
        <v>63</v>
      </c>
      <c r="G421" s="26" t="s">
        <v>141</v>
      </c>
      <c r="H421" s="28" t="n">
        <v>411</v>
      </c>
      <c r="I421" s="29"/>
      <c r="J421" s="30" t="s">
        <v>633</v>
      </c>
    </row>
    <row r="422" s="31" customFormat="true" ht="11.25" hidden="true" customHeight="false" outlineLevel="0" collapsed="false">
      <c r="A422" s="26" t="s">
        <v>628</v>
      </c>
      <c r="B422" s="26" t="s">
        <v>629</v>
      </c>
      <c r="C422" s="27" t="n">
        <v>41200</v>
      </c>
      <c r="D422" s="26" t="s">
        <v>634</v>
      </c>
      <c r="E422" s="26" t="s">
        <v>635</v>
      </c>
      <c r="F422" s="26" t="s">
        <v>112</v>
      </c>
      <c r="G422" s="26" t="s">
        <v>113</v>
      </c>
      <c r="H422" s="28" t="n">
        <v>412</v>
      </c>
      <c r="I422" s="29"/>
      <c r="J422" s="30" t="s">
        <v>636</v>
      </c>
    </row>
    <row r="423" s="31" customFormat="true" ht="22.5" hidden="true" customHeight="false" outlineLevel="0" collapsed="false">
      <c r="A423" s="26" t="s">
        <v>628</v>
      </c>
      <c r="B423" s="26" t="s">
        <v>629</v>
      </c>
      <c r="C423" s="27" t="n">
        <v>41300</v>
      </c>
      <c r="D423" s="26" t="s">
        <v>136</v>
      </c>
      <c r="E423" s="26" t="s">
        <v>137</v>
      </c>
      <c r="F423" s="26" t="s">
        <v>112</v>
      </c>
      <c r="G423" s="26" t="s">
        <v>113</v>
      </c>
      <c r="H423" s="28" t="n">
        <v>413</v>
      </c>
      <c r="I423" s="29" t="s">
        <v>65</v>
      </c>
      <c r="J423" s="30" t="str">
        <f aca="false">+$J$22</f>
        <v>Indicare se l'utilizzo previsto per l'opera di presa è: CONTINUO (sempre funzionante), PERIODICO (per es. stagionale), OCCASIONALE (per es. in casi di emergenza).</v>
      </c>
    </row>
    <row r="424" s="31" customFormat="true" ht="11.25" hidden="true" customHeight="false" outlineLevel="0" collapsed="false">
      <c r="A424" s="26" t="s">
        <v>628</v>
      </c>
      <c r="B424" s="26" t="s">
        <v>629</v>
      </c>
      <c r="C424" s="27" t="n">
        <v>41400</v>
      </c>
      <c r="D424" s="26" t="s">
        <v>401</v>
      </c>
      <c r="E424" s="26" t="s">
        <v>401</v>
      </c>
      <c r="F424" s="26" t="s">
        <v>303</v>
      </c>
      <c r="G424" s="26" t="s">
        <v>637</v>
      </c>
      <c r="H424" s="28" t="n">
        <v>414</v>
      </c>
      <c r="I424" s="29"/>
      <c r="J424" s="30" t="s">
        <v>638</v>
      </c>
    </row>
    <row r="425" s="31" customFormat="true" ht="123.75" hidden="true" customHeight="false" outlineLevel="0" collapsed="false">
      <c r="A425" s="26" t="s">
        <v>628</v>
      </c>
      <c r="B425" s="26" t="s">
        <v>629</v>
      </c>
      <c r="C425" s="27" t="n">
        <v>41500</v>
      </c>
      <c r="D425" s="26" t="s">
        <v>130</v>
      </c>
      <c r="E425" s="26" t="s">
        <v>639</v>
      </c>
      <c r="F425" s="26" t="s">
        <v>130</v>
      </c>
      <c r="G425" s="26" t="s">
        <v>131</v>
      </c>
      <c r="H425" s="28" t="n">
        <v>415</v>
      </c>
      <c r="I425" s="29"/>
      <c r="J425" s="30" t="s">
        <v>640</v>
      </c>
    </row>
    <row r="426" s="31" customFormat="true" ht="11.25" hidden="true" customHeight="false" outlineLevel="0" collapsed="false">
      <c r="A426" s="26" t="s">
        <v>628</v>
      </c>
      <c r="B426" s="26" t="s">
        <v>629</v>
      </c>
      <c r="C426" s="27" t="n">
        <v>41600</v>
      </c>
      <c r="D426" s="26" t="s">
        <v>641</v>
      </c>
      <c r="E426" s="26" t="s">
        <v>642</v>
      </c>
      <c r="F426" s="26" t="s">
        <v>125</v>
      </c>
      <c r="G426" s="26" t="s">
        <v>126</v>
      </c>
      <c r="H426" s="28" t="n">
        <v>416</v>
      </c>
      <c r="I426" s="29"/>
      <c r="J426" s="30" t="s">
        <v>643</v>
      </c>
    </row>
    <row r="427" s="31" customFormat="true" ht="45" hidden="true" customHeight="false" outlineLevel="0" collapsed="false">
      <c r="A427" s="26" t="s">
        <v>628</v>
      </c>
      <c r="B427" s="26" t="s">
        <v>629</v>
      </c>
      <c r="C427" s="27" t="n">
        <v>41700</v>
      </c>
      <c r="D427" s="26" t="s">
        <v>399</v>
      </c>
      <c r="E427" s="26" t="s">
        <v>399</v>
      </c>
      <c r="F427" s="26" t="s">
        <v>562</v>
      </c>
      <c r="G427" s="26" t="s">
        <v>563</v>
      </c>
      <c r="H427" s="28" t="n">
        <v>417</v>
      </c>
      <c r="I427" s="29"/>
      <c r="J427" s="30" t="s">
        <v>644</v>
      </c>
    </row>
    <row r="428" s="31" customFormat="true" ht="22.5" hidden="true" customHeight="false" outlineLevel="0" collapsed="false">
      <c r="A428" s="26" t="s">
        <v>628</v>
      </c>
      <c r="B428" s="26" t="s">
        <v>629</v>
      </c>
      <c r="C428" s="27" t="n">
        <v>41800</v>
      </c>
      <c r="D428" s="26" t="s">
        <v>645</v>
      </c>
      <c r="E428" s="26" t="s">
        <v>646</v>
      </c>
      <c r="F428" s="26" t="s">
        <v>58</v>
      </c>
      <c r="G428" s="26" t="s">
        <v>220</v>
      </c>
      <c r="H428" s="28" t="n">
        <v>418</v>
      </c>
      <c r="I428" s="29"/>
      <c r="J428" s="30" t="str">
        <f aca="false">+$J$47</f>
        <v>Indice di confidenza del dato: indica il grado di affidabilità della specifica informazione secondo la scala di qualità del dato definita in tabella. VEDI TABELLA</v>
      </c>
    </row>
    <row r="429" s="31" customFormat="true" ht="22.5" hidden="true" customHeight="false" outlineLevel="0" collapsed="false">
      <c r="A429" s="26" t="s">
        <v>628</v>
      </c>
      <c r="B429" s="26" t="s">
        <v>629</v>
      </c>
      <c r="C429" s="27" t="n">
        <v>41900</v>
      </c>
      <c r="D429" s="26" t="s">
        <v>647</v>
      </c>
      <c r="E429" s="26" t="s">
        <v>648</v>
      </c>
      <c r="F429" s="26" t="s">
        <v>58</v>
      </c>
      <c r="G429" s="26" t="s">
        <v>220</v>
      </c>
      <c r="H429" s="28" t="n">
        <v>419</v>
      </c>
      <c r="I429" s="29"/>
      <c r="J429" s="30" t="str">
        <f aca="false">+$J$47</f>
        <v>Indice di confidenza del dato: indica il grado di affidabilità della specifica informazione secondo la scala di qualità del dato definita in tabella. VEDI TABELLA</v>
      </c>
    </row>
    <row r="430" s="31" customFormat="true" ht="22.5" hidden="true" customHeight="false" outlineLevel="0" collapsed="false">
      <c r="A430" s="26" t="s">
        <v>628</v>
      </c>
      <c r="B430" s="26" t="s">
        <v>629</v>
      </c>
      <c r="C430" s="27" t="n">
        <v>42000</v>
      </c>
      <c r="D430" s="26" t="s">
        <v>649</v>
      </c>
      <c r="E430" s="26" t="s">
        <v>650</v>
      </c>
      <c r="F430" s="26" t="s">
        <v>58</v>
      </c>
      <c r="G430" s="26" t="s">
        <v>220</v>
      </c>
      <c r="H430" s="28" t="n">
        <v>420</v>
      </c>
      <c r="I430" s="29"/>
      <c r="J430" s="30" t="str">
        <f aca="false">+$J$47</f>
        <v>Indice di confidenza del dato: indica il grado di affidabilità della specifica informazione secondo la scala di qualità del dato definita in tabella. VEDI TABELLA</v>
      </c>
    </row>
    <row r="431" s="31" customFormat="true" ht="22.5" hidden="true" customHeight="false" outlineLevel="0" collapsed="false">
      <c r="A431" s="26" t="s">
        <v>628</v>
      </c>
      <c r="B431" s="26" t="s">
        <v>629</v>
      </c>
      <c r="C431" s="27" t="n">
        <v>42100</v>
      </c>
      <c r="D431" s="26" t="s">
        <v>651</v>
      </c>
      <c r="E431" s="26" t="s">
        <v>652</v>
      </c>
      <c r="F431" s="26" t="s">
        <v>58</v>
      </c>
      <c r="G431" s="26" t="s">
        <v>220</v>
      </c>
      <c r="H431" s="28" t="n">
        <v>421</v>
      </c>
      <c r="I431" s="29"/>
      <c r="J431" s="30" t="str">
        <f aca="false">+$J$47</f>
        <v>Indice di confidenza del dato: indica il grado di affidabilità della specifica informazione secondo la scala di qualità del dato definita in tabella. VEDI TABELLA</v>
      </c>
    </row>
    <row r="432" customFormat="false" ht="22.5" hidden="true" customHeight="false" outlineLevel="0" collapsed="false">
      <c r="A432" s="21" t="s">
        <v>653</v>
      </c>
      <c r="B432" s="21" t="s">
        <v>654</v>
      </c>
      <c r="C432" s="22" t="n">
        <v>42400</v>
      </c>
      <c r="D432" s="21" t="s">
        <v>56</v>
      </c>
      <c r="E432" s="21" t="s">
        <v>57</v>
      </c>
      <c r="F432" s="21" t="s">
        <v>58</v>
      </c>
      <c r="G432" s="21" t="s">
        <v>59</v>
      </c>
      <c r="H432" s="23" t="n">
        <v>424</v>
      </c>
      <c r="I432" s="23"/>
      <c r="J432" s="16" t="s">
        <v>655</v>
      </c>
    </row>
    <row r="433" customFormat="false" ht="22.5" hidden="true" customHeight="false" outlineLevel="0" collapsed="false">
      <c r="A433" s="21" t="s">
        <v>653</v>
      </c>
      <c r="B433" s="21" t="s">
        <v>654</v>
      </c>
      <c r="C433" s="22" t="n">
        <v>42600</v>
      </c>
      <c r="D433" s="21" t="s">
        <v>99</v>
      </c>
      <c r="E433" s="21" t="s">
        <v>100</v>
      </c>
      <c r="F433" s="21" t="s">
        <v>101</v>
      </c>
      <c r="G433" s="21" t="s">
        <v>102</v>
      </c>
      <c r="H433" s="23" t="n">
        <v>426</v>
      </c>
      <c r="I433" s="23"/>
      <c r="J433" s="16" t="s">
        <v>656</v>
      </c>
    </row>
    <row r="434" customFormat="false" ht="67.5" hidden="true" customHeight="false" outlineLevel="0" collapsed="false">
      <c r="A434" s="21" t="s">
        <v>657</v>
      </c>
      <c r="B434" s="21" t="s">
        <v>658</v>
      </c>
      <c r="C434" s="22" t="n">
        <v>42900</v>
      </c>
      <c r="D434" s="21" t="s">
        <v>56</v>
      </c>
      <c r="E434" s="21" t="s">
        <v>57</v>
      </c>
      <c r="F434" s="21" t="s">
        <v>58</v>
      </c>
      <c r="G434" s="21" t="s">
        <v>59</v>
      </c>
      <c r="H434" s="23" t="n">
        <v>429</v>
      </c>
      <c r="I434" s="23" t="s">
        <v>65</v>
      </c>
      <c r="J434" s="16" t="s">
        <v>659</v>
      </c>
    </row>
    <row r="435" customFormat="false" ht="45" hidden="true" customHeight="false" outlineLevel="0" collapsed="false">
      <c r="A435" s="21" t="s">
        <v>657</v>
      </c>
      <c r="B435" s="21" t="s">
        <v>658</v>
      </c>
      <c r="C435" s="22" t="n">
        <v>43100</v>
      </c>
      <c r="D435" s="21" t="s">
        <v>254</v>
      </c>
      <c r="E435" s="21" t="s">
        <v>255</v>
      </c>
      <c r="F435" s="21" t="s">
        <v>58</v>
      </c>
      <c r="G435" s="21" t="s">
        <v>59</v>
      </c>
      <c r="H435" s="23" t="n">
        <v>431</v>
      </c>
      <c r="I435" s="23" t="s">
        <v>65</v>
      </c>
      <c r="J435" s="16" t="s">
        <v>660</v>
      </c>
    </row>
    <row r="436" customFormat="false" ht="33.75" hidden="true" customHeight="false" outlineLevel="0" collapsed="false">
      <c r="A436" s="21" t="s">
        <v>657</v>
      </c>
      <c r="B436" s="21" t="s">
        <v>658</v>
      </c>
      <c r="C436" s="22" t="n">
        <v>43200</v>
      </c>
      <c r="D436" s="21" t="s">
        <v>257</v>
      </c>
      <c r="E436" s="21" t="s">
        <v>258</v>
      </c>
      <c r="F436" s="21" t="s">
        <v>112</v>
      </c>
      <c r="G436" s="21" t="s">
        <v>113</v>
      </c>
      <c r="H436" s="23" t="n">
        <v>432</v>
      </c>
      <c r="I436" s="23" t="s">
        <v>65</v>
      </c>
      <c r="J436" s="16" t="s">
        <v>661</v>
      </c>
    </row>
    <row r="437" customFormat="false" ht="22.5" hidden="true" customHeight="false" outlineLevel="0" collapsed="false">
      <c r="A437" s="21" t="s">
        <v>662</v>
      </c>
      <c r="B437" s="21" t="s">
        <v>663</v>
      </c>
      <c r="C437" s="22" t="n">
        <v>43500</v>
      </c>
      <c r="D437" s="21" t="s">
        <v>56</v>
      </c>
      <c r="E437" s="21" t="s">
        <v>57</v>
      </c>
      <c r="F437" s="21" t="s">
        <v>58</v>
      </c>
      <c r="G437" s="21" t="s">
        <v>59</v>
      </c>
      <c r="H437" s="23" t="n">
        <v>435</v>
      </c>
      <c r="I437" s="23"/>
      <c r="J437" s="16" t="s">
        <v>60</v>
      </c>
    </row>
    <row r="438" customFormat="false" ht="56.25" hidden="true" customHeight="false" outlineLevel="0" collapsed="false">
      <c r="A438" s="21" t="s">
        <v>662</v>
      </c>
      <c r="B438" s="21" t="s">
        <v>663</v>
      </c>
      <c r="C438" s="22" t="n">
        <v>43700</v>
      </c>
      <c r="D438" s="21" t="s">
        <v>61</v>
      </c>
      <c r="E438" s="21" t="s">
        <v>62</v>
      </c>
      <c r="F438" s="21" t="s">
        <v>63</v>
      </c>
      <c r="G438" s="21" t="s">
        <v>64</v>
      </c>
      <c r="H438" s="23" t="n">
        <v>437</v>
      </c>
      <c r="I438" s="23" t="s">
        <v>65</v>
      </c>
      <c r="J438" s="16" t="s">
        <v>66</v>
      </c>
    </row>
    <row r="439" customFormat="false" ht="22.5" hidden="true" customHeight="false" outlineLevel="0" collapsed="false">
      <c r="A439" s="21" t="s">
        <v>662</v>
      </c>
      <c r="B439" s="21" t="s">
        <v>663</v>
      </c>
      <c r="C439" s="22" t="n">
        <v>43800</v>
      </c>
      <c r="D439" s="21" t="s">
        <v>67</v>
      </c>
      <c r="E439" s="21" t="s">
        <v>68</v>
      </c>
      <c r="F439" s="21" t="s">
        <v>63</v>
      </c>
      <c r="G439" s="21" t="s">
        <v>69</v>
      </c>
      <c r="H439" s="23" t="n">
        <v>438</v>
      </c>
      <c r="I439" s="23"/>
      <c r="J439" s="16" t="s">
        <v>70</v>
      </c>
    </row>
    <row r="440" customFormat="false" ht="11.25" hidden="true" customHeight="false" outlineLevel="0" collapsed="false">
      <c r="A440" s="21" t="s">
        <v>662</v>
      </c>
      <c r="B440" s="21" t="s">
        <v>663</v>
      </c>
      <c r="C440" s="22" t="n">
        <v>43900</v>
      </c>
      <c r="D440" s="21" t="s">
        <v>71</v>
      </c>
      <c r="E440" s="21" t="s">
        <v>72</v>
      </c>
      <c r="F440" s="21" t="s">
        <v>73</v>
      </c>
      <c r="G440" s="21" t="s">
        <v>74</v>
      </c>
      <c r="H440" s="23" t="n">
        <v>439</v>
      </c>
      <c r="I440" s="23" t="s">
        <v>65</v>
      </c>
      <c r="J440" s="16" t="s">
        <v>75</v>
      </c>
    </row>
    <row r="441" customFormat="false" ht="11.25" hidden="true" customHeight="false" outlineLevel="0" collapsed="false">
      <c r="A441" s="21" t="s">
        <v>662</v>
      </c>
      <c r="B441" s="21" t="s">
        <v>663</v>
      </c>
      <c r="C441" s="22" t="n">
        <v>44000</v>
      </c>
      <c r="D441" s="21" t="s">
        <v>76</v>
      </c>
      <c r="E441" s="21" t="s">
        <v>77</v>
      </c>
      <c r="F441" s="21" t="s">
        <v>73</v>
      </c>
      <c r="G441" s="21" t="s">
        <v>74</v>
      </c>
      <c r="H441" s="23" t="n">
        <v>440</v>
      </c>
      <c r="I441" s="23" t="s">
        <v>65</v>
      </c>
      <c r="J441" s="16" t="s">
        <v>78</v>
      </c>
    </row>
    <row r="442" customFormat="false" ht="22.5" hidden="true" customHeight="false" outlineLevel="0" collapsed="false">
      <c r="A442" s="21" t="s">
        <v>662</v>
      </c>
      <c r="B442" s="21" t="s">
        <v>663</v>
      </c>
      <c r="C442" s="22" t="n">
        <v>44100</v>
      </c>
      <c r="D442" s="21" t="s">
        <v>79</v>
      </c>
      <c r="E442" s="21" t="s">
        <v>80</v>
      </c>
      <c r="F442" s="21" t="s">
        <v>81</v>
      </c>
      <c r="G442" s="21" t="s">
        <v>82</v>
      </c>
      <c r="H442" s="23" t="n">
        <v>441</v>
      </c>
      <c r="I442" s="23" t="s">
        <v>65</v>
      </c>
      <c r="J442" s="16" t="s">
        <v>83</v>
      </c>
    </row>
    <row r="443" customFormat="false" ht="22.5" hidden="true" customHeight="false" outlineLevel="0" collapsed="false">
      <c r="A443" s="21" t="s">
        <v>662</v>
      </c>
      <c r="B443" s="21" t="s">
        <v>663</v>
      </c>
      <c r="C443" s="22" t="n">
        <v>112800</v>
      </c>
      <c r="D443" s="21" t="s">
        <v>84</v>
      </c>
      <c r="E443" s="21" t="s">
        <v>85</v>
      </c>
      <c r="F443" s="21" t="s">
        <v>58</v>
      </c>
      <c r="G443" s="21" t="s">
        <v>86</v>
      </c>
      <c r="H443" s="23" t="n">
        <v>1441</v>
      </c>
      <c r="I443" s="23"/>
      <c r="J443" s="16" t="s">
        <v>87</v>
      </c>
    </row>
    <row r="444" customFormat="false" ht="22.5" hidden="true" customHeight="false" outlineLevel="0" collapsed="false">
      <c r="A444" s="21" t="s">
        <v>662</v>
      </c>
      <c r="B444" s="21" t="s">
        <v>663</v>
      </c>
      <c r="C444" s="22" t="n">
        <v>112900</v>
      </c>
      <c r="D444" s="21" t="s">
        <v>88</v>
      </c>
      <c r="E444" s="21" t="s">
        <v>89</v>
      </c>
      <c r="F444" s="21" t="s">
        <v>63</v>
      </c>
      <c r="G444" s="21" t="s">
        <v>90</v>
      </c>
      <c r="H444" s="23" t="n">
        <v>1442</v>
      </c>
      <c r="I444" s="23"/>
      <c r="J444" s="16" t="s">
        <v>91</v>
      </c>
    </row>
    <row r="445" customFormat="false" ht="11.25" hidden="true" customHeight="false" outlineLevel="0" collapsed="false">
      <c r="A445" s="21" t="s">
        <v>662</v>
      </c>
      <c r="B445" s="21" t="s">
        <v>663</v>
      </c>
      <c r="C445" s="22" t="n">
        <v>44200</v>
      </c>
      <c r="D445" s="21" t="s">
        <v>92</v>
      </c>
      <c r="E445" s="21" t="s">
        <v>93</v>
      </c>
      <c r="F445" s="21" t="s">
        <v>73</v>
      </c>
      <c r="G445" s="21" t="s">
        <v>94</v>
      </c>
      <c r="H445" s="23" t="n">
        <v>442</v>
      </c>
      <c r="I445" s="23"/>
      <c r="J445" s="16" t="s">
        <v>95</v>
      </c>
    </row>
    <row r="446" customFormat="false" ht="11.25" hidden="true" customHeight="false" outlineLevel="0" collapsed="false">
      <c r="A446" s="21" t="s">
        <v>662</v>
      </c>
      <c r="B446" s="21" t="s">
        <v>663</v>
      </c>
      <c r="C446" s="22" t="n">
        <v>44300</v>
      </c>
      <c r="D446" s="21" t="s">
        <v>96</v>
      </c>
      <c r="E446" s="21" t="s">
        <v>97</v>
      </c>
      <c r="F446" s="21" t="s">
        <v>63</v>
      </c>
      <c r="G446" s="21" t="s">
        <v>69</v>
      </c>
      <c r="H446" s="23" t="n">
        <v>443</v>
      </c>
      <c r="I446" s="23"/>
      <c r="J446" s="16" t="s">
        <v>98</v>
      </c>
    </row>
    <row r="447" customFormat="false" ht="11.25" hidden="true" customHeight="false" outlineLevel="0" collapsed="false">
      <c r="A447" s="21" t="s">
        <v>662</v>
      </c>
      <c r="B447" s="21" t="s">
        <v>663</v>
      </c>
      <c r="C447" s="22" t="n">
        <v>44400</v>
      </c>
      <c r="D447" s="21" t="s">
        <v>99</v>
      </c>
      <c r="E447" s="21" t="s">
        <v>100</v>
      </c>
      <c r="F447" s="21" t="s">
        <v>101</v>
      </c>
      <c r="G447" s="21" t="s">
        <v>102</v>
      </c>
      <c r="H447" s="23" t="n">
        <v>444</v>
      </c>
      <c r="I447" s="23" t="s">
        <v>65</v>
      </c>
      <c r="J447" s="16" t="s">
        <v>103</v>
      </c>
    </row>
    <row r="448" customFormat="false" ht="67.5" hidden="true" customHeight="false" outlineLevel="0" collapsed="false">
      <c r="A448" s="21" t="s">
        <v>662</v>
      </c>
      <c r="B448" s="21" t="s">
        <v>663</v>
      </c>
      <c r="C448" s="22" t="n">
        <v>44500</v>
      </c>
      <c r="D448" s="21" t="s">
        <v>128</v>
      </c>
      <c r="E448" s="21" t="s">
        <v>129</v>
      </c>
      <c r="F448" s="21" t="s">
        <v>130</v>
      </c>
      <c r="G448" s="21" t="s">
        <v>131</v>
      </c>
      <c r="H448" s="23" t="n">
        <v>445</v>
      </c>
      <c r="I448" s="23"/>
      <c r="J448" s="16" t="s">
        <v>132</v>
      </c>
    </row>
    <row r="449" customFormat="false" ht="56.25" hidden="true" customHeight="false" outlineLevel="0" collapsed="false">
      <c r="A449" s="21" t="s">
        <v>662</v>
      </c>
      <c r="B449" s="21" t="s">
        <v>663</v>
      </c>
      <c r="C449" s="22" t="n">
        <v>44600</v>
      </c>
      <c r="D449" s="21" t="s">
        <v>133</v>
      </c>
      <c r="E449" s="21" t="s">
        <v>134</v>
      </c>
      <c r="F449" s="21" t="s">
        <v>130</v>
      </c>
      <c r="G449" s="21" t="s">
        <v>131</v>
      </c>
      <c r="H449" s="23" t="n">
        <v>446</v>
      </c>
      <c r="I449" s="23" t="s">
        <v>65</v>
      </c>
      <c r="J449" s="16" t="s">
        <v>135</v>
      </c>
    </row>
    <row r="450" customFormat="false" ht="22.5" hidden="true" customHeight="false" outlineLevel="0" collapsed="false">
      <c r="A450" s="21" t="s">
        <v>662</v>
      </c>
      <c r="B450" s="21" t="s">
        <v>663</v>
      </c>
      <c r="C450" s="22" t="n">
        <v>44700</v>
      </c>
      <c r="D450" s="21" t="s">
        <v>136</v>
      </c>
      <c r="E450" s="21" t="s">
        <v>137</v>
      </c>
      <c r="F450" s="21" t="s">
        <v>112</v>
      </c>
      <c r="G450" s="21" t="s">
        <v>113</v>
      </c>
      <c r="H450" s="23" t="n">
        <v>447</v>
      </c>
      <c r="I450" s="23" t="s">
        <v>65</v>
      </c>
      <c r="J450" s="16" t="s">
        <v>138</v>
      </c>
    </row>
    <row r="451" customFormat="false" ht="22.5" hidden="true" customHeight="false" outlineLevel="0" collapsed="false">
      <c r="A451" s="21" t="s">
        <v>662</v>
      </c>
      <c r="B451" s="21" t="s">
        <v>663</v>
      </c>
      <c r="C451" s="22" t="n">
        <v>44800</v>
      </c>
      <c r="D451" s="21" t="s">
        <v>664</v>
      </c>
      <c r="E451" s="21" t="s">
        <v>665</v>
      </c>
      <c r="F451" s="21" t="s">
        <v>112</v>
      </c>
      <c r="G451" s="21" t="s">
        <v>113</v>
      </c>
      <c r="H451" s="23" t="n">
        <v>448</v>
      </c>
      <c r="I451" s="23"/>
      <c r="J451" s="16" t="s">
        <v>666</v>
      </c>
    </row>
    <row r="452" customFormat="false" ht="11.25" hidden="true" customHeight="false" outlineLevel="0" collapsed="false">
      <c r="A452" s="21" t="s">
        <v>662</v>
      </c>
      <c r="B452" s="21" t="s">
        <v>663</v>
      </c>
      <c r="C452" s="22" t="n">
        <v>44900</v>
      </c>
      <c r="D452" s="21" t="s">
        <v>634</v>
      </c>
      <c r="E452" s="21" t="s">
        <v>635</v>
      </c>
      <c r="F452" s="21" t="s">
        <v>112</v>
      </c>
      <c r="G452" s="21" t="s">
        <v>113</v>
      </c>
      <c r="H452" s="23" t="n">
        <v>449</v>
      </c>
      <c r="I452" s="23"/>
      <c r="J452" s="16" t="s">
        <v>636</v>
      </c>
    </row>
    <row r="453" customFormat="false" ht="11.25" hidden="true" customHeight="false" outlineLevel="0" collapsed="false">
      <c r="A453" s="21" t="s">
        <v>662</v>
      </c>
      <c r="B453" s="21" t="s">
        <v>663</v>
      </c>
      <c r="C453" s="22" t="n">
        <v>45000</v>
      </c>
      <c r="D453" s="21" t="s">
        <v>667</v>
      </c>
      <c r="E453" s="21" t="s">
        <v>668</v>
      </c>
      <c r="F453" s="21" t="s">
        <v>268</v>
      </c>
      <c r="G453" s="21" t="s">
        <v>269</v>
      </c>
      <c r="H453" s="23" t="n">
        <v>450</v>
      </c>
      <c r="I453" s="23" t="s">
        <v>65</v>
      </c>
      <c r="J453" s="16" t="s">
        <v>669</v>
      </c>
    </row>
    <row r="454" customFormat="false" ht="22.5" hidden="true" customHeight="false" outlineLevel="0" collapsed="false">
      <c r="A454" s="21" t="s">
        <v>662</v>
      </c>
      <c r="B454" s="21" t="s">
        <v>663</v>
      </c>
      <c r="C454" s="22" t="n">
        <v>45100</v>
      </c>
      <c r="D454" s="21" t="s">
        <v>670</v>
      </c>
      <c r="E454" s="21" t="s">
        <v>671</v>
      </c>
      <c r="F454" s="21" t="s">
        <v>73</v>
      </c>
      <c r="G454" s="21" t="s">
        <v>74</v>
      </c>
      <c r="H454" s="23" t="n">
        <v>451</v>
      </c>
      <c r="I454" s="23"/>
      <c r="J454" s="16" t="s">
        <v>672</v>
      </c>
    </row>
    <row r="455" customFormat="false" ht="67.5" hidden="true" customHeight="false" outlineLevel="0" collapsed="false">
      <c r="A455" s="21" t="s">
        <v>662</v>
      </c>
      <c r="B455" s="21" t="s">
        <v>663</v>
      </c>
      <c r="C455" s="22" t="n">
        <v>45200</v>
      </c>
      <c r="D455" s="21" t="s">
        <v>191</v>
      </c>
      <c r="E455" s="21" t="s">
        <v>192</v>
      </c>
      <c r="F455" s="21" t="s">
        <v>112</v>
      </c>
      <c r="G455" s="21" t="s">
        <v>113</v>
      </c>
      <c r="H455" s="23" t="n">
        <v>452</v>
      </c>
      <c r="I455" s="23" t="s">
        <v>65</v>
      </c>
      <c r="J455" s="16" t="s">
        <v>193</v>
      </c>
    </row>
    <row r="456" customFormat="false" ht="11.25" hidden="true" customHeight="false" outlineLevel="0" collapsed="false">
      <c r="A456" s="21" t="s">
        <v>662</v>
      </c>
      <c r="B456" s="21" t="s">
        <v>663</v>
      </c>
      <c r="C456" s="22" t="n">
        <v>45300</v>
      </c>
      <c r="D456" s="21" t="s">
        <v>673</v>
      </c>
      <c r="E456" s="21" t="s">
        <v>674</v>
      </c>
      <c r="F456" s="21" t="s">
        <v>125</v>
      </c>
      <c r="G456" s="21" t="s">
        <v>126</v>
      </c>
      <c r="H456" s="23" t="n">
        <v>453</v>
      </c>
      <c r="I456" s="23"/>
      <c r="J456" s="16" t="s">
        <v>675</v>
      </c>
    </row>
    <row r="457" customFormat="false" ht="11.25" hidden="true" customHeight="false" outlineLevel="0" collapsed="false">
      <c r="A457" s="21" t="s">
        <v>662</v>
      </c>
      <c r="B457" s="21" t="s">
        <v>663</v>
      </c>
      <c r="C457" s="22" t="n">
        <v>45400</v>
      </c>
      <c r="D457" s="21" t="s">
        <v>194</v>
      </c>
      <c r="E457" s="21" t="s">
        <v>195</v>
      </c>
      <c r="F457" s="21" t="s">
        <v>125</v>
      </c>
      <c r="G457" s="21" t="s">
        <v>126</v>
      </c>
      <c r="H457" s="23" t="n">
        <v>454</v>
      </c>
      <c r="I457" s="23"/>
      <c r="J457" s="16" t="s">
        <v>196</v>
      </c>
    </row>
    <row r="458" customFormat="false" ht="56.25" hidden="true" customHeight="false" outlineLevel="0" collapsed="false">
      <c r="A458" s="21" t="s">
        <v>662</v>
      </c>
      <c r="B458" s="21" t="s">
        <v>663</v>
      </c>
      <c r="C458" s="22" t="n">
        <v>45500</v>
      </c>
      <c r="D458" s="21" t="s">
        <v>206</v>
      </c>
      <c r="E458" s="21" t="s">
        <v>207</v>
      </c>
      <c r="F458" s="21" t="s">
        <v>112</v>
      </c>
      <c r="G458" s="21" t="s">
        <v>113</v>
      </c>
      <c r="H458" s="23" t="n">
        <v>455</v>
      </c>
      <c r="I458" s="23"/>
      <c r="J458" s="16" t="s">
        <v>676</v>
      </c>
    </row>
    <row r="459" customFormat="false" ht="90" hidden="true" customHeight="false" outlineLevel="0" collapsed="false">
      <c r="A459" s="21" t="s">
        <v>662</v>
      </c>
      <c r="B459" s="21" t="s">
        <v>663</v>
      </c>
      <c r="C459" s="22" t="n">
        <v>45600</v>
      </c>
      <c r="D459" s="21" t="s">
        <v>209</v>
      </c>
      <c r="E459" s="21" t="s">
        <v>210</v>
      </c>
      <c r="F459" s="21" t="s">
        <v>130</v>
      </c>
      <c r="G459" s="21" t="s">
        <v>131</v>
      </c>
      <c r="H459" s="23" t="n">
        <v>456</v>
      </c>
      <c r="I459" s="23"/>
      <c r="J459" s="16" t="s">
        <v>211</v>
      </c>
    </row>
    <row r="460" customFormat="false" ht="78.75" hidden="true" customHeight="false" outlineLevel="0" collapsed="false">
      <c r="A460" s="21" t="s">
        <v>662</v>
      </c>
      <c r="B460" s="21" t="s">
        <v>663</v>
      </c>
      <c r="C460" s="22" t="n">
        <v>45700</v>
      </c>
      <c r="D460" s="21" t="s">
        <v>212</v>
      </c>
      <c r="E460" s="21" t="s">
        <v>213</v>
      </c>
      <c r="F460" s="21" t="s">
        <v>130</v>
      </c>
      <c r="G460" s="21" t="s">
        <v>131</v>
      </c>
      <c r="H460" s="23" t="n">
        <v>457</v>
      </c>
      <c r="I460" s="23" t="s">
        <v>65</v>
      </c>
      <c r="J460" s="16" t="s">
        <v>214</v>
      </c>
    </row>
    <row r="461" customFormat="false" ht="56.25" hidden="true" customHeight="false" outlineLevel="0" collapsed="false">
      <c r="A461" s="21" t="s">
        <v>662</v>
      </c>
      <c r="B461" s="21" t="s">
        <v>663</v>
      </c>
      <c r="C461" s="22" t="n">
        <v>45800</v>
      </c>
      <c r="D461" s="21" t="s">
        <v>215</v>
      </c>
      <c r="E461" s="21" t="s">
        <v>216</v>
      </c>
      <c r="F461" s="21" t="s">
        <v>112</v>
      </c>
      <c r="G461" s="21" t="s">
        <v>113</v>
      </c>
      <c r="H461" s="23" t="n">
        <v>458</v>
      </c>
      <c r="I461" s="23" t="s">
        <v>65</v>
      </c>
      <c r="J461" s="16" t="s">
        <v>217</v>
      </c>
    </row>
    <row r="462" customFormat="false" ht="22.5" hidden="true" customHeight="false" outlineLevel="0" collapsed="false">
      <c r="A462" s="21" t="s">
        <v>662</v>
      </c>
      <c r="B462" s="21" t="s">
        <v>663</v>
      </c>
      <c r="C462" s="22" t="n">
        <v>45900</v>
      </c>
      <c r="D462" s="21" t="s">
        <v>222</v>
      </c>
      <c r="E462" s="21" t="s">
        <v>223</v>
      </c>
      <c r="F462" s="21" t="s">
        <v>58</v>
      </c>
      <c r="G462" s="21" t="s">
        <v>220</v>
      </c>
      <c r="H462" s="23" t="n">
        <v>459</v>
      </c>
      <c r="I462" s="23"/>
      <c r="J462" s="16" t="s">
        <v>221</v>
      </c>
    </row>
    <row r="463" customFormat="false" ht="22.5" hidden="true" customHeight="false" outlineLevel="0" collapsed="false">
      <c r="A463" s="21" t="s">
        <v>662</v>
      </c>
      <c r="B463" s="21" t="s">
        <v>663</v>
      </c>
      <c r="C463" s="22" t="n">
        <v>46000</v>
      </c>
      <c r="D463" s="21" t="s">
        <v>224</v>
      </c>
      <c r="E463" s="21" t="s">
        <v>225</v>
      </c>
      <c r="F463" s="21" t="s">
        <v>58</v>
      </c>
      <c r="G463" s="21" t="s">
        <v>220</v>
      </c>
      <c r="H463" s="23" t="n">
        <v>460</v>
      </c>
      <c r="I463" s="23"/>
      <c r="J463" s="16" t="s">
        <v>221</v>
      </c>
    </row>
    <row r="464" customFormat="false" ht="22.5" hidden="true" customHeight="false" outlineLevel="0" collapsed="false">
      <c r="A464" s="21" t="s">
        <v>662</v>
      </c>
      <c r="B464" s="21" t="s">
        <v>663</v>
      </c>
      <c r="C464" s="22" t="n">
        <v>46100</v>
      </c>
      <c r="D464" s="21" t="s">
        <v>677</v>
      </c>
      <c r="E464" s="21" t="s">
        <v>678</v>
      </c>
      <c r="F464" s="21" t="s">
        <v>58</v>
      </c>
      <c r="G464" s="21" t="s">
        <v>220</v>
      </c>
      <c r="H464" s="23" t="n">
        <v>461</v>
      </c>
      <c r="I464" s="23"/>
      <c r="J464" s="16" t="s">
        <v>221</v>
      </c>
    </row>
    <row r="465" customFormat="false" ht="11.25" hidden="true" customHeight="false" outlineLevel="0" collapsed="false">
      <c r="A465" s="21" t="s">
        <v>662</v>
      </c>
      <c r="B465" s="21" t="s">
        <v>663</v>
      </c>
      <c r="C465" s="22" t="n">
        <v>46200</v>
      </c>
      <c r="D465" s="21" t="s">
        <v>238</v>
      </c>
      <c r="E465" s="21" t="s">
        <v>239</v>
      </c>
      <c r="F465" s="21" t="s">
        <v>240</v>
      </c>
      <c r="G465" s="21" t="s">
        <v>241</v>
      </c>
      <c r="H465" s="23" t="n">
        <v>462</v>
      </c>
      <c r="I465" s="23"/>
      <c r="J465" s="16" t="s">
        <v>4</v>
      </c>
    </row>
    <row r="466" customFormat="false" ht="45" hidden="true" customHeight="false" outlineLevel="0" collapsed="false">
      <c r="A466" s="21" t="s">
        <v>679</v>
      </c>
      <c r="B466" s="21" t="s">
        <v>680</v>
      </c>
      <c r="C466" s="22" t="n">
        <v>46500</v>
      </c>
      <c r="D466" s="21" t="s">
        <v>56</v>
      </c>
      <c r="E466" s="21" t="s">
        <v>57</v>
      </c>
      <c r="F466" s="21" t="s">
        <v>58</v>
      </c>
      <c r="G466" s="21" t="s">
        <v>59</v>
      </c>
      <c r="H466" s="23" t="n">
        <v>465</v>
      </c>
      <c r="I466" s="23" t="s">
        <v>65</v>
      </c>
      <c r="J466" s="16" t="s">
        <v>681</v>
      </c>
    </row>
    <row r="467" customFormat="false" ht="33.75" hidden="true" customHeight="false" outlineLevel="0" collapsed="false">
      <c r="A467" s="21" t="s">
        <v>679</v>
      </c>
      <c r="B467" s="21" t="s">
        <v>680</v>
      </c>
      <c r="C467" s="22" t="n">
        <v>46700</v>
      </c>
      <c r="D467" s="21" t="s">
        <v>682</v>
      </c>
      <c r="E467" s="21" t="s">
        <v>683</v>
      </c>
      <c r="F467" s="21" t="s">
        <v>58</v>
      </c>
      <c r="G467" s="21" t="s">
        <v>59</v>
      </c>
      <c r="H467" s="23" t="n">
        <v>467</v>
      </c>
      <c r="I467" s="23" t="s">
        <v>65</v>
      </c>
      <c r="J467" s="16" t="s">
        <v>684</v>
      </c>
    </row>
    <row r="468" customFormat="false" ht="33.75" hidden="true" customHeight="false" outlineLevel="0" collapsed="false">
      <c r="A468" s="21" t="s">
        <v>679</v>
      </c>
      <c r="B468" s="21" t="s">
        <v>680</v>
      </c>
      <c r="C468" s="22" t="n">
        <v>46800</v>
      </c>
      <c r="D468" s="21" t="s">
        <v>685</v>
      </c>
      <c r="E468" s="21" t="s">
        <v>686</v>
      </c>
      <c r="F468" s="21" t="s">
        <v>112</v>
      </c>
      <c r="G468" s="21" t="s">
        <v>113</v>
      </c>
      <c r="H468" s="23" t="n">
        <v>468</v>
      </c>
      <c r="I468" s="23" t="s">
        <v>65</v>
      </c>
      <c r="J468" s="16" t="s">
        <v>687</v>
      </c>
    </row>
    <row r="469" customFormat="false" ht="67.5" hidden="true" customHeight="false" outlineLevel="0" collapsed="false">
      <c r="A469" s="21" t="s">
        <v>688</v>
      </c>
      <c r="B469" s="21" t="s">
        <v>689</v>
      </c>
      <c r="C469" s="22" t="n">
        <v>47100</v>
      </c>
      <c r="D469" s="21" t="s">
        <v>56</v>
      </c>
      <c r="E469" s="21" t="s">
        <v>57</v>
      </c>
      <c r="F469" s="21" t="s">
        <v>58</v>
      </c>
      <c r="G469" s="21" t="s">
        <v>59</v>
      </c>
      <c r="H469" s="23" t="n">
        <v>471</v>
      </c>
      <c r="I469" s="23" t="s">
        <v>65</v>
      </c>
      <c r="J469" s="16" t="s">
        <v>690</v>
      </c>
    </row>
    <row r="470" customFormat="false" ht="45" hidden="true" customHeight="false" outlineLevel="0" collapsed="false">
      <c r="A470" s="21" t="s">
        <v>688</v>
      </c>
      <c r="B470" s="21" t="s">
        <v>689</v>
      </c>
      <c r="C470" s="22" t="n">
        <v>47300</v>
      </c>
      <c r="D470" s="21" t="s">
        <v>254</v>
      </c>
      <c r="E470" s="21" t="s">
        <v>255</v>
      </c>
      <c r="F470" s="21" t="s">
        <v>58</v>
      </c>
      <c r="G470" s="21" t="s">
        <v>59</v>
      </c>
      <c r="H470" s="23" t="n">
        <v>473</v>
      </c>
      <c r="I470" s="23" t="s">
        <v>65</v>
      </c>
      <c r="J470" s="16" t="s">
        <v>691</v>
      </c>
    </row>
    <row r="471" customFormat="false" ht="33.75" hidden="true" customHeight="false" outlineLevel="0" collapsed="false">
      <c r="A471" s="21" t="s">
        <v>688</v>
      </c>
      <c r="B471" s="21" t="s">
        <v>689</v>
      </c>
      <c r="C471" s="22" t="n">
        <v>47400</v>
      </c>
      <c r="D471" s="21" t="s">
        <v>257</v>
      </c>
      <c r="E471" s="21" t="s">
        <v>258</v>
      </c>
      <c r="F471" s="21" t="s">
        <v>112</v>
      </c>
      <c r="G471" s="21" t="s">
        <v>113</v>
      </c>
      <c r="H471" s="23" t="n">
        <v>474</v>
      </c>
      <c r="I471" s="23" t="s">
        <v>65</v>
      </c>
      <c r="J471" s="16" t="s">
        <v>692</v>
      </c>
    </row>
    <row r="472" customFormat="false" ht="22.5" hidden="true" customHeight="false" outlineLevel="0" collapsed="false">
      <c r="A472" s="21" t="s">
        <v>693</v>
      </c>
      <c r="B472" s="21" t="s">
        <v>694</v>
      </c>
      <c r="C472" s="22" t="n">
        <v>47700</v>
      </c>
      <c r="D472" s="21" t="s">
        <v>56</v>
      </c>
      <c r="E472" s="21" t="s">
        <v>57</v>
      </c>
      <c r="F472" s="21" t="s">
        <v>58</v>
      </c>
      <c r="G472" s="21" t="s">
        <v>59</v>
      </c>
      <c r="H472" s="23" t="n">
        <v>477</v>
      </c>
      <c r="I472" s="23"/>
      <c r="J472" s="16" t="s">
        <v>60</v>
      </c>
    </row>
    <row r="473" customFormat="false" ht="90" hidden="true" customHeight="false" outlineLevel="0" collapsed="false">
      <c r="A473" s="21" t="s">
        <v>693</v>
      </c>
      <c r="B473" s="21" t="s">
        <v>694</v>
      </c>
      <c r="C473" s="22" t="n">
        <v>47900</v>
      </c>
      <c r="D473" s="21" t="s">
        <v>61</v>
      </c>
      <c r="E473" s="21" t="s">
        <v>62</v>
      </c>
      <c r="F473" s="21" t="s">
        <v>63</v>
      </c>
      <c r="G473" s="21" t="s">
        <v>64</v>
      </c>
      <c r="H473" s="23" t="n">
        <v>479</v>
      </c>
      <c r="I473" s="23" t="s">
        <v>65</v>
      </c>
      <c r="J473" s="16" t="s">
        <v>695</v>
      </c>
    </row>
    <row r="474" customFormat="false" ht="22.5" hidden="true" customHeight="false" outlineLevel="0" collapsed="false">
      <c r="A474" s="21" t="s">
        <v>693</v>
      </c>
      <c r="B474" s="21" t="s">
        <v>694</v>
      </c>
      <c r="C474" s="22" t="n">
        <v>48000</v>
      </c>
      <c r="D474" s="21" t="s">
        <v>67</v>
      </c>
      <c r="E474" s="21" t="s">
        <v>68</v>
      </c>
      <c r="F474" s="21" t="s">
        <v>63</v>
      </c>
      <c r="G474" s="21" t="s">
        <v>69</v>
      </c>
      <c r="H474" s="23" t="n">
        <v>480</v>
      </c>
      <c r="I474" s="23"/>
      <c r="J474" s="16" t="s">
        <v>70</v>
      </c>
    </row>
    <row r="475" customFormat="false" ht="11.25" hidden="true" customHeight="false" outlineLevel="0" collapsed="false">
      <c r="A475" s="21" t="s">
        <v>693</v>
      </c>
      <c r="B475" s="21" t="s">
        <v>694</v>
      </c>
      <c r="C475" s="22" t="n">
        <v>48100</v>
      </c>
      <c r="D475" s="21" t="s">
        <v>71</v>
      </c>
      <c r="E475" s="21" t="s">
        <v>72</v>
      </c>
      <c r="F475" s="21" t="s">
        <v>73</v>
      </c>
      <c r="G475" s="21" t="s">
        <v>74</v>
      </c>
      <c r="H475" s="23" t="n">
        <v>481</v>
      </c>
      <c r="I475" s="23" t="s">
        <v>65</v>
      </c>
      <c r="J475" s="16" t="s">
        <v>75</v>
      </c>
    </row>
    <row r="476" customFormat="false" ht="11.25" hidden="true" customHeight="false" outlineLevel="0" collapsed="false">
      <c r="A476" s="21" t="s">
        <v>693</v>
      </c>
      <c r="B476" s="21" t="s">
        <v>694</v>
      </c>
      <c r="C476" s="22" t="n">
        <v>48200</v>
      </c>
      <c r="D476" s="21" t="s">
        <v>76</v>
      </c>
      <c r="E476" s="21" t="s">
        <v>77</v>
      </c>
      <c r="F476" s="21" t="s">
        <v>73</v>
      </c>
      <c r="G476" s="21" t="s">
        <v>74</v>
      </c>
      <c r="H476" s="23" t="n">
        <v>482</v>
      </c>
      <c r="I476" s="23" t="s">
        <v>65</v>
      </c>
      <c r="J476" s="16" t="s">
        <v>78</v>
      </c>
    </row>
    <row r="477" customFormat="false" ht="22.5" hidden="true" customHeight="false" outlineLevel="0" collapsed="false">
      <c r="A477" s="21" t="s">
        <v>693</v>
      </c>
      <c r="B477" s="21" t="s">
        <v>694</v>
      </c>
      <c r="C477" s="22" t="n">
        <v>48300</v>
      </c>
      <c r="D477" s="21" t="s">
        <v>79</v>
      </c>
      <c r="E477" s="21" t="s">
        <v>80</v>
      </c>
      <c r="F477" s="21" t="s">
        <v>81</v>
      </c>
      <c r="G477" s="21" t="s">
        <v>82</v>
      </c>
      <c r="H477" s="23" t="n">
        <v>483</v>
      </c>
      <c r="I477" s="23" t="s">
        <v>65</v>
      </c>
      <c r="J477" s="16" t="s">
        <v>83</v>
      </c>
    </row>
    <row r="478" customFormat="false" ht="22.5" hidden="true" customHeight="false" outlineLevel="0" collapsed="false">
      <c r="A478" s="21" t="s">
        <v>693</v>
      </c>
      <c r="B478" s="21" t="s">
        <v>694</v>
      </c>
      <c r="C478" s="22" t="n">
        <v>113000</v>
      </c>
      <c r="D478" s="21" t="s">
        <v>84</v>
      </c>
      <c r="E478" s="21" t="s">
        <v>85</v>
      </c>
      <c r="F478" s="21" t="s">
        <v>58</v>
      </c>
      <c r="G478" s="21" t="s">
        <v>86</v>
      </c>
      <c r="H478" s="23" t="n">
        <v>1443</v>
      </c>
      <c r="I478" s="23"/>
      <c r="J478" s="16" t="s">
        <v>87</v>
      </c>
    </row>
    <row r="479" customFormat="false" ht="22.5" hidden="true" customHeight="false" outlineLevel="0" collapsed="false">
      <c r="A479" s="21" t="s">
        <v>693</v>
      </c>
      <c r="B479" s="21" t="s">
        <v>694</v>
      </c>
      <c r="C479" s="22" t="n">
        <v>113100</v>
      </c>
      <c r="D479" s="21" t="s">
        <v>88</v>
      </c>
      <c r="E479" s="21" t="s">
        <v>89</v>
      </c>
      <c r="F479" s="21" t="s">
        <v>63</v>
      </c>
      <c r="G479" s="21" t="s">
        <v>90</v>
      </c>
      <c r="H479" s="23" t="n">
        <v>1444</v>
      </c>
      <c r="I479" s="23"/>
      <c r="J479" s="16" t="s">
        <v>91</v>
      </c>
    </row>
    <row r="480" customFormat="false" ht="11.25" hidden="true" customHeight="false" outlineLevel="0" collapsed="false">
      <c r="A480" s="21" t="s">
        <v>693</v>
      </c>
      <c r="B480" s="21" t="s">
        <v>694</v>
      </c>
      <c r="C480" s="22" t="n">
        <v>48400</v>
      </c>
      <c r="D480" s="21" t="s">
        <v>92</v>
      </c>
      <c r="E480" s="21" t="s">
        <v>93</v>
      </c>
      <c r="F480" s="21" t="s">
        <v>73</v>
      </c>
      <c r="G480" s="21" t="s">
        <v>94</v>
      </c>
      <c r="H480" s="23" t="n">
        <v>484</v>
      </c>
      <c r="I480" s="23"/>
      <c r="J480" s="16" t="s">
        <v>95</v>
      </c>
    </row>
    <row r="481" customFormat="false" ht="11.25" hidden="true" customHeight="false" outlineLevel="0" collapsed="false">
      <c r="A481" s="21" t="s">
        <v>693</v>
      </c>
      <c r="B481" s="21" t="s">
        <v>694</v>
      </c>
      <c r="C481" s="22" t="n">
        <v>48500</v>
      </c>
      <c r="D481" s="21" t="s">
        <v>96</v>
      </c>
      <c r="E481" s="21" t="s">
        <v>97</v>
      </c>
      <c r="F481" s="21" t="s">
        <v>63</v>
      </c>
      <c r="G481" s="21" t="s">
        <v>69</v>
      </c>
      <c r="H481" s="23" t="n">
        <v>485</v>
      </c>
      <c r="I481" s="23"/>
      <c r="J481" s="16" t="s">
        <v>98</v>
      </c>
    </row>
    <row r="482" customFormat="false" ht="11.25" hidden="true" customHeight="false" outlineLevel="0" collapsed="false">
      <c r="A482" s="21" t="s">
        <v>693</v>
      </c>
      <c r="B482" s="21" t="s">
        <v>694</v>
      </c>
      <c r="C482" s="22" t="n">
        <v>48600</v>
      </c>
      <c r="D482" s="21" t="s">
        <v>99</v>
      </c>
      <c r="E482" s="21" t="s">
        <v>100</v>
      </c>
      <c r="F482" s="21" t="s">
        <v>101</v>
      </c>
      <c r="G482" s="21" t="s">
        <v>102</v>
      </c>
      <c r="H482" s="23" t="n">
        <v>486</v>
      </c>
      <c r="I482" s="23" t="s">
        <v>65</v>
      </c>
      <c r="J482" s="16" t="s">
        <v>103</v>
      </c>
    </row>
    <row r="483" customFormat="false" ht="67.5" hidden="true" customHeight="false" outlineLevel="0" collapsed="false">
      <c r="A483" s="21" t="s">
        <v>693</v>
      </c>
      <c r="B483" s="21" t="s">
        <v>694</v>
      </c>
      <c r="C483" s="22" t="n">
        <v>48700</v>
      </c>
      <c r="D483" s="21" t="s">
        <v>128</v>
      </c>
      <c r="E483" s="21" t="s">
        <v>129</v>
      </c>
      <c r="F483" s="21" t="s">
        <v>130</v>
      </c>
      <c r="G483" s="21" t="s">
        <v>131</v>
      </c>
      <c r="H483" s="23" t="n">
        <v>487</v>
      </c>
      <c r="I483" s="23"/>
      <c r="J483" s="16" t="s">
        <v>132</v>
      </c>
    </row>
    <row r="484" customFormat="false" ht="56.25" hidden="true" customHeight="false" outlineLevel="0" collapsed="false">
      <c r="A484" s="21" t="s">
        <v>693</v>
      </c>
      <c r="B484" s="21" t="s">
        <v>694</v>
      </c>
      <c r="C484" s="22" t="n">
        <v>48800</v>
      </c>
      <c r="D484" s="21" t="s">
        <v>416</v>
      </c>
      <c r="E484" s="21" t="s">
        <v>696</v>
      </c>
      <c r="F484" s="21" t="s">
        <v>130</v>
      </c>
      <c r="G484" s="21" t="s">
        <v>131</v>
      </c>
      <c r="H484" s="23" t="n">
        <v>488</v>
      </c>
      <c r="I484" s="23" t="s">
        <v>65</v>
      </c>
      <c r="J484" s="16" t="s">
        <v>417</v>
      </c>
    </row>
    <row r="485" customFormat="false" ht="22.5" hidden="true" customHeight="false" outlineLevel="0" collapsed="false">
      <c r="A485" s="21" t="s">
        <v>693</v>
      </c>
      <c r="B485" s="21" t="s">
        <v>694</v>
      </c>
      <c r="C485" s="22" t="n">
        <v>48900</v>
      </c>
      <c r="D485" s="21" t="s">
        <v>418</v>
      </c>
      <c r="E485" s="21" t="s">
        <v>419</v>
      </c>
      <c r="F485" s="21" t="s">
        <v>112</v>
      </c>
      <c r="G485" s="21" t="s">
        <v>113</v>
      </c>
      <c r="H485" s="23" t="n">
        <v>489</v>
      </c>
      <c r="I485" s="23" t="s">
        <v>65</v>
      </c>
      <c r="J485" s="16" t="s">
        <v>138</v>
      </c>
    </row>
    <row r="486" customFormat="false" ht="56.25" hidden="true" customHeight="false" outlineLevel="0" collapsed="false">
      <c r="A486" s="21" t="s">
        <v>693</v>
      </c>
      <c r="B486" s="21" t="s">
        <v>694</v>
      </c>
      <c r="C486" s="22" t="n">
        <v>49000</v>
      </c>
      <c r="D486" s="21" t="s">
        <v>420</v>
      </c>
      <c r="E486" s="21" t="s">
        <v>421</v>
      </c>
      <c r="F486" s="21" t="s">
        <v>130</v>
      </c>
      <c r="G486" s="21" t="s">
        <v>131</v>
      </c>
      <c r="H486" s="23" t="n">
        <v>490</v>
      </c>
      <c r="I486" s="23" t="s">
        <v>65</v>
      </c>
      <c r="J486" s="16" t="s">
        <v>422</v>
      </c>
    </row>
    <row r="487" customFormat="false" ht="22.5" hidden="true" customHeight="false" outlineLevel="0" collapsed="false">
      <c r="A487" s="21" t="s">
        <v>693</v>
      </c>
      <c r="B487" s="21" t="s">
        <v>694</v>
      </c>
      <c r="C487" s="22" t="n">
        <v>49100</v>
      </c>
      <c r="D487" s="21" t="s">
        <v>423</v>
      </c>
      <c r="E487" s="21" t="s">
        <v>697</v>
      </c>
      <c r="F487" s="21" t="s">
        <v>112</v>
      </c>
      <c r="G487" s="21" t="s">
        <v>113</v>
      </c>
      <c r="H487" s="23" t="n">
        <v>491</v>
      </c>
      <c r="I487" s="23" t="s">
        <v>65</v>
      </c>
      <c r="J487" s="16" t="s">
        <v>138</v>
      </c>
    </row>
    <row r="488" customFormat="false" ht="101.25" hidden="true" customHeight="false" outlineLevel="0" collapsed="false">
      <c r="A488" s="21" t="s">
        <v>693</v>
      </c>
      <c r="B488" s="21" t="s">
        <v>694</v>
      </c>
      <c r="C488" s="22" t="n">
        <v>49200</v>
      </c>
      <c r="D488" s="21" t="s">
        <v>306</v>
      </c>
      <c r="E488" s="21" t="s">
        <v>307</v>
      </c>
      <c r="F488" s="21" t="s">
        <v>308</v>
      </c>
      <c r="G488" s="21" t="s">
        <v>309</v>
      </c>
      <c r="H488" s="23" t="n">
        <v>492</v>
      </c>
      <c r="I488" s="23" t="s">
        <v>65</v>
      </c>
      <c r="J488" s="16" t="s">
        <v>310</v>
      </c>
    </row>
    <row r="489" customFormat="false" ht="45" hidden="true" customHeight="false" outlineLevel="0" collapsed="false">
      <c r="A489" s="21" t="s">
        <v>693</v>
      </c>
      <c r="B489" s="21" t="s">
        <v>694</v>
      </c>
      <c r="C489" s="22" t="n">
        <v>49300</v>
      </c>
      <c r="D489" s="21" t="s">
        <v>311</v>
      </c>
      <c r="E489" s="21" t="s">
        <v>312</v>
      </c>
      <c r="F489" s="21" t="s">
        <v>313</v>
      </c>
      <c r="G489" s="21" t="s">
        <v>314</v>
      </c>
      <c r="H489" s="23" t="n">
        <v>493</v>
      </c>
      <c r="I489" s="23"/>
      <c r="J489" s="16" t="s">
        <v>315</v>
      </c>
    </row>
    <row r="490" customFormat="false" ht="67.5" hidden="true" customHeight="false" outlineLevel="0" collapsed="false">
      <c r="A490" s="21" t="s">
        <v>693</v>
      </c>
      <c r="B490" s="21" t="s">
        <v>694</v>
      </c>
      <c r="C490" s="22" t="n">
        <v>49400</v>
      </c>
      <c r="D490" s="21" t="s">
        <v>191</v>
      </c>
      <c r="E490" s="21" t="s">
        <v>192</v>
      </c>
      <c r="F490" s="21" t="s">
        <v>112</v>
      </c>
      <c r="G490" s="21" t="s">
        <v>113</v>
      </c>
      <c r="H490" s="23" t="n">
        <v>494</v>
      </c>
      <c r="I490" s="23" t="s">
        <v>65</v>
      </c>
      <c r="J490" s="16" t="s">
        <v>193</v>
      </c>
    </row>
    <row r="491" customFormat="false" ht="11.25" hidden="true" customHeight="false" outlineLevel="0" collapsed="false">
      <c r="A491" s="21" t="s">
        <v>693</v>
      </c>
      <c r="B491" s="21" t="s">
        <v>694</v>
      </c>
      <c r="C491" s="22" t="n">
        <v>49500</v>
      </c>
      <c r="D491" s="21" t="s">
        <v>320</v>
      </c>
      <c r="E491" s="21" t="s">
        <v>321</v>
      </c>
      <c r="F491" s="21" t="s">
        <v>125</v>
      </c>
      <c r="G491" s="21" t="s">
        <v>126</v>
      </c>
      <c r="H491" s="23" t="n">
        <v>495</v>
      </c>
      <c r="I491" s="23"/>
      <c r="J491" s="16" t="s">
        <v>322</v>
      </c>
    </row>
    <row r="492" customFormat="false" ht="11.25" hidden="true" customHeight="false" outlineLevel="0" collapsed="false">
      <c r="A492" s="21" t="s">
        <v>693</v>
      </c>
      <c r="B492" s="21" t="s">
        <v>694</v>
      </c>
      <c r="C492" s="22" t="n">
        <v>49600</v>
      </c>
      <c r="D492" s="21" t="s">
        <v>194</v>
      </c>
      <c r="E492" s="21" t="s">
        <v>195</v>
      </c>
      <c r="F492" s="21" t="s">
        <v>125</v>
      </c>
      <c r="G492" s="21" t="s">
        <v>126</v>
      </c>
      <c r="H492" s="23" t="n">
        <v>496</v>
      </c>
      <c r="I492" s="23"/>
      <c r="J492" s="16" t="s">
        <v>196</v>
      </c>
    </row>
    <row r="493" customFormat="false" ht="56.25" hidden="true" customHeight="false" outlineLevel="0" collapsed="false">
      <c r="A493" s="21" t="s">
        <v>693</v>
      </c>
      <c r="B493" s="21" t="s">
        <v>694</v>
      </c>
      <c r="C493" s="22" t="n">
        <v>113200</v>
      </c>
      <c r="D493" s="21" t="s">
        <v>206</v>
      </c>
      <c r="E493" s="21" t="s">
        <v>207</v>
      </c>
      <c r="F493" s="21" t="s">
        <v>112</v>
      </c>
      <c r="G493" s="21" t="s">
        <v>113</v>
      </c>
      <c r="H493" s="23" t="n">
        <v>1445</v>
      </c>
      <c r="I493" s="23"/>
      <c r="J493" s="16" t="s">
        <v>676</v>
      </c>
    </row>
    <row r="494" customFormat="false" ht="11.25" hidden="true" customHeight="false" outlineLevel="0" collapsed="false">
      <c r="A494" s="21" t="s">
        <v>693</v>
      </c>
      <c r="B494" s="21" t="s">
        <v>694</v>
      </c>
      <c r="C494" s="22" t="n">
        <v>113300</v>
      </c>
      <c r="D494" s="21" t="s">
        <v>209</v>
      </c>
      <c r="E494" s="21" t="s">
        <v>210</v>
      </c>
      <c r="F494" s="21" t="s">
        <v>130</v>
      </c>
      <c r="G494" s="21" t="s">
        <v>131</v>
      </c>
      <c r="H494" s="23" t="n">
        <v>1446</v>
      </c>
      <c r="I494" s="23"/>
      <c r="J494" s="16" t="s">
        <v>698</v>
      </c>
    </row>
    <row r="495" customFormat="false" ht="11.25" hidden="true" customHeight="false" outlineLevel="0" collapsed="false">
      <c r="A495" s="21" t="s">
        <v>693</v>
      </c>
      <c r="B495" s="21" t="s">
        <v>694</v>
      </c>
      <c r="C495" s="22" t="n">
        <v>113400</v>
      </c>
      <c r="D495" s="21" t="s">
        <v>212</v>
      </c>
      <c r="E495" s="21" t="s">
        <v>213</v>
      </c>
      <c r="F495" s="21" t="s">
        <v>130</v>
      </c>
      <c r="G495" s="21" t="s">
        <v>131</v>
      </c>
      <c r="H495" s="23" t="n">
        <v>1447</v>
      </c>
      <c r="I495" s="23"/>
      <c r="J495" s="16" t="s">
        <v>699</v>
      </c>
    </row>
    <row r="496" customFormat="false" ht="56.25" hidden="true" customHeight="false" outlineLevel="0" collapsed="false">
      <c r="A496" s="21" t="s">
        <v>693</v>
      </c>
      <c r="B496" s="21" t="s">
        <v>694</v>
      </c>
      <c r="C496" s="22" t="n">
        <v>49700</v>
      </c>
      <c r="D496" s="21" t="s">
        <v>215</v>
      </c>
      <c r="E496" s="21" t="s">
        <v>216</v>
      </c>
      <c r="F496" s="21" t="s">
        <v>112</v>
      </c>
      <c r="G496" s="21" t="s">
        <v>113</v>
      </c>
      <c r="H496" s="23" t="n">
        <v>497</v>
      </c>
      <c r="I496" s="23" t="s">
        <v>65</v>
      </c>
      <c r="J496" s="16" t="s">
        <v>217</v>
      </c>
    </row>
    <row r="497" customFormat="false" ht="22.5" hidden="true" customHeight="false" outlineLevel="0" collapsed="false">
      <c r="A497" s="21" t="s">
        <v>693</v>
      </c>
      <c r="B497" s="21" t="s">
        <v>694</v>
      </c>
      <c r="C497" s="22" t="n">
        <v>49800</v>
      </c>
      <c r="D497" s="21" t="s">
        <v>222</v>
      </c>
      <c r="E497" s="21" t="s">
        <v>223</v>
      </c>
      <c r="F497" s="21" t="s">
        <v>58</v>
      </c>
      <c r="G497" s="21" t="s">
        <v>220</v>
      </c>
      <c r="H497" s="23" t="n">
        <v>498</v>
      </c>
      <c r="I497" s="23"/>
      <c r="J497" s="16" t="s">
        <v>221</v>
      </c>
    </row>
    <row r="498" customFormat="false" ht="22.5" hidden="true" customHeight="false" outlineLevel="0" collapsed="false">
      <c r="A498" s="21" t="s">
        <v>693</v>
      </c>
      <c r="B498" s="21" t="s">
        <v>694</v>
      </c>
      <c r="C498" s="22" t="n">
        <v>49900</v>
      </c>
      <c r="D498" s="21" t="s">
        <v>528</v>
      </c>
      <c r="E498" s="21" t="s">
        <v>529</v>
      </c>
      <c r="F498" s="21" t="s">
        <v>58</v>
      </c>
      <c r="G498" s="21" t="s">
        <v>220</v>
      </c>
      <c r="H498" s="23" t="n">
        <v>499</v>
      </c>
      <c r="I498" s="23"/>
      <c r="J498" s="16" t="s">
        <v>221</v>
      </c>
    </row>
    <row r="499" customFormat="false" ht="22.5" hidden="true" customHeight="false" outlineLevel="0" collapsed="false">
      <c r="A499" s="21" t="s">
        <v>693</v>
      </c>
      <c r="B499" s="21" t="s">
        <v>694</v>
      </c>
      <c r="C499" s="22" t="n">
        <v>50000</v>
      </c>
      <c r="D499" s="21" t="s">
        <v>530</v>
      </c>
      <c r="E499" s="21" t="s">
        <v>531</v>
      </c>
      <c r="F499" s="21" t="s">
        <v>58</v>
      </c>
      <c r="G499" s="21" t="s">
        <v>220</v>
      </c>
      <c r="H499" s="23" t="n">
        <v>500</v>
      </c>
      <c r="I499" s="23"/>
      <c r="J499" s="16" t="s">
        <v>221</v>
      </c>
    </row>
    <row r="500" customFormat="false" ht="22.5" hidden="true" customHeight="false" outlineLevel="0" collapsed="false">
      <c r="A500" s="21" t="s">
        <v>693</v>
      </c>
      <c r="B500" s="21" t="s">
        <v>694</v>
      </c>
      <c r="C500" s="22" t="n">
        <v>50100</v>
      </c>
      <c r="D500" s="21" t="s">
        <v>328</v>
      </c>
      <c r="E500" s="21" t="s">
        <v>329</v>
      </c>
      <c r="F500" s="21" t="s">
        <v>58</v>
      </c>
      <c r="G500" s="21" t="s">
        <v>220</v>
      </c>
      <c r="H500" s="23" t="n">
        <v>501</v>
      </c>
      <c r="I500" s="23"/>
      <c r="J500" s="16" t="s">
        <v>221</v>
      </c>
    </row>
    <row r="501" customFormat="false" ht="11.25" hidden="true" customHeight="false" outlineLevel="0" collapsed="false">
      <c r="A501" s="21" t="s">
        <v>693</v>
      </c>
      <c r="B501" s="21" t="s">
        <v>694</v>
      </c>
      <c r="C501" s="22" t="n">
        <v>50200</v>
      </c>
      <c r="D501" s="21" t="s">
        <v>238</v>
      </c>
      <c r="E501" s="21" t="s">
        <v>239</v>
      </c>
      <c r="F501" s="21" t="s">
        <v>240</v>
      </c>
      <c r="G501" s="21" t="s">
        <v>241</v>
      </c>
      <c r="H501" s="23" t="n">
        <v>502</v>
      </c>
      <c r="I501" s="23"/>
      <c r="J501" s="16" t="s">
        <v>4</v>
      </c>
    </row>
    <row r="502" customFormat="false" ht="22.5" hidden="true" customHeight="false" outlineLevel="0" collapsed="false">
      <c r="A502" s="21" t="s">
        <v>700</v>
      </c>
      <c r="B502" s="21" t="s">
        <v>701</v>
      </c>
      <c r="C502" s="22" t="n">
        <v>50500</v>
      </c>
      <c r="D502" s="21" t="s">
        <v>56</v>
      </c>
      <c r="E502" s="21" t="s">
        <v>57</v>
      </c>
      <c r="F502" s="21" t="s">
        <v>58</v>
      </c>
      <c r="G502" s="21" t="s">
        <v>59</v>
      </c>
      <c r="H502" s="23" t="n">
        <v>505</v>
      </c>
      <c r="I502" s="23"/>
      <c r="J502" s="16" t="s">
        <v>702</v>
      </c>
    </row>
    <row r="503" customFormat="false" ht="22.5" hidden="true" customHeight="false" outlineLevel="0" collapsed="false">
      <c r="A503" s="21" t="s">
        <v>700</v>
      </c>
      <c r="B503" s="21" t="s">
        <v>701</v>
      </c>
      <c r="C503" s="22" t="n">
        <v>50700</v>
      </c>
      <c r="D503" s="21" t="s">
        <v>136</v>
      </c>
      <c r="E503" s="21" t="s">
        <v>137</v>
      </c>
      <c r="F503" s="21" t="s">
        <v>112</v>
      </c>
      <c r="G503" s="21" t="s">
        <v>113</v>
      </c>
      <c r="H503" s="23" t="n">
        <v>507</v>
      </c>
      <c r="I503" s="23"/>
      <c r="J503" s="16" t="s">
        <v>138</v>
      </c>
    </row>
    <row r="504" customFormat="false" ht="56.25" hidden="true" customHeight="false" outlineLevel="0" collapsed="false">
      <c r="A504" s="21" t="s">
        <v>700</v>
      </c>
      <c r="B504" s="21" t="s">
        <v>701</v>
      </c>
      <c r="C504" s="22" t="n">
        <v>50800</v>
      </c>
      <c r="D504" s="21" t="s">
        <v>337</v>
      </c>
      <c r="E504" s="21" t="s">
        <v>338</v>
      </c>
      <c r="F504" s="21" t="s">
        <v>130</v>
      </c>
      <c r="G504" s="21" t="s">
        <v>131</v>
      </c>
      <c r="H504" s="23" t="n">
        <v>508</v>
      </c>
      <c r="I504" s="23"/>
      <c r="J504" s="16" t="s">
        <v>339</v>
      </c>
    </row>
    <row r="505" customFormat="false" ht="78.75" hidden="true" customHeight="false" outlineLevel="0" collapsed="false">
      <c r="A505" s="21" t="s">
        <v>700</v>
      </c>
      <c r="B505" s="21" t="s">
        <v>701</v>
      </c>
      <c r="C505" s="22" t="n">
        <v>50900</v>
      </c>
      <c r="D505" s="21" t="s">
        <v>133</v>
      </c>
      <c r="E505" s="21" t="s">
        <v>134</v>
      </c>
      <c r="F505" s="21" t="s">
        <v>130</v>
      </c>
      <c r="G505" s="21" t="s">
        <v>131</v>
      </c>
      <c r="H505" s="23" t="n">
        <v>509</v>
      </c>
      <c r="I505" s="23"/>
      <c r="J505" s="16" t="s">
        <v>340</v>
      </c>
    </row>
    <row r="506" customFormat="false" ht="11.25" hidden="true" customHeight="false" outlineLevel="0" collapsed="false">
      <c r="A506" s="21" t="s">
        <v>700</v>
      </c>
      <c r="B506" s="21" t="s">
        <v>701</v>
      </c>
      <c r="C506" s="22" t="n">
        <v>51000</v>
      </c>
      <c r="D506" s="21" t="s">
        <v>341</v>
      </c>
      <c r="E506" s="21" t="s">
        <v>341</v>
      </c>
      <c r="F506" s="21" t="s">
        <v>308</v>
      </c>
      <c r="G506" s="21" t="s">
        <v>309</v>
      </c>
      <c r="H506" s="23" t="n">
        <v>510</v>
      </c>
      <c r="I506" s="23"/>
      <c r="J506" s="16" t="s">
        <v>342</v>
      </c>
    </row>
    <row r="507" customFormat="false" ht="11.25" hidden="true" customHeight="false" outlineLevel="0" collapsed="false">
      <c r="A507" s="21" t="s">
        <v>700</v>
      </c>
      <c r="B507" s="21" t="s">
        <v>701</v>
      </c>
      <c r="C507" s="22" t="n">
        <v>51100</v>
      </c>
      <c r="D507" s="21" t="s">
        <v>343</v>
      </c>
      <c r="E507" s="21" t="s">
        <v>343</v>
      </c>
      <c r="F507" s="21" t="s">
        <v>120</v>
      </c>
      <c r="G507" s="21" t="s">
        <v>121</v>
      </c>
      <c r="H507" s="23" t="n">
        <v>511</v>
      </c>
      <c r="I507" s="23"/>
      <c r="J507" s="16" t="s">
        <v>344</v>
      </c>
    </row>
    <row r="508" customFormat="false" ht="11.25" hidden="true" customHeight="false" outlineLevel="0" collapsed="false">
      <c r="A508" s="21" t="s">
        <v>700</v>
      </c>
      <c r="B508" s="21" t="s">
        <v>701</v>
      </c>
      <c r="C508" s="22" t="n">
        <v>51200</v>
      </c>
      <c r="D508" s="21" t="s">
        <v>345</v>
      </c>
      <c r="E508" s="21" t="s">
        <v>345</v>
      </c>
      <c r="F508" s="21" t="s">
        <v>346</v>
      </c>
      <c r="G508" s="21" t="s">
        <v>347</v>
      </c>
      <c r="H508" s="23" t="n">
        <v>512</v>
      </c>
      <c r="I508" s="23"/>
      <c r="J508" s="16" t="s">
        <v>348</v>
      </c>
    </row>
    <row r="509" customFormat="false" ht="11.25" hidden="true" customHeight="false" outlineLevel="0" collapsed="false">
      <c r="A509" s="21" t="s">
        <v>700</v>
      </c>
      <c r="B509" s="21" t="s">
        <v>701</v>
      </c>
      <c r="C509" s="22" t="n">
        <v>51300</v>
      </c>
      <c r="D509" s="21" t="s">
        <v>349</v>
      </c>
      <c r="E509" s="21" t="s">
        <v>350</v>
      </c>
      <c r="F509" s="21" t="s">
        <v>125</v>
      </c>
      <c r="G509" s="21" t="s">
        <v>126</v>
      </c>
      <c r="H509" s="23" t="n">
        <v>513</v>
      </c>
      <c r="I509" s="23"/>
      <c r="J509" s="16" t="s">
        <v>351</v>
      </c>
    </row>
    <row r="510" customFormat="false" ht="22.5" hidden="true" customHeight="false" outlineLevel="0" collapsed="false">
      <c r="A510" s="21" t="s">
        <v>700</v>
      </c>
      <c r="B510" s="21" t="s">
        <v>701</v>
      </c>
      <c r="C510" s="22" t="n">
        <v>51400</v>
      </c>
      <c r="D510" s="21" t="s">
        <v>352</v>
      </c>
      <c r="E510" s="21" t="s">
        <v>353</v>
      </c>
      <c r="F510" s="21" t="s">
        <v>58</v>
      </c>
      <c r="G510" s="21" t="s">
        <v>220</v>
      </c>
      <c r="H510" s="23" t="n">
        <v>514</v>
      </c>
      <c r="I510" s="23"/>
      <c r="J510" s="16" t="s">
        <v>221</v>
      </c>
    </row>
    <row r="511" customFormat="false" ht="22.5" hidden="true" customHeight="false" outlineLevel="0" collapsed="false">
      <c r="A511" s="21" t="s">
        <v>700</v>
      </c>
      <c r="B511" s="21" t="s">
        <v>701</v>
      </c>
      <c r="C511" s="22" t="n">
        <v>51500</v>
      </c>
      <c r="D511" s="21" t="s">
        <v>224</v>
      </c>
      <c r="E511" s="21" t="s">
        <v>225</v>
      </c>
      <c r="F511" s="21" t="s">
        <v>58</v>
      </c>
      <c r="G511" s="21" t="s">
        <v>220</v>
      </c>
      <c r="H511" s="23" t="n">
        <v>515</v>
      </c>
      <c r="I511" s="23"/>
      <c r="J511" s="16" t="s">
        <v>221</v>
      </c>
    </row>
    <row r="512" customFormat="false" ht="22.5" hidden="true" customHeight="false" outlineLevel="0" collapsed="false">
      <c r="A512" s="21" t="s">
        <v>700</v>
      </c>
      <c r="B512" s="21" t="s">
        <v>701</v>
      </c>
      <c r="C512" s="22" t="n">
        <v>51600</v>
      </c>
      <c r="D512" s="21" t="s">
        <v>354</v>
      </c>
      <c r="E512" s="21" t="s">
        <v>355</v>
      </c>
      <c r="F512" s="21" t="s">
        <v>58</v>
      </c>
      <c r="G512" s="21" t="s">
        <v>220</v>
      </c>
      <c r="H512" s="23" t="n">
        <v>516</v>
      </c>
      <c r="I512" s="23"/>
      <c r="J512" s="16" t="s">
        <v>221</v>
      </c>
    </row>
    <row r="513" customFormat="false" ht="22.5" hidden="true" customHeight="false" outlineLevel="0" collapsed="false">
      <c r="A513" s="21" t="s">
        <v>700</v>
      </c>
      <c r="B513" s="21" t="s">
        <v>701</v>
      </c>
      <c r="C513" s="22" t="n">
        <v>51700</v>
      </c>
      <c r="D513" s="21" t="s">
        <v>356</v>
      </c>
      <c r="E513" s="21" t="s">
        <v>357</v>
      </c>
      <c r="F513" s="21" t="s">
        <v>58</v>
      </c>
      <c r="G513" s="21" t="s">
        <v>220</v>
      </c>
      <c r="H513" s="23" t="n">
        <v>517</v>
      </c>
      <c r="I513" s="23"/>
      <c r="J513" s="16" t="s">
        <v>221</v>
      </c>
    </row>
    <row r="514" customFormat="false" ht="22.5" hidden="true" customHeight="false" outlineLevel="0" collapsed="false">
      <c r="A514" s="21" t="s">
        <v>700</v>
      </c>
      <c r="B514" s="21" t="s">
        <v>701</v>
      </c>
      <c r="C514" s="22" t="n">
        <v>51800</v>
      </c>
      <c r="D514" s="21" t="s">
        <v>358</v>
      </c>
      <c r="E514" s="21" t="s">
        <v>359</v>
      </c>
      <c r="F514" s="21" t="s">
        <v>58</v>
      </c>
      <c r="G514" s="21" t="s">
        <v>220</v>
      </c>
      <c r="H514" s="23" t="n">
        <v>518</v>
      </c>
      <c r="I514" s="23"/>
      <c r="J514" s="16" t="s">
        <v>221</v>
      </c>
    </row>
    <row r="515" customFormat="false" ht="56.25" hidden="true" customHeight="false" outlineLevel="0" collapsed="false">
      <c r="A515" s="21" t="s">
        <v>703</v>
      </c>
      <c r="B515" s="21" t="s">
        <v>704</v>
      </c>
      <c r="C515" s="22" t="n">
        <v>52100</v>
      </c>
      <c r="D515" s="21" t="s">
        <v>56</v>
      </c>
      <c r="E515" s="21" t="s">
        <v>57</v>
      </c>
      <c r="F515" s="21" t="s">
        <v>58</v>
      </c>
      <c r="G515" s="21" t="s">
        <v>59</v>
      </c>
      <c r="H515" s="23" t="n">
        <v>521</v>
      </c>
      <c r="I515" s="23" t="s">
        <v>65</v>
      </c>
      <c r="J515" s="16" t="s">
        <v>705</v>
      </c>
    </row>
    <row r="516" customFormat="false" ht="45" hidden="true" customHeight="false" outlineLevel="0" collapsed="false">
      <c r="A516" s="21" t="s">
        <v>703</v>
      </c>
      <c r="B516" s="21" t="s">
        <v>704</v>
      </c>
      <c r="C516" s="22" t="n">
        <v>52300</v>
      </c>
      <c r="D516" s="21" t="s">
        <v>245</v>
      </c>
      <c r="E516" s="21" t="s">
        <v>246</v>
      </c>
      <c r="F516" s="21" t="s">
        <v>58</v>
      </c>
      <c r="G516" s="21" t="s">
        <v>59</v>
      </c>
      <c r="H516" s="23" t="n">
        <v>523</v>
      </c>
      <c r="I516" s="23" t="s">
        <v>65</v>
      </c>
      <c r="J516" s="16" t="s">
        <v>706</v>
      </c>
    </row>
    <row r="517" customFormat="false" ht="33.75" hidden="true" customHeight="false" outlineLevel="0" collapsed="false">
      <c r="A517" s="21" t="s">
        <v>703</v>
      </c>
      <c r="B517" s="21" t="s">
        <v>704</v>
      </c>
      <c r="C517" s="22" t="n">
        <v>52400</v>
      </c>
      <c r="D517" s="21" t="s">
        <v>248</v>
      </c>
      <c r="E517" s="21" t="s">
        <v>249</v>
      </c>
      <c r="F517" s="21" t="s">
        <v>112</v>
      </c>
      <c r="G517" s="21" t="s">
        <v>113</v>
      </c>
      <c r="H517" s="23" t="n">
        <v>524</v>
      </c>
      <c r="I517" s="23" t="s">
        <v>65</v>
      </c>
      <c r="J517" s="16" t="s">
        <v>707</v>
      </c>
    </row>
    <row r="518" customFormat="false" ht="56.25" hidden="true" customHeight="false" outlineLevel="0" collapsed="false">
      <c r="A518" s="21" t="s">
        <v>708</v>
      </c>
      <c r="B518" s="21" t="s">
        <v>709</v>
      </c>
      <c r="C518" s="22" t="n">
        <v>52700</v>
      </c>
      <c r="D518" s="21" t="s">
        <v>56</v>
      </c>
      <c r="E518" s="21" t="s">
        <v>57</v>
      </c>
      <c r="F518" s="21" t="s">
        <v>58</v>
      </c>
      <c r="G518" s="21" t="s">
        <v>59</v>
      </c>
      <c r="H518" s="23" t="n">
        <v>527</v>
      </c>
      <c r="I518" s="23" t="s">
        <v>65</v>
      </c>
      <c r="J518" s="16" t="s">
        <v>710</v>
      </c>
    </row>
    <row r="519" customFormat="false" ht="33.75" hidden="true" customHeight="false" outlineLevel="0" collapsed="false">
      <c r="A519" s="21" t="s">
        <v>708</v>
      </c>
      <c r="B519" s="21" t="s">
        <v>709</v>
      </c>
      <c r="C519" s="22" t="n">
        <v>52900</v>
      </c>
      <c r="D519" s="21" t="s">
        <v>711</v>
      </c>
      <c r="E519" s="21" t="s">
        <v>712</v>
      </c>
      <c r="F519" s="21" t="s">
        <v>58</v>
      </c>
      <c r="G519" s="21" t="s">
        <v>59</v>
      </c>
      <c r="H519" s="23" t="n">
        <v>529</v>
      </c>
      <c r="I519" s="23" t="s">
        <v>65</v>
      </c>
      <c r="J519" s="16" t="s">
        <v>713</v>
      </c>
    </row>
    <row r="520" customFormat="false" ht="33.75" hidden="true" customHeight="false" outlineLevel="0" collapsed="false">
      <c r="A520" s="21" t="s">
        <v>708</v>
      </c>
      <c r="B520" s="21" t="s">
        <v>709</v>
      </c>
      <c r="C520" s="22" t="n">
        <v>53000</v>
      </c>
      <c r="D520" s="21" t="s">
        <v>714</v>
      </c>
      <c r="E520" s="21" t="s">
        <v>715</v>
      </c>
      <c r="F520" s="21" t="s">
        <v>112</v>
      </c>
      <c r="G520" s="21" t="s">
        <v>113</v>
      </c>
      <c r="H520" s="23" t="n">
        <v>530</v>
      </c>
      <c r="I520" s="23" t="s">
        <v>65</v>
      </c>
      <c r="J520" s="16" t="s">
        <v>716</v>
      </c>
    </row>
    <row r="521" customFormat="false" ht="22.5" hidden="true" customHeight="false" outlineLevel="0" collapsed="false">
      <c r="A521" s="21" t="s">
        <v>717</v>
      </c>
      <c r="B521" s="21" t="s">
        <v>718</v>
      </c>
      <c r="C521" s="22" t="n">
        <v>53300</v>
      </c>
      <c r="D521" s="21" t="s">
        <v>56</v>
      </c>
      <c r="E521" s="21" t="s">
        <v>57</v>
      </c>
      <c r="F521" s="21" t="s">
        <v>58</v>
      </c>
      <c r="G521" s="21" t="s">
        <v>59</v>
      </c>
      <c r="H521" s="23" t="n">
        <v>533</v>
      </c>
      <c r="I521" s="23"/>
      <c r="J521" s="16" t="s">
        <v>60</v>
      </c>
    </row>
    <row r="522" customFormat="false" ht="56.25" hidden="true" customHeight="false" outlineLevel="0" collapsed="false">
      <c r="A522" s="21" t="s">
        <v>717</v>
      </c>
      <c r="B522" s="21" t="s">
        <v>718</v>
      </c>
      <c r="C522" s="22" t="n">
        <v>53500</v>
      </c>
      <c r="D522" s="21" t="s">
        <v>61</v>
      </c>
      <c r="E522" s="21" t="s">
        <v>62</v>
      </c>
      <c r="F522" s="21" t="s">
        <v>63</v>
      </c>
      <c r="G522" s="21" t="s">
        <v>64</v>
      </c>
      <c r="H522" s="23" t="n">
        <v>535</v>
      </c>
      <c r="I522" s="23" t="s">
        <v>65</v>
      </c>
      <c r="J522" s="16" t="s">
        <v>66</v>
      </c>
    </row>
    <row r="523" customFormat="false" ht="22.5" hidden="true" customHeight="false" outlineLevel="0" collapsed="false">
      <c r="A523" s="21" t="s">
        <v>717</v>
      </c>
      <c r="B523" s="21" t="s">
        <v>718</v>
      </c>
      <c r="C523" s="22" t="n">
        <v>53600</v>
      </c>
      <c r="D523" s="21" t="s">
        <v>67</v>
      </c>
      <c r="E523" s="21" t="s">
        <v>719</v>
      </c>
      <c r="F523" s="21" t="s">
        <v>63</v>
      </c>
      <c r="G523" s="21" t="s">
        <v>69</v>
      </c>
      <c r="H523" s="23" t="n">
        <v>536</v>
      </c>
      <c r="I523" s="23"/>
      <c r="J523" s="16" t="s">
        <v>70</v>
      </c>
    </row>
    <row r="524" customFormat="false" ht="22.5" hidden="true" customHeight="false" outlineLevel="0" collapsed="false">
      <c r="A524" s="21" t="s">
        <v>717</v>
      </c>
      <c r="B524" s="21" t="s">
        <v>718</v>
      </c>
      <c r="C524" s="22" t="n">
        <v>113500</v>
      </c>
      <c r="D524" s="21" t="s">
        <v>84</v>
      </c>
      <c r="E524" s="21" t="s">
        <v>85</v>
      </c>
      <c r="F524" s="21" t="s">
        <v>58</v>
      </c>
      <c r="G524" s="21" t="s">
        <v>86</v>
      </c>
      <c r="H524" s="23" t="n">
        <v>1448</v>
      </c>
      <c r="I524" s="23"/>
      <c r="J524" s="16" t="s">
        <v>87</v>
      </c>
    </row>
    <row r="525" customFormat="false" ht="22.5" hidden="true" customHeight="false" outlineLevel="0" collapsed="false">
      <c r="A525" s="21" t="s">
        <v>717</v>
      </c>
      <c r="B525" s="21" t="s">
        <v>718</v>
      </c>
      <c r="C525" s="22" t="n">
        <v>113600</v>
      </c>
      <c r="D525" s="21" t="s">
        <v>88</v>
      </c>
      <c r="E525" s="21" t="s">
        <v>89</v>
      </c>
      <c r="F525" s="21" t="s">
        <v>63</v>
      </c>
      <c r="G525" s="21" t="s">
        <v>90</v>
      </c>
      <c r="H525" s="23" t="n">
        <v>1449</v>
      </c>
      <c r="I525" s="23"/>
      <c r="J525" s="16" t="s">
        <v>91</v>
      </c>
    </row>
    <row r="526" customFormat="false" ht="33.75" hidden="true" customHeight="false" outlineLevel="0" collapsed="false">
      <c r="A526" s="21" t="s">
        <v>717</v>
      </c>
      <c r="B526" s="21" t="s">
        <v>718</v>
      </c>
      <c r="C526" s="22" t="n">
        <v>53700</v>
      </c>
      <c r="D526" s="21" t="s">
        <v>560</v>
      </c>
      <c r="E526" s="21" t="s">
        <v>561</v>
      </c>
      <c r="F526" s="21" t="s">
        <v>562</v>
      </c>
      <c r="G526" s="21" t="s">
        <v>563</v>
      </c>
      <c r="H526" s="23" t="n">
        <v>537</v>
      </c>
      <c r="I526" s="23" t="s">
        <v>65</v>
      </c>
      <c r="J526" s="16" t="s">
        <v>564</v>
      </c>
    </row>
    <row r="527" customFormat="false" ht="78.75" hidden="true" customHeight="false" outlineLevel="0" collapsed="false">
      <c r="A527" s="21" t="s">
        <v>717</v>
      </c>
      <c r="B527" s="21" t="s">
        <v>718</v>
      </c>
      <c r="C527" s="22" t="n">
        <v>99400</v>
      </c>
      <c r="D527" s="21" t="s">
        <v>565</v>
      </c>
      <c r="E527" s="21" t="s">
        <v>566</v>
      </c>
      <c r="F527" s="21" t="s">
        <v>562</v>
      </c>
      <c r="G527" s="21" t="s">
        <v>563</v>
      </c>
      <c r="H527" s="23" t="n">
        <v>994</v>
      </c>
      <c r="I527" s="23" t="s">
        <v>65</v>
      </c>
      <c r="J527" s="16" t="s">
        <v>567</v>
      </c>
    </row>
    <row r="528" customFormat="false" ht="11.25" hidden="true" customHeight="false" outlineLevel="0" collapsed="false">
      <c r="A528" s="21" t="s">
        <v>717</v>
      </c>
      <c r="B528" s="21" t="s">
        <v>718</v>
      </c>
      <c r="C528" s="22" t="n">
        <v>118900</v>
      </c>
      <c r="D528" s="21" t="s">
        <v>720</v>
      </c>
      <c r="E528" s="21" t="s">
        <v>721</v>
      </c>
      <c r="F528" s="21" t="s">
        <v>562</v>
      </c>
      <c r="G528" s="21" t="s">
        <v>563</v>
      </c>
      <c r="H528" s="23" t="n">
        <v>1303</v>
      </c>
      <c r="I528" s="23"/>
      <c r="J528" s="16" t="s">
        <v>722</v>
      </c>
    </row>
    <row r="529" customFormat="false" ht="22.5" hidden="true" customHeight="false" outlineLevel="0" collapsed="false">
      <c r="A529" s="21" t="s">
        <v>717</v>
      </c>
      <c r="B529" s="21" t="s">
        <v>718</v>
      </c>
      <c r="C529" s="22" t="n">
        <v>113700</v>
      </c>
      <c r="D529" s="21" t="s">
        <v>582</v>
      </c>
      <c r="E529" s="21" t="s">
        <v>583</v>
      </c>
      <c r="F529" s="21" t="s">
        <v>81</v>
      </c>
      <c r="G529" s="21" t="s">
        <v>82</v>
      </c>
      <c r="H529" s="23" t="n">
        <v>1450</v>
      </c>
      <c r="I529" s="23"/>
      <c r="J529" s="24" t="s">
        <v>584</v>
      </c>
    </row>
    <row r="530" customFormat="false" ht="11.25" hidden="true" customHeight="false" outlineLevel="0" collapsed="false">
      <c r="A530" s="21" t="s">
        <v>717</v>
      </c>
      <c r="B530" s="21" t="s">
        <v>718</v>
      </c>
      <c r="C530" s="22" t="n">
        <v>113800</v>
      </c>
      <c r="D530" s="21" t="s">
        <v>585</v>
      </c>
      <c r="E530" s="21" t="s">
        <v>586</v>
      </c>
      <c r="F530" s="21" t="s">
        <v>81</v>
      </c>
      <c r="G530" s="21" t="s">
        <v>82</v>
      </c>
      <c r="H530" s="23" t="n">
        <v>1251</v>
      </c>
      <c r="I530" s="23"/>
      <c r="J530" s="16" t="s">
        <v>723</v>
      </c>
    </row>
    <row r="531" customFormat="false" ht="22.5" hidden="true" customHeight="false" outlineLevel="0" collapsed="false">
      <c r="A531" s="21" t="s">
        <v>717</v>
      </c>
      <c r="B531" s="21" t="s">
        <v>718</v>
      </c>
      <c r="C531" s="22" t="n">
        <v>113900</v>
      </c>
      <c r="D531" s="21" t="s">
        <v>588</v>
      </c>
      <c r="E531" s="21" t="s">
        <v>589</v>
      </c>
      <c r="F531" s="21" t="s">
        <v>81</v>
      </c>
      <c r="G531" s="21" t="s">
        <v>82</v>
      </c>
      <c r="H531" s="23" t="n">
        <v>1252</v>
      </c>
      <c r="I531" s="23"/>
      <c r="J531" s="16" t="s">
        <v>724</v>
      </c>
    </row>
    <row r="532" customFormat="false" ht="11.25" hidden="true" customHeight="false" outlineLevel="0" collapsed="false">
      <c r="A532" s="21" t="s">
        <v>717</v>
      </c>
      <c r="B532" s="21" t="s">
        <v>718</v>
      </c>
      <c r="C532" s="22" t="n">
        <v>114000</v>
      </c>
      <c r="D532" s="21" t="s">
        <v>591</v>
      </c>
      <c r="E532" s="21" t="s">
        <v>592</v>
      </c>
      <c r="F532" s="21" t="s">
        <v>81</v>
      </c>
      <c r="G532" s="21" t="s">
        <v>82</v>
      </c>
      <c r="H532" s="23" t="n">
        <v>1253</v>
      </c>
      <c r="I532" s="23"/>
      <c r="J532" s="16" t="s">
        <v>725</v>
      </c>
    </row>
    <row r="533" customFormat="false" ht="11.25" hidden="true" customHeight="false" outlineLevel="0" collapsed="false">
      <c r="A533" s="21" t="s">
        <v>717</v>
      </c>
      <c r="B533" s="21" t="s">
        <v>718</v>
      </c>
      <c r="C533" s="22" t="n">
        <v>114100</v>
      </c>
      <c r="D533" s="21" t="s">
        <v>594</v>
      </c>
      <c r="E533" s="21" t="s">
        <v>595</v>
      </c>
      <c r="F533" s="21" t="s">
        <v>81</v>
      </c>
      <c r="G533" s="21" t="s">
        <v>82</v>
      </c>
      <c r="H533" s="23" t="n">
        <v>1254</v>
      </c>
      <c r="I533" s="23"/>
      <c r="J533" s="16" t="s">
        <v>726</v>
      </c>
    </row>
    <row r="534" customFormat="false" ht="11.25" hidden="true" customHeight="false" outlineLevel="0" collapsed="false">
      <c r="A534" s="21" t="s">
        <v>717</v>
      </c>
      <c r="B534" s="21" t="s">
        <v>718</v>
      </c>
      <c r="C534" s="22" t="n">
        <v>114200</v>
      </c>
      <c r="D534" s="21" t="s">
        <v>597</v>
      </c>
      <c r="E534" s="21" t="s">
        <v>598</v>
      </c>
      <c r="F534" s="21" t="s">
        <v>81</v>
      </c>
      <c r="G534" s="21" t="s">
        <v>82</v>
      </c>
      <c r="H534" s="23" t="n">
        <v>1255</v>
      </c>
      <c r="I534" s="23"/>
      <c r="J534" s="16" t="s">
        <v>727</v>
      </c>
    </row>
    <row r="535" customFormat="false" ht="22.5" hidden="true" customHeight="false" outlineLevel="0" collapsed="false">
      <c r="A535" s="21" t="s">
        <v>717</v>
      </c>
      <c r="B535" s="21" t="s">
        <v>718</v>
      </c>
      <c r="C535" s="22" t="n">
        <v>114300</v>
      </c>
      <c r="D535" s="21" t="s">
        <v>600</v>
      </c>
      <c r="E535" s="21" t="s">
        <v>601</v>
      </c>
      <c r="F535" s="21" t="s">
        <v>81</v>
      </c>
      <c r="G535" s="21" t="s">
        <v>82</v>
      </c>
      <c r="H535" s="23" t="n">
        <v>1256</v>
      </c>
      <c r="I535" s="23"/>
      <c r="J535" s="16" t="s">
        <v>728</v>
      </c>
    </row>
    <row r="536" customFormat="false" ht="11.25" hidden="true" customHeight="false" outlineLevel="0" collapsed="false">
      <c r="A536" s="21" t="s">
        <v>717</v>
      </c>
      <c r="B536" s="21" t="s">
        <v>718</v>
      </c>
      <c r="C536" s="22" t="n">
        <v>99100</v>
      </c>
      <c r="D536" s="21" t="s">
        <v>729</v>
      </c>
      <c r="E536" s="21" t="s">
        <v>730</v>
      </c>
      <c r="F536" s="21" t="s">
        <v>81</v>
      </c>
      <c r="G536" s="21" t="s">
        <v>82</v>
      </c>
      <c r="H536" s="23" t="n">
        <v>991</v>
      </c>
      <c r="I536" s="23" t="s">
        <v>65</v>
      </c>
      <c r="J536" s="16" t="s">
        <v>731</v>
      </c>
    </row>
    <row r="537" customFormat="false" ht="22.5" hidden="true" customHeight="false" outlineLevel="0" collapsed="false">
      <c r="A537" s="21" t="s">
        <v>717</v>
      </c>
      <c r="B537" s="21" t="s">
        <v>718</v>
      </c>
      <c r="C537" s="22" t="n">
        <v>100400</v>
      </c>
      <c r="D537" s="21" t="s">
        <v>732</v>
      </c>
      <c r="E537" s="21" t="s">
        <v>604</v>
      </c>
      <c r="F537" s="21" t="s">
        <v>81</v>
      </c>
      <c r="G537" s="21" t="s">
        <v>82</v>
      </c>
      <c r="H537" s="23" t="n">
        <v>1004</v>
      </c>
      <c r="I537" s="23" t="s">
        <v>65</v>
      </c>
      <c r="J537" s="16" t="s">
        <v>733</v>
      </c>
    </row>
    <row r="538" customFormat="false" ht="45" hidden="true" customHeight="false" outlineLevel="0" collapsed="false">
      <c r="A538" s="21" t="s">
        <v>717</v>
      </c>
      <c r="B538" s="21" t="s">
        <v>718</v>
      </c>
      <c r="C538" s="22" t="n">
        <v>54500</v>
      </c>
      <c r="D538" s="21" t="s">
        <v>568</v>
      </c>
      <c r="E538" s="21" t="s">
        <v>159</v>
      </c>
      <c r="F538" s="21" t="s">
        <v>155</v>
      </c>
      <c r="G538" s="21" t="s">
        <v>156</v>
      </c>
      <c r="H538" s="23" t="n">
        <v>545</v>
      </c>
      <c r="I538" s="23" t="s">
        <v>65</v>
      </c>
      <c r="J538" s="24" t="s">
        <v>734</v>
      </c>
    </row>
    <row r="539" customFormat="false" ht="67.5" hidden="true" customHeight="false" outlineLevel="0" collapsed="false">
      <c r="A539" s="21" t="s">
        <v>717</v>
      </c>
      <c r="B539" s="21" t="s">
        <v>718</v>
      </c>
      <c r="C539" s="22" t="n">
        <v>54600</v>
      </c>
      <c r="D539" s="21" t="s">
        <v>570</v>
      </c>
      <c r="E539" s="21" t="s">
        <v>571</v>
      </c>
      <c r="F539" s="21" t="s">
        <v>155</v>
      </c>
      <c r="G539" s="21" t="s">
        <v>156</v>
      </c>
      <c r="H539" s="23" t="n">
        <v>546</v>
      </c>
      <c r="I539" s="23"/>
      <c r="J539" s="25" t="s">
        <v>735</v>
      </c>
    </row>
    <row r="540" customFormat="false" ht="56.25" hidden="true" customHeight="false" outlineLevel="0" collapsed="false">
      <c r="A540" s="21" t="s">
        <v>717</v>
      </c>
      <c r="B540" s="21" t="s">
        <v>718</v>
      </c>
      <c r="C540" s="22" t="n">
        <v>54700</v>
      </c>
      <c r="D540" s="21" t="s">
        <v>573</v>
      </c>
      <c r="E540" s="21" t="s">
        <v>574</v>
      </c>
      <c r="F540" s="21" t="s">
        <v>155</v>
      </c>
      <c r="G540" s="21" t="s">
        <v>156</v>
      </c>
      <c r="H540" s="23" t="n">
        <v>547</v>
      </c>
      <c r="I540" s="23" t="s">
        <v>65</v>
      </c>
      <c r="J540" s="24" t="s">
        <v>736</v>
      </c>
    </row>
    <row r="541" customFormat="false" ht="45" hidden="true" customHeight="false" outlineLevel="0" collapsed="false">
      <c r="A541" s="21" t="s">
        <v>717</v>
      </c>
      <c r="B541" s="21" t="s">
        <v>718</v>
      </c>
      <c r="C541" s="22" t="n">
        <v>54800</v>
      </c>
      <c r="D541" s="21" t="s">
        <v>737</v>
      </c>
      <c r="E541" s="21" t="s">
        <v>577</v>
      </c>
      <c r="F541" s="21" t="s">
        <v>155</v>
      </c>
      <c r="G541" s="21" t="s">
        <v>156</v>
      </c>
      <c r="H541" s="23" t="n">
        <v>548</v>
      </c>
      <c r="I541" s="23" t="s">
        <v>65</v>
      </c>
      <c r="J541" s="16" t="s">
        <v>738</v>
      </c>
    </row>
    <row r="542" customFormat="false" ht="22.5" hidden="true" customHeight="false" outlineLevel="0" collapsed="false">
      <c r="A542" s="21" t="s">
        <v>717</v>
      </c>
      <c r="B542" s="21" t="s">
        <v>718</v>
      </c>
      <c r="C542" s="22" t="n">
        <v>54900</v>
      </c>
      <c r="D542" s="21" t="s">
        <v>739</v>
      </c>
      <c r="E542" s="21" t="s">
        <v>580</v>
      </c>
      <c r="F542" s="21" t="s">
        <v>155</v>
      </c>
      <c r="G542" s="21" t="s">
        <v>156</v>
      </c>
      <c r="H542" s="23" t="n">
        <v>549</v>
      </c>
      <c r="I542" s="23" t="s">
        <v>65</v>
      </c>
      <c r="J542" s="16" t="s">
        <v>740</v>
      </c>
    </row>
    <row r="543" customFormat="false" ht="11.25" hidden="true" customHeight="false" outlineLevel="0" collapsed="false">
      <c r="A543" s="21" t="s">
        <v>717</v>
      </c>
      <c r="B543" s="21" t="s">
        <v>718</v>
      </c>
      <c r="C543" s="22" t="n">
        <v>55000</v>
      </c>
      <c r="D543" s="21" t="s">
        <v>320</v>
      </c>
      <c r="E543" s="21" t="s">
        <v>321</v>
      </c>
      <c r="F543" s="21" t="s">
        <v>125</v>
      </c>
      <c r="G543" s="21" t="s">
        <v>126</v>
      </c>
      <c r="H543" s="23" t="n">
        <v>550</v>
      </c>
      <c r="I543" s="23"/>
      <c r="J543" s="16" t="s">
        <v>322</v>
      </c>
    </row>
    <row r="544" customFormat="false" ht="11.25" hidden="true" customHeight="false" outlineLevel="0" collapsed="false">
      <c r="A544" s="21" t="s">
        <v>717</v>
      </c>
      <c r="B544" s="21" t="s">
        <v>718</v>
      </c>
      <c r="C544" s="22" t="n">
        <v>55100</v>
      </c>
      <c r="D544" s="21" t="s">
        <v>194</v>
      </c>
      <c r="E544" s="21" t="s">
        <v>195</v>
      </c>
      <c r="F544" s="21" t="s">
        <v>125</v>
      </c>
      <c r="G544" s="21" t="s">
        <v>126</v>
      </c>
      <c r="H544" s="23" t="n">
        <v>551</v>
      </c>
      <c r="I544" s="23"/>
      <c r="J544" s="16" t="s">
        <v>196</v>
      </c>
    </row>
    <row r="545" customFormat="false" ht="11.25" hidden="true" customHeight="false" outlineLevel="0" collapsed="false">
      <c r="A545" s="21" t="s">
        <v>717</v>
      </c>
      <c r="B545" s="21" t="s">
        <v>718</v>
      </c>
      <c r="C545" s="22" t="n">
        <v>114600</v>
      </c>
      <c r="D545" s="21" t="s">
        <v>609</v>
      </c>
      <c r="E545" s="21" t="s">
        <v>610</v>
      </c>
      <c r="F545" s="21" t="s">
        <v>81</v>
      </c>
      <c r="G545" s="21" t="s">
        <v>82</v>
      </c>
      <c r="H545" s="23" t="n">
        <v>1259</v>
      </c>
      <c r="I545" s="23"/>
      <c r="J545" s="16" t="s">
        <v>741</v>
      </c>
    </row>
    <row r="546" customFormat="false" ht="22.5" hidden="true" customHeight="false" outlineLevel="0" collapsed="false">
      <c r="A546" s="21" t="s">
        <v>717</v>
      </c>
      <c r="B546" s="21" t="s">
        <v>718</v>
      </c>
      <c r="C546" s="22" t="n">
        <v>99200</v>
      </c>
      <c r="D546" s="21" t="s">
        <v>742</v>
      </c>
      <c r="E546" s="21" t="s">
        <v>743</v>
      </c>
      <c r="F546" s="21" t="s">
        <v>125</v>
      </c>
      <c r="G546" s="21" t="s">
        <v>126</v>
      </c>
      <c r="H546" s="23" t="n">
        <v>992</v>
      </c>
      <c r="I546" s="23" t="s">
        <v>65</v>
      </c>
      <c r="J546" s="16" t="s">
        <v>744</v>
      </c>
    </row>
    <row r="547" customFormat="false" ht="33.75" hidden="true" customHeight="false" outlineLevel="0" collapsed="false">
      <c r="A547" s="21" t="s">
        <v>717</v>
      </c>
      <c r="B547" s="21" t="s">
        <v>718</v>
      </c>
      <c r="C547" s="22" t="n">
        <v>100200</v>
      </c>
      <c r="D547" s="21" t="s">
        <v>745</v>
      </c>
      <c r="E547" s="21" t="s">
        <v>746</v>
      </c>
      <c r="F547" s="21" t="s">
        <v>81</v>
      </c>
      <c r="G547" s="21" t="s">
        <v>82</v>
      </c>
      <c r="H547" s="23" t="n">
        <v>1002</v>
      </c>
      <c r="I547" s="23" t="s">
        <v>65</v>
      </c>
      <c r="J547" s="16" t="s">
        <v>747</v>
      </c>
    </row>
    <row r="548" customFormat="false" ht="22.5" hidden="true" customHeight="false" outlineLevel="0" collapsed="false">
      <c r="A548" s="21" t="s">
        <v>717</v>
      </c>
      <c r="B548" s="21" t="s">
        <v>718</v>
      </c>
      <c r="C548" s="22" t="n">
        <v>100300</v>
      </c>
      <c r="D548" s="21" t="s">
        <v>748</v>
      </c>
      <c r="E548" s="21" t="s">
        <v>749</v>
      </c>
      <c r="F548" s="21" t="s">
        <v>81</v>
      </c>
      <c r="G548" s="21" t="s">
        <v>82</v>
      </c>
      <c r="H548" s="23" t="n">
        <v>1003</v>
      </c>
      <c r="I548" s="23" t="s">
        <v>65</v>
      </c>
      <c r="J548" s="16" t="s">
        <v>750</v>
      </c>
    </row>
    <row r="549" customFormat="false" ht="67.5" hidden="true" customHeight="false" outlineLevel="0" collapsed="false">
      <c r="A549" s="21" t="s">
        <v>717</v>
      </c>
      <c r="B549" s="21" t="s">
        <v>718</v>
      </c>
      <c r="C549" s="22" t="n">
        <v>55200</v>
      </c>
      <c r="D549" s="21" t="s">
        <v>191</v>
      </c>
      <c r="E549" s="21" t="s">
        <v>192</v>
      </c>
      <c r="F549" s="21" t="s">
        <v>112</v>
      </c>
      <c r="G549" s="21" t="s">
        <v>113</v>
      </c>
      <c r="H549" s="23" t="n">
        <v>552</v>
      </c>
      <c r="I549" s="23" t="s">
        <v>65</v>
      </c>
      <c r="J549" s="16" t="s">
        <v>193</v>
      </c>
    </row>
    <row r="550" customFormat="false" ht="56.25" hidden="true" customHeight="false" outlineLevel="0" collapsed="false">
      <c r="A550" s="21" t="s">
        <v>717</v>
      </c>
      <c r="B550" s="21" t="s">
        <v>718</v>
      </c>
      <c r="C550" s="22" t="n">
        <v>55300</v>
      </c>
      <c r="D550" s="21" t="s">
        <v>215</v>
      </c>
      <c r="E550" s="21" t="s">
        <v>216</v>
      </c>
      <c r="F550" s="21" t="s">
        <v>112</v>
      </c>
      <c r="G550" s="21" t="s">
        <v>113</v>
      </c>
      <c r="H550" s="23" t="n">
        <v>553</v>
      </c>
      <c r="I550" s="23" t="s">
        <v>65</v>
      </c>
      <c r="J550" s="16" t="s">
        <v>217</v>
      </c>
    </row>
    <row r="551" customFormat="false" ht="22.5" hidden="true" customHeight="false" outlineLevel="0" collapsed="false">
      <c r="A551" s="21" t="s">
        <v>717</v>
      </c>
      <c r="B551" s="21" t="s">
        <v>718</v>
      </c>
      <c r="C551" s="22" t="n">
        <v>99600</v>
      </c>
      <c r="D551" s="21" t="s">
        <v>751</v>
      </c>
      <c r="E551" s="21" t="s">
        <v>752</v>
      </c>
      <c r="F551" s="21" t="s">
        <v>346</v>
      </c>
      <c r="G551" s="21" t="s">
        <v>347</v>
      </c>
      <c r="H551" s="23" t="n">
        <v>996</v>
      </c>
      <c r="I551" s="23" t="s">
        <v>65</v>
      </c>
      <c r="J551" s="16" t="s">
        <v>753</v>
      </c>
    </row>
    <row r="552" customFormat="false" ht="22.5" hidden="true" customHeight="false" outlineLevel="0" collapsed="false">
      <c r="A552" s="21" t="s">
        <v>717</v>
      </c>
      <c r="B552" s="21" t="s">
        <v>718</v>
      </c>
      <c r="C552" s="22" t="n">
        <v>99800</v>
      </c>
      <c r="D552" s="21" t="s">
        <v>754</v>
      </c>
      <c r="E552" s="21" t="s">
        <v>755</v>
      </c>
      <c r="F552" s="21" t="s">
        <v>346</v>
      </c>
      <c r="G552" s="21" t="s">
        <v>347</v>
      </c>
      <c r="H552" s="23" t="n">
        <v>998</v>
      </c>
      <c r="I552" s="23" t="s">
        <v>65</v>
      </c>
      <c r="J552" s="16" t="s">
        <v>756</v>
      </c>
    </row>
    <row r="553" customFormat="false" ht="22.5" hidden="true" customHeight="false" outlineLevel="0" collapsed="false">
      <c r="A553" s="21" t="s">
        <v>717</v>
      </c>
      <c r="B553" s="21" t="s">
        <v>718</v>
      </c>
      <c r="C553" s="22" t="n">
        <v>100000</v>
      </c>
      <c r="D553" s="21" t="s">
        <v>757</v>
      </c>
      <c r="E553" s="21" t="s">
        <v>758</v>
      </c>
      <c r="F553" s="21" t="s">
        <v>346</v>
      </c>
      <c r="G553" s="21" t="s">
        <v>347</v>
      </c>
      <c r="H553" s="23" t="n">
        <v>1000</v>
      </c>
      <c r="I553" s="23" t="s">
        <v>65</v>
      </c>
      <c r="J553" s="16" t="s">
        <v>759</v>
      </c>
    </row>
    <row r="554" customFormat="false" ht="22.5" hidden="true" customHeight="false" outlineLevel="0" collapsed="false">
      <c r="A554" s="21" t="s">
        <v>717</v>
      </c>
      <c r="B554" s="21" t="s">
        <v>718</v>
      </c>
      <c r="C554" s="22" t="n">
        <v>55400</v>
      </c>
      <c r="D554" s="21" t="s">
        <v>614</v>
      </c>
      <c r="E554" s="21" t="s">
        <v>615</v>
      </c>
      <c r="F554" s="21" t="s">
        <v>58</v>
      </c>
      <c r="G554" s="21" t="s">
        <v>220</v>
      </c>
      <c r="H554" s="23" t="n">
        <v>554</v>
      </c>
      <c r="I554" s="23"/>
      <c r="J554" s="16" t="s">
        <v>221</v>
      </c>
    </row>
    <row r="555" customFormat="false" ht="22.5" hidden="true" customHeight="false" outlineLevel="0" collapsed="false">
      <c r="A555" s="21" t="s">
        <v>717</v>
      </c>
      <c r="B555" s="21" t="s">
        <v>718</v>
      </c>
      <c r="C555" s="22" t="n">
        <v>55500</v>
      </c>
      <c r="D555" s="21" t="s">
        <v>618</v>
      </c>
      <c r="E555" s="21" t="s">
        <v>760</v>
      </c>
      <c r="F555" s="21" t="s">
        <v>58</v>
      </c>
      <c r="G555" s="21" t="s">
        <v>220</v>
      </c>
      <c r="H555" s="23" t="n">
        <v>555</v>
      </c>
      <c r="I555" s="23"/>
      <c r="J555" s="16" t="s">
        <v>221</v>
      </c>
    </row>
    <row r="556" customFormat="false" ht="22.5" hidden="true" customHeight="false" outlineLevel="0" collapsed="false">
      <c r="A556" s="21" t="s">
        <v>717</v>
      </c>
      <c r="B556" s="21" t="s">
        <v>718</v>
      </c>
      <c r="C556" s="22" t="n">
        <v>55600</v>
      </c>
      <c r="D556" s="21" t="s">
        <v>620</v>
      </c>
      <c r="E556" s="21" t="s">
        <v>621</v>
      </c>
      <c r="F556" s="21" t="s">
        <v>58</v>
      </c>
      <c r="G556" s="21" t="s">
        <v>220</v>
      </c>
      <c r="H556" s="23" t="n">
        <v>556</v>
      </c>
      <c r="I556" s="23"/>
      <c r="J556" s="16" t="s">
        <v>221</v>
      </c>
    </row>
    <row r="557" customFormat="false" ht="22.5" hidden="true" customHeight="false" outlineLevel="0" collapsed="false">
      <c r="A557" s="21" t="s">
        <v>717</v>
      </c>
      <c r="B557" s="21" t="s">
        <v>718</v>
      </c>
      <c r="C557" s="22" t="n">
        <v>55700</v>
      </c>
      <c r="D557" s="21" t="s">
        <v>622</v>
      </c>
      <c r="E557" s="21" t="s">
        <v>623</v>
      </c>
      <c r="F557" s="21" t="s">
        <v>58</v>
      </c>
      <c r="G557" s="21" t="s">
        <v>220</v>
      </c>
      <c r="H557" s="23" t="n">
        <v>557</v>
      </c>
      <c r="I557" s="23"/>
      <c r="J557" s="16" t="s">
        <v>221</v>
      </c>
    </row>
    <row r="558" customFormat="false" ht="22.5" hidden="true" customHeight="false" outlineLevel="0" collapsed="false">
      <c r="A558" s="21" t="s">
        <v>717</v>
      </c>
      <c r="B558" s="21" t="s">
        <v>718</v>
      </c>
      <c r="C558" s="22" t="n">
        <v>55800</v>
      </c>
      <c r="D558" s="21" t="s">
        <v>761</v>
      </c>
      <c r="E558" s="21" t="s">
        <v>762</v>
      </c>
      <c r="F558" s="21" t="s">
        <v>58</v>
      </c>
      <c r="G558" s="21" t="s">
        <v>220</v>
      </c>
      <c r="H558" s="23" t="n">
        <v>558</v>
      </c>
      <c r="I558" s="23"/>
      <c r="J558" s="16" t="s">
        <v>221</v>
      </c>
    </row>
    <row r="559" customFormat="false" ht="22.5" hidden="true" customHeight="false" outlineLevel="0" collapsed="false">
      <c r="A559" s="21" t="s">
        <v>717</v>
      </c>
      <c r="B559" s="21" t="s">
        <v>718</v>
      </c>
      <c r="C559" s="22" t="n">
        <v>55900</v>
      </c>
      <c r="D559" s="21" t="s">
        <v>763</v>
      </c>
      <c r="E559" s="21" t="s">
        <v>764</v>
      </c>
      <c r="F559" s="21" t="s">
        <v>58</v>
      </c>
      <c r="G559" s="21" t="s">
        <v>220</v>
      </c>
      <c r="H559" s="23" t="n">
        <v>559</v>
      </c>
      <c r="I559" s="23"/>
      <c r="J559" s="16" t="s">
        <v>221</v>
      </c>
    </row>
    <row r="560" customFormat="false" ht="22.5" hidden="true" customHeight="false" outlineLevel="0" collapsed="false">
      <c r="A560" s="21" t="s">
        <v>717</v>
      </c>
      <c r="B560" s="21" t="s">
        <v>718</v>
      </c>
      <c r="C560" s="22" t="n">
        <v>119000</v>
      </c>
      <c r="D560" s="21" t="s">
        <v>765</v>
      </c>
      <c r="E560" s="21" t="s">
        <v>766</v>
      </c>
      <c r="F560" s="21" t="s">
        <v>58</v>
      </c>
      <c r="G560" s="21" t="s">
        <v>220</v>
      </c>
      <c r="H560" s="23" t="n">
        <v>1304</v>
      </c>
      <c r="I560" s="23"/>
      <c r="J560" s="16" t="s">
        <v>221</v>
      </c>
    </row>
    <row r="561" customFormat="false" ht="22.5" hidden="true" customHeight="false" outlineLevel="0" collapsed="false">
      <c r="A561" s="21" t="s">
        <v>717</v>
      </c>
      <c r="B561" s="21" t="s">
        <v>718</v>
      </c>
      <c r="C561" s="22" t="n">
        <v>99300</v>
      </c>
      <c r="D561" s="21" t="s">
        <v>767</v>
      </c>
      <c r="E561" s="21" t="s">
        <v>768</v>
      </c>
      <c r="F561" s="21" t="s">
        <v>58</v>
      </c>
      <c r="G561" s="21" t="s">
        <v>220</v>
      </c>
      <c r="H561" s="23" t="n">
        <v>993</v>
      </c>
      <c r="I561" s="23"/>
      <c r="J561" s="16" t="s">
        <v>221</v>
      </c>
    </row>
    <row r="562" customFormat="false" ht="22.5" hidden="true" customHeight="false" outlineLevel="0" collapsed="false">
      <c r="A562" s="21" t="s">
        <v>717</v>
      </c>
      <c r="B562" s="21" t="s">
        <v>718</v>
      </c>
      <c r="C562" s="22" t="n">
        <v>99500</v>
      </c>
      <c r="D562" s="21" t="s">
        <v>616</v>
      </c>
      <c r="E562" s="21" t="s">
        <v>617</v>
      </c>
      <c r="F562" s="21" t="s">
        <v>58</v>
      </c>
      <c r="G562" s="21" t="s">
        <v>220</v>
      </c>
      <c r="H562" s="23" t="n">
        <v>995</v>
      </c>
      <c r="I562" s="23"/>
      <c r="J562" s="16" t="s">
        <v>221</v>
      </c>
    </row>
    <row r="563" customFormat="false" ht="22.5" hidden="true" customHeight="false" outlineLevel="0" collapsed="false">
      <c r="A563" s="21" t="s">
        <v>717</v>
      </c>
      <c r="B563" s="21" t="s">
        <v>718</v>
      </c>
      <c r="C563" s="22" t="n">
        <v>99700</v>
      </c>
      <c r="D563" s="21" t="s">
        <v>769</v>
      </c>
      <c r="E563" s="21" t="s">
        <v>770</v>
      </c>
      <c r="F563" s="21" t="s">
        <v>58</v>
      </c>
      <c r="G563" s="21" t="s">
        <v>220</v>
      </c>
      <c r="H563" s="23" t="n">
        <v>997</v>
      </c>
      <c r="I563" s="23"/>
      <c r="J563" s="16" t="s">
        <v>221</v>
      </c>
    </row>
    <row r="564" customFormat="false" ht="22.5" hidden="true" customHeight="false" outlineLevel="0" collapsed="false">
      <c r="A564" s="21" t="s">
        <v>717</v>
      </c>
      <c r="B564" s="21" t="s">
        <v>718</v>
      </c>
      <c r="C564" s="22" t="n">
        <v>99900</v>
      </c>
      <c r="D564" s="21" t="s">
        <v>771</v>
      </c>
      <c r="E564" s="21" t="s">
        <v>772</v>
      </c>
      <c r="F564" s="21" t="s">
        <v>58</v>
      </c>
      <c r="G564" s="21" t="s">
        <v>220</v>
      </c>
      <c r="H564" s="23" t="n">
        <v>999</v>
      </c>
      <c r="I564" s="23"/>
      <c r="J564" s="16" t="s">
        <v>221</v>
      </c>
    </row>
    <row r="565" customFormat="false" ht="22.5" hidden="true" customHeight="false" outlineLevel="0" collapsed="false">
      <c r="A565" s="21" t="s">
        <v>717</v>
      </c>
      <c r="B565" s="21" t="s">
        <v>718</v>
      </c>
      <c r="C565" s="22" t="n">
        <v>100100</v>
      </c>
      <c r="D565" s="21" t="s">
        <v>773</v>
      </c>
      <c r="E565" s="21" t="s">
        <v>774</v>
      </c>
      <c r="F565" s="21" t="s">
        <v>58</v>
      </c>
      <c r="G565" s="21" t="s">
        <v>220</v>
      </c>
      <c r="H565" s="23" t="n">
        <v>1001</v>
      </c>
      <c r="I565" s="23"/>
      <c r="J565" s="16" t="s">
        <v>221</v>
      </c>
    </row>
    <row r="566" customFormat="false" ht="11.25" hidden="true" customHeight="false" outlineLevel="0" collapsed="false">
      <c r="A566" s="21" t="s">
        <v>717</v>
      </c>
      <c r="B566" s="21" t="s">
        <v>718</v>
      </c>
      <c r="C566" s="22" t="n">
        <v>56000</v>
      </c>
      <c r="D566" s="21" t="s">
        <v>238</v>
      </c>
      <c r="E566" s="21" t="s">
        <v>239</v>
      </c>
      <c r="F566" s="21" t="s">
        <v>240</v>
      </c>
      <c r="G566" s="21" t="s">
        <v>241</v>
      </c>
      <c r="H566" s="23" t="n">
        <v>560</v>
      </c>
      <c r="I566" s="23"/>
      <c r="J566" s="16" t="s">
        <v>4</v>
      </c>
    </row>
    <row r="567" s="31" customFormat="true" ht="11.25" hidden="true" customHeight="false" outlineLevel="0" collapsed="false">
      <c r="A567" s="26" t="s">
        <v>775</v>
      </c>
      <c r="B567" s="26" t="s">
        <v>776</v>
      </c>
      <c r="C567" s="27" t="n">
        <v>56300</v>
      </c>
      <c r="D567" s="26" t="s">
        <v>56</v>
      </c>
      <c r="E567" s="26" t="s">
        <v>57</v>
      </c>
      <c r="F567" s="26" t="s">
        <v>58</v>
      </c>
      <c r="G567" s="26" t="s">
        <v>59</v>
      </c>
      <c r="H567" s="28" t="n">
        <v>563</v>
      </c>
      <c r="I567" s="29"/>
      <c r="J567" s="30" t="str">
        <f aca="false">+$J$353</f>
        <v>Indicare se l'impianto di potabilizzazione è dotato di sistema di rimozione dei metalli pesanti.</v>
      </c>
    </row>
    <row r="568" s="31" customFormat="true" ht="11.25" hidden="true" customHeight="false" outlineLevel="0" collapsed="false">
      <c r="A568" s="26" t="s">
        <v>775</v>
      </c>
      <c r="B568" s="26" t="s">
        <v>776</v>
      </c>
      <c r="C568" s="27" t="n">
        <v>56500</v>
      </c>
      <c r="D568" s="26" t="s">
        <v>631</v>
      </c>
      <c r="E568" s="26" t="s">
        <v>632</v>
      </c>
      <c r="F568" s="26" t="s">
        <v>63</v>
      </c>
      <c r="G568" s="26" t="s">
        <v>141</v>
      </c>
      <c r="H568" s="28" t="n">
        <v>565</v>
      </c>
      <c r="I568" s="29"/>
      <c r="J568" s="30" t="str">
        <f aca="false">+$J$354</f>
        <v>Indicare se l'impianto di potabilizzazione è dotato di sistema di rimozione dei trialometani.</v>
      </c>
    </row>
    <row r="569" s="31" customFormat="true" ht="11.25" hidden="true" customHeight="false" outlineLevel="0" collapsed="false">
      <c r="A569" s="26" t="s">
        <v>775</v>
      </c>
      <c r="B569" s="26" t="s">
        <v>776</v>
      </c>
      <c r="C569" s="27" t="n">
        <v>56600</v>
      </c>
      <c r="D569" s="26" t="s">
        <v>634</v>
      </c>
      <c r="E569" s="26" t="s">
        <v>635</v>
      </c>
      <c r="F569" s="26" t="s">
        <v>112</v>
      </c>
      <c r="G569" s="26" t="s">
        <v>113</v>
      </c>
      <c r="H569" s="28" t="n">
        <v>566</v>
      </c>
      <c r="I569" s="29"/>
      <c r="J569" s="30" t="str">
        <f aca="false">+$J$355</f>
        <v>Indicare se l'impianto di potabilizzazione è dotato di sistema di rimozione degli organoalogenati.</v>
      </c>
    </row>
    <row r="570" s="31" customFormat="true" ht="22.5" hidden="true" customHeight="false" outlineLevel="0" collapsed="false">
      <c r="A570" s="26" t="s">
        <v>775</v>
      </c>
      <c r="B570" s="26" t="s">
        <v>776</v>
      </c>
      <c r="C570" s="27" t="n">
        <v>56700</v>
      </c>
      <c r="D570" s="26" t="s">
        <v>136</v>
      </c>
      <c r="E570" s="26" t="s">
        <v>137</v>
      </c>
      <c r="F570" s="26" t="s">
        <v>112</v>
      </c>
      <c r="G570" s="26" t="s">
        <v>113</v>
      </c>
      <c r="H570" s="28" t="n">
        <v>567</v>
      </c>
      <c r="I570" s="29" t="s">
        <v>65</v>
      </c>
      <c r="J570" s="30" t="str">
        <f aca="false">+$J$22</f>
        <v>Indicare se l'utilizzo previsto per l'opera di presa è: CONTINUO (sempre funzionante), PERIODICO (per es. stagionale), OCCASIONALE (per es. in casi di emergenza).</v>
      </c>
    </row>
    <row r="571" s="31" customFormat="true" ht="56.25" hidden="true" customHeight="false" outlineLevel="0" collapsed="false">
      <c r="A571" s="26" t="s">
        <v>775</v>
      </c>
      <c r="B571" s="26" t="s">
        <v>776</v>
      </c>
      <c r="C571" s="27" t="n">
        <v>56800</v>
      </c>
      <c r="D571" s="26" t="s">
        <v>401</v>
      </c>
      <c r="E571" s="26" t="s">
        <v>401</v>
      </c>
      <c r="F571" s="26" t="s">
        <v>303</v>
      </c>
      <c r="G571" s="26" t="s">
        <v>637</v>
      </c>
      <c r="H571" s="28" t="n">
        <v>568</v>
      </c>
      <c r="I571" s="29"/>
      <c r="J571"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31" customFormat="true" ht="22.5" hidden="true" customHeight="false" outlineLevel="0" collapsed="false">
      <c r="A572" s="26" t="s">
        <v>775</v>
      </c>
      <c r="B572" s="26" t="s">
        <v>776</v>
      </c>
      <c r="C572" s="27" t="n">
        <v>56900</v>
      </c>
      <c r="D572" s="26" t="s">
        <v>130</v>
      </c>
      <c r="E572" s="26" t="s">
        <v>639</v>
      </c>
      <c r="F572" s="26" t="s">
        <v>130</v>
      </c>
      <c r="G572" s="26" t="s">
        <v>131</v>
      </c>
      <c r="H572" s="28" t="n">
        <v>569</v>
      </c>
      <c r="I572" s="29"/>
      <c r="J572" s="30" t="str">
        <f aca="false">+$J$358</f>
        <v>Indice di confidenza del dato: indica il grado di affidabilità della specifica informazione secondo la scala di qualità del dato definita in tabella. VEDI TABELLA</v>
      </c>
    </row>
    <row r="573" s="31" customFormat="true" ht="22.5" hidden="true" customHeight="false" outlineLevel="0" collapsed="false">
      <c r="A573" s="26" t="s">
        <v>775</v>
      </c>
      <c r="B573" s="26" t="s">
        <v>776</v>
      </c>
      <c r="C573" s="27" t="n">
        <v>57000</v>
      </c>
      <c r="D573" s="26" t="s">
        <v>399</v>
      </c>
      <c r="E573" s="26" t="s">
        <v>399</v>
      </c>
      <c r="F573" s="26" t="s">
        <v>562</v>
      </c>
      <c r="G573" s="26" t="s">
        <v>563</v>
      </c>
      <c r="H573" s="28" t="n">
        <v>570</v>
      </c>
      <c r="I573" s="29"/>
      <c r="J573" s="30" t="str">
        <f aca="false">+$J$360</f>
        <v>Indice di confidenza del dato: indica il grado di affidabilità della specifica informazione secondo la scala di qualità del dato definita in tabella. VEDI TABELLA</v>
      </c>
    </row>
    <row r="574" s="31" customFormat="true" ht="22.5" hidden="true" customHeight="false" outlineLevel="0" collapsed="false">
      <c r="A574" s="26" t="s">
        <v>775</v>
      </c>
      <c r="B574" s="26" t="s">
        <v>776</v>
      </c>
      <c r="C574" s="27" t="n">
        <v>57100</v>
      </c>
      <c r="D574" s="26" t="s">
        <v>645</v>
      </c>
      <c r="E574" s="26" t="s">
        <v>646</v>
      </c>
      <c r="F574" s="26" t="s">
        <v>58</v>
      </c>
      <c r="G574" s="26" t="s">
        <v>220</v>
      </c>
      <c r="H574" s="28" t="n">
        <v>571</v>
      </c>
      <c r="I574" s="29"/>
      <c r="J574" s="30" t="str">
        <f aca="false">+$J$47</f>
        <v>Indice di confidenza del dato: indica il grado di affidabilità della specifica informazione secondo la scala di qualità del dato definita in tabella. VEDI TABELLA</v>
      </c>
    </row>
    <row r="575" s="31" customFormat="true" ht="22.5" hidden="true" customHeight="false" outlineLevel="0" collapsed="false">
      <c r="A575" s="26" t="s">
        <v>775</v>
      </c>
      <c r="B575" s="26" t="s">
        <v>776</v>
      </c>
      <c r="C575" s="27" t="n">
        <v>57200</v>
      </c>
      <c r="D575" s="26" t="s">
        <v>647</v>
      </c>
      <c r="E575" s="26" t="s">
        <v>648</v>
      </c>
      <c r="F575" s="26" t="s">
        <v>58</v>
      </c>
      <c r="G575" s="26" t="s">
        <v>220</v>
      </c>
      <c r="H575" s="28" t="n">
        <v>572</v>
      </c>
      <c r="I575" s="29"/>
      <c r="J575" s="30" t="str">
        <f aca="false">+$J$47</f>
        <v>Indice di confidenza del dato: indica il grado di affidabilità della specifica informazione secondo la scala di qualità del dato definita in tabella. VEDI TABELLA</v>
      </c>
    </row>
    <row r="576" s="31" customFormat="true" ht="22.5" hidden="true" customHeight="false" outlineLevel="0" collapsed="false">
      <c r="A576" s="26" t="s">
        <v>775</v>
      </c>
      <c r="B576" s="26" t="s">
        <v>776</v>
      </c>
      <c r="C576" s="27" t="n">
        <v>57300</v>
      </c>
      <c r="D576" s="26" t="s">
        <v>649</v>
      </c>
      <c r="E576" s="26" t="s">
        <v>650</v>
      </c>
      <c r="F576" s="26" t="s">
        <v>58</v>
      </c>
      <c r="G576" s="26" t="s">
        <v>220</v>
      </c>
      <c r="H576" s="28" t="n">
        <v>573</v>
      </c>
      <c r="I576" s="29"/>
      <c r="J576" s="30" t="str">
        <f aca="false">+$J$47</f>
        <v>Indice di confidenza del dato: indica il grado di affidabilità della specifica informazione secondo la scala di qualità del dato definita in tabella. VEDI TABELLA</v>
      </c>
    </row>
    <row r="577" s="31" customFormat="true" ht="22.5" hidden="true" customHeight="false" outlineLevel="0" collapsed="false">
      <c r="A577" s="26" t="s">
        <v>775</v>
      </c>
      <c r="B577" s="26" t="s">
        <v>776</v>
      </c>
      <c r="C577" s="27" t="n">
        <v>57400</v>
      </c>
      <c r="D577" s="26" t="s">
        <v>651</v>
      </c>
      <c r="E577" s="26" t="s">
        <v>652</v>
      </c>
      <c r="F577" s="26" t="s">
        <v>58</v>
      </c>
      <c r="G577" s="26" t="s">
        <v>220</v>
      </c>
      <c r="H577" s="28" t="n">
        <v>574</v>
      </c>
      <c r="I577" s="29"/>
      <c r="J577" s="30" t="str">
        <f aca="false">+$J$47</f>
        <v>Indice di confidenza del dato: indica il grado di affidabilità della specifica informazione secondo la scala di qualità del dato definita in tabella. VEDI TABELLA</v>
      </c>
    </row>
    <row r="578" s="31" customFormat="true" ht="22.5" hidden="true" customHeight="false" outlineLevel="0" collapsed="false">
      <c r="A578" s="26" t="s">
        <v>775</v>
      </c>
      <c r="B578" s="26" t="s">
        <v>776</v>
      </c>
      <c r="C578" s="32" t="n">
        <v>101000</v>
      </c>
      <c r="D578" s="29" t="s">
        <v>777</v>
      </c>
      <c r="E578" s="29" t="s">
        <v>778</v>
      </c>
      <c r="F578" s="33" t="s">
        <v>125</v>
      </c>
      <c r="G578" s="33" t="s">
        <v>126</v>
      </c>
      <c r="H578" s="28" t="n">
        <v>1010</v>
      </c>
      <c r="I578" s="29" t="s">
        <v>65</v>
      </c>
      <c r="J578" s="30" t="s">
        <v>779</v>
      </c>
    </row>
    <row r="579" customFormat="false" ht="22.5" hidden="true" customHeight="false" outlineLevel="0" collapsed="false">
      <c r="A579" s="21" t="s">
        <v>780</v>
      </c>
      <c r="B579" s="21" t="s">
        <v>781</v>
      </c>
      <c r="C579" s="22" t="n">
        <v>57700</v>
      </c>
      <c r="D579" s="21" t="s">
        <v>56</v>
      </c>
      <c r="E579" s="21" t="s">
        <v>57</v>
      </c>
      <c r="F579" s="21" t="s">
        <v>58</v>
      </c>
      <c r="G579" s="21" t="s">
        <v>59</v>
      </c>
      <c r="H579" s="23" t="n">
        <v>577</v>
      </c>
      <c r="I579" s="23"/>
      <c r="J579" s="16" t="s">
        <v>655</v>
      </c>
    </row>
    <row r="580" customFormat="false" ht="22.5" hidden="true" customHeight="false" outlineLevel="0" collapsed="false">
      <c r="A580" s="21" t="s">
        <v>780</v>
      </c>
      <c r="B580" s="21" t="s">
        <v>781</v>
      </c>
      <c r="C580" s="22" t="n">
        <v>57900</v>
      </c>
      <c r="D580" s="21" t="s">
        <v>99</v>
      </c>
      <c r="E580" s="21" t="s">
        <v>100</v>
      </c>
      <c r="F580" s="21" t="s">
        <v>101</v>
      </c>
      <c r="G580" s="21" t="s">
        <v>102</v>
      </c>
      <c r="H580" s="23" t="n">
        <v>579</v>
      </c>
      <c r="I580" s="23" t="s">
        <v>65</v>
      </c>
      <c r="J580" s="16" t="s">
        <v>656</v>
      </c>
    </row>
    <row r="581" customFormat="false" ht="11.25" hidden="true" customHeight="false" outlineLevel="0" collapsed="false">
      <c r="A581" s="21" t="s">
        <v>780</v>
      </c>
      <c r="B581" s="21" t="s">
        <v>781</v>
      </c>
      <c r="C581" s="22" t="n">
        <v>58000</v>
      </c>
      <c r="D581" s="21" t="s">
        <v>782</v>
      </c>
      <c r="E581" s="21" t="s">
        <v>783</v>
      </c>
      <c r="F581" s="21" t="s">
        <v>145</v>
      </c>
      <c r="G581" s="21" t="s">
        <v>146</v>
      </c>
      <c r="H581" s="23" t="n">
        <v>580</v>
      </c>
      <c r="I581" s="23" t="s">
        <v>65</v>
      </c>
      <c r="J581" s="16" t="s">
        <v>784</v>
      </c>
    </row>
    <row r="582" customFormat="false" ht="22.5" hidden="true" customHeight="false" outlineLevel="0" collapsed="false">
      <c r="A582" s="21" t="s">
        <v>785</v>
      </c>
      <c r="B582" s="21" t="s">
        <v>786</v>
      </c>
      <c r="C582" s="22" t="n">
        <v>102700</v>
      </c>
      <c r="D582" s="21" t="s">
        <v>56</v>
      </c>
      <c r="E582" s="21" t="s">
        <v>57</v>
      </c>
      <c r="F582" s="21" t="s">
        <v>58</v>
      </c>
      <c r="G582" s="21" t="s">
        <v>59</v>
      </c>
      <c r="H582" s="23" t="n">
        <v>1028</v>
      </c>
      <c r="I582" s="23"/>
      <c r="J582" s="16" t="s">
        <v>655</v>
      </c>
    </row>
    <row r="583" customFormat="false" ht="22.5" hidden="true" customHeight="false" outlineLevel="0" collapsed="false">
      <c r="A583" s="21" t="s">
        <v>785</v>
      </c>
      <c r="B583" s="21" t="s">
        <v>786</v>
      </c>
      <c r="C583" s="22" t="n">
        <v>102900</v>
      </c>
      <c r="D583" s="21" t="s">
        <v>787</v>
      </c>
      <c r="E583" s="21" t="s">
        <v>97</v>
      </c>
      <c r="F583" s="21" t="s">
        <v>58</v>
      </c>
      <c r="G583" s="21" t="s">
        <v>59</v>
      </c>
      <c r="H583" s="23" t="n">
        <v>1030</v>
      </c>
      <c r="I583" s="23"/>
      <c r="J583" s="16" t="s">
        <v>788</v>
      </c>
    </row>
    <row r="584" customFormat="false" ht="11.25" hidden="true" customHeight="false" outlineLevel="0" collapsed="false">
      <c r="A584" s="21" t="s">
        <v>785</v>
      </c>
      <c r="B584" s="21" t="s">
        <v>786</v>
      </c>
      <c r="C584" s="22" t="n">
        <v>103000</v>
      </c>
      <c r="D584" s="21" t="s">
        <v>782</v>
      </c>
      <c r="E584" s="21" t="s">
        <v>783</v>
      </c>
      <c r="F584" s="21" t="s">
        <v>145</v>
      </c>
      <c r="G584" s="21" t="s">
        <v>146</v>
      </c>
      <c r="H584" s="23" t="n">
        <v>1031</v>
      </c>
      <c r="I584" s="23"/>
      <c r="J584" s="16" t="s">
        <v>789</v>
      </c>
    </row>
    <row r="585" customFormat="false" ht="22.5" hidden="true" customHeight="false" outlineLevel="0" collapsed="false">
      <c r="A585" s="21" t="s">
        <v>790</v>
      </c>
      <c r="B585" s="21" t="s">
        <v>791</v>
      </c>
      <c r="C585" s="22" t="n">
        <v>59300</v>
      </c>
      <c r="D585" s="21" t="s">
        <v>56</v>
      </c>
      <c r="E585" s="21" t="s">
        <v>57</v>
      </c>
      <c r="F585" s="21" t="s">
        <v>58</v>
      </c>
      <c r="G585" s="21" t="s">
        <v>59</v>
      </c>
      <c r="H585" s="23" t="n">
        <v>593</v>
      </c>
      <c r="I585" s="23"/>
      <c r="J585" s="16" t="s">
        <v>60</v>
      </c>
    </row>
    <row r="586" customFormat="false" ht="90" hidden="true" customHeight="false" outlineLevel="0" collapsed="false">
      <c r="A586" s="21" t="s">
        <v>790</v>
      </c>
      <c r="B586" s="21" t="s">
        <v>791</v>
      </c>
      <c r="C586" s="22" t="n">
        <v>59500</v>
      </c>
      <c r="D586" s="21" t="s">
        <v>61</v>
      </c>
      <c r="E586" s="21" t="s">
        <v>62</v>
      </c>
      <c r="F586" s="21" t="s">
        <v>63</v>
      </c>
      <c r="G586" s="21" t="s">
        <v>64</v>
      </c>
      <c r="H586" s="23" t="n">
        <v>595</v>
      </c>
      <c r="I586" s="23" t="s">
        <v>65</v>
      </c>
      <c r="J586" s="16" t="s">
        <v>792</v>
      </c>
    </row>
    <row r="587" customFormat="false" ht="22.5" hidden="true" customHeight="false" outlineLevel="0" collapsed="false">
      <c r="A587" s="21" t="s">
        <v>790</v>
      </c>
      <c r="B587" s="21" t="s">
        <v>791</v>
      </c>
      <c r="C587" s="22" t="n">
        <v>59600</v>
      </c>
      <c r="D587" s="21" t="s">
        <v>67</v>
      </c>
      <c r="E587" s="21" t="s">
        <v>793</v>
      </c>
      <c r="F587" s="21" t="s">
        <v>63</v>
      </c>
      <c r="G587" s="21" t="s">
        <v>69</v>
      </c>
      <c r="H587" s="23" t="n">
        <v>596</v>
      </c>
      <c r="I587" s="23"/>
      <c r="J587" s="16" t="s">
        <v>70</v>
      </c>
    </row>
    <row r="588" customFormat="false" ht="33.75" hidden="true" customHeight="false" outlineLevel="0" collapsed="false">
      <c r="A588" s="21" t="s">
        <v>790</v>
      </c>
      <c r="B588" s="21" t="s">
        <v>791</v>
      </c>
      <c r="C588" s="22" t="n">
        <v>59700</v>
      </c>
      <c r="D588" s="21" t="s">
        <v>560</v>
      </c>
      <c r="E588" s="21" t="s">
        <v>561</v>
      </c>
      <c r="F588" s="21" t="s">
        <v>562</v>
      </c>
      <c r="G588" s="21" t="s">
        <v>563</v>
      </c>
      <c r="H588" s="23" t="n">
        <v>597</v>
      </c>
      <c r="I588" s="23" t="s">
        <v>65</v>
      </c>
      <c r="J588" s="16" t="s">
        <v>794</v>
      </c>
    </row>
    <row r="589" customFormat="false" ht="11.25" hidden="true" customHeight="false" outlineLevel="0" collapsed="false">
      <c r="A589" s="21" t="s">
        <v>790</v>
      </c>
      <c r="B589" s="21" t="s">
        <v>791</v>
      </c>
      <c r="C589" s="22" t="n">
        <v>101100</v>
      </c>
      <c r="D589" s="21" t="s">
        <v>795</v>
      </c>
      <c r="E589" s="21" t="s">
        <v>796</v>
      </c>
      <c r="F589" s="21" t="s">
        <v>562</v>
      </c>
      <c r="G589" s="21" t="s">
        <v>563</v>
      </c>
      <c r="H589" s="23" t="n">
        <v>1011</v>
      </c>
      <c r="I589" s="23" t="s">
        <v>65</v>
      </c>
      <c r="J589" s="16" t="s">
        <v>797</v>
      </c>
    </row>
    <row r="590" customFormat="false" ht="33.75" hidden="true" customHeight="false" outlineLevel="0" collapsed="false">
      <c r="A590" s="21" t="s">
        <v>790</v>
      </c>
      <c r="B590" s="21" t="s">
        <v>791</v>
      </c>
      <c r="C590" s="22" t="n">
        <v>101600</v>
      </c>
      <c r="D590" s="21" t="s">
        <v>745</v>
      </c>
      <c r="E590" s="21" t="s">
        <v>746</v>
      </c>
      <c r="F590" s="21" t="s">
        <v>81</v>
      </c>
      <c r="G590" s="21" t="s">
        <v>82</v>
      </c>
      <c r="H590" s="23" t="n">
        <v>1016</v>
      </c>
      <c r="I590" s="23" t="s">
        <v>65</v>
      </c>
      <c r="J590" s="16" t="s">
        <v>747</v>
      </c>
    </row>
    <row r="591" customFormat="false" ht="22.5" hidden="true" customHeight="false" outlineLevel="0" collapsed="false">
      <c r="A591" s="21" t="s">
        <v>790</v>
      </c>
      <c r="B591" s="21" t="s">
        <v>791</v>
      </c>
      <c r="C591" s="22" t="n">
        <v>117000</v>
      </c>
      <c r="D591" s="21" t="s">
        <v>798</v>
      </c>
      <c r="E591" s="21" t="s">
        <v>799</v>
      </c>
      <c r="F591" s="21" t="s">
        <v>562</v>
      </c>
      <c r="G591" s="21" t="s">
        <v>563</v>
      </c>
      <c r="H591" s="23" t="n">
        <v>1283</v>
      </c>
      <c r="I591" s="23"/>
      <c r="J591" s="16" t="s">
        <v>800</v>
      </c>
    </row>
    <row r="592" customFormat="false" ht="22.5" hidden="true" customHeight="false" outlineLevel="0" collapsed="false">
      <c r="A592" s="21" t="s">
        <v>790</v>
      </c>
      <c r="B592" s="21" t="s">
        <v>791</v>
      </c>
      <c r="C592" s="22" t="n">
        <v>117100</v>
      </c>
      <c r="D592" s="21" t="s">
        <v>801</v>
      </c>
      <c r="E592" s="21" t="s">
        <v>802</v>
      </c>
      <c r="F592" s="21" t="s">
        <v>562</v>
      </c>
      <c r="G592" s="21" t="s">
        <v>563</v>
      </c>
      <c r="H592" s="23" t="n">
        <v>1284</v>
      </c>
      <c r="I592" s="23"/>
      <c r="J592" s="16" t="s">
        <v>803</v>
      </c>
    </row>
    <row r="593" customFormat="false" ht="22.5" hidden="true" customHeight="false" outlineLevel="0" collapsed="false">
      <c r="A593" s="21" t="s">
        <v>790</v>
      </c>
      <c r="B593" s="21" t="s">
        <v>791</v>
      </c>
      <c r="C593" s="22" t="n">
        <v>101500</v>
      </c>
      <c r="D593" s="21" t="s">
        <v>573</v>
      </c>
      <c r="E593" s="21" t="s">
        <v>574</v>
      </c>
      <c r="F593" s="21" t="s">
        <v>155</v>
      </c>
      <c r="G593" s="21" t="s">
        <v>156</v>
      </c>
      <c r="H593" s="23" t="n">
        <v>1015</v>
      </c>
      <c r="I593" s="23" t="s">
        <v>65</v>
      </c>
      <c r="J593" s="16" t="s">
        <v>804</v>
      </c>
    </row>
    <row r="594" customFormat="false" ht="11.25" hidden="true" customHeight="false" outlineLevel="0" collapsed="false">
      <c r="A594" s="21" t="s">
        <v>790</v>
      </c>
      <c r="B594" s="21" t="s">
        <v>791</v>
      </c>
      <c r="C594" s="22" t="n">
        <v>117200</v>
      </c>
      <c r="D594" s="21" t="s">
        <v>805</v>
      </c>
      <c r="E594" s="21" t="s">
        <v>806</v>
      </c>
      <c r="F594" s="21" t="s">
        <v>81</v>
      </c>
      <c r="G594" s="21" t="s">
        <v>82</v>
      </c>
      <c r="H594" s="23" t="n">
        <v>1285</v>
      </c>
      <c r="I594" s="23"/>
      <c r="J594" s="24" t="s">
        <v>807</v>
      </c>
    </row>
    <row r="595" customFormat="false" ht="22.5" hidden="true" customHeight="false" outlineLevel="0" collapsed="false">
      <c r="A595" s="21" t="s">
        <v>790</v>
      </c>
      <c r="B595" s="21" t="s">
        <v>791</v>
      </c>
      <c r="C595" s="22" t="n">
        <v>59800</v>
      </c>
      <c r="D595" s="21" t="s">
        <v>808</v>
      </c>
      <c r="E595" s="21" t="s">
        <v>809</v>
      </c>
      <c r="F595" s="21" t="s">
        <v>81</v>
      </c>
      <c r="G595" s="21" t="s">
        <v>82</v>
      </c>
      <c r="H595" s="23" t="n">
        <v>598</v>
      </c>
      <c r="I595" s="23"/>
      <c r="J595" s="24" t="s">
        <v>810</v>
      </c>
    </row>
    <row r="596" customFormat="false" ht="22.5" hidden="true" customHeight="false" outlineLevel="0" collapsed="false">
      <c r="A596" s="21" t="s">
        <v>790</v>
      </c>
      <c r="B596" s="21" t="s">
        <v>791</v>
      </c>
      <c r="C596" s="22" t="n">
        <v>59900</v>
      </c>
      <c r="D596" s="21" t="s">
        <v>811</v>
      </c>
      <c r="E596" s="21" t="s">
        <v>812</v>
      </c>
      <c r="F596" s="21" t="s">
        <v>155</v>
      </c>
      <c r="G596" s="21" t="s">
        <v>156</v>
      </c>
      <c r="H596" s="23" t="n">
        <v>599</v>
      </c>
      <c r="I596" s="23"/>
      <c r="J596" s="16" t="s">
        <v>813</v>
      </c>
    </row>
    <row r="597" customFormat="false" ht="11.25" hidden="true" customHeight="false" outlineLevel="0" collapsed="false">
      <c r="A597" s="21" t="s">
        <v>790</v>
      </c>
      <c r="B597" s="21" t="s">
        <v>791</v>
      </c>
      <c r="C597" s="22" t="n">
        <v>60000</v>
      </c>
      <c r="D597" s="21" t="s">
        <v>814</v>
      </c>
      <c r="E597" s="21" t="s">
        <v>815</v>
      </c>
      <c r="F597" s="21" t="s">
        <v>81</v>
      </c>
      <c r="G597" s="21" t="s">
        <v>82</v>
      </c>
      <c r="H597" s="23" t="n">
        <v>600</v>
      </c>
      <c r="I597" s="23"/>
      <c r="J597" s="16" t="s">
        <v>816</v>
      </c>
    </row>
    <row r="598" customFormat="false" ht="22.5" hidden="true" customHeight="false" outlineLevel="0" collapsed="false">
      <c r="A598" s="21" t="s">
        <v>790</v>
      </c>
      <c r="B598" s="21" t="s">
        <v>791</v>
      </c>
      <c r="C598" s="22" t="n">
        <v>60100</v>
      </c>
      <c r="D598" s="21" t="s">
        <v>817</v>
      </c>
      <c r="E598" s="21" t="s">
        <v>818</v>
      </c>
      <c r="F598" s="21" t="s">
        <v>81</v>
      </c>
      <c r="G598" s="21" t="s">
        <v>82</v>
      </c>
      <c r="H598" s="23" t="n">
        <v>601</v>
      </c>
      <c r="I598" s="23"/>
      <c r="J598" s="16" t="s">
        <v>819</v>
      </c>
    </row>
    <row r="599" customFormat="false" ht="22.5" hidden="true" customHeight="false" outlineLevel="0" collapsed="false">
      <c r="A599" s="21" t="s">
        <v>790</v>
      </c>
      <c r="B599" s="21" t="s">
        <v>791</v>
      </c>
      <c r="C599" s="22" t="n">
        <v>60200</v>
      </c>
      <c r="D599" s="21" t="s">
        <v>820</v>
      </c>
      <c r="E599" s="21" t="s">
        <v>821</v>
      </c>
      <c r="F599" s="21" t="s">
        <v>562</v>
      </c>
      <c r="G599" s="21" t="s">
        <v>563</v>
      </c>
      <c r="H599" s="23" t="n">
        <v>602</v>
      </c>
      <c r="I599" s="23"/>
      <c r="J599" s="16" t="s">
        <v>822</v>
      </c>
    </row>
    <row r="600" customFormat="false" ht="11.25" hidden="true" customHeight="false" outlineLevel="0" collapsed="false">
      <c r="A600" s="21" t="s">
        <v>790</v>
      </c>
      <c r="B600" s="21" t="s">
        <v>791</v>
      </c>
      <c r="C600" s="22" t="n">
        <v>60300</v>
      </c>
      <c r="D600" s="21" t="s">
        <v>194</v>
      </c>
      <c r="E600" s="21" t="s">
        <v>195</v>
      </c>
      <c r="F600" s="21" t="s">
        <v>125</v>
      </c>
      <c r="G600" s="21" t="s">
        <v>126</v>
      </c>
      <c r="H600" s="23" t="n">
        <v>603</v>
      </c>
      <c r="I600" s="23"/>
      <c r="J600" s="16" t="s">
        <v>196</v>
      </c>
    </row>
    <row r="601" customFormat="false" ht="11.25" hidden="true" customHeight="false" outlineLevel="0" collapsed="false">
      <c r="A601" s="21" t="s">
        <v>790</v>
      </c>
      <c r="B601" s="21" t="s">
        <v>791</v>
      </c>
      <c r="C601" s="22" t="n">
        <v>101300</v>
      </c>
      <c r="D601" s="21" t="s">
        <v>823</v>
      </c>
      <c r="E601" s="21" t="s">
        <v>824</v>
      </c>
      <c r="F601" s="21" t="s">
        <v>125</v>
      </c>
      <c r="G601" s="21" t="s">
        <v>126</v>
      </c>
      <c r="H601" s="23" t="n">
        <v>1013</v>
      </c>
      <c r="I601" s="23" t="s">
        <v>65</v>
      </c>
      <c r="J601" s="16" t="s">
        <v>825</v>
      </c>
    </row>
    <row r="602" customFormat="false" ht="22.5" hidden="true" customHeight="false" outlineLevel="0" collapsed="false">
      <c r="A602" s="21" t="s">
        <v>790</v>
      </c>
      <c r="B602" s="21" t="s">
        <v>791</v>
      </c>
      <c r="C602" s="22" t="n">
        <v>101400</v>
      </c>
      <c r="D602" s="21" t="s">
        <v>606</v>
      </c>
      <c r="E602" s="21" t="s">
        <v>607</v>
      </c>
      <c r="F602" s="21" t="s">
        <v>81</v>
      </c>
      <c r="G602" s="21" t="s">
        <v>82</v>
      </c>
      <c r="H602" s="23" t="n">
        <v>1014</v>
      </c>
      <c r="I602" s="23" t="s">
        <v>65</v>
      </c>
      <c r="J602" s="16" t="s">
        <v>750</v>
      </c>
    </row>
    <row r="603" customFormat="false" ht="67.5" hidden="true" customHeight="false" outlineLevel="0" collapsed="false">
      <c r="A603" s="21" t="s">
        <v>790</v>
      </c>
      <c r="B603" s="21" t="s">
        <v>791</v>
      </c>
      <c r="C603" s="22" t="n">
        <v>60400</v>
      </c>
      <c r="D603" s="21" t="s">
        <v>191</v>
      </c>
      <c r="E603" s="21" t="s">
        <v>192</v>
      </c>
      <c r="F603" s="21" t="s">
        <v>112</v>
      </c>
      <c r="G603" s="21" t="s">
        <v>113</v>
      </c>
      <c r="H603" s="23" t="n">
        <v>604</v>
      </c>
      <c r="I603" s="23" t="s">
        <v>65</v>
      </c>
      <c r="J603" s="16" t="s">
        <v>193</v>
      </c>
    </row>
    <row r="604" customFormat="false" ht="56.25" hidden="true" customHeight="false" outlineLevel="0" collapsed="false">
      <c r="A604" s="21" t="s">
        <v>790</v>
      </c>
      <c r="B604" s="21" t="s">
        <v>791</v>
      </c>
      <c r="C604" s="22" t="n">
        <v>60500</v>
      </c>
      <c r="D604" s="21" t="s">
        <v>215</v>
      </c>
      <c r="E604" s="21" t="s">
        <v>216</v>
      </c>
      <c r="F604" s="21" t="s">
        <v>112</v>
      </c>
      <c r="G604" s="21" t="s">
        <v>113</v>
      </c>
      <c r="H604" s="23" t="n">
        <v>605</v>
      </c>
      <c r="I604" s="23" t="s">
        <v>65</v>
      </c>
      <c r="J604" s="16" t="s">
        <v>217</v>
      </c>
    </row>
    <row r="605" customFormat="false" ht="22.5" hidden="true" customHeight="false" outlineLevel="0" collapsed="false">
      <c r="A605" s="21" t="s">
        <v>790</v>
      </c>
      <c r="B605" s="21" t="s">
        <v>791</v>
      </c>
      <c r="C605" s="22" t="n">
        <v>60600</v>
      </c>
      <c r="D605" s="21" t="s">
        <v>614</v>
      </c>
      <c r="E605" s="21" t="s">
        <v>615</v>
      </c>
      <c r="F605" s="21" t="s">
        <v>58</v>
      </c>
      <c r="G605" s="21" t="s">
        <v>220</v>
      </c>
      <c r="H605" s="23" t="n">
        <v>606</v>
      </c>
      <c r="I605" s="23"/>
      <c r="J605" s="16" t="s">
        <v>221</v>
      </c>
    </row>
    <row r="606" customFormat="false" ht="22.5" hidden="true" customHeight="false" outlineLevel="0" collapsed="false">
      <c r="A606" s="21" t="s">
        <v>790</v>
      </c>
      <c r="B606" s="21" t="s">
        <v>791</v>
      </c>
      <c r="C606" s="22" t="n">
        <v>60800</v>
      </c>
      <c r="D606" s="21" t="s">
        <v>826</v>
      </c>
      <c r="E606" s="21" t="s">
        <v>827</v>
      </c>
      <c r="F606" s="21" t="s">
        <v>58</v>
      </c>
      <c r="G606" s="21" t="s">
        <v>220</v>
      </c>
      <c r="H606" s="23" t="n">
        <v>608</v>
      </c>
      <c r="I606" s="23"/>
      <c r="J606" s="16" t="s">
        <v>221</v>
      </c>
    </row>
    <row r="607" customFormat="false" ht="22.5" hidden="true" customHeight="false" outlineLevel="0" collapsed="false">
      <c r="A607" s="21" t="s">
        <v>790</v>
      </c>
      <c r="B607" s="21" t="s">
        <v>791</v>
      </c>
      <c r="C607" s="22" t="n">
        <v>101200</v>
      </c>
      <c r="D607" s="21" t="s">
        <v>828</v>
      </c>
      <c r="E607" s="21" t="s">
        <v>829</v>
      </c>
      <c r="F607" s="21" t="s">
        <v>58</v>
      </c>
      <c r="G607" s="21" t="s">
        <v>220</v>
      </c>
      <c r="H607" s="23" t="n">
        <v>1012</v>
      </c>
      <c r="I607" s="23"/>
      <c r="J607" s="16" t="s">
        <v>221</v>
      </c>
    </row>
    <row r="608" customFormat="false" ht="22.5" hidden="true" customHeight="false" outlineLevel="0" collapsed="false">
      <c r="A608" s="21" t="s">
        <v>790</v>
      </c>
      <c r="B608" s="21" t="s">
        <v>791</v>
      </c>
      <c r="C608" s="22" t="n">
        <v>119100</v>
      </c>
      <c r="D608" s="21" t="s">
        <v>830</v>
      </c>
      <c r="E608" s="21" t="s">
        <v>831</v>
      </c>
      <c r="F608" s="21" t="s">
        <v>58</v>
      </c>
      <c r="G608" s="21" t="s">
        <v>220</v>
      </c>
      <c r="H608" s="23" t="n">
        <v>1305</v>
      </c>
      <c r="I608" s="23"/>
      <c r="J608" s="16" t="s">
        <v>221</v>
      </c>
    </row>
    <row r="609" customFormat="false" ht="22.5" hidden="true" customHeight="false" outlineLevel="0" collapsed="false">
      <c r="A609" s="21" t="s">
        <v>790</v>
      </c>
      <c r="B609" s="21" t="s">
        <v>791</v>
      </c>
      <c r="C609" s="22" t="n">
        <v>119200</v>
      </c>
      <c r="D609" s="21" t="s">
        <v>832</v>
      </c>
      <c r="E609" s="21" t="s">
        <v>833</v>
      </c>
      <c r="F609" s="21" t="s">
        <v>58</v>
      </c>
      <c r="G609" s="21" t="s">
        <v>220</v>
      </c>
      <c r="H609" s="23" t="n">
        <v>1306</v>
      </c>
      <c r="I609" s="23"/>
      <c r="J609" s="16" t="s">
        <v>221</v>
      </c>
    </row>
    <row r="610" customFormat="false" ht="11.25" hidden="true" customHeight="false" outlineLevel="0" collapsed="false">
      <c r="A610" s="21" t="s">
        <v>790</v>
      </c>
      <c r="B610" s="21" t="s">
        <v>791</v>
      </c>
      <c r="C610" s="22" t="n">
        <v>60900</v>
      </c>
      <c r="D610" s="21" t="s">
        <v>238</v>
      </c>
      <c r="E610" s="21" t="s">
        <v>239</v>
      </c>
      <c r="F610" s="21" t="s">
        <v>240</v>
      </c>
      <c r="G610" s="21" t="s">
        <v>241</v>
      </c>
      <c r="H610" s="23" t="n">
        <v>609</v>
      </c>
      <c r="I610" s="23"/>
      <c r="J610" s="16" t="s">
        <v>4</v>
      </c>
    </row>
    <row r="611" s="31" customFormat="true" ht="11.25" hidden="true" customHeight="false" outlineLevel="0" collapsed="false">
      <c r="A611" s="26" t="s">
        <v>834</v>
      </c>
      <c r="B611" s="26" t="s">
        <v>835</v>
      </c>
      <c r="C611" s="27" t="n">
        <v>61200</v>
      </c>
      <c r="D611" s="26" t="s">
        <v>56</v>
      </c>
      <c r="E611" s="26" t="s">
        <v>57</v>
      </c>
      <c r="F611" s="26" t="s">
        <v>58</v>
      </c>
      <c r="G611" s="26" t="s">
        <v>59</v>
      </c>
      <c r="H611" s="28" t="n">
        <v>612</v>
      </c>
      <c r="I611" s="29"/>
      <c r="J611" s="30" t="str">
        <f aca="false">+$J$353</f>
        <v>Indicare se l'impianto di potabilizzazione è dotato di sistema di rimozione dei metalli pesanti.</v>
      </c>
    </row>
    <row r="612" s="31" customFormat="true" ht="11.25" hidden="true" customHeight="false" outlineLevel="0" collapsed="false">
      <c r="A612" s="26" t="s">
        <v>834</v>
      </c>
      <c r="B612" s="26" t="s">
        <v>835</v>
      </c>
      <c r="C612" s="27" t="n">
        <v>61400</v>
      </c>
      <c r="D612" s="26" t="s">
        <v>631</v>
      </c>
      <c r="E612" s="26" t="s">
        <v>632</v>
      </c>
      <c r="F612" s="26" t="s">
        <v>63</v>
      </c>
      <c r="G612" s="26" t="s">
        <v>141</v>
      </c>
      <c r="H612" s="28" t="n">
        <v>614</v>
      </c>
      <c r="I612" s="29"/>
      <c r="J612" s="30" t="str">
        <f aca="false">+$J$354</f>
        <v>Indicare se l'impianto di potabilizzazione è dotato di sistema di rimozione dei trialometani.</v>
      </c>
    </row>
    <row r="613" s="31" customFormat="true" ht="11.25" hidden="true" customHeight="false" outlineLevel="0" collapsed="false">
      <c r="A613" s="26" t="s">
        <v>834</v>
      </c>
      <c r="B613" s="26" t="s">
        <v>835</v>
      </c>
      <c r="C613" s="27" t="n">
        <v>61500</v>
      </c>
      <c r="D613" s="26" t="s">
        <v>634</v>
      </c>
      <c r="E613" s="26" t="s">
        <v>635</v>
      </c>
      <c r="F613" s="26" t="s">
        <v>112</v>
      </c>
      <c r="G613" s="26" t="s">
        <v>113</v>
      </c>
      <c r="H613" s="28" t="n">
        <v>615</v>
      </c>
      <c r="I613" s="29"/>
      <c r="J613" s="30" t="str">
        <f aca="false">+$J$355</f>
        <v>Indicare se l'impianto di potabilizzazione è dotato di sistema di rimozione degli organoalogenati.</v>
      </c>
    </row>
    <row r="614" s="31" customFormat="true" ht="22.5" hidden="true" customHeight="false" outlineLevel="0" collapsed="false">
      <c r="A614" s="26" t="s">
        <v>834</v>
      </c>
      <c r="B614" s="26" t="s">
        <v>835</v>
      </c>
      <c r="C614" s="27" t="n">
        <v>61600</v>
      </c>
      <c r="D614" s="26" t="s">
        <v>136</v>
      </c>
      <c r="E614" s="26" t="s">
        <v>137</v>
      </c>
      <c r="F614" s="26" t="s">
        <v>112</v>
      </c>
      <c r="G614" s="26" t="s">
        <v>113</v>
      </c>
      <c r="H614" s="28" t="n">
        <v>616</v>
      </c>
      <c r="I614" s="29" t="s">
        <v>65</v>
      </c>
      <c r="J614" s="34" t="str">
        <f aca="false">+$J$22</f>
        <v>Indicare se l'utilizzo previsto per l'opera di presa è: CONTINUO (sempre funzionante), PERIODICO (per es. stagionale), OCCASIONALE (per es. in casi di emergenza).</v>
      </c>
    </row>
    <row r="615" s="31" customFormat="true" ht="56.25" hidden="true" customHeight="false" outlineLevel="0" collapsed="false">
      <c r="A615" s="26" t="s">
        <v>834</v>
      </c>
      <c r="B615" s="26" t="s">
        <v>835</v>
      </c>
      <c r="C615" s="27" t="n">
        <v>61700</v>
      </c>
      <c r="D615" s="26" t="s">
        <v>401</v>
      </c>
      <c r="E615" s="26" t="s">
        <v>401</v>
      </c>
      <c r="F615" s="26" t="s">
        <v>303</v>
      </c>
      <c r="G615" s="26" t="s">
        <v>836</v>
      </c>
      <c r="H615" s="28" t="n">
        <v>617</v>
      </c>
      <c r="I615" s="29"/>
      <c r="J615"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31" customFormat="true" ht="22.5" hidden="true" customHeight="false" outlineLevel="0" collapsed="false">
      <c r="A616" s="26" t="s">
        <v>834</v>
      </c>
      <c r="B616" s="26" t="s">
        <v>835</v>
      </c>
      <c r="C616" s="27" t="n">
        <v>61800</v>
      </c>
      <c r="D616" s="26" t="s">
        <v>130</v>
      </c>
      <c r="E616" s="26" t="s">
        <v>639</v>
      </c>
      <c r="F616" s="26" t="s">
        <v>130</v>
      </c>
      <c r="G616" s="26" t="s">
        <v>131</v>
      </c>
      <c r="H616" s="28" t="n">
        <v>618</v>
      </c>
      <c r="I616" s="29"/>
      <c r="J616" s="30" t="str">
        <f aca="false">+$J$358</f>
        <v>Indice di confidenza del dato: indica il grado di affidabilità della specifica informazione secondo la scala di qualità del dato definita in tabella. VEDI TABELLA</v>
      </c>
    </row>
    <row r="617" s="31" customFormat="true" ht="22.5" hidden="true" customHeight="false" outlineLevel="0" collapsed="false">
      <c r="A617" s="26" t="s">
        <v>834</v>
      </c>
      <c r="B617" s="26" t="s">
        <v>835</v>
      </c>
      <c r="C617" s="27" t="n">
        <v>61900</v>
      </c>
      <c r="D617" s="26" t="s">
        <v>837</v>
      </c>
      <c r="E617" s="26" t="s">
        <v>838</v>
      </c>
      <c r="F617" s="26" t="s">
        <v>112</v>
      </c>
      <c r="G617" s="26" t="s">
        <v>113</v>
      </c>
      <c r="H617" s="28" t="n">
        <v>619</v>
      </c>
      <c r="I617" s="29" t="s">
        <v>65</v>
      </c>
      <c r="J617" s="30" t="s">
        <v>839</v>
      </c>
    </row>
    <row r="618" s="31" customFormat="true" ht="22.5" hidden="true" customHeight="false" outlineLevel="0" collapsed="false">
      <c r="A618" s="26" t="s">
        <v>834</v>
      </c>
      <c r="B618" s="26" t="s">
        <v>835</v>
      </c>
      <c r="C618" s="27" t="n">
        <v>62000</v>
      </c>
      <c r="D618" s="26" t="s">
        <v>399</v>
      </c>
      <c r="E618" s="26" t="s">
        <v>399</v>
      </c>
      <c r="F618" s="26" t="s">
        <v>562</v>
      </c>
      <c r="G618" s="26" t="s">
        <v>563</v>
      </c>
      <c r="H618" s="28" t="n">
        <v>620</v>
      </c>
      <c r="I618" s="29"/>
      <c r="J618" s="30" t="str">
        <f aca="false">+$J$360</f>
        <v>Indice di confidenza del dato: indica il grado di affidabilità della specifica informazione secondo la scala di qualità del dato definita in tabella. VEDI TABELLA</v>
      </c>
    </row>
    <row r="619" s="31" customFormat="true" ht="22.5" hidden="true" customHeight="false" outlineLevel="0" collapsed="false">
      <c r="A619" s="26" t="s">
        <v>834</v>
      </c>
      <c r="B619" s="26" t="s">
        <v>835</v>
      </c>
      <c r="C619" s="27" t="n">
        <v>62100</v>
      </c>
      <c r="D619" s="26" t="s">
        <v>645</v>
      </c>
      <c r="E619" s="26" t="s">
        <v>646</v>
      </c>
      <c r="F619" s="26" t="s">
        <v>58</v>
      </c>
      <c r="G619" s="26" t="s">
        <v>220</v>
      </c>
      <c r="H619" s="28" t="n">
        <v>621</v>
      </c>
      <c r="I619" s="29"/>
      <c r="J619" s="34" t="str">
        <f aca="false">+$J$47</f>
        <v>Indice di confidenza del dato: indica il grado di affidabilità della specifica informazione secondo la scala di qualità del dato definita in tabella. VEDI TABELLA</v>
      </c>
    </row>
    <row r="620" s="31" customFormat="true" ht="22.5" hidden="true" customHeight="false" outlineLevel="0" collapsed="false">
      <c r="A620" s="26" t="s">
        <v>834</v>
      </c>
      <c r="B620" s="26" t="s">
        <v>835</v>
      </c>
      <c r="C620" s="27" t="n">
        <v>62200</v>
      </c>
      <c r="D620" s="26" t="s">
        <v>647</v>
      </c>
      <c r="E620" s="26" t="s">
        <v>648</v>
      </c>
      <c r="F620" s="26" t="s">
        <v>58</v>
      </c>
      <c r="G620" s="26" t="s">
        <v>220</v>
      </c>
      <c r="H620" s="28" t="n">
        <v>622</v>
      </c>
      <c r="I620" s="29"/>
      <c r="J620" s="34" t="str">
        <f aca="false">+$J$47</f>
        <v>Indice di confidenza del dato: indica il grado di affidabilità della specifica informazione secondo la scala di qualità del dato definita in tabella. VEDI TABELLA</v>
      </c>
    </row>
    <row r="621" s="31" customFormat="true" ht="22.5" hidden="true" customHeight="false" outlineLevel="0" collapsed="false">
      <c r="A621" s="26" t="s">
        <v>834</v>
      </c>
      <c r="B621" s="26" t="s">
        <v>835</v>
      </c>
      <c r="C621" s="27" t="n">
        <v>62300</v>
      </c>
      <c r="D621" s="26" t="s">
        <v>649</v>
      </c>
      <c r="E621" s="26" t="s">
        <v>650</v>
      </c>
      <c r="F621" s="26" t="s">
        <v>58</v>
      </c>
      <c r="G621" s="26" t="s">
        <v>220</v>
      </c>
      <c r="H621" s="28" t="n">
        <v>623</v>
      </c>
      <c r="I621" s="29"/>
      <c r="J621" s="34" t="str">
        <f aca="false">+$J$47</f>
        <v>Indice di confidenza del dato: indica il grado di affidabilità della specifica informazione secondo la scala di qualità del dato definita in tabella. VEDI TABELLA</v>
      </c>
    </row>
    <row r="622" s="31" customFormat="true" ht="22.5" hidden="true" customHeight="false" outlineLevel="0" collapsed="false">
      <c r="A622" s="26" t="s">
        <v>834</v>
      </c>
      <c r="B622" s="26" t="s">
        <v>835</v>
      </c>
      <c r="C622" s="27" t="n">
        <v>62400</v>
      </c>
      <c r="D622" s="26" t="s">
        <v>651</v>
      </c>
      <c r="E622" s="26" t="s">
        <v>652</v>
      </c>
      <c r="F622" s="26" t="s">
        <v>58</v>
      </c>
      <c r="G622" s="26" t="s">
        <v>220</v>
      </c>
      <c r="H622" s="28" t="n">
        <v>624</v>
      </c>
      <c r="I622" s="29"/>
      <c r="J622" s="34" t="str">
        <f aca="false">+$J$47</f>
        <v>Indice di confidenza del dato: indica il grado di affidabilità della specifica informazione secondo la scala di qualità del dato definita in tabella. VEDI TABELLA</v>
      </c>
    </row>
    <row r="623" s="31" customFormat="true" ht="22.5" hidden="true" customHeight="false" outlineLevel="0" collapsed="false">
      <c r="A623" s="26" t="s">
        <v>834</v>
      </c>
      <c r="B623" s="26" t="s">
        <v>835</v>
      </c>
      <c r="C623" s="32" t="n">
        <v>101700</v>
      </c>
      <c r="D623" s="26" t="s">
        <v>840</v>
      </c>
      <c r="E623" s="26" t="s">
        <v>841</v>
      </c>
      <c r="F623" s="26" t="s">
        <v>125</v>
      </c>
      <c r="G623" s="33" t="s">
        <v>126</v>
      </c>
      <c r="H623" s="28" t="n">
        <v>1017</v>
      </c>
      <c r="I623" s="29" t="s">
        <v>65</v>
      </c>
      <c r="J623" s="30" t="str">
        <f aca="false">+$J$621</f>
        <v>Indice di confidenza del dato: indica il grado di affidabilità della specifica informazione secondo la scala di qualità del dato definita in tabella. VEDI TABELLA</v>
      </c>
    </row>
    <row r="624" s="31" customFormat="true" ht="11.25" hidden="true" customHeight="false" outlineLevel="0" collapsed="false">
      <c r="A624" s="26" t="s">
        <v>834</v>
      </c>
      <c r="B624" s="26" t="s">
        <v>835</v>
      </c>
      <c r="C624" s="32" t="n">
        <v>101800</v>
      </c>
      <c r="D624" s="26" t="s">
        <v>842</v>
      </c>
      <c r="E624" s="29" t="s">
        <v>843</v>
      </c>
      <c r="F624" s="26" t="s">
        <v>125</v>
      </c>
      <c r="G624" s="33" t="s">
        <v>126</v>
      </c>
      <c r="H624" s="28" t="n">
        <v>1018</v>
      </c>
      <c r="I624" s="29" t="s">
        <v>65</v>
      </c>
      <c r="J624" s="30" t="str">
        <f aca="false">+$J$627</f>
        <v>Percentuale di popolazione servita sul totale dei residenti per ogni comune indicato.</v>
      </c>
    </row>
    <row r="625" customFormat="false" ht="22.5" hidden="true" customHeight="false" outlineLevel="0" collapsed="false">
      <c r="A625" s="21" t="s">
        <v>844</v>
      </c>
      <c r="B625" s="21" t="s">
        <v>845</v>
      </c>
      <c r="C625" s="22" t="n">
        <v>62700</v>
      </c>
      <c r="D625" s="21" t="s">
        <v>56</v>
      </c>
      <c r="E625" s="21" t="s">
        <v>57</v>
      </c>
      <c r="F625" s="21" t="s">
        <v>58</v>
      </c>
      <c r="G625" s="21" t="s">
        <v>59</v>
      </c>
      <c r="H625" s="23" t="n">
        <v>627</v>
      </c>
      <c r="I625" s="23"/>
      <c r="J625" s="16" t="s">
        <v>655</v>
      </c>
    </row>
    <row r="626" customFormat="false" ht="22.5" hidden="true" customHeight="false" outlineLevel="0" collapsed="false">
      <c r="A626" s="21" t="s">
        <v>844</v>
      </c>
      <c r="B626" s="21" t="s">
        <v>845</v>
      </c>
      <c r="C626" s="22" t="n">
        <v>62900</v>
      </c>
      <c r="D626" s="21" t="s">
        <v>99</v>
      </c>
      <c r="E626" s="21" t="s">
        <v>100</v>
      </c>
      <c r="F626" s="21" t="s">
        <v>101</v>
      </c>
      <c r="G626" s="21" t="s">
        <v>102</v>
      </c>
      <c r="H626" s="23" t="n">
        <v>629</v>
      </c>
      <c r="I626" s="23" t="s">
        <v>65</v>
      </c>
      <c r="J626" s="16" t="s">
        <v>656</v>
      </c>
    </row>
    <row r="627" customFormat="false" ht="11.25" hidden="true" customHeight="false" outlineLevel="0" collapsed="false">
      <c r="A627" s="21" t="s">
        <v>844</v>
      </c>
      <c r="B627" s="21" t="s">
        <v>845</v>
      </c>
      <c r="C627" s="22" t="n">
        <v>63000</v>
      </c>
      <c r="D627" s="21" t="s">
        <v>782</v>
      </c>
      <c r="E627" s="21" t="s">
        <v>783</v>
      </c>
      <c r="F627" s="21" t="s">
        <v>145</v>
      </c>
      <c r="G627" s="21" t="s">
        <v>146</v>
      </c>
      <c r="H627" s="23" t="n">
        <v>630</v>
      </c>
      <c r="I627" s="23" t="s">
        <v>65</v>
      </c>
      <c r="J627" s="16" t="s">
        <v>784</v>
      </c>
    </row>
    <row r="628" customFormat="false" ht="33.75" hidden="true" customHeight="false" outlineLevel="0" collapsed="false">
      <c r="A628" s="21" t="s">
        <v>844</v>
      </c>
      <c r="B628" s="21" t="s">
        <v>845</v>
      </c>
      <c r="C628" s="22" t="n">
        <v>63100</v>
      </c>
      <c r="D628" s="21" t="s">
        <v>846</v>
      </c>
      <c r="E628" s="21" t="s">
        <v>847</v>
      </c>
      <c r="F628" s="21" t="s">
        <v>145</v>
      </c>
      <c r="G628" s="21" t="s">
        <v>146</v>
      </c>
      <c r="H628" s="23" t="n">
        <v>631</v>
      </c>
      <c r="I628" s="23" t="s">
        <v>65</v>
      </c>
      <c r="J628" s="16" t="s">
        <v>848</v>
      </c>
    </row>
    <row r="629" customFormat="false" ht="22.5" hidden="true" customHeight="false" outlineLevel="0" collapsed="false">
      <c r="A629" s="21" t="s">
        <v>849</v>
      </c>
      <c r="B629" s="21" t="s">
        <v>850</v>
      </c>
      <c r="C629" s="22" t="n">
        <v>103300</v>
      </c>
      <c r="D629" s="21" t="s">
        <v>56</v>
      </c>
      <c r="E629" s="21" t="s">
        <v>57</v>
      </c>
      <c r="F629" s="21" t="s">
        <v>58</v>
      </c>
      <c r="G629" s="21" t="s">
        <v>59</v>
      </c>
      <c r="H629" s="23" t="n">
        <v>1034</v>
      </c>
      <c r="I629" s="23"/>
      <c r="J629" s="16" t="s">
        <v>655</v>
      </c>
    </row>
    <row r="630" customFormat="false" ht="22.5" hidden="true" customHeight="false" outlineLevel="0" collapsed="false">
      <c r="A630" s="21" t="s">
        <v>849</v>
      </c>
      <c r="B630" s="21" t="s">
        <v>850</v>
      </c>
      <c r="C630" s="22" t="n">
        <v>103500</v>
      </c>
      <c r="D630" s="21" t="s">
        <v>787</v>
      </c>
      <c r="E630" s="21" t="s">
        <v>97</v>
      </c>
      <c r="F630" s="21" t="s">
        <v>58</v>
      </c>
      <c r="G630" s="21" t="s">
        <v>59</v>
      </c>
      <c r="H630" s="23" t="n">
        <v>1036</v>
      </c>
      <c r="I630" s="23"/>
      <c r="J630" s="16" t="s">
        <v>788</v>
      </c>
    </row>
    <row r="631" customFormat="false" ht="11.25" hidden="true" customHeight="false" outlineLevel="0" collapsed="false">
      <c r="A631" s="21" t="s">
        <v>849</v>
      </c>
      <c r="B631" s="21" t="s">
        <v>850</v>
      </c>
      <c r="C631" s="22" t="n">
        <v>103600</v>
      </c>
      <c r="D631" s="21" t="s">
        <v>782</v>
      </c>
      <c r="E631" s="21" t="s">
        <v>783</v>
      </c>
      <c r="F631" s="21" t="s">
        <v>145</v>
      </c>
      <c r="G631" s="21" t="s">
        <v>146</v>
      </c>
      <c r="H631" s="23" t="n">
        <v>1037</v>
      </c>
      <c r="I631" s="23"/>
      <c r="J631" s="16" t="s">
        <v>789</v>
      </c>
    </row>
    <row r="632" customFormat="false" ht="33.75" hidden="true" customHeight="false" outlineLevel="0" collapsed="false">
      <c r="A632" s="21" t="s">
        <v>849</v>
      </c>
      <c r="B632" s="21" t="s">
        <v>850</v>
      </c>
      <c r="C632" s="22" t="n">
        <v>103700</v>
      </c>
      <c r="D632" s="21" t="s">
        <v>846</v>
      </c>
      <c r="E632" s="21" t="s">
        <v>847</v>
      </c>
      <c r="F632" s="21" t="s">
        <v>145</v>
      </c>
      <c r="G632" s="21" t="s">
        <v>146</v>
      </c>
      <c r="H632" s="23" t="n">
        <v>1038</v>
      </c>
      <c r="I632" s="23"/>
      <c r="J632" s="16" t="s">
        <v>851</v>
      </c>
    </row>
    <row r="633" customFormat="false" ht="22.5" hidden="true" customHeight="false" outlineLevel="0" collapsed="false">
      <c r="A633" s="21" t="s">
        <v>852</v>
      </c>
      <c r="B633" s="21" t="s">
        <v>853</v>
      </c>
      <c r="C633" s="22" t="n">
        <v>63400</v>
      </c>
      <c r="D633" s="21" t="s">
        <v>56</v>
      </c>
      <c r="E633" s="21" t="s">
        <v>57</v>
      </c>
      <c r="F633" s="21" t="s">
        <v>58</v>
      </c>
      <c r="G633" s="21" t="s">
        <v>59</v>
      </c>
      <c r="H633" s="23" t="n">
        <v>634</v>
      </c>
      <c r="I633" s="23"/>
      <c r="J633" s="16" t="s">
        <v>60</v>
      </c>
    </row>
    <row r="634" customFormat="false" ht="67.5" hidden="true" customHeight="false" outlineLevel="0" collapsed="false">
      <c r="A634" s="21" t="s">
        <v>852</v>
      </c>
      <c r="B634" s="21" t="s">
        <v>853</v>
      </c>
      <c r="C634" s="22" t="n">
        <v>63600</v>
      </c>
      <c r="D634" s="21" t="s">
        <v>61</v>
      </c>
      <c r="E634" s="21" t="s">
        <v>62</v>
      </c>
      <c r="F634" s="21" t="s">
        <v>63</v>
      </c>
      <c r="G634" s="21" t="s">
        <v>64</v>
      </c>
      <c r="H634" s="23" t="n">
        <v>636</v>
      </c>
      <c r="I634" s="23" t="s">
        <v>65</v>
      </c>
      <c r="J634" s="16" t="s">
        <v>854</v>
      </c>
    </row>
    <row r="635" customFormat="false" ht="22.5" hidden="true" customHeight="false" outlineLevel="0" collapsed="false">
      <c r="A635" s="21" t="s">
        <v>852</v>
      </c>
      <c r="B635" s="21" t="s">
        <v>853</v>
      </c>
      <c r="C635" s="22" t="n">
        <v>63700</v>
      </c>
      <c r="D635" s="21" t="s">
        <v>67</v>
      </c>
      <c r="E635" s="21" t="s">
        <v>68</v>
      </c>
      <c r="F635" s="21" t="s">
        <v>63</v>
      </c>
      <c r="G635" s="21" t="s">
        <v>69</v>
      </c>
      <c r="H635" s="23" t="n">
        <v>637</v>
      </c>
      <c r="I635" s="23"/>
      <c r="J635" s="16" t="s">
        <v>70</v>
      </c>
    </row>
    <row r="636" customFormat="false" ht="11.25" hidden="true" customHeight="false" outlineLevel="0" collapsed="false">
      <c r="A636" s="21" t="s">
        <v>852</v>
      </c>
      <c r="B636" s="21" t="s">
        <v>853</v>
      </c>
      <c r="C636" s="22" t="n">
        <v>63800</v>
      </c>
      <c r="D636" s="21" t="s">
        <v>71</v>
      </c>
      <c r="E636" s="21" t="s">
        <v>72</v>
      </c>
      <c r="F636" s="21" t="s">
        <v>73</v>
      </c>
      <c r="G636" s="21" t="s">
        <v>74</v>
      </c>
      <c r="H636" s="23" t="n">
        <v>638</v>
      </c>
      <c r="I636" s="23" t="s">
        <v>65</v>
      </c>
      <c r="J636" s="16" t="s">
        <v>75</v>
      </c>
    </row>
    <row r="637" customFormat="false" ht="11.25" hidden="true" customHeight="false" outlineLevel="0" collapsed="false">
      <c r="A637" s="21" t="s">
        <v>852</v>
      </c>
      <c r="B637" s="21" t="s">
        <v>853</v>
      </c>
      <c r="C637" s="22" t="n">
        <v>63900</v>
      </c>
      <c r="D637" s="21" t="s">
        <v>76</v>
      </c>
      <c r="E637" s="21" t="s">
        <v>77</v>
      </c>
      <c r="F637" s="21" t="s">
        <v>73</v>
      </c>
      <c r="G637" s="21" t="s">
        <v>74</v>
      </c>
      <c r="H637" s="23" t="n">
        <v>639</v>
      </c>
      <c r="I637" s="23" t="s">
        <v>65</v>
      </c>
      <c r="J637" s="16" t="s">
        <v>78</v>
      </c>
    </row>
    <row r="638" customFormat="false" ht="22.5" hidden="true" customHeight="false" outlineLevel="0" collapsed="false">
      <c r="A638" s="21" t="s">
        <v>852</v>
      </c>
      <c r="B638" s="21" t="s">
        <v>853</v>
      </c>
      <c r="C638" s="22" t="n">
        <v>64000</v>
      </c>
      <c r="D638" s="21" t="s">
        <v>79</v>
      </c>
      <c r="E638" s="21" t="s">
        <v>80</v>
      </c>
      <c r="F638" s="21" t="s">
        <v>81</v>
      </c>
      <c r="G638" s="21" t="s">
        <v>82</v>
      </c>
      <c r="H638" s="23" t="n">
        <v>640</v>
      </c>
      <c r="I638" s="23" t="s">
        <v>65</v>
      </c>
      <c r="J638" s="16" t="s">
        <v>83</v>
      </c>
    </row>
    <row r="639" customFormat="false" ht="11.25" hidden="true" customHeight="false" outlineLevel="0" collapsed="false">
      <c r="A639" s="21" t="s">
        <v>852</v>
      </c>
      <c r="B639" s="21" t="s">
        <v>853</v>
      </c>
      <c r="C639" s="22" t="n">
        <v>64100</v>
      </c>
      <c r="D639" s="21" t="s">
        <v>92</v>
      </c>
      <c r="E639" s="21" t="s">
        <v>93</v>
      </c>
      <c r="F639" s="21" t="s">
        <v>73</v>
      </c>
      <c r="G639" s="21" t="s">
        <v>94</v>
      </c>
      <c r="H639" s="23" t="n">
        <v>641</v>
      </c>
      <c r="I639" s="23"/>
      <c r="J639" s="16" t="s">
        <v>95</v>
      </c>
    </row>
    <row r="640" customFormat="false" ht="11.25" hidden="true" customHeight="false" outlineLevel="0" collapsed="false">
      <c r="A640" s="21" t="s">
        <v>852</v>
      </c>
      <c r="B640" s="21" t="s">
        <v>853</v>
      </c>
      <c r="C640" s="22" t="n">
        <v>64200</v>
      </c>
      <c r="D640" s="21" t="s">
        <v>96</v>
      </c>
      <c r="E640" s="21" t="s">
        <v>97</v>
      </c>
      <c r="F640" s="21" t="s">
        <v>63</v>
      </c>
      <c r="G640" s="21" t="s">
        <v>69</v>
      </c>
      <c r="H640" s="23" t="n">
        <v>642</v>
      </c>
      <c r="I640" s="23"/>
      <c r="J640" s="16" t="s">
        <v>98</v>
      </c>
    </row>
    <row r="641" customFormat="false" ht="11.25" hidden="true" customHeight="false" outlineLevel="0" collapsed="false">
      <c r="A641" s="21" t="s">
        <v>852</v>
      </c>
      <c r="B641" s="21" t="s">
        <v>853</v>
      </c>
      <c r="C641" s="22" t="n">
        <v>64300</v>
      </c>
      <c r="D641" s="21" t="s">
        <v>99</v>
      </c>
      <c r="E641" s="21" t="s">
        <v>100</v>
      </c>
      <c r="F641" s="21" t="s">
        <v>101</v>
      </c>
      <c r="G641" s="21" t="s">
        <v>102</v>
      </c>
      <c r="H641" s="23" t="n">
        <v>643</v>
      </c>
      <c r="I641" s="23" t="s">
        <v>65</v>
      </c>
      <c r="J641" s="16" t="s">
        <v>103</v>
      </c>
    </row>
    <row r="642" customFormat="false" ht="67.5" hidden="true" customHeight="false" outlineLevel="0" collapsed="false">
      <c r="A642" s="21" t="s">
        <v>852</v>
      </c>
      <c r="B642" s="21" t="s">
        <v>853</v>
      </c>
      <c r="C642" s="22" t="n">
        <v>64400</v>
      </c>
      <c r="D642" s="21" t="s">
        <v>128</v>
      </c>
      <c r="E642" s="21" t="s">
        <v>129</v>
      </c>
      <c r="F642" s="21" t="s">
        <v>130</v>
      </c>
      <c r="G642" s="21" t="s">
        <v>131</v>
      </c>
      <c r="H642" s="23" t="n">
        <v>644</v>
      </c>
      <c r="I642" s="23"/>
      <c r="J642" s="16" t="s">
        <v>132</v>
      </c>
    </row>
    <row r="643" customFormat="false" ht="56.25" hidden="true" customHeight="false" outlineLevel="0" collapsed="false">
      <c r="A643" s="21" t="s">
        <v>852</v>
      </c>
      <c r="B643" s="21" t="s">
        <v>853</v>
      </c>
      <c r="C643" s="22" t="n">
        <v>64500</v>
      </c>
      <c r="D643" s="21" t="s">
        <v>416</v>
      </c>
      <c r="E643" s="21" t="s">
        <v>696</v>
      </c>
      <c r="F643" s="21" t="s">
        <v>130</v>
      </c>
      <c r="G643" s="21" t="s">
        <v>131</v>
      </c>
      <c r="H643" s="23" t="n">
        <v>645</v>
      </c>
      <c r="I643" s="23" t="s">
        <v>65</v>
      </c>
      <c r="J643" s="16" t="s">
        <v>417</v>
      </c>
    </row>
    <row r="644" customFormat="false" ht="22.5" hidden="true" customHeight="false" outlineLevel="0" collapsed="false">
      <c r="A644" s="21" t="s">
        <v>852</v>
      </c>
      <c r="B644" s="21" t="s">
        <v>853</v>
      </c>
      <c r="C644" s="22" t="n">
        <v>64600</v>
      </c>
      <c r="D644" s="21" t="s">
        <v>418</v>
      </c>
      <c r="E644" s="21" t="s">
        <v>419</v>
      </c>
      <c r="F644" s="21" t="s">
        <v>112</v>
      </c>
      <c r="G644" s="21" t="s">
        <v>113</v>
      </c>
      <c r="H644" s="23" t="n">
        <v>646</v>
      </c>
      <c r="I644" s="23" t="s">
        <v>65</v>
      </c>
      <c r="J644" s="16" t="s">
        <v>138</v>
      </c>
    </row>
    <row r="645" customFormat="false" ht="56.25" hidden="true" customHeight="false" outlineLevel="0" collapsed="false">
      <c r="A645" s="21" t="s">
        <v>852</v>
      </c>
      <c r="B645" s="21" t="s">
        <v>853</v>
      </c>
      <c r="C645" s="22" t="n">
        <v>64700</v>
      </c>
      <c r="D645" s="21" t="s">
        <v>420</v>
      </c>
      <c r="E645" s="21" t="s">
        <v>421</v>
      </c>
      <c r="F645" s="21" t="s">
        <v>130</v>
      </c>
      <c r="G645" s="21" t="s">
        <v>131</v>
      </c>
      <c r="H645" s="23" t="n">
        <v>647</v>
      </c>
      <c r="I645" s="23" t="s">
        <v>65</v>
      </c>
      <c r="J645" s="16" t="s">
        <v>422</v>
      </c>
    </row>
    <row r="646" customFormat="false" ht="22.5" hidden="true" customHeight="false" outlineLevel="0" collapsed="false">
      <c r="A646" s="21" t="s">
        <v>852</v>
      </c>
      <c r="B646" s="21" t="s">
        <v>853</v>
      </c>
      <c r="C646" s="22" t="n">
        <v>64800</v>
      </c>
      <c r="D646" s="21" t="s">
        <v>423</v>
      </c>
      <c r="E646" s="21" t="s">
        <v>424</v>
      </c>
      <c r="F646" s="21" t="s">
        <v>112</v>
      </c>
      <c r="G646" s="21" t="s">
        <v>113</v>
      </c>
      <c r="H646" s="23" t="n">
        <v>648</v>
      </c>
      <c r="I646" s="23" t="s">
        <v>65</v>
      </c>
      <c r="J646" s="16" t="s">
        <v>138</v>
      </c>
    </row>
    <row r="647" customFormat="false" ht="101.25" hidden="true" customHeight="false" outlineLevel="0" collapsed="false">
      <c r="A647" s="21" t="s">
        <v>852</v>
      </c>
      <c r="B647" s="21" t="s">
        <v>853</v>
      </c>
      <c r="C647" s="22" t="n">
        <v>64900</v>
      </c>
      <c r="D647" s="21" t="s">
        <v>306</v>
      </c>
      <c r="E647" s="21" t="s">
        <v>307</v>
      </c>
      <c r="F647" s="21" t="s">
        <v>308</v>
      </c>
      <c r="G647" s="21" t="s">
        <v>309</v>
      </c>
      <c r="H647" s="23" t="n">
        <v>649</v>
      </c>
      <c r="I647" s="23" t="s">
        <v>65</v>
      </c>
      <c r="J647" s="16" t="s">
        <v>310</v>
      </c>
    </row>
    <row r="648" customFormat="false" ht="45" hidden="true" customHeight="false" outlineLevel="0" collapsed="false">
      <c r="A648" s="21" t="s">
        <v>852</v>
      </c>
      <c r="B648" s="21" t="s">
        <v>853</v>
      </c>
      <c r="C648" s="22" t="n">
        <v>65000</v>
      </c>
      <c r="D648" s="21" t="s">
        <v>311</v>
      </c>
      <c r="E648" s="21" t="s">
        <v>312</v>
      </c>
      <c r="F648" s="21" t="s">
        <v>313</v>
      </c>
      <c r="G648" s="21" t="s">
        <v>314</v>
      </c>
      <c r="H648" s="23" t="n">
        <v>650</v>
      </c>
      <c r="I648" s="23"/>
      <c r="J648" s="16" t="s">
        <v>315</v>
      </c>
    </row>
    <row r="649" customFormat="false" ht="11.25" hidden="true" customHeight="false" outlineLevel="0" collapsed="false">
      <c r="A649" s="21" t="s">
        <v>852</v>
      </c>
      <c r="B649" s="21" t="s">
        <v>853</v>
      </c>
      <c r="C649" s="22" t="n">
        <v>65100</v>
      </c>
      <c r="D649" s="21" t="s">
        <v>855</v>
      </c>
      <c r="E649" s="21" t="s">
        <v>856</v>
      </c>
      <c r="F649" s="21" t="s">
        <v>125</v>
      </c>
      <c r="G649" s="21" t="s">
        <v>126</v>
      </c>
      <c r="H649" s="23" t="n">
        <v>651</v>
      </c>
      <c r="I649" s="23"/>
      <c r="J649" s="16" t="s">
        <v>857</v>
      </c>
    </row>
    <row r="650" customFormat="false" ht="67.5" hidden="true" customHeight="false" outlineLevel="0" collapsed="false">
      <c r="A650" s="21" t="s">
        <v>852</v>
      </c>
      <c r="B650" s="21" t="s">
        <v>853</v>
      </c>
      <c r="C650" s="22" t="n">
        <v>65200</v>
      </c>
      <c r="D650" s="21" t="s">
        <v>191</v>
      </c>
      <c r="E650" s="21" t="s">
        <v>192</v>
      </c>
      <c r="F650" s="21" t="s">
        <v>112</v>
      </c>
      <c r="G650" s="21" t="s">
        <v>113</v>
      </c>
      <c r="H650" s="23" t="n">
        <v>652</v>
      </c>
      <c r="I650" s="23" t="s">
        <v>65</v>
      </c>
      <c r="J650" s="16" t="s">
        <v>193</v>
      </c>
    </row>
    <row r="651" customFormat="false" ht="11.25" hidden="true" customHeight="false" outlineLevel="0" collapsed="false">
      <c r="A651" s="21" t="s">
        <v>852</v>
      </c>
      <c r="B651" s="21" t="s">
        <v>853</v>
      </c>
      <c r="C651" s="22" t="n">
        <v>65300</v>
      </c>
      <c r="D651" s="21" t="s">
        <v>320</v>
      </c>
      <c r="E651" s="21" t="s">
        <v>321</v>
      </c>
      <c r="F651" s="21" t="s">
        <v>125</v>
      </c>
      <c r="G651" s="21" t="s">
        <v>126</v>
      </c>
      <c r="H651" s="23" t="n">
        <v>653</v>
      </c>
      <c r="I651" s="23"/>
      <c r="J651" s="16" t="s">
        <v>322</v>
      </c>
    </row>
    <row r="652" customFormat="false" ht="11.25" hidden="true" customHeight="false" outlineLevel="0" collapsed="false">
      <c r="A652" s="21" t="s">
        <v>852</v>
      </c>
      <c r="B652" s="21" t="s">
        <v>853</v>
      </c>
      <c r="C652" s="22" t="n">
        <v>65400</v>
      </c>
      <c r="D652" s="21" t="s">
        <v>194</v>
      </c>
      <c r="E652" s="21" t="s">
        <v>195</v>
      </c>
      <c r="F652" s="21" t="s">
        <v>125</v>
      </c>
      <c r="G652" s="21" t="s">
        <v>126</v>
      </c>
      <c r="H652" s="23" t="n">
        <v>654</v>
      </c>
      <c r="I652" s="23"/>
      <c r="J652" s="16" t="s">
        <v>196</v>
      </c>
    </row>
    <row r="653" customFormat="false" ht="56.25" hidden="true" customHeight="false" outlineLevel="0" collapsed="false">
      <c r="A653" s="21" t="s">
        <v>852</v>
      </c>
      <c r="B653" s="21" t="s">
        <v>853</v>
      </c>
      <c r="C653" s="22" t="n">
        <v>65500</v>
      </c>
      <c r="D653" s="21" t="s">
        <v>215</v>
      </c>
      <c r="E653" s="21" t="s">
        <v>216</v>
      </c>
      <c r="F653" s="21" t="s">
        <v>112</v>
      </c>
      <c r="G653" s="21" t="s">
        <v>113</v>
      </c>
      <c r="H653" s="23" t="n">
        <v>655</v>
      </c>
      <c r="I653" s="23" t="s">
        <v>65</v>
      </c>
      <c r="J653" s="16" t="s">
        <v>217</v>
      </c>
    </row>
    <row r="654" customFormat="false" ht="22.5" hidden="true" customHeight="false" outlineLevel="0" collapsed="false">
      <c r="A654" s="21" t="s">
        <v>852</v>
      </c>
      <c r="B654" s="21" t="s">
        <v>853</v>
      </c>
      <c r="C654" s="22" t="n">
        <v>65600</v>
      </c>
      <c r="D654" s="21" t="s">
        <v>222</v>
      </c>
      <c r="E654" s="21" t="s">
        <v>223</v>
      </c>
      <c r="F654" s="21" t="s">
        <v>58</v>
      </c>
      <c r="G654" s="21" t="s">
        <v>220</v>
      </c>
      <c r="H654" s="23" t="n">
        <v>656</v>
      </c>
      <c r="I654" s="23"/>
      <c r="J654" s="16" t="s">
        <v>221</v>
      </c>
    </row>
    <row r="655" customFormat="false" ht="22.5" hidden="true" customHeight="false" outlineLevel="0" collapsed="false">
      <c r="A655" s="21" t="s">
        <v>852</v>
      </c>
      <c r="B655" s="21" t="s">
        <v>853</v>
      </c>
      <c r="C655" s="22" t="n">
        <v>65700</v>
      </c>
      <c r="D655" s="21" t="s">
        <v>528</v>
      </c>
      <c r="E655" s="21" t="s">
        <v>531</v>
      </c>
      <c r="F655" s="21" t="s">
        <v>58</v>
      </c>
      <c r="G655" s="21" t="s">
        <v>220</v>
      </c>
      <c r="H655" s="23" t="n">
        <v>657</v>
      </c>
      <c r="I655" s="23"/>
      <c r="J655" s="16" t="s">
        <v>221</v>
      </c>
    </row>
    <row r="656" customFormat="false" ht="22.5" hidden="true" customHeight="false" outlineLevel="0" collapsed="false">
      <c r="A656" s="21" t="s">
        <v>852</v>
      </c>
      <c r="B656" s="21" t="s">
        <v>853</v>
      </c>
      <c r="C656" s="22" t="n">
        <v>65800</v>
      </c>
      <c r="D656" s="21" t="s">
        <v>530</v>
      </c>
      <c r="E656" s="21" t="s">
        <v>531</v>
      </c>
      <c r="F656" s="21" t="s">
        <v>58</v>
      </c>
      <c r="G656" s="21" t="s">
        <v>220</v>
      </c>
      <c r="H656" s="23" t="n">
        <v>658</v>
      </c>
      <c r="I656" s="23"/>
      <c r="J656" s="16" t="s">
        <v>221</v>
      </c>
    </row>
    <row r="657" customFormat="false" ht="22.5" hidden="true" customHeight="false" outlineLevel="0" collapsed="false">
      <c r="A657" s="21" t="s">
        <v>852</v>
      </c>
      <c r="B657" s="21" t="s">
        <v>853</v>
      </c>
      <c r="C657" s="22" t="n">
        <v>65900</v>
      </c>
      <c r="D657" s="21" t="s">
        <v>328</v>
      </c>
      <c r="E657" s="21" t="s">
        <v>329</v>
      </c>
      <c r="F657" s="21" t="s">
        <v>58</v>
      </c>
      <c r="G657" s="21" t="s">
        <v>220</v>
      </c>
      <c r="H657" s="23" t="n">
        <v>659</v>
      </c>
      <c r="I657" s="23"/>
      <c r="J657" s="16" t="s">
        <v>221</v>
      </c>
    </row>
    <row r="658" customFormat="false" ht="11.25" hidden="true" customHeight="false" outlineLevel="0" collapsed="false">
      <c r="A658" s="21" t="s">
        <v>852</v>
      </c>
      <c r="B658" s="21" t="s">
        <v>853</v>
      </c>
      <c r="C658" s="22" t="n">
        <v>66000</v>
      </c>
      <c r="D658" s="21" t="s">
        <v>238</v>
      </c>
      <c r="E658" s="21" t="s">
        <v>239</v>
      </c>
      <c r="F658" s="21" t="s">
        <v>240</v>
      </c>
      <c r="G658" s="21" t="s">
        <v>241</v>
      </c>
      <c r="H658" s="23" t="n">
        <v>660</v>
      </c>
      <c r="I658" s="23"/>
      <c r="J658" s="16" t="s">
        <v>4</v>
      </c>
    </row>
    <row r="659" customFormat="false" ht="22.5" hidden="true" customHeight="false" outlineLevel="0" collapsed="false">
      <c r="A659" s="21" t="s">
        <v>858</v>
      </c>
      <c r="B659" s="21" t="s">
        <v>859</v>
      </c>
      <c r="C659" s="22" t="n">
        <v>66300</v>
      </c>
      <c r="D659" s="21" t="s">
        <v>56</v>
      </c>
      <c r="E659" s="21" t="s">
        <v>57</v>
      </c>
      <c r="F659" s="21" t="s">
        <v>58</v>
      </c>
      <c r="G659" s="21" t="s">
        <v>59</v>
      </c>
      <c r="H659" s="23" t="n">
        <v>663</v>
      </c>
      <c r="I659" s="23"/>
      <c r="J659" s="16" t="s">
        <v>860</v>
      </c>
    </row>
    <row r="660" customFormat="false" ht="22.5" hidden="true" customHeight="false" outlineLevel="0" collapsed="false">
      <c r="A660" s="21" t="s">
        <v>858</v>
      </c>
      <c r="B660" s="21" t="s">
        <v>859</v>
      </c>
      <c r="C660" s="22" t="n">
        <v>66500</v>
      </c>
      <c r="D660" s="21" t="s">
        <v>136</v>
      </c>
      <c r="E660" s="21" t="s">
        <v>137</v>
      </c>
      <c r="F660" s="21" t="s">
        <v>112</v>
      </c>
      <c r="G660" s="21" t="s">
        <v>113</v>
      </c>
      <c r="H660" s="23" t="n">
        <v>665</v>
      </c>
      <c r="I660" s="23"/>
      <c r="J660" s="16" t="s">
        <v>138</v>
      </c>
    </row>
    <row r="661" customFormat="false" ht="56.25" hidden="true" customHeight="false" outlineLevel="0" collapsed="false">
      <c r="A661" s="21" t="s">
        <v>858</v>
      </c>
      <c r="B661" s="21" t="s">
        <v>859</v>
      </c>
      <c r="C661" s="22" t="n">
        <v>66600</v>
      </c>
      <c r="D661" s="21" t="s">
        <v>337</v>
      </c>
      <c r="E661" s="21" t="s">
        <v>338</v>
      </c>
      <c r="F661" s="21" t="s">
        <v>130</v>
      </c>
      <c r="G661" s="21" t="s">
        <v>131</v>
      </c>
      <c r="H661" s="23" t="n">
        <v>666</v>
      </c>
      <c r="I661" s="23"/>
      <c r="J661" s="16" t="s">
        <v>339</v>
      </c>
    </row>
    <row r="662" customFormat="false" ht="78.75" hidden="true" customHeight="false" outlineLevel="0" collapsed="false">
      <c r="A662" s="21" t="s">
        <v>858</v>
      </c>
      <c r="B662" s="21" t="s">
        <v>859</v>
      </c>
      <c r="C662" s="22" t="n">
        <v>66700</v>
      </c>
      <c r="D662" s="21" t="s">
        <v>133</v>
      </c>
      <c r="E662" s="21" t="s">
        <v>134</v>
      </c>
      <c r="F662" s="21" t="s">
        <v>130</v>
      </c>
      <c r="G662" s="21" t="s">
        <v>131</v>
      </c>
      <c r="H662" s="23" t="n">
        <v>667</v>
      </c>
      <c r="I662" s="23"/>
      <c r="J662" s="16" t="s">
        <v>340</v>
      </c>
    </row>
    <row r="663" customFormat="false" ht="11.25" hidden="true" customHeight="false" outlineLevel="0" collapsed="false">
      <c r="A663" s="21" t="s">
        <v>858</v>
      </c>
      <c r="B663" s="21" t="s">
        <v>859</v>
      </c>
      <c r="C663" s="22" t="n">
        <v>66800</v>
      </c>
      <c r="D663" s="21" t="s">
        <v>341</v>
      </c>
      <c r="E663" s="21" t="s">
        <v>341</v>
      </c>
      <c r="F663" s="21" t="s">
        <v>308</v>
      </c>
      <c r="G663" s="21" t="s">
        <v>309</v>
      </c>
      <c r="H663" s="23" t="n">
        <v>668</v>
      </c>
      <c r="I663" s="23"/>
      <c r="J663" s="16" t="s">
        <v>342</v>
      </c>
    </row>
    <row r="664" customFormat="false" ht="11.25" hidden="true" customHeight="false" outlineLevel="0" collapsed="false">
      <c r="A664" s="21" t="s">
        <v>858</v>
      </c>
      <c r="B664" s="21" t="s">
        <v>859</v>
      </c>
      <c r="C664" s="22" t="n">
        <v>66900</v>
      </c>
      <c r="D664" s="21" t="s">
        <v>343</v>
      </c>
      <c r="E664" s="21" t="s">
        <v>343</v>
      </c>
      <c r="F664" s="21" t="s">
        <v>120</v>
      </c>
      <c r="G664" s="21" t="s">
        <v>121</v>
      </c>
      <c r="H664" s="23" t="n">
        <v>669</v>
      </c>
      <c r="I664" s="23"/>
      <c r="J664" s="16" t="s">
        <v>344</v>
      </c>
    </row>
    <row r="665" customFormat="false" ht="11.25" hidden="true" customHeight="false" outlineLevel="0" collapsed="false">
      <c r="A665" s="21" t="s">
        <v>858</v>
      </c>
      <c r="B665" s="21" t="s">
        <v>859</v>
      </c>
      <c r="C665" s="22" t="n">
        <v>67000</v>
      </c>
      <c r="D665" s="21" t="s">
        <v>345</v>
      </c>
      <c r="E665" s="21" t="s">
        <v>345</v>
      </c>
      <c r="F665" s="21" t="s">
        <v>346</v>
      </c>
      <c r="G665" s="21" t="s">
        <v>347</v>
      </c>
      <c r="H665" s="23" t="n">
        <v>670</v>
      </c>
      <c r="I665" s="23"/>
      <c r="J665" s="16" t="s">
        <v>348</v>
      </c>
    </row>
    <row r="666" customFormat="false" ht="11.25" hidden="true" customHeight="false" outlineLevel="0" collapsed="false">
      <c r="A666" s="21" t="s">
        <v>858</v>
      </c>
      <c r="B666" s="21" t="s">
        <v>859</v>
      </c>
      <c r="C666" s="22" t="n">
        <v>67100</v>
      </c>
      <c r="D666" s="21" t="s">
        <v>349</v>
      </c>
      <c r="E666" s="21" t="s">
        <v>350</v>
      </c>
      <c r="F666" s="21" t="s">
        <v>125</v>
      </c>
      <c r="G666" s="21" t="s">
        <v>126</v>
      </c>
      <c r="H666" s="23" t="n">
        <v>671</v>
      </c>
      <c r="I666" s="23"/>
      <c r="J666" s="16" t="s">
        <v>351</v>
      </c>
    </row>
    <row r="667" customFormat="false" ht="22.5" hidden="true" customHeight="false" outlineLevel="0" collapsed="false">
      <c r="A667" s="21" t="s">
        <v>858</v>
      </c>
      <c r="B667" s="21" t="s">
        <v>859</v>
      </c>
      <c r="C667" s="22" t="n">
        <v>67200</v>
      </c>
      <c r="D667" s="21" t="s">
        <v>352</v>
      </c>
      <c r="E667" s="21" t="s">
        <v>353</v>
      </c>
      <c r="F667" s="21" t="s">
        <v>58</v>
      </c>
      <c r="G667" s="21" t="s">
        <v>220</v>
      </c>
      <c r="H667" s="23" t="n">
        <v>672</v>
      </c>
      <c r="I667" s="23"/>
      <c r="J667" s="16" t="s">
        <v>221</v>
      </c>
    </row>
    <row r="668" customFormat="false" ht="22.5" hidden="true" customHeight="false" outlineLevel="0" collapsed="false">
      <c r="A668" s="21" t="s">
        <v>858</v>
      </c>
      <c r="B668" s="21" t="s">
        <v>859</v>
      </c>
      <c r="C668" s="22" t="n">
        <v>67300</v>
      </c>
      <c r="D668" s="21" t="s">
        <v>224</v>
      </c>
      <c r="E668" s="21" t="s">
        <v>225</v>
      </c>
      <c r="F668" s="21" t="s">
        <v>58</v>
      </c>
      <c r="G668" s="21" t="s">
        <v>220</v>
      </c>
      <c r="H668" s="23" t="n">
        <v>673</v>
      </c>
      <c r="I668" s="23"/>
      <c r="J668" s="16" t="s">
        <v>221</v>
      </c>
    </row>
    <row r="669" customFormat="false" ht="22.5" hidden="true" customHeight="false" outlineLevel="0" collapsed="false">
      <c r="A669" s="21" t="s">
        <v>858</v>
      </c>
      <c r="B669" s="21" t="s">
        <v>859</v>
      </c>
      <c r="C669" s="22" t="n">
        <v>67400</v>
      </c>
      <c r="D669" s="21" t="s">
        <v>354</v>
      </c>
      <c r="E669" s="21" t="s">
        <v>355</v>
      </c>
      <c r="F669" s="21" t="s">
        <v>58</v>
      </c>
      <c r="G669" s="21" t="s">
        <v>220</v>
      </c>
      <c r="H669" s="23" t="n">
        <v>674</v>
      </c>
      <c r="I669" s="23"/>
      <c r="J669" s="16" t="s">
        <v>221</v>
      </c>
    </row>
    <row r="670" customFormat="false" ht="22.5" hidden="true" customHeight="false" outlineLevel="0" collapsed="false">
      <c r="A670" s="21" t="s">
        <v>858</v>
      </c>
      <c r="B670" s="21" t="s">
        <v>859</v>
      </c>
      <c r="C670" s="22" t="n">
        <v>67500</v>
      </c>
      <c r="D670" s="21" t="s">
        <v>356</v>
      </c>
      <c r="E670" s="21" t="s">
        <v>357</v>
      </c>
      <c r="F670" s="21" t="s">
        <v>58</v>
      </c>
      <c r="G670" s="21" t="s">
        <v>220</v>
      </c>
      <c r="H670" s="23" t="n">
        <v>675</v>
      </c>
      <c r="I670" s="23"/>
      <c r="J670" s="16" t="s">
        <v>221</v>
      </c>
    </row>
    <row r="671" customFormat="false" ht="22.5" hidden="true" customHeight="false" outlineLevel="0" collapsed="false">
      <c r="A671" s="21" t="s">
        <v>858</v>
      </c>
      <c r="B671" s="21" t="s">
        <v>859</v>
      </c>
      <c r="C671" s="22" t="n">
        <v>67600</v>
      </c>
      <c r="D671" s="21" t="s">
        <v>358</v>
      </c>
      <c r="E671" s="21" t="s">
        <v>359</v>
      </c>
      <c r="F671" s="21" t="s">
        <v>58</v>
      </c>
      <c r="G671" s="21" t="s">
        <v>220</v>
      </c>
      <c r="H671" s="23" t="n">
        <v>676</v>
      </c>
      <c r="I671" s="23"/>
      <c r="J671" s="16" t="s">
        <v>221</v>
      </c>
    </row>
    <row r="672" customFormat="false" ht="22.5" hidden="true" customHeight="false" outlineLevel="0" collapsed="false">
      <c r="A672" s="21" t="s">
        <v>861</v>
      </c>
      <c r="B672" s="21" t="s">
        <v>862</v>
      </c>
      <c r="C672" s="22" t="n">
        <v>67900</v>
      </c>
      <c r="D672" s="21" t="s">
        <v>56</v>
      </c>
      <c r="E672" s="21" t="s">
        <v>57</v>
      </c>
      <c r="F672" s="21" t="s">
        <v>58</v>
      </c>
      <c r="G672" s="21" t="s">
        <v>59</v>
      </c>
      <c r="H672" s="23" t="n">
        <v>679</v>
      </c>
      <c r="I672" s="23"/>
      <c r="J672" s="16" t="s">
        <v>60</v>
      </c>
    </row>
    <row r="673" customFormat="false" ht="90" hidden="true" customHeight="false" outlineLevel="0" collapsed="false">
      <c r="A673" s="21" t="s">
        <v>861</v>
      </c>
      <c r="B673" s="21" t="s">
        <v>862</v>
      </c>
      <c r="C673" s="22" t="n">
        <v>68100</v>
      </c>
      <c r="D673" s="21" t="s">
        <v>61</v>
      </c>
      <c r="E673" s="21" t="s">
        <v>62</v>
      </c>
      <c r="F673" s="21" t="s">
        <v>63</v>
      </c>
      <c r="G673" s="21" t="s">
        <v>64</v>
      </c>
      <c r="H673" s="23" t="n">
        <v>681</v>
      </c>
      <c r="I673" s="23" t="s">
        <v>65</v>
      </c>
      <c r="J673" s="16" t="s">
        <v>792</v>
      </c>
    </row>
    <row r="674" customFormat="false" ht="22.5" hidden="true" customHeight="false" outlineLevel="0" collapsed="false">
      <c r="A674" s="21" t="s">
        <v>861</v>
      </c>
      <c r="B674" s="21" t="s">
        <v>862</v>
      </c>
      <c r="C674" s="22" t="n">
        <v>68200</v>
      </c>
      <c r="D674" s="21" t="s">
        <v>67</v>
      </c>
      <c r="E674" s="21" t="s">
        <v>863</v>
      </c>
      <c r="F674" s="21" t="s">
        <v>63</v>
      </c>
      <c r="G674" s="21" t="s">
        <v>69</v>
      </c>
      <c r="H674" s="23" t="n">
        <v>682</v>
      </c>
      <c r="I674" s="23"/>
      <c r="J674" s="16" t="s">
        <v>70</v>
      </c>
    </row>
    <row r="675" customFormat="false" ht="33.75" hidden="true" customHeight="false" outlineLevel="0" collapsed="false">
      <c r="A675" s="21" t="s">
        <v>861</v>
      </c>
      <c r="B675" s="21" t="s">
        <v>862</v>
      </c>
      <c r="C675" s="22" t="n">
        <v>68300</v>
      </c>
      <c r="D675" s="21" t="s">
        <v>560</v>
      </c>
      <c r="E675" s="21" t="s">
        <v>561</v>
      </c>
      <c r="F675" s="21" t="s">
        <v>562</v>
      </c>
      <c r="G675" s="21" t="s">
        <v>563</v>
      </c>
      <c r="H675" s="23" t="n">
        <v>683</v>
      </c>
      <c r="I675" s="23" t="s">
        <v>65</v>
      </c>
      <c r="J675" s="16" t="s">
        <v>794</v>
      </c>
    </row>
    <row r="676" customFormat="false" ht="11.25" hidden="true" customHeight="false" outlineLevel="0" collapsed="false">
      <c r="A676" s="21" t="s">
        <v>861</v>
      </c>
      <c r="B676" s="21" t="s">
        <v>862</v>
      </c>
      <c r="C676" s="22" t="n">
        <v>117300</v>
      </c>
      <c r="D676" s="21" t="s">
        <v>805</v>
      </c>
      <c r="E676" s="21" t="s">
        <v>806</v>
      </c>
      <c r="F676" s="21" t="s">
        <v>81</v>
      </c>
      <c r="G676" s="21" t="s">
        <v>82</v>
      </c>
      <c r="H676" s="23" t="n">
        <v>1286</v>
      </c>
      <c r="I676" s="23"/>
      <c r="J676" s="24" t="s">
        <v>807</v>
      </c>
    </row>
    <row r="677" customFormat="false" ht="11.25" hidden="true" customHeight="false" outlineLevel="0" collapsed="false">
      <c r="A677" s="21" t="s">
        <v>861</v>
      </c>
      <c r="B677" s="21" t="s">
        <v>862</v>
      </c>
      <c r="C677" s="22" t="n">
        <v>117400</v>
      </c>
      <c r="D677" s="21" t="s">
        <v>864</v>
      </c>
      <c r="E677" s="21" t="s">
        <v>809</v>
      </c>
      <c r="F677" s="21" t="s">
        <v>81</v>
      </c>
      <c r="G677" s="21" t="s">
        <v>82</v>
      </c>
      <c r="H677" s="23" t="n">
        <v>1287</v>
      </c>
      <c r="I677" s="23"/>
      <c r="J677" s="16" t="s">
        <v>865</v>
      </c>
    </row>
    <row r="678" customFormat="false" ht="22.5" hidden="true" customHeight="false" outlineLevel="0" collapsed="false">
      <c r="A678" s="21" t="s">
        <v>861</v>
      </c>
      <c r="B678" s="21" t="s">
        <v>862</v>
      </c>
      <c r="C678" s="22" t="n">
        <v>117500</v>
      </c>
      <c r="D678" s="21" t="s">
        <v>866</v>
      </c>
      <c r="E678" s="21" t="s">
        <v>867</v>
      </c>
      <c r="F678" s="21" t="s">
        <v>155</v>
      </c>
      <c r="G678" s="21" t="s">
        <v>156</v>
      </c>
      <c r="H678" s="23" t="n">
        <v>1288</v>
      </c>
      <c r="I678" s="23"/>
      <c r="J678" s="16" t="s">
        <v>868</v>
      </c>
    </row>
    <row r="679" customFormat="false" ht="22.5" hidden="true" customHeight="false" outlineLevel="0" collapsed="false">
      <c r="A679" s="21" t="s">
        <v>861</v>
      </c>
      <c r="B679" s="21" t="s">
        <v>862</v>
      </c>
      <c r="C679" s="22" t="n">
        <v>68500</v>
      </c>
      <c r="D679" s="21" t="s">
        <v>869</v>
      </c>
      <c r="E679" s="21" t="s">
        <v>870</v>
      </c>
      <c r="F679" s="21" t="s">
        <v>155</v>
      </c>
      <c r="G679" s="21" t="s">
        <v>156</v>
      </c>
      <c r="H679" s="23" t="n">
        <v>685</v>
      </c>
      <c r="I679" s="23"/>
      <c r="J679" s="16" t="s">
        <v>871</v>
      </c>
    </row>
    <row r="680" customFormat="false" ht="11.25" hidden="true" customHeight="false" outlineLevel="0" collapsed="false">
      <c r="A680" s="21" t="s">
        <v>861</v>
      </c>
      <c r="B680" s="21" t="s">
        <v>862</v>
      </c>
      <c r="C680" s="22" t="n">
        <v>68600</v>
      </c>
      <c r="D680" s="21" t="s">
        <v>872</v>
      </c>
      <c r="E680" s="21" t="s">
        <v>824</v>
      </c>
      <c r="F680" s="21" t="s">
        <v>125</v>
      </c>
      <c r="G680" s="21" t="s">
        <v>126</v>
      </c>
      <c r="H680" s="23" t="n">
        <v>686</v>
      </c>
      <c r="I680" s="23"/>
      <c r="J680" s="16" t="s">
        <v>825</v>
      </c>
    </row>
    <row r="681" customFormat="false" ht="11.25" hidden="true" customHeight="false" outlineLevel="0" collapsed="false">
      <c r="A681" s="21" t="s">
        <v>861</v>
      </c>
      <c r="B681" s="21" t="s">
        <v>862</v>
      </c>
      <c r="C681" s="22" t="n">
        <v>68700</v>
      </c>
      <c r="D681" s="21" t="s">
        <v>873</v>
      </c>
      <c r="E681" s="21" t="s">
        <v>815</v>
      </c>
      <c r="F681" s="21" t="s">
        <v>81</v>
      </c>
      <c r="G681" s="21" t="s">
        <v>82</v>
      </c>
      <c r="H681" s="23" t="n">
        <v>687</v>
      </c>
      <c r="I681" s="23"/>
      <c r="J681" s="16" t="s">
        <v>816</v>
      </c>
    </row>
    <row r="682" customFormat="false" ht="22.5" hidden="true" customHeight="false" outlineLevel="0" collapsed="false">
      <c r="A682" s="21" t="s">
        <v>861</v>
      </c>
      <c r="B682" s="21" t="s">
        <v>862</v>
      </c>
      <c r="C682" s="22" t="n">
        <v>101900</v>
      </c>
      <c r="D682" s="21" t="s">
        <v>606</v>
      </c>
      <c r="E682" s="21" t="s">
        <v>607</v>
      </c>
      <c r="F682" s="21" t="s">
        <v>81</v>
      </c>
      <c r="G682" s="21" t="s">
        <v>82</v>
      </c>
      <c r="H682" s="23" t="n">
        <v>1019</v>
      </c>
      <c r="I682" s="23" t="s">
        <v>65</v>
      </c>
      <c r="J682" s="16" t="s">
        <v>608</v>
      </c>
    </row>
    <row r="683" customFormat="false" ht="67.5" hidden="true" customHeight="false" outlineLevel="0" collapsed="false">
      <c r="A683" s="21" t="s">
        <v>861</v>
      </c>
      <c r="B683" s="21" t="s">
        <v>862</v>
      </c>
      <c r="C683" s="22" t="n">
        <v>68800</v>
      </c>
      <c r="D683" s="21" t="s">
        <v>191</v>
      </c>
      <c r="E683" s="21" t="s">
        <v>192</v>
      </c>
      <c r="F683" s="21" t="s">
        <v>112</v>
      </c>
      <c r="G683" s="21" t="s">
        <v>113</v>
      </c>
      <c r="H683" s="23" t="n">
        <v>688</v>
      </c>
      <c r="I683" s="23" t="s">
        <v>65</v>
      </c>
      <c r="J683" s="16" t="s">
        <v>193</v>
      </c>
    </row>
    <row r="684" customFormat="false" ht="11.25" hidden="true" customHeight="false" outlineLevel="0" collapsed="false">
      <c r="A684" s="21" t="s">
        <v>861</v>
      </c>
      <c r="B684" s="21" t="s">
        <v>862</v>
      </c>
      <c r="C684" s="22" t="n">
        <v>68900</v>
      </c>
      <c r="D684" s="21" t="s">
        <v>194</v>
      </c>
      <c r="E684" s="21" t="s">
        <v>195</v>
      </c>
      <c r="F684" s="21" t="s">
        <v>125</v>
      </c>
      <c r="G684" s="21" t="s">
        <v>126</v>
      </c>
      <c r="H684" s="23" t="n">
        <v>689</v>
      </c>
      <c r="I684" s="23"/>
      <c r="J684" s="16" t="s">
        <v>196</v>
      </c>
    </row>
    <row r="685" customFormat="false" ht="56.25" hidden="true" customHeight="false" outlineLevel="0" collapsed="false">
      <c r="A685" s="21" t="s">
        <v>861</v>
      </c>
      <c r="B685" s="21" t="s">
        <v>862</v>
      </c>
      <c r="C685" s="22" t="n">
        <v>69000</v>
      </c>
      <c r="D685" s="21" t="s">
        <v>215</v>
      </c>
      <c r="E685" s="21" t="s">
        <v>216</v>
      </c>
      <c r="F685" s="21" t="s">
        <v>112</v>
      </c>
      <c r="G685" s="21" t="s">
        <v>113</v>
      </c>
      <c r="H685" s="23" t="n">
        <v>690</v>
      </c>
      <c r="I685" s="23" t="s">
        <v>65</v>
      </c>
      <c r="J685" s="16" t="s">
        <v>217</v>
      </c>
    </row>
    <row r="686" customFormat="false" ht="22.5" hidden="true" customHeight="false" outlineLevel="0" collapsed="false">
      <c r="A686" s="21" t="s">
        <v>861</v>
      </c>
      <c r="B686" s="21" t="s">
        <v>862</v>
      </c>
      <c r="C686" s="22" t="n">
        <v>69100</v>
      </c>
      <c r="D686" s="21" t="s">
        <v>614</v>
      </c>
      <c r="E686" s="21" t="s">
        <v>615</v>
      </c>
      <c r="F686" s="21" t="s">
        <v>58</v>
      </c>
      <c r="G686" s="21" t="s">
        <v>220</v>
      </c>
      <c r="H686" s="23" t="n">
        <v>691</v>
      </c>
      <c r="I686" s="23"/>
      <c r="J686" s="16" t="s">
        <v>221</v>
      </c>
    </row>
    <row r="687" customFormat="false" ht="22.5" hidden="true" customHeight="false" outlineLevel="0" collapsed="false">
      <c r="A687" s="21" t="s">
        <v>861</v>
      </c>
      <c r="B687" s="21" t="s">
        <v>862</v>
      </c>
      <c r="C687" s="22" t="n">
        <v>69200</v>
      </c>
      <c r="D687" s="21" t="s">
        <v>874</v>
      </c>
      <c r="E687" s="21" t="s">
        <v>875</v>
      </c>
      <c r="F687" s="21" t="s">
        <v>58</v>
      </c>
      <c r="G687" s="21" t="s">
        <v>220</v>
      </c>
      <c r="H687" s="23" t="n">
        <v>692</v>
      </c>
      <c r="I687" s="23"/>
      <c r="J687" s="16" t="s">
        <v>221</v>
      </c>
    </row>
    <row r="688" customFormat="false" ht="22.5" hidden="true" customHeight="false" outlineLevel="0" collapsed="false">
      <c r="A688" s="21" t="s">
        <v>861</v>
      </c>
      <c r="B688" s="21" t="s">
        <v>862</v>
      </c>
      <c r="C688" s="22" t="n">
        <v>119300</v>
      </c>
      <c r="D688" s="21" t="s">
        <v>876</v>
      </c>
      <c r="E688" s="21" t="s">
        <v>877</v>
      </c>
      <c r="F688" s="21" t="s">
        <v>58</v>
      </c>
      <c r="G688" s="21" t="s">
        <v>220</v>
      </c>
      <c r="H688" s="23" t="n">
        <v>1307</v>
      </c>
      <c r="I688" s="23"/>
      <c r="J688" s="16" t="s">
        <v>221</v>
      </c>
    </row>
    <row r="689" customFormat="false" ht="11.25" hidden="true" customHeight="false" outlineLevel="0" collapsed="false">
      <c r="A689" s="21" t="s">
        <v>861</v>
      </c>
      <c r="B689" s="21" t="s">
        <v>862</v>
      </c>
      <c r="C689" s="22" t="n">
        <v>69300</v>
      </c>
      <c r="D689" s="21" t="s">
        <v>238</v>
      </c>
      <c r="E689" s="21" t="s">
        <v>239</v>
      </c>
      <c r="F689" s="21" t="s">
        <v>240</v>
      </c>
      <c r="G689" s="21" t="s">
        <v>241</v>
      </c>
      <c r="H689" s="23" t="n">
        <v>693</v>
      </c>
      <c r="I689" s="23"/>
      <c r="J689" s="16" t="s">
        <v>4</v>
      </c>
    </row>
    <row r="690" s="31" customFormat="true" ht="11.25" hidden="true" customHeight="false" outlineLevel="0" collapsed="false">
      <c r="A690" s="26" t="s">
        <v>878</v>
      </c>
      <c r="B690" s="26" t="s">
        <v>879</v>
      </c>
      <c r="C690" s="27" t="n">
        <v>69600</v>
      </c>
      <c r="D690" s="26" t="s">
        <v>56</v>
      </c>
      <c r="E690" s="26" t="s">
        <v>57</v>
      </c>
      <c r="F690" s="26" t="s">
        <v>58</v>
      </c>
      <c r="G690" s="26" t="s">
        <v>59</v>
      </c>
      <c r="H690" s="28" t="n">
        <v>696</v>
      </c>
      <c r="I690" s="29"/>
      <c r="J690" s="30" t="str">
        <f aca="false">+$J$353</f>
        <v>Indicare se l'impianto di potabilizzazione è dotato di sistema di rimozione dei metalli pesanti.</v>
      </c>
    </row>
    <row r="691" s="31" customFormat="true" ht="11.25" hidden="true" customHeight="false" outlineLevel="0" collapsed="false">
      <c r="A691" s="26" t="s">
        <v>878</v>
      </c>
      <c r="B691" s="26" t="s">
        <v>879</v>
      </c>
      <c r="C691" s="27" t="n">
        <v>69800</v>
      </c>
      <c r="D691" s="26" t="s">
        <v>631</v>
      </c>
      <c r="E691" s="26" t="s">
        <v>632</v>
      </c>
      <c r="F691" s="26" t="s">
        <v>63</v>
      </c>
      <c r="G691" s="26" t="s">
        <v>141</v>
      </c>
      <c r="H691" s="28" t="n">
        <v>698</v>
      </c>
      <c r="I691" s="29"/>
      <c r="J691" s="30" t="str">
        <f aca="false">+$J$354</f>
        <v>Indicare se l'impianto di potabilizzazione è dotato di sistema di rimozione dei trialometani.</v>
      </c>
    </row>
    <row r="692" s="31" customFormat="true" ht="11.25" hidden="true" customHeight="false" outlineLevel="0" collapsed="false">
      <c r="A692" s="26" t="s">
        <v>878</v>
      </c>
      <c r="B692" s="26" t="s">
        <v>879</v>
      </c>
      <c r="C692" s="27" t="n">
        <v>69900</v>
      </c>
      <c r="D692" s="26" t="s">
        <v>634</v>
      </c>
      <c r="E692" s="26" t="s">
        <v>635</v>
      </c>
      <c r="F692" s="26" t="s">
        <v>112</v>
      </c>
      <c r="G692" s="26" t="s">
        <v>113</v>
      </c>
      <c r="H692" s="28" t="n">
        <v>699</v>
      </c>
      <c r="I692" s="29"/>
      <c r="J692" s="30" t="str">
        <f aca="false">+$J$355</f>
        <v>Indicare se l'impianto di potabilizzazione è dotato di sistema di rimozione degli organoalogenati.</v>
      </c>
    </row>
    <row r="693" s="31" customFormat="true" ht="22.5" hidden="true" customHeight="false" outlineLevel="0" collapsed="false">
      <c r="A693" s="26" t="s">
        <v>878</v>
      </c>
      <c r="B693" s="26" t="s">
        <v>879</v>
      </c>
      <c r="C693" s="27" t="n">
        <v>70000</v>
      </c>
      <c r="D693" s="26" t="s">
        <v>136</v>
      </c>
      <c r="E693" s="26" t="s">
        <v>137</v>
      </c>
      <c r="F693" s="26" t="s">
        <v>112</v>
      </c>
      <c r="G693" s="26" t="s">
        <v>113</v>
      </c>
      <c r="H693" s="28" t="n">
        <v>700</v>
      </c>
      <c r="I693" s="29" t="s">
        <v>65</v>
      </c>
      <c r="J693" s="34" t="str">
        <f aca="false">+$J$22</f>
        <v>Indicare se l'utilizzo previsto per l'opera di presa è: CONTINUO (sempre funzionante), PERIODICO (per es. stagionale), OCCASIONALE (per es. in casi di emergenza).</v>
      </c>
    </row>
    <row r="694" s="31" customFormat="true" ht="56.25" hidden="true" customHeight="false" outlineLevel="0" collapsed="false">
      <c r="A694" s="26" t="s">
        <v>878</v>
      </c>
      <c r="B694" s="26" t="s">
        <v>879</v>
      </c>
      <c r="C694" s="27" t="n">
        <v>70100</v>
      </c>
      <c r="D694" s="26" t="s">
        <v>401</v>
      </c>
      <c r="E694" s="26" t="s">
        <v>401</v>
      </c>
      <c r="F694" s="26" t="s">
        <v>303</v>
      </c>
      <c r="G694" s="26" t="s">
        <v>836</v>
      </c>
      <c r="H694" s="28" t="n">
        <v>701</v>
      </c>
      <c r="I694" s="29"/>
      <c r="J694" s="30" t="str">
        <f aca="false">+$J$357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31" customFormat="true" ht="22.5" hidden="true" customHeight="false" outlineLevel="0" collapsed="false">
      <c r="A695" s="26" t="s">
        <v>878</v>
      </c>
      <c r="B695" s="26" t="s">
        <v>879</v>
      </c>
      <c r="C695" s="27" t="n">
        <v>70200</v>
      </c>
      <c r="D695" s="26" t="s">
        <v>130</v>
      </c>
      <c r="E695" s="26" t="s">
        <v>639</v>
      </c>
      <c r="F695" s="26" t="s">
        <v>130</v>
      </c>
      <c r="G695" s="26" t="s">
        <v>131</v>
      </c>
      <c r="H695" s="28" t="n">
        <v>702</v>
      </c>
      <c r="I695" s="29"/>
      <c r="J695" s="30" t="str">
        <f aca="false">+$J$358</f>
        <v>Indice di confidenza del dato: indica il grado di affidabilità della specifica informazione secondo la scala di qualità del dato definita in tabella. VEDI TABELLA</v>
      </c>
    </row>
    <row r="696" s="31" customFormat="true" ht="22.5" hidden="true" customHeight="false" outlineLevel="0" collapsed="false">
      <c r="A696" s="26" t="s">
        <v>878</v>
      </c>
      <c r="B696" s="26" t="s">
        <v>879</v>
      </c>
      <c r="C696" s="27" t="n">
        <v>120000</v>
      </c>
      <c r="D696" s="26" t="s">
        <v>837</v>
      </c>
      <c r="E696" s="26" t="s">
        <v>838</v>
      </c>
      <c r="F696" s="26" t="s">
        <v>112</v>
      </c>
      <c r="G696" s="26" t="s">
        <v>113</v>
      </c>
      <c r="H696" s="28" t="n">
        <v>1451</v>
      </c>
      <c r="I696" s="29" t="s">
        <v>65</v>
      </c>
      <c r="J696" s="30" t="s">
        <v>839</v>
      </c>
    </row>
    <row r="697" s="31" customFormat="true" ht="11.25" hidden="true" customHeight="false" outlineLevel="0" collapsed="false">
      <c r="A697" s="26" t="s">
        <v>878</v>
      </c>
      <c r="B697" s="26" t="s">
        <v>879</v>
      </c>
      <c r="C697" s="27" t="n">
        <v>70300</v>
      </c>
      <c r="D697" s="26" t="s">
        <v>840</v>
      </c>
      <c r="E697" s="26" t="s">
        <v>841</v>
      </c>
      <c r="F697" s="26" t="s">
        <v>125</v>
      </c>
      <c r="G697" s="26" t="s">
        <v>126</v>
      </c>
      <c r="H697" s="28" t="n">
        <v>703</v>
      </c>
      <c r="I697" s="29" t="s">
        <v>65</v>
      </c>
      <c r="J697" s="30" t="s">
        <v>880</v>
      </c>
    </row>
    <row r="698" s="31" customFormat="true" ht="22.5" hidden="true" customHeight="false" outlineLevel="0" collapsed="false">
      <c r="A698" s="26" t="s">
        <v>878</v>
      </c>
      <c r="B698" s="26" t="s">
        <v>879</v>
      </c>
      <c r="C698" s="27" t="n">
        <v>70400</v>
      </c>
      <c r="D698" s="26" t="s">
        <v>399</v>
      </c>
      <c r="E698" s="26" t="s">
        <v>399</v>
      </c>
      <c r="F698" s="26" t="s">
        <v>562</v>
      </c>
      <c r="G698" s="26" t="s">
        <v>563</v>
      </c>
      <c r="H698" s="28" t="n">
        <v>704</v>
      </c>
      <c r="I698" s="29"/>
      <c r="J698" s="30" t="str">
        <f aca="false">+$J$360</f>
        <v>Indice di confidenza del dato: indica il grado di affidabilità della specifica informazione secondo la scala di qualità del dato definita in tabella. VEDI TABELLA</v>
      </c>
    </row>
    <row r="699" s="31" customFormat="true" ht="22.5" hidden="true" customHeight="false" outlineLevel="0" collapsed="false">
      <c r="A699" s="26" t="s">
        <v>878</v>
      </c>
      <c r="B699" s="26" t="s">
        <v>879</v>
      </c>
      <c r="C699" s="27" t="n">
        <v>70500</v>
      </c>
      <c r="D699" s="26" t="s">
        <v>645</v>
      </c>
      <c r="E699" s="26" t="s">
        <v>646</v>
      </c>
      <c r="F699" s="26" t="s">
        <v>58</v>
      </c>
      <c r="G699" s="26" t="s">
        <v>220</v>
      </c>
      <c r="H699" s="28" t="n">
        <v>705</v>
      </c>
      <c r="I699" s="29"/>
      <c r="J699" s="34" t="str">
        <f aca="false">+$J$47</f>
        <v>Indice di confidenza del dato: indica il grado di affidabilità della specifica informazione secondo la scala di qualità del dato definita in tabella. VEDI TABELLA</v>
      </c>
    </row>
    <row r="700" s="31" customFormat="true" ht="22.5" hidden="true" customHeight="false" outlineLevel="0" collapsed="false">
      <c r="A700" s="26" t="s">
        <v>878</v>
      </c>
      <c r="B700" s="26" t="s">
        <v>879</v>
      </c>
      <c r="C700" s="27" t="n">
        <v>70600</v>
      </c>
      <c r="D700" s="26" t="s">
        <v>647</v>
      </c>
      <c r="E700" s="26" t="s">
        <v>648</v>
      </c>
      <c r="F700" s="26" t="s">
        <v>58</v>
      </c>
      <c r="G700" s="26" t="s">
        <v>220</v>
      </c>
      <c r="H700" s="28" t="n">
        <v>706</v>
      </c>
      <c r="I700" s="29"/>
      <c r="J700" s="34" t="str">
        <f aca="false">+$J$47</f>
        <v>Indice di confidenza del dato: indica il grado di affidabilità della specifica informazione secondo la scala di qualità del dato definita in tabella. VEDI TABELLA</v>
      </c>
    </row>
    <row r="701" s="31" customFormat="true" ht="22.5" hidden="true" customHeight="false" outlineLevel="0" collapsed="false">
      <c r="A701" s="26" t="s">
        <v>878</v>
      </c>
      <c r="B701" s="26" t="s">
        <v>879</v>
      </c>
      <c r="C701" s="27" t="n">
        <v>70700</v>
      </c>
      <c r="D701" s="26" t="s">
        <v>649</v>
      </c>
      <c r="E701" s="26" t="s">
        <v>650</v>
      </c>
      <c r="F701" s="26" t="s">
        <v>58</v>
      </c>
      <c r="G701" s="26" t="s">
        <v>220</v>
      </c>
      <c r="H701" s="28" t="n">
        <v>707</v>
      </c>
      <c r="I701" s="29"/>
      <c r="J701" s="34" t="str">
        <f aca="false">+$J$47</f>
        <v>Indice di confidenza del dato: indica il grado di affidabilità della specifica informazione secondo la scala di qualità del dato definita in tabella. VEDI TABELLA</v>
      </c>
    </row>
    <row r="702" s="31" customFormat="true" ht="22.5" hidden="true" customHeight="false" outlineLevel="0" collapsed="false">
      <c r="A702" s="26" t="s">
        <v>878</v>
      </c>
      <c r="B702" s="26" t="s">
        <v>879</v>
      </c>
      <c r="C702" s="27" t="n">
        <v>70800</v>
      </c>
      <c r="D702" s="26" t="s">
        <v>651</v>
      </c>
      <c r="E702" s="26" t="s">
        <v>652</v>
      </c>
      <c r="F702" s="26" t="s">
        <v>58</v>
      </c>
      <c r="G702" s="26" t="s">
        <v>220</v>
      </c>
      <c r="H702" s="28" t="n">
        <v>708</v>
      </c>
      <c r="I702" s="29"/>
      <c r="J702" s="34" t="str">
        <f aca="false">+$J$47</f>
        <v>Indice di confidenza del dato: indica il grado di affidabilità della specifica informazione secondo la scala di qualità del dato definita in tabella. VEDI TABELLA</v>
      </c>
    </row>
    <row r="703" s="31" customFormat="true" ht="45" hidden="true" customHeight="false" outlineLevel="0" collapsed="false">
      <c r="A703" s="26" t="s">
        <v>878</v>
      </c>
      <c r="B703" s="26" t="s">
        <v>879</v>
      </c>
      <c r="C703" s="32" t="n">
        <v>102000</v>
      </c>
      <c r="D703" s="26" t="s">
        <v>842</v>
      </c>
      <c r="E703" s="29" t="s">
        <v>843</v>
      </c>
      <c r="F703" s="33" t="s">
        <v>125</v>
      </c>
      <c r="G703" s="33" t="s">
        <v>126</v>
      </c>
      <c r="H703" s="28" t="n">
        <v>1020</v>
      </c>
      <c r="I703" s="29"/>
      <c r="J703" s="30" t="s">
        <v>881</v>
      </c>
    </row>
    <row r="704" customFormat="false" ht="22.5" hidden="true" customHeight="false" outlineLevel="0" collapsed="false">
      <c r="A704" s="21" t="s">
        <v>882</v>
      </c>
      <c r="B704" s="21" t="s">
        <v>883</v>
      </c>
      <c r="C704" s="22" t="n">
        <v>71100</v>
      </c>
      <c r="D704" s="21" t="s">
        <v>56</v>
      </c>
      <c r="E704" s="21" t="s">
        <v>57</v>
      </c>
      <c r="F704" s="21" t="s">
        <v>58</v>
      </c>
      <c r="G704" s="21" t="s">
        <v>59</v>
      </c>
      <c r="H704" s="23" t="n">
        <v>711</v>
      </c>
      <c r="I704" s="23"/>
      <c r="J704" s="16" t="s">
        <v>655</v>
      </c>
    </row>
    <row r="705" customFormat="false" ht="22.5" hidden="true" customHeight="false" outlineLevel="0" collapsed="false">
      <c r="A705" s="21" t="s">
        <v>882</v>
      </c>
      <c r="B705" s="21" t="s">
        <v>883</v>
      </c>
      <c r="C705" s="22" t="n">
        <v>71300</v>
      </c>
      <c r="D705" s="21" t="s">
        <v>99</v>
      </c>
      <c r="E705" s="21" t="s">
        <v>100</v>
      </c>
      <c r="F705" s="21" t="s">
        <v>101</v>
      </c>
      <c r="G705" s="21" t="s">
        <v>102</v>
      </c>
      <c r="H705" s="23" t="n">
        <v>713</v>
      </c>
      <c r="I705" s="23"/>
      <c r="J705" s="16" t="s">
        <v>656</v>
      </c>
    </row>
    <row r="706" customFormat="false" ht="22.5" hidden="true" customHeight="false" outlineLevel="0" collapsed="false">
      <c r="A706" s="21" t="s">
        <v>884</v>
      </c>
      <c r="B706" s="21" t="s">
        <v>885</v>
      </c>
      <c r="C706" s="22" t="n">
        <v>71600</v>
      </c>
      <c r="D706" s="21" t="s">
        <v>56</v>
      </c>
      <c r="E706" s="21" t="s">
        <v>57</v>
      </c>
      <c r="F706" s="21" t="s">
        <v>58</v>
      </c>
      <c r="G706" s="21" t="s">
        <v>59</v>
      </c>
      <c r="H706" s="23" t="n">
        <v>716</v>
      </c>
      <c r="I706" s="23"/>
      <c r="J706" s="16" t="s">
        <v>60</v>
      </c>
    </row>
    <row r="707" customFormat="false" ht="56.25" hidden="true" customHeight="false" outlineLevel="0" collapsed="false">
      <c r="A707" s="21" t="s">
        <v>884</v>
      </c>
      <c r="B707" s="21" t="s">
        <v>885</v>
      </c>
      <c r="C707" s="22" t="n">
        <v>71800</v>
      </c>
      <c r="D707" s="21" t="s">
        <v>61</v>
      </c>
      <c r="E707" s="21" t="s">
        <v>62</v>
      </c>
      <c r="F707" s="21" t="s">
        <v>63</v>
      </c>
      <c r="G707" s="21" t="s">
        <v>64</v>
      </c>
      <c r="H707" s="23" t="n">
        <v>718</v>
      </c>
      <c r="I707" s="23" t="s">
        <v>65</v>
      </c>
      <c r="J707" s="16" t="s">
        <v>66</v>
      </c>
    </row>
    <row r="708" customFormat="false" ht="22.5" hidden="true" customHeight="false" outlineLevel="0" collapsed="false">
      <c r="A708" s="21" t="s">
        <v>884</v>
      </c>
      <c r="B708" s="21" t="s">
        <v>885</v>
      </c>
      <c r="C708" s="22" t="n">
        <v>71900</v>
      </c>
      <c r="D708" s="21" t="s">
        <v>67</v>
      </c>
      <c r="E708" s="21" t="s">
        <v>68</v>
      </c>
      <c r="F708" s="21" t="s">
        <v>63</v>
      </c>
      <c r="G708" s="21" t="s">
        <v>69</v>
      </c>
      <c r="H708" s="23" t="n">
        <v>719</v>
      </c>
      <c r="I708" s="23"/>
      <c r="J708" s="16" t="s">
        <v>70</v>
      </c>
    </row>
    <row r="709" customFormat="false" ht="11.25" hidden="true" customHeight="false" outlineLevel="0" collapsed="false">
      <c r="A709" s="21" t="s">
        <v>884</v>
      </c>
      <c r="B709" s="21" t="s">
        <v>885</v>
      </c>
      <c r="C709" s="22" t="n">
        <v>72000</v>
      </c>
      <c r="D709" s="21" t="s">
        <v>71</v>
      </c>
      <c r="E709" s="21" t="s">
        <v>72</v>
      </c>
      <c r="F709" s="21" t="s">
        <v>73</v>
      </c>
      <c r="G709" s="21" t="s">
        <v>74</v>
      </c>
      <c r="H709" s="23" t="n">
        <v>720</v>
      </c>
      <c r="I709" s="23" t="s">
        <v>65</v>
      </c>
      <c r="J709" s="16" t="s">
        <v>75</v>
      </c>
    </row>
    <row r="710" customFormat="false" ht="11.25" hidden="true" customHeight="false" outlineLevel="0" collapsed="false">
      <c r="A710" s="21" t="s">
        <v>884</v>
      </c>
      <c r="B710" s="21" t="s">
        <v>885</v>
      </c>
      <c r="C710" s="22" t="n">
        <v>72100</v>
      </c>
      <c r="D710" s="21" t="s">
        <v>76</v>
      </c>
      <c r="E710" s="21" t="s">
        <v>77</v>
      </c>
      <c r="F710" s="21" t="s">
        <v>73</v>
      </c>
      <c r="G710" s="21" t="s">
        <v>74</v>
      </c>
      <c r="H710" s="23" t="n">
        <v>721</v>
      </c>
      <c r="I710" s="23" t="s">
        <v>65</v>
      </c>
      <c r="J710" s="16" t="s">
        <v>78</v>
      </c>
    </row>
    <row r="711" customFormat="false" ht="22.5" hidden="true" customHeight="false" outlineLevel="0" collapsed="false">
      <c r="A711" s="21" t="s">
        <v>884</v>
      </c>
      <c r="B711" s="21" t="s">
        <v>885</v>
      </c>
      <c r="C711" s="22" t="n">
        <v>72200</v>
      </c>
      <c r="D711" s="21" t="s">
        <v>79</v>
      </c>
      <c r="E711" s="21" t="s">
        <v>80</v>
      </c>
      <c r="F711" s="21" t="s">
        <v>81</v>
      </c>
      <c r="G711" s="21" t="s">
        <v>82</v>
      </c>
      <c r="H711" s="23" t="n">
        <v>722</v>
      </c>
      <c r="I711" s="23" t="s">
        <v>65</v>
      </c>
      <c r="J711" s="16" t="s">
        <v>83</v>
      </c>
    </row>
    <row r="712" customFormat="false" ht="11.25" hidden="true" customHeight="false" outlineLevel="0" collapsed="false">
      <c r="A712" s="21" t="s">
        <v>884</v>
      </c>
      <c r="B712" s="21" t="s">
        <v>885</v>
      </c>
      <c r="C712" s="22" t="n">
        <v>72300</v>
      </c>
      <c r="D712" s="21" t="s">
        <v>92</v>
      </c>
      <c r="E712" s="21" t="s">
        <v>93</v>
      </c>
      <c r="F712" s="21" t="s">
        <v>73</v>
      </c>
      <c r="G712" s="21" t="s">
        <v>94</v>
      </c>
      <c r="H712" s="23" t="n">
        <v>723</v>
      </c>
      <c r="I712" s="23"/>
      <c r="J712" s="16" t="s">
        <v>95</v>
      </c>
    </row>
    <row r="713" customFormat="false" ht="11.25" hidden="true" customHeight="false" outlineLevel="0" collapsed="false">
      <c r="A713" s="21" t="s">
        <v>884</v>
      </c>
      <c r="B713" s="21" t="s">
        <v>885</v>
      </c>
      <c r="C713" s="22" t="n">
        <v>72400</v>
      </c>
      <c r="D713" s="21" t="s">
        <v>96</v>
      </c>
      <c r="E713" s="21" t="s">
        <v>97</v>
      </c>
      <c r="F713" s="21" t="s">
        <v>63</v>
      </c>
      <c r="G713" s="21" t="s">
        <v>69</v>
      </c>
      <c r="H713" s="23" t="n">
        <v>724</v>
      </c>
      <c r="I713" s="23"/>
      <c r="J713" s="16" t="s">
        <v>98</v>
      </c>
    </row>
    <row r="714" customFormat="false" ht="11.25" hidden="true" customHeight="false" outlineLevel="0" collapsed="false">
      <c r="A714" s="21" t="s">
        <v>884</v>
      </c>
      <c r="B714" s="21" t="s">
        <v>885</v>
      </c>
      <c r="C714" s="22" t="n">
        <v>72500</v>
      </c>
      <c r="D714" s="21" t="s">
        <v>99</v>
      </c>
      <c r="E714" s="21" t="s">
        <v>100</v>
      </c>
      <c r="F714" s="21" t="s">
        <v>101</v>
      </c>
      <c r="G714" s="21" t="s">
        <v>102</v>
      </c>
      <c r="H714" s="23" t="n">
        <v>725</v>
      </c>
      <c r="I714" s="23" t="s">
        <v>65</v>
      </c>
      <c r="J714" s="16" t="s">
        <v>103</v>
      </c>
    </row>
    <row r="715" customFormat="false" ht="11.25" hidden="true" customHeight="false" outlineLevel="0" collapsed="false">
      <c r="A715" s="21" t="s">
        <v>884</v>
      </c>
      <c r="B715" s="21" t="s">
        <v>885</v>
      </c>
      <c r="C715" s="22" t="n">
        <v>72600</v>
      </c>
      <c r="D715" s="21" t="s">
        <v>886</v>
      </c>
      <c r="E715" s="21" t="s">
        <v>887</v>
      </c>
      <c r="F715" s="21" t="s">
        <v>63</v>
      </c>
      <c r="G715" s="21" t="s">
        <v>69</v>
      </c>
      <c r="H715" s="23" t="n">
        <v>726</v>
      </c>
      <c r="I715" s="23"/>
      <c r="J715" s="16" t="s">
        <v>888</v>
      </c>
    </row>
    <row r="716" customFormat="false" ht="67.5" hidden="true" customHeight="false" outlineLevel="0" collapsed="false">
      <c r="A716" s="21" t="s">
        <v>884</v>
      </c>
      <c r="B716" s="21" t="s">
        <v>885</v>
      </c>
      <c r="C716" s="22" t="n">
        <v>72700</v>
      </c>
      <c r="D716" s="21" t="s">
        <v>128</v>
      </c>
      <c r="E716" s="21" t="s">
        <v>129</v>
      </c>
      <c r="F716" s="21" t="s">
        <v>130</v>
      </c>
      <c r="G716" s="21" t="s">
        <v>131</v>
      </c>
      <c r="H716" s="23" t="n">
        <v>727</v>
      </c>
      <c r="I716" s="23"/>
      <c r="J716" s="16" t="s">
        <v>132</v>
      </c>
    </row>
    <row r="717" customFormat="false" ht="56.25" hidden="true" customHeight="false" outlineLevel="0" collapsed="false">
      <c r="A717" s="21" t="s">
        <v>884</v>
      </c>
      <c r="B717" s="21" t="s">
        <v>885</v>
      </c>
      <c r="C717" s="22" t="n">
        <v>72800</v>
      </c>
      <c r="D717" s="21" t="s">
        <v>416</v>
      </c>
      <c r="E717" s="21" t="s">
        <v>696</v>
      </c>
      <c r="F717" s="21" t="s">
        <v>130</v>
      </c>
      <c r="G717" s="21" t="s">
        <v>131</v>
      </c>
      <c r="H717" s="23" t="n">
        <v>728</v>
      </c>
      <c r="I717" s="23" t="s">
        <v>65</v>
      </c>
      <c r="J717" s="16" t="s">
        <v>417</v>
      </c>
    </row>
    <row r="718" customFormat="false" ht="22.5" hidden="true" customHeight="false" outlineLevel="0" collapsed="false">
      <c r="A718" s="21" t="s">
        <v>884</v>
      </c>
      <c r="B718" s="21" t="s">
        <v>885</v>
      </c>
      <c r="C718" s="22" t="n">
        <v>72900</v>
      </c>
      <c r="D718" s="21" t="s">
        <v>418</v>
      </c>
      <c r="E718" s="21" t="s">
        <v>419</v>
      </c>
      <c r="F718" s="21" t="s">
        <v>112</v>
      </c>
      <c r="G718" s="21" t="s">
        <v>113</v>
      </c>
      <c r="H718" s="23" t="n">
        <v>729</v>
      </c>
      <c r="I718" s="23" t="s">
        <v>65</v>
      </c>
      <c r="J718" s="16" t="s">
        <v>138</v>
      </c>
    </row>
    <row r="719" customFormat="false" ht="101.25" hidden="true" customHeight="false" outlineLevel="0" collapsed="false">
      <c r="A719" s="21" t="s">
        <v>884</v>
      </c>
      <c r="B719" s="21" t="s">
        <v>885</v>
      </c>
      <c r="C719" s="22" t="n">
        <v>73000</v>
      </c>
      <c r="D719" s="21" t="s">
        <v>420</v>
      </c>
      <c r="E719" s="21" t="s">
        <v>421</v>
      </c>
      <c r="F719" s="21" t="s">
        <v>130</v>
      </c>
      <c r="G719" s="21" t="s">
        <v>131</v>
      </c>
      <c r="H719" s="23" t="n">
        <v>730</v>
      </c>
      <c r="I719" s="23" t="s">
        <v>65</v>
      </c>
      <c r="J719" s="16" t="s">
        <v>889</v>
      </c>
    </row>
    <row r="720" customFormat="false" ht="22.5" hidden="true" customHeight="false" outlineLevel="0" collapsed="false">
      <c r="A720" s="21" t="s">
        <v>884</v>
      </c>
      <c r="B720" s="21" t="s">
        <v>885</v>
      </c>
      <c r="C720" s="22" t="n">
        <v>73100</v>
      </c>
      <c r="D720" s="21" t="s">
        <v>423</v>
      </c>
      <c r="E720" s="21" t="s">
        <v>424</v>
      </c>
      <c r="F720" s="21" t="s">
        <v>112</v>
      </c>
      <c r="G720" s="21" t="s">
        <v>113</v>
      </c>
      <c r="H720" s="23" t="n">
        <v>731</v>
      </c>
      <c r="I720" s="23" t="s">
        <v>65</v>
      </c>
      <c r="J720" s="16" t="s">
        <v>138</v>
      </c>
    </row>
    <row r="721" customFormat="false" ht="11.25" hidden="true" customHeight="false" outlineLevel="0" collapsed="false">
      <c r="A721" s="21" t="s">
        <v>884</v>
      </c>
      <c r="B721" s="21" t="s">
        <v>885</v>
      </c>
      <c r="C721" s="22" t="n">
        <v>73200</v>
      </c>
      <c r="D721" s="21" t="s">
        <v>890</v>
      </c>
      <c r="E721" s="21" t="s">
        <v>891</v>
      </c>
      <c r="F721" s="21" t="s">
        <v>892</v>
      </c>
      <c r="G721" s="21" t="s">
        <v>893</v>
      </c>
      <c r="H721" s="23" t="n">
        <v>732</v>
      </c>
      <c r="I721" s="23" t="s">
        <v>65</v>
      </c>
      <c r="J721" s="16" t="s">
        <v>894</v>
      </c>
    </row>
    <row r="722" customFormat="false" ht="78.75" hidden="true" customHeight="false" outlineLevel="0" collapsed="false">
      <c r="A722" s="21" t="s">
        <v>884</v>
      </c>
      <c r="B722" s="21" t="s">
        <v>885</v>
      </c>
      <c r="C722" s="22" t="n">
        <v>73300</v>
      </c>
      <c r="D722" s="21" t="s">
        <v>895</v>
      </c>
      <c r="E722" s="21" t="s">
        <v>896</v>
      </c>
      <c r="F722" s="21" t="s">
        <v>892</v>
      </c>
      <c r="G722" s="21" t="s">
        <v>893</v>
      </c>
      <c r="H722" s="23" t="n">
        <v>733</v>
      </c>
      <c r="I722" s="23" t="s">
        <v>65</v>
      </c>
      <c r="J722" s="16" t="s">
        <v>897</v>
      </c>
    </row>
    <row r="723" customFormat="false" ht="67.5" hidden="true" customHeight="false" outlineLevel="0" collapsed="false">
      <c r="A723" s="21" t="s">
        <v>884</v>
      </c>
      <c r="B723" s="21" t="s">
        <v>885</v>
      </c>
      <c r="C723" s="22" t="n">
        <v>73400</v>
      </c>
      <c r="D723" s="21" t="s">
        <v>898</v>
      </c>
      <c r="E723" s="21" t="s">
        <v>899</v>
      </c>
      <c r="F723" s="21" t="s">
        <v>892</v>
      </c>
      <c r="G723" s="21" t="s">
        <v>893</v>
      </c>
      <c r="H723" s="23" t="n">
        <v>734</v>
      </c>
      <c r="I723" s="23"/>
      <c r="J723" s="16" t="s">
        <v>900</v>
      </c>
    </row>
    <row r="724" customFormat="false" ht="22.5" hidden="true" customHeight="false" outlineLevel="0" collapsed="false">
      <c r="A724" s="21" t="s">
        <v>884</v>
      </c>
      <c r="B724" s="21" t="s">
        <v>885</v>
      </c>
      <c r="C724" s="22" t="n">
        <v>73500</v>
      </c>
      <c r="D724" s="21" t="s">
        <v>901</v>
      </c>
      <c r="E724" s="21" t="s">
        <v>902</v>
      </c>
      <c r="F724" s="21" t="s">
        <v>903</v>
      </c>
      <c r="G724" s="21" t="s">
        <v>904</v>
      </c>
      <c r="H724" s="23" t="n">
        <v>735</v>
      </c>
      <c r="I724" s="23" t="s">
        <v>65</v>
      </c>
      <c r="J724" s="16" t="s">
        <v>905</v>
      </c>
    </row>
    <row r="725" customFormat="false" ht="22.5" hidden="true" customHeight="false" outlineLevel="0" collapsed="false">
      <c r="A725" s="21" t="s">
        <v>884</v>
      </c>
      <c r="B725" s="21" t="s">
        <v>885</v>
      </c>
      <c r="C725" s="22" t="n">
        <v>73600</v>
      </c>
      <c r="D725" s="21" t="s">
        <v>906</v>
      </c>
      <c r="E725" s="21" t="s">
        <v>907</v>
      </c>
      <c r="F725" s="21" t="s">
        <v>903</v>
      </c>
      <c r="G725" s="21" t="s">
        <v>904</v>
      </c>
      <c r="H725" s="23" t="n">
        <v>736</v>
      </c>
      <c r="I725" s="23" t="s">
        <v>65</v>
      </c>
      <c r="J725" s="16" t="s">
        <v>908</v>
      </c>
    </row>
    <row r="726" customFormat="false" ht="22.5" hidden="true" customHeight="false" outlineLevel="0" collapsed="false">
      <c r="A726" s="21" t="s">
        <v>884</v>
      </c>
      <c r="B726" s="21" t="s">
        <v>885</v>
      </c>
      <c r="C726" s="22" t="n">
        <v>73700</v>
      </c>
      <c r="D726" s="21" t="s">
        <v>909</v>
      </c>
      <c r="E726" s="21" t="s">
        <v>910</v>
      </c>
      <c r="F726" s="21" t="s">
        <v>155</v>
      </c>
      <c r="G726" s="21" t="s">
        <v>156</v>
      </c>
      <c r="H726" s="23" t="n">
        <v>737</v>
      </c>
      <c r="I726" s="23" t="s">
        <v>65</v>
      </c>
      <c r="J726" s="16" t="s">
        <v>911</v>
      </c>
    </row>
    <row r="727" customFormat="false" ht="22.5" hidden="true" customHeight="false" outlineLevel="0" collapsed="false">
      <c r="A727" s="21" t="s">
        <v>884</v>
      </c>
      <c r="B727" s="21" t="s">
        <v>885</v>
      </c>
      <c r="C727" s="22" t="n">
        <v>73800</v>
      </c>
      <c r="D727" s="21" t="s">
        <v>912</v>
      </c>
      <c r="E727" s="21" t="s">
        <v>913</v>
      </c>
      <c r="F727" s="21" t="s">
        <v>155</v>
      </c>
      <c r="G727" s="21" t="s">
        <v>156</v>
      </c>
      <c r="H727" s="23" t="n">
        <v>738</v>
      </c>
      <c r="I727" s="23"/>
      <c r="J727" s="16" t="s">
        <v>914</v>
      </c>
    </row>
    <row r="728" customFormat="false" ht="67.5" hidden="true" customHeight="false" outlineLevel="0" collapsed="false">
      <c r="A728" s="21" t="s">
        <v>884</v>
      </c>
      <c r="B728" s="21" t="s">
        <v>885</v>
      </c>
      <c r="C728" s="22" t="n">
        <v>73900</v>
      </c>
      <c r="D728" s="21" t="s">
        <v>191</v>
      </c>
      <c r="E728" s="21" t="s">
        <v>192</v>
      </c>
      <c r="F728" s="21" t="s">
        <v>112</v>
      </c>
      <c r="G728" s="21" t="s">
        <v>113</v>
      </c>
      <c r="H728" s="23" t="n">
        <v>739</v>
      </c>
      <c r="I728" s="23" t="s">
        <v>65</v>
      </c>
      <c r="J728" s="16" t="s">
        <v>193</v>
      </c>
    </row>
    <row r="729" customFormat="false" ht="33.75" hidden="true" customHeight="false" outlineLevel="0" collapsed="false">
      <c r="A729" s="21" t="s">
        <v>884</v>
      </c>
      <c r="B729" s="21" t="s">
        <v>885</v>
      </c>
      <c r="C729" s="22" t="n">
        <v>74000</v>
      </c>
      <c r="D729" s="21" t="s">
        <v>915</v>
      </c>
      <c r="E729" s="21" t="s">
        <v>916</v>
      </c>
      <c r="F729" s="21" t="s">
        <v>125</v>
      </c>
      <c r="G729" s="21" t="s">
        <v>126</v>
      </c>
      <c r="H729" s="23" t="n">
        <v>740</v>
      </c>
      <c r="I729" s="23"/>
      <c r="J729" s="16" t="s">
        <v>917</v>
      </c>
    </row>
    <row r="730" customFormat="false" ht="101.25" hidden="true" customHeight="false" outlineLevel="0" collapsed="false">
      <c r="A730" s="21" t="s">
        <v>884</v>
      </c>
      <c r="B730" s="21" t="s">
        <v>885</v>
      </c>
      <c r="C730" s="22" t="n">
        <v>74100</v>
      </c>
      <c r="D730" s="21" t="s">
        <v>306</v>
      </c>
      <c r="E730" s="21" t="s">
        <v>307</v>
      </c>
      <c r="F730" s="21" t="s">
        <v>308</v>
      </c>
      <c r="G730" s="21" t="s">
        <v>309</v>
      </c>
      <c r="H730" s="23" t="n">
        <v>741</v>
      </c>
      <c r="I730" s="23"/>
      <c r="J730" s="16" t="s">
        <v>310</v>
      </c>
    </row>
    <row r="731" customFormat="false" ht="45" hidden="true" customHeight="false" outlineLevel="0" collapsed="false">
      <c r="A731" s="21" t="s">
        <v>884</v>
      </c>
      <c r="B731" s="21" t="s">
        <v>885</v>
      </c>
      <c r="C731" s="22" t="n">
        <v>74200</v>
      </c>
      <c r="D731" s="21" t="s">
        <v>311</v>
      </c>
      <c r="E731" s="21" t="s">
        <v>312</v>
      </c>
      <c r="F731" s="21" t="s">
        <v>313</v>
      </c>
      <c r="G731" s="21" t="s">
        <v>314</v>
      </c>
      <c r="H731" s="23" t="n">
        <v>742</v>
      </c>
      <c r="I731" s="23"/>
      <c r="J731" s="16" t="s">
        <v>315</v>
      </c>
    </row>
    <row r="732" customFormat="false" ht="22.5" hidden="true" customHeight="false" outlineLevel="0" collapsed="false">
      <c r="A732" s="21" t="s">
        <v>884</v>
      </c>
      <c r="B732" s="21" t="s">
        <v>885</v>
      </c>
      <c r="C732" s="22" t="n">
        <v>74300</v>
      </c>
      <c r="D732" s="21" t="s">
        <v>918</v>
      </c>
      <c r="E732" s="21" t="s">
        <v>919</v>
      </c>
      <c r="F732" s="21" t="s">
        <v>313</v>
      </c>
      <c r="G732" s="21" t="s">
        <v>314</v>
      </c>
      <c r="H732" s="23" t="n">
        <v>743</v>
      </c>
      <c r="I732" s="23"/>
      <c r="J732" s="16" t="s">
        <v>920</v>
      </c>
    </row>
    <row r="733" customFormat="false" ht="22.5" hidden="true" customHeight="false" outlineLevel="0" collapsed="false">
      <c r="A733" s="21" t="s">
        <v>884</v>
      </c>
      <c r="B733" s="21" t="s">
        <v>885</v>
      </c>
      <c r="C733" s="22" t="n">
        <v>74400</v>
      </c>
      <c r="D733" s="21" t="s">
        <v>921</v>
      </c>
      <c r="E733" s="21" t="s">
        <v>437</v>
      </c>
      <c r="F733" s="21" t="s">
        <v>438</v>
      </c>
      <c r="G733" s="21" t="s">
        <v>439</v>
      </c>
      <c r="H733" s="23" t="n">
        <v>744</v>
      </c>
      <c r="I733" s="23"/>
      <c r="J733" s="16" t="s">
        <v>440</v>
      </c>
    </row>
    <row r="734" customFormat="false" ht="11.25" hidden="true" customHeight="false" outlineLevel="0" collapsed="false">
      <c r="A734" s="21" t="s">
        <v>884</v>
      </c>
      <c r="B734" s="21" t="s">
        <v>885</v>
      </c>
      <c r="C734" s="22" t="n">
        <v>102300</v>
      </c>
      <c r="D734" s="21" t="s">
        <v>447</v>
      </c>
      <c r="E734" s="21" t="s">
        <v>448</v>
      </c>
      <c r="F734" s="21" t="s">
        <v>125</v>
      </c>
      <c r="G734" s="21" t="s">
        <v>126</v>
      </c>
      <c r="H734" s="23" t="n">
        <v>1023</v>
      </c>
      <c r="I734" s="23" t="s">
        <v>65</v>
      </c>
      <c r="J734" s="16" t="s">
        <v>449</v>
      </c>
    </row>
    <row r="735" customFormat="false" ht="11.25" hidden="true" customHeight="false" outlineLevel="0" collapsed="false">
      <c r="A735" s="21" t="s">
        <v>884</v>
      </c>
      <c r="B735" s="21" t="s">
        <v>885</v>
      </c>
      <c r="C735" s="22" t="n">
        <v>102400</v>
      </c>
      <c r="D735" s="21" t="s">
        <v>450</v>
      </c>
      <c r="E735" s="21" t="s">
        <v>451</v>
      </c>
      <c r="F735" s="21" t="s">
        <v>125</v>
      </c>
      <c r="G735" s="21" t="s">
        <v>126</v>
      </c>
      <c r="H735" s="23" t="n">
        <v>1024</v>
      </c>
      <c r="I735" s="23" t="s">
        <v>65</v>
      </c>
      <c r="J735" s="16" t="s">
        <v>452</v>
      </c>
    </row>
    <row r="736" customFormat="false" ht="11.25" hidden="true" customHeight="false" outlineLevel="0" collapsed="false">
      <c r="A736" s="21" t="s">
        <v>884</v>
      </c>
      <c r="B736" s="21" t="s">
        <v>885</v>
      </c>
      <c r="C736" s="22" t="n">
        <v>74500</v>
      </c>
      <c r="D736" s="21" t="s">
        <v>922</v>
      </c>
      <c r="E736" s="21" t="s">
        <v>923</v>
      </c>
      <c r="F736" s="21" t="s">
        <v>112</v>
      </c>
      <c r="G736" s="21" t="s">
        <v>113</v>
      </c>
      <c r="H736" s="23" t="n">
        <v>745</v>
      </c>
      <c r="I736" s="23"/>
      <c r="J736" s="16" t="s">
        <v>924</v>
      </c>
    </row>
    <row r="737" customFormat="false" ht="11.25" hidden="true" customHeight="false" outlineLevel="0" collapsed="false">
      <c r="A737" s="21" t="s">
        <v>884</v>
      </c>
      <c r="B737" s="21" t="s">
        <v>885</v>
      </c>
      <c r="C737" s="22" t="n">
        <v>74600</v>
      </c>
      <c r="D737" s="21" t="s">
        <v>925</v>
      </c>
      <c r="E737" s="21" t="s">
        <v>926</v>
      </c>
      <c r="F737" s="21" t="s">
        <v>81</v>
      </c>
      <c r="G737" s="21" t="s">
        <v>82</v>
      </c>
      <c r="H737" s="23" t="n">
        <v>746</v>
      </c>
      <c r="I737" s="23"/>
      <c r="J737" s="16" t="s">
        <v>927</v>
      </c>
    </row>
    <row r="738" customFormat="false" ht="11.25" hidden="true" customHeight="false" outlineLevel="0" collapsed="false">
      <c r="A738" s="21" t="s">
        <v>884</v>
      </c>
      <c r="B738" s="21" t="s">
        <v>885</v>
      </c>
      <c r="C738" s="22" t="n">
        <v>74700</v>
      </c>
      <c r="D738" s="21" t="s">
        <v>928</v>
      </c>
      <c r="E738" s="21" t="s">
        <v>929</v>
      </c>
      <c r="F738" s="21" t="s">
        <v>125</v>
      </c>
      <c r="G738" s="21" t="s">
        <v>126</v>
      </c>
      <c r="H738" s="23" t="n">
        <v>747</v>
      </c>
      <c r="I738" s="23" t="s">
        <v>65</v>
      </c>
      <c r="J738" s="16" t="s">
        <v>930</v>
      </c>
    </row>
    <row r="739" customFormat="false" ht="11.25" hidden="true" customHeight="false" outlineLevel="0" collapsed="false">
      <c r="A739" s="21" t="s">
        <v>884</v>
      </c>
      <c r="B739" s="21" t="s">
        <v>885</v>
      </c>
      <c r="C739" s="22" t="n">
        <v>74800</v>
      </c>
      <c r="D739" s="21" t="s">
        <v>931</v>
      </c>
      <c r="E739" s="21" t="s">
        <v>932</v>
      </c>
      <c r="F739" s="21" t="s">
        <v>125</v>
      </c>
      <c r="G739" s="21" t="s">
        <v>126</v>
      </c>
      <c r="H739" s="23" t="n">
        <v>748</v>
      </c>
      <c r="I739" s="23" t="s">
        <v>65</v>
      </c>
      <c r="J739" s="16" t="s">
        <v>933</v>
      </c>
    </row>
    <row r="740" customFormat="false" ht="11.25" hidden="true" customHeight="false" outlineLevel="0" collapsed="false">
      <c r="A740" s="21" t="s">
        <v>884</v>
      </c>
      <c r="B740" s="21" t="s">
        <v>885</v>
      </c>
      <c r="C740" s="22" t="n">
        <v>74900</v>
      </c>
      <c r="D740" s="21" t="s">
        <v>934</v>
      </c>
      <c r="E740" s="21" t="s">
        <v>935</v>
      </c>
      <c r="F740" s="21" t="s">
        <v>125</v>
      </c>
      <c r="G740" s="21" t="s">
        <v>126</v>
      </c>
      <c r="H740" s="23" t="n">
        <v>749</v>
      </c>
      <c r="I740" s="23" t="s">
        <v>65</v>
      </c>
      <c r="J740" s="16" t="s">
        <v>936</v>
      </c>
    </row>
    <row r="741" customFormat="false" ht="11.25" hidden="true" customHeight="false" outlineLevel="0" collapsed="false">
      <c r="A741" s="21" t="s">
        <v>884</v>
      </c>
      <c r="B741" s="21" t="s">
        <v>885</v>
      </c>
      <c r="C741" s="22" t="n">
        <v>75000</v>
      </c>
      <c r="D741" s="21" t="s">
        <v>937</v>
      </c>
      <c r="E741" s="21" t="s">
        <v>938</v>
      </c>
      <c r="F741" s="21" t="s">
        <v>125</v>
      </c>
      <c r="G741" s="21" t="s">
        <v>126</v>
      </c>
      <c r="H741" s="23" t="n">
        <v>750</v>
      </c>
      <c r="I741" s="23" t="s">
        <v>65</v>
      </c>
      <c r="J741" s="16" t="s">
        <v>939</v>
      </c>
    </row>
    <row r="742" customFormat="false" ht="11.25" hidden="true" customHeight="false" outlineLevel="0" collapsed="false">
      <c r="A742" s="21" t="s">
        <v>884</v>
      </c>
      <c r="B742" s="21" t="s">
        <v>885</v>
      </c>
      <c r="C742" s="22" t="n">
        <v>75100</v>
      </c>
      <c r="D742" s="21" t="s">
        <v>940</v>
      </c>
      <c r="E742" s="21" t="s">
        <v>941</v>
      </c>
      <c r="F742" s="21" t="s">
        <v>125</v>
      </c>
      <c r="G742" s="21" t="s">
        <v>126</v>
      </c>
      <c r="H742" s="23" t="n">
        <v>751</v>
      </c>
      <c r="I742" s="23" t="s">
        <v>65</v>
      </c>
      <c r="J742" s="16" t="s">
        <v>942</v>
      </c>
    </row>
    <row r="743" customFormat="false" ht="11.25" hidden="true" customHeight="false" outlineLevel="0" collapsed="false">
      <c r="A743" s="21" t="s">
        <v>884</v>
      </c>
      <c r="B743" s="21" t="s">
        <v>885</v>
      </c>
      <c r="C743" s="22" t="n">
        <v>75200</v>
      </c>
      <c r="D743" s="21" t="s">
        <v>943</v>
      </c>
      <c r="E743" s="21" t="s">
        <v>944</v>
      </c>
      <c r="F743" s="21" t="s">
        <v>125</v>
      </c>
      <c r="G743" s="21" t="s">
        <v>126</v>
      </c>
      <c r="H743" s="23" t="n">
        <v>752</v>
      </c>
      <c r="I743" s="23" t="s">
        <v>65</v>
      </c>
      <c r="J743" s="16" t="s">
        <v>945</v>
      </c>
    </row>
    <row r="744" customFormat="false" ht="11.25" hidden="true" customHeight="false" outlineLevel="0" collapsed="false">
      <c r="A744" s="21" t="s">
        <v>884</v>
      </c>
      <c r="B744" s="21" t="s">
        <v>885</v>
      </c>
      <c r="C744" s="22" t="n">
        <v>75300</v>
      </c>
      <c r="D744" s="21" t="s">
        <v>946</v>
      </c>
      <c r="E744" s="21" t="s">
        <v>947</v>
      </c>
      <c r="F744" s="21" t="s">
        <v>125</v>
      </c>
      <c r="G744" s="21" t="s">
        <v>126</v>
      </c>
      <c r="H744" s="23" t="n">
        <v>753</v>
      </c>
      <c r="I744" s="23" t="s">
        <v>65</v>
      </c>
      <c r="J744" s="16" t="s">
        <v>948</v>
      </c>
    </row>
    <row r="745" customFormat="false" ht="11.25" hidden="true" customHeight="false" outlineLevel="0" collapsed="false">
      <c r="A745" s="21" t="s">
        <v>884</v>
      </c>
      <c r="B745" s="21" t="s">
        <v>885</v>
      </c>
      <c r="C745" s="22" t="n">
        <v>75400</v>
      </c>
      <c r="D745" s="21" t="s">
        <v>949</v>
      </c>
      <c r="E745" s="21" t="s">
        <v>950</v>
      </c>
      <c r="F745" s="21" t="s">
        <v>125</v>
      </c>
      <c r="G745" s="21" t="s">
        <v>126</v>
      </c>
      <c r="H745" s="23" t="n">
        <v>754</v>
      </c>
      <c r="I745" s="23" t="s">
        <v>65</v>
      </c>
      <c r="J745" s="16" t="s">
        <v>951</v>
      </c>
    </row>
    <row r="746" customFormat="false" ht="11.25" hidden="true" customHeight="false" outlineLevel="0" collapsed="false">
      <c r="A746" s="21" t="s">
        <v>884</v>
      </c>
      <c r="B746" s="21" t="s">
        <v>885</v>
      </c>
      <c r="C746" s="22" t="n">
        <v>75500</v>
      </c>
      <c r="D746" s="21" t="s">
        <v>952</v>
      </c>
      <c r="E746" s="21" t="s">
        <v>953</v>
      </c>
      <c r="F746" s="21" t="s">
        <v>125</v>
      </c>
      <c r="G746" s="21" t="s">
        <v>126</v>
      </c>
      <c r="H746" s="23" t="n">
        <v>755</v>
      </c>
      <c r="I746" s="23" t="s">
        <v>65</v>
      </c>
      <c r="J746" s="16" t="s">
        <v>954</v>
      </c>
    </row>
    <row r="747" customFormat="false" ht="22.5" hidden="true" customHeight="false" outlineLevel="0" collapsed="false">
      <c r="A747" s="21" t="s">
        <v>884</v>
      </c>
      <c r="B747" s="21" t="s">
        <v>885</v>
      </c>
      <c r="C747" s="22" t="n">
        <v>75600</v>
      </c>
      <c r="D747" s="21" t="s">
        <v>955</v>
      </c>
      <c r="E747" s="21" t="s">
        <v>956</v>
      </c>
      <c r="F747" s="21" t="s">
        <v>125</v>
      </c>
      <c r="G747" s="21" t="s">
        <v>126</v>
      </c>
      <c r="H747" s="23" t="n">
        <v>756</v>
      </c>
      <c r="I747" s="23" t="s">
        <v>65</v>
      </c>
      <c r="J747" s="16" t="s">
        <v>957</v>
      </c>
    </row>
    <row r="748" customFormat="false" ht="11.25" hidden="true" customHeight="false" outlineLevel="0" collapsed="false">
      <c r="A748" s="21" t="s">
        <v>884</v>
      </c>
      <c r="B748" s="21" t="s">
        <v>885</v>
      </c>
      <c r="C748" s="22" t="n">
        <v>75700</v>
      </c>
      <c r="D748" s="21" t="s">
        <v>958</v>
      </c>
      <c r="E748" s="21" t="s">
        <v>959</v>
      </c>
      <c r="F748" s="21" t="s">
        <v>125</v>
      </c>
      <c r="G748" s="21" t="s">
        <v>126</v>
      </c>
      <c r="H748" s="23" t="n">
        <v>757</v>
      </c>
      <c r="I748" s="23" t="s">
        <v>65</v>
      </c>
      <c r="J748" s="16" t="s">
        <v>960</v>
      </c>
    </row>
    <row r="749" customFormat="false" ht="22.5" hidden="true" customHeight="false" outlineLevel="0" collapsed="false">
      <c r="A749" s="21" t="s">
        <v>884</v>
      </c>
      <c r="B749" s="21" t="s">
        <v>885</v>
      </c>
      <c r="C749" s="22" t="n">
        <v>75800</v>
      </c>
      <c r="D749" s="21" t="s">
        <v>961</v>
      </c>
      <c r="E749" s="21" t="s">
        <v>962</v>
      </c>
      <c r="F749" s="21" t="s">
        <v>125</v>
      </c>
      <c r="G749" s="21" t="s">
        <v>126</v>
      </c>
      <c r="H749" s="23" t="n">
        <v>758</v>
      </c>
      <c r="I749" s="23" t="s">
        <v>65</v>
      </c>
      <c r="J749" s="16" t="s">
        <v>963</v>
      </c>
    </row>
    <row r="750" customFormat="false" ht="22.5" hidden="true" customHeight="false" outlineLevel="0" collapsed="false">
      <c r="A750" s="21" t="s">
        <v>884</v>
      </c>
      <c r="B750" s="21" t="s">
        <v>885</v>
      </c>
      <c r="C750" s="22" t="n">
        <v>75900</v>
      </c>
      <c r="D750" s="21" t="s">
        <v>964</v>
      </c>
      <c r="E750" s="21" t="s">
        <v>965</v>
      </c>
      <c r="F750" s="21" t="s">
        <v>125</v>
      </c>
      <c r="G750" s="21" t="s">
        <v>126</v>
      </c>
      <c r="H750" s="23" t="n">
        <v>759</v>
      </c>
      <c r="I750" s="23" t="s">
        <v>65</v>
      </c>
      <c r="J750" s="16" t="s">
        <v>966</v>
      </c>
    </row>
    <row r="751" customFormat="false" ht="11.25" hidden="true" customHeight="false" outlineLevel="0" collapsed="false">
      <c r="A751" s="21" t="s">
        <v>884</v>
      </c>
      <c r="B751" s="21" t="s">
        <v>885</v>
      </c>
      <c r="C751" s="22" t="n">
        <v>76000</v>
      </c>
      <c r="D751" s="21" t="s">
        <v>967</v>
      </c>
      <c r="E751" s="21" t="s">
        <v>968</v>
      </c>
      <c r="F751" s="21" t="s">
        <v>125</v>
      </c>
      <c r="G751" s="21" t="s">
        <v>126</v>
      </c>
      <c r="H751" s="23" t="n">
        <v>760</v>
      </c>
      <c r="I751" s="23" t="s">
        <v>65</v>
      </c>
      <c r="J751" s="16" t="s">
        <v>969</v>
      </c>
    </row>
    <row r="752" customFormat="false" ht="22.5" hidden="true" customHeight="false" outlineLevel="0" collapsed="false">
      <c r="A752" s="21" t="s">
        <v>884</v>
      </c>
      <c r="B752" s="21" t="s">
        <v>885</v>
      </c>
      <c r="C752" s="22" t="n">
        <v>76100</v>
      </c>
      <c r="D752" s="21" t="s">
        <v>970</v>
      </c>
      <c r="E752" s="21" t="s">
        <v>971</v>
      </c>
      <c r="F752" s="21" t="s">
        <v>125</v>
      </c>
      <c r="G752" s="21" t="s">
        <v>126</v>
      </c>
      <c r="H752" s="23" t="n">
        <v>761</v>
      </c>
      <c r="I752" s="23" t="s">
        <v>65</v>
      </c>
      <c r="J752" s="16" t="s">
        <v>972</v>
      </c>
    </row>
    <row r="753" customFormat="false" ht="22.5" hidden="true" customHeight="false" outlineLevel="0" collapsed="false">
      <c r="A753" s="21" t="s">
        <v>884</v>
      </c>
      <c r="B753" s="21" t="s">
        <v>885</v>
      </c>
      <c r="C753" s="22" t="n">
        <v>76200</v>
      </c>
      <c r="D753" s="21" t="s">
        <v>973</v>
      </c>
      <c r="E753" s="21" t="s">
        <v>974</v>
      </c>
      <c r="F753" s="21" t="s">
        <v>125</v>
      </c>
      <c r="G753" s="21" t="s">
        <v>126</v>
      </c>
      <c r="H753" s="23" t="n">
        <v>762</v>
      </c>
      <c r="I753" s="23" t="s">
        <v>65</v>
      </c>
      <c r="J753" s="16" t="s">
        <v>975</v>
      </c>
    </row>
    <row r="754" customFormat="false" ht="11.25" hidden="true" customHeight="false" outlineLevel="0" collapsed="false">
      <c r="A754" s="21" t="s">
        <v>884</v>
      </c>
      <c r="B754" s="21" t="s">
        <v>885</v>
      </c>
      <c r="C754" s="22" t="n">
        <v>76300</v>
      </c>
      <c r="D754" s="21" t="s">
        <v>976</v>
      </c>
      <c r="E754" s="21" t="s">
        <v>977</v>
      </c>
      <c r="F754" s="21" t="s">
        <v>125</v>
      </c>
      <c r="G754" s="21" t="s">
        <v>126</v>
      </c>
      <c r="H754" s="23" t="n">
        <v>763</v>
      </c>
      <c r="I754" s="23" t="s">
        <v>65</v>
      </c>
      <c r="J754" s="16" t="s">
        <v>978</v>
      </c>
    </row>
    <row r="755" customFormat="false" ht="22.5" hidden="true" customHeight="false" outlineLevel="0" collapsed="false">
      <c r="A755" s="21" t="s">
        <v>884</v>
      </c>
      <c r="B755" s="21" t="s">
        <v>885</v>
      </c>
      <c r="C755" s="22" t="n">
        <v>76400</v>
      </c>
      <c r="D755" s="21" t="s">
        <v>979</v>
      </c>
      <c r="E755" s="21" t="s">
        <v>980</v>
      </c>
      <c r="F755" s="21" t="s">
        <v>125</v>
      </c>
      <c r="G755" s="21" t="s">
        <v>126</v>
      </c>
      <c r="H755" s="23" t="n">
        <v>764</v>
      </c>
      <c r="I755" s="23" t="s">
        <v>65</v>
      </c>
      <c r="J755" s="16" t="s">
        <v>981</v>
      </c>
    </row>
    <row r="756" customFormat="false" ht="11.25" hidden="true" customHeight="false" outlineLevel="0" collapsed="false">
      <c r="A756" s="21" t="s">
        <v>884</v>
      </c>
      <c r="B756" s="21" t="s">
        <v>885</v>
      </c>
      <c r="C756" s="22" t="n">
        <v>76500</v>
      </c>
      <c r="D756" s="21" t="s">
        <v>982</v>
      </c>
      <c r="E756" s="21" t="s">
        <v>983</v>
      </c>
      <c r="F756" s="21" t="s">
        <v>125</v>
      </c>
      <c r="G756" s="21" t="s">
        <v>126</v>
      </c>
      <c r="H756" s="23" t="n">
        <v>765</v>
      </c>
      <c r="I756" s="23" t="s">
        <v>65</v>
      </c>
      <c r="J756" s="16" t="s">
        <v>984</v>
      </c>
    </row>
    <row r="757" customFormat="false" ht="11.25" hidden="true" customHeight="false" outlineLevel="0" collapsed="false">
      <c r="A757" s="21" t="s">
        <v>884</v>
      </c>
      <c r="B757" s="21" t="s">
        <v>885</v>
      </c>
      <c r="C757" s="22" t="n">
        <v>76600</v>
      </c>
      <c r="D757" s="21" t="s">
        <v>985</v>
      </c>
      <c r="E757" s="21" t="s">
        <v>986</v>
      </c>
      <c r="F757" s="21" t="s">
        <v>125</v>
      </c>
      <c r="G757" s="21" t="s">
        <v>126</v>
      </c>
      <c r="H757" s="23" t="n">
        <v>766</v>
      </c>
      <c r="I757" s="23" t="s">
        <v>65</v>
      </c>
      <c r="J757" s="16" t="s">
        <v>987</v>
      </c>
    </row>
    <row r="758" customFormat="false" ht="11.25" hidden="true" customHeight="false" outlineLevel="0" collapsed="false">
      <c r="A758" s="21" t="s">
        <v>884</v>
      </c>
      <c r="B758" s="21" t="s">
        <v>885</v>
      </c>
      <c r="C758" s="22" t="n">
        <v>76610</v>
      </c>
      <c r="D758" s="21" t="s">
        <v>988</v>
      </c>
      <c r="E758" s="21" t="s">
        <v>989</v>
      </c>
      <c r="F758" s="21" t="s">
        <v>125</v>
      </c>
      <c r="G758" s="21" t="s">
        <v>126</v>
      </c>
      <c r="H758" s="23" t="n">
        <v>1160</v>
      </c>
      <c r="I758" s="23"/>
      <c r="J758" s="16" t="s">
        <v>990</v>
      </c>
    </row>
    <row r="759" customFormat="false" ht="11.25" hidden="true" customHeight="false" outlineLevel="0" collapsed="false">
      <c r="A759" s="21" t="s">
        <v>884</v>
      </c>
      <c r="B759" s="21" t="s">
        <v>885</v>
      </c>
      <c r="C759" s="22" t="n">
        <v>76620</v>
      </c>
      <c r="D759" s="21" t="s">
        <v>991</v>
      </c>
      <c r="E759" s="21" t="s">
        <v>992</v>
      </c>
      <c r="F759" s="21" t="s">
        <v>125</v>
      </c>
      <c r="G759" s="21" t="s">
        <v>126</v>
      </c>
      <c r="H759" s="23" t="n">
        <v>1161</v>
      </c>
      <c r="I759" s="23"/>
      <c r="J759" s="16" t="s">
        <v>993</v>
      </c>
    </row>
    <row r="760" customFormat="false" ht="22.5" hidden="true" customHeight="false" outlineLevel="0" collapsed="false">
      <c r="A760" s="21" t="s">
        <v>884</v>
      </c>
      <c r="B760" s="21" t="s">
        <v>885</v>
      </c>
      <c r="C760" s="22" t="n">
        <v>76700</v>
      </c>
      <c r="D760" s="21" t="s">
        <v>994</v>
      </c>
      <c r="E760" s="21" t="s">
        <v>995</v>
      </c>
      <c r="F760" s="21" t="s">
        <v>63</v>
      </c>
      <c r="G760" s="21" t="s">
        <v>86</v>
      </c>
      <c r="H760" s="23" t="n">
        <v>767</v>
      </c>
      <c r="I760" s="23" t="s">
        <v>65</v>
      </c>
      <c r="J760" s="16" t="s">
        <v>996</v>
      </c>
    </row>
    <row r="761" customFormat="false" ht="11.25" hidden="true" customHeight="false" outlineLevel="0" collapsed="false">
      <c r="A761" s="21" t="s">
        <v>884</v>
      </c>
      <c r="B761" s="21" t="s">
        <v>885</v>
      </c>
      <c r="C761" s="22" t="n">
        <v>76800</v>
      </c>
      <c r="D761" s="21" t="s">
        <v>997</v>
      </c>
      <c r="E761" s="21" t="s">
        <v>998</v>
      </c>
      <c r="F761" s="21" t="s">
        <v>112</v>
      </c>
      <c r="G761" s="21" t="s">
        <v>113</v>
      </c>
      <c r="H761" s="23" t="n">
        <v>768</v>
      </c>
      <c r="I761" s="23"/>
      <c r="J761" s="16" t="s">
        <v>999</v>
      </c>
    </row>
    <row r="762" customFormat="false" ht="11.25" hidden="true" customHeight="false" outlineLevel="0" collapsed="false">
      <c r="A762" s="21" t="s">
        <v>884</v>
      </c>
      <c r="B762" s="21" t="s">
        <v>885</v>
      </c>
      <c r="C762" s="22" t="n">
        <v>76900</v>
      </c>
      <c r="D762" s="21" t="s">
        <v>1000</v>
      </c>
      <c r="E762" s="21" t="s">
        <v>1001</v>
      </c>
      <c r="F762" s="21" t="s">
        <v>81</v>
      </c>
      <c r="G762" s="21" t="s">
        <v>82</v>
      </c>
      <c r="H762" s="23" t="n">
        <v>769</v>
      </c>
      <c r="I762" s="23"/>
      <c r="J762" s="16" t="s">
        <v>1002</v>
      </c>
    </row>
    <row r="763" customFormat="false" ht="11.25" hidden="true" customHeight="false" outlineLevel="0" collapsed="false">
      <c r="A763" s="21" t="s">
        <v>884</v>
      </c>
      <c r="B763" s="21" t="s">
        <v>885</v>
      </c>
      <c r="C763" s="22" t="n">
        <v>77000</v>
      </c>
      <c r="D763" s="21" t="s">
        <v>1003</v>
      </c>
      <c r="E763" s="21" t="s">
        <v>1004</v>
      </c>
      <c r="F763" s="21" t="s">
        <v>125</v>
      </c>
      <c r="G763" s="21" t="s">
        <v>126</v>
      </c>
      <c r="H763" s="23" t="n">
        <v>770</v>
      </c>
      <c r="I763" s="23" t="s">
        <v>65</v>
      </c>
      <c r="J763" s="16" t="s">
        <v>1005</v>
      </c>
    </row>
    <row r="764" customFormat="false" ht="22.5" hidden="true" customHeight="false" outlineLevel="0" collapsed="false">
      <c r="A764" s="21" t="s">
        <v>884</v>
      </c>
      <c r="B764" s="21" t="s">
        <v>885</v>
      </c>
      <c r="C764" s="22" t="n">
        <v>77110</v>
      </c>
      <c r="D764" s="21" t="s">
        <v>1006</v>
      </c>
      <c r="E764" s="21" t="s">
        <v>1007</v>
      </c>
      <c r="F764" s="21" t="s">
        <v>112</v>
      </c>
      <c r="G764" s="21" t="s">
        <v>113</v>
      </c>
      <c r="H764" s="23" t="n">
        <v>1021</v>
      </c>
      <c r="I764" s="23" t="s">
        <v>65</v>
      </c>
      <c r="J764" s="16" t="s">
        <v>1008</v>
      </c>
    </row>
    <row r="765" customFormat="false" ht="11.25" hidden="true" customHeight="false" outlineLevel="0" collapsed="false">
      <c r="A765" s="21" t="s">
        <v>884</v>
      </c>
      <c r="B765" s="21" t="s">
        <v>885</v>
      </c>
      <c r="C765" s="22" t="n">
        <v>77210</v>
      </c>
      <c r="D765" s="21" t="s">
        <v>1009</v>
      </c>
      <c r="E765" s="21" t="s">
        <v>1010</v>
      </c>
      <c r="F765" s="21" t="s">
        <v>125</v>
      </c>
      <c r="G765" s="21" t="s">
        <v>126</v>
      </c>
      <c r="H765" s="23" t="n">
        <v>1022</v>
      </c>
      <c r="I765" s="23" t="s">
        <v>65</v>
      </c>
      <c r="J765" s="16" t="s">
        <v>1011</v>
      </c>
    </row>
    <row r="766" customFormat="false" ht="11.25" hidden="true" customHeight="false" outlineLevel="0" collapsed="false">
      <c r="A766" s="21" t="s">
        <v>884</v>
      </c>
      <c r="B766" s="21" t="s">
        <v>885</v>
      </c>
      <c r="C766" s="22" t="n">
        <v>77300</v>
      </c>
      <c r="D766" s="21" t="s">
        <v>1012</v>
      </c>
      <c r="E766" s="21" t="s">
        <v>1013</v>
      </c>
      <c r="F766" s="21" t="s">
        <v>125</v>
      </c>
      <c r="G766" s="21" t="s">
        <v>126</v>
      </c>
      <c r="H766" s="23" t="n">
        <v>773</v>
      </c>
      <c r="I766" s="23" t="s">
        <v>65</v>
      </c>
      <c r="J766" s="16" t="s">
        <v>1014</v>
      </c>
    </row>
    <row r="767" customFormat="false" ht="11.25" hidden="true" customHeight="false" outlineLevel="0" collapsed="false">
      <c r="A767" s="21" t="s">
        <v>884</v>
      </c>
      <c r="B767" s="21" t="s">
        <v>885</v>
      </c>
      <c r="C767" s="22" t="n">
        <v>77400</v>
      </c>
      <c r="D767" s="21" t="s">
        <v>1015</v>
      </c>
      <c r="E767" s="21" t="s">
        <v>1016</v>
      </c>
      <c r="F767" s="21" t="s">
        <v>125</v>
      </c>
      <c r="G767" s="21" t="s">
        <v>126</v>
      </c>
      <c r="H767" s="23" t="n">
        <v>774</v>
      </c>
      <c r="I767" s="23" t="s">
        <v>65</v>
      </c>
      <c r="J767" s="16" t="s">
        <v>1017</v>
      </c>
    </row>
    <row r="768" customFormat="false" ht="11.25" hidden="true" customHeight="false" outlineLevel="0" collapsed="false">
      <c r="A768" s="21" t="s">
        <v>884</v>
      </c>
      <c r="B768" s="21" t="s">
        <v>885</v>
      </c>
      <c r="C768" s="22" t="n">
        <v>77500</v>
      </c>
      <c r="D768" s="21" t="s">
        <v>1018</v>
      </c>
      <c r="E768" s="21" t="s">
        <v>1019</v>
      </c>
      <c r="F768" s="21" t="s">
        <v>112</v>
      </c>
      <c r="G768" s="21" t="s">
        <v>113</v>
      </c>
      <c r="H768" s="23" t="n">
        <v>775</v>
      </c>
      <c r="I768" s="23" t="s">
        <v>65</v>
      </c>
      <c r="J768" s="16" t="s">
        <v>1020</v>
      </c>
    </row>
    <row r="769" customFormat="false" ht="22.5" hidden="true" customHeight="false" outlineLevel="0" collapsed="false">
      <c r="A769" s="21" t="s">
        <v>884</v>
      </c>
      <c r="B769" s="21" t="s">
        <v>885</v>
      </c>
      <c r="C769" s="22" t="n">
        <v>77600</v>
      </c>
      <c r="D769" s="21" t="s">
        <v>1021</v>
      </c>
      <c r="E769" s="21" t="s">
        <v>1022</v>
      </c>
      <c r="F769" s="21" t="s">
        <v>125</v>
      </c>
      <c r="G769" s="21" t="s">
        <v>126</v>
      </c>
      <c r="H769" s="23" t="n">
        <v>776</v>
      </c>
      <c r="I769" s="23" t="s">
        <v>65</v>
      </c>
      <c r="J769" s="16" t="s">
        <v>1023</v>
      </c>
    </row>
    <row r="770" customFormat="false" ht="11.25" hidden="true" customHeight="false" outlineLevel="0" collapsed="false">
      <c r="A770" s="21" t="s">
        <v>884</v>
      </c>
      <c r="B770" s="21" t="s">
        <v>885</v>
      </c>
      <c r="C770" s="22" t="n">
        <v>77700</v>
      </c>
      <c r="D770" s="21" t="s">
        <v>1024</v>
      </c>
      <c r="E770" s="21" t="s">
        <v>1025</v>
      </c>
      <c r="F770" s="21" t="s">
        <v>125</v>
      </c>
      <c r="G770" s="21" t="s">
        <v>126</v>
      </c>
      <c r="H770" s="23" t="n">
        <v>777</v>
      </c>
      <c r="I770" s="23" t="s">
        <v>65</v>
      </c>
      <c r="J770" s="16" t="s">
        <v>1026</v>
      </c>
    </row>
    <row r="771" customFormat="false" ht="11.25" hidden="true" customHeight="false" outlineLevel="0" collapsed="false">
      <c r="A771" s="21" t="s">
        <v>884</v>
      </c>
      <c r="B771" s="21" t="s">
        <v>885</v>
      </c>
      <c r="C771" s="22" t="n">
        <v>77800</v>
      </c>
      <c r="D771" s="21" t="s">
        <v>1027</v>
      </c>
      <c r="E771" s="21" t="s">
        <v>1028</v>
      </c>
      <c r="F771" s="21" t="s">
        <v>112</v>
      </c>
      <c r="G771" s="21" t="s">
        <v>113</v>
      </c>
      <c r="H771" s="23" t="n">
        <v>778</v>
      </c>
      <c r="I771" s="23"/>
      <c r="J771" s="16" t="s">
        <v>1029</v>
      </c>
    </row>
    <row r="772" customFormat="false" ht="33.75" hidden="true" customHeight="false" outlineLevel="0" collapsed="false">
      <c r="A772" s="21" t="s">
        <v>884</v>
      </c>
      <c r="B772" s="21" t="s">
        <v>885</v>
      </c>
      <c r="C772" s="22" t="n">
        <v>77900</v>
      </c>
      <c r="D772" s="21" t="s">
        <v>1030</v>
      </c>
      <c r="E772" s="21" t="s">
        <v>1031</v>
      </c>
      <c r="F772" s="21" t="s">
        <v>1032</v>
      </c>
      <c r="G772" s="21" t="s">
        <v>1033</v>
      </c>
      <c r="H772" s="23" t="n">
        <v>779</v>
      </c>
      <c r="I772" s="23"/>
      <c r="J772" s="16" t="s">
        <v>1034</v>
      </c>
    </row>
    <row r="773" customFormat="false" ht="33.75" hidden="true" customHeight="false" outlineLevel="0" collapsed="false">
      <c r="A773" s="21" t="s">
        <v>884</v>
      </c>
      <c r="B773" s="21" t="s">
        <v>885</v>
      </c>
      <c r="C773" s="22" t="n">
        <v>78000</v>
      </c>
      <c r="D773" s="21" t="s">
        <v>1035</v>
      </c>
      <c r="E773" s="21" t="s">
        <v>1036</v>
      </c>
      <c r="F773" s="21" t="s">
        <v>1032</v>
      </c>
      <c r="G773" s="21" t="s">
        <v>1033</v>
      </c>
      <c r="H773" s="23" t="n">
        <v>780</v>
      </c>
      <c r="I773" s="23"/>
      <c r="J773" s="16" t="s">
        <v>1037</v>
      </c>
    </row>
    <row r="774" customFormat="false" ht="22.5" hidden="true" customHeight="false" outlineLevel="0" collapsed="false">
      <c r="A774" s="21" t="s">
        <v>884</v>
      </c>
      <c r="B774" s="21" t="s">
        <v>885</v>
      </c>
      <c r="C774" s="22" t="n">
        <v>78100</v>
      </c>
      <c r="D774" s="21" t="s">
        <v>1038</v>
      </c>
      <c r="E774" s="21" t="s">
        <v>1039</v>
      </c>
      <c r="F774" s="21" t="s">
        <v>1032</v>
      </c>
      <c r="G774" s="21" t="s">
        <v>1033</v>
      </c>
      <c r="H774" s="23" t="n">
        <v>781</v>
      </c>
      <c r="I774" s="23"/>
      <c r="J774" s="16" t="s">
        <v>1040</v>
      </c>
    </row>
    <row r="775" customFormat="false" ht="33.75" hidden="true" customHeight="false" outlineLevel="0" collapsed="false">
      <c r="A775" s="21" t="s">
        <v>884</v>
      </c>
      <c r="B775" s="21" t="s">
        <v>885</v>
      </c>
      <c r="C775" s="22" t="n">
        <v>78200</v>
      </c>
      <c r="D775" s="21" t="s">
        <v>1041</v>
      </c>
      <c r="E775" s="21" t="s">
        <v>1042</v>
      </c>
      <c r="F775" s="21" t="s">
        <v>1032</v>
      </c>
      <c r="G775" s="21" t="s">
        <v>1033</v>
      </c>
      <c r="H775" s="23" t="n">
        <v>782</v>
      </c>
      <c r="I775" s="23"/>
      <c r="J775" s="16" t="s">
        <v>1043</v>
      </c>
    </row>
    <row r="776" customFormat="false" ht="11.25" hidden="true" customHeight="false" outlineLevel="0" collapsed="false">
      <c r="A776" s="21" t="s">
        <v>884</v>
      </c>
      <c r="B776" s="21" t="s">
        <v>885</v>
      </c>
      <c r="C776" s="22" t="n">
        <v>78300</v>
      </c>
      <c r="D776" s="21" t="s">
        <v>1044</v>
      </c>
      <c r="E776" s="21" t="s">
        <v>1045</v>
      </c>
      <c r="F776" s="21" t="s">
        <v>145</v>
      </c>
      <c r="G776" s="21" t="s">
        <v>1033</v>
      </c>
      <c r="H776" s="23" t="n">
        <v>783</v>
      </c>
      <c r="I776" s="23"/>
      <c r="J776" s="16" t="s">
        <v>1046</v>
      </c>
    </row>
    <row r="777" customFormat="false" ht="56.25" hidden="true" customHeight="false" outlineLevel="0" collapsed="false">
      <c r="A777" s="21" t="s">
        <v>884</v>
      </c>
      <c r="B777" s="21" t="s">
        <v>885</v>
      </c>
      <c r="C777" s="22" t="n">
        <v>78400</v>
      </c>
      <c r="D777" s="21" t="s">
        <v>1047</v>
      </c>
      <c r="E777" s="21" t="s">
        <v>1048</v>
      </c>
      <c r="F777" s="21" t="s">
        <v>1049</v>
      </c>
      <c r="G777" s="21" t="s">
        <v>1050</v>
      </c>
      <c r="H777" s="23" t="n">
        <v>784</v>
      </c>
      <c r="I777" s="23"/>
      <c r="J777" s="24" t="s">
        <v>1051</v>
      </c>
    </row>
    <row r="778" customFormat="false" ht="22.5" hidden="true" customHeight="false" outlineLevel="0" collapsed="false">
      <c r="A778" s="21" t="s">
        <v>884</v>
      </c>
      <c r="B778" s="21" t="s">
        <v>885</v>
      </c>
      <c r="C778" s="22" t="n">
        <v>115500</v>
      </c>
      <c r="D778" s="21" t="s">
        <v>1052</v>
      </c>
      <c r="E778" s="21" t="s">
        <v>1053</v>
      </c>
      <c r="F778" s="21" t="s">
        <v>1049</v>
      </c>
      <c r="G778" s="21" t="s">
        <v>1050</v>
      </c>
      <c r="H778" s="23" t="n">
        <v>1268</v>
      </c>
      <c r="I778" s="23"/>
      <c r="J778" s="35" t="s">
        <v>1054</v>
      </c>
    </row>
    <row r="779" customFormat="false" ht="22.5" hidden="true" customHeight="false" outlineLevel="0" collapsed="false">
      <c r="A779" s="21" t="s">
        <v>884</v>
      </c>
      <c r="B779" s="21" t="s">
        <v>885</v>
      </c>
      <c r="C779" s="22" t="n">
        <v>115600</v>
      </c>
      <c r="D779" s="21" t="s">
        <v>1055</v>
      </c>
      <c r="E779" s="21" t="s">
        <v>1056</v>
      </c>
      <c r="F779" s="21" t="s">
        <v>1049</v>
      </c>
      <c r="G779" s="21" t="s">
        <v>1050</v>
      </c>
      <c r="H779" s="23" t="n">
        <v>1269</v>
      </c>
      <c r="I779" s="23"/>
      <c r="J779" s="35" t="s">
        <v>1057</v>
      </c>
    </row>
    <row r="780" customFormat="false" ht="22.5" hidden="true" customHeight="false" outlineLevel="0" collapsed="false">
      <c r="A780" s="21" t="s">
        <v>884</v>
      </c>
      <c r="B780" s="21" t="s">
        <v>885</v>
      </c>
      <c r="C780" s="22" t="n">
        <v>115700</v>
      </c>
      <c r="D780" s="21" t="s">
        <v>1058</v>
      </c>
      <c r="E780" s="21" t="s">
        <v>1059</v>
      </c>
      <c r="F780" s="21" t="s">
        <v>1049</v>
      </c>
      <c r="G780" s="21" t="s">
        <v>1050</v>
      </c>
      <c r="H780" s="23" t="n">
        <v>1270</v>
      </c>
      <c r="I780" s="23"/>
      <c r="J780" s="35" t="s">
        <v>1060</v>
      </c>
    </row>
    <row r="781" customFormat="false" ht="33.75" hidden="true" customHeight="false" outlineLevel="0" collapsed="false">
      <c r="A781" s="21" t="s">
        <v>884</v>
      </c>
      <c r="B781" s="21" t="s">
        <v>885</v>
      </c>
      <c r="C781" s="22" t="n">
        <v>115800</v>
      </c>
      <c r="D781" s="21" t="s">
        <v>1061</v>
      </c>
      <c r="E781" s="21" t="s">
        <v>1062</v>
      </c>
      <c r="F781" s="21" t="s">
        <v>1049</v>
      </c>
      <c r="G781" s="21" t="s">
        <v>1050</v>
      </c>
      <c r="H781" s="23" t="n">
        <v>1271</v>
      </c>
      <c r="I781" s="23"/>
      <c r="J781" s="35" t="s">
        <v>1063</v>
      </c>
    </row>
    <row r="782" customFormat="false" ht="11.25" hidden="true" customHeight="false" outlineLevel="0" collapsed="false">
      <c r="A782" s="21" t="s">
        <v>884</v>
      </c>
      <c r="B782" s="21" t="s">
        <v>885</v>
      </c>
      <c r="C782" s="22" t="n">
        <v>78600</v>
      </c>
      <c r="D782" s="21" t="s">
        <v>1064</v>
      </c>
      <c r="E782" s="21" t="s">
        <v>1065</v>
      </c>
      <c r="F782" s="21" t="s">
        <v>1049</v>
      </c>
      <c r="G782" s="21" t="s">
        <v>1050</v>
      </c>
      <c r="H782" s="23" t="n">
        <v>786</v>
      </c>
      <c r="I782" s="23"/>
      <c r="J782" s="35" t="s">
        <v>1066</v>
      </c>
    </row>
    <row r="783" customFormat="false" ht="45" hidden="true" customHeight="false" outlineLevel="0" collapsed="false">
      <c r="A783" s="21" t="s">
        <v>884</v>
      </c>
      <c r="B783" s="21" t="s">
        <v>885</v>
      </c>
      <c r="C783" s="22" t="n">
        <v>78700</v>
      </c>
      <c r="D783" s="21" t="s">
        <v>1067</v>
      </c>
      <c r="E783" s="21" t="s">
        <v>1068</v>
      </c>
      <c r="F783" s="21" t="s">
        <v>1049</v>
      </c>
      <c r="G783" s="21" t="s">
        <v>1050</v>
      </c>
      <c r="H783" s="23" t="n">
        <v>787</v>
      </c>
      <c r="I783" s="23"/>
      <c r="J783" s="35" t="s">
        <v>1069</v>
      </c>
    </row>
    <row r="784" customFormat="false" ht="56.25" hidden="true" customHeight="false" outlineLevel="0" collapsed="false">
      <c r="A784" s="21" t="s">
        <v>884</v>
      </c>
      <c r="B784" s="21" t="s">
        <v>885</v>
      </c>
      <c r="C784" s="22" t="n">
        <v>79000</v>
      </c>
      <c r="D784" s="21" t="s">
        <v>215</v>
      </c>
      <c r="E784" s="21" t="s">
        <v>216</v>
      </c>
      <c r="F784" s="21" t="s">
        <v>112</v>
      </c>
      <c r="G784" s="21" t="s">
        <v>113</v>
      </c>
      <c r="H784" s="23" t="n">
        <v>790</v>
      </c>
      <c r="I784" s="23" t="s">
        <v>65</v>
      </c>
      <c r="J784" s="16" t="s">
        <v>217</v>
      </c>
    </row>
    <row r="785" customFormat="false" ht="22.5" hidden="true" customHeight="false" outlineLevel="0" collapsed="false">
      <c r="A785" s="21" t="s">
        <v>884</v>
      </c>
      <c r="B785" s="21" t="s">
        <v>885</v>
      </c>
      <c r="C785" s="22" t="n">
        <v>79100</v>
      </c>
      <c r="D785" s="21" t="s">
        <v>222</v>
      </c>
      <c r="E785" s="21" t="s">
        <v>223</v>
      </c>
      <c r="F785" s="21" t="s">
        <v>58</v>
      </c>
      <c r="G785" s="21" t="s">
        <v>220</v>
      </c>
      <c r="H785" s="23" t="n">
        <v>791</v>
      </c>
      <c r="I785" s="23"/>
      <c r="J785" s="16" t="s">
        <v>221</v>
      </c>
    </row>
    <row r="786" customFormat="false" ht="22.5" hidden="true" customHeight="false" outlineLevel="0" collapsed="false">
      <c r="A786" s="21" t="s">
        <v>884</v>
      </c>
      <c r="B786" s="21" t="s">
        <v>885</v>
      </c>
      <c r="C786" s="22" t="n">
        <v>79200</v>
      </c>
      <c r="D786" s="21" t="s">
        <v>528</v>
      </c>
      <c r="E786" s="21" t="s">
        <v>1070</v>
      </c>
      <c r="F786" s="21" t="s">
        <v>58</v>
      </c>
      <c r="G786" s="21" t="s">
        <v>220</v>
      </c>
      <c r="H786" s="23" t="n">
        <v>792</v>
      </c>
      <c r="I786" s="23"/>
      <c r="J786" s="16" t="s">
        <v>221</v>
      </c>
    </row>
    <row r="787" customFormat="false" ht="22.5" hidden="true" customHeight="false" outlineLevel="0" collapsed="false">
      <c r="A787" s="21" t="s">
        <v>884</v>
      </c>
      <c r="B787" s="21" t="s">
        <v>885</v>
      </c>
      <c r="C787" s="22" t="n">
        <v>79300</v>
      </c>
      <c r="D787" s="21" t="s">
        <v>530</v>
      </c>
      <c r="E787" s="21" t="s">
        <v>531</v>
      </c>
      <c r="F787" s="21" t="s">
        <v>58</v>
      </c>
      <c r="G787" s="21" t="s">
        <v>220</v>
      </c>
      <c r="H787" s="23" t="n">
        <v>793</v>
      </c>
      <c r="I787" s="23"/>
      <c r="J787" s="16" t="s">
        <v>221</v>
      </c>
    </row>
    <row r="788" customFormat="false" ht="22.5" hidden="true" customHeight="false" outlineLevel="0" collapsed="false">
      <c r="A788" s="21" t="s">
        <v>884</v>
      </c>
      <c r="B788" s="21" t="s">
        <v>885</v>
      </c>
      <c r="C788" s="22" t="n">
        <v>79400</v>
      </c>
      <c r="D788" s="21" t="s">
        <v>1071</v>
      </c>
      <c r="E788" s="21" t="s">
        <v>1072</v>
      </c>
      <c r="F788" s="21" t="s">
        <v>58</v>
      </c>
      <c r="G788" s="21" t="s">
        <v>220</v>
      </c>
      <c r="H788" s="23" t="n">
        <v>794</v>
      </c>
      <c r="I788" s="23"/>
      <c r="J788" s="16" t="s">
        <v>221</v>
      </c>
    </row>
    <row r="789" customFormat="false" ht="22.5" hidden="true" customHeight="false" outlineLevel="0" collapsed="false">
      <c r="A789" s="21" t="s">
        <v>884</v>
      </c>
      <c r="B789" s="21" t="s">
        <v>885</v>
      </c>
      <c r="C789" s="22" t="n">
        <v>79500</v>
      </c>
      <c r="D789" s="21" t="s">
        <v>1073</v>
      </c>
      <c r="E789" s="21" t="s">
        <v>1074</v>
      </c>
      <c r="F789" s="21" t="s">
        <v>58</v>
      </c>
      <c r="G789" s="21" t="s">
        <v>220</v>
      </c>
      <c r="H789" s="23" t="n">
        <v>795</v>
      </c>
      <c r="I789" s="23"/>
      <c r="J789" s="16" t="s">
        <v>221</v>
      </c>
    </row>
    <row r="790" customFormat="false" ht="22.5" hidden="true" customHeight="false" outlineLevel="0" collapsed="false">
      <c r="A790" s="21" t="s">
        <v>884</v>
      </c>
      <c r="B790" s="21" t="s">
        <v>885</v>
      </c>
      <c r="C790" s="22" t="n">
        <v>79600</v>
      </c>
      <c r="D790" s="21" t="s">
        <v>1075</v>
      </c>
      <c r="E790" s="21" t="s">
        <v>1076</v>
      </c>
      <c r="F790" s="21" t="s">
        <v>58</v>
      </c>
      <c r="G790" s="21" t="s">
        <v>220</v>
      </c>
      <c r="H790" s="23" t="n">
        <v>796</v>
      </c>
      <c r="I790" s="23"/>
      <c r="J790" s="16" t="s">
        <v>221</v>
      </c>
    </row>
    <row r="791" customFormat="false" ht="22.5" hidden="true" customHeight="false" outlineLevel="0" collapsed="false">
      <c r="A791" s="21" t="s">
        <v>884</v>
      </c>
      <c r="B791" s="21" t="s">
        <v>885</v>
      </c>
      <c r="C791" s="22" t="n">
        <v>79700</v>
      </c>
      <c r="D791" s="21" t="s">
        <v>1077</v>
      </c>
      <c r="E791" s="21" t="s">
        <v>1078</v>
      </c>
      <c r="F791" s="21" t="s">
        <v>58</v>
      </c>
      <c r="G791" s="21" t="s">
        <v>220</v>
      </c>
      <c r="H791" s="23" t="n">
        <v>797</v>
      </c>
      <c r="I791" s="23"/>
      <c r="J791" s="16" t="s">
        <v>221</v>
      </c>
    </row>
    <row r="792" customFormat="false" ht="22.5" hidden="true" customHeight="false" outlineLevel="0" collapsed="false">
      <c r="A792" s="21" t="s">
        <v>884</v>
      </c>
      <c r="B792" s="21" t="s">
        <v>885</v>
      </c>
      <c r="C792" s="22" t="n">
        <v>79800</v>
      </c>
      <c r="D792" s="21" t="s">
        <v>1079</v>
      </c>
      <c r="E792" s="21" t="s">
        <v>1080</v>
      </c>
      <c r="F792" s="21" t="s">
        <v>58</v>
      </c>
      <c r="G792" s="21" t="s">
        <v>220</v>
      </c>
      <c r="H792" s="23" t="n">
        <v>798</v>
      </c>
      <c r="I792" s="23"/>
      <c r="J792" s="16" t="s">
        <v>221</v>
      </c>
    </row>
    <row r="793" customFormat="false" ht="22.5" hidden="true" customHeight="false" outlineLevel="0" collapsed="false">
      <c r="A793" s="21" t="s">
        <v>884</v>
      </c>
      <c r="B793" s="21" t="s">
        <v>885</v>
      </c>
      <c r="C793" s="22" t="n">
        <v>79900</v>
      </c>
      <c r="D793" s="21" t="s">
        <v>1081</v>
      </c>
      <c r="E793" s="21" t="s">
        <v>1082</v>
      </c>
      <c r="F793" s="21" t="s">
        <v>58</v>
      </c>
      <c r="G793" s="21" t="s">
        <v>220</v>
      </c>
      <c r="H793" s="23" t="n">
        <v>799</v>
      </c>
      <c r="I793" s="23"/>
      <c r="J793" s="16" t="s">
        <v>221</v>
      </c>
    </row>
    <row r="794" customFormat="false" ht="22.5" hidden="true" customHeight="false" outlineLevel="0" collapsed="false">
      <c r="A794" s="21" t="s">
        <v>884</v>
      </c>
      <c r="B794" s="21" t="s">
        <v>885</v>
      </c>
      <c r="C794" s="22" t="n">
        <v>80000</v>
      </c>
      <c r="D794" s="21" t="s">
        <v>328</v>
      </c>
      <c r="E794" s="21" t="s">
        <v>329</v>
      </c>
      <c r="F794" s="21" t="s">
        <v>58</v>
      </c>
      <c r="G794" s="21" t="s">
        <v>220</v>
      </c>
      <c r="H794" s="23" t="n">
        <v>800</v>
      </c>
      <c r="I794" s="23"/>
      <c r="J794" s="16" t="s">
        <v>221</v>
      </c>
    </row>
    <row r="795" customFormat="false" ht="22.5" hidden="true" customHeight="false" outlineLevel="0" collapsed="false">
      <c r="A795" s="21" t="s">
        <v>884</v>
      </c>
      <c r="B795" s="21" t="s">
        <v>1083</v>
      </c>
      <c r="C795" s="22" t="n">
        <v>119390</v>
      </c>
      <c r="D795" s="21" t="s">
        <v>1084</v>
      </c>
      <c r="E795" s="21" t="s">
        <v>1085</v>
      </c>
      <c r="F795" s="21" t="s">
        <v>58</v>
      </c>
      <c r="G795" s="21" t="s">
        <v>220</v>
      </c>
      <c r="H795" s="23" t="n">
        <v>1312</v>
      </c>
      <c r="I795" s="23"/>
      <c r="J795" s="16" t="s">
        <v>221</v>
      </c>
    </row>
    <row r="796" customFormat="false" ht="22.5" hidden="true" customHeight="false" outlineLevel="0" collapsed="false">
      <c r="A796" s="21" t="s">
        <v>884</v>
      </c>
      <c r="B796" s="21" t="s">
        <v>885</v>
      </c>
      <c r="C796" s="22" t="n">
        <v>119400</v>
      </c>
      <c r="D796" s="21" t="s">
        <v>1086</v>
      </c>
      <c r="E796" s="21" t="s">
        <v>1087</v>
      </c>
      <c r="F796" s="21" t="s">
        <v>58</v>
      </c>
      <c r="G796" s="21" t="s">
        <v>220</v>
      </c>
      <c r="H796" s="23" t="n">
        <v>1308</v>
      </c>
      <c r="I796" s="23"/>
      <c r="J796" s="16" t="s">
        <v>221</v>
      </c>
    </row>
    <row r="797" customFormat="false" ht="22.5" hidden="true" customHeight="false" outlineLevel="0" collapsed="false">
      <c r="A797" s="21" t="s">
        <v>884</v>
      </c>
      <c r="B797" s="21" t="s">
        <v>885</v>
      </c>
      <c r="C797" s="22" t="n">
        <v>119500</v>
      </c>
      <c r="D797" s="21" t="s">
        <v>1088</v>
      </c>
      <c r="E797" s="21" t="s">
        <v>1089</v>
      </c>
      <c r="F797" s="21" t="s">
        <v>58</v>
      </c>
      <c r="G797" s="21" t="s">
        <v>220</v>
      </c>
      <c r="H797" s="23" t="n">
        <v>1309</v>
      </c>
      <c r="I797" s="23"/>
      <c r="J797" s="16" t="s">
        <v>221</v>
      </c>
    </row>
    <row r="798" customFormat="false" ht="22.5" hidden="true" customHeight="false" outlineLevel="0" collapsed="false">
      <c r="A798" s="21" t="s">
        <v>884</v>
      </c>
      <c r="B798" s="21" t="s">
        <v>885</v>
      </c>
      <c r="C798" s="22" t="n">
        <v>119600</v>
      </c>
      <c r="D798" s="21" t="s">
        <v>1090</v>
      </c>
      <c r="E798" s="21" t="s">
        <v>1091</v>
      </c>
      <c r="F798" s="21" t="s">
        <v>58</v>
      </c>
      <c r="G798" s="21" t="s">
        <v>220</v>
      </c>
      <c r="H798" s="23" t="n">
        <v>1310</v>
      </c>
      <c r="I798" s="23"/>
      <c r="J798" s="16" t="s">
        <v>221</v>
      </c>
    </row>
    <row r="799" customFormat="false" ht="22.5" hidden="true" customHeight="false" outlineLevel="0" collapsed="false">
      <c r="A799" s="21" t="s">
        <v>884</v>
      </c>
      <c r="B799" s="21" t="s">
        <v>885</v>
      </c>
      <c r="C799" s="22" t="n">
        <v>119700</v>
      </c>
      <c r="D799" s="21" t="s">
        <v>1092</v>
      </c>
      <c r="E799" s="21" t="s">
        <v>1093</v>
      </c>
      <c r="F799" s="21" t="s">
        <v>58</v>
      </c>
      <c r="G799" s="21" t="s">
        <v>220</v>
      </c>
      <c r="H799" s="23" t="n">
        <v>1311</v>
      </c>
      <c r="I799" s="23"/>
      <c r="J799" s="16" t="s">
        <v>221</v>
      </c>
    </row>
    <row r="800" customFormat="false" ht="22.5" hidden="true" customHeight="false" outlineLevel="0" collapsed="false">
      <c r="A800" s="21" t="s">
        <v>884</v>
      </c>
      <c r="B800" s="21" t="s">
        <v>885</v>
      </c>
      <c r="C800" s="22" t="n">
        <v>119800</v>
      </c>
      <c r="D800" s="21" t="s">
        <v>1094</v>
      </c>
      <c r="E800" s="21" t="s">
        <v>1095</v>
      </c>
      <c r="F800" s="21" t="s">
        <v>58</v>
      </c>
      <c r="G800" s="21" t="s">
        <v>220</v>
      </c>
      <c r="H800" s="23" t="n">
        <v>1315</v>
      </c>
      <c r="I800" s="23"/>
      <c r="J800" s="16" t="s">
        <v>221</v>
      </c>
    </row>
    <row r="801" customFormat="false" ht="22.5" hidden="true" customHeight="false" outlineLevel="0" collapsed="false">
      <c r="A801" s="21" t="s">
        <v>884</v>
      </c>
      <c r="B801" s="21" t="s">
        <v>885</v>
      </c>
      <c r="C801" s="22" t="n">
        <v>119900</v>
      </c>
      <c r="D801" s="21" t="s">
        <v>1096</v>
      </c>
      <c r="E801" s="21" t="s">
        <v>1097</v>
      </c>
      <c r="F801" s="21" t="s">
        <v>58</v>
      </c>
      <c r="G801" s="21" t="s">
        <v>220</v>
      </c>
      <c r="H801" s="23" t="n">
        <v>1316</v>
      </c>
      <c r="I801" s="23"/>
      <c r="J801" s="16" t="s">
        <v>221</v>
      </c>
    </row>
    <row r="802" customFormat="false" ht="11.25" hidden="true" customHeight="false" outlineLevel="0" collapsed="false">
      <c r="A802" s="21" t="s">
        <v>884</v>
      </c>
      <c r="B802" s="21" t="s">
        <v>885</v>
      </c>
      <c r="C802" s="22" t="n">
        <v>80100</v>
      </c>
      <c r="D802" s="21" t="s">
        <v>238</v>
      </c>
      <c r="E802" s="21" t="s">
        <v>239</v>
      </c>
      <c r="F802" s="21" t="s">
        <v>240</v>
      </c>
      <c r="G802" s="21" t="s">
        <v>241</v>
      </c>
      <c r="H802" s="23" t="n">
        <v>801</v>
      </c>
      <c r="I802" s="23"/>
      <c r="J802" s="16" t="s">
        <v>4</v>
      </c>
    </row>
    <row r="803" customFormat="false" ht="67.5" hidden="true" customHeight="false" outlineLevel="0" collapsed="false">
      <c r="A803" s="21" t="s">
        <v>1098</v>
      </c>
      <c r="B803" s="21" t="s">
        <v>1099</v>
      </c>
      <c r="C803" s="22" t="n">
        <v>80400</v>
      </c>
      <c r="D803" s="21" t="s">
        <v>56</v>
      </c>
      <c r="E803" s="21" t="s">
        <v>57</v>
      </c>
      <c r="F803" s="21" t="s">
        <v>58</v>
      </c>
      <c r="G803" s="21" t="s">
        <v>59</v>
      </c>
      <c r="H803" s="23" t="n">
        <v>804</v>
      </c>
      <c r="I803" s="23" t="s">
        <v>65</v>
      </c>
      <c r="J803" s="16" t="s">
        <v>1100</v>
      </c>
    </row>
    <row r="804" customFormat="false" ht="33.75" hidden="true" customHeight="false" outlineLevel="0" collapsed="false">
      <c r="A804" s="21" t="s">
        <v>1098</v>
      </c>
      <c r="B804" s="21" t="s">
        <v>1099</v>
      </c>
      <c r="C804" s="22" t="n">
        <v>80600</v>
      </c>
      <c r="D804" s="21" t="s">
        <v>1101</v>
      </c>
      <c r="E804" s="21" t="s">
        <v>1102</v>
      </c>
      <c r="F804" s="21" t="s">
        <v>58</v>
      </c>
      <c r="G804" s="21" t="s">
        <v>59</v>
      </c>
      <c r="H804" s="23" t="n">
        <v>806</v>
      </c>
      <c r="I804" s="23" t="s">
        <v>65</v>
      </c>
      <c r="J804" s="16" t="s">
        <v>1103</v>
      </c>
    </row>
    <row r="805" customFormat="false" ht="22.5" hidden="true" customHeight="false" outlineLevel="0" collapsed="false">
      <c r="A805" s="21" t="s">
        <v>1098</v>
      </c>
      <c r="B805" s="21" t="s">
        <v>1099</v>
      </c>
      <c r="C805" s="22" t="n">
        <v>80700</v>
      </c>
      <c r="D805" s="21" t="s">
        <v>1104</v>
      </c>
      <c r="E805" s="21" t="s">
        <v>1105</v>
      </c>
      <c r="F805" s="21" t="s">
        <v>112</v>
      </c>
      <c r="G805" s="21" t="s">
        <v>113</v>
      </c>
      <c r="H805" s="23" t="n">
        <v>807</v>
      </c>
      <c r="I805" s="23" t="s">
        <v>65</v>
      </c>
      <c r="J805" s="16" t="s">
        <v>1106</v>
      </c>
    </row>
    <row r="806" customFormat="false" ht="33.75" hidden="true" customHeight="false" outlineLevel="0" collapsed="false">
      <c r="A806" s="21" t="s">
        <v>1107</v>
      </c>
      <c r="B806" s="21" t="s">
        <v>1108</v>
      </c>
      <c r="C806" s="22" t="n">
        <v>81000</v>
      </c>
      <c r="D806" s="21" t="s">
        <v>56</v>
      </c>
      <c r="E806" s="21" t="s">
        <v>57</v>
      </c>
      <c r="F806" s="21" t="s">
        <v>58</v>
      </c>
      <c r="G806" s="21" t="s">
        <v>59</v>
      </c>
      <c r="H806" s="23" t="n">
        <v>810</v>
      </c>
      <c r="I806" s="23"/>
      <c r="J806" s="16" t="s">
        <v>336</v>
      </c>
    </row>
    <row r="807" customFormat="false" ht="22.5" hidden="true" customHeight="false" outlineLevel="0" collapsed="false">
      <c r="A807" s="21" t="s">
        <v>1107</v>
      </c>
      <c r="B807" s="21" t="s">
        <v>1108</v>
      </c>
      <c r="C807" s="22" t="n">
        <v>81200</v>
      </c>
      <c r="D807" s="21" t="s">
        <v>136</v>
      </c>
      <c r="E807" s="21" t="s">
        <v>137</v>
      </c>
      <c r="F807" s="21" t="s">
        <v>112</v>
      </c>
      <c r="G807" s="21" t="s">
        <v>113</v>
      </c>
      <c r="H807" s="23" t="n">
        <v>812</v>
      </c>
      <c r="I807" s="23"/>
      <c r="J807" s="16" t="s">
        <v>138</v>
      </c>
    </row>
    <row r="808" customFormat="false" ht="56.25" hidden="true" customHeight="false" outlineLevel="0" collapsed="false">
      <c r="A808" s="21" t="s">
        <v>1107</v>
      </c>
      <c r="B808" s="21" t="s">
        <v>1108</v>
      </c>
      <c r="C808" s="22" t="n">
        <v>81300</v>
      </c>
      <c r="D808" s="21" t="s">
        <v>337</v>
      </c>
      <c r="E808" s="21" t="s">
        <v>338</v>
      </c>
      <c r="F808" s="21" t="s">
        <v>130</v>
      </c>
      <c r="G808" s="21" t="s">
        <v>131</v>
      </c>
      <c r="H808" s="23" t="n">
        <v>813</v>
      </c>
      <c r="I808" s="23"/>
      <c r="J808" s="16" t="s">
        <v>339</v>
      </c>
    </row>
    <row r="809" customFormat="false" ht="78.75" hidden="true" customHeight="false" outlineLevel="0" collapsed="false">
      <c r="A809" s="21" t="s">
        <v>1107</v>
      </c>
      <c r="B809" s="21" t="s">
        <v>1108</v>
      </c>
      <c r="C809" s="22" t="n">
        <v>81400</v>
      </c>
      <c r="D809" s="21" t="s">
        <v>133</v>
      </c>
      <c r="E809" s="21" t="s">
        <v>134</v>
      </c>
      <c r="F809" s="21" t="s">
        <v>130</v>
      </c>
      <c r="G809" s="21" t="s">
        <v>131</v>
      </c>
      <c r="H809" s="23" t="n">
        <v>814</v>
      </c>
      <c r="I809" s="23"/>
      <c r="J809" s="16" t="s">
        <v>340</v>
      </c>
    </row>
    <row r="810" customFormat="false" ht="11.25" hidden="true" customHeight="false" outlineLevel="0" collapsed="false">
      <c r="A810" s="21" t="s">
        <v>1107</v>
      </c>
      <c r="B810" s="21" t="s">
        <v>1108</v>
      </c>
      <c r="C810" s="22" t="n">
        <v>81500</v>
      </c>
      <c r="D810" s="21" t="s">
        <v>341</v>
      </c>
      <c r="E810" s="21" t="s">
        <v>341</v>
      </c>
      <c r="F810" s="21" t="s">
        <v>308</v>
      </c>
      <c r="G810" s="21" t="s">
        <v>309</v>
      </c>
      <c r="H810" s="23" t="n">
        <v>815</v>
      </c>
      <c r="I810" s="23"/>
      <c r="J810" s="16" t="s">
        <v>342</v>
      </c>
    </row>
    <row r="811" customFormat="false" ht="11.25" hidden="true" customHeight="false" outlineLevel="0" collapsed="false">
      <c r="A811" s="21" t="s">
        <v>1107</v>
      </c>
      <c r="B811" s="21" t="s">
        <v>1108</v>
      </c>
      <c r="C811" s="22" t="n">
        <v>81600</v>
      </c>
      <c r="D811" s="21" t="s">
        <v>343</v>
      </c>
      <c r="E811" s="21" t="s">
        <v>343</v>
      </c>
      <c r="F811" s="21" t="s">
        <v>120</v>
      </c>
      <c r="G811" s="21" t="s">
        <v>121</v>
      </c>
      <c r="H811" s="23" t="n">
        <v>816</v>
      </c>
      <c r="I811" s="23"/>
      <c r="J811" s="16" t="s">
        <v>344</v>
      </c>
    </row>
    <row r="812" customFormat="false" ht="11.25" hidden="true" customHeight="false" outlineLevel="0" collapsed="false">
      <c r="A812" s="21" t="s">
        <v>1107</v>
      </c>
      <c r="B812" s="21" t="s">
        <v>1108</v>
      </c>
      <c r="C812" s="22" t="n">
        <v>81700</v>
      </c>
      <c r="D812" s="21" t="s">
        <v>345</v>
      </c>
      <c r="E812" s="21" t="s">
        <v>345</v>
      </c>
      <c r="F812" s="21" t="s">
        <v>346</v>
      </c>
      <c r="G812" s="21" t="s">
        <v>347</v>
      </c>
      <c r="H812" s="23" t="n">
        <v>817</v>
      </c>
      <c r="I812" s="23"/>
      <c r="J812" s="16" t="s">
        <v>348</v>
      </c>
    </row>
    <row r="813" customFormat="false" ht="11.25" hidden="true" customHeight="false" outlineLevel="0" collapsed="false">
      <c r="A813" s="21" t="s">
        <v>1107</v>
      </c>
      <c r="B813" s="21" t="s">
        <v>1108</v>
      </c>
      <c r="C813" s="22" t="n">
        <v>81800</v>
      </c>
      <c r="D813" s="21" t="s">
        <v>349</v>
      </c>
      <c r="E813" s="21" t="s">
        <v>350</v>
      </c>
      <c r="F813" s="21" t="s">
        <v>125</v>
      </c>
      <c r="G813" s="21" t="s">
        <v>126</v>
      </c>
      <c r="H813" s="23" t="n">
        <v>818</v>
      </c>
      <c r="I813" s="23"/>
      <c r="J813" s="16" t="s">
        <v>351</v>
      </c>
    </row>
    <row r="814" customFormat="false" ht="22.5" hidden="true" customHeight="false" outlineLevel="0" collapsed="false">
      <c r="A814" s="21" t="s">
        <v>1107</v>
      </c>
      <c r="B814" s="21" t="s">
        <v>1108</v>
      </c>
      <c r="C814" s="22" t="n">
        <v>81900</v>
      </c>
      <c r="D814" s="21" t="s">
        <v>352</v>
      </c>
      <c r="E814" s="21" t="s">
        <v>353</v>
      </c>
      <c r="F814" s="21" t="s">
        <v>58</v>
      </c>
      <c r="G814" s="21" t="s">
        <v>220</v>
      </c>
      <c r="H814" s="23" t="n">
        <v>819</v>
      </c>
      <c r="I814" s="23"/>
      <c r="J814" s="16" t="s">
        <v>221</v>
      </c>
    </row>
    <row r="815" customFormat="false" ht="22.5" hidden="true" customHeight="false" outlineLevel="0" collapsed="false">
      <c r="A815" s="21" t="s">
        <v>1107</v>
      </c>
      <c r="B815" s="21" t="s">
        <v>1108</v>
      </c>
      <c r="C815" s="22" t="n">
        <v>82000</v>
      </c>
      <c r="D815" s="21" t="s">
        <v>224</v>
      </c>
      <c r="E815" s="21" t="s">
        <v>225</v>
      </c>
      <c r="F815" s="21" t="s">
        <v>58</v>
      </c>
      <c r="G815" s="21" t="s">
        <v>220</v>
      </c>
      <c r="H815" s="23" t="n">
        <v>820</v>
      </c>
      <c r="I815" s="23"/>
      <c r="J815" s="16" t="s">
        <v>221</v>
      </c>
    </row>
    <row r="816" customFormat="false" ht="22.5" hidden="true" customHeight="false" outlineLevel="0" collapsed="false">
      <c r="A816" s="21" t="s">
        <v>1107</v>
      </c>
      <c r="B816" s="21" t="s">
        <v>1108</v>
      </c>
      <c r="C816" s="22" t="n">
        <v>82100</v>
      </c>
      <c r="D816" s="21" t="s">
        <v>354</v>
      </c>
      <c r="E816" s="21" t="s">
        <v>355</v>
      </c>
      <c r="F816" s="21" t="s">
        <v>58</v>
      </c>
      <c r="G816" s="21" t="s">
        <v>220</v>
      </c>
      <c r="H816" s="23" t="n">
        <v>821</v>
      </c>
      <c r="I816" s="23"/>
      <c r="J816" s="16" t="s">
        <v>221</v>
      </c>
    </row>
    <row r="817" customFormat="false" ht="22.5" hidden="true" customHeight="false" outlineLevel="0" collapsed="false">
      <c r="A817" s="21" t="s">
        <v>1107</v>
      </c>
      <c r="B817" s="21" t="s">
        <v>1108</v>
      </c>
      <c r="C817" s="22" t="n">
        <v>82200</v>
      </c>
      <c r="D817" s="21" t="s">
        <v>356</v>
      </c>
      <c r="E817" s="21" t="s">
        <v>357</v>
      </c>
      <c r="F817" s="21" t="s">
        <v>58</v>
      </c>
      <c r="G817" s="21" t="s">
        <v>220</v>
      </c>
      <c r="H817" s="23" t="n">
        <v>822</v>
      </c>
      <c r="I817" s="23"/>
      <c r="J817" s="16" t="s">
        <v>221</v>
      </c>
    </row>
    <row r="818" customFormat="false" ht="22.5" hidden="true" customHeight="false" outlineLevel="0" collapsed="false">
      <c r="A818" s="21" t="s">
        <v>1107</v>
      </c>
      <c r="B818" s="21" t="s">
        <v>1108</v>
      </c>
      <c r="C818" s="22" t="n">
        <v>82300</v>
      </c>
      <c r="D818" s="21" t="s">
        <v>358</v>
      </c>
      <c r="E818" s="21" t="s">
        <v>359</v>
      </c>
      <c r="F818" s="21" t="s">
        <v>58</v>
      </c>
      <c r="G818" s="21" t="s">
        <v>220</v>
      </c>
      <c r="H818" s="23" t="n">
        <v>823</v>
      </c>
      <c r="I818" s="23"/>
      <c r="J818" s="16" t="s">
        <v>221</v>
      </c>
    </row>
    <row r="819" customFormat="false" ht="22.5" hidden="true" customHeight="false" outlineLevel="0" collapsed="false">
      <c r="A819" s="21" t="s">
        <v>1109</v>
      </c>
      <c r="B819" s="21" t="s">
        <v>1083</v>
      </c>
      <c r="C819" s="22" t="n">
        <v>82600</v>
      </c>
      <c r="D819" s="21" t="s">
        <v>56</v>
      </c>
      <c r="E819" s="21" t="s">
        <v>57</v>
      </c>
      <c r="F819" s="21" t="s">
        <v>58</v>
      </c>
      <c r="G819" s="21" t="s">
        <v>59</v>
      </c>
      <c r="H819" s="23" t="n">
        <v>826</v>
      </c>
      <c r="I819" s="23"/>
      <c r="J819" s="16" t="s">
        <v>60</v>
      </c>
    </row>
    <row r="820" customFormat="false" ht="78.75" hidden="true" customHeight="false" outlineLevel="0" collapsed="false">
      <c r="A820" s="21" t="s">
        <v>1109</v>
      </c>
      <c r="B820" s="21" t="s">
        <v>1083</v>
      </c>
      <c r="C820" s="22" t="n">
        <v>82800</v>
      </c>
      <c r="D820" s="21" t="s">
        <v>61</v>
      </c>
      <c r="E820" s="21" t="s">
        <v>62</v>
      </c>
      <c r="F820" s="21" t="s">
        <v>63</v>
      </c>
      <c r="G820" s="21" t="s">
        <v>64</v>
      </c>
      <c r="H820" s="23" t="n">
        <v>828</v>
      </c>
      <c r="I820" s="23" t="s">
        <v>65</v>
      </c>
      <c r="J820" s="16" t="s">
        <v>1110</v>
      </c>
    </row>
    <row r="821" customFormat="false" ht="22.5" hidden="true" customHeight="false" outlineLevel="0" collapsed="false">
      <c r="A821" s="21" t="s">
        <v>1109</v>
      </c>
      <c r="B821" s="21" t="s">
        <v>1083</v>
      </c>
      <c r="C821" s="22" t="n">
        <v>82900</v>
      </c>
      <c r="D821" s="21" t="s">
        <v>67</v>
      </c>
      <c r="E821" s="21" t="s">
        <v>68</v>
      </c>
      <c r="F821" s="21" t="s">
        <v>63</v>
      </c>
      <c r="G821" s="21" t="s">
        <v>69</v>
      </c>
      <c r="H821" s="23" t="n">
        <v>829</v>
      </c>
      <c r="I821" s="23"/>
      <c r="J821" s="16" t="s">
        <v>70</v>
      </c>
    </row>
    <row r="822" customFormat="false" ht="11.25" hidden="true" customHeight="false" outlineLevel="0" collapsed="false">
      <c r="A822" s="21" t="s">
        <v>1109</v>
      </c>
      <c r="B822" s="21" t="s">
        <v>1083</v>
      </c>
      <c r="C822" s="22" t="n">
        <v>83000</v>
      </c>
      <c r="D822" s="21" t="s">
        <v>71</v>
      </c>
      <c r="E822" s="21" t="s">
        <v>72</v>
      </c>
      <c r="F822" s="21" t="s">
        <v>73</v>
      </c>
      <c r="G822" s="21" t="s">
        <v>74</v>
      </c>
      <c r="H822" s="23" t="n">
        <v>830</v>
      </c>
      <c r="I822" s="23" t="s">
        <v>65</v>
      </c>
      <c r="J822" s="16" t="s">
        <v>75</v>
      </c>
    </row>
    <row r="823" customFormat="false" ht="11.25" hidden="true" customHeight="false" outlineLevel="0" collapsed="false">
      <c r="A823" s="21" t="s">
        <v>1109</v>
      </c>
      <c r="B823" s="21" t="s">
        <v>1083</v>
      </c>
      <c r="C823" s="22" t="n">
        <v>83100</v>
      </c>
      <c r="D823" s="21" t="s">
        <v>76</v>
      </c>
      <c r="E823" s="21" t="s">
        <v>77</v>
      </c>
      <c r="F823" s="21" t="s">
        <v>73</v>
      </c>
      <c r="G823" s="21" t="s">
        <v>74</v>
      </c>
      <c r="H823" s="23" t="n">
        <v>831</v>
      </c>
      <c r="I823" s="23" t="s">
        <v>65</v>
      </c>
      <c r="J823" s="16" t="s">
        <v>78</v>
      </c>
    </row>
    <row r="824" customFormat="false" ht="22.5" hidden="true" customHeight="false" outlineLevel="0" collapsed="false">
      <c r="A824" s="21" t="s">
        <v>1109</v>
      </c>
      <c r="B824" s="21" t="s">
        <v>1083</v>
      </c>
      <c r="C824" s="22" t="n">
        <v>83200</v>
      </c>
      <c r="D824" s="21" t="s">
        <v>79</v>
      </c>
      <c r="E824" s="21" t="s">
        <v>80</v>
      </c>
      <c r="F824" s="21" t="s">
        <v>81</v>
      </c>
      <c r="G824" s="21" t="s">
        <v>82</v>
      </c>
      <c r="H824" s="23" t="n">
        <v>832</v>
      </c>
      <c r="I824" s="23" t="s">
        <v>65</v>
      </c>
      <c r="J824" s="16" t="s">
        <v>83</v>
      </c>
    </row>
    <row r="825" customFormat="false" ht="11.25" hidden="true" customHeight="false" outlineLevel="0" collapsed="false">
      <c r="A825" s="21" t="s">
        <v>1109</v>
      </c>
      <c r="B825" s="21" t="s">
        <v>1083</v>
      </c>
      <c r="C825" s="22" t="n">
        <v>83300</v>
      </c>
      <c r="D825" s="21" t="s">
        <v>92</v>
      </c>
      <c r="E825" s="21" t="s">
        <v>93</v>
      </c>
      <c r="F825" s="21" t="s">
        <v>73</v>
      </c>
      <c r="G825" s="21" t="s">
        <v>94</v>
      </c>
      <c r="H825" s="23" t="n">
        <v>833</v>
      </c>
      <c r="I825" s="23"/>
      <c r="J825" s="16" t="s">
        <v>95</v>
      </c>
    </row>
    <row r="826" customFormat="false" ht="11.25" hidden="true" customHeight="false" outlineLevel="0" collapsed="false">
      <c r="A826" s="21" t="s">
        <v>1109</v>
      </c>
      <c r="B826" s="21" t="s">
        <v>1083</v>
      </c>
      <c r="C826" s="22" t="n">
        <v>83400</v>
      </c>
      <c r="D826" s="21" t="s">
        <v>96</v>
      </c>
      <c r="E826" s="21" t="s">
        <v>97</v>
      </c>
      <c r="F826" s="21" t="s">
        <v>63</v>
      </c>
      <c r="G826" s="21" t="s">
        <v>69</v>
      </c>
      <c r="H826" s="23" t="n">
        <v>834</v>
      </c>
      <c r="I826" s="23"/>
      <c r="J826" s="16" t="s">
        <v>98</v>
      </c>
    </row>
    <row r="827" customFormat="false" ht="11.25" hidden="true" customHeight="false" outlineLevel="0" collapsed="false">
      <c r="A827" s="21" t="s">
        <v>1109</v>
      </c>
      <c r="B827" s="21" t="s">
        <v>1083</v>
      </c>
      <c r="C827" s="22" t="n">
        <v>83500</v>
      </c>
      <c r="D827" s="21" t="s">
        <v>99</v>
      </c>
      <c r="E827" s="21" t="s">
        <v>100</v>
      </c>
      <c r="F827" s="21" t="s">
        <v>101</v>
      </c>
      <c r="G827" s="21" t="s">
        <v>102</v>
      </c>
      <c r="H827" s="23" t="n">
        <v>835</v>
      </c>
      <c r="I827" s="23" t="s">
        <v>65</v>
      </c>
      <c r="J827" s="16" t="s">
        <v>103</v>
      </c>
    </row>
    <row r="828" customFormat="false" ht="11.25" hidden="true" customHeight="false" outlineLevel="0" collapsed="false">
      <c r="A828" s="21" t="s">
        <v>1109</v>
      </c>
      <c r="B828" s="21" t="s">
        <v>1083</v>
      </c>
      <c r="C828" s="22" t="n">
        <v>83600</v>
      </c>
      <c r="D828" s="21" t="s">
        <v>1111</v>
      </c>
      <c r="E828" s="21" t="s">
        <v>1112</v>
      </c>
      <c r="F828" s="21" t="s">
        <v>112</v>
      </c>
      <c r="G828" s="21" t="s">
        <v>113</v>
      </c>
      <c r="H828" s="23" t="n">
        <v>836</v>
      </c>
      <c r="I828" s="23"/>
      <c r="J828" s="16" t="s">
        <v>1113</v>
      </c>
    </row>
    <row r="829" customFormat="false" ht="146.25" hidden="true" customHeight="false" outlineLevel="0" collapsed="false">
      <c r="A829" s="21" t="s">
        <v>1109</v>
      </c>
      <c r="B829" s="21" t="s">
        <v>1083</v>
      </c>
      <c r="C829" s="22" t="n">
        <v>102500</v>
      </c>
      <c r="D829" s="21" t="s">
        <v>1114</v>
      </c>
      <c r="E829" s="21" t="s">
        <v>1115</v>
      </c>
      <c r="F829" s="21" t="s">
        <v>58</v>
      </c>
      <c r="G829" s="21" t="s">
        <v>220</v>
      </c>
      <c r="H829" s="23" t="n">
        <v>1025</v>
      </c>
      <c r="I829" s="23" t="s">
        <v>65</v>
      </c>
      <c r="J829" s="16" t="s">
        <v>1116</v>
      </c>
    </row>
    <row r="830" customFormat="false" ht="11.25" hidden="true" customHeight="false" outlineLevel="0" collapsed="false">
      <c r="A830" s="21" t="s">
        <v>1109</v>
      </c>
      <c r="B830" s="21" t="s">
        <v>1083</v>
      </c>
      <c r="C830" s="22" t="n">
        <v>116100</v>
      </c>
      <c r="D830" s="21" t="s">
        <v>1117</v>
      </c>
      <c r="E830" s="21" t="s">
        <v>1118</v>
      </c>
      <c r="F830" s="21" t="s">
        <v>125</v>
      </c>
      <c r="G830" s="21" t="s">
        <v>126</v>
      </c>
      <c r="H830" s="23" t="n">
        <v>1274</v>
      </c>
      <c r="I830" s="23"/>
      <c r="J830" s="16" t="s">
        <v>1119</v>
      </c>
    </row>
    <row r="831" customFormat="false" ht="67.5" hidden="true" customHeight="false" outlineLevel="0" collapsed="false">
      <c r="A831" s="21" t="s">
        <v>1109</v>
      </c>
      <c r="B831" s="21" t="s">
        <v>1083</v>
      </c>
      <c r="C831" s="22" t="n">
        <v>83700</v>
      </c>
      <c r="D831" s="21" t="s">
        <v>128</v>
      </c>
      <c r="E831" s="21" t="s">
        <v>129</v>
      </c>
      <c r="F831" s="21" t="s">
        <v>130</v>
      </c>
      <c r="G831" s="21" t="s">
        <v>131</v>
      </c>
      <c r="H831" s="23" t="n">
        <v>837</v>
      </c>
      <c r="I831" s="23"/>
      <c r="J831" s="16" t="s">
        <v>132</v>
      </c>
    </row>
    <row r="832" customFormat="false" ht="56.25" hidden="true" customHeight="false" outlineLevel="0" collapsed="false">
      <c r="A832" s="21" t="s">
        <v>1109</v>
      </c>
      <c r="B832" s="21" t="s">
        <v>1083</v>
      </c>
      <c r="C832" s="22" t="n">
        <v>83800</v>
      </c>
      <c r="D832" s="21" t="s">
        <v>133</v>
      </c>
      <c r="E832" s="21" t="s">
        <v>134</v>
      </c>
      <c r="F832" s="21" t="s">
        <v>130</v>
      </c>
      <c r="G832" s="21" t="s">
        <v>131</v>
      </c>
      <c r="H832" s="23" t="n">
        <v>838</v>
      </c>
      <c r="I832" s="23" t="s">
        <v>65</v>
      </c>
      <c r="J832" s="16" t="s">
        <v>135</v>
      </c>
    </row>
    <row r="833" customFormat="false" ht="11.25" hidden="true" customHeight="false" outlineLevel="0" collapsed="false">
      <c r="A833" s="21" t="s">
        <v>1109</v>
      </c>
      <c r="B833" s="21" t="s">
        <v>1083</v>
      </c>
      <c r="C833" s="22" t="n">
        <v>83900</v>
      </c>
      <c r="D833" s="21" t="s">
        <v>1120</v>
      </c>
      <c r="E833" s="21" t="s">
        <v>1121</v>
      </c>
      <c r="F833" s="21" t="s">
        <v>112</v>
      </c>
      <c r="G833" s="21" t="s">
        <v>113</v>
      </c>
      <c r="H833" s="23" t="n">
        <v>839</v>
      </c>
      <c r="I833" s="23"/>
      <c r="J833" s="16" t="s">
        <v>1122</v>
      </c>
    </row>
    <row r="834" customFormat="false" ht="11.25" hidden="true" customHeight="false" outlineLevel="0" collapsed="false">
      <c r="A834" s="21" t="s">
        <v>1109</v>
      </c>
      <c r="B834" s="21" t="s">
        <v>1083</v>
      </c>
      <c r="C834" s="22" t="n">
        <v>84100</v>
      </c>
      <c r="D834" s="21" t="s">
        <v>1123</v>
      </c>
      <c r="E834" s="21" t="s">
        <v>1124</v>
      </c>
      <c r="F834" s="21" t="s">
        <v>73</v>
      </c>
      <c r="G834" s="21" t="s">
        <v>74</v>
      </c>
      <c r="H834" s="23" t="n">
        <v>841</v>
      </c>
      <c r="I834" s="23"/>
      <c r="J834" s="16" t="s">
        <v>1125</v>
      </c>
    </row>
    <row r="835" customFormat="false" ht="11.25" hidden="true" customHeight="false" outlineLevel="0" collapsed="false">
      <c r="A835" s="21" t="s">
        <v>1109</v>
      </c>
      <c r="B835" s="21" t="s">
        <v>1083</v>
      </c>
      <c r="C835" s="22" t="n">
        <v>84200</v>
      </c>
      <c r="D835" s="21" t="s">
        <v>1126</v>
      </c>
      <c r="E835" s="21" t="s">
        <v>1127</v>
      </c>
      <c r="F835" s="21" t="s">
        <v>73</v>
      </c>
      <c r="G835" s="21" t="s">
        <v>74</v>
      </c>
      <c r="H835" s="23" t="n">
        <v>842</v>
      </c>
      <c r="I835" s="23"/>
      <c r="J835" s="16" t="s">
        <v>1128</v>
      </c>
    </row>
    <row r="836" customFormat="false" ht="22.5" hidden="true" customHeight="false" outlineLevel="0" collapsed="false">
      <c r="A836" s="21" t="s">
        <v>1109</v>
      </c>
      <c r="B836" s="21" t="s">
        <v>1083</v>
      </c>
      <c r="C836" s="22" t="n">
        <v>84300</v>
      </c>
      <c r="D836" s="21" t="s">
        <v>1129</v>
      </c>
      <c r="E836" s="21" t="s">
        <v>1130</v>
      </c>
      <c r="F836" s="21" t="s">
        <v>81</v>
      </c>
      <c r="G836" s="21" t="s">
        <v>1131</v>
      </c>
      <c r="H836" s="23" t="n">
        <v>843</v>
      </c>
      <c r="I836" s="23" t="s">
        <v>65</v>
      </c>
      <c r="J836" s="16" t="s">
        <v>1132</v>
      </c>
    </row>
    <row r="837" customFormat="false" ht="11.25" hidden="true" customHeight="false" outlineLevel="0" collapsed="false">
      <c r="A837" s="21" t="s">
        <v>1109</v>
      </c>
      <c r="B837" s="21" t="s">
        <v>1083</v>
      </c>
      <c r="C837" s="22" t="n">
        <v>84400</v>
      </c>
      <c r="D837" s="21" t="s">
        <v>194</v>
      </c>
      <c r="E837" s="21" t="s">
        <v>195</v>
      </c>
      <c r="F837" s="21" t="s">
        <v>125</v>
      </c>
      <c r="G837" s="21" t="s">
        <v>126</v>
      </c>
      <c r="H837" s="23" t="n">
        <v>844</v>
      </c>
      <c r="I837" s="23"/>
      <c r="J837" s="16" t="s">
        <v>196</v>
      </c>
    </row>
    <row r="838" customFormat="false" ht="11.25" hidden="true" customHeight="false" outlineLevel="0" collapsed="false">
      <c r="A838" s="21" t="s">
        <v>1109</v>
      </c>
      <c r="B838" s="21" t="s">
        <v>1083</v>
      </c>
      <c r="C838" s="22" t="n">
        <v>84500</v>
      </c>
      <c r="D838" s="21" t="s">
        <v>1133</v>
      </c>
      <c r="E838" s="21" t="s">
        <v>1134</v>
      </c>
      <c r="F838" s="21" t="s">
        <v>63</v>
      </c>
      <c r="G838" s="21" t="s">
        <v>64</v>
      </c>
      <c r="H838" s="23" t="n">
        <v>845</v>
      </c>
      <c r="I838" s="23"/>
      <c r="J838" s="16" t="s">
        <v>1135</v>
      </c>
    </row>
    <row r="839" customFormat="false" ht="11.25" hidden="true" customHeight="false" outlineLevel="0" collapsed="false">
      <c r="A839" s="21" t="s">
        <v>1109</v>
      </c>
      <c r="B839" s="21" t="s">
        <v>1083</v>
      </c>
      <c r="C839" s="22" t="n">
        <v>84600</v>
      </c>
      <c r="D839" s="21" t="s">
        <v>1136</v>
      </c>
      <c r="E839" s="21" t="s">
        <v>1137</v>
      </c>
      <c r="F839" s="21" t="s">
        <v>63</v>
      </c>
      <c r="G839" s="21" t="s">
        <v>69</v>
      </c>
      <c r="H839" s="23" t="n">
        <v>846</v>
      </c>
      <c r="I839" s="23"/>
      <c r="J839" s="16" t="s">
        <v>1138</v>
      </c>
    </row>
    <row r="840" customFormat="false" ht="22.5" hidden="true" customHeight="false" outlineLevel="0" collapsed="false">
      <c r="A840" s="21" t="s">
        <v>1109</v>
      </c>
      <c r="B840" s="21" t="s">
        <v>1083</v>
      </c>
      <c r="C840" s="22" t="n">
        <v>84700</v>
      </c>
      <c r="D840" s="21" t="s">
        <v>136</v>
      </c>
      <c r="E840" s="21" t="s">
        <v>137</v>
      </c>
      <c r="F840" s="21" t="s">
        <v>112</v>
      </c>
      <c r="G840" s="21" t="s">
        <v>113</v>
      </c>
      <c r="H840" s="23" t="n">
        <v>847</v>
      </c>
      <c r="I840" s="23" t="s">
        <v>65</v>
      </c>
      <c r="J840" s="16" t="s">
        <v>138</v>
      </c>
    </row>
    <row r="841" customFormat="false" ht="67.5" hidden="true" customHeight="false" outlineLevel="0" collapsed="false">
      <c r="A841" s="21" t="s">
        <v>1109</v>
      </c>
      <c r="B841" s="21" t="s">
        <v>1083</v>
      </c>
      <c r="C841" s="22" t="n">
        <v>84800</v>
      </c>
      <c r="D841" s="21" t="s">
        <v>191</v>
      </c>
      <c r="E841" s="21" t="s">
        <v>192</v>
      </c>
      <c r="F841" s="21" t="s">
        <v>112</v>
      </c>
      <c r="G841" s="21" t="s">
        <v>113</v>
      </c>
      <c r="H841" s="23" t="n">
        <v>848</v>
      </c>
      <c r="I841" s="23" t="s">
        <v>65</v>
      </c>
      <c r="J841" s="16" t="s">
        <v>193</v>
      </c>
    </row>
    <row r="842" customFormat="false" ht="56.25" hidden="true" customHeight="false" outlineLevel="0" collapsed="false">
      <c r="A842" s="21" t="s">
        <v>1109</v>
      </c>
      <c r="B842" s="21" t="s">
        <v>1083</v>
      </c>
      <c r="C842" s="22" t="n">
        <v>84900</v>
      </c>
      <c r="D842" s="21" t="s">
        <v>215</v>
      </c>
      <c r="E842" s="21" t="s">
        <v>216</v>
      </c>
      <c r="F842" s="21" t="s">
        <v>112</v>
      </c>
      <c r="G842" s="21" t="s">
        <v>113</v>
      </c>
      <c r="H842" s="23" t="n">
        <v>849</v>
      </c>
      <c r="I842" s="23" t="s">
        <v>65</v>
      </c>
      <c r="J842" s="16" t="s">
        <v>217</v>
      </c>
    </row>
    <row r="843" customFormat="false" ht="22.5" hidden="true" customHeight="false" outlineLevel="0" collapsed="false">
      <c r="A843" s="21" t="s">
        <v>1109</v>
      </c>
      <c r="B843" s="21" t="s">
        <v>1083</v>
      </c>
      <c r="C843" s="22" t="n">
        <v>85000</v>
      </c>
      <c r="D843" s="21" t="s">
        <v>222</v>
      </c>
      <c r="E843" s="21" t="s">
        <v>223</v>
      </c>
      <c r="F843" s="21" t="s">
        <v>58</v>
      </c>
      <c r="G843" s="21" t="s">
        <v>220</v>
      </c>
      <c r="H843" s="23" t="n">
        <v>850</v>
      </c>
      <c r="I843" s="23"/>
      <c r="J843" s="16" t="s">
        <v>221</v>
      </c>
    </row>
    <row r="844" customFormat="false" ht="22.5" hidden="true" customHeight="false" outlineLevel="0" collapsed="false">
      <c r="A844" s="21" t="s">
        <v>1109</v>
      </c>
      <c r="B844" s="21" t="s">
        <v>1083</v>
      </c>
      <c r="C844" s="22" t="n">
        <v>85100</v>
      </c>
      <c r="D844" s="21" t="s">
        <v>224</v>
      </c>
      <c r="E844" s="21" t="s">
        <v>225</v>
      </c>
      <c r="F844" s="21" t="s">
        <v>58</v>
      </c>
      <c r="G844" s="21" t="s">
        <v>220</v>
      </c>
      <c r="H844" s="23" t="n">
        <v>851</v>
      </c>
      <c r="I844" s="23"/>
      <c r="J844" s="16" t="s">
        <v>221</v>
      </c>
    </row>
    <row r="845" customFormat="false" ht="11.25" hidden="true" customHeight="false" outlineLevel="0" collapsed="false">
      <c r="A845" s="21" t="s">
        <v>1109</v>
      </c>
      <c r="B845" s="21" t="s">
        <v>1083</v>
      </c>
      <c r="C845" s="22" t="n">
        <v>85300</v>
      </c>
      <c r="D845" s="21" t="s">
        <v>238</v>
      </c>
      <c r="E845" s="21" t="s">
        <v>239</v>
      </c>
      <c r="F845" s="21" t="s">
        <v>240</v>
      </c>
      <c r="G845" s="21" t="s">
        <v>241</v>
      </c>
      <c r="H845" s="23" t="n">
        <v>853</v>
      </c>
      <c r="I845" s="23"/>
      <c r="J845" s="16" t="s">
        <v>4</v>
      </c>
    </row>
    <row r="846" customFormat="false" ht="67.5" hidden="true" customHeight="false" outlineLevel="0" collapsed="false">
      <c r="A846" s="21" t="s">
        <v>1139</v>
      </c>
      <c r="B846" s="21" t="s">
        <v>1140</v>
      </c>
      <c r="C846" s="22" t="n">
        <v>85600</v>
      </c>
      <c r="D846" s="21" t="s">
        <v>56</v>
      </c>
      <c r="E846" s="21" t="s">
        <v>57</v>
      </c>
      <c r="F846" s="21" t="s">
        <v>58</v>
      </c>
      <c r="G846" s="21" t="s">
        <v>59</v>
      </c>
      <c r="H846" s="23" t="n">
        <v>856</v>
      </c>
      <c r="I846" s="23" t="s">
        <v>65</v>
      </c>
      <c r="J846" s="16" t="s">
        <v>1141</v>
      </c>
    </row>
    <row r="847" customFormat="false" ht="33.75" hidden="true" customHeight="false" outlineLevel="0" collapsed="false">
      <c r="A847" s="21" t="s">
        <v>1139</v>
      </c>
      <c r="B847" s="21" t="s">
        <v>1140</v>
      </c>
      <c r="C847" s="22" t="n">
        <v>85800</v>
      </c>
      <c r="D847" s="21" t="s">
        <v>1142</v>
      </c>
      <c r="E847" s="21" t="s">
        <v>1143</v>
      </c>
      <c r="F847" s="21" t="s">
        <v>58</v>
      </c>
      <c r="G847" s="21" t="s">
        <v>59</v>
      </c>
      <c r="H847" s="23" t="n">
        <v>858</v>
      </c>
      <c r="I847" s="23" t="s">
        <v>65</v>
      </c>
      <c r="J847" s="16" t="s">
        <v>1144</v>
      </c>
    </row>
    <row r="848" customFormat="false" ht="22.5" hidden="true" customHeight="false" outlineLevel="0" collapsed="false">
      <c r="A848" s="21" t="s">
        <v>1139</v>
      </c>
      <c r="B848" s="21" t="s">
        <v>1140</v>
      </c>
      <c r="C848" s="22" t="n">
        <v>85900</v>
      </c>
      <c r="D848" s="21" t="s">
        <v>1145</v>
      </c>
      <c r="E848" s="21" t="s">
        <v>1146</v>
      </c>
      <c r="F848" s="21" t="s">
        <v>112</v>
      </c>
      <c r="G848" s="21" t="s">
        <v>113</v>
      </c>
      <c r="H848" s="23" t="n">
        <v>859</v>
      </c>
      <c r="I848" s="23" t="s">
        <v>65</v>
      </c>
      <c r="J848" s="16" t="s">
        <v>1147</v>
      </c>
    </row>
    <row r="849" customFormat="false" ht="22.5" hidden="true" customHeight="false" outlineLevel="0" collapsed="false">
      <c r="A849" s="21" t="s">
        <v>1148</v>
      </c>
      <c r="B849" s="21" t="s">
        <v>1149</v>
      </c>
      <c r="C849" s="22" t="n">
        <v>86200</v>
      </c>
      <c r="D849" s="21" t="s">
        <v>56</v>
      </c>
      <c r="E849" s="21" t="s">
        <v>57</v>
      </c>
      <c r="F849" s="21" t="s">
        <v>58</v>
      </c>
      <c r="G849" s="21" t="s">
        <v>59</v>
      </c>
      <c r="H849" s="23" t="n">
        <v>862</v>
      </c>
      <c r="I849" s="23"/>
      <c r="J849" s="16" t="s">
        <v>60</v>
      </c>
    </row>
    <row r="850" customFormat="false" ht="56.25" hidden="true" customHeight="false" outlineLevel="0" collapsed="false">
      <c r="A850" s="21" t="s">
        <v>1148</v>
      </c>
      <c r="B850" s="21" t="s">
        <v>1149</v>
      </c>
      <c r="C850" s="22" t="n">
        <v>86400</v>
      </c>
      <c r="D850" s="21" t="s">
        <v>61</v>
      </c>
      <c r="E850" s="21" t="s">
        <v>62</v>
      </c>
      <c r="F850" s="21" t="s">
        <v>63</v>
      </c>
      <c r="G850" s="21" t="s">
        <v>64</v>
      </c>
      <c r="H850" s="23" t="n">
        <v>864</v>
      </c>
      <c r="I850" s="23" t="s">
        <v>65</v>
      </c>
      <c r="J850" s="16" t="s">
        <v>66</v>
      </c>
    </row>
    <row r="851" customFormat="false" ht="22.5" hidden="true" customHeight="false" outlineLevel="0" collapsed="false">
      <c r="A851" s="21" t="s">
        <v>1148</v>
      </c>
      <c r="B851" s="21" t="s">
        <v>1149</v>
      </c>
      <c r="C851" s="22" t="n">
        <v>86500</v>
      </c>
      <c r="D851" s="21" t="s">
        <v>67</v>
      </c>
      <c r="E851" s="21" t="s">
        <v>68</v>
      </c>
      <c r="F851" s="21" t="s">
        <v>63</v>
      </c>
      <c r="G851" s="21" t="s">
        <v>69</v>
      </c>
      <c r="H851" s="23" t="n">
        <v>865</v>
      </c>
      <c r="I851" s="23"/>
      <c r="J851" s="16" t="s">
        <v>70</v>
      </c>
    </row>
    <row r="852" customFormat="false" ht="33.75" hidden="true" customHeight="false" outlineLevel="0" collapsed="false">
      <c r="A852" s="21" t="s">
        <v>1148</v>
      </c>
      <c r="B852" s="21" t="s">
        <v>1149</v>
      </c>
      <c r="C852" s="22" t="n">
        <v>86600</v>
      </c>
      <c r="D852" s="21" t="s">
        <v>71</v>
      </c>
      <c r="E852" s="21" t="s">
        <v>1150</v>
      </c>
      <c r="F852" s="21" t="s">
        <v>73</v>
      </c>
      <c r="G852" s="21" t="s">
        <v>74</v>
      </c>
      <c r="H852" s="23" t="n">
        <v>866</v>
      </c>
      <c r="I852" s="23" t="s">
        <v>65</v>
      </c>
      <c r="J852" s="16" t="s">
        <v>1151</v>
      </c>
    </row>
    <row r="853" customFormat="false" ht="33.75" hidden="true" customHeight="false" outlineLevel="0" collapsed="false">
      <c r="A853" s="21" t="s">
        <v>1148</v>
      </c>
      <c r="B853" s="21" t="s">
        <v>1149</v>
      </c>
      <c r="C853" s="22" t="n">
        <v>86700</v>
      </c>
      <c r="D853" s="21" t="s">
        <v>76</v>
      </c>
      <c r="E853" s="21" t="s">
        <v>1152</v>
      </c>
      <c r="F853" s="21" t="s">
        <v>73</v>
      </c>
      <c r="G853" s="21" t="s">
        <v>74</v>
      </c>
      <c r="H853" s="23" t="n">
        <v>867</v>
      </c>
      <c r="I853" s="23" t="s">
        <v>65</v>
      </c>
      <c r="J853" s="16" t="s">
        <v>1153</v>
      </c>
    </row>
    <row r="854" customFormat="false" ht="45" hidden="true" customHeight="false" outlineLevel="0" collapsed="false">
      <c r="A854" s="21" t="s">
        <v>1148</v>
      </c>
      <c r="B854" s="21" t="s">
        <v>1149</v>
      </c>
      <c r="C854" s="22" t="n">
        <v>86800</v>
      </c>
      <c r="D854" s="21" t="s">
        <v>79</v>
      </c>
      <c r="E854" s="21" t="s">
        <v>1154</v>
      </c>
      <c r="F854" s="21" t="s">
        <v>81</v>
      </c>
      <c r="G854" s="21" t="s">
        <v>82</v>
      </c>
      <c r="H854" s="23" t="n">
        <v>868</v>
      </c>
      <c r="I854" s="23" t="s">
        <v>65</v>
      </c>
      <c r="J854" s="16" t="s">
        <v>1155</v>
      </c>
    </row>
    <row r="855" customFormat="false" ht="33.75" hidden="true" customHeight="false" outlineLevel="0" collapsed="false">
      <c r="A855" s="21" t="s">
        <v>1148</v>
      </c>
      <c r="B855" s="21" t="s">
        <v>1149</v>
      </c>
      <c r="C855" s="22" t="n">
        <v>86900</v>
      </c>
      <c r="D855" s="21" t="s">
        <v>92</v>
      </c>
      <c r="E855" s="21" t="s">
        <v>1156</v>
      </c>
      <c r="F855" s="21" t="s">
        <v>73</v>
      </c>
      <c r="G855" s="21" t="s">
        <v>94</v>
      </c>
      <c r="H855" s="23" t="n">
        <v>869</v>
      </c>
      <c r="I855" s="23"/>
      <c r="J855" s="16" t="s">
        <v>1157</v>
      </c>
    </row>
    <row r="856" customFormat="false" ht="33.75" hidden="true" customHeight="false" outlineLevel="0" collapsed="false">
      <c r="A856" s="21" t="s">
        <v>1148</v>
      </c>
      <c r="B856" s="21" t="s">
        <v>1149</v>
      </c>
      <c r="C856" s="22" t="n">
        <v>87000</v>
      </c>
      <c r="D856" s="21" t="s">
        <v>96</v>
      </c>
      <c r="E856" s="21" t="s">
        <v>1158</v>
      </c>
      <c r="F856" s="21" t="s">
        <v>63</v>
      </c>
      <c r="G856" s="21" t="s">
        <v>69</v>
      </c>
      <c r="H856" s="23" t="n">
        <v>870</v>
      </c>
      <c r="I856" s="23"/>
      <c r="J856" s="16" t="s">
        <v>1159</v>
      </c>
    </row>
    <row r="857" customFormat="false" ht="33.75" hidden="true" customHeight="false" outlineLevel="0" collapsed="false">
      <c r="A857" s="21" t="s">
        <v>1148</v>
      </c>
      <c r="B857" s="21" t="s">
        <v>1149</v>
      </c>
      <c r="C857" s="22" t="n">
        <v>87100</v>
      </c>
      <c r="D857" s="21" t="s">
        <v>99</v>
      </c>
      <c r="E857" s="21" t="s">
        <v>1160</v>
      </c>
      <c r="F857" s="21" t="s">
        <v>101</v>
      </c>
      <c r="G857" s="21" t="s">
        <v>102</v>
      </c>
      <c r="H857" s="23" t="n">
        <v>871</v>
      </c>
      <c r="I857" s="23" t="s">
        <v>65</v>
      </c>
      <c r="J857" s="16" t="s">
        <v>1161</v>
      </c>
    </row>
    <row r="858" customFormat="false" ht="11.25" hidden="true" customHeight="false" outlineLevel="0" collapsed="false">
      <c r="A858" s="21" t="s">
        <v>1148</v>
      </c>
      <c r="B858" s="21" t="s">
        <v>1149</v>
      </c>
      <c r="C858" s="22" t="n">
        <v>87200</v>
      </c>
      <c r="D858" s="21" t="s">
        <v>634</v>
      </c>
      <c r="E858" s="21" t="s">
        <v>635</v>
      </c>
      <c r="F858" s="21" t="s">
        <v>112</v>
      </c>
      <c r="G858" s="21" t="s">
        <v>113</v>
      </c>
      <c r="H858" s="23" t="n">
        <v>872</v>
      </c>
      <c r="I858" s="23"/>
      <c r="J858" s="16" t="s">
        <v>636</v>
      </c>
    </row>
    <row r="859" customFormat="false" ht="11.25" hidden="true" customHeight="false" outlineLevel="0" collapsed="false">
      <c r="A859" s="21" t="s">
        <v>1148</v>
      </c>
      <c r="B859" s="21" t="s">
        <v>1149</v>
      </c>
      <c r="C859" s="22" t="n">
        <v>87300</v>
      </c>
      <c r="D859" s="21" t="s">
        <v>401</v>
      </c>
      <c r="E859" s="21" t="s">
        <v>401</v>
      </c>
      <c r="F859" s="21" t="s">
        <v>303</v>
      </c>
      <c r="G859" s="21" t="s">
        <v>637</v>
      </c>
      <c r="H859" s="23" t="n">
        <v>873</v>
      </c>
      <c r="I859" s="23"/>
      <c r="J859" s="16" t="s">
        <v>638</v>
      </c>
    </row>
    <row r="860" customFormat="false" ht="11.25" hidden="true" customHeight="false" outlineLevel="0" collapsed="false">
      <c r="A860" s="21" t="s">
        <v>1148</v>
      </c>
      <c r="B860" s="21" t="s">
        <v>1149</v>
      </c>
      <c r="C860" s="22" t="n">
        <v>87400</v>
      </c>
      <c r="D860" s="21" t="s">
        <v>1162</v>
      </c>
      <c r="E860" s="21" t="s">
        <v>1163</v>
      </c>
      <c r="F860" s="21" t="s">
        <v>73</v>
      </c>
      <c r="G860" s="21" t="s">
        <v>74</v>
      </c>
      <c r="H860" s="23" t="n">
        <v>874</v>
      </c>
      <c r="I860" s="23"/>
      <c r="J860" s="16" t="s">
        <v>1164</v>
      </c>
    </row>
    <row r="861" customFormat="false" ht="11.25" hidden="true" customHeight="false" outlineLevel="0" collapsed="false">
      <c r="A861" s="21" t="s">
        <v>1148</v>
      </c>
      <c r="B861" s="21" t="s">
        <v>1149</v>
      </c>
      <c r="C861" s="22" t="n">
        <v>87500</v>
      </c>
      <c r="D861" s="21" t="s">
        <v>1165</v>
      </c>
      <c r="E861" s="21" t="s">
        <v>1166</v>
      </c>
      <c r="F861" s="21" t="s">
        <v>73</v>
      </c>
      <c r="G861" s="21" t="s">
        <v>74</v>
      </c>
      <c r="H861" s="23" t="n">
        <v>875</v>
      </c>
      <c r="I861" s="23"/>
      <c r="J861" s="16" t="s">
        <v>1167</v>
      </c>
    </row>
    <row r="862" customFormat="false" ht="22.5" hidden="true" customHeight="false" outlineLevel="0" collapsed="false">
      <c r="A862" s="21" t="s">
        <v>1148</v>
      </c>
      <c r="B862" s="21" t="s">
        <v>1149</v>
      </c>
      <c r="C862" s="22" t="n">
        <v>87600</v>
      </c>
      <c r="D862" s="21" t="s">
        <v>869</v>
      </c>
      <c r="E862" s="21" t="s">
        <v>870</v>
      </c>
      <c r="F862" s="21" t="s">
        <v>155</v>
      </c>
      <c r="G862" s="21" t="s">
        <v>156</v>
      </c>
      <c r="H862" s="23" t="n">
        <v>876</v>
      </c>
      <c r="I862" s="23"/>
      <c r="J862" s="16" t="s">
        <v>871</v>
      </c>
    </row>
    <row r="863" customFormat="false" ht="67.5" hidden="true" customHeight="false" outlineLevel="0" collapsed="false">
      <c r="A863" s="21" t="s">
        <v>1148</v>
      </c>
      <c r="B863" s="21" t="s">
        <v>1149</v>
      </c>
      <c r="C863" s="22" t="n">
        <v>87700</v>
      </c>
      <c r="D863" s="21" t="s">
        <v>191</v>
      </c>
      <c r="E863" s="21" t="s">
        <v>192</v>
      </c>
      <c r="F863" s="21" t="s">
        <v>112</v>
      </c>
      <c r="G863" s="21" t="s">
        <v>113</v>
      </c>
      <c r="H863" s="23" t="n">
        <v>877</v>
      </c>
      <c r="I863" s="23" t="s">
        <v>65</v>
      </c>
      <c r="J863" s="16" t="s">
        <v>193</v>
      </c>
    </row>
    <row r="864" customFormat="false" ht="11.25" hidden="true" customHeight="false" outlineLevel="0" collapsed="false">
      <c r="A864" s="21" t="s">
        <v>1148</v>
      </c>
      <c r="B864" s="21" t="s">
        <v>1149</v>
      </c>
      <c r="C864" s="22" t="n">
        <v>87800</v>
      </c>
      <c r="D864" s="21" t="s">
        <v>194</v>
      </c>
      <c r="E864" s="21" t="s">
        <v>195</v>
      </c>
      <c r="F864" s="21" t="s">
        <v>125</v>
      </c>
      <c r="G864" s="21" t="s">
        <v>126</v>
      </c>
      <c r="H864" s="23" t="n">
        <v>878</v>
      </c>
      <c r="I864" s="23"/>
      <c r="J864" s="16" t="s">
        <v>196</v>
      </c>
    </row>
    <row r="865" customFormat="false" ht="56.25" hidden="true" customHeight="false" outlineLevel="0" collapsed="false">
      <c r="A865" s="21" t="s">
        <v>1148</v>
      </c>
      <c r="B865" s="21" t="s">
        <v>1149</v>
      </c>
      <c r="C865" s="22" t="n">
        <v>87900</v>
      </c>
      <c r="D865" s="21" t="s">
        <v>215</v>
      </c>
      <c r="E865" s="21" t="s">
        <v>216</v>
      </c>
      <c r="F865" s="21" t="s">
        <v>112</v>
      </c>
      <c r="G865" s="21" t="s">
        <v>113</v>
      </c>
      <c r="H865" s="23" t="n">
        <v>879</v>
      </c>
      <c r="I865" s="23" t="s">
        <v>65</v>
      </c>
      <c r="J865" s="16" t="s">
        <v>217</v>
      </c>
    </row>
    <row r="866" customFormat="false" ht="22.5" hidden="true" customHeight="false" outlineLevel="0" collapsed="false">
      <c r="A866" s="21" t="s">
        <v>1148</v>
      </c>
      <c r="B866" s="21" t="s">
        <v>1149</v>
      </c>
      <c r="C866" s="22" t="n">
        <v>88000</v>
      </c>
      <c r="D866" s="21" t="s">
        <v>1168</v>
      </c>
      <c r="E866" s="21" t="s">
        <v>1169</v>
      </c>
      <c r="F866" s="21" t="s">
        <v>58</v>
      </c>
      <c r="G866" s="21" t="s">
        <v>220</v>
      </c>
      <c r="H866" s="23" t="n">
        <v>880</v>
      </c>
      <c r="I866" s="23"/>
      <c r="J866" s="16" t="s">
        <v>221</v>
      </c>
    </row>
    <row r="867" customFormat="false" ht="22.5" hidden="true" customHeight="false" outlineLevel="0" collapsed="false">
      <c r="A867" s="21" t="s">
        <v>1148</v>
      </c>
      <c r="B867" s="21" t="s">
        <v>1149</v>
      </c>
      <c r="C867" s="22" t="n">
        <v>88100</v>
      </c>
      <c r="D867" s="21" t="s">
        <v>1170</v>
      </c>
      <c r="E867" s="21" t="s">
        <v>1171</v>
      </c>
      <c r="F867" s="21" t="s">
        <v>58</v>
      </c>
      <c r="G867" s="21" t="s">
        <v>220</v>
      </c>
      <c r="H867" s="23" t="n">
        <v>881</v>
      </c>
      <c r="I867" s="23"/>
      <c r="J867" s="16" t="s">
        <v>221</v>
      </c>
    </row>
    <row r="868" customFormat="false" ht="22.5" hidden="true" customHeight="false" outlineLevel="0" collapsed="false">
      <c r="A868" s="21" t="s">
        <v>1148</v>
      </c>
      <c r="B868" s="21" t="s">
        <v>1149</v>
      </c>
      <c r="C868" s="22" t="n">
        <v>88200</v>
      </c>
      <c r="D868" s="21" t="s">
        <v>874</v>
      </c>
      <c r="E868" s="21" t="s">
        <v>875</v>
      </c>
      <c r="F868" s="21" t="s">
        <v>58</v>
      </c>
      <c r="G868" s="21" t="s">
        <v>220</v>
      </c>
      <c r="H868" s="23" t="n">
        <v>882</v>
      </c>
      <c r="I868" s="23"/>
      <c r="J868" s="16" t="s">
        <v>221</v>
      </c>
    </row>
    <row r="869" customFormat="false" ht="11.25" hidden="true" customHeight="false" outlineLevel="0" collapsed="false">
      <c r="A869" s="21" t="s">
        <v>1148</v>
      </c>
      <c r="B869" s="21" t="s">
        <v>1149</v>
      </c>
      <c r="C869" s="22" t="n">
        <v>88300</v>
      </c>
      <c r="D869" s="21" t="s">
        <v>238</v>
      </c>
      <c r="E869" s="21" t="s">
        <v>239</v>
      </c>
      <c r="F869" s="21" t="s">
        <v>240</v>
      </c>
      <c r="G869" s="21" t="s">
        <v>241</v>
      </c>
      <c r="H869" s="23" t="n">
        <v>883</v>
      </c>
      <c r="I869" s="23"/>
      <c r="J869" s="16" t="s">
        <v>4</v>
      </c>
    </row>
  </sheetData>
  <autoFilter ref="A1:A869">
    <filterColumn colId="0">
      <filters>
        <filter val="Adduttrici"/>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D52"/>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A33" activeCellId="0" sqref="A33"/>
    </sheetView>
  </sheetViews>
  <sheetFormatPr defaultColWidth="9.13671875" defaultRowHeight="12.75" zeroHeight="false" outlineLevelRow="0" outlineLevelCol="0"/>
  <cols>
    <col collapsed="false" customWidth="true" hidden="false" outlineLevel="0" max="1" min="1" style="36" width="7.87"/>
    <col collapsed="false" customWidth="true" hidden="false" outlineLevel="0" max="2" min="2" style="36" width="32.71"/>
    <col collapsed="false" customWidth="true" hidden="false" outlineLevel="0" max="3" min="3" style="36" width="45.14"/>
    <col collapsed="false" customWidth="true" hidden="false" outlineLevel="0" max="4" min="4" style="36" width="57.71"/>
    <col collapsed="false" customWidth="true" hidden="false" outlineLevel="0" max="5" min="5" style="0" width="9"/>
    <col collapsed="false" customWidth="false" hidden="false" outlineLevel="0" max="1024" min="6" style="36" width="9.13"/>
  </cols>
  <sheetData>
    <row r="1" customFormat="false" ht="12.75" hidden="false" customHeight="true" outlineLevel="0" collapsed="false">
      <c r="A1" s="37" t="s">
        <v>1172</v>
      </c>
      <c r="B1" s="37" t="s">
        <v>1173</v>
      </c>
      <c r="C1" s="37" t="s">
        <v>67</v>
      </c>
      <c r="D1" s="37" t="s">
        <v>1174</v>
      </c>
    </row>
    <row r="2" customFormat="false" ht="12.75" hidden="false" customHeight="true" outlineLevel="0" collapsed="false">
      <c r="A2" s="38" t="n">
        <v>884</v>
      </c>
      <c r="B2" s="39" t="s">
        <v>1175</v>
      </c>
      <c r="C2" s="39" t="s">
        <v>1176</v>
      </c>
      <c r="D2" s="39" t="s">
        <v>1177</v>
      </c>
    </row>
    <row r="3" customFormat="false" ht="12.75" hidden="false" customHeight="true" outlineLevel="0" collapsed="false">
      <c r="A3" s="38" t="n">
        <v>885</v>
      </c>
      <c r="B3" s="39" t="s">
        <v>1175</v>
      </c>
      <c r="C3" s="39" t="s">
        <v>1178</v>
      </c>
      <c r="D3" s="39" t="s">
        <v>1179</v>
      </c>
    </row>
    <row r="4" customFormat="false" ht="12.75" hidden="false" customHeight="true" outlineLevel="0" collapsed="false">
      <c r="A4" s="40" t="n">
        <v>886</v>
      </c>
      <c r="B4" s="41" t="s">
        <v>1180</v>
      </c>
      <c r="C4" s="41" t="s">
        <v>1181</v>
      </c>
      <c r="D4" s="41" t="s">
        <v>1182</v>
      </c>
    </row>
    <row r="5" customFormat="false" ht="12.75" hidden="false" customHeight="true" outlineLevel="0" collapsed="false">
      <c r="A5" s="40" t="n">
        <v>887</v>
      </c>
      <c r="B5" s="41" t="s">
        <v>1180</v>
      </c>
      <c r="C5" s="41" t="s">
        <v>1183</v>
      </c>
      <c r="D5" s="41" t="s">
        <v>1184</v>
      </c>
    </row>
    <row r="6" customFormat="false" ht="12.75" hidden="false" customHeight="true" outlineLevel="0" collapsed="false">
      <c r="A6" s="38" t="n">
        <v>888</v>
      </c>
      <c r="B6" s="39" t="s">
        <v>1185</v>
      </c>
      <c r="C6" s="39" t="s">
        <v>1186</v>
      </c>
      <c r="D6" s="39" t="s">
        <v>1187</v>
      </c>
    </row>
    <row r="7" customFormat="false" ht="12.75" hidden="false" customHeight="true" outlineLevel="0" collapsed="false">
      <c r="A7" s="38" t="n">
        <v>889</v>
      </c>
      <c r="B7" s="39" t="s">
        <v>1185</v>
      </c>
      <c r="C7" s="39" t="s">
        <v>1188</v>
      </c>
      <c r="D7" s="39" t="s">
        <v>1189</v>
      </c>
    </row>
    <row r="8" customFormat="false" ht="12.75" hidden="false" customHeight="true" outlineLevel="0" collapsed="false">
      <c r="A8" s="40" t="n">
        <v>890</v>
      </c>
      <c r="B8" s="41" t="s">
        <v>1190</v>
      </c>
      <c r="C8" s="41" t="s">
        <v>1191</v>
      </c>
      <c r="D8" s="41" t="s">
        <v>1192</v>
      </c>
    </row>
    <row r="9" customFormat="false" ht="12.75" hidden="false" customHeight="true" outlineLevel="0" collapsed="false">
      <c r="A9" s="40" t="n">
        <v>891</v>
      </c>
      <c r="B9" s="41" t="s">
        <v>1190</v>
      </c>
      <c r="C9" s="41" t="s">
        <v>1193</v>
      </c>
      <c r="D9" s="41" t="s">
        <v>1194</v>
      </c>
    </row>
    <row r="10" customFormat="false" ht="12.75" hidden="false" customHeight="true" outlineLevel="0" collapsed="false">
      <c r="A10" s="38" t="n">
        <v>892</v>
      </c>
      <c r="B10" s="39" t="s">
        <v>1195</v>
      </c>
      <c r="C10" s="39" t="s">
        <v>1196</v>
      </c>
      <c r="D10" s="39" t="s">
        <v>1197</v>
      </c>
    </row>
    <row r="11" customFormat="false" ht="12.75" hidden="false" customHeight="true" outlineLevel="0" collapsed="false">
      <c r="A11" s="38" t="n">
        <v>893</v>
      </c>
      <c r="B11" s="39" t="s">
        <v>1195</v>
      </c>
      <c r="C11" s="39" t="s">
        <v>1198</v>
      </c>
      <c r="D11" s="39" t="s">
        <v>1199</v>
      </c>
    </row>
    <row r="12" customFormat="false" ht="12.75" hidden="false" customHeight="true" outlineLevel="0" collapsed="false">
      <c r="A12" s="40" t="n">
        <v>894</v>
      </c>
      <c r="B12" s="41" t="s">
        <v>1200</v>
      </c>
      <c r="C12" s="41" t="s">
        <v>1201</v>
      </c>
      <c r="D12" s="41" t="s">
        <v>1202</v>
      </c>
    </row>
    <row r="13" customFormat="false" ht="12.75" hidden="false" customHeight="true" outlineLevel="0" collapsed="false">
      <c r="A13" s="40" t="n">
        <v>895</v>
      </c>
      <c r="B13" s="41" t="s">
        <v>1200</v>
      </c>
      <c r="C13" s="41" t="s">
        <v>1203</v>
      </c>
      <c r="D13" s="41" t="s">
        <v>1204</v>
      </c>
    </row>
    <row r="14" customFormat="false" ht="12.75" hidden="false" customHeight="true" outlineLevel="0" collapsed="false">
      <c r="A14" s="38" t="n">
        <v>896</v>
      </c>
      <c r="B14" s="39" t="s">
        <v>1205</v>
      </c>
      <c r="C14" s="39" t="s">
        <v>1206</v>
      </c>
      <c r="D14" s="39" t="s">
        <v>1207</v>
      </c>
    </row>
    <row r="15" customFormat="false" ht="12.75" hidden="false" customHeight="true" outlineLevel="0" collapsed="false">
      <c r="A15" s="38" t="n">
        <v>897</v>
      </c>
      <c r="B15" s="39" t="s">
        <v>1205</v>
      </c>
      <c r="C15" s="39" t="s">
        <v>1208</v>
      </c>
      <c r="D15" s="39" t="s">
        <v>1209</v>
      </c>
    </row>
    <row r="16" customFormat="false" ht="12.75" hidden="false" customHeight="true" outlineLevel="0" collapsed="false">
      <c r="A16" s="40" t="n">
        <v>898</v>
      </c>
      <c r="B16" s="41" t="s">
        <v>1210</v>
      </c>
      <c r="C16" s="41" t="s">
        <v>1211</v>
      </c>
      <c r="D16" s="41" t="s">
        <v>1212</v>
      </c>
    </row>
    <row r="17" customFormat="false" ht="12.75" hidden="false" customHeight="true" outlineLevel="0" collapsed="false">
      <c r="A17" s="40" t="n">
        <v>899</v>
      </c>
      <c r="B17" s="41" t="s">
        <v>1210</v>
      </c>
      <c r="C17" s="41" t="s">
        <v>1213</v>
      </c>
      <c r="D17" s="41" t="s">
        <v>1214</v>
      </c>
    </row>
    <row r="18" customFormat="false" ht="12.75" hidden="false" customHeight="true" outlineLevel="0" collapsed="false">
      <c r="A18" s="38" t="n">
        <v>900</v>
      </c>
      <c r="B18" s="39" t="s">
        <v>1215</v>
      </c>
      <c r="C18" s="39" t="s">
        <v>1216</v>
      </c>
      <c r="D18" s="39" t="s">
        <v>1217</v>
      </c>
    </row>
    <row r="19" customFormat="false" ht="12.75" hidden="false" customHeight="true" outlineLevel="0" collapsed="false">
      <c r="A19" s="38" t="n">
        <v>901</v>
      </c>
      <c r="B19" s="39" t="s">
        <v>1215</v>
      </c>
      <c r="C19" s="39" t="s">
        <v>1203</v>
      </c>
      <c r="D19" s="39" t="s">
        <v>1218</v>
      </c>
    </row>
    <row r="20" customFormat="false" ht="12.75" hidden="false" customHeight="true" outlineLevel="0" collapsed="false">
      <c r="A20" s="40" t="n">
        <v>902</v>
      </c>
      <c r="B20" s="41" t="s">
        <v>1219</v>
      </c>
      <c r="C20" s="41" t="s">
        <v>1220</v>
      </c>
      <c r="D20" s="41" t="s">
        <v>1221</v>
      </c>
    </row>
    <row r="21" customFormat="false" ht="12.75" hidden="false" customHeight="true" outlineLevel="0" collapsed="false">
      <c r="A21" s="40" t="n">
        <v>903</v>
      </c>
      <c r="B21" s="41" t="s">
        <v>1219</v>
      </c>
      <c r="C21" s="41" t="s">
        <v>1222</v>
      </c>
      <c r="D21" s="41" t="s">
        <v>1223</v>
      </c>
    </row>
    <row r="22" customFormat="false" ht="12.75" hidden="false" customHeight="true" outlineLevel="0" collapsed="false">
      <c r="A22" s="38" t="n">
        <v>904</v>
      </c>
      <c r="B22" s="39" t="s">
        <v>1224</v>
      </c>
      <c r="C22" s="39" t="s">
        <v>1225</v>
      </c>
      <c r="D22" s="39" t="s">
        <v>1226</v>
      </c>
    </row>
    <row r="23" customFormat="false" ht="12.75" hidden="false" customHeight="true" outlineLevel="0" collapsed="false">
      <c r="A23" s="38" t="n">
        <v>905</v>
      </c>
      <c r="B23" s="39" t="s">
        <v>1224</v>
      </c>
      <c r="C23" s="39" t="s">
        <v>1227</v>
      </c>
      <c r="D23" s="39" t="s">
        <v>1228</v>
      </c>
    </row>
    <row r="24" customFormat="false" ht="12.75" hidden="false" customHeight="true" outlineLevel="0" collapsed="false">
      <c r="A24" s="42" t="n">
        <v>906</v>
      </c>
      <c r="B24" s="43" t="s">
        <v>1229</v>
      </c>
      <c r="C24" s="43" t="s">
        <v>1230</v>
      </c>
      <c r="D24" s="43" t="s">
        <v>1231</v>
      </c>
    </row>
    <row r="25" customFormat="false" ht="12.75" hidden="false" customHeight="true" outlineLevel="0" collapsed="false">
      <c r="A25" s="42" t="n">
        <v>907</v>
      </c>
      <c r="B25" s="43" t="s">
        <v>1229</v>
      </c>
      <c r="C25" s="43" t="s">
        <v>1232</v>
      </c>
      <c r="D25" s="43" t="s">
        <v>1233</v>
      </c>
    </row>
    <row r="26" customFormat="false" ht="12.75" hidden="false" customHeight="true" outlineLevel="0" collapsed="false">
      <c r="A26" s="42" t="n">
        <v>908</v>
      </c>
      <c r="B26" s="43" t="s">
        <v>1229</v>
      </c>
      <c r="C26" s="43" t="s">
        <v>1234</v>
      </c>
      <c r="D26" s="43" t="s">
        <v>1235</v>
      </c>
    </row>
    <row r="27" customFormat="false" ht="12.75" hidden="false" customHeight="true" outlineLevel="0" collapsed="false">
      <c r="A27" s="42" t="n">
        <v>909</v>
      </c>
      <c r="B27" s="43" t="s">
        <v>1229</v>
      </c>
      <c r="C27" s="43" t="s">
        <v>1236</v>
      </c>
      <c r="D27" s="43" t="s">
        <v>1237</v>
      </c>
    </row>
    <row r="28" customFormat="false" ht="12.75" hidden="false" customHeight="true" outlineLevel="0" collapsed="false">
      <c r="A28" s="38" t="n">
        <v>910</v>
      </c>
      <c r="B28" s="39" t="s">
        <v>1238</v>
      </c>
      <c r="C28" s="39" t="s">
        <v>1239</v>
      </c>
      <c r="D28" s="39" t="s">
        <v>1240</v>
      </c>
    </row>
    <row r="29" customFormat="false" ht="12.75" hidden="false" customHeight="true" outlineLevel="0" collapsed="false">
      <c r="A29" s="38" t="n">
        <v>911</v>
      </c>
      <c r="B29" s="39" t="s">
        <v>1238</v>
      </c>
      <c r="C29" s="39" t="s">
        <v>1241</v>
      </c>
      <c r="D29" s="39" t="s">
        <v>1242</v>
      </c>
    </row>
    <row r="30" customFormat="false" ht="12.75" hidden="false" customHeight="true" outlineLevel="0" collapsed="false">
      <c r="A30" s="40" t="n">
        <v>912</v>
      </c>
      <c r="B30" s="41" t="s">
        <v>1243</v>
      </c>
      <c r="C30" s="41" t="s">
        <v>1244</v>
      </c>
      <c r="D30" s="41" t="s">
        <v>1245</v>
      </c>
    </row>
    <row r="31" customFormat="false" ht="12.75" hidden="false" customHeight="true" outlineLevel="0" collapsed="false">
      <c r="A31" s="40" t="n">
        <v>913</v>
      </c>
      <c r="B31" s="41" t="s">
        <v>1243</v>
      </c>
      <c r="C31" s="41" t="s">
        <v>1225</v>
      </c>
      <c r="D31" s="41" t="s">
        <v>1226</v>
      </c>
    </row>
    <row r="32" customFormat="false" ht="12.75" hidden="false" customHeight="true" outlineLevel="0" collapsed="false">
      <c r="A32" s="40" t="n">
        <v>914</v>
      </c>
      <c r="B32" s="41" t="s">
        <v>1243</v>
      </c>
      <c r="C32" s="41" t="s">
        <v>1246</v>
      </c>
      <c r="D32" s="41" t="s">
        <v>1247</v>
      </c>
    </row>
    <row r="33" customFormat="false" ht="12.75" hidden="false" customHeight="true" outlineLevel="0" collapsed="false">
      <c r="A33" s="40" t="n">
        <v>915</v>
      </c>
      <c r="B33" s="41" t="s">
        <v>1243</v>
      </c>
      <c r="C33" s="41" t="s">
        <v>1248</v>
      </c>
      <c r="D33" s="41" t="s">
        <v>1249</v>
      </c>
    </row>
    <row r="34" customFormat="false" ht="12.75" hidden="false" customHeight="true" outlineLevel="0" collapsed="false">
      <c r="A34" s="40" t="n">
        <v>916</v>
      </c>
      <c r="B34" s="41" t="s">
        <v>1243</v>
      </c>
      <c r="C34" s="41" t="s">
        <v>1250</v>
      </c>
      <c r="D34" s="41" t="s">
        <v>1251</v>
      </c>
    </row>
    <row r="35" customFormat="false" ht="12.75" hidden="false" customHeight="true" outlineLevel="0" collapsed="false">
      <c r="A35" s="38" t="n">
        <v>917</v>
      </c>
      <c r="B35" s="39" t="s">
        <v>1252</v>
      </c>
      <c r="C35" s="39" t="s">
        <v>1253</v>
      </c>
      <c r="D35" s="39" t="s">
        <v>1254</v>
      </c>
    </row>
    <row r="36" customFormat="false" ht="12.75" hidden="false" customHeight="true" outlineLevel="0" collapsed="false">
      <c r="A36" s="38" t="n">
        <v>918</v>
      </c>
      <c r="B36" s="39" t="s">
        <v>1252</v>
      </c>
      <c r="C36" s="39" t="s">
        <v>1255</v>
      </c>
      <c r="D36" s="39" t="s">
        <v>1256</v>
      </c>
    </row>
    <row r="37" customFormat="false" ht="12.75" hidden="false" customHeight="true" outlineLevel="0" collapsed="false">
      <c r="A37" s="40" t="n">
        <v>919</v>
      </c>
      <c r="B37" s="41" t="s">
        <v>1257</v>
      </c>
      <c r="C37" s="41" t="s">
        <v>1258</v>
      </c>
      <c r="D37" s="41" t="s">
        <v>1259</v>
      </c>
    </row>
    <row r="38" customFormat="false" ht="12.75" hidden="false" customHeight="true" outlineLevel="0" collapsed="false">
      <c r="A38" s="40" t="n">
        <v>920</v>
      </c>
      <c r="B38" s="41" t="s">
        <v>1257</v>
      </c>
      <c r="C38" s="41" t="s">
        <v>1260</v>
      </c>
      <c r="D38" s="41" t="s">
        <v>1261</v>
      </c>
    </row>
    <row r="39" customFormat="false" ht="12.75" hidden="false" customHeight="true" outlineLevel="0" collapsed="false">
      <c r="A39" s="38" t="n">
        <v>921</v>
      </c>
      <c r="B39" s="39" t="s">
        <v>1262</v>
      </c>
      <c r="C39" s="39" t="s">
        <v>1263</v>
      </c>
      <c r="D39" s="39" t="s">
        <v>1264</v>
      </c>
    </row>
    <row r="40" customFormat="false" ht="12.75" hidden="false" customHeight="true" outlineLevel="0" collapsed="false">
      <c r="A40" s="38" t="n">
        <v>922</v>
      </c>
      <c r="B40" s="39" t="s">
        <v>1262</v>
      </c>
      <c r="C40" s="39" t="s">
        <v>1265</v>
      </c>
      <c r="D40" s="39" t="s">
        <v>1266</v>
      </c>
    </row>
    <row r="41" customFormat="false" ht="12.75" hidden="false" customHeight="true" outlineLevel="0" collapsed="false">
      <c r="A41" s="40" t="n">
        <v>923</v>
      </c>
      <c r="B41" s="41" t="s">
        <v>1267</v>
      </c>
      <c r="C41" s="41" t="s">
        <v>1268</v>
      </c>
      <c r="D41" s="41" t="s">
        <v>1269</v>
      </c>
    </row>
    <row r="42" customFormat="false" ht="12.75" hidden="false" customHeight="true" outlineLevel="0" collapsed="false">
      <c r="A42" s="40" t="n">
        <v>924</v>
      </c>
      <c r="B42" s="41" t="s">
        <v>1267</v>
      </c>
      <c r="C42" s="41" t="s">
        <v>1270</v>
      </c>
      <c r="D42" s="41" t="s">
        <v>1271</v>
      </c>
    </row>
    <row r="43" customFormat="false" ht="12.75" hidden="false" customHeight="true" outlineLevel="0" collapsed="false">
      <c r="A43" s="38" t="n">
        <v>925</v>
      </c>
      <c r="B43" s="39" t="s">
        <v>1272</v>
      </c>
      <c r="C43" s="39" t="s">
        <v>1273</v>
      </c>
      <c r="D43" s="39" t="s">
        <v>1274</v>
      </c>
    </row>
    <row r="44" customFormat="false" ht="12.75" hidden="false" customHeight="true" outlineLevel="0" collapsed="false">
      <c r="A44" s="38" t="n">
        <v>926</v>
      </c>
      <c r="B44" s="39" t="s">
        <v>1272</v>
      </c>
      <c r="C44" s="39" t="s">
        <v>1275</v>
      </c>
      <c r="D44" s="39" t="s">
        <v>1276</v>
      </c>
    </row>
    <row r="45" customFormat="false" ht="12.75" hidden="false" customHeight="true" outlineLevel="0" collapsed="false">
      <c r="A45" s="40" t="n">
        <v>927</v>
      </c>
      <c r="B45" s="41" t="s">
        <v>1277</v>
      </c>
      <c r="C45" s="41" t="s">
        <v>1278</v>
      </c>
      <c r="D45" s="41" t="s">
        <v>1279</v>
      </c>
    </row>
    <row r="46" customFormat="false" ht="12.75" hidden="false" customHeight="true" outlineLevel="0" collapsed="false">
      <c r="A46" s="40" t="n">
        <v>928</v>
      </c>
      <c r="B46" s="41" t="s">
        <v>1277</v>
      </c>
      <c r="C46" s="41" t="s">
        <v>1280</v>
      </c>
      <c r="D46" s="41" t="s">
        <v>1281</v>
      </c>
    </row>
    <row r="47" customFormat="false" ht="12.75" hidden="false" customHeight="true" outlineLevel="0" collapsed="false">
      <c r="A47" s="38" t="n">
        <v>929</v>
      </c>
      <c r="B47" s="39" t="s">
        <v>1282</v>
      </c>
      <c r="C47" s="39" t="s">
        <v>1283</v>
      </c>
      <c r="D47" s="39" t="s">
        <v>1284</v>
      </c>
    </row>
    <row r="48" customFormat="false" ht="12.75" hidden="false" customHeight="true" outlineLevel="0" collapsed="false">
      <c r="A48" s="38" t="n">
        <v>930</v>
      </c>
      <c r="B48" s="39" t="s">
        <v>1282</v>
      </c>
      <c r="C48" s="39" t="s">
        <v>1285</v>
      </c>
      <c r="D48" s="39" t="s">
        <v>1286</v>
      </c>
    </row>
    <row r="49" customFormat="false" ht="12.75" hidden="false" customHeight="true" outlineLevel="0" collapsed="false">
      <c r="A49" s="40" t="n">
        <v>931</v>
      </c>
      <c r="B49" s="41" t="s">
        <v>1287</v>
      </c>
      <c r="C49" s="41" t="s">
        <v>1288</v>
      </c>
      <c r="D49" s="41" t="s">
        <v>1289</v>
      </c>
    </row>
    <row r="50" customFormat="false" ht="12.75" hidden="false" customHeight="true" outlineLevel="0" collapsed="false">
      <c r="A50" s="40" t="n">
        <v>932</v>
      </c>
      <c r="B50" s="41" t="s">
        <v>1287</v>
      </c>
      <c r="C50" s="41" t="s">
        <v>1290</v>
      </c>
      <c r="D50" s="41" t="s">
        <v>1291</v>
      </c>
    </row>
    <row r="51" customFormat="false" ht="12.75" hidden="false" customHeight="true" outlineLevel="0" collapsed="false">
      <c r="A51" s="38" t="n">
        <v>933</v>
      </c>
      <c r="B51" s="39" t="s">
        <v>1292</v>
      </c>
      <c r="C51" s="39" t="s">
        <v>1293</v>
      </c>
      <c r="D51" s="39" t="s">
        <v>1294</v>
      </c>
    </row>
    <row r="52" customFormat="false" ht="12.75" hidden="false" customHeight="true" outlineLevel="0" collapsed="false">
      <c r="A52" s="38" t="n">
        <v>934</v>
      </c>
      <c r="B52" s="39" t="s">
        <v>1292</v>
      </c>
      <c r="C52" s="39" t="s">
        <v>1295</v>
      </c>
      <c r="D52" s="39" t="s">
        <v>1296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917"/>
  <sheetViews>
    <sheetView showFormulas="false" showGridLines="true" showRowColHeaders="true" showZeros="true" rightToLeft="false" tabSelected="false" showOutlineSymbols="true" defaultGridColor="true" view="normal" topLeftCell="A1" colorId="64" zoomScale="112" zoomScaleNormal="112" zoomScalePageLayoutView="100" workbookViewId="0">
      <pane xSplit="0" ySplit="2" topLeftCell="A18" activePane="bottomLeft" state="frozen"/>
      <selection pane="topLeft" activeCell="A1" activeCellId="0" sqref="A1"/>
      <selection pane="bottomLeft" activeCell="D4674" activeCellId="0" sqref="D4674"/>
    </sheetView>
  </sheetViews>
  <sheetFormatPr defaultColWidth="9.13671875" defaultRowHeight="12.75" zeroHeight="false" outlineLevelRow="0" outlineLevelCol="0"/>
  <cols>
    <col collapsed="false" customWidth="true" hidden="false" outlineLevel="0" max="1" min="1" style="44" width="16.14"/>
    <col collapsed="false" customWidth="true" hidden="false" outlineLevel="0" max="2" min="2" style="45" width="37.71"/>
    <col collapsed="false" customWidth="false" hidden="false" outlineLevel="0" max="3" min="3" style="45" width="9.13"/>
    <col collapsed="false" customWidth="true" hidden="false" outlineLevel="0" max="4" min="4" style="45" width="19.31"/>
    <col collapsed="false" customWidth="true" hidden="false" outlineLevel="0" max="5" min="5" style="45" width="27.72"/>
    <col collapsed="false" customWidth="true" hidden="false" outlineLevel="0" max="6" min="6" style="45" width="18.71"/>
    <col collapsed="false" customWidth="true" hidden="false" outlineLevel="0" max="7" min="7" style="45" width="35.85"/>
    <col collapsed="false" customWidth="false" hidden="false" outlineLevel="0" max="1024" min="8" style="45" width="9.13"/>
  </cols>
  <sheetData>
    <row r="1" customFormat="false" ht="12.75" hidden="false" customHeight="true" outlineLevel="0" collapsed="false">
      <c r="A1" s="46" t="s">
        <v>1297</v>
      </c>
      <c r="B1" s="46"/>
      <c r="D1" s="47" t="s">
        <v>1298</v>
      </c>
      <c r="E1" s="47"/>
      <c r="F1" s="47"/>
      <c r="G1" s="47"/>
    </row>
    <row r="2" customFormat="false" ht="12.75" hidden="false" customHeight="true" outlineLevel="0" collapsed="false">
      <c r="A2" s="48" t="s">
        <v>99</v>
      </c>
      <c r="B2" s="48" t="s">
        <v>1299</v>
      </c>
      <c r="D2" s="49" t="s">
        <v>99</v>
      </c>
      <c r="E2" s="49" t="s">
        <v>1300</v>
      </c>
      <c r="F2" s="49" t="s">
        <v>787</v>
      </c>
      <c r="G2" s="49" t="s">
        <v>96</v>
      </c>
    </row>
    <row r="3" customFormat="false" ht="12.75" hidden="false" customHeight="true" outlineLevel="0" collapsed="false">
      <c r="A3" s="50" t="n">
        <v>52001</v>
      </c>
      <c r="B3" s="51" t="s">
        <v>1301</v>
      </c>
      <c r="D3" s="52" t="n">
        <v>52001</v>
      </c>
      <c r="E3" s="53" t="s">
        <v>1302</v>
      </c>
      <c r="F3" s="53" t="s">
        <v>1303</v>
      </c>
      <c r="G3" s="53" t="s">
        <v>1304</v>
      </c>
    </row>
    <row r="4" customFormat="false" ht="12.75" hidden="false" customHeight="true" outlineLevel="0" collapsed="false">
      <c r="A4" s="50" t="n">
        <v>47023</v>
      </c>
      <c r="B4" s="51" t="s">
        <v>1305</v>
      </c>
      <c r="D4" s="52" t="n">
        <v>52001</v>
      </c>
      <c r="E4" s="53" t="s">
        <v>1302</v>
      </c>
      <c r="F4" s="53" t="s">
        <v>1306</v>
      </c>
      <c r="G4" s="53" t="s">
        <v>1307</v>
      </c>
    </row>
    <row r="5" customFormat="false" ht="12.75" hidden="false" customHeight="true" outlineLevel="0" collapsed="false">
      <c r="A5" s="50" t="n">
        <v>47002</v>
      </c>
      <c r="B5" s="51" t="s">
        <v>1308</v>
      </c>
      <c r="D5" s="52" t="n">
        <v>52001</v>
      </c>
      <c r="E5" s="53" t="s">
        <v>1302</v>
      </c>
      <c r="F5" s="53" t="s">
        <v>1309</v>
      </c>
      <c r="G5" s="53" t="s">
        <v>1310</v>
      </c>
    </row>
    <row r="6" customFormat="false" ht="12.75" hidden="false" customHeight="true" outlineLevel="0" collapsed="false">
      <c r="A6" s="50" t="n">
        <v>46001</v>
      </c>
      <c r="B6" s="51" t="s">
        <v>1311</v>
      </c>
      <c r="D6" s="52" t="n">
        <v>52001</v>
      </c>
      <c r="E6" s="53" t="s">
        <v>1302</v>
      </c>
      <c r="F6" s="53" t="s">
        <v>1312</v>
      </c>
      <c r="G6" s="53" t="s">
        <v>1313</v>
      </c>
    </row>
    <row r="7" customFormat="false" ht="12.75" hidden="false" customHeight="true" outlineLevel="0" collapsed="false">
      <c r="A7" s="50" t="n">
        <v>51001</v>
      </c>
      <c r="B7" s="51" t="s">
        <v>1314</v>
      </c>
      <c r="D7" s="50" t="n">
        <v>47023</v>
      </c>
      <c r="E7" s="51" t="s">
        <v>1305</v>
      </c>
      <c r="F7" s="53" t="s">
        <v>1315</v>
      </c>
      <c r="G7" s="53" t="s">
        <v>1316</v>
      </c>
    </row>
    <row r="8" customFormat="false" ht="12.75" hidden="false" customHeight="true" outlineLevel="0" collapsed="false">
      <c r="A8" s="50" t="n">
        <v>53001</v>
      </c>
      <c r="B8" s="51" t="s">
        <v>1317</v>
      </c>
      <c r="D8" s="50" t="n">
        <v>47023</v>
      </c>
      <c r="E8" s="51" t="s">
        <v>1305</v>
      </c>
      <c r="F8" s="53" t="s">
        <v>1318</v>
      </c>
      <c r="G8" s="53" t="s">
        <v>1319</v>
      </c>
    </row>
    <row r="9" customFormat="false" ht="12.75" hidden="false" customHeight="true" outlineLevel="0" collapsed="false">
      <c r="A9" s="50" t="n">
        <v>51002</v>
      </c>
      <c r="B9" s="51" t="s">
        <v>1320</v>
      </c>
      <c r="D9" s="50" t="n">
        <v>47023</v>
      </c>
      <c r="E9" s="51" t="s">
        <v>1305</v>
      </c>
      <c r="F9" s="53" t="s">
        <v>1321</v>
      </c>
      <c r="G9" s="53" t="s">
        <v>1322</v>
      </c>
    </row>
    <row r="10" customFormat="false" ht="12.75" hidden="false" customHeight="true" outlineLevel="0" collapsed="false">
      <c r="A10" s="50" t="n">
        <v>52002</v>
      </c>
      <c r="B10" s="51" t="s">
        <v>1323</v>
      </c>
      <c r="D10" s="50" t="n">
        <v>47023</v>
      </c>
      <c r="E10" s="51" t="s">
        <v>1305</v>
      </c>
      <c r="F10" s="53" t="s">
        <v>1324</v>
      </c>
      <c r="G10" s="53" t="s">
        <v>1325</v>
      </c>
    </row>
    <row r="11" customFormat="false" ht="12.75" hidden="false" customHeight="true" outlineLevel="0" collapsed="false">
      <c r="A11" s="50" t="n">
        <v>45001</v>
      </c>
      <c r="B11" s="51" t="s">
        <v>1326</v>
      </c>
      <c r="D11" s="50" t="n">
        <v>47023</v>
      </c>
      <c r="E11" s="51" t="s">
        <v>1305</v>
      </c>
      <c r="F11" s="53" t="s">
        <v>1327</v>
      </c>
      <c r="G11" s="53" t="s">
        <v>1328</v>
      </c>
    </row>
    <row r="12" customFormat="false" ht="12.75" hidden="false" customHeight="true" outlineLevel="0" collapsed="false">
      <c r="A12" s="50" t="n">
        <v>51003</v>
      </c>
      <c r="B12" s="51" t="s">
        <v>1329</v>
      </c>
      <c r="D12" s="50" t="n">
        <v>47023</v>
      </c>
      <c r="E12" s="51" t="s">
        <v>1305</v>
      </c>
      <c r="F12" s="53" t="s">
        <v>1330</v>
      </c>
      <c r="G12" s="53" t="s">
        <v>1331</v>
      </c>
    </row>
    <row r="13" customFormat="false" ht="12.75" hidden="false" customHeight="true" outlineLevel="0" collapsed="false">
      <c r="A13" s="50" t="n">
        <v>46002</v>
      </c>
      <c r="B13" s="51" t="s">
        <v>1332</v>
      </c>
      <c r="D13" s="50" t="n">
        <v>47023</v>
      </c>
      <c r="E13" s="51" t="s">
        <v>1305</v>
      </c>
      <c r="F13" s="53" t="s">
        <v>1333</v>
      </c>
      <c r="G13" s="53" t="s">
        <v>1334</v>
      </c>
    </row>
    <row r="14" customFormat="false" ht="12.75" hidden="false" customHeight="true" outlineLevel="0" collapsed="false">
      <c r="A14" s="50" t="n">
        <v>48001</v>
      </c>
      <c r="B14" s="51" t="s">
        <v>1335</v>
      </c>
      <c r="D14" s="50" t="n">
        <v>47023</v>
      </c>
      <c r="E14" s="51" t="s">
        <v>1305</v>
      </c>
      <c r="F14" s="53" t="s">
        <v>1336</v>
      </c>
      <c r="G14" s="53" t="s">
        <v>1337</v>
      </c>
    </row>
    <row r="15" customFormat="false" ht="12.75" hidden="false" customHeight="true" outlineLevel="0" collapsed="false">
      <c r="A15" s="50" t="n">
        <v>45002</v>
      </c>
      <c r="B15" s="51" t="s">
        <v>1338</v>
      </c>
      <c r="D15" s="50" t="n">
        <v>47023</v>
      </c>
      <c r="E15" s="51" t="s">
        <v>1305</v>
      </c>
      <c r="F15" s="53" t="s">
        <v>1339</v>
      </c>
      <c r="G15" s="53" t="s">
        <v>1340</v>
      </c>
    </row>
    <row r="16" customFormat="false" ht="12.75" hidden="false" customHeight="true" outlineLevel="0" collapsed="false">
      <c r="A16" s="50" t="n">
        <v>48002</v>
      </c>
      <c r="B16" s="51" t="s">
        <v>1341</v>
      </c>
      <c r="D16" s="50" t="n">
        <v>47023</v>
      </c>
      <c r="E16" s="51" t="s">
        <v>1305</v>
      </c>
      <c r="F16" s="53" t="s">
        <v>1342</v>
      </c>
      <c r="G16" s="53" t="s">
        <v>1343</v>
      </c>
    </row>
    <row r="17" customFormat="false" ht="12.75" hidden="false" customHeight="true" outlineLevel="0" collapsed="false">
      <c r="A17" s="50" t="n">
        <v>48054</v>
      </c>
      <c r="B17" s="51" t="s">
        <v>1344</v>
      </c>
      <c r="D17" s="52" t="n">
        <v>47002</v>
      </c>
      <c r="E17" s="53" t="s">
        <v>1345</v>
      </c>
      <c r="F17" s="53" t="s">
        <v>1346</v>
      </c>
      <c r="G17" s="53" t="s">
        <v>1347</v>
      </c>
    </row>
    <row r="18" customFormat="false" ht="12.75" hidden="false" customHeight="true" outlineLevel="0" collapsed="false">
      <c r="A18" s="50" t="n">
        <v>48003</v>
      </c>
      <c r="B18" s="51" t="s">
        <v>1348</v>
      </c>
      <c r="D18" s="52" t="n">
        <v>47002</v>
      </c>
      <c r="E18" s="53" t="s">
        <v>1345</v>
      </c>
      <c r="F18" s="53" t="s">
        <v>1349</v>
      </c>
      <c r="G18" s="53" t="s">
        <v>1350</v>
      </c>
    </row>
    <row r="19" customFormat="false" ht="12.75" hidden="false" customHeight="true" outlineLevel="0" collapsed="false">
      <c r="A19" s="50" t="n">
        <v>46003</v>
      </c>
      <c r="B19" s="51" t="s">
        <v>1351</v>
      </c>
      <c r="D19" s="52" t="n">
        <v>47002</v>
      </c>
      <c r="E19" s="53" t="s">
        <v>1345</v>
      </c>
      <c r="F19" s="53" t="s">
        <v>1352</v>
      </c>
      <c r="G19" s="53" t="s">
        <v>1353</v>
      </c>
    </row>
    <row r="20" customFormat="false" ht="12.75" hidden="false" customHeight="true" outlineLevel="0" collapsed="false">
      <c r="A20" s="50" t="n">
        <v>51004</v>
      </c>
      <c r="B20" s="51" t="s">
        <v>1354</v>
      </c>
      <c r="D20" s="52" t="n">
        <v>47002</v>
      </c>
      <c r="E20" s="53" t="s">
        <v>1345</v>
      </c>
      <c r="F20" s="53" t="s">
        <v>1355</v>
      </c>
      <c r="G20" s="53" t="s">
        <v>1356</v>
      </c>
    </row>
    <row r="21" customFormat="false" ht="12.75" hidden="false" customHeight="true" outlineLevel="0" collapsed="false">
      <c r="A21" s="50" t="n">
        <v>49001</v>
      </c>
      <c r="B21" s="51" t="s">
        <v>1357</v>
      </c>
      <c r="D21" s="52" t="n">
        <v>47002</v>
      </c>
      <c r="E21" s="53" t="s">
        <v>1345</v>
      </c>
      <c r="F21" s="53" t="s">
        <v>1358</v>
      </c>
      <c r="G21" s="53" t="s">
        <v>1359</v>
      </c>
    </row>
    <row r="22" customFormat="false" ht="12.75" hidden="false" customHeight="true" outlineLevel="0" collapsed="false">
      <c r="A22" s="50" t="n">
        <v>50001</v>
      </c>
      <c r="B22" s="51" t="s">
        <v>1360</v>
      </c>
      <c r="D22" s="52" t="n">
        <v>46001</v>
      </c>
      <c r="E22" s="53" t="s">
        <v>1361</v>
      </c>
      <c r="F22" s="53" t="s">
        <v>1362</v>
      </c>
      <c r="G22" s="53" t="s">
        <v>1363</v>
      </c>
    </row>
    <row r="23" customFormat="false" ht="12.75" hidden="false" customHeight="true" outlineLevel="0" collapsed="false">
      <c r="A23" s="50" t="n">
        <v>46004</v>
      </c>
      <c r="B23" s="51" t="s">
        <v>1364</v>
      </c>
      <c r="D23" s="52" t="n">
        <v>46001</v>
      </c>
      <c r="E23" s="53" t="s">
        <v>1361</v>
      </c>
      <c r="F23" s="53" t="s">
        <v>1365</v>
      </c>
      <c r="G23" s="53" t="s">
        <v>1366</v>
      </c>
    </row>
    <row r="24" customFormat="false" ht="12.75" hidden="false" customHeight="true" outlineLevel="0" collapsed="false">
      <c r="A24" s="50" t="n">
        <v>48004</v>
      </c>
      <c r="B24" s="51" t="s">
        <v>1367</v>
      </c>
      <c r="D24" s="52" t="n">
        <v>46001</v>
      </c>
      <c r="E24" s="53" t="s">
        <v>1361</v>
      </c>
      <c r="F24" s="53" t="s">
        <v>1368</v>
      </c>
      <c r="G24" s="53" t="s">
        <v>1369</v>
      </c>
    </row>
    <row r="25" customFormat="false" ht="12.75" hidden="false" customHeight="true" outlineLevel="0" collapsed="false">
      <c r="A25" s="50" t="n">
        <v>51005</v>
      </c>
      <c r="B25" s="51" t="s">
        <v>1370</v>
      </c>
      <c r="D25" s="52" t="n">
        <v>46001</v>
      </c>
      <c r="E25" s="53" t="s">
        <v>1361</v>
      </c>
      <c r="F25" s="53" t="s">
        <v>1371</v>
      </c>
      <c r="G25" s="53" t="s">
        <v>1372</v>
      </c>
    </row>
    <row r="26" customFormat="false" ht="12.75" hidden="false" customHeight="true" outlineLevel="0" collapsed="false">
      <c r="A26" s="50" t="n">
        <v>47003</v>
      </c>
      <c r="B26" s="51" t="s">
        <v>1373</v>
      </c>
      <c r="D26" s="52" t="n">
        <v>46001</v>
      </c>
      <c r="E26" s="53" t="s">
        <v>1361</v>
      </c>
      <c r="F26" s="53" t="s">
        <v>1374</v>
      </c>
      <c r="G26" s="53" t="s">
        <v>1375</v>
      </c>
    </row>
    <row r="27" customFormat="false" ht="12.75" hidden="false" customHeight="true" outlineLevel="0" collapsed="false">
      <c r="A27" s="50" t="n">
        <v>52003</v>
      </c>
      <c r="B27" s="51" t="s">
        <v>1376</v>
      </c>
      <c r="D27" s="52" t="n">
        <v>46001</v>
      </c>
      <c r="E27" s="53" t="s">
        <v>1361</v>
      </c>
      <c r="F27" s="53" t="s">
        <v>1377</v>
      </c>
      <c r="G27" s="53" t="s">
        <v>1378</v>
      </c>
    </row>
    <row r="28" customFormat="false" ht="12.75" hidden="false" customHeight="true" outlineLevel="0" collapsed="false">
      <c r="A28" s="50" t="n">
        <v>50002</v>
      </c>
      <c r="B28" s="51" t="s">
        <v>1379</v>
      </c>
      <c r="D28" s="52" t="n">
        <v>46001</v>
      </c>
      <c r="E28" s="53" t="s">
        <v>1361</v>
      </c>
      <c r="F28" s="53" t="s">
        <v>1380</v>
      </c>
      <c r="G28" s="53" t="s">
        <v>1381</v>
      </c>
    </row>
    <row r="29" customFormat="false" ht="12.75" hidden="false" customHeight="true" outlineLevel="0" collapsed="false">
      <c r="A29" s="50" t="n">
        <v>50003</v>
      </c>
      <c r="B29" s="51" t="s">
        <v>1382</v>
      </c>
      <c r="D29" s="52" t="n">
        <v>46001</v>
      </c>
      <c r="E29" s="53" t="s">
        <v>1361</v>
      </c>
      <c r="F29" s="53" t="s">
        <v>1383</v>
      </c>
      <c r="G29" s="53" t="s">
        <v>1384</v>
      </c>
    </row>
    <row r="30" customFormat="false" ht="12.75" hidden="false" customHeight="true" outlineLevel="0" collapsed="false">
      <c r="A30" s="50" t="n">
        <v>50004</v>
      </c>
      <c r="B30" s="51" t="s">
        <v>1385</v>
      </c>
      <c r="D30" s="52" t="n">
        <v>46001</v>
      </c>
      <c r="E30" s="53" t="s">
        <v>1361</v>
      </c>
      <c r="F30" s="53" t="s">
        <v>1386</v>
      </c>
      <c r="G30" s="53" t="s">
        <v>1387</v>
      </c>
    </row>
    <row r="31" customFormat="false" ht="12.75" hidden="false" customHeight="true" outlineLevel="0" collapsed="false">
      <c r="A31" s="50" t="n">
        <v>48005</v>
      </c>
      <c r="B31" s="51" t="s">
        <v>1388</v>
      </c>
      <c r="D31" s="52" t="n">
        <v>46001</v>
      </c>
      <c r="E31" s="53" t="s">
        <v>1361</v>
      </c>
      <c r="F31" s="53" t="s">
        <v>1389</v>
      </c>
      <c r="G31" s="53" t="s">
        <v>1390</v>
      </c>
    </row>
    <row r="32" customFormat="false" ht="12.75" hidden="false" customHeight="true" outlineLevel="0" collapsed="false">
      <c r="A32" s="50" t="n">
        <v>46005</v>
      </c>
      <c r="B32" s="51" t="s">
        <v>1391</v>
      </c>
      <c r="D32" s="52" t="n">
        <v>46001</v>
      </c>
      <c r="E32" s="53" t="s">
        <v>1361</v>
      </c>
      <c r="F32" s="53" t="s">
        <v>1392</v>
      </c>
      <c r="G32" s="53" t="s">
        <v>1393</v>
      </c>
    </row>
    <row r="33" customFormat="false" ht="12.75" hidden="false" customHeight="true" outlineLevel="0" collapsed="false">
      <c r="A33" s="50" t="n">
        <v>53002</v>
      </c>
      <c r="B33" s="51" t="s">
        <v>1394</v>
      </c>
      <c r="D33" s="52" t="n">
        <v>46001</v>
      </c>
      <c r="E33" s="53" t="s">
        <v>1361</v>
      </c>
      <c r="F33" s="53" t="s">
        <v>1395</v>
      </c>
      <c r="G33" s="53" t="s">
        <v>1396</v>
      </c>
    </row>
    <row r="34" customFormat="false" ht="12.75" hidden="false" customHeight="true" outlineLevel="0" collapsed="false">
      <c r="A34" s="50" t="n">
        <v>48006</v>
      </c>
      <c r="B34" s="51" t="s">
        <v>1397</v>
      </c>
      <c r="D34" s="52" t="n">
        <v>46001</v>
      </c>
      <c r="E34" s="53" t="s">
        <v>1361</v>
      </c>
      <c r="F34" s="53" t="s">
        <v>1398</v>
      </c>
      <c r="G34" s="53" t="s">
        <v>1399</v>
      </c>
    </row>
    <row r="35" customFormat="false" ht="12.75" hidden="false" customHeight="true" outlineLevel="0" collapsed="false">
      <c r="A35" s="50" t="n">
        <v>49002</v>
      </c>
      <c r="B35" s="51" t="s">
        <v>1400</v>
      </c>
      <c r="D35" s="52" t="n">
        <v>46001</v>
      </c>
      <c r="E35" s="53" t="s">
        <v>1361</v>
      </c>
      <c r="F35" s="53" t="s">
        <v>1401</v>
      </c>
      <c r="G35" s="53" t="s">
        <v>1402</v>
      </c>
    </row>
    <row r="36" customFormat="false" ht="12.75" hidden="false" customHeight="true" outlineLevel="0" collapsed="false">
      <c r="A36" s="50" t="n">
        <v>49003</v>
      </c>
      <c r="B36" s="51" t="s">
        <v>1403</v>
      </c>
      <c r="D36" s="52" t="n">
        <v>46001</v>
      </c>
      <c r="E36" s="53" t="s">
        <v>1361</v>
      </c>
      <c r="F36" s="53" t="s">
        <v>1404</v>
      </c>
      <c r="G36" s="53" t="s">
        <v>1405</v>
      </c>
    </row>
    <row r="37" customFormat="false" ht="12.75" hidden="false" customHeight="true" outlineLevel="0" collapsed="false">
      <c r="A37" s="50" t="n">
        <v>46006</v>
      </c>
      <c r="B37" s="51" t="s">
        <v>1406</v>
      </c>
      <c r="D37" s="52" t="n">
        <v>46001</v>
      </c>
      <c r="E37" s="53" t="s">
        <v>1361</v>
      </c>
      <c r="F37" s="53" t="s">
        <v>1407</v>
      </c>
      <c r="G37" s="53" t="s">
        <v>1408</v>
      </c>
    </row>
    <row r="38" customFormat="false" ht="12.75" hidden="false" customHeight="true" outlineLevel="0" collapsed="false">
      <c r="A38" s="50" t="n">
        <v>100001</v>
      </c>
      <c r="B38" s="51" t="s">
        <v>1409</v>
      </c>
      <c r="D38" s="52" t="n">
        <v>46001</v>
      </c>
      <c r="E38" s="53" t="s">
        <v>1361</v>
      </c>
      <c r="F38" s="53" t="s">
        <v>1410</v>
      </c>
      <c r="G38" s="53" t="s">
        <v>1411</v>
      </c>
    </row>
    <row r="39" customFormat="false" ht="12.75" hidden="false" customHeight="true" outlineLevel="0" collapsed="false">
      <c r="A39" s="50" t="n">
        <v>53003</v>
      </c>
      <c r="B39" s="51" t="s">
        <v>1412</v>
      </c>
      <c r="D39" s="52" t="n">
        <v>46001</v>
      </c>
      <c r="E39" s="53" t="s">
        <v>1361</v>
      </c>
      <c r="F39" s="53" t="s">
        <v>1413</v>
      </c>
      <c r="G39" s="53" t="s">
        <v>1414</v>
      </c>
    </row>
    <row r="40" customFormat="false" ht="12.75" hidden="false" customHeight="true" outlineLevel="0" collapsed="false">
      <c r="A40" s="50" t="n">
        <v>50005</v>
      </c>
      <c r="B40" s="51" t="s">
        <v>1415</v>
      </c>
      <c r="D40" s="52" t="n">
        <v>46001</v>
      </c>
      <c r="E40" s="53" t="s">
        <v>1361</v>
      </c>
      <c r="F40" s="53" t="s">
        <v>1416</v>
      </c>
      <c r="G40" s="53" t="s">
        <v>1417</v>
      </c>
    </row>
    <row r="41" customFormat="false" ht="12.75" hidden="false" customHeight="true" outlineLevel="0" collapsed="false">
      <c r="A41" s="50" t="n">
        <v>46007</v>
      </c>
      <c r="B41" s="51" t="s">
        <v>1418</v>
      </c>
      <c r="D41" s="52" t="n">
        <v>46001</v>
      </c>
      <c r="E41" s="53" t="s">
        <v>1361</v>
      </c>
      <c r="F41" s="53" t="s">
        <v>1419</v>
      </c>
      <c r="G41" s="53" t="s">
        <v>1420</v>
      </c>
    </row>
    <row r="42" customFormat="false" ht="12.75" hidden="false" customHeight="true" outlineLevel="0" collapsed="false">
      <c r="A42" s="50" t="n">
        <v>49004</v>
      </c>
      <c r="B42" s="51" t="s">
        <v>1421</v>
      </c>
      <c r="D42" s="52" t="n">
        <v>46001</v>
      </c>
      <c r="E42" s="53" t="s">
        <v>1361</v>
      </c>
      <c r="F42" s="53" t="s">
        <v>1422</v>
      </c>
      <c r="G42" s="53" t="s">
        <v>1423</v>
      </c>
    </row>
    <row r="43" customFormat="false" ht="12.75" hidden="false" customHeight="true" outlineLevel="0" collapsed="false">
      <c r="A43" s="50" t="n">
        <v>51006</v>
      </c>
      <c r="B43" s="51" t="s">
        <v>1424</v>
      </c>
      <c r="D43" s="52" t="n">
        <v>46001</v>
      </c>
      <c r="E43" s="53" t="s">
        <v>1361</v>
      </c>
      <c r="F43" s="53" t="s">
        <v>1425</v>
      </c>
      <c r="G43" s="53" t="s">
        <v>1426</v>
      </c>
    </row>
    <row r="44" customFormat="false" ht="12.75" hidden="false" customHeight="true" outlineLevel="0" collapsed="false">
      <c r="A44" s="50" t="n">
        <v>48008</v>
      </c>
      <c r="B44" s="51" t="s">
        <v>1427</v>
      </c>
      <c r="D44" s="52" t="n">
        <v>46001</v>
      </c>
      <c r="E44" s="53" t="s">
        <v>1361</v>
      </c>
      <c r="F44" s="53" t="s">
        <v>1428</v>
      </c>
      <c r="G44" s="53" t="s">
        <v>1429</v>
      </c>
    </row>
    <row r="45" customFormat="false" ht="12.75" hidden="false" customHeight="true" outlineLevel="0" collapsed="false">
      <c r="A45" s="50" t="n">
        <v>49005</v>
      </c>
      <c r="B45" s="51" t="s">
        <v>1430</v>
      </c>
      <c r="D45" s="52" t="n">
        <v>46001</v>
      </c>
      <c r="E45" s="53" t="s">
        <v>1361</v>
      </c>
      <c r="F45" s="53" t="s">
        <v>1431</v>
      </c>
      <c r="G45" s="53" t="s">
        <v>1432</v>
      </c>
    </row>
    <row r="46" customFormat="false" ht="12.75" hidden="false" customHeight="true" outlineLevel="0" collapsed="false">
      <c r="A46" s="50" t="n">
        <v>51007</v>
      </c>
      <c r="B46" s="51" t="s">
        <v>1433</v>
      </c>
      <c r="D46" s="52" t="n">
        <v>46001</v>
      </c>
      <c r="E46" s="53" t="s">
        <v>1361</v>
      </c>
      <c r="F46" s="53" t="s">
        <v>1434</v>
      </c>
      <c r="G46" s="53" t="s">
        <v>1435</v>
      </c>
    </row>
    <row r="47" customFormat="false" ht="12.75" hidden="false" customHeight="true" outlineLevel="0" collapsed="false">
      <c r="A47" s="50" t="n">
        <v>46008</v>
      </c>
      <c r="B47" s="51" t="s">
        <v>1436</v>
      </c>
      <c r="D47" s="52" t="n">
        <v>46001</v>
      </c>
      <c r="E47" s="53" t="s">
        <v>1361</v>
      </c>
      <c r="F47" s="53" t="s">
        <v>1437</v>
      </c>
      <c r="G47" s="53" t="s">
        <v>1438</v>
      </c>
    </row>
    <row r="48" customFormat="false" ht="12.75" hidden="false" customHeight="true" outlineLevel="0" collapsed="false">
      <c r="A48" s="50" t="n">
        <v>100002</v>
      </c>
      <c r="B48" s="51" t="s">
        <v>1439</v>
      </c>
      <c r="D48" s="52" t="n">
        <v>46001</v>
      </c>
      <c r="E48" s="53" t="s">
        <v>1361</v>
      </c>
      <c r="F48" s="53" t="s">
        <v>1440</v>
      </c>
      <c r="G48" s="53" t="s">
        <v>1441</v>
      </c>
    </row>
    <row r="49" customFormat="false" ht="12.75" hidden="false" customHeight="true" outlineLevel="0" collapsed="false">
      <c r="A49" s="50" t="n">
        <v>45003</v>
      </c>
      <c r="B49" s="51" t="s">
        <v>1442</v>
      </c>
      <c r="D49" s="52" t="n">
        <v>46001</v>
      </c>
      <c r="E49" s="53" t="s">
        <v>1361</v>
      </c>
      <c r="F49" s="53" t="s">
        <v>1443</v>
      </c>
      <c r="G49" s="53" t="s">
        <v>1444</v>
      </c>
    </row>
    <row r="50" customFormat="false" ht="12.75" hidden="false" customHeight="true" outlineLevel="0" collapsed="false">
      <c r="A50" s="50" t="n">
        <v>50006</v>
      </c>
      <c r="B50" s="51" t="s">
        <v>1445</v>
      </c>
      <c r="D50" s="52" t="n">
        <v>51001</v>
      </c>
      <c r="E50" s="53" t="s">
        <v>1446</v>
      </c>
      <c r="F50" s="53" t="s">
        <v>1447</v>
      </c>
      <c r="G50" s="53" t="s">
        <v>1448</v>
      </c>
    </row>
    <row r="51" customFormat="false" ht="12.75" hidden="false" customHeight="true" outlineLevel="0" collapsed="false">
      <c r="A51" s="50" t="n">
        <v>50040</v>
      </c>
      <c r="B51" s="51" t="s">
        <v>1449</v>
      </c>
      <c r="D51" s="52" t="n">
        <v>51001</v>
      </c>
      <c r="E51" s="53" t="s">
        <v>1446</v>
      </c>
      <c r="F51" s="53" t="s">
        <v>1450</v>
      </c>
      <c r="G51" s="53" t="s">
        <v>1451</v>
      </c>
    </row>
    <row r="52" customFormat="false" ht="12.75" hidden="false" customHeight="true" outlineLevel="0" collapsed="false">
      <c r="A52" s="50" t="n">
        <v>50008</v>
      </c>
      <c r="B52" s="51" t="s">
        <v>1452</v>
      </c>
      <c r="D52" s="52" t="n">
        <v>51001</v>
      </c>
      <c r="E52" s="53" t="s">
        <v>1446</v>
      </c>
      <c r="F52" s="53" t="s">
        <v>1453</v>
      </c>
      <c r="G52" s="53" t="s">
        <v>1454</v>
      </c>
    </row>
    <row r="53" customFormat="false" ht="12.75" hidden="false" customHeight="true" outlineLevel="0" collapsed="false">
      <c r="A53" s="50" t="n">
        <v>45004</v>
      </c>
      <c r="B53" s="51" t="s">
        <v>1455</v>
      </c>
      <c r="D53" s="52" t="n">
        <v>51001</v>
      </c>
      <c r="E53" s="53" t="s">
        <v>1446</v>
      </c>
      <c r="F53" s="53" t="s">
        <v>1456</v>
      </c>
      <c r="G53" s="53" t="s">
        <v>1457</v>
      </c>
    </row>
    <row r="54" customFormat="false" ht="12.75" hidden="false" customHeight="true" outlineLevel="0" collapsed="false">
      <c r="A54" s="50" t="n">
        <v>52004</v>
      </c>
      <c r="B54" s="51" t="s">
        <v>1458</v>
      </c>
      <c r="D54" s="52" t="n">
        <v>51001</v>
      </c>
      <c r="E54" s="53" t="s">
        <v>1446</v>
      </c>
      <c r="F54" s="53" t="s">
        <v>1459</v>
      </c>
      <c r="G54" s="53" t="s">
        <v>1460</v>
      </c>
    </row>
    <row r="55" customFormat="false" ht="12.75" hidden="false" customHeight="true" outlineLevel="0" collapsed="false">
      <c r="A55" s="50" t="n">
        <v>49006</v>
      </c>
      <c r="B55" s="51" t="s">
        <v>1461</v>
      </c>
      <c r="D55" s="52" t="n">
        <v>51001</v>
      </c>
      <c r="E55" s="53" t="s">
        <v>1446</v>
      </c>
      <c r="F55" s="53" t="s">
        <v>1462</v>
      </c>
      <c r="G55" s="53" t="s">
        <v>1463</v>
      </c>
    </row>
    <row r="56" customFormat="false" ht="12.75" hidden="false" customHeight="true" outlineLevel="0" collapsed="false">
      <c r="A56" s="50" t="n">
        <v>53004</v>
      </c>
      <c r="B56" s="51" t="s">
        <v>1464</v>
      </c>
      <c r="D56" s="52" t="n">
        <v>51001</v>
      </c>
      <c r="E56" s="53" t="s">
        <v>1446</v>
      </c>
      <c r="F56" s="53" t="s">
        <v>1465</v>
      </c>
      <c r="G56" s="53" t="s">
        <v>1466</v>
      </c>
    </row>
    <row r="57" customFormat="false" ht="12.75" hidden="false" customHeight="true" outlineLevel="0" collapsed="false">
      <c r="A57" s="50" t="n">
        <v>51008</v>
      </c>
      <c r="B57" s="51" t="s">
        <v>1467</v>
      </c>
      <c r="D57" s="52" t="n">
        <v>51001</v>
      </c>
      <c r="E57" s="53" t="s">
        <v>1446</v>
      </c>
      <c r="F57" s="53" t="s">
        <v>1468</v>
      </c>
      <c r="G57" s="53" t="s">
        <v>1469</v>
      </c>
    </row>
    <row r="58" customFormat="false" ht="12.75" hidden="false" customHeight="true" outlineLevel="0" collapsed="false">
      <c r="A58" s="50" t="n">
        <v>51010</v>
      </c>
      <c r="B58" s="51" t="s">
        <v>1470</v>
      </c>
      <c r="D58" s="52" t="n">
        <v>51001</v>
      </c>
      <c r="E58" s="53" t="s">
        <v>1446</v>
      </c>
      <c r="F58" s="53" t="s">
        <v>1471</v>
      </c>
      <c r="G58" s="53" t="s">
        <v>1472</v>
      </c>
    </row>
    <row r="59" customFormat="false" ht="12.75" hidden="false" customHeight="true" outlineLevel="0" collapsed="false">
      <c r="A59" s="50" t="n">
        <v>48010</v>
      </c>
      <c r="B59" s="51" t="s">
        <v>1473</v>
      </c>
      <c r="D59" s="52" t="n">
        <v>51001</v>
      </c>
      <c r="E59" s="53" t="s">
        <v>1446</v>
      </c>
      <c r="F59" s="53" t="s">
        <v>1474</v>
      </c>
      <c r="G59" s="53" t="s">
        <v>1475</v>
      </c>
    </row>
    <row r="60" customFormat="false" ht="12.75" hidden="false" customHeight="true" outlineLevel="0" collapsed="false">
      <c r="A60" s="50" t="n">
        <v>50009</v>
      </c>
      <c r="B60" s="51" t="s">
        <v>1476</v>
      </c>
      <c r="D60" s="52" t="n">
        <v>51001</v>
      </c>
      <c r="E60" s="53" t="s">
        <v>1446</v>
      </c>
      <c r="F60" s="53" t="s">
        <v>1477</v>
      </c>
      <c r="G60" s="53" t="s">
        <v>1478</v>
      </c>
    </row>
    <row r="61" customFormat="false" ht="12.75" hidden="false" customHeight="true" outlineLevel="0" collapsed="false">
      <c r="A61" s="50" t="n">
        <v>51040</v>
      </c>
      <c r="B61" s="51" t="s">
        <v>1479</v>
      </c>
      <c r="D61" s="52" t="n">
        <v>51001</v>
      </c>
      <c r="E61" s="53" t="s">
        <v>1446</v>
      </c>
      <c r="F61" s="53" t="s">
        <v>1480</v>
      </c>
      <c r="G61" s="53" t="s">
        <v>1481</v>
      </c>
    </row>
    <row r="62" customFormat="false" ht="12.75" hidden="false" customHeight="true" outlineLevel="0" collapsed="false">
      <c r="A62" s="50" t="n">
        <v>53005</v>
      </c>
      <c r="B62" s="51" t="s">
        <v>1482</v>
      </c>
      <c r="D62" s="52" t="n">
        <v>51001</v>
      </c>
      <c r="E62" s="53" t="s">
        <v>1446</v>
      </c>
      <c r="F62" s="53" t="s">
        <v>1483</v>
      </c>
      <c r="G62" s="53" t="s">
        <v>1484</v>
      </c>
    </row>
    <row r="63" customFormat="false" ht="12.75" hidden="false" customHeight="true" outlineLevel="0" collapsed="false">
      <c r="A63" s="50" t="n">
        <v>52005</v>
      </c>
      <c r="B63" s="51" t="s">
        <v>1485</v>
      </c>
      <c r="D63" s="52" t="n">
        <v>51001</v>
      </c>
      <c r="E63" s="53" t="s">
        <v>1446</v>
      </c>
      <c r="F63" s="53" t="s">
        <v>1486</v>
      </c>
      <c r="G63" s="53" t="s">
        <v>1487</v>
      </c>
    </row>
    <row r="64" customFormat="false" ht="12.75" hidden="false" customHeight="true" outlineLevel="0" collapsed="false">
      <c r="A64" s="50" t="n">
        <v>50010</v>
      </c>
      <c r="B64" s="51" t="s">
        <v>1488</v>
      </c>
      <c r="D64" s="52" t="n">
        <v>51001</v>
      </c>
      <c r="E64" s="53" t="s">
        <v>1446</v>
      </c>
      <c r="F64" s="53" t="s">
        <v>1489</v>
      </c>
      <c r="G64" s="53" t="s">
        <v>1490</v>
      </c>
    </row>
    <row r="65" customFormat="false" ht="12.75" hidden="false" customHeight="true" outlineLevel="0" collapsed="false">
      <c r="A65" s="50" t="n">
        <v>52006</v>
      </c>
      <c r="B65" s="51" t="s">
        <v>1491</v>
      </c>
      <c r="D65" s="52" t="n">
        <v>51001</v>
      </c>
      <c r="E65" s="53" t="s">
        <v>1446</v>
      </c>
      <c r="F65" s="53" t="s">
        <v>1492</v>
      </c>
      <c r="G65" s="53" t="s">
        <v>1493</v>
      </c>
    </row>
    <row r="66" customFormat="false" ht="12.75" hidden="false" customHeight="true" outlineLevel="0" collapsed="false">
      <c r="A66" s="50" t="n">
        <v>46009</v>
      </c>
      <c r="B66" s="51" t="s">
        <v>1494</v>
      </c>
      <c r="D66" s="52" t="n">
        <v>51001</v>
      </c>
      <c r="E66" s="53" t="s">
        <v>1446</v>
      </c>
      <c r="F66" s="53" t="s">
        <v>1495</v>
      </c>
      <c r="G66" s="53" t="s">
        <v>1496</v>
      </c>
    </row>
    <row r="67" customFormat="false" ht="12.75" hidden="false" customHeight="true" outlineLevel="0" collapsed="false">
      <c r="A67" s="50" t="n">
        <v>50011</v>
      </c>
      <c r="B67" s="51" t="s">
        <v>1497</v>
      </c>
      <c r="D67" s="52" t="n">
        <v>51001</v>
      </c>
      <c r="E67" s="53" t="s">
        <v>1446</v>
      </c>
      <c r="F67" s="53" t="s">
        <v>1498</v>
      </c>
      <c r="G67" s="53" t="s">
        <v>1499</v>
      </c>
    </row>
    <row r="68" customFormat="false" ht="12.75" hidden="false" customHeight="true" outlineLevel="0" collapsed="false">
      <c r="A68" s="50" t="n">
        <v>51011</v>
      </c>
      <c r="B68" s="51" t="s">
        <v>1500</v>
      </c>
      <c r="D68" s="52" t="n">
        <v>51001</v>
      </c>
      <c r="E68" s="53" t="s">
        <v>1446</v>
      </c>
      <c r="F68" s="53" t="s">
        <v>1501</v>
      </c>
      <c r="G68" s="53" t="s">
        <v>1502</v>
      </c>
    </row>
    <row r="69" customFormat="false" ht="12.75" hidden="false" customHeight="true" outlineLevel="0" collapsed="false">
      <c r="A69" s="50" t="n">
        <v>51012</v>
      </c>
      <c r="B69" s="51" t="s">
        <v>1503</v>
      </c>
      <c r="D69" s="52" t="n">
        <v>51001</v>
      </c>
      <c r="E69" s="53" t="s">
        <v>1446</v>
      </c>
      <c r="F69" s="53" t="s">
        <v>1504</v>
      </c>
      <c r="G69" s="53" t="s">
        <v>1505</v>
      </c>
    </row>
    <row r="70" customFormat="false" ht="12.75" hidden="false" customHeight="true" outlineLevel="0" collapsed="false">
      <c r="A70" s="50" t="n">
        <v>53006</v>
      </c>
      <c r="B70" s="51" t="s">
        <v>1506</v>
      </c>
      <c r="D70" s="52" t="n">
        <v>51001</v>
      </c>
      <c r="E70" s="53" t="s">
        <v>1446</v>
      </c>
      <c r="F70" s="53" t="s">
        <v>1507</v>
      </c>
      <c r="G70" s="53" t="s">
        <v>1508</v>
      </c>
    </row>
    <row r="71" customFormat="false" ht="12.75" hidden="false" customHeight="true" outlineLevel="0" collapsed="false">
      <c r="A71" s="50" t="n">
        <v>46010</v>
      </c>
      <c r="B71" s="51" t="s">
        <v>1509</v>
      </c>
      <c r="D71" s="52" t="n">
        <v>51001</v>
      </c>
      <c r="E71" s="53" t="s">
        <v>1446</v>
      </c>
      <c r="F71" s="53" t="s">
        <v>1510</v>
      </c>
      <c r="G71" s="53" t="s">
        <v>1511</v>
      </c>
    </row>
    <row r="72" customFormat="false" ht="12.75" hidden="false" customHeight="true" outlineLevel="0" collapsed="false">
      <c r="A72" s="50" t="n">
        <v>52007</v>
      </c>
      <c r="B72" s="51" t="s">
        <v>1512</v>
      </c>
      <c r="D72" s="52" t="n">
        <v>51001</v>
      </c>
      <c r="E72" s="53" t="s">
        <v>1446</v>
      </c>
      <c r="F72" s="53" t="s">
        <v>1513</v>
      </c>
      <c r="G72" s="53" t="s">
        <v>1514</v>
      </c>
    </row>
    <row r="73" customFormat="false" ht="12.75" hidden="false" customHeight="true" outlineLevel="0" collapsed="false">
      <c r="A73" s="50" t="n">
        <v>51013</v>
      </c>
      <c r="B73" s="51" t="s">
        <v>1515</v>
      </c>
      <c r="D73" s="52" t="n">
        <v>51001</v>
      </c>
      <c r="E73" s="53" t="s">
        <v>1446</v>
      </c>
      <c r="F73" s="53" t="s">
        <v>1516</v>
      </c>
      <c r="G73" s="53" t="s">
        <v>1517</v>
      </c>
    </row>
    <row r="74" customFormat="false" ht="12.75" hidden="false" customHeight="true" outlineLevel="0" collapsed="false">
      <c r="A74" s="50" t="n">
        <v>49007</v>
      </c>
      <c r="B74" s="51" t="s">
        <v>1518</v>
      </c>
      <c r="D74" s="52" t="n">
        <v>51001</v>
      </c>
      <c r="E74" s="53" t="s">
        <v>1446</v>
      </c>
      <c r="F74" s="53" t="s">
        <v>1519</v>
      </c>
      <c r="G74" s="53" t="s">
        <v>1520</v>
      </c>
    </row>
    <row r="75" customFormat="false" ht="12.75" hidden="false" customHeight="true" outlineLevel="0" collapsed="false">
      <c r="A75" s="50" t="n">
        <v>48011</v>
      </c>
      <c r="B75" s="51" t="s">
        <v>1521</v>
      </c>
      <c r="D75" s="52" t="n">
        <v>51001</v>
      </c>
      <c r="E75" s="53" t="s">
        <v>1446</v>
      </c>
      <c r="F75" s="53" t="s">
        <v>1522</v>
      </c>
      <c r="G75" s="53" t="s">
        <v>1523</v>
      </c>
    </row>
    <row r="76" customFormat="false" ht="12.75" hidden="false" customHeight="true" outlineLevel="0" collapsed="false">
      <c r="A76" s="50" t="n">
        <v>48012</v>
      </c>
      <c r="B76" s="51" t="s">
        <v>1524</v>
      </c>
      <c r="D76" s="52" t="n">
        <v>53001</v>
      </c>
      <c r="E76" s="53" t="s">
        <v>1525</v>
      </c>
      <c r="F76" s="53" t="s">
        <v>1526</v>
      </c>
      <c r="G76" s="53" t="s">
        <v>1527</v>
      </c>
    </row>
    <row r="77" customFormat="false" ht="12.75" hidden="false" customHeight="true" outlineLevel="0" collapsed="false">
      <c r="A77" s="50" t="n">
        <v>52008</v>
      </c>
      <c r="B77" s="51" t="s">
        <v>1528</v>
      </c>
      <c r="D77" s="52" t="n">
        <v>53001</v>
      </c>
      <c r="E77" s="53" t="s">
        <v>1525</v>
      </c>
      <c r="F77" s="53" t="s">
        <v>1529</v>
      </c>
      <c r="G77" s="53" t="s">
        <v>1530</v>
      </c>
    </row>
    <row r="78" customFormat="false" ht="12.75" hidden="false" customHeight="true" outlineLevel="0" collapsed="false">
      <c r="A78" s="50" t="n">
        <v>52009</v>
      </c>
      <c r="B78" s="51" t="s">
        <v>1531</v>
      </c>
      <c r="D78" s="52" t="n">
        <v>53001</v>
      </c>
      <c r="E78" s="53" t="s">
        <v>1525</v>
      </c>
      <c r="F78" s="53" t="s">
        <v>1532</v>
      </c>
      <c r="G78" s="53" t="s">
        <v>1533</v>
      </c>
    </row>
    <row r="79" customFormat="false" ht="12.75" hidden="false" customHeight="true" outlineLevel="0" collapsed="false">
      <c r="A79" s="50" t="n">
        <v>50012</v>
      </c>
      <c r="B79" s="51" t="s">
        <v>1534</v>
      </c>
      <c r="D79" s="52" t="n">
        <v>53001</v>
      </c>
      <c r="E79" s="53" t="s">
        <v>1525</v>
      </c>
      <c r="F79" s="53" t="s">
        <v>1535</v>
      </c>
      <c r="G79" s="53" t="s">
        <v>1536</v>
      </c>
    </row>
    <row r="80" customFormat="false" ht="12.75" hidden="false" customHeight="true" outlineLevel="0" collapsed="false">
      <c r="A80" s="50" t="n">
        <v>47022</v>
      </c>
      <c r="B80" s="51" t="s">
        <v>1537</v>
      </c>
      <c r="D80" s="52" t="n">
        <v>53001</v>
      </c>
      <c r="E80" s="53" t="s">
        <v>1525</v>
      </c>
      <c r="F80" s="53" t="s">
        <v>1538</v>
      </c>
      <c r="G80" s="53" t="s">
        <v>1539</v>
      </c>
    </row>
    <row r="81" customFormat="false" ht="12.75" hidden="false" customHeight="true" outlineLevel="0" collapsed="false">
      <c r="A81" s="50" t="n">
        <v>51014</v>
      </c>
      <c r="B81" s="51" t="s">
        <v>1540</v>
      </c>
      <c r="D81" s="52" t="n">
        <v>53001</v>
      </c>
      <c r="E81" s="53" t="s">
        <v>1525</v>
      </c>
      <c r="F81" s="53" t="s">
        <v>1541</v>
      </c>
      <c r="G81" s="53" t="s">
        <v>1542</v>
      </c>
    </row>
    <row r="82" customFormat="false" ht="12.75" hidden="false" customHeight="true" outlineLevel="0" collapsed="false">
      <c r="A82" s="50" t="n">
        <v>52010</v>
      </c>
      <c r="B82" s="51" t="s">
        <v>1543</v>
      </c>
      <c r="D82" s="52" t="n">
        <v>53001</v>
      </c>
      <c r="E82" s="53" t="s">
        <v>1525</v>
      </c>
      <c r="F82" s="53" t="s">
        <v>1544</v>
      </c>
      <c r="G82" s="53" t="s">
        <v>1545</v>
      </c>
    </row>
    <row r="83" customFormat="false" ht="12.75" hidden="false" customHeight="true" outlineLevel="0" collapsed="false">
      <c r="A83" s="50" t="n">
        <v>51015</v>
      </c>
      <c r="B83" s="51" t="s">
        <v>1546</v>
      </c>
      <c r="D83" s="52" t="n">
        <v>53001</v>
      </c>
      <c r="E83" s="53" t="s">
        <v>1525</v>
      </c>
      <c r="F83" s="53" t="s">
        <v>1547</v>
      </c>
      <c r="G83" s="53" t="s">
        <v>1548</v>
      </c>
    </row>
    <row r="84" customFormat="false" ht="12.75" hidden="false" customHeight="true" outlineLevel="0" collapsed="false">
      <c r="A84" s="50" t="n">
        <v>52011</v>
      </c>
      <c r="B84" s="51" t="s">
        <v>1549</v>
      </c>
      <c r="D84" s="52" t="n">
        <v>53001</v>
      </c>
      <c r="E84" s="53" t="s">
        <v>1525</v>
      </c>
      <c r="F84" s="53" t="s">
        <v>1550</v>
      </c>
      <c r="G84" s="53" t="s">
        <v>1551</v>
      </c>
    </row>
    <row r="85" customFormat="false" ht="12.75" hidden="false" customHeight="true" outlineLevel="0" collapsed="false">
      <c r="A85" s="50" t="n">
        <v>53007</v>
      </c>
      <c r="B85" s="51" t="s">
        <v>1552</v>
      </c>
      <c r="D85" s="52" t="n">
        <v>53001</v>
      </c>
      <c r="E85" s="53" t="s">
        <v>1525</v>
      </c>
      <c r="F85" s="53" t="s">
        <v>1553</v>
      </c>
      <c r="G85" s="53" t="s">
        <v>1554</v>
      </c>
    </row>
    <row r="86" customFormat="false" ht="12.75" hidden="false" customHeight="true" outlineLevel="0" collapsed="false">
      <c r="A86" s="50" t="n">
        <v>51016</v>
      </c>
      <c r="B86" s="51" t="s">
        <v>1555</v>
      </c>
      <c r="D86" s="52" t="n">
        <v>53001</v>
      </c>
      <c r="E86" s="53" t="s">
        <v>1525</v>
      </c>
      <c r="F86" s="53" t="s">
        <v>1556</v>
      </c>
      <c r="G86" s="53" t="s">
        <v>1557</v>
      </c>
    </row>
    <row r="87" customFormat="false" ht="12.75" hidden="false" customHeight="true" outlineLevel="0" collapsed="false">
      <c r="A87" s="50" t="n">
        <v>53008</v>
      </c>
      <c r="B87" s="51" t="s">
        <v>1558</v>
      </c>
      <c r="D87" s="52" t="n">
        <v>53001</v>
      </c>
      <c r="E87" s="53" t="s">
        <v>1525</v>
      </c>
      <c r="F87" s="53" t="s">
        <v>1559</v>
      </c>
      <c r="G87" s="53" t="s">
        <v>1560</v>
      </c>
    </row>
    <row r="88" customFormat="false" ht="12.75" hidden="false" customHeight="true" outlineLevel="0" collapsed="false">
      <c r="A88" s="50" t="n">
        <v>52012</v>
      </c>
      <c r="B88" s="51" t="s">
        <v>1561</v>
      </c>
      <c r="D88" s="52" t="n">
        <v>53001</v>
      </c>
      <c r="E88" s="53" t="s">
        <v>1525</v>
      </c>
      <c r="F88" s="53" t="s">
        <v>1562</v>
      </c>
      <c r="G88" s="53" t="s">
        <v>1563</v>
      </c>
    </row>
    <row r="89" customFormat="false" ht="12.75" hidden="false" customHeight="true" outlineLevel="0" collapsed="false">
      <c r="A89" s="50" t="n">
        <v>49008</v>
      </c>
      <c r="B89" s="51" t="s">
        <v>1564</v>
      </c>
      <c r="D89" s="52" t="n">
        <v>53001</v>
      </c>
      <c r="E89" s="53" t="s">
        <v>1525</v>
      </c>
      <c r="F89" s="53" t="s">
        <v>1565</v>
      </c>
      <c r="G89" s="53" t="s">
        <v>1566</v>
      </c>
    </row>
    <row r="90" customFormat="false" ht="12.75" hidden="false" customHeight="true" outlineLevel="0" collapsed="false">
      <c r="A90" s="50" t="n">
        <v>45005</v>
      </c>
      <c r="B90" s="51" t="s">
        <v>1567</v>
      </c>
      <c r="D90" s="52" t="n">
        <v>53001</v>
      </c>
      <c r="E90" s="53" t="s">
        <v>1525</v>
      </c>
      <c r="F90" s="53" t="s">
        <v>1568</v>
      </c>
      <c r="G90" s="53" t="s">
        <v>1569</v>
      </c>
    </row>
    <row r="91" customFormat="false" ht="12.75" hidden="false" customHeight="true" outlineLevel="0" collapsed="false">
      <c r="A91" s="50" t="n">
        <v>46011</v>
      </c>
      <c r="B91" s="51" t="s">
        <v>1570</v>
      </c>
      <c r="D91" s="52" t="n">
        <v>53001</v>
      </c>
      <c r="E91" s="53" t="s">
        <v>1525</v>
      </c>
      <c r="F91" s="53" t="s">
        <v>1571</v>
      </c>
      <c r="G91" s="53" t="s">
        <v>1572</v>
      </c>
    </row>
    <row r="92" customFormat="false" ht="12.75" hidden="false" customHeight="true" outlineLevel="0" collapsed="false">
      <c r="A92" s="50" t="n">
        <v>51017</v>
      </c>
      <c r="B92" s="51" t="s">
        <v>1573</v>
      </c>
      <c r="D92" s="52" t="n">
        <v>53001</v>
      </c>
      <c r="E92" s="53" t="s">
        <v>1525</v>
      </c>
      <c r="F92" s="53" t="s">
        <v>1574</v>
      </c>
      <c r="G92" s="53" t="s">
        <v>1575</v>
      </c>
    </row>
    <row r="93" customFormat="false" ht="12.75" hidden="false" customHeight="true" outlineLevel="0" collapsed="false">
      <c r="A93" s="50" t="n">
        <v>50041</v>
      </c>
      <c r="B93" s="51" t="s">
        <v>1576</v>
      </c>
      <c r="D93" s="52" t="n">
        <v>53001</v>
      </c>
      <c r="E93" s="53" t="s">
        <v>1525</v>
      </c>
      <c r="F93" s="53" t="s">
        <v>1577</v>
      </c>
      <c r="G93" s="53" t="s">
        <v>1496</v>
      </c>
    </row>
    <row r="94" customFormat="false" ht="12.75" hidden="false" customHeight="true" outlineLevel="0" collapsed="false">
      <c r="A94" s="50" t="n">
        <v>48013</v>
      </c>
      <c r="B94" s="51" t="s">
        <v>1578</v>
      </c>
      <c r="D94" s="52" t="n">
        <v>53001</v>
      </c>
      <c r="E94" s="53" t="s">
        <v>1525</v>
      </c>
      <c r="F94" s="53" t="s">
        <v>1579</v>
      </c>
      <c r="G94" s="53" t="s">
        <v>1580</v>
      </c>
    </row>
    <row r="95" customFormat="false" ht="12.75" hidden="false" customHeight="true" outlineLevel="0" collapsed="false">
      <c r="A95" s="50" t="n">
        <v>48014</v>
      </c>
      <c r="B95" s="51" t="s">
        <v>1581</v>
      </c>
      <c r="D95" s="52" t="n">
        <v>53001</v>
      </c>
      <c r="E95" s="53" t="s">
        <v>1525</v>
      </c>
      <c r="F95" s="53" t="s">
        <v>1582</v>
      </c>
      <c r="G95" s="53" t="s">
        <v>1583</v>
      </c>
    </row>
    <row r="96" customFormat="false" ht="12.75" hidden="false" customHeight="true" outlineLevel="0" collapsed="false">
      <c r="A96" s="50" t="n">
        <v>46036</v>
      </c>
      <c r="B96" s="51" t="s">
        <v>1584</v>
      </c>
      <c r="D96" s="52" t="n">
        <v>53001</v>
      </c>
      <c r="E96" s="53" t="s">
        <v>1525</v>
      </c>
      <c r="F96" s="53" t="s">
        <v>1585</v>
      </c>
      <c r="G96" s="53" t="s">
        <v>1586</v>
      </c>
    </row>
    <row r="97" customFormat="false" ht="12.75" hidden="false" customHeight="true" outlineLevel="0" collapsed="false">
      <c r="A97" s="50" t="n">
        <v>50014</v>
      </c>
      <c r="B97" s="51" t="s">
        <v>1587</v>
      </c>
      <c r="D97" s="52" t="n">
        <v>51002</v>
      </c>
      <c r="E97" s="53" t="s">
        <v>1588</v>
      </c>
      <c r="F97" s="53" t="s">
        <v>1589</v>
      </c>
      <c r="G97" s="53" t="s">
        <v>1590</v>
      </c>
    </row>
    <row r="98" customFormat="false" ht="12.75" hidden="false" customHeight="true" outlineLevel="0" collapsed="false">
      <c r="A98" s="50" t="n">
        <v>48015</v>
      </c>
      <c r="B98" s="51" t="s">
        <v>1591</v>
      </c>
      <c r="D98" s="52" t="n">
        <v>51002</v>
      </c>
      <c r="E98" s="53" t="s">
        <v>1588</v>
      </c>
      <c r="F98" s="53" t="s">
        <v>1592</v>
      </c>
      <c r="G98" s="53" t="s">
        <v>1593</v>
      </c>
    </row>
    <row r="99" customFormat="false" ht="12.75" hidden="false" customHeight="true" outlineLevel="0" collapsed="false">
      <c r="A99" s="50" t="n">
        <v>48052</v>
      </c>
      <c r="B99" s="51" t="s">
        <v>1594</v>
      </c>
      <c r="D99" s="52" t="n">
        <v>51002</v>
      </c>
      <c r="E99" s="53" t="s">
        <v>1588</v>
      </c>
      <c r="F99" s="53" t="s">
        <v>1595</v>
      </c>
      <c r="G99" s="53" t="s">
        <v>1596</v>
      </c>
    </row>
    <row r="100" customFormat="false" ht="12.75" hidden="false" customHeight="true" outlineLevel="0" collapsed="false">
      <c r="A100" s="50" t="n">
        <v>45006</v>
      </c>
      <c r="B100" s="51" t="s">
        <v>1597</v>
      </c>
      <c r="D100" s="52" t="n">
        <v>51002</v>
      </c>
      <c r="E100" s="53" t="s">
        <v>1588</v>
      </c>
      <c r="F100" s="53" t="s">
        <v>1598</v>
      </c>
      <c r="G100" s="53" t="s">
        <v>1599</v>
      </c>
    </row>
    <row r="101" customFormat="false" ht="12.75" hidden="false" customHeight="true" outlineLevel="0" collapsed="false">
      <c r="A101" s="50" t="n">
        <v>48017</v>
      </c>
      <c r="B101" s="51" t="s">
        <v>1600</v>
      </c>
      <c r="D101" s="52" t="n">
        <v>51002</v>
      </c>
      <c r="E101" s="53" t="s">
        <v>1588</v>
      </c>
      <c r="F101" s="53" t="s">
        <v>1601</v>
      </c>
      <c r="G101" s="53" t="s">
        <v>1602</v>
      </c>
    </row>
    <row r="102" customFormat="false" ht="12.75" hidden="false" customHeight="true" outlineLevel="0" collapsed="false">
      <c r="A102" s="50" t="n">
        <v>48018</v>
      </c>
      <c r="B102" s="51" t="s">
        <v>1603</v>
      </c>
      <c r="D102" s="52" t="n">
        <v>51002</v>
      </c>
      <c r="E102" s="53" t="s">
        <v>1588</v>
      </c>
      <c r="F102" s="53" t="s">
        <v>1604</v>
      </c>
      <c r="G102" s="53" t="s">
        <v>1605</v>
      </c>
    </row>
    <row r="103" customFormat="false" ht="12.75" hidden="false" customHeight="true" outlineLevel="0" collapsed="false">
      <c r="A103" s="50" t="n">
        <v>45007</v>
      </c>
      <c r="B103" s="51" t="s">
        <v>1606</v>
      </c>
      <c r="D103" s="52" t="n">
        <v>51002</v>
      </c>
      <c r="E103" s="53" t="s">
        <v>1588</v>
      </c>
      <c r="F103" s="53" t="s">
        <v>1607</v>
      </c>
      <c r="G103" s="53" t="s">
        <v>1608</v>
      </c>
    </row>
    <row r="104" customFormat="false" ht="12.75" hidden="false" customHeight="true" outlineLevel="0" collapsed="false">
      <c r="A104" s="50" t="n">
        <v>51018</v>
      </c>
      <c r="B104" s="51" t="s">
        <v>1609</v>
      </c>
      <c r="D104" s="52" t="n">
        <v>51002</v>
      </c>
      <c r="E104" s="53" t="s">
        <v>1588</v>
      </c>
      <c r="F104" s="53" t="s">
        <v>1610</v>
      </c>
      <c r="G104" s="53" t="s">
        <v>1611</v>
      </c>
    </row>
    <row r="105" customFormat="false" ht="12.75" hidden="false" customHeight="true" outlineLevel="0" collapsed="false">
      <c r="A105" s="50" t="n">
        <v>53009</v>
      </c>
      <c r="B105" s="51" t="s">
        <v>1612</v>
      </c>
      <c r="D105" s="52" t="n">
        <v>51002</v>
      </c>
      <c r="E105" s="53" t="s">
        <v>1588</v>
      </c>
      <c r="F105" s="53" t="s">
        <v>1613</v>
      </c>
      <c r="G105" s="53" t="s">
        <v>1614</v>
      </c>
    </row>
    <row r="106" customFormat="false" ht="12.75" hidden="false" customHeight="true" outlineLevel="0" collapsed="false">
      <c r="A106" s="50" t="n">
        <v>46013</v>
      </c>
      <c r="B106" s="51" t="s">
        <v>1615</v>
      </c>
      <c r="D106" s="52" t="n">
        <v>51002</v>
      </c>
      <c r="E106" s="53" t="s">
        <v>1588</v>
      </c>
      <c r="F106" s="53" t="s">
        <v>1616</v>
      </c>
      <c r="G106" s="53" t="s">
        <v>1617</v>
      </c>
    </row>
    <row r="107" customFormat="false" ht="12.75" hidden="false" customHeight="true" outlineLevel="0" collapsed="false">
      <c r="A107" s="50" t="n">
        <v>46014</v>
      </c>
      <c r="B107" s="51" t="s">
        <v>1618</v>
      </c>
      <c r="D107" s="52" t="n">
        <v>51002</v>
      </c>
      <c r="E107" s="53" t="s">
        <v>1588</v>
      </c>
      <c r="F107" s="53" t="s">
        <v>1619</v>
      </c>
      <c r="G107" s="53" t="s">
        <v>1620</v>
      </c>
    </row>
    <row r="108" customFormat="false" ht="12.75" hidden="false" customHeight="true" outlineLevel="0" collapsed="false">
      <c r="A108" s="50" t="n">
        <v>45008</v>
      </c>
      <c r="B108" s="51" t="s">
        <v>1621</v>
      </c>
      <c r="D108" s="52" t="n">
        <v>51002</v>
      </c>
      <c r="E108" s="53" t="s">
        <v>1588</v>
      </c>
      <c r="F108" s="53" t="s">
        <v>1622</v>
      </c>
      <c r="G108" s="53" t="s">
        <v>1623</v>
      </c>
    </row>
    <row r="109" customFormat="false" ht="12.75" hidden="false" customHeight="true" outlineLevel="0" collapsed="false">
      <c r="A109" s="50" t="n">
        <v>48019</v>
      </c>
      <c r="B109" s="51" t="s">
        <v>1624</v>
      </c>
      <c r="D109" s="52" t="n">
        <v>51002</v>
      </c>
      <c r="E109" s="53" t="s">
        <v>1588</v>
      </c>
      <c r="F109" s="53" t="s">
        <v>1625</v>
      </c>
      <c r="G109" s="53" t="s">
        <v>1626</v>
      </c>
    </row>
    <row r="110" customFormat="false" ht="12.75" hidden="false" customHeight="true" outlineLevel="0" collapsed="false">
      <c r="A110" s="50" t="n">
        <v>52013</v>
      </c>
      <c r="B110" s="51" t="s">
        <v>1627</v>
      </c>
      <c r="D110" s="52" t="n">
        <v>51002</v>
      </c>
      <c r="E110" s="53" t="s">
        <v>1588</v>
      </c>
      <c r="F110" s="53" t="s">
        <v>1628</v>
      </c>
      <c r="G110" s="53" t="s">
        <v>1629</v>
      </c>
    </row>
    <row r="111" customFormat="false" ht="12.75" hidden="false" customHeight="true" outlineLevel="0" collapsed="false">
      <c r="A111" s="50" t="n">
        <v>46015</v>
      </c>
      <c r="B111" s="51" t="s">
        <v>1630</v>
      </c>
      <c r="D111" s="52" t="n">
        <v>51002</v>
      </c>
      <c r="E111" s="53" t="s">
        <v>1588</v>
      </c>
      <c r="F111" s="53" t="s">
        <v>1631</v>
      </c>
      <c r="G111" s="53" t="s">
        <v>1632</v>
      </c>
    </row>
    <row r="112" customFormat="false" ht="12.75" hidden="false" customHeight="true" outlineLevel="0" collapsed="false">
      <c r="A112" s="50" t="n">
        <v>48020</v>
      </c>
      <c r="B112" s="51" t="s">
        <v>1633</v>
      </c>
      <c r="D112" s="52" t="n">
        <v>51002</v>
      </c>
      <c r="E112" s="53" t="s">
        <v>1588</v>
      </c>
      <c r="F112" s="53" t="s">
        <v>1634</v>
      </c>
      <c r="G112" s="53" t="s">
        <v>1635</v>
      </c>
    </row>
    <row r="113" customFormat="false" ht="12.75" hidden="false" customHeight="true" outlineLevel="0" collapsed="false">
      <c r="A113" s="50" t="n">
        <v>53010</v>
      </c>
      <c r="B113" s="51" t="s">
        <v>1636</v>
      </c>
      <c r="D113" s="52" t="n">
        <v>51002</v>
      </c>
      <c r="E113" s="53" t="s">
        <v>1588</v>
      </c>
      <c r="F113" s="53" t="s">
        <v>1637</v>
      </c>
      <c r="G113" s="53" t="s">
        <v>1638</v>
      </c>
    </row>
    <row r="114" customFormat="false" ht="12.75" hidden="false" customHeight="true" outlineLevel="0" collapsed="false">
      <c r="A114" s="50" t="n">
        <v>48021</v>
      </c>
      <c r="B114" s="51" t="s">
        <v>1639</v>
      </c>
      <c r="D114" s="52" t="n">
        <v>51002</v>
      </c>
      <c r="E114" s="53" t="s">
        <v>1588</v>
      </c>
      <c r="F114" s="53" t="s">
        <v>1640</v>
      </c>
      <c r="G114" s="53" t="s">
        <v>1641</v>
      </c>
    </row>
    <row r="115" customFormat="false" ht="12.75" hidden="false" customHeight="true" outlineLevel="0" collapsed="false">
      <c r="A115" s="50" t="n">
        <v>53011</v>
      </c>
      <c r="B115" s="51" t="s">
        <v>1642</v>
      </c>
      <c r="D115" s="52" t="n">
        <v>51002</v>
      </c>
      <c r="E115" s="53" t="s">
        <v>1588</v>
      </c>
      <c r="F115" s="53" t="s">
        <v>1643</v>
      </c>
      <c r="G115" s="53" t="s">
        <v>1644</v>
      </c>
    </row>
    <row r="116" customFormat="false" ht="12.75" hidden="false" customHeight="true" outlineLevel="0" collapsed="false">
      <c r="A116" s="50" t="n">
        <v>50015</v>
      </c>
      <c r="B116" s="51" t="s">
        <v>1645</v>
      </c>
      <c r="D116" s="52" t="n">
        <v>51002</v>
      </c>
      <c r="E116" s="53" t="s">
        <v>1588</v>
      </c>
      <c r="F116" s="53" t="s">
        <v>1646</v>
      </c>
      <c r="G116" s="53" t="s">
        <v>1647</v>
      </c>
    </row>
    <row r="117" customFormat="false" ht="12.75" hidden="false" customHeight="true" outlineLevel="0" collapsed="false">
      <c r="A117" s="50" t="n">
        <v>48022</v>
      </c>
      <c r="B117" s="51" t="s">
        <v>1648</v>
      </c>
      <c r="D117" s="52" t="n">
        <v>51002</v>
      </c>
      <c r="E117" s="53" t="s">
        <v>1588</v>
      </c>
      <c r="F117" s="53" t="s">
        <v>1649</v>
      </c>
      <c r="G117" s="53" t="s">
        <v>1650</v>
      </c>
    </row>
    <row r="118" customFormat="false" ht="12.75" hidden="false" customHeight="true" outlineLevel="0" collapsed="false">
      <c r="A118" s="50" t="n">
        <v>53012</v>
      </c>
      <c r="B118" s="51" t="s">
        <v>1651</v>
      </c>
      <c r="D118" s="52" t="n">
        <v>51002</v>
      </c>
      <c r="E118" s="53" t="s">
        <v>1588</v>
      </c>
      <c r="F118" s="53" t="s">
        <v>1652</v>
      </c>
      <c r="G118" s="53" t="s">
        <v>1653</v>
      </c>
    </row>
    <row r="119" customFormat="false" ht="12.75" hidden="false" customHeight="true" outlineLevel="0" collapsed="false">
      <c r="A119" s="50" t="n">
        <v>50016</v>
      </c>
      <c r="B119" s="51" t="s">
        <v>1654</v>
      </c>
      <c r="D119" s="52" t="n">
        <v>51002</v>
      </c>
      <c r="E119" s="53" t="s">
        <v>1588</v>
      </c>
      <c r="F119" s="53" t="s">
        <v>1655</v>
      </c>
      <c r="G119" s="53" t="s">
        <v>1656</v>
      </c>
    </row>
    <row r="120" customFormat="false" ht="12.75" hidden="false" customHeight="true" outlineLevel="0" collapsed="false">
      <c r="A120" s="50" t="n">
        <v>47005</v>
      </c>
      <c r="B120" s="51" t="s">
        <v>1657</v>
      </c>
      <c r="D120" s="52" t="n">
        <v>51002</v>
      </c>
      <c r="E120" s="53" t="s">
        <v>1588</v>
      </c>
      <c r="F120" s="53" t="s">
        <v>1658</v>
      </c>
      <c r="G120" s="53" t="s">
        <v>1659</v>
      </c>
    </row>
    <row r="121" customFormat="false" ht="12.75" hidden="false" customHeight="true" outlineLevel="0" collapsed="false">
      <c r="A121" s="50" t="n">
        <v>47006</v>
      </c>
      <c r="B121" s="51" t="s">
        <v>1660</v>
      </c>
      <c r="D121" s="52" t="n">
        <v>51002</v>
      </c>
      <c r="E121" s="53" t="s">
        <v>1588</v>
      </c>
      <c r="F121" s="53" t="s">
        <v>1661</v>
      </c>
      <c r="G121" s="53" t="s">
        <v>1662</v>
      </c>
    </row>
    <row r="122" customFormat="false" ht="12.75" hidden="false" customHeight="true" outlineLevel="0" collapsed="false">
      <c r="A122" s="50" t="n">
        <v>48024</v>
      </c>
      <c r="B122" s="51" t="s">
        <v>1663</v>
      </c>
      <c r="D122" s="52" t="n">
        <v>51002</v>
      </c>
      <c r="E122" s="53" t="s">
        <v>1588</v>
      </c>
      <c r="F122" s="53" t="s">
        <v>1664</v>
      </c>
      <c r="G122" s="53" t="s">
        <v>1665</v>
      </c>
    </row>
    <row r="123" customFormat="false" ht="12.75" hidden="false" customHeight="true" outlineLevel="0" collapsed="false">
      <c r="A123" s="50" t="n">
        <v>51042</v>
      </c>
      <c r="B123" s="51" t="s">
        <v>1666</v>
      </c>
      <c r="D123" s="52" t="n">
        <v>51002</v>
      </c>
      <c r="E123" s="53" t="s">
        <v>1588</v>
      </c>
      <c r="F123" s="53" t="s">
        <v>1667</v>
      </c>
      <c r="G123" s="53" t="s">
        <v>1668</v>
      </c>
    </row>
    <row r="124" customFormat="false" ht="12.75" hidden="false" customHeight="true" outlineLevel="0" collapsed="false">
      <c r="A124" s="50" t="n">
        <v>45009</v>
      </c>
      <c r="B124" s="51" t="s">
        <v>1669</v>
      </c>
      <c r="D124" s="52" t="n">
        <v>51002</v>
      </c>
      <c r="E124" s="53" t="s">
        <v>1588</v>
      </c>
      <c r="F124" s="53" t="s">
        <v>1670</v>
      </c>
      <c r="G124" s="53" t="s">
        <v>1671</v>
      </c>
    </row>
    <row r="125" customFormat="false" ht="12.75" hidden="false" customHeight="true" outlineLevel="0" collapsed="false">
      <c r="A125" s="50" t="n">
        <v>49009</v>
      </c>
      <c r="B125" s="51" t="s">
        <v>1672</v>
      </c>
      <c r="D125" s="52" t="n">
        <v>51002</v>
      </c>
      <c r="E125" s="53" t="s">
        <v>1588</v>
      </c>
      <c r="F125" s="53" t="s">
        <v>1673</v>
      </c>
      <c r="G125" s="53" t="s">
        <v>1674</v>
      </c>
    </row>
    <row r="126" customFormat="false" ht="12.75" hidden="false" customHeight="true" outlineLevel="0" collapsed="false">
      <c r="A126" s="50" t="n">
        <v>48025</v>
      </c>
      <c r="B126" s="51" t="s">
        <v>1675</v>
      </c>
      <c r="D126" s="52" t="n">
        <v>51002</v>
      </c>
      <c r="E126" s="53" t="s">
        <v>1588</v>
      </c>
      <c r="F126" s="53" t="s">
        <v>1676</v>
      </c>
      <c r="G126" s="53" t="s">
        <v>1677</v>
      </c>
    </row>
    <row r="127" customFormat="false" ht="12.75" hidden="false" customHeight="true" outlineLevel="0" collapsed="false">
      <c r="A127" s="50" t="n">
        <v>51020</v>
      </c>
      <c r="B127" s="51" t="s">
        <v>1678</v>
      </c>
      <c r="D127" s="52" t="n">
        <v>51002</v>
      </c>
      <c r="E127" s="53" t="s">
        <v>1588</v>
      </c>
      <c r="F127" s="53" t="s">
        <v>1679</v>
      </c>
      <c r="G127" s="53" t="s">
        <v>1680</v>
      </c>
    </row>
    <row r="128" customFormat="false" ht="12.75" hidden="false" customHeight="true" outlineLevel="0" collapsed="false">
      <c r="A128" s="50" t="n">
        <v>46017</v>
      </c>
      <c r="B128" s="51" t="s">
        <v>1681</v>
      </c>
      <c r="D128" s="52" t="n">
        <v>51002</v>
      </c>
      <c r="E128" s="53" t="s">
        <v>1588</v>
      </c>
      <c r="F128" s="53" t="s">
        <v>1682</v>
      </c>
      <c r="G128" s="53" t="s">
        <v>1683</v>
      </c>
    </row>
    <row r="129" customFormat="false" ht="12.75" hidden="false" customHeight="true" outlineLevel="0" collapsed="false">
      <c r="A129" s="50" t="n">
        <v>51021</v>
      </c>
      <c r="B129" s="51" t="s">
        <v>1684</v>
      </c>
      <c r="D129" s="52" t="n">
        <v>51002</v>
      </c>
      <c r="E129" s="53" t="s">
        <v>1588</v>
      </c>
      <c r="F129" s="53" t="s">
        <v>1685</v>
      </c>
      <c r="G129" s="53" t="s">
        <v>1686</v>
      </c>
    </row>
    <row r="130" customFormat="false" ht="12.75" hidden="false" customHeight="true" outlineLevel="0" collapsed="false">
      <c r="A130" s="50" t="n">
        <v>53013</v>
      </c>
      <c r="B130" s="51" t="s">
        <v>1687</v>
      </c>
      <c r="D130" s="52" t="n">
        <v>51002</v>
      </c>
      <c r="E130" s="53" t="s">
        <v>1588</v>
      </c>
      <c r="F130" s="53" t="s">
        <v>1688</v>
      </c>
      <c r="G130" s="53" t="s">
        <v>1689</v>
      </c>
    </row>
    <row r="131" customFormat="false" ht="12.75" hidden="false" customHeight="true" outlineLevel="0" collapsed="false">
      <c r="A131" s="50" t="n">
        <v>53014</v>
      </c>
      <c r="B131" s="51" t="s">
        <v>1690</v>
      </c>
      <c r="D131" s="52" t="n">
        <v>51002</v>
      </c>
      <c r="E131" s="53" t="s">
        <v>1588</v>
      </c>
      <c r="F131" s="53" t="s">
        <v>1691</v>
      </c>
      <c r="G131" s="53" t="s">
        <v>1692</v>
      </c>
    </row>
    <row r="132" customFormat="false" ht="12.75" hidden="false" customHeight="true" outlineLevel="0" collapsed="false">
      <c r="A132" s="50" t="n">
        <v>49011</v>
      </c>
      <c r="B132" s="51" t="s">
        <v>1693</v>
      </c>
      <c r="D132" s="52" t="n">
        <v>51002</v>
      </c>
      <c r="E132" s="53" t="s">
        <v>1588</v>
      </c>
      <c r="F132" s="53" t="s">
        <v>1694</v>
      </c>
      <c r="G132" s="53" t="s">
        <v>1695</v>
      </c>
    </row>
    <row r="133" customFormat="false" ht="12.75" hidden="false" customHeight="true" outlineLevel="0" collapsed="false">
      <c r="A133" s="50" t="n">
        <v>49010</v>
      </c>
      <c r="B133" s="51" t="s">
        <v>1696</v>
      </c>
      <c r="D133" s="52" t="n">
        <v>51002</v>
      </c>
      <c r="E133" s="53" t="s">
        <v>1588</v>
      </c>
      <c r="F133" s="53" t="s">
        <v>1697</v>
      </c>
      <c r="G133" s="53" t="s">
        <v>1698</v>
      </c>
    </row>
    <row r="134" customFormat="false" ht="12.75" hidden="false" customHeight="true" outlineLevel="0" collapsed="false">
      <c r="A134" s="50" t="n">
        <v>51022</v>
      </c>
      <c r="B134" s="51" t="s">
        <v>1699</v>
      </c>
      <c r="D134" s="52" t="n">
        <v>51002</v>
      </c>
      <c r="E134" s="53" t="s">
        <v>1588</v>
      </c>
      <c r="F134" s="53" t="s">
        <v>1700</v>
      </c>
      <c r="G134" s="53" t="s">
        <v>1701</v>
      </c>
    </row>
    <row r="135" customFormat="false" ht="12.75" hidden="false" customHeight="true" outlineLevel="0" collapsed="false">
      <c r="A135" s="50" t="n">
        <v>47007</v>
      </c>
      <c r="B135" s="51" t="s">
        <v>1702</v>
      </c>
      <c r="D135" s="52" t="n">
        <v>51002</v>
      </c>
      <c r="E135" s="53" t="s">
        <v>1588</v>
      </c>
      <c r="F135" s="53" t="s">
        <v>1703</v>
      </c>
      <c r="G135" s="53" t="s">
        <v>1704</v>
      </c>
    </row>
    <row r="136" customFormat="false" ht="12.75" hidden="false" customHeight="true" outlineLevel="0" collapsed="false">
      <c r="A136" s="50" t="n">
        <v>48026</v>
      </c>
      <c r="B136" s="51" t="s">
        <v>1705</v>
      </c>
      <c r="D136" s="52" t="n">
        <v>51002</v>
      </c>
      <c r="E136" s="53" t="s">
        <v>1588</v>
      </c>
      <c r="F136" s="53" t="s">
        <v>1706</v>
      </c>
      <c r="G136" s="53" t="s">
        <v>1707</v>
      </c>
    </row>
    <row r="137" customFormat="false" ht="12.75" hidden="false" customHeight="true" outlineLevel="0" collapsed="false">
      <c r="A137" s="50" t="n">
        <v>47008</v>
      </c>
      <c r="B137" s="51" t="s">
        <v>1708</v>
      </c>
      <c r="D137" s="52" t="n">
        <v>51002</v>
      </c>
      <c r="E137" s="53" t="s">
        <v>1588</v>
      </c>
      <c r="F137" s="53" t="s">
        <v>1709</v>
      </c>
      <c r="G137" s="53" t="s">
        <v>1710</v>
      </c>
    </row>
    <row r="138" customFormat="false" ht="12.75" hidden="false" customHeight="true" outlineLevel="0" collapsed="false">
      <c r="A138" s="50" t="n">
        <v>53015</v>
      </c>
      <c r="B138" s="51" t="s">
        <v>1711</v>
      </c>
      <c r="D138" s="52" t="n">
        <v>51002</v>
      </c>
      <c r="E138" s="53" t="s">
        <v>1588</v>
      </c>
      <c r="F138" s="53" t="s">
        <v>1712</v>
      </c>
      <c r="G138" s="53" t="s">
        <v>1713</v>
      </c>
    </row>
    <row r="139" customFormat="false" ht="12.75" hidden="false" customHeight="true" outlineLevel="0" collapsed="false">
      <c r="A139" s="50" t="n">
        <v>45010</v>
      </c>
      <c r="B139" s="51" t="s">
        <v>1714</v>
      </c>
      <c r="D139" s="52" t="n">
        <v>51002</v>
      </c>
      <c r="E139" s="53" t="s">
        <v>1588</v>
      </c>
      <c r="F139" s="53" t="s">
        <v>1715</v>
      </c>
      <c r="G139" s="53" t="s">
        <v>1716</v>
      </c>
    </row>
    <row r="140" customFormat="false" ht="12.75" hidden="false" customHeight="true" outlineLevel="0" collapsed="false">
      <c r="A140" s="50" t="n">
        <v>46018</v>
      </c>
      <c r="B140" s="51" t="s">
        <v>1717</v>
      </c>
      <c r="D140" s="52" t="n">
        <v>51002</v>
      </c>
      <c r="E140" s="53" t="s">
        <v>1588</v>
      </c>
      <c r="F140" s="53" t="s">
        <v>1718</v>
      </c>
      <c r="G140" s="53" t="s">
        <v>1719</v>
      </c>
    </row>
    <row r="141" customFormat="false" ht="12.75" hidden="false" customHeight="true" outlineLevel="0" collapsed="false">
      <c r="A141" s="50" t="n">
        <v>46019</v>
      </c>
      <c r="B141" s="51" t="s">
        <v>1720</v>
      </c>
      <c r="D141" s="52" t="n">
        <v>51002</v>
      </c>
      <c r="E141" s="53" t="s">
        <v>1588</v>
      </c>
      <c r="F141" s="53" t="s">
        <v>1721</v>
      </c>
      <c r="G141" s="53" t="s">
        <v>1722</v>
      </c>
    </row>
    <row r="142" customFormat="false" ht="12.75" hidden="false" customHeight="true" outlineLevel="0" collapsed="false">
      <c r="A142" s="50" t="n">
        <v>46020</v>
      </c>
      <c r="B142" s="51" t="s">
        <v>1723</v>
      </c>
      <c r="D142" s="52" t="n">
        <v>51002</v>
      </c>
      <c r="E142" s="53" t="s">
        <v>1588</v>
      </c>
      <c r="F142" s="53" t="s">
        <v>1724</v>
      </c>
      <c r="G142" s="53" t="s">
        <v>1725</v>
      </c>
    </row>
    <row r="143" customFormat="false" ht="12.75" hidden="false" customHeight="true" outlineLevel="0" collapsed="false">
      <c r="A143" s="50" t="n">
        <v>47009</v>
      </c>
      <c r="B143" s="51" t="s">
        <v>1726</v>
      </c>
      <c r="D143" s="52" t="n">
        <v>51002</v>
      </c>
      <c r="E143" s="53" t="s">
        <v>1588</v>
      </c>
      <c r="F143" s="53" t="s">
        <v>1727</v>
      </c>
      <c r="G143" s="53" t="s">
        <v>1728</v>
      </c>
    </row>
    <row r="144" customFormat="false" ht="12.75" hidden="false" customHeight="true" outlineLevel="0" collapsed="false">
      <c r="A144" s="50" t="n">
        <v>48027</v>
      </c>
      <c r="B144" s="51" t="s">
        <v>1729</v>
      </c>
      <c r="D144" s="52" t="n">
        <v>51002</v>
      </c>
      <c r="E144" s="53" t="s">
        <v>1588</v>
      </c>
      <c r="F144" s="53" t="s">
        <v>1730</v>
      </c>
      <c r="G144" s="53" t="s">
        <v>1731</v>
      </c>
    </row>
    <row r="145" customFormat="false" ht="12.75" hidden="false" customHeight="true" outlineLevel="0" collapsed="false">
      <c r="A145" s="50" t="n">
        <v>52037</v>
      </c>
      <c r="B145" s="51" t="s">
        <v>1732</v>
      </c>
      <c r="D145" s="52" t="n">
        <v>51002</v>
      </c>
      <c r="E145" s="53" t="s">
        <v>1588</v>
      </c>
      <c r="F145" s="53" t="s">
        <v>1733</v>
      </c>
      <c r="G145" s="53" t="s">
        <v>1734</v>
      </c>
    </row>
    <row r="146" customFormat="false" ht="12.75" hidden="false" customHeight="true" outlineLevel="0" collapsed="false">
      <c r="A146" s="50" t="n">
        <v>47010</v>
      </c>
      <c r="B146" s="51" t="s">
        <v>1735</v>
      </c>
      <c r="D146" s="52" t="n">
        <v>51002</v>
      </c>
      <c r="E146" s="53" t="s">
        <v>1588</v>
      </c>
      <c r="F146" s="53" t="s">
        <v>1736</v>
      </c>
      <c r="G146" s="53" t="s">
        <v>1737</v>
      </c>
    </row>
    <row r="147" customFormat="false" ht="12.75" hidden="false" customHeight="true" outlineLevel="0" collapsed="false">
      <c r="A147" s="50" t="n">
        <v>53016</v>
      </c>
      <c r="B147" s="51" t="s">
        <v>1738</v>
      </c>
      <c r="D147" s="52" t="n">
        <v>51002</v>
      </c>
      <c r="E147" s="53" t="s">
        <v>1588</v>
      </c>
      <c r="F147" s="53" t="s">
        <v>1739</v>
      </c>
      <c r="G147" s="53" t="s">
        <v>1740</v>
      </c>
    </row>
    <row r="148" customFormat="false" ht="12.75" hidden="false" customHeight="true" outlineLevel="0" collapsed="false">
      <c r="A148" s="50" t="n">
        <v>51025</v>
      </c>
      <c r="B148" s="51" t="s">
        <v>1741</v>
      </c>
      <c r="D148" s="52" t="n">
        <v>51002</v>
      </c>
      <c r="E148" s="53" t="s">
        <v>1588</v>
      </c>
      <c r="F148" s="53" t="s">
        <v>1742</v>
      </c>
      <c r="G148" s="53" t="s">
        <v>1743</v>
      </c>
    </row>
    <row r="149" customFormat="false" ht="12.75" hidden="false" customHeight="true" outlineLevel="0" collapsed="false">
      <c r="A149" s="50" t="n">
        <v>46021</v>
      </c>
      <c r="B149" s="51" t="s">
        <v>1744</v>
      </c>
      <c r="D149" s="52" t="n">
        <v>51002</v>
      </c>
      <c r="E149" s="53" t="s">
        <v>1588</v>
      </c>
      <c r="F149" s="53" t="s">
        <v>1745</v>
      </c>
      <c r="G149" s="53" t="s">
        <v>1746</v>
      </c>
    </row>
    <row r="150" customFormat="false" ht="12.75" hidden="false" customHeight="true" outlineLevel="0" collapsed="false">
      <c r="A150" s="50" t="n">
        <v>50019</v>
      </c>
      <c r="B150" s="51" t="s">
        <v>1747</v>
      </c>
      <c r="D150" s="52" t="n">
        <v>51002</v>
      </c>
      <c r="E150" s="53" t="s">
        <v>1588</v>
      </c>
      <c r="F150" s="53" t="s">
        <v>1748</v>
      </c>
      <c r="G150" s="53" t="s">
        <v>1749</v>
      </c>
    </row>
    <row r="151" customFormat="false" ht="12.75" hidden="false" customHeight="true" outlineLevel="0" collapsed="false">
      <c r="A151" s="50" t="n">
        <v>47011</v>
      </c>
      <c r="B151" s="51" t="s">
        <v>1750</v>
      </c>
      <c r="D151" s="52" t="n">
        <v>51002</v>
      </c>
      <c r="E151" s="53" t="s">
        <v>1588</v>
      </c>
      <c r="F151" s="53" t="s">
        <v>1751</v>
      </c>
      <c r="G151" s="53" t="s">
        <v>1752</v>
      </c>
    </row>
    <row r="152" customFormat="false" ht="12.75" hidden="false" customHeight="true" outlineLevel="0" collapsed="false">
      <c r="A152" s="50" t="n">
        <v>48028</v>
      </c>
      <c r="B152" s="51" t="s">
        <v>1753</v>
      </c>
      <c r="D152" s="52" t="n">
        <v>51002</v>
      </c>
      <c r="E152" s="53" t="s">
        <v>1588</v>
      </c>
      <c r="F152" s="53" t="s">
        <v>1754</v>
      </c>
      <c r="G152" s="53" t="s">
        <v>1755</v>
      </c>
    </row>
    <row r="153" customFormat="false" ht="12.75" hidden="false" customHeight="true" outlineLevel="0" collapsed="false">
      <c r="A153" s="50" t="n">
        <v>51023</v>
      </c>
      <c r="B153" s="51" t="s">
        <v>1756</v>
      </c>
      <c r="D153" s="52" t="n">
        <v>51002</v>
      </c>
      <c r="E153" s="53" t="s">
        <v>1588</v>
      </c>
      <c r="F153" s="53" t="s">
        <v>1757</v>
      </c>
      <c r="G153" s="53" t="s">
        <v>1758</v>
      </c>
    </row>
    <row r="154" customFormat="false" ht="12.75" hidden="false" customHeight="true" outlineLevel="0" collapsed="false">
      <c r="A154" s="50" t="n">
        <v>100003</v>
      </c>
      <c r="B154" s="51" t="s">
        <v>1759</v>
      </c>
      <c r="D154" s="52" t="n">
        <v>51002</v>
      </c>
      <c r="E154" s="53" t="s">
        <v>1588</v>
      </c>
      <c r="F154" s="53" t="s">
        <v>1760</v>
      </c>
      <c r="G154" s="53" t="s">
        <v>1761</v>
      </c>
    </row>
    <row r="155" customFormat="false" ht="12.75" hidden="false" customHeight="true" outlineLevel="0" collapsed="false">
      <c r="A155" s="50" t="n">
        <v>52015</v>
      </c>
      <c r="B155" s="51" t="s">
        <v>1762</v>
      </c>
      <c r="D155" s="52" t="n">
        <v>51002</v>
      </c>
      <c r="E155" s="53" t="s">
        <v>1588</v>
      </c>
      <c r="F155" s="53" t="s">
        <v>1763</v>
      </c>
      <c r="G155" s="53" t="s">
        <v>1764</v>
      </c>
    </row>
    <row r="156" customFormat="false" ht="12.75" hidden="false" customHeight="true" outlineLevel="0" collapsed="false">
      <c r="A156" s="50" t="n">
        <v>51024</v>
      </c>
      <c r="B156" s="51" t="s">
        <v>1765</v>
      </c>
      <c r="D156" s="52" t="n">
        <v>51002</v>
      </c>
      <c r="E156" s="53" t="s">
        <v>1588</v>
      </c>
      <c r="F156" s="53" t="s">
        <v>1766</v>
      </c>
      <c r="G156" s="53" t="s">
        <v>1767</v>
      </c>
    </row>
    <row r="157" customFormat="false" ht="12.75" hidden="false" customHeight="true" outlineLevel="0" collapsed="false">
      <c r="A157" s="50" t="n">
        <v>52016</v>
      </c>
      <c r="B157" s="51" t="s">
        <v>1768</v>
      </c>
      <c r="D157" s="52" t="n">
        <v>51002</v>
      </c>
      <c r="E157" s="53" t="s">
        <v>1588</v>
      </c>
      <c r="F157" s="53" t="s">
        <v>1769</v>
      </c>
      <c r="G157" s="53" t="s">
        <v>1770</v>
      </c>
    </row>
    <row r="158" customFormat="false" ht="12.75" hidden="false" customHeight="true" outlineLevel="0" collapsed="false">
      <c r="A158" s="50" t="n">
        <v>52017</v>
      </c>
      <c r="B158" s="51" t="s">
        <v>1771</v>
      </c>
      <c r="D158" s="52" t="n">
        <v>51002</v>
      </c>
      <c r="E158" s="53" t="s">
        <v>1588</v>
      </c>
      <c r="F158" s="53" t="s">
        <v>1772</v>
      </c>
      <c r="G158" s="53" t="s">
        <v>1773</v>
      </c>
    </row>
    <row r="159" customFormat="false" ht="12.75" hidden="false" customHeight="true" outlineLevel="0" collapsed="false">
      <c r="A159" s="50" t="n">
        <v>53027</v>
      </c>
      <c r="B159" s="51" t="s">
        <v>1774</v>
      </c>
      <c r="D159" s="52" t="n">
        <v>51002</v>
      </c>
      <c r="E159" s="53" t="s">
        <v>1588</v>
      </c>
      <c r="F159" s="53" t="s">
        <v>1775</v>
      </c>
      <c r="G159" s="53" t="s">
        <v>1776</v>
      </c>
    </row>
    <row r="160" customFormat="false" ht="12.75" hidden="false" customHeight="true" outlineLevel="0" collapsed="false">
      <c r="A160" s="50" t="n">
        <v>50020</v>
      </c>
      <c r="B160" s="51" t="s">
        <v>1777</v>
      </c>
      <c r="D160" s="52" t="n">
        <v>52002</v>
      </c>
      <c r="E160" s="53" t="s">
        <v>1778</v>
      </c>
      <c r="F160" s="53" t="s">
        <v>1779</v>
      </c>
      <c r="G160" s="53" t="s">
        <v>1780</v>
      </c>
    </row>
    <row r="161" customFormat="false" ht="12.75" hidden="false" customHeight="true" outlineLevel="0" collapsed="false">
      <c r="A161" s="50" t="n">
        <v>48030</v>
      </c>
      <c r="B161" s="51" t="s">
        <v>1781</v>
      </c>
      <c r="D161" s="52" t="n">
        <v>52002</v>
      </c>
      <c r="E161" s="53" t="s">
        <v>1778</v>
      </c>
      <c r="F161" s="53" t="s">
        <v>1782</v>
      </c>
      <c r="G161" s="53" t="s">
        <v>1783</v>
      </c>
    </row>
    <row r="162" customFormat="false" ht="12.75" hidden="false" customHeight="true" outlineLevel="0" collapsed="false">
      <c r="A162" s="50" t="n">
        <v>51026</v>
      </c>
      <c r="B162" s="51" t="s">
        <v>1784</v>
      </c>
      <c r="D162" s="52" t="n">
        <v>52002</v>
      </c>
      <c r="E162" s="53" t="s">
        <v>1778</v>
      </c>
      <c r="F162" s="53" t="s">
        <v>1785</v>
      </c>
      <c r="G162" s="53" t="s">
        <v>1786</v>
      </c>
    </row>
    <row r="163" customFormat="false" ht="12.75" hidden="false" customHeight="true" outlineLevel="0" collapsed="false">
      <c r="A163" s="50" t="n">
        <v>50021</v>
      </c>
      <c r="B163" s="51" t="s">
        <v>1787</v>
      </c>
      <c r="D163" s="52" t="n">
        <v>52002</v>
      </c>
      <c r="E163" s="53" t="s">
        <v>1778</v>
      </c>
      <c r="F163" s="53" t="s">
        <v>1788</v>
      </c>
      <c r="G163" s="53" t="s">
        <v>1789</v>
      </c>
    </row>
    <row r="164" customFormat="false" ht="12.75" hidden="false" customHeight="true" outlineLevel="0" collapsed="false">
      <c r="A164" s="50" t="n">
        <v>52018</v>
      </c>
      <c r="B164" s="51" t="s">
        <v>1790</v>
      </c>
      <c r="D164" s="52" t="n">
        <v>52002</v>
      </c>
      <c r="E164" s="53" t="s">
        <v>1778</v>
      </c>
      <c r="F164" s="53" t="s">
        <v>1791</v>
      </c>
      <c r="G164" s="53" t="s">
        <v>1792</v>
      </c>
    </row>
    <row r="165" customFormat="false" ht="12.75" hidden="false" customHeight="true" outlineLevel="0" collapsed="false">
      <c r="A165" s="50" t="n">
        <v>53017</v>
      </c>
      <c r="B165" s="51" t="s">
        <v>1793</v>
      </c>
      <c r="D165" s="52" t="n">
        <v>52002</v>
      </c>
      <c r="E165" s="53" t="s">
        <v>1778</v>
      </c>
      <c r="F165" s="53" t="s">
        <v>1794</v>
      </c>
      <c r="G165" s="53" t="s">
        <v>1795</v>
      </c>
    </row>
    <row r="166" customFormat="false" ht="12.75" hidden="false" customHeight="true" outlineLevel="0" collapsed="false">
      <c r="A166" s="50" t="n">
        <v>45011</v>
      </c>
      <c r="B166" s="51" t="s">
        <v>1796</v>
      </c>
      <c r="D166" s="52" t="n">
        <v>52002</v>
      </c>
      <c r="E166" s="53" t="s">
        <v>1778</v>
      </c>
      <c r="F166" s="53" t="s">
        <v>1797</v>
      </c>
      <c r="G166" s="53" t="s">
        <v>1798</v>
      </c>
    </row>
    <row r="167" customFormat="false" ht="12.75" hidden="false" customHeight="true" outlineLevel="0" collapsed="false">
      <c r="A167" s="50" t="n">
        <v>50022</v>
      </c>
      <c r="B167" s="51" t="s">
        <v>1799</v>
      </c>
      <c r="D167" s="52" t="n">
        <v>52002</v>
      </c>
      <c r="E167" s="53" t="s">
        <v>1778</v>
      </c>
      <c r="F167" s="53" t="s">
        <v>1800</v>
      </c>
      <c r="G167" s="53" t="s">
        <v>1801</v>
      </c>
    </row>
    <row r="168" customFormat="false" ht="12.75" hidden="false" customHeight="true" outlineLevel="0" collapsed="false">
      <c r="A168" s="50" t="n">
        <v>45012</v>
      </c>
      <c r="B168" s="51" t="s">
        <v>1802</v>
      </c>
      <c r="D168" s="52" t="n">
        <v>52002</v>
      </c>
      <c r="E168" s="53" t="s">
        <v>1778</v>
      </c>
      <c r="F168" s="53" t="s">
        <v>1803</v>
      </c>
      <c r="G168" s="53" t="s">
        <v>1804</v>
      </c>
    </row>
    <row r="169" customFormat="false" ht="12.75" hidden="false" customHeight="true" outlineLevel="0" collapsed="false">
      <c r="A169" s="50" t="n">
        <v>52019</v>
      </c>
      <c r="B169" s="51" t="s">
        <v>1805</v>
      </c>
      <c r="D169" s="52" t="n">
        <v>52002</v>
      </c>
      <c r="E169" s="53" t="s">
        <v>1778</v>
      </c>
      <c r="F169" s="53" t="s">
        <v>1806</v>
      </c>
      <c r="G169" s="53" t="s">
        <v>1807</v>
      </c>
    </row>
    <row r="170" customFormat="false" ht="12.75" hidden="false" customHeight="true" outlineLevel="0" collapsed="false">
      <c r="A170" s="50" t="n">
        <v>53018</v>
      </c>
      <c r="B170" s="51" t="s">
        <v>1808</v>
      </c>
      <c r="D170" s="52" t="n">
        <v>52002</v>
      </c>
      <c r="E170" s="53" t="s">
        <v>1778</v>
      </c>
      <c r="F170" s="53" t="s">
        <v>1809</v>
      </c>
      <c r="G170" s="53" t="s">
        <v>1810</v>
      </c>
    </row>
    <row r="171" customFormat="false" ht="12.75" hidden="false" customHeight="true" outlineLevel="0" collapsed="false">
      <c r="A171" s="50" t="n">
        <v>50023</v>
      </c>
      <c r="B171" s="51" t="s">
        <v>1811</v>
      </c>
      <c r="D171" s="52" t="n">
        <v>52002</v>
      </c>
      <c r="E171" s="53" t="s">
        <v>1778</v>
      </c>
      <c r="F171" s="53" t="s">
        <v>1812</v>
      </c>
      <c r="G171" s="53" t="s">
        <v>1813</v>
      </c>
    </row>
    <row r="172" customFormat="false" ht="12.75" hidden="false" customHeight="true" outlineLevel="0" collapsed="false">
      <c r="A172" s="50" t="n">
        <v>51027</v>
      </c>
      <c r="B172" s="51" t="s">
        <v>1814</v>
      </c>
      <c r="D172" s="52" t="n">
        <v>52002</v>
      </c>
      <c r="E172" s="53" t="s">
        <v>1778</v>
      </c>
      <c r="F172" s="53" t="s">
        <v>1815</v>
      </c>
      <c r="G172" s="53" t="s">
        <v>1816</v>
      </c>
    </row>
    <row r="173" customFormat="false" ht="12.75" hidden="false" customHeight="true" outlineLevel="0" collapsed="false">
      <c r="A173" s="50" t="n">
        <v>50024</v>
      </c>
      <c r="B173" s="51" t="s">
        <v>1817</v>
      </c>
      <c r="D173" s="52" t="n">
        <v>52002</v>
      </c>
      <c r="E173" s="53" t="s">
        <v>1778</v>
      </c>
      <c r="F173" s="53" t="s">
        <v>1818</v>
      </c>
      <c r="G173" s="53" t="s">
        <v>1819</v>
      </c>
    </row>
    <row r="174" customFormat="false" ht="12.75" hidden="false" customHeight="true" outlineLevel="0" collapsed="false">
      <c r="A174" s="50" t="n">
        <v>48031</v>
      </c>
      <c r="B174" s="51" t="s">
        <v>1820</v>
      </c>
      <c r="D174" s="52" t="n">
        <v>45001</v>
      </c>
      <c r="E174" s="53" t="s">
        <v>1821</v>
      </c>
      <c r="F174" s="53" t="s">
        <v>1822</v>
      </c>
      <c r="G174" s="53" t="s">
        <v>1823</v>
      </c>
    </row>
    <row r="175" customFormat="false" ht="12.75" hidden="false" customHeight="true" outlineLevel="0" collapsed="false">
      <c r="A175" s="50" t="n">
        <v>50025</v>
      </c>
      <c r="B175" s="51" t="s">
        <v>1824</v>
      </c>
      <c r="D175" s="52" t="n">
        <v>45001</v>
      </c>
      <c r="E175" s="53" t="s">
        <v>1821</v>
      </c>
      <c r="F175" s="53" t="s">
        <v>1825</v>
      </c>
      <c r="G175" s="53" t="s">
        <v>1826</v>
      </c>
    </row>
    <row r="176" customFormat="false" ht="12.75" hidden="false" customHeight="true" outlineLevel="0" collapsed="false">
      <c r="A176" s="50" t="n">
        <v>48032</v>
      </c>
      <c r="B176" s="51" t="s">
        <v>1827</v>
      </c>
      <c r="D176" s="52" t="n">
        <v>45001</v>
      </c>
      <c r="E176" s="53" t="s">
        <v>1821</v>
      </c>
      <c r="F176" s="53" t="s">
        <v>1828</v>
      </c>
      <c r="G176" s="53" t="s">
        <v>1829</v>
      </c>
    </row>
    <row r="177" customFormat="false" ht="12.75" hidden="false" customHeight="true" outlineLevel="0" collapsed="false">
      <c r="A177" s="50" t="n">
        <v>46022</v>
      </c>
      <c r="B177" s="51" t="s">
        <v>1830</v>
      </c>
      <c r="D177" s="52" t="n">
        <v>45001</v>
      </c>
      <c r="E177" s="53" t="s">
        <v>1821</v>
      </c>
      <c r="F177" s="53" t="s">
        <v>1831</v>
      </c>
      <c r="G177" s="53" t="s">
        <v>1832</v>
      </c>
    </row>
    <row r="178" customFormat="false" ht="12.75" hidden="false" customHeight="true" outlineLevel="0" collapsed="false">
      <c r="A178" s="50" t="n">
        <v>47012</v>
      </c>
      <c r="B178" s="51" t="s">
        <v>1833</v>
      </c>
      <c r="D178" s="52" t="n">
        <v>45001</v>
      </c>
      <c r="E178" s="53" t="s">
        <v>1821</v>
      </c>
      <c r="F178" s="53" t="s">
        <v>1834</v>
      </c>
      <c r="G178" s="53" t="s">
        <v>1835</v>
      </c>
    </row>
    <row r="179" customFormat="false" ht="12.75" hidden="false" customHeight="true" outlineLevel="0" collapsed="false">
      <c r="A179" s="50" t="n">
        <v>52020</v>
      </c>
      <c r="B179" s="51" t="s">
        <v>1836</v>
      </c>
      <c r="D179" s="52" t="n">
        <v>45001</v>
      </c>
      <c r="E179" s="53" t="s">
        <v>1821</v>
      </c>
      <c r="F179" s="53" t="s">
        <v>1837</v>
      </c>
      <c r="G179" s="53" t="s">
        <v>1838</v>
      </c>
    </row>
    <row r="180" customFormat="false" ht="12.75" hidden="false" customHeight="true" outlineLevel="0" collapsed="false">
      <c r="A180" s="50" t="n">
        <v>46023</v>
      </c>
      <c r="B180" s="51" t="s">
        <v>1839</v>
      </c>
      <c r="D180" s="52" t="n">
        <v>45001</v>
      </c>
      <c r="E180" s="53" t="s">
        <v>1821</v>
      </c>
      <c r="F180" s="53" t="s">
        <v>1840</v>
      </c>
      <c r="G180" s="53" t="s">
        <v>1841</v>
      </c>
    </row>
    <row r="181" customFormat="false" ht="12.75" hidden="false" customHeight="true" outlineLevel="0" collapsed="false">
      <c r="A181" s="50" t="n">
        <v>52021</v>
      </c>
      <c r="B181" s="51" t="s">
        <v>1842</v>
      </c>
      <c r="D181" s="52" t="n">
        <v>45001</v>
      </c>
      <c r="E181" s="53" t="s">
        <v>1821</v>
      </c>
      <c r="F181" s="53" t="s">
        <v>1843</v>
      </c>
      <c r="G181" s="53" t="s">
        <v>1844</v>
      </c>
    </row>
    <row r="182" customFormat="false" ht="12.75" hidden="false" customHeight="true" outlineLevel="0" collapsed="false">
      <c r="A182" s="50" t="n">
        <v>46024</v>
      </c>
      <c r="B182" s="51" t="s">
        <v>1845</v>
      </c>
      <c r="D182" s="52" t="n">
        <v>45001</v>
      </c>
      <c r="E182" s="53" t="s">
        <v>1821</v>
      </c>
      <c r="F182" s="53" t="s">
        <v>1846</v>
      </c>
      <c r="G182" s="53" t="s">
        <v>1847</v>
      </c>
    </row>
    <row r="183" customFormat="false" ht="12.75" hidden="false" customHeight="true" outlineLevel="0" collapsed="false">
      <c r="A183" s="50" t="n">
        <v>47013</v>
      </c>
      <c r="B183" s="51" t="s">
        <v>1848</v>
      </c>
      <c r="D183" s="52" t="n">
        <v>45001</v>
      </c>
      <c r="E183" s="53" t="s">
        <v>1821</v>
      </c>
      <c r="F183" s="53" t="s">
        <v>1849</v>
      </c>
      <c r="G183" s="53" t="s">
        <v>1850</v>
      </c>
    </row>
    <row r="184" customFormat="false" ht="12.75" hidden="false" customHeight="true" outlineLevel="0" collapsed="false">
      <c r="A184" s="50" t="n">
        <v>46025</v>
      </c>
      <c r="B184" s="51" t="s">
        <v>1851</v>
      </c>
      <c r="D184" s="52" t="n">
        <v>45001</v>
      </c>
      <c r="E184" s="53" t="s">
        <v>1821</v>
      </c>
      <c r="F184" s="53" t="s">
        <v>1852</v>
      </c>
      <c r="G184" s="53" t="s">
        <v>1853</v>
      </c>
    </row>
    <row r="185" customFormat="false" ht="12.75" hidden="false" customHeight="true" outlineLevel="0" collapsed="false">
      <c r="A185" s="50" t="n">
        <v>51030</v>
      </c>
      <c r="B185" s="51" t="s">
        <v>1854</v>
      </c>
      <c r="D185" s="52" t="n">
        <v>45001</v>
      </c>
      <c r="E185" s="53" t="s">
        <v>1821</v>
      </c>
      <c r="F185" s="53" t="s">
        <v>1855</v>
      </c>
      <c r="G185" s="53" t="s">
        <v>1856</v>
      </c>
    </row>
    <row r="186" customFormat="false" ht="12.75" hidden="false" customHeight="true" outlineLevel="0" collapsed="false">
      <c r="A186" s="50" t="n">
        <v>49012</v>
      </c>
      <c r="B186" s="51" t="s">
        <v>1857</v>
      </c>
      <c r="D186" s="52" t="n">
        <v>45001</v>
      </c>
      <c r="E186" s="53" t="s">
        <v>1821</v>
      </c>
      <c r="F186" s="53" t="s">
        <v>1858</v>
      </c>
      <c r="G186" s="53" t="s">
        <v>1859</v>
      </c>
    </row>
    <row r="187" customFormat="false" ht="12.75" hidden="false" customHeight="true" outlineLevel="0" collapsed="false">
      <c r="A187" s="50" t="n">
        <v>50026</v>
      </c>
      <c r="B187" s="51" t="s">
        <v>1860</v>
      </c>
      <c r="D187" s="52" t="n">
        <v>45001</v>
      </c>
      <c r="E187" s="53" t="s">
        <v>1821</v>
      </c>
      <c r="F187" s="53" t="s">
        <v>1861</v>
      </c>
      <c r="G187" s="53" t="s">
        <v>1862</v>
      </c>
    </row>
    <row r="188" customFormat="false" ht="12.75" hidden="false" customHeight="true" outlineLevel="0" collapsed="false">
      <c r="A188" s="50" t="n">
        <v>47014</v>
      </c>
      <c r="B188" s="51" t="s">
        <v>1863</v>
      </c>
      <c r="D188" s="52" t="n">
        <v>45001</v>
      </c>
      <c r="E188" s="53" t="s">
        <v>1821</v>
      </c>
      <c r="F188" s="53" t="s">
        <v>1864</v>
      </c>
      <c r="G188" s="53" t="s">
        <v>1865</v>
      </c>
    </row>
    <row r="189" customFormat="false" ht="12.75" hidden="false" customHeight="true" outlineLevel="0" collapsed="false">
      <c r="A189" s="50" t="n">
        <v>53019</v>
      </c>
      <c r="B189" s="51" t="s">
        <v>1866</v>
      </c>
      <c r="D189" s="52" t="n">
        <v>45001</v>
      </c>
      <c r="E189" s="53" t="s">
        <v>1821</v>
      </c>
      <c r="F189" s="53" t="s">
        <v>1867</v>
      </c>
      <c r="G189" s="53" t="s">
        <v>1868</v>
      </c>
    </row>
    <row r="190" customFormat="false" ht="12.75" hidden="false" customHeight="true" outlineLevel="0" collapsed="false">
      <c r="A190" s="50" t="n">
        <v>45013</v>
      </c>
      <c r="B190" s="51" t="s">
        <v>1869</v>
      </c>
      <c r="D190" s="52" t="n">
        <v>45001</v>
      </c>
      <c r="E190" s="53" t="s">
        <v>1821</v>
      </c>
      <c r="F190" s="53" t="s">
        <v>1870</v>
      </c>
      <c r="G190" s="53" t="s">
        <v>1871</v>
      </c>
    </row>
    <row r="191" customFormat="false" ht="12.75" hidden="false" customHeight="true" outlineLevel="0" collapsed="false">
      <c r="A191" s="50" t="n">
        <v>52022</v>
      </c>
      <c r="B191" s="51" t="s">
        <v>1872</v>
      </c>
      <c r="D191" s="52" t="n">
        <v>45001</v>
      </c>
      <c r="E191" s="53" t="s">
        <v>1821</v>
      </c>
      <c r="F191" s="53" t="s">
        <v>1873</v>
      </c>
      <c r="G191" s="53" t="s">
        <v>1874</v>
      </c>
    </row>
    <row r="192" customFormat="false" ht="12.75" hidden="false" customHeight="true" outlineLevel="0" collapsed="false">
      <c r="A192" s="50" t="n">
        <v>100004</v>
      </c>
      <c r="B192" s="51" t="s">
        <v>1875</v>
      </c>
      <c r="D192" s="52" t="n">
        <v>45001</v>
      </c>
      <c r="E192" s="53" t="s">
        <v>1821</v>
      </c>
      <c r="F192" s="53" t="s">
        <v>1876</v>
      </c>
      <c r="G192" s="53" t="s">
        <v>1877</v>
      </c>
    </row>
    <row r="193" customFormat="false" ht="12.75" hidden="false" customHeight="true" outlineLevel="0" collapsed="false">
      <c r="A193" s="50" t="n">
        <v>50027</v>
      </c>
      <c r="B193" s="51" t="s">
        <v>1878</v>
      </c>
      <c r="D193" s="52" t="n">
        <v>45001</v>
      </c>
      <c r="E193" s="53" t="s">
        <v>1821</v>
      </c>
      <c r="F193" s="53" t="s">
        <v>1879</v>
      </c>
      <c r="G193" s="53" t="s">
        <v>1880</v>
      </c>
    </row>
    <row r="194" customFormat="false" ht="12.75" hidden="false" customHeight="true" outlineLevel="0" collapsed="false">
      <c r="A194" s="50" t="n">
        <v>50028</v>
      </c>
      <c r="B194" s="51" t="s">
        <v>1881</v>
      </c>
      <c r="D194" s="52" t="n">
        <v>45001</v>
      </c>
      <c r="E194" s="53" t="s">
        <v>1821</v>
      </c>
      <c r="F194" s="53" t="s">
        <v>1882</v>
      </c>
      <c r="G194" s="53" t="s">
        <v>1883</v>
      </c>
    </row>
    <row r="195" customFormat="false" ht="12.75" hidden="false" customHeight="true" outlineLevel="0" collapsed="false">
      <c r="A195" s="50" t="n">
        <v>48033</v>
      </c>
      <c r="B195" s="51" t="s">
        <v>1884</v>
      </c>
      <c r="D195" s="52" t="n">
        <v>45001</v>
      </c>
      <c r="E195" s="53" t="s">
        <v>1821</v>
      </c>
      <c r="F195" s="53" t="s">
        <v>1885</v>
      </c>
      <c r="G195" s="53" t="s">
        <v>1886</v>
      </c>
    </row>
    <row r="196" customFormat="false" ht="12.75" hidden="false" customHeight="true" outlineLevel="0" collapsed="false">
      <c r="A196" s="50" t="n">
        <v>47016</v>
      </c>
      <c r="B196" s="51" t="s">
        <v>1887</v>
      </c>
      <c r="D196" s="52" t="n">
        <v>45001</v>
      </c>
      <c r="E196" s="53" t="s">
        <v>1821</v>
      </c>
      <c r="F196" s="53" t="s">
        <v>1888</v>
      </c>
      <c r="G196" s="53" t="s">
        <v>1889</v>
      </c>
    </row>
    <row r="197" customFormat="false" ht="12.75" hidden="false" customHeight="true" outlineLevel="0" collapsed="false">
      <c r="A197" s="50" t="n">
        <v>50029</v>
      </c>
      <c r="B197" s="51" t="s">
        <v>1890</v>
      </c>
      <c r="D197" s="52" t="n">
        <v>45001</v>
      </c>
      <c r="E197" s="53" t="s">
        <v>1821</v>
      </c>
      <c r="F197" s="53" t="s">
        <v>1891</v>
      </c>
      <c r="G197" s="53" t="s">
        <v>1892</v>
      </c>
    </row>
    <row r="198" customFormat="false" ht="12.75" hidden="false" customHeight="true" outlineLevel="0" collapsed="false">
      <c r="A198" s="50" t="n">
        <v>45014</v>
      </c>
      <c r="B198" s="51" t="s">
        <v>1893</v>
      </c>
      <c r="D198" s="52" t="n">
        <v>45001</v>
      </c>
      <c r="E198" s="53" t="s">
        <v>1821</v>
      </c>
      <c r="F198" s="53" t="s">
        <v>1894</v>
      </c>
      <c r="G198" s="53" t="s">
        <v>1895</v>
      </c>
    </row>
    <row r="199" customFormat="false" ht="12.75" hidden="false" customHeight="true" outlineLevel="0" collapsed="false">
      <c r="A199" s="50" t="n">
        <v>51031</v>
      </c>
      <c r="B199" s="51" t="s">
        <v>1896</v>
      </c>
      <c r="D199" s="52" t="n">
        <v>45001</v>
      </c>
      <c r="E199" s="53" t="s">
        <v>1821</v>
      </c>
      <c r="F199" s="53" t="s">
        <v>1897</v>
      </c>
      <c r="G199" s="53" t="s">
        <v>1898</v>
      </c>
    </row>
    <row r="200" customFormat="false" ht="12.75" hidden="false" customHeight="true" outlineLevel="0" collapsed="false">
      <c r="A200" s="50" t="n">
        <v>46026</v>
      </c>
      <c r="B200" s="51" t="s">
        <v>1899</v>
      </c>
      <c r="D200" s="52" t="n">
        <v>45001</v>
      </c>
      <c r="E200" s="53" t="s">
        <v>1821</v>
      </c>
      <c r="F200" s="53" t="s">
        <v>1900</v>
      </c>
      <c r="G200" s="53" t="s">
        <v>1901</v>
      </c>
    </row>
    <row r="201" customFormat="false" ht="12.75" hidden="false" customHeight="true" outlineLevel="0" collapsed="false">
      <c r="A201" s="50" t="n">
        <v>49013</v>
      </c>
      <c r="B201" s="51" t="s">
        <v>1902</v>
      </c>
      <c r="D201" s="52" t="n">
        <v>45001</v>
      </c>
      <c r="E201" s="53" t="s">
        <v>1821</v>
      </c>
      <c r="F201" s="53" t="s">
        <v>1903</v>
      </c>
      <c r="G201" s="53" t="s">
        <v>1904</v>
      </c>
    </row>
    <row r="202" customFormat="false" ht="12.75" hidden="false" customHeight="true" outlineLevel="0" collapsed="false">
      <c r="A202" s="50" t="n">
        <v>49014</v>
      </c>
      <c r="B202" s="51" t="s">
        <v>1905</v>
      </c>
      <c r="D202" s="52" t="n">
        <v>45001</v>
      </c>
      <c r="E202" s="53" t="s">
        <v>1821</v>
      </c>
      <c r="F202" s="53" t="s">
        <v>1906</v>
      </c>
      <c r="G202" s="53" t="s">
        <v>1907</v>
      </c>
    </row>
    <row r="203" customFormat="false" ht="12.75" hidden="false" customHeight="true" outlineLevel="0" collapsed="false">
      <c r="A203" s="50" t="n">
        <v>100005</v>
      </c>
      <c r="B203" s="51" t="s">
        <v>1908</v>
      </c>
      <c r="D203" s="52" t="n">
        <v>45001</v>
      </c>
      <c r="E203" s="53" t="s">
        <v>1821</v>
      </c>
      <c r="F203" s="53" t="s">
        <v>1909</v>
      </c>
      <c r="G203" s="53" t="s">
        <v>1910</v>
      </c>
    </row>
    <row r="204" customFormat="false" ht="12.75" hidden="false" customHeight="true" outlineLevel="0" collapsed="false">
      <c r="A204" s="50" t="n">
        <v>51041</v>
      </c>
      <c r="B204" s="51" t="s">
        <v>1911</v>
      </c>
      <c r="D204" s="52" t="n">
        <v>45001</v>
      </c>
      <c r="E204" s="53" t="s">
        <v>1821</v>
      </c>
      <c r="F204" s="53" t="s">
        <v>1912</v>
      </c>
      <c r="G204" s="53" t="s">
        <v>1913</v>
      </c>
    </row>
    <row r="205" customFormat="false" ht="12.75" hidden="false" customHeight="true" outlineLevel="0" collapsed="false">
      <c r="A205" s="50" t="n">
        <v>47017</v>
      </c>
      <c r="B205" s="51" t="s">
        <v>1914</v>
      </c>
      <c r="D205" s="52" t="n">
        <v>51003</v>
      </c>
      <c r="E205" s="53" t="s">
        <v>1915</v>
      </c>
      <c r="F205" s="53" t="s">
        <v>1916</v>
      </c>
      <c r="G205" s="53" t="s">
        <v>1917</v>
      </c>
    </row>
    <row r="206" customFormat="false" ht="12.75" hidden="false" customHeight="true" outlineLevel="0" collapsed="false">
      <c r="A206" s="50" t="n">
        <v>52023</v>
      </c>
      <c r="B206" s="51" t="s">
        <v>1918</v>
      </c>
      <c r="D206" s="52" t="n">
        <v>51003</v>
      </c>
      <c r="E206" s="53" t="s">
        <v>1915</v>
      </c>
      <c r="F206" s="53" t="s">
        <v>1919</v>
      </c>
      <c r="G206" s="53" t="s">
        <v>1920</v>
      </c>
    </row>
    <row r="207" customFormat="false" ht="12.75" hidden="false" customHeight="true" outlineLevel="0" collapsed="false">
      <c r="A207" s="50" t="n">
        <v>52024</v>
      </c>
      <c r="B207" s="51" t="s">
        <v>1921</v>
      </c>
      <c r="D207" s="52" t="n">
        <v>51003</v>
      </c>
      <c r="E207" s="53" t="s">
        <v>1915</v>
      </c>
      <c r="F207" s="53" t="s">
        <v>1922</v>
      </c>
      <c r="G207" s="53" t="s">
        <v>1923</v>
      </c>
    </row>
    <row r="208" customFormat="false" ht="12.75" hidden="false" customHeight="true" outlineLevel="0" collapsed="false">
      <c r="A208" s="50" t="n">
        <v>52025</v>
      </c>
      <c r="B208" s="51" t="s">
        <v>1924</v>
      </c>
      <c r="D208" s="52" t="n">
        <v>51003</v>
      </c>
      <c r="E208" s="53" t="s">
        <v>1915</v>
      </c>
      <c r="F208" s="53" t="s">
        <v>1925</v>
      </c>
      <c r="G208" s="53" t="s">
        <v>1926</v>
      </c>
    </row>
    <row r="209" customFormat="false" ht="12.75" hidden="false" customHeight="true" outlineLevel="0" collapsed="false">
      <c r="A209" s="50" t="n">
        <v>52026</v>
      </c>
      <c r="B209" s="51" t="s">
        <v>1927</v>
      </c>
      <c r="D209" s="52" t="n">
        <v>51003</v>
      </c>
      <c r="E209" s="53" t="s">
        <v>1915</v>
      </c>
      <c r="F209" s="53" t="s">
        <v>1928</v>
      </c>
      <c r="G209" s="53" t="s">
        <v>1929</v>
      </c>
    </row>
    <row r="210" customFormat="false" ht="12.75" hidden="false" customHeight="true" outlineLevel="0" collapsed="false">
      <c r="A210" s="50" t="n">
        <v>48035</v>
      </c>
      <c r="B210" s="51" t="s">
        <v>1930</v>
      </c>
      <c r="D210" s="52" t="n">
        <v>51003</v>
      </c>
      <c r="E210" s="53" t="s">
        <v>1915</v>
      </c>
      <c r="F210" s="53" t="s">
        <v>1931</v>
      </c>
      <c r="G210" s="53" t="s">
        <v>1932</v>
      </c>
    </row>
    <row r="211" customFormat="false" ht="12.75" hidden="false" customHeight="true" outlineLevel="0" collapsed="false">
      <c r="A211" s="50" t="n">
        <v>48036</v>
      </c>
      <c r="B211" s="51" t="s">
        <v>1933</v>
      </c>
      <c r="D211" s="52" t="n">
        <v>51003</v>
      </c>
      <c r="E211" s="53" t="s">
        <v>1915</v>
      </c>
      <c r="F211" s="53" t="s">
        <v>1934</v>
      </c>
      <c r="G211" s="53" t="s">
        <v>1935</v>
      </c>
    </row>
    <row r="212" customFormat="false" ht="12.75" hidden="false" customHeight="true" outlineLevel="0" collapsed="false">
      <c r="A212" s="50" t="n">
        <v>49021</v>
      </c>
      <c r="B212" s="51" t="s">
        <v>1936</v>
      </c>
      <c r="D212" s="52" t="n">
        <v>51003</v>
      </c>
      <c r="E212" s="53" t="s">
        <v>1915</v>
      </c>
      <c r="F212" s="53" t="s">
        <v>1937</v>
      </c>
      <c r="G212" s="53" t="s">
        <v>1938</v>
      </c>
    </row>
    <row r="213" customFormat="false" ht="12.75" hidden="false" customHeight="true" outlineLevel="0" collapsed="false">
      <c r="A213" s="50" t="n">
        <v>50030</v>
      </c>
      <c r="B213" s="51" t="s">
        <v>1939</v>
      </c>
      <c r="D213" s="52" t="n">
        <v>51003</v>
      </c>
      <c r="E213" s="53" t="s">
        <v>1915</v>
      </c>
      <c r="F213" s="53" t="s">
        <v>1940</v>
      </c>
      <c r="G213" s="53" t="s">
        <v>1941</v>
      </c>
    </row>
    <row r="214" customFormat="false" ht="12.75" hidden="false" customHeight="true" outlineLevel="0" collapsed="false">
      <c r="A214" s="50" t="n">
        <v>53020</v>
      </c>
      <c r="B214" s="51" t="s">
        <v>1942</v>
      </c>
      <c r="D214" s="52" t="n">
        <v>51003</v>
      </c>
      <c r="E214" s="53" t="s">
        <v>1915</v>
      </c>
      <c r="F214" s="53" t="s">
        <v>1943</v>
      </c>
      <c r="G214" s="53" t="s">
        <v>1944</v>
      </c>
    </row>
    <row r="215" customFormat="false" ht="12.75" hidden="false" customHeight="true" outlineLevel="0" collapsed="false">
      <c r="A215" s="50" t="n">
        <v>53021</v>
      </c>
      <c r="B215" s="51" t="s">
        <v>1945</v>
      </c>
      <c r="D215" s="52" t="n">
        <v>51003</v>
      </c>
      <c r="E215" s="53" t="s">
        <v>1915</v>
      </c>
      <c r="F215" s="53" t="s">
        <v>1946</v>
      </c>
      <c r="G215" s="53" t="s">
        <v>1947</v>
      </c>
    </row>
    <row r="216" customFormat="false" ht="12.75" hidden="false" customHeight="true" outlineLevel="0" collapsed="false">
      <c r="A216" s="50" t="n">
        <v>49017</v>
      </c>
      <c r="B216" s="51" t="s">
        <v>1948</v>
      </c>
      <c r="D216" s="52" t="n">
        <v>51003</v>
      </c>
      <c r="E216" s="53" t="s">
        <v>1915</v>
      </c>
      <c r="F216" s="53" t="s">
        <v>1949</v>
      </c>
      <c r="G216" s="53" t="s">
        <v>1950</v>
      </c>
    </row>
    <row r="217" customFormat="false" ht="12.75" hidden="false" customHeight="true" outlineLevel="0" collapsed="false">
      <c r="A217" s="50" t="n">
        <v>48037</v>
      </c>
      <c r="B217" s="51" t="s">
        <v>1951</v>
      </c>
      <c r="D217" s="52" t="n">
        <v>51003</v>
      </c>
      <c r="E217" s="53" t="s">
        <v>1915</v>
      </c>
      <c r="F217" s="53" t="s">
        <v>1952</v>
      </c>
      <c r="G217" s="53" t="s">
        <v>1953</v>
      </c>
    </row>
    <row r="218" customFormat="false" ht="12.75" hidden="false" customHeight="true" outlineLevel="0" collapsed="false">
      <c r="A218" s="50" t="n">
        <v>47018</v>
      </c>
      <c r="B218" s="51" t="s">
        <v>1954</v>
      </c>
      <c r="D218" s="52" t="n">
        <v>51003</v>
      </c>
      <c r="E218" s="53" t="s">
        <v>1915</v>
      </c>
      <c r="F218" s="53" t="s">
        <v>1955</v>
      </c>
      <c r="G218" s="53" t="s">
        <v>1956</v>
      </c>
    </row>
    <row r="219" customFormat="false" ht="12.75" hidden="false" customHeight="true" outlineLevel="0" collapsed="false">
      <c r="A219" s="50" t="n">
        <v>52027</v>
      </c>
      <c r="B219" s="51" t="s">
        <v>1957</v>
      </c>
      <c r="D219" s="52" t="n">
        <v>51003</v>
      </c>
      <c r="E219" s="53" t="s">
        <v>1915</v>
      </c>
      <c r="F219" s="53" t="s">
        <v>1958</v>
      </c>
      <c r="G219" s="53" t="s">
        <v>1959</v>
      </c>
    </row>
    <row r="220" customFormat="false" ht="12.75" hidden="false" customHeight="true" outlineLevel="0" collapsed="false">
      <c r="A220" s="50" t="n">
        <v>48038</v>
      </c>
      <c r="B220" s="51" t="s">
        <v>1960</v>
      </c>
      <c r="D220" s="52" t="n">
        <v>51003</v>
      </c>
      <c r="E220" s="53" t="s">
        <v>1915</v>
      </c>
      <c r="F220" s="53" t="s">
        <v>1961</v>
      </c>
      <c r="G220" s="53" t="s">
        <v>1962</v>
      </c>
    </row>
    <row r="221" customFormat="false" ht="12.75" hidden="false" customHeight="true" outlineLevel="0" collapsed="false">
      <c r="A221" s="50" t="n">
        <v>52028</v>
      </c>
      <c r="B221" s="51" t="s">
        <v>1963</v>
      </c>
      <c r="D221" s="52" t="n">
        <v>51003</v>
      </c>
      <c r="E221" s="53" t="s">
        <v>1915</v>
      </c>
      <c r="F221" s="53" t="s">
        <v>1964</v>
      </c>
      <c r="G221" s="53" t="s">
        <v>1965</v>
      </c>
    </row>
    <row r="222" customFormat="false" ht="12.75" hidden="false" customHeight="true" outlineLevel="0" collapsed="false">
      <c r="A222" s="50" t="n">
        <v>51033</v>
      </c>
      <c r="B222" s="51" t="s">
        <v>1966</v>
      </c>
      <c r="D222" s="52" t="n">
        <v>51003</v>
      </c>
      <c r="E222" s="53" t="s">
        <v>1915</v>
      </c>
      <c r="F222" s="53" t="s">
        <v>1967</v>
      </c>
      <c r="G222" s="53" t="s">
        <v>1968</v>
      </c>
    </row>
    <row r="223" customFormat="false" ht="12.75" hidden="false" customHeight="true" outlineLevel="0" collapsed="false">
      <c r="A223" s="50" t="n">
        <v>50031</v>
      </c>
      <c r="B223" s="51" t="s">
        <v>1969</v>
      </c>
      <c r="D223" s="52" t="n">
        <v>46002</v>
      </c>
      <c r="E223" s="53" t="s">
        <v>1970</v>
      </c>
      <c r="F223" s="53" t="s">
        <v>1971</v>
      </c>
      <c r="G223" s="53" t="s">
        <v>1972</v>
      </c>
    </row>
    <row r="224" customFormat="false" ht="12.75" hidden="false" customHeight="true" outlineLevel="0" collapsed="false">
      <c r="A224" s="50" t="n">
        <v>48039</v>
      </c>
      <c r="B224" s="51" t="s">
        <v>1973</v>
      </c>
      <c r="D224" s="52" t="n">
        <v>46002</v>
      </c>
      <c r="E224" s="53" t="s">
        <v>1970</v>
      </c>
      <c r="F224" s="53" t="s">
        <v>1974</v>
      </c>
      <c r="G224" s="53" t="s">
        <v>1975</v>
      </c>
    </row>
    <row r="225" customFormat="false" ht="12.75" hidden="false" customHeight="true" outlineLevel="0" collapsed="false">
      <c r="A225" s="50" t="n">
        <v>47024</v>
      </c>
      <c r="B225" s="51" t="s">
        <v>1976</v>
      </c>
      <c r="D225" s="52" t="n">
        <v>46002</v>
      </c>
      <c r="E225" s="53" t="s">
        <v>1970</v>
      </c>
      <c r="F225" s="53" t="s">
        <v>1977</v>
      </c>
      <c r="G225" s="53" t="s">
        <v>1978</v>
      </c>
    </row>
    <row r="226" customFormat="false" ht="12.75" hidden="false" customHeight="true" outlineLevel="0" collapsed="false">
      <c r="A226" s="50" t="n">
        <v>50032</v>
      </c>
      <c r="B226" s="51" t="s">
        <v>1979</v>
      </c>
      <c r="D226" s="52" t="n">
        <v>46002</v>
      </c>
      <c r="E226" s="53" t="s">
        <v>1970</v>
      </c>
      <c r="F226" s="53" t="s">
        <v>1980</v>
      </c>
      <c r="G226" s="53" t="s">
        <v>1981</v>
      </c>
    </row>
    <row r="227" customFormat="false" ht="12.75" hidden="false" customHeight="true" outlineLevel="0" collapsed="false">
      <c r="A227" s="50" t="n">
        <v>52030</v>
      </c>
      <c r="B227" s="51" t="s">
        <v>1982</v>
      </c>
      <c r="D227" s="52" t="n">
        <v>46002</v>
      </c>
      <c r="E227" s="53" t="s">
        <v>1970</v>
      </c>
      <c r="F227" s="53" t="s">
        <v>1983</v>
      </c>
      <c r="G227" s="53" t="s">
        <v>1984</v>
      </c>
    </row>
    <row r="228" customFormat="false" ht="12.75" hidden="false" customHeight="true" outlineLevel="0" collapsed="false">
      <c r="A228" s="50" t="n">
        <v>46027</v>
      </c>
      <c r="B228" s="51" t="s">
        <v>1985</v>
      </c>
      <c r="D228" s="52" t="n">
        <v>46002</v>
      </c>
      <c r="E228" s="53" t="s">
        <v>1970</v>
      </c>
      <c r="F228" s="53" t="s">
        <v>1986</v>
      </c>
      <c r="G228" s="53" t="s">
        <v>1987</v>
      </c>
    </row>
    <row r="229" customFormat="false" ht="12.75" hidden="false" customHeight="true" outlineLevel="0" collapsed="false">
      <c r="A229" s="50" t="n">
        <v>49018</v>
      </c>
      <c r="B229" s="51" t="s">
        <v>1988</v>
      </c>
      <c r="D229" s="52" t="n">
        <v>46002</v>
      </c>
      <c r="E229" s="53" t="s">
        <v>1970</v>
      </c>
      <c r="F229" s="53" t="s">
        <v>1989</v>
      </c>
      <c r="G229" s="53" t="s">
        <v>1990</v>
      </c>
    </row>
    <row r="230" customFormat="false" ht="12.75" hidden="false" customHeight="true" outlineLevel="0" collapsed="false">
      <c r="A230" s="50" t="n">
        <v>51034</v>
      </c>
      <c r="B230" s="51" t="s">
        <v>1991</v>
      </c>
      <c r="D230" s="52" t="n">
        <v>46002</v>
      </c>
      <c r="E230" s="53" t="s">
        <v>1970</v>
      </c>
      <c r="F230" s="53" t="s">
        <v>1992</v>
      </c>
      <c r="G230" s="53" t="s">
        <v>1993</v>
      </c>
    </row>
    <row r="231" customFormat="false" ht="12.75" hidden="false" customHeight="true" outlineLevel="0" collapsed="false">
      <c r="A231" s="50" t="n">
        <v>50033</v>
      </c>
      <c r="B231" s="51" t="s">
        <v>1994</v>
      </c>
      <c r="D231" s="52" t="n">
        <v>46002</v>
      </c>
      <c r="E231" s="53" t="s">
        <v>1970</v>
      </c>
      <c r="F231" s="53" t="s">
        <v>1995</v>
      </c>
      <c r="G231" s="53" t="s">
        <v>1996</v>
      </c>
    </row>
    <row r="232" customFormat="false" ht="12.75" hidden="false" customHeight="true" outlineLevel="0" collapsed="false">
      <c r="A232" s="50" t="n">
        <v>53022</v>
      </c>
      <c r="B232" s="51" t="s">
        <v>1997</v>
      </c>
      <c r="D232" s="52" t="n">
        <v>46002</v>
      </c>
      <c r="E232" s="53" t="s">
        <v>1970</v>
      </c>
      <c r="F232" s="53" t="s">
        <v>1998</v>
      </c>
      <c r="G232" s="53" t="s">
        <v>1999</v>
      </c>
    </row>
    <row r="233" customFormat="false" ht="12.75" hidden="false" customHeight="true" outlineLevel="0" collapsed="false">
      <c r="A233" s="50" t="n">
        <v>50034</v>
      </c>
      <c r="B233" s="51" t="s">
        <v>2000</v>
      </c>
      <c r="D233" s="52" t="n">
        <v>46002</v>
      </c>
      <c r="E233" s="53" t="s">
        <v>1970</v>
      </c>
      <c r="F233" s="53" t="s">
        <v>2001</v>
      </c>
      <c r="G233" s="53" t="s">
        <v>2002</v>
      </c>
    </row>
    <row r="234" customFormat="false" ht="12.75" hidden="false" customHeight="true" outlineLevel="0" collapsed="false">
      <c r="A234" s="50" t="n">
        <v>50035</v>
      </c>
      <c r="B234" s="51" t="s">
        <v>2003</v>
      </c>
      <c r="D234" s="52" t="n">
        <v>46002</v>
      </c>
      <c r="E234" s="53" t="s">
        <v>1970</v>
      </c>
      <c r="F234" s="53" t="s">
        <v>2004</v>
      </c>
      <c r="G234" s="53" t="s">
        <v>2005</v>
      </c>
    </row>
    <row r="235" customFormat="false" ht="12.75" hidden="false" customHeight="true" outlineLevel="0" collapsed="false">
      <c r="A235" s="50" t="n">
        <v>52031</v>
      </c>
      <c r="B235" s="51" t="s">
        <v>2006</v>
      </c>
      <c r="D235" s="52" t="n">
        <v>46002</v>
      </c>
      <c r="E235" s="53" t="s">
        <v>1970</v>
      </c>
      <c r="F235" s="53" t="s">
        <v>2007</v>
      </c>
      <c r="G235" s="53" t="s">
        <v>2008</v>
      </c>
    </row>
    <row r="236" customFormat="false" ht="12.75" hidden="false" customHeight="true" outlineLevel="0" collapsed="false">
      <c r="A236" s="50" t="n">
        <v>49019</v>
      </c>
      <c r="B236" s="51" t="s">
        <v>2009</v>
      </c>
      <c r="D236" s="52" t="n">
        <v>46002</v>
      </c>
      <c r="E236" s="53" t="s">
        <v>1970</v>
      </c>
      <c r="F236" s="53" t="s">
        <v>2010</v>
      </c>
      <c r="G236" s="53" t="s">
        <v>2011</v>
      </c>
    </row>
    <row r="237" customFormat="false" ht="12.75" hidden="false" customHeight="true" outlineLevel="0" collapsed="false">
      <c r="A237" s="50" t="n">
        <v>48041</v>
      </c>
      <c r="B237" s="51" t="s">
        <v>2012</v>
      </c>
      <c r="D237" s="52" t="n">
        <v>46002</v>
      </c>
      <c r="E237" s="53" t="s">
        <v>1970</v>
      </c>
      <c r="F237" s="53" t="s">
        <v>2013</v>
      </c>
      <c r="G237" s="53" t="s">
        <v>2014</v>
      </c>
    </row>
    <row r="238" customFormat="false" ht="12.75" hidden="false" customHeight="true" outlineLevel="0" collapsed="false">
      <c r="A238" s="50" t="n">
        <v>53023</v>
      </c>
      <c r="B238" s="51" t="s">
        <v>2015</v>
      </c>
      <c r="D238" s="52" t="n">
        <v>46002</v>
      </c>
      <c r="E238" s="53" t="s">
        <v>1970</v>
      </c>
      <c r="F238" s="53" t="s">
        <v>2016</v>
      </c>
      <c r="G238" s="53" t="s">
        <v>2017</v>
      </c>
    </row>
    <row r="239" customFormat="false" ht="12.75" hidden="false" customHeight="true" outlineLevel="0" collapsed="false">
      <c r="A239" s="50" t="n">
        <v>53024</v>
      </c>
      <c r="B239" s="51" t="s">
        <v>2018</v>
      </c>
      <c r="D239" s="52" t="n">
        <v>46002</v>
      </c>
      <c r="E239" s="53" t="s">
        <v>1970</v>
      </c>
      <c r="F239" s="53" t="s">
        <v>2019</v>
      </c>
      <c r="G239" s="53" t="s">
        <v>2020</v>
      </c>
    </row>
    <row r="240" customFormat="false" ht="12.75" hidden="false" customHeight="true" outlineLevel="0" collapsed="false">
      <c r="A240" s="50" t="n">
        <v>48053</v>
      </c>
      <c r="B240" s="51" t="s">
        <v>2021</v>
      </c>
      <c r="D240" s="52" t="n">
        <v>46002</v>
      </c>
      <c r="E240" s="53" t="s">
        <v>1970</v>
      </c>
      <c r="F240" s="53" t="s">
        <v>2022</v>
      </c>
      <c r="G240" s="53" t="s">
        <v>2023</v>
      </c>
    </row>
    <row r="241" customFormat="false" ht="12.75" hidden="false" customHeight="true" outlineLevel="0" collapsed="false">
      <c r="A241" s="50" t="n">
        <v>53025</v>
      </c>
      <c r="B241" s="51" t="s">
        <v>2024</v>
      </c>
      <c r="D241" s="52" t="n">
        <v>46002</v>
      </c>
      <c r="E241" s="53" t="s">
        <v>1970</v>
      </c>
      <c r="F241" s="53" t="s">
        <v>2025</v>
      </c>
      <c r="G241" s="53" t="s">
        <v>2026</v>
      </c>
    </row>
    <row r="242" customFormat="false" ht="12.75" hidden="false" customHeight="true" outlineLevel="0" collapsed="false">
      <c r="A242" s="50" t="n">
        <v>53028</v>
      </c>
      <c r="B242" s="51" t="s">
        <v>2027</v>
      </c>
      <c r="D242" s="52" t="n">
        <v>46002</v>
      </c>
      <c r="E242" s="53" t="s">
        <v>1970</v>
      </c>
      <c r="F242" s="53" t="s">
        <v>2028</v>
      </c>
      <c r="G242" s="53" t="s">
        <v>2029</v>
      </c>
    </row>
    <row r="243" customFormat="false" ht="12.75" hidden="false" customHeight="true" outlineLevel="0" collapsed="false">
      <c r="A243" s="50" t="n">
        <v>46028</v>
      </c>
      <c r="B243" s="51" t="s">
        <v>2030</v>
      </c>
      <c r="D243" s="52" t="n">
        <v>46002</v>
      </c>
      <c r="E243" s="53" t="s">
        <v>1970</v>
      </c>
      <c r="F243" s="53" t="s">
        <v>2031</v>
      </c>
      <c r="G243" s="53" t="s">
        <v>2032</v>
      </c>
    </row>
    <row r="244" customFormat="false" ht="12.75" hidden="false" customHeight="true" outlineLevel="0" collapsed="false">
      <c r="A244" s="50" t="n">
        <v>47020</v>
      </c>
      <c r="B244" s="51" t="s">
        <v>2033</v>
      </c>
      <c r="D244" s="52" t="n">
        <v>46002</v>
      </c>
      <c r="E244" s="53" t="s">
        <v>1970</v>
      </c>
      <c r="F244" s="53" t="s">
        <v>2034</v>
      </c>
      <c r="G244" s="53" t="s">
        <v>2035</v>
      </c>
    </row>
    <row r="245" customFormat="false" ht="12.75" hidden="false" customHeight="true" outlineLevel="0" collapsed="false">
      <c r="A245" s="50" t="n">
        <v>51035</v>
      </c>
      <c r="B245" s="51" t="s">
        <v>2036</v>
      </c>
      <c r="D245" s="52" t="n">
        <v>46002</v>
      </c>
      <c r="E245" s="53" t="s">
        <v>1970</v>
      </c>
      <c r="F245" s="53" t="s">
        <v>2037</v>
      </c>
      <c r="G245" s="53" t="s">
        <v>2038</v>
      </c>
    </row>
    <row r="246" customFormat="false" ht="12.75" hidden="false" customHeight="true" outlineLevel="0" collapsed="false">
      <c r="A246" s="50" t="n">
        <v>48043</v>
      </c>
      <c r="B246" s="51" t="s">
        <v>2039</v>
      </c>
      <c r="D246" s="52" t="n">
        <v>46002</v>
      </c>
      <c r="E246" s="53" t="s">
        <v>1970</v>
      </c>
      <c r="F246" s="53" t="s">
        <v>2040</v>
      </c>
      <c r="G246" s="53" t="s">
        <v>2041</v>
      </c>
    </row>
    <row r="247" customFormat="false" ht="12.75" hidden="false" customHeight="true" outlineLevel="0" collapsed="false">
      <c r="A247" s="50" t="n">
        <v>52032</v>
      </c>
      <c r="B247" s="51" t="s">
        <v>2042</v>
      </c>
      <c r="D247" s="52" t="n">
        <v>46002</v>
      </c>
      <c r="E247" s="53" t="s">
        <v>1970</v>
      </c>
      <c r="F247" s="53" t="s">
        <v>2043</v>
      </c>
      <c r="G247" s="53" t="s">
        <v>2044</v>
      </c>
    </row>
    <row r="248" customFormat="false" ht="12.75" hidden="false" customHeight="true" outlineLevel="0" collapsed="false">
      <c r="A248" s="50" t="n">
        <v>48044</v>
      </c>
      <c r="B248" s="51" t="s">
        <v>2045</v>
      </c>
      <c r="D248" s="52" t="n">
        <v>46002</v>
      </c>
      <c r="E248" s="53" t="s">
        <v>1970</v>
      </c>
      <c r="F248" s="53" t="s">
        <v>2046</v>
      </c>
      <c r="G248" s="53" t="s">
        <v>2047</v>
      </c>
    </row>
    <row r="249" customFormat="false" ht="12.75" hidden="false" customHeight="true" outlineLevel="0" collapsed="false">
      <c r="A249" s="50" t="n">
        <v>46037</v>
      </c>
      <c r="B249" s="51" t="s">
        <v>2048</v>
      </c>
      <c r="D249" s="52" t="n">
        <v>46002</v>
      </c>
      <c r="E249" s="53" t="s">
        <v>1970</v>
      </c>
      <c r="F249" s="53" t="s">
        <v>2049</v>
      </c>
      <c r="G249" s="53" t="s">
        <v>2050</v>
      </c>
    </row>
    <row r="250" customFormat="false" ht="12.75" hidden="false" customHeight="true" outlineLevel="0" collapsed="false">
      <c r="A250" s="50" t="n">
        <v>52033</v>
      </c>
      <c r="B250" s="51" t="s">
        <v>2051</v>
      </c>
      <c r="D250" s="52" t="n">
        <v>46002</v>
      </c>
      <c r="E250" s="53" t="s">
        <v>1970</v>
      </c>
      <c r="F250" s="53" t="s">
        <v>2052</v>
      </c>
      <c r="G250" s="53" t="s">
        <v>1740</v>
      </c>
    </row>
    <row r="251" customFormat="false" ht="12.75" hidden="false" customHeight="true" outlineLevel="0" collapsed="false">
      <c r="A251" s="50" t="n">
        <v>53026</v>
      </c>
      <c r="B251" s="51" t="s">
        <v>2053</v>
      </c>
      <c r="D251" s="52" t="n">
        <v>46002</v>
      </c>
      <c r="E251" s="53" t="s">
        <v>1970</v>
      </c>
      <c r="F251" s="53" t="s">
        <v>2054</v>
      </c>
      <c r="G251" s="53" t="s">
        <v>2055</v>
      </c>
    </row>
    <row r="252" customFormat="false" ht="12.75" hidden="false" customHeight="true" outlineLevel="0" collapsed="false">
      <c r="A252" s="50" t="n">
        <v>52034</v>
      </c>
      <c r="B252" s="51" t="s">
        <v>2056</v>
      </c>
      <c r="D252" s="52" t="n">
        <v>46002</v>
      </c>
      <c r="E252" s="53" t="s">
        <v>1970</v>
      </c>
      <c r="F252" s="53" t="s">
        <v>2057</v>
      </c>
      <c r="G252" s="53" t="s">
        <v>2058</v>
      </c>
    </row>
    <row r="253" customFormat="false" ht="12.75" hidden="false" customHeight="true" outlineLevel="0" collapsed="false">
      <c r="A253" s="50" t="n">
        <v>46030</v>
      </c>
      <c r="B253" s="51" t="s">
        <v>2059</v>
      </c>
      <c r="D253" s="52" t="n">
        <v>46002</v>
      </c>
      <c r="E253" s="53" t="s">
        <v>1970</v>
      </c>
      <c r="F253" s="53" t="s">
        <v>2060</v>
      </c>
      <c r="G253" s="53" t="s">
        <v>2061</v>
      </c>
    </row>
    <row r="254" customFormat="false" ht="12.75" hidden="false" customHeight="true" outlineLevel="0" collapsed="false">
      <c r="A254" s="50" t="n">
        <v>51037</v>
      </c>
      <c r="B254" s="51" t="s">
        <v>2062</v>
      </c>
      <c r="D254" s="52" t="n">
        <v>46002</v>
      </c>
      <c r="E254" s="53" t="s">
        <v>1970</v>
      </c>
      <c r="F254" s="53" t="s">
        <v>2063</v>
      </c>
      <c r="G254" s="53" t="s">
        <v>2064</v>
      </c>
    </row>
    <row r="255" customFormat="false" ht="12.75" hidden="false" customHeight="true" outlineLevel="0" collapsed="false">
      <c r="A255" s="50" t="n">
        <v>49020</v>
      </c>
      <c r="B255" s="51" t="s">
        <v>2065</v>
      </c>
      <c r="D255" s="52" t="n">
        <v>46002</v>
      </c>
      <c r="E255" s="53" t="s">
        <v>1970</v>
      </c>
      <c r="F255" s="53" t="s">
        <v>2066</v>
      </c>
      <c r="G255" s="53" t="s">
        <v>2067</v>
      </c>
    </row>
    <row r="256" customFormat="false" ht="12.75" hidden="false" customHeight="true" outlineLevel="0" collapsed="false">
      <c r="A256" s="50" t="n">
        <v>51038</v>
      </c>
      <c r="B256" s="51" t="s">
        <v>2068</v>
      </c>
      <c r="D256" s="52" t="n">
        <v>48001</v>
      </c>
      <c r="E256" s="53" t="s">
        <v>2069</v>
      </c>
      <c r="F256" s="53" t="s">
        <v>2070</v>
      </c>
      <c r="G256" s="53" t="s">
        <v>2071</v>
      </c>
    </row>
    <row r="257" customFormat="false" ht="12.75" hidden="false" customHeight="true" outlineLevel="0" collapsed="false">
      <c r="A257" s="50" t="n">
        <v>48045</v>
      </c>
      <c r="B257" s="51" t="s">
        <v>2072</v>
      </c>
      <c r="D257" s="52" t="n">
        <v>48001</v>
      </c>
      <c r="E257" s="53" t="s">
        <v>2069</v>
      </c>
      <c r="F257" s="53" t="s">
        <v>2073</v>
      </c>
      <c r="G257" s="53" t="s">
        <v>2074</v>
      </c>
    </row>
    <row r="258" customFormat="false" ht="12.75" hidden="false" customHeight="true" outlineLevel="0" collapsed="false">
      <c r="A258" s="50" t="n">
        <v>51039</v>
      </c>
      <c r="B258" s="51" t="s">
        <v>2075</v>
      </c>
      <c r="D258" s="52" t="n">
        <v>48001</v>
      </c>
      <c r="E258" s="53" t="s">
        <v>2069</v>
      </c>
      <c r="F258" s="53" t="s">
        <v>2076</v>
      </c>
      <c r="G258" s="53" t="s">
        <v>2077</v>
      </c>
    </row>
    <row r="259" customFormat="false" ht="12.75" hidden="false" customHeight="true" outlineLevel="0" collapsed="false">
      <c r="A259" s="50" t="n">
        <v>50036</v>
      </c>
      <c r="B259" s="51" t="s">
        <v>2078</v>
      </c>
      <c r="D259" s="52" t="n">
        <v>48001</v>
      </c>
      <c r="E259" s="53" t="s">
        <v>2069</v>
      </c>
      <c r="F259" s="53" t="s">
        <v>2079</v>
      </c>
      <c r="G259" s="53" t="s">
        <v>2080</v>
      </c>
    </row>
    <row r="260" customFormat="false" ht="12.75" hidden="false" customHeight="true" outlineLevel="0" collapsed="false">
      <c r="A260" s="50" t="n">
        <v>52035</v>
      </c>
      <c r="B260" s="51" t="s">
        <v>2081</v>
      </c>
      <c r="D260" s="52" t="n">
        <v>48001</v>
      </c>
      <c r="E260" s="53" t="s">
        <v>2069</v>
      </c>
      <c r="F260" s="53" t="s">
        <v>2082</v>
      </c>
      <c r="G260" s="53" t="s">
        <v>2083</v>
      </c>
    </row>
    <row r="261" customFormat="false" ht="12.75" hidden="false" customHeight="true" outlineLevel="0" collapsed="false">
      <c r="A261" s="50" t="n">
        <v>52036</v>
      </c>
      <c r="B261" s="51" t="s">
        <v>2084</v>
      </c>
      <c r="D261" s="52" t="n">
        <v>48001</v>
      </c>
      <c r="E261" s="53" t="s">
        <v>2069</v>
      </c>
      <c r="F261" s="53" t="s">
        <v>2085</v>
      </c>
      <c r="G261" s="53" t="s">
        <v>2086</v>
      </c>
    </row>
    <row r="262" customFormat="false" ht="12.75" hidden="false" customHeight="true" outlineLevel="0" collapsed="false">
      <c r="A262" s="50" t="n">
        <v>45015</v>
      </c>
      <c r="B262" s="51" t="s">
        <v>2087</v>
      </c>
      <c r="D262" s="52" t="n">
        <v>48001</v>
      </c>
      <c r="E262" s="53" t="s">
        <v>2069</v>
      </c>
      <c r="F262" s="53" t="s">
        <v>2088</v>
      </c>
      <c r="G262" s="53" t="s">
        <v>2089</v>
      </c>
    </row>
    <row r="263" customFormat="false" ht="12.75" hidden="false" customHeight="true" outlineLevel="0" collapsed="false">
      <c r="A263" s="50" t="n">
        <v>47021</v>
      </c>
      <c r="B263" s="51" t="s">
        <v>2090</v>
      </c>
      <c r="D263" s="52" t="n">
        <v>48001</v>
      </c>
      <c r="E263" s="53" t="s">
        <v>2069</v>
      </c>
      <c r="F263" s="53" t="s">
        <v>2091</v>
      </c>
      <c r="G263" s="53" t="s">
        <v>2092</v>
      </c>
    </row>
    <row r="264" customFormat="false" ht="12.75" hidden="false" customHeight="true" outlineLevel="0" collapsed="false">
      <c r="A264" s="50" t="n">
        <v>46031</v>
      </c>
      <c r="B264" s="51" t="s">
        <v>2093</v>
      </c>
      <c r="D264" s="52" t="n">
        <v>48001</v>
      </c>
      <c r="E264" s="53" t="s">
        <v>2069</v>
      </c>
      <c r="F264" s="53" t="s">
        <v>2094</v>
      </c>
      <c r="G264" s="53" t="s">
        <v>2095</v>
      </c>
    </row>
    <row r="265" customFormat="false" ht="12.75" hidden="false" customHeight="true" outlineLevel="0" collapsed="false">
      <c r="A265" s="50" t="n">
        <v>48046</v>
      </c>
      <c r="B265" s="51" t="s">
        <v>2096</v>
      </c>
      <c r="D265" s="52" t="n">
        <v>48001</v>
      </c>
      <c r="E265" s="53" t="s">
        <v>2069</v>
      </c>
      <c r="F265" s="53" t="s">
        <v>2097</v>
      </c>
      <c r="G265" s="53" t="s">
        <v>2098</v>
      </c>
    </row>
    <row r="266" customFormat="false" ht="12.75" hidden="false" customHeight="true" outlineLevel="0" collapsed="false">
      <c r="A266" s="50" t="n">
        <v>100006</v>
      </c>
      <c r="B266" s="51" t="s">
        <v>2099</v>
      </c>
      <c r="D266" s="52" t="n">
        <v>48001</v>
      </c>
      <c r="E266" s="53" t="s">
        <v>2069</v>
      </c>
      <c r="F266" s="53" t="s">
        <v>2100</v>
      </c>
      <c r="G266" s="53" t="s">
        <v>2101</v>
      </c>
    </row>
    <row r="267" customFormat="false" ht="12.75" hidden="false" customHeight="true" outlineLevel="0" collapsed="false">
      <c r="A267" s="50" t="n">
        <v>50037</v>
      </c>
      <c r="B267" s="51" t="s">
        <v>2102</v>
      </c>
      <c r="D267" s="52" t="n">
        <v>48001</v>
      </c>
      <c r="E267" s="53" t="s">
        <v>2069</v>
      </c>
      <c r="F267" s="53" t="s">
        <v>2103</v>
      </c>
      <c r="G267" s="53" t="s">
        <v>2104</v>
      </c>
    </row>
    <row r="268" customFormat="false" ht="12.75" hidden="false" customHeight="true" outlineLevel="0" collapsed="false">
      <c r="A268" s="50" t="n">
        <v>100007</v>
      </c>
      <c r="B268" s="51" t="s">
        <v>2105</v>
      </c>
      <c r="D268" s="52" t="n">
        <v>48001</v>
      </c>
      <c r="E268" s="53" t="s">
        <v>2069</v>
      </c>
      <c r="F268" s="53" t="s">
        <v>2106</v>
      </c>
      <c r="G268" s="53" t="s">
        <v>2107</v>
      </c>
    </row>
    <row r="269" customFormat="false" ht="12.75" hidden="false" customHeight="true" outlineLevel="0" collapsed="false">
      <c r="A269" s="50" t="n">
        <v>46033</v>
      </c>
      <c r="B269" s="51" t="s">
        <v>2108</v>
      </c>
      <c r="D269" s="52" t="n">
        <v>48001</v>
      </c>
      <c r="E269" s="53" t="s">
        <v>2069</v>
      </c>
      <c r="F269" s="53" t="s">
        <v>2109</v>
      </c>
      <c r="G269" s="53" t="s">
        <v>2110</v>
      </c>
    </row>
    <row r="270" customFormat="false" ht="12.75" hidden="false" customHeight="true" outlineLevel="0" collapsed="false">
      <c r="A270" s="50" t="n">
        <v>48049</v>
      </c>
      <c r="B270" s="51" t="s">
        <v>2111</v>
      </c>
      <c r="D270" s="52" t="n">
        <v>48001</v>
      </c>
      <c r="E270" s="53" t="s">
        <v>2069</v>
      </c>
      <c r="F270" s="53" t="s">
        <v>2112</v>
      </c>
      <c r="G270" s="53" t="s">
        <v>2113</v>
      </c>
    </row>
    <row r="271" customFormat="false" ht="12.75" hidden="false" customHeight="true" outlineLevel="0" collapsed="false">
      <c r="A271" s="50" t="n">
        <v>50038</v>
      </c>
      <c r="B271" s="51" t="s">
        <v>2114</v>
      </c>
      <c r="D271" s="52" t="n">
        <v>48001</v>
      </c>
      <c r="E271" s="53" t="s">
        <v>2069</v>
      </c>
      <c r="F271" s="53" t="s">
        <v>2115</v>
      </c>
      <c r="G271" s="53" t="s">
        <v>2116</v>
      </c>
    </row>
    <row r="272" customFormat="false" ht="12.75" hidden="false" customHeight="true" outlineLevel="0" collapsed="false">
      <c r="A272" s="50" t="n">
        <v>46034</v>
      </c>
      <c r="B272" s="51" t="s">
        <v>2117</v>
      </c>
      <c r="D272" s="52" t="n">
        <v>48001</v>
      </c>
      <c r="E272" s="53" t="s">
        <v>2069</v>
      </c>
      <c r="F272" s="53" t="s">
        <v>2118</v>
      </c>
      <c r="G272" s="53" t="s">
        <v>2119</v>
      </c>
    </row>
    <row r="273" customFormat="false" ht="12.75" hidden="false" customHeight="true" outlineLevel="0" collapsed="false">
      <c r="A273" s="50" t="n">
        <v>46035</v>
      </c>
      <c r="B273" s="51" t="s">
        <v>2120</v>
      </c>
      <c r="D273" s="52" t="n">
        <v>48001</v>
      </c>
      <c r="E273" s="53" t="s">
        <v>2069</v>
      </c>
      <c r="F273" s="53" t="s">
        <v>2121</v>
      </c>
      <c r="G273" s="53" t="s">
        <v>2122</v>
      </c>
    </row>
    <row r="274" customFormat="false" ht="12.75" hidden="false" customHeight="true" outlineLevel="0" collapsed="false">
      <c r="A274" s="50" t="n">
        <v>45016</v>
      </c>
      <c r="B274" s="51" t="s">
        <v>2123</v>
      </c>
      <c r="D274" s="52" t="n">
        <v>48001</v>
      </c>
      <c r="E274" s="53" t="s">
        <v>2069</v>
      </c>
      <c r="F274" s="53" t="s">
        <v>2124</v>
      </c>
      <c r="G274" s="53" t="s">
        <v>2125</v>
      </c>
    </row>
    <row r="275" customFormat="false" ht="12.75" hidden="false" customHeight="true" outlineLevel="0" collapsed="false">
      <c r="A275" s="50" t="n">
        <v>48050</v>
      </c>
      <c r="B275" s="51" t="s">
        <v>2126</v>
      </c>
      <c r="D275" s="52" t="n">
        <v>48001</v>
      </c>
      <c r="E275" s="53" t="s">
        <v>2069</v>
      </c>
      <c r="F275" s="53" t="s">
        <v>2127</v>
      </c>
      <c r="G275" s="53" t="s">
        <v>2128</v>
      </c>
    </row>
    <row r="276" customFormat="false" ht="12.75" hidden="false" customHeight="true" outlineLevel="0" collapsed="false">
      <c r="A276" s="50" t="n">
        <v>50039</v>
      </c>
      <c r="B276" s="51" t="s">
        <v>2129</v>
      </c>
      <c r="D276" s="52" t="n">
        <v>48001</v>
      </c>
      <c r="E276" s="53" t="s">
        <v>2069</v>
      </c>
      <c r="F276" s="53" t="s">
        <v>2130</v>
      </c>
      <c r="G276" s="53" t="s">
        <v>1701</v>
      </c>
    </row>
    <row r="277" customFormat="false" ht="12.75" hidden="false" customHeight="true" outlineLevel="0" collapsed="false">
      <c r="A277" s="50" t="n">
        <v>45017</v>
      </c>
      <c r="B277" s="51" t="s">
        <v>2131</v>
      </c>
      <c r="D277" s="52" t="n">
        <v>48001</v>
      </c>
      <c r="E277" s="53" t="s">
        <v>2069</v>
      </c>
      <c r="F277" s="53" t="s">
        <v>2132</v>
      </c>
      <c r="G277" s="53" t="s">
        <v>2133</v>
      </c>
    </row>
    <row r="278" customFormat="false" ht="12.75" hidden="false" customHeight="true" outlineLevel="0" collapsed="false">
      <c r="D278" s="52" t="n">
        <v>48001</v>
      </c>
      <c r="E278" s="53" t="s">
        <v>2069</v>
      </c>
      <c r="F278" s="53" t="s">
        <v>2134</v>
      </c>
      <c r="G278" s="53" t="s">
        <v>2135</v>
      </c>
    </row>
    <row r="279" customFormat="false" ht="12.75" hidden="false" customHeight="true" outlineLevel="0" collapsed="false">
      <c r="D279" s="52" t="n">
        <v>48001</v>
      </c>
      <c r="E279" s="53" t="s">
        <v>2069</v>
      </c>
      <c r="F279" s="53" t="s">
        <v>2136</v>
      </c>
      <c r="G279" s="53" t="s">
        <v>2137</v>
      </c>
    </row>
    <row r="280" customFormat="false" ht="12.75" hidden="false" customHeight="true" outlineLevel="0" collapsed="false">
      <c r="D280" s="52" t="n">
        <v>48001</v>
      </c>
      <c r="E280" s="53" t="s">
        <v>2069</v>
      </c>
      <c r="F280" s="53" t="s">
        <v>2138</v>
      </c>
      <c r="G280" s="53" t="s">
        <v>2139</v>
      </c>
    </row>
    <row r="281" customFormat="false" ht="12.75" hidden="false" customHeight="true" outlineLevel="0" collapsed="false">
      <c r="D281" s="52" t="n">
        <v>48001</v>
      </c>
      <c r="E281" s="53" t="s">
        <v>2069</v>
      </c>
      <c r="F281" s="53" t="s">
        <v>2140</v>
      </c>
      <c r="G281" s="53" t="s">
        <v>2141</v>
      </c>
    </row>
    <row r="282" customFormat="false" ht="12.75" hidden="false" customHeight="true" outlineLevel="0" collapsed="false">
      <c r="D282" s="52" t="n">
        <v>48001</v>
      </c>
      <c r="E282" s="53" t="s">
        <v>2069</v>
      </c>
      <c r="F282" s="53" t="s">
        <v>2142</v>
      </c>
      <c r="G282" s="53" t="s">
        <v>2143</v>
      </c>
    </row>
    <row r="283" customFormat="false" ht="12.75" hidden="false" customHeight="true" outlineLevel="0" collapsed="false">
      <c r="D283" s="52" t="n">
        <v>48001</v>
      </c>
      <c r="E283" s="53" t="s">
        <v>2069</v>
      </c>
      <c r="F283" s="53" t="s">
        <v>2144</v>
      </c>
      <c r="G283" s="53" t="s">
        <v>2145</v>
      </c>
    </row>
    <row r="284" customFormat="false" ht="12.75" hidden="false" customHeight="true" outlineLevel="0" collapsed="false">
      <c r="D284" s="52" t="n">
        <v>48001</v>
      </c>
      <c r="E284" s="53" t="s">
        <v>2069</v>
      </c>
      <c r="F284" s="53" t="s">
        <v>2146</v>
      </c>
      <c r="G284" s="53" t="s">
        <v>2147</v>
      </c>
    </row>
    <row r="285" customFormat="false" ht="12.75" hidden="false" customHeight="true" outlineLevel="0" collapsed="false">
      <c r="D285" s="52" t="n">
        <v>48001</v>
      </c>
      <c r="E285" s="53" t="s">
        <v>2069</v>
      </c>
      <c r="F285" s="53" t="s">
        <v>2148</v>
      </c>
      <c r="G285" s="53" t="s">
        <v>2149</v>
      </c>
    </row>
    <row r="286" customFormat="false" ht="12.75" hidden="false" customHeight="true" outlineLevel="0" collapsed="false">
      <c r="D286" s="52" t="n">
        <v>48001</v>
      </c>
      <c r="E286" s="53" t="s">
        <v>2069</v>
      </c>
      <c r="F286" s="53" t="s">
        <v>2150</v>
      </c>
      <c r="G286" s="53" t="s">
        <v>2151</v>
      </c>
    </row>
    <row r="287" customFormat="false" ht="12.75" hidden="false" customHeight="true" outlineLevel="0" collapsed="false">
      <c r="D287" s="52" t="n">
        <v>48001</v>
      </c>
      <c r="E287" s="53" t="s">
        <v>2069</v>
      </c>
      <c r="F287" s="53" t="s">
        <v>2152</v>
      </c>
      <c r="G287" s="53" t="s">
        <v>2153</v>
      </c>
    </row>
    <row r="288" customFormat="false" ht="12.75" hidden="false" customHeight="true" outlineLevel="0" collapsed="false">
      <c r="D288" s="52" t="n">
        <v>48001</v>
      </c>
      <c r="E288" s="53" t="s">
        <v>2069</v>
      </c>
      <c r="F288" s="53" t="s">
        <v>2154</v>
      </c>
      <c r="G288" s="53" t="s">
        <v>2155</v>
      </c>
    </row>
    <row r="289" customFormat="false" ht="12.75" hidden="false" customHeight="true" outlineLevel="0" collapsed="false">
      <c r="D289" s="52" t="n">
        <v>48001</v>
      </c>
      <c r="E289" s="53" t="s">
        <v>2069</v>
      </c>
      <c r="F289" s="53" t="s">
        <v>2156</v>
      </c>
      <c r="G289" s="53" t="s">
        <v>2157</v>
      </c>
    </row>
    <row r="290" customFormat="false" ht="12.75" hidden="false" customHeight="true" outlineLevel="0" collapsed="false">
      <c r="D290" s="52" t="n">
        <v>48001</v>
      </c>
      <c r="E290" s="53" t="s">
        <v>2069</v>
      </c>
      <c r="F290" s="53" t="s">
        <v>2158</v>
      </c>
      <c r="G290" s="53" t="s">
        <v>2159</v>
      </c>
    </row>
    <row r="291" customFormat="false" ht="12.75" hidden="false" customHeight="true" outlineLevel="0" collapsed="false">
      <c r="D291" s="52" t="n">
        <v>48001</v>
      </c>
      <c r="E291" s="53" t="s">
        <v>2069</v>
      </c>
      <c r="F291" s="53" t="s">
        <v>2160</v>
      </c>
      <c r="G291" s="53" t="s">
        <v>2161</v>
      </c>
    </row>
    <row r="292" customFormat="false" ht="12.75" hidden="false" customHeight="true" outlineLevel="0" collapsed="false">
      <c r="D292" s="52" t="n">
        <v>48001</v>
      </c>
      <c r="E292" s="53" t="s">
        <v>2069</v>
      </c>
      <c r="F292" s="53" t="s">
        <v>2162</v>
      </c>
      <c r="G292" s="53" t="s">
        <v>2163</v>
      </c>
    </row>
    <row r="293" customFormat="false" ht="12.75" hidden="false" customHeight="true" outlineLevel="0" collapsed="false">
      <c r="D293" s="52" t="n">
        <v>48001</v>
      </c>
      <c r="E293" s="53" t="s">
        <v>2069</v>
      </c>
      <c r="F293" s="53" t="s">
        <v>2164</v>
      </c>
      <c r="G293" s="53" t="s">
        <v>2165</v>
      </c>
    </row>
    <row r="294" customFormat="false" ht="12.75" hidden="false" customHeight="true" outlineLevel="0" collapsed="false">
      <c r="D294" s="52" t="n">
        <v>48001</v>
      </c>
      <c r="E294" s="53" t="s">
        <v>2069</v>
      </c>
      <c r="F294" s="53" t="s">
        <v>2166</v>
      </c>
      <c r="G294" s="53" t="s">
        <v>2167</v>
      </c>
    </row>
    <row r="295" customFormat="false" ht="12.75" hidden="false" customHeight="true" outlineLevel="0" collapsed="false">
      <c r="D295" s="52" t="n">
        <v>48001</v>
      </c>
      <c r="E295" s="53" t="s">
        <v>2069</v>
      </c>
      <c r="F295" s="53" t="s">
        <v>2168</v>
      </c>
      <c r="G295" s="53" t="s">
        <v>2169</v>
      </c>
    </row>
    <row r="296" customFormat="false" ht="12.75" hidden="false" customHeight="true" outlineLevel="0" collapsed="false">
      <c r="D296" s="52" t="n">
        <v>45002</v>
      </c>
      <c r="E296" s="53" t="s">
        <v>2170</v>
      </c>
      <c r="F296" s="53" t="s">
        <v>2171</v>
      </c>
      <c r="G296" s="53" t="s">
        <v>2172</v>
      </c>
    </row>
    <row r="297" customFormat="false" ht="12.75" hidden="false" customHeight="true" outlineLevel="0" collapsed="false">
      <c r="D297" s="52" t="n">
        <v>45002</v>
      </c>
      <c r="E297" s="53" t="s">
        <v>2170</v>
      </c>
      <c r="F297" s="53" t="s">
        <v>2173</v>
      </c>
      <c r="G297" s="53" t="s">
        <v>2174</v>
      </c>
    </row>
    <row r="298" customFormat="false" ht="12.75" hidden="false" customHeight="true" outlineLevel="0" collapsed="false">
      <c r="D298" s="52" t="n">
        <v>45002</v>
      </c>
      <c r="E298" s="53" t="s">
        <v>2170</v>
      </c>
      <c r="F298" s="53" t="s">
        <v>2175</v>
      </c>
      <c r="G298" s="53" t="s">
        <v>2176</v>
      </c>
    </row>
    <row r="299" customFormat="false" ht="12.75" hidden="false" customHeight="true" outlineLevel="0" collapsed="false">
      <c r="D299" s="52" t="n">
        <v>45002</v>
      </c>
      <c r="E299" s="53" t="s">
        <v>2170</v>
      </c>
      <c r="F299" s="53" t="s">
        <v>2177</v>
      </c>
      <c r="G299" s="53" t="s">
        <v>2178</v>
      </c>
    </row>
    <row r="300" customFormat="false" ht="12.75" hidden="false" customHeight="true" outlineLevel="0" collapsed="false">
      <c r="D300" s="52" t="n">
        <v>45002</v>
      </c>
      <c r="E300" s="53" t="s">
        <v>2170</v>
      </c>
      <c r="F300" s="53" t="s">
        <v>2179</v>
      </c>
      <c r="G300" s="53" t="s">
        <v>2180</v>
      </c>
    </row>
    <row r="301" customFormat="false" ht="12.75" hidden="false" customHeight="true" outlineLevel="0" collapsed="false">
      <c r="D301" s="52" t="n">
        <v>45002</v>
      </c>
      <c r="E301" s="53" t="s">
        <v>2170</v>
      </c>
      <c r="F301" s="53" t="s">
        <v>2181</v>
      </c>
      <c r="G301" s="53" t="s">
        <v>2182</v>
      </c>
    </row>
    <row r="302" customFormat="false" ht="12.75" hidden="false" customHeight="true" outlineLevel="0" collapsed="false">
      <c r="D302" s="52" t="n">
        <v>45002</v>
      </c>
      <c r="E302" s="53" t="s">
        <v>2170</v>
      </c>
      <c r="F302" s="53" t="s">
        <v>2183</v>
      </c>
      <c r="G302" s="53" t="s">
        <v>2184</v>
      </c>
    </row>
    <row r="303" customFormat="false" ht="12.75" hidden="false" customHeight="true" outlineLevel="0" collapsed="false">
      <c r="D303" s="52" t="n">
        <v>45002</v>
      </c>
      <c r="E303" s="53" t="s">
        <v>2170</v>
      </c>
      <c r="F303" s="53" t="s">
        <v>2185</v>
      </c>
      <c r="G303" s="53" t="s">
        <v>2186</v>
      </c>
    </row>
    <row r="304" customFormat="false" ht="12.75" hidden="false" customHeight="true" outlineLevel="0" collapsed="false">
      <c r="D304" s="52" t="n">
        <v>45002</v>
      </c>
      <c r="E304" s="53" t="s">
        <v>2170</v>
      </c>
      <c r="F304" s="53" t="s">
        <v>2187</v>
      </c>
      <c r="G304" s="53" t="s">
        <v>2188</v>
      </c>
    </row>
    <row r="305" customFormat="false" ht="12.75" hidden="false" customHeight="true" outlineLevel="0" collapsed="false">
      <c r="D305" s="52" t="n">
        <v>45002</v>
      </c>
      <c r="E305" s="53" t="s">
        <v>2170</v>
      </c>
      <c r="F305" s="53" t="s">
        <v>2189</v>
      </c>
      <c r="G305" s="53" t="s">
        <v>2190</v>
      </c>
    </row>
    <row r="306" customFormat="false" ht="12.75" hidden="false" customHeight="true" outlineLevel="0" collapsed="false">
      <c r="D306" s="52" t="n">
        <v>45002</v>
      </c>
      <c r="E306" s="53" t="s">
        <v>2170</v>
      </c>
      <c r="F306" s="53" t="s">
        <v>2191</v>
      </c>
      <c r="G306" s="53" t="s">
        <v>2192</v>
      </c>
    </row>
    <row r="307" customFormat="false" ht="12.75" hidden="false" customHeight="true" outlineLevel="0" collapsed="false">
      <c r="D307" s="52" t="n">
        <v>45002</v>
      </c>
      <c r="E307" s="53" t="s">
        <v>2170</v>
      </c>
      <c r="F307" s="53" t="s">
        <v>2193</v>
      </c>
      <c r="G307" s="53" t="s">
        <v>2194</v>
      </c>
    </row>
    <row r="308" customFormat="false" ht="12.75" hidden="false" customHeight="true" outlineLevel="0" collapsed="false">
      <c r="D308" s="52" t="n">
        <v>45002</v>
      </c>
      <c r="E308" s="53" t="s">
        <v>2170</v>
      </c>
      <c r="F308" s="53" t="s">
        <v>2195</v>
      </c>
      <c r="G308" s="53" t="s">
        <v>2196</v>
      </c>
    </row>
    <row r="309" customFormat="false" ht="12.75" hidden="false" customHeight="true" outlineLevel="0" collapsed="false">
      <c r="D309" s="52" t="n">
        <v>45002</v>
      </c>
      <c r="E309" s="53" t="s">
        <v>2170</v>
      </c>
      <c r="F309" s="53" t="s">
        <v>2197</v>
      </c>
      <c r="G309" s="53" t="s">
        <v>2198</v>
      </c>
    </row>
    <row r="310" customFormat="false" ht="12.75" hidden="false" customHeight="true" outlineLevel="0" collapsed="false">
      <c r="D310" s="52" t="n">
        <v>45002</v>
      </c>
      <c r="E310" s="53" t="s">
        <v>2170</v>
      </c>
      <c r="F310" s="53" t="s">
        <v>2199</v>
      </c>
      <c r="G310" s="53" t="s">
        <v>2200</v>
      </c>
    </row>
    <row r="311" customFormat="false" ht="12.75" hidden="false" customHeight="true" outlineLevel="0" collapsed="false">
      <c r="D311" s="52" t="n">
        <v>45002</v>
      </c>
      <c r="E311" s="53" t="s">
        <v>2170</v>
      </c>
      <c r="F311" s="53" t="s">
        <v>2201</v>
      </c>
      <c r="G311" s="53" t="s">
        <v>2202</v>
      </c>
    </row>
    <row r="312" customFormat="false" ht="12.75" hidden="false" customHeight="true" outlineLevel="0" collapsed="false">
      <c r="D312" s="52" t="n">
        <v>45002</v>
      </c>
      <c r="E312" s="53" t="s">
        <v>2170</v>
      </c>
      <c r="F312" s="53" t="s">
        <v>2203</v>
      </c>
      <c r="G312" s="53" t="s">
        <v>2204</v>
      </c>
    </row>
    <row r="313" customFormat="false" ht="12.75" hidden="false" customHeight="true" outlineLevel="0" collapsed="false">
      <c r="D313" s="52" t="n">
        <v>45002</v>
      </c>
      <c r="E313" s="53" t="s">
        <v>2170</v>
      </c>
      <c r="F313" s="53" t="s">
        <v>2205</v>
      </c>
      <c r="G313" s="53" t="s">
        <v>2206</v>
      </c>
    </row>
    <row r="314" customFormat="false" ht="12.75" hidden="false" customHeight="true" outlineLevel="0" collapsed="false">
      <c r="D314" s="52" t="n">
        <v>45002</v>
      </c>
      <c r="E314" s="53" t="s">
        <v>2170</v>
      </c>
      <c r="F314" s="53" t="s">
        <v>2207</v>
      </c>
      <c r="G314" s="53" t="s">
        <v>2208</v>
      </c>
    </row>
    <row r="315" customFormat="false" ht="12.75" hidden="false" customHeight="true" outlineLevel="0" collapsed="false">
      <c r="D315" s="52" t="n">
        <v>45002</v>
      </c>
      <c r="E315" s="53" t="s">
        <v>2170</v>
      </c>
      <c r="F315" s="53" t="s">
        <v>2209</v>
      </c>
      <c r="G315" s="53" t="s">
        <v>2210</v>
      </c>
    </row>
    <row r="316" customFormat="false" ht="12.75" hidden="false" customHeight="true" outlineLevel="0" collapsed="false">
      <c r="D316" s="52" t="n">
        <v>45002</v>
      </c>
      <c r="E316" s="53" t="s">
        <v>2170</v>
      </c>
      <c r="F316" s="53" t="s">
        <v>2211</v>
      </c>
      <c r="G316" s="53" t="s">
        <v>2212</v>
      </c>
    </row>
    <row r="317" customFormat="false" ht="12.75" hidden="false" customHeight="true" outlineLevel="0" collapsed="false">
      <c r="D317" s="52" t="n">
        <v>45002</v>
      </c>
      <c r="E317" s="53" t="s">
        <v>2170</v>
      </c>
      <c r="F317" s="53" t="s">
        <v>2213</v>
      </c>
      <c r="G317" s="53" t="s">
        <v>2214</v>
      </c>
    </row>
    <row r="318" customFormat="false" ht="12.75" hidden="false" customHeight="true" outlineLevel="0" collapsed="false">
      <c r="D318" s="52" t="n">
        <v>45002</v>
      </c>
      <c r="E318" s="53" t="s">
        <v>2170</v>
      </c>
      <c r="F318" s="53" t="s">
        <v>2215</v>
      </c>
      <c r="G318" s="53" t="s">
        <v>2216</v>
      </c>
    </row>
    <row r="319" customFormat="false" ht="12.75" hidden="false" customHeight="true" outlineLevel="0" collapsed="false">
      <c r="D319" s="52" t="n">
        <v>45002</v>
      </c>
      <c r="E319" s="53" t="s">
        <v>2170</v>
      </c>
      <c r="F319" s="53" t="s">
        <v>2217</v>
      </c>
      <c r="G319" s="53" t="s">
        <v>2218</v>
      </c>
    </row>
    <row r="320" customFormat="false" ht="12.75" hidden="false" customHeight="true" outlineLevel="0" collapsed="false">
      <c r="D320" s="52" t="n">
        <v>45002</v>
      </c>
      <c r="E320" s="53" t="s">
        <v>2170</v>
      </c>
      <c r="F320" s="53" t="s">
        <v>2219</v>
      </c>
      <c r="G320" s="53" t="s">
        <v>2220</v>
      </c>
    </row>
    <row r="321" customFormat="false" ht="12.75" hidden="false" customHeight="true" outlineLevel="0" collapsed="false">
      <c r="D321" s="52" t="n">
        <v>45002</v>
      </c>
      <c r="E321" s="53" t="s">
        <v>2170</v>
      </c>
      <c r="F321" s="53" t="s">
        <v>2221</v>
      </c>
      <c r="G321" s="53" t="s">
        <v>2222</v>
      </c>
    </row>
    <row r="322" customFormat="false" ht="12.75" hidden="false" customHeight="true" outlineLevel="0" collapsed="false">
      <c r="D322" s="52" t="n">
        <v>45002</v>
      </c>
      <c r="E322" s="53" t="s">
        <v>2170</v>
      </c>
      <c r="F322" s="53" t="s">
        <v>2223</v>
      </c>
      <c r="G322" s="53" t="s">
        <v>2224</v>
      </c>
    </row>
    <row r="323" customFormat="false" ht="12.75" hidden="false" customHeight="true" outlineLevel="0" collapsed="false">
      <c r="D323" s="52" t="n">
        <v>45002</v>
      </c>
      <c r="E323" s="53" t="s">
        <v>2170</v>
      </c>
      <c r="F323" s="53" t="s">
        <v>2225</v>
      </c>
      <c r="G323" s="53" t="s">
        <v>2226</v>
      </c>
    </row>
    <row r="324" customFormat="false" ht="12.75" hidden="false" customHeight="true" outlineLevel="0" collapsed="false">
      <c r="D324" s="52" t="n">
        <v>45002</v>
      </c>
      <c r="E324" s="53" t="s">
        <v>2170</v>
      </c>
      <c r="F324" s="53" t="s">
        <v>2227</v>
      </c>
      <c r="G324" s="53" t="s">
        <v>2228</v>
      </c>
    </row>
    <row r="325" customFormat="false" ht="12.75" hidden="false" customHeight="true" outlineLevel="0" collapsed="false">
      <c r="D325" s="52" t="n">
        <v>45002</v>
      </c>
      <c r="E325" s="53" t="s">
        <v>2170</v>
      </c>
      <c r="F325" s="53" t="s">
        <v>2229</v>
      </c>
      <c r="G325" s="53" t="s">
        <v>2230</v>
      </c>
    </row>
    <row r="326" customFormat="false" ht="12.75" hidden="false" customHeight="true" outlineLevel="0" collapsed="false">
      <c r="D326" s="52" t="n">
        <v>48002</v>
      </c>
      <c r="E326" s="53" t="s">
        <v>2231</v>
      </c>
      <c r="F326" s="53" t="s">
        <v>2232</v>
      </c>
      <c r="G326" s="53" t="s">
        <v>2233</v>
      </c>
    </row>
    <row r="327" customFormat="false" ht="12.75" hidden="false" customHeight="true" outlineLevel="0" collapsed="false">
      <c r="D327" s="52" t="n">
        <v>48002</v>
      </c>
      <c r="E327" s="53" t="s">
        <v>2231</v>
      </c>
      <c r="F327" s="53" t="s">
        <v>2234</v>
      </c>
      <c r="G327" s="53" t="s">
        <v>2235</v>
      </c>
    </row>
    <row r="328" customFormat="false" ht="12.75" hidden="false" customHeight="true" outlineLevel="0" collapsed="false">
      <c r="D328" s="52" t="n">
        <v>48002</v>
      </c>
      <c r="E328" s="53" t="s">
        <v>2231</v>
      </c>
      <c r="F328" s="53" t="s">
        <v>2236</v>
      </c>
      <c r="G328" s="53" t="s">
        <v>2237</v>
      </c>
    </row>
    <row r="329" customFormat="false" ht="12.75" hidden="false" customHeight="true" outlineLevel="0" collapsed="false">
      <c r="D329" s="52" t="n">
        <v>48002</v>
      </c>
      <c r="E329" s="53" t="s">
        <v>2231</v>
      </c>
      <c r="F329" s="53" t="s">
        <v>2238</v>
      </c>
      <c r="G329" s="53" t="s">
        <v>2239</v>
      </c>
    </row>
    <row r="330" customFormat="false" ht="12.75" hidden="false" customHeight="true" outlineLevel="0" collapsed="false">
      <c r="D330" s="52" t="n">
        <v>48002</v>
      </c>
      <c r="E330" s="53" t="s">
        <v>2231</v>
      </c>
      <c r="F330" s="53" t="s">
        <v>2240</v>
      </c>
      <c r="G330" s="53" t="s">
        <v>2241</v>
      </c>
    </row>
    <row r="331" customFormat="false" ht="12.75" hidden="false" customHeight="true" outlineLevel="0" collapsed="false">
      <c r="D331" s="52" t="n">
        <v>48002</v>
      </c>
      <c r="E331" s="53" t="s">
        <v>2231</v>
      </c>
      <c r="F331" s="53" t="s">
        <v>2242</v>
      </c>
      <c r="G331" s="53" t="s">
        <v>2243</v>
      </c>
    </row>
    <row r="332" customFormat="false" ht="12.75" hidden="false" customHeight="true" outlineLevel="0" collapsed="false">
      <c r="D332" s="52" t="n">
        <v>48002</v>
      </c>
      <c r="E332" s="53" t="s">
        <v>2231</v>
      </c>
      <c r="F332" s="53" t="s">
        <v>2244</v>
      </c>
      <c r="G332" s="53" t="s">
        <v>2245</v>
      </c>
    </row>
    <row r="333" customFormat="false" ht="12.75" hidden="false" customHeight="true" outlineLevel="0" collapsed="false">
      <c r="D333" s="52" t="n">
        <v>48002</v>
      </c>
      <c r="E333" s="53" t="s">
        <v>2231</v>
      </c>
      <c r="F333" s="53" t="s">
        <v>2246</v>
      </c>
      <c r="G333" s="53" t="s">
        <v>2247</v>
      </c>
    </row>
    <row r="334" customFormat="false" ht="12.75" hidden="false" customHeight="true" outlineLevel="0" collapsed="false">
      <c r="D334" s="52" t="n">
        <v>48002</v>
      </c>
      <c r="E334" s="53" t="s">
        <v>2231</v>
      </c>
      <c r="F334" s="53" t="s">
        <v>2248</v>
      </c>
      <c r="G334" s="53" t="s">
        <v>2249</v>
      </c>
    </row>
    <row r="335" customFormat="false" ht="12.75" hidden="false" customHeight="true" outlineLevel="0" collapsed="false">
      <c r="D335" s="52" t="n">
        <v>48002</v>
      </c>
      <c r="E335" s="53" t="s">
        <v>2231</v>
      </c>
      <c r="F335" s="53" t="s">
        <v>2250</v>
      </c>
      <c r="G335" s="53" t="s">
        <v>2251</v>
      </c>
    </row>
    <row r="336" customFormat="false" ht="12.75" hidden="false" customHeight="true" outlineLevel="0" collapsed="false">
      <c r="D336" s="52" t="n">
        <v>48002</v>
      </c>
      <c r="E336" s="53" t="s">
        <v>2231</v>
      </c>
      <c r="F336" s="53" t="s">
        <v>2252</v>
      </c>
      <c r="G336" s="53" t="s">
        <v>2253</v>
      </c>
    </row>
    <row r="337" customFormat="false" ht="12.75" hidden="false" customHeight="true" outlineLevel="0" collapsed="false">
      <c r="D337" s="52" t="n">
        <v>48002</v>
      </c>
      <c r="E337" s="53" t="s">
        <v>2231</v>
      </c>
      <c r="F337" s="53" t="s">
        <v>2254</v>
      </c>
      <c r="G337" s="53" t="s">
        <v>2255</v>
      </c>
    </row>
    <row r="338" customFormat="false" ht="12.75" hidden="false" customHeight="true" outlineLevel="0" collapsed="false">
      <c r="D338" s="52" t="n">
        <v>48002</v>
      </c>
      <c r="E338" s="53" t="s">
        <v>2231</v>
      </c>
      <c r="F338" s="53" t="s">
        <v>2256</v>
      </c>
      <c r="G338" s="53" t="s">
        <v>2257</v>
      </c>
    </row>
    <row r="339" customFormat="false" ht="12.75" hidden="false" customHeight="true" outlineLevel="0" collapsed="false">
      <c r="D339" s="52" t="n">
        <v>48002</v>
      </c>
      <c r="E339" s="53" t="s">
        <v>2231</v>
      </c>
      <c r="F339" s="53" t="s">
        <v>2258</v>
      </c>
      <c r="G339" s="53" t="s">
        <v>2259</v>
      </c>
    </row>
    <row r="340" customFormat="false" ht="12.75" hidden="false" customHeight="true" outlineLevel="0" collapsed="false">
      <c r="D340" s="52" t="n">
        <v>48003</v>
      </c>
      <c r="E340" s="53" t="s">
        <v>2260</v>
      </c>
      <c r="F340" s="53" t="s">
        <v>2261</v>
      </c>
      <c r="G340" s="53" t="s">
        <v>2262</v>
      </c>
    </row>
    <row r="341" customFormat="false" ht="12.75" hidden="false" customHeight="true" outlineLevel="0" collapsed="false">
      <c r="D341" s="52" t="n">
        <v>48003</v>
      </c>
      <c r="E341" s="53" t="s">
        <v>2260</v>
      </c>
      <c r="F341" s="53" t="s">
        <v>2263</v>
      </c>
      <c r="G341" s="53" t="s">
        <v>2264</v>
      </c>
    </row>
    <row r="342" customFormat="false" ht="12.75" hidden="false" customHeight="true" outlineLevel="0" collapsed="false">
      <c r="D342" s="52" t="n">
        <v>48003</v>
      </c>
      <c r="E342" s="53" t="s">
        <v>2260</v>
      </c>
      <c r="F342" s="53" t="s">
        <v>2265</v>
      </c>
      <c r="G342" s="53" t="s">
        <v>2266</v>
      </c>
    </row>
    <row r="343" customFormat="false" ht="12.75" hidden="false" customHeight="true" outlineLevel="0" collapsed="false">
      <c r="D343" s="52" t="n">
        <v>48003</v>
      </c>
      <c r="E343" s="53" t="s">
        <v>2260</v>
      </c>
      <c r="F343" s="53" t="s">
        <v>2267</v>
      </c>
      <c r="G343" s="53" t="s">
        <v>2268</v>
      </c>
    </row>
    <row r="344" customFormat="false" ht="12.75" hidden="false" customHeight="true" outlineLevel="0" collapsed="false">
      <c r="D344" s="52" t="n">
        <v>48003</v>
      </c>
      <c r="E344" s="53" t="s">
        <v>2260</v>
      </c>
      <c r="F344" s="53" t="s">
        <v>2269</v>
      </c>
      <c r="G344" s="53" t="s">
        <v>2270</v>
      </c>
    </row>
    <row r="345" customFormat="false" ht="12.75" hidden="false" customHeight="true" outlineLevel="0" collapsed="false">
      <c r="D345" s="52" t="n">
        <v>48003</v>
      </c>
      <c r="E345" s="53" t="s">
        <v>2260</v>
      </c>
      <c r="F345" s="53" t="s">
        <v>2271</v>
      </c>
      <c r="G345" s="53" t="s">
        <v>2272</v>
      </c>
    </row>
    <row r="346" customFormat="false" ht="12.75" hidden="false" customHeight="true" outlineLevel="0" collapsed="false">
      <c r="D346" s="52" t="n">
        <v>48003</v>
      </c>
      <c r="E346" s="53" t="s">
        <v>2260</v>
      </c>
      <c r="F346" s="53" t="s">
        <v>2273</v>
      </c>
      <c r="G346" s="53" t="s">
        <v>2274</v>
      </c>
    </row>
    <row r="347" customFormat="false" ht="12.75" hidden="false" customHeight="true" outlineLevel="0" collapsed="false">
      <c r="D347" s="52" t="n">
        <v>48003</v>
      </c>
      <c r="E347" s="53" t="s">
        <v>2260</v>
      </c>
      <c r="F347" s="53" t="s">
        <v>2275</v>
      </c>
      <c r="G347" s="53" t="s">
        <v>2276</v>
      </c>
    </row>
    <row r="348" customFormat="false" ht="12.75" hidden="false" customHeight="true" outlineLevel="0" collapsed="false">
      <c r="D348" s="52" t="n">
        <v>48003</v>
      </c>
      <c r="E348" s="53" t="s">
        <v>2260</v>
      </c>
      <c r="F348" s="53" t="s">
        <v>2277</v>
      </c>
      <c r="G348" s="53" t="s">
        <v>2278</v>
      </c>
    </row>
    <row r="349" customFormat="false" ht="12.75" hidden="false" customHeight="true" outlineLevel="0" collapsed="false">
      <c r="D349" s="52" t="n">
        <v>48003</v>
      </c>
      <c r="E349" s="53" t="s">
        <v>2260</v>
      </c>
      <c r="F349" s="53" t="s">
        <v>2279</v>
      </c>
      <c r="G349" s="53" t="s">
        <v>2280</v>
      </c>
    </row>
    <row r="350" customFormat="false" ht="12.75" hidden="false" customHeight="true" outlineLevel="0" collapsed="false">
      <c r="D350" s="52" t="n">
        <v>48003</v>
      </c>
      <c r="E350" s="53" t="s">
        <v>2260</v>
      </c>
      <c r="F350" s="53" t="s">
        <v>2281</v>
      </c>
      <c r="G350" s="53" t="s">
        <v>2282</v>
      </c>
    </row>
    <row r="351" customFormat="false" ht="12.75" hidden="false" customHeight="true" outlineLevel="0" collapsed="false">
      <c r="D351" s="52" t="n">
        <v>48003</v>
      </c>
      <c r="E351" s="53" t="s">
        <v>2260</v>
      </c>
      <c r="F351" s="53" t="s">
        <v>2283</v>
      </c>
      <c r="G351" s="53" t="s">
        <v>2284</v>
      </c>
    </row>
    <row r="352" customFormat="false" ht="12.75" hidden="false" customHeight="true" outlineLevel="0" collapsed="false">
      <c r="D352" s="52" t="n">
        <v>48003</v>
      </c>
      <c r="E352" s="53" t="s">
        <v>2260</v>
      </c>
      <c r="F352" s="53" t="s">
        <v>2285</v>
      </c>
      <c r="G352" s="53" t="s">
        <v>2286</v>
      </c>
    </row>
    <row r="353" customFormat="false" ht="12.75" hidden="false" customHeight="true" outlineLevel="0" collapsed="false">
      <c r="D353" s="52" t="n">
        <v>48003</v>
      </c>
      <c r="E353" s="53" t="s">
        <v>2260</v>
      </c>
      <c r="F353" s="53" t="s">
        <v>2287</v>
      </c>
      <c r="G353" s="53" t="s">
        <v>2288</v>
      </c>
    </row>
    <row r="354" customFormat="false" ht="12.75" hidden="false" customHeight="true" outlineLevel="0" collapsed="false">
      <c r="D354" s="52" t="n">
        <v>48003</v>
      </c>
      <c r="E354" s="53" t="s">
        <v>2260</v>
      </c>
      <c r="F354" s="53" t="s">
        <v>2289</v>
      </c>
      <c r="G354" s="53" t="s">
        <v>2290</v>
      </c>
    </row>
    <row r="355" customFormat="false" ht="12.75" hidden="false" customHeight="true" outlineLevel="0" collapsed="false">
      <c r="D355" s="52" t="n">
        <v>48003</v>
      </c>
      <c r="E355" s="53" t="s">
        <v>2260</v>
      </c>
      <c r="F355" s="53" t="s">
        <v>2291</v>
      </c>
      <c r="G355" s="53" t="s">
        <v>2292</v>
      </c>
    </row>
    <row r="356" customFormat="false" ht="12.75" hidden="false" customHeight="true" outlineLevel="0" collapsed="false">
      <c r="D356" s="52" t="n">
        <v>48003</v>
      </c>
      <c r="E356" s="53" t="s">
        <v>2260</v>
      </c>
      <c r="F356" s="53" t="s">
        <v>2293</v>
      </c>
      <c r="G356" s="53" t="s">
        <v>2151</v>
      </c>
    </row>
    <row r="357" customFormat="false" ht="12.75" hidden="false" customHeight="true" outlineLevel="0" collapsed="false">
      <c r="D357" s="52" t="n">
        <v>48003</v>
      </c>
      <c r="E357" s="53" t="s">
        <v>2260</v>
      </c>
      <c r="F357" s="53" t="s">
        <v>2294</v>
      </c>
      <c r="G357" s="53" t="s">
        <v>2295</v>
      </c>
    </row>
    <row r="358" customFormat="false" ht="12.75" hidden="false" customHeight="true" outlineLevel="0" collapsed="false">
      <c r="D358" s="52" t="n">
        <v>48003</v>
      </c>
      <c r="E358" s="53" t="s">
        <v>2260</v>
      </c>
      <c r="F358" s="53" t="s">
        <v>2296</v>
      </c>
      <c r="G358" s="53" t="s">
        <v>2297</v>
      </c>
    </row>
    <row r="359" customFormat="false" ht="12.75" hidden="false" customHeight="true" outlineLevel="0" collapsed="false">
      <c r="D359" s="52" t="n">
        <v>48003</v>
      </c>
      <c r="E359" s="53" t="s">
        <v>2260</v>
      </c>
      <c r="F359" s="53" t="s">
        <v>2298</v>
      </c>
      <c r="G359" s="53" t="s">
        <v>2299</v>
      </c>
    </row>
    <row r="360" customFormat="false" ht="12.75" hidden="false" customHeight="true" outlineLevel="0" collapsed="false">
      <c r="D360" s="52" t="n">
        <v>48003</v>
      </c>
      <c r="E360" s="53" t="s">
        <v>2260</v>
      </c>
      <c r="F360" s="53" t="s">
        <v>2300</v>
      </c>
      <c r="G360" s="53" t="s">
        <v>2301</v>
      </c>
    </row>
    <row r="361" customFormat="false" ht="12.75" hidden="false" customHeight="true" outlineLevel="0" collapsed="false">
      <c r="D361" s="52" t="n">
        <v>48003</v>
      </c>
      <c r="E361" s="53" t="s">
        <v>2260</v>
      </c>
      <c r="F361" s="53" t="s">
        <v>2302</v>
      </c>
      <c r="G361" s="53" t="s">
        <v>2303</v>
      </c>
    </row>
    <row r="362" customFormat="false" ht="12.75" hidden="false" customHeight="true" outlineLevel="0" collapsed="false">
      <c r="D362" s="52" t="n">
        <v>48003</v>
      </c>
      <c r="E362" s="53" t="s">
        <v>2260</v>
      </c>
      <c r="F362" s="53" t="s">
        <v>2304</v>
      </c>
      <c r="G362" s="53" t="s">
        <v>1819</v>
      </c>
    </row>
    <row r="363" customFormat="false" ht="12.75" hidden="false" customHeight="true" outlineLevel="0" collapsed="false">
      <c r="D363" s="52" t="n">
        <v>46003</v>
      </c>
      <c r="E363" s="53" t="s">
        <v>2305</v>
      </c>
      <c r="F363" s="53" t="s">
        <v>2306</v>
      </c>
      <c r="G363" s="53" t="s">
        <v>2307</v>
      </c>
    </row>
    <row r="364" customFormat="false" ht="12.75" hidden="false" customHeight="true" outlineLevel="0" collapsed="false">
      <c r="D364" s="52" t="n">
        <v>46003</v>
      </c>
      <c r="E364" s="53" t="s">
        <v>2305</v>
      </c>
      <c r="F364" s="53" t="s">
        <v>2308</v>
      </c>
      <c r="G364" s="53" t="s">
        <v>2309</v>
      </c>
    </row>
    <row r="365" customFormat="false" ht="12.75" hidden="false" customHeight="true" outlineLevel="0" collapsed="false">
      <c r="D365" s="52" t="n">
        <v>46003</v>
      </c>
      <c r="E365" s="53" t="s">
        <v>2305</v>
      </c>
      <c r="F365" s="53" t="s">
        <v>2310</v>
      </c>
      <c r="G365" s="53" t="s">
        <v>2311</v>
      </c>
    </row>
    <row r="366" customFormat="false" ht="12.75" hidden="false" customHeight="true" outlineLevel="0" collapsed="false">
      <c r="D366" s="52" t="n">
        <v>46003</v>
      </c>
      <c r="E366" s="53" t="s">
        <v>2305</v>
      </c>
      <c r="F366" s="53" t="s">
        <v>2312</v>
      </c>
      <c r="G366" s="53" t="s">
        <v>2313</v>
      </c>
    </row>
    <row r="367" customFormat="false" ht="12.75" hidden="false" customHeight="true" outlineLevel="0" collapsed="false">
      <c r="D367" s="52" t="n">
        <v>46003</v>
      </c>
      <c r="E367" s="53" t="s">
        <v>2305</v>
      </c>
      <c r="F367" s="53" t="s">
        <v>2314</v>
      </c>
      <c r="G367" s="53" t="s">
        <v>2315</v>
      </c>
    </row>
    <row r="368" customFormat="false" ht="12.75" hidden="false" customHeight="true" outlineLevel="0" collapsed="false">
      <c r="D368" s="52" t="n">
        <v>46003</v>
      </c>
      <c r="E368" s="53" t="s">
        <v>2305</v>
      </c>
      <c r="F368" s="53" t="s">
        <v>2316</v>
      </c>
      <c r="G368" s="53" t="s">
        <v>2317</v>
      </c>
    </row>
    <row r="369" customFormat="false" ht="12.75" hidden="false" customHeight="true" outlineLevel="0" collapsed="false">
      <c r="D369" s="52" t="n">
        <v>46003</v>
      </c>
      <c r="E369" s="53" t="s">
        <v>2305</v>
      </c>
      <c r="F369" s="53" t="s">
        <v>2318</v>
      </c>
      <c r="G369" s="53" t="s">
        <v>2319</v>
      </c>
    </row>
    <row r="370" customFormat="false" ht="12.75" hidden="false" customHeight="true" outlineLevel="0" collapsed="false">
      <c r="D370" s="52" t="n">
        <v>46003</v>
      </c>
      <c r="E370" s="53" t="s">
        <v>2305</v>
      </c>
      <c r="F370" s="53" t="s">
        <v>2320</v>
      </c>
      <c r="G370" s="53" t="s">
        <v>2321</v>
      </c>
    </row>
    <row r="371" customFormat="false" ht="12.75" hidden="false" customHeight="true" outlineLevel="0" collapsed="false">
      <c r="D371" s="52" t="n">
        <v>46003</v>
      </c>
      <c r="E371" s="53" t="s">
        <v>2305</v>
      </c>
      <c r="F371" s="53" t="s">
        <v>2322</v>
      </c>
      <c r="G371" s="53" t="s">
        <v>2323</v>
      </c>
    </row>
    <row r="372" customFormat="false" ht="12.75" hidden="false" customHeight="true" outlineLevel="0" collapsed="false">
      <c r="D372" s="52" t="n">
        <v>46003</v>
      </c>
      <c r="E372" s="53" t="s">
        <v>2305</v>
      </c>
      <c r="F372" s="53" t="s">
        <v>2324</v>
      </c>
      <c r="G372" s="53" t="s">
        <v>2325</v>
      </c>
    </row>
    <row r="373" customFormat="false" ht="12.75" hidden="false" customHeight="true" outlineLevel="0" collapsed="false">
      <c r="D373" s="52" t="n">
        <v>46003</v>
      </c>
      <c r="E373" s="53" t="s">
        <v>2305</v>
      </c>
      <c r="F373" s="53" t="s">
        <v>2326</v>
      </c>
      <c r="G373" s="53" t="s">
        <v>2327</v>
      </c>
    </row>
    <row r="374" customFormat="false" ht="12.75" hidden="false" customHeight="true" outlineLevel="0" collapsed="false">
      <c r="D374" s="52" t="n">
        <v>46003</v>
      </c>
      <c r="E374" s="53" t="s">
        <v>2305</v>
      </c>
      <c r="F374" s="53" t="s">
        <v>2328</v>
      </c>
      <c r="G374" s="53" t="s">
        <v>2329</v>
      </c>
    </row>
    <row r="375" customFormat="false" ht="12.75" hidden="false" customHeight="true" outlineLevel="0" collapsed="false">
      <c r="D375" s="52" t="n">
        <v>46003</v>
      </c>
      <c r="E375" s="53" t="s">
        <v>2305</v>
      </c>
      <c r="F375" s="53" t="s">
        <v>2330</v>
      </c>
      <c r="G375" s="53" t="s">
        <v>2331</v>
      </c>
    </row>
    <row r="376" customFormat="false" ht="12.75" hidden="false" customHeight="true" outlineLevel="0" collapsed="false">
      <c r="D376" s="52" t="n">
        <v>46003</v>
      </c>
      <c r="E376" s="53" t="s">
        <v>2305</v>
      </c>
      <c r="F376" s="53" t="s">
        <v>2332</v>
      </c>
      <c r="G376" s="53" t="s">
        <v>2333</v>
      </c>
    </row>
    <row r="377" customFormat="false" ht="12.75" hidden="false" customHeight="true" outlineLevel="0" collapsed="false">
      <c r="D377" s="52" t="n">
        <v>46003</v>
      </c>
      <c r="E377" s="53" t="s">
        <v>2305</v>
      </c>
      <c r="F377" s="53" t="s">
        <v>2334</v>
      </c>
      <c r="G377" s="53" t="s">
        <v>2335</v>
      </c>
    </row>
    <row r="378" customFormat="false" ht="12.75" hidden="false" customHeight="true" outlineLevel="0" collapsed="false">
      <c r="D378" s="52" t="n">
        <v>46003</v>
      </c>
      <c r="E378" s="53" t="s">
        <v>2305</v>
      </c>
      <c r="F378" s="53" t="s">
        <v>2336</v>
      </c>
      <c r="G378" s="53" t="s">
        <v>2337</v>
      </c>
    </row>
    <row r="379" customFormat="false" ht="12.75" hidden="false" customHeight="true" outlineLevel="0" collapsed="false">
      <c r="D379" s="52" t="n">
        <v>46003</v>
      </c>
      <c r="E379" s="53" t="s">
        <v>2305</v>
      </c>
      <c r="F379" s="53" t="s">
        <v>2338</v>
      </c>
      <c r="G379" s="53" t="s">
        <v>2339</v>
      </c>
    </row>
    <row r="380" customFormat="false" ht="12.75" hidden="false" customHeight="true" outlineLevel="0" collapsed="false">
      <c r="D380" s="52" t="n">
        <v>46003</v>
      </c>
      <c r="E380" s="53" t="s">
        <v>2305</v>
      </c>
      <c r="F380" s="53" t="s">
        <v>2340</v>
      </c>
      <c r="G380" s="53" t="s">
        <v>2341</v>
      </c>
    </row>
    <row r="381" customFormat="false" ht="12.75" hidden="false" customHeight="true" outlineLevel="0" collapsed="false">
      <c r="D381" s="52" t="n">
        <v>46003</v>
      </c>
      <c r="E381" s="53" t="s">
        <v>2305</v>
      </c>
      <c r="F381" s="53" t="s">
        <v>2342</v>
      </c>
      <c r="G381" s="53" t="s">
        <v>2343</v>
      </c>
    </row>
    <row r="382" customFormat="false" ht="12.75" hidden="false" customHeight="true" outlineLevel="0" collapsed="false">
      <c r="D382" s="52" t="n">
        <v>46003</v>
      </c>
      <c r="E382" s="53" t="s">
        <v>2305</v>
      </c>
      <c r="F382" s="53" t="s">
        <v>2344</v>
      </c>
      <c r="G382" s="53" t="s">
        <v>2345</v>
      </c>
    </row>
    <row r="383" customFormat="false" ht="12.75" hidden="false" customHeight="true" outlineLevel="0" collapsed="false">
      <c r="D383" s="52" t="n">
        <v>46003</v>
      </c>
      <c r="E383" s="53" t="s">
        <v>2305</v>
      </c>
      <c r="F383" s="53" t="s">
        <v>2346</v>
      </c>
      <c r="G383" s="53" t="s">
        <v>2347</v>
      </c>
    </row>
    <row r="384" customFormat="false" ht="12.75" hidden="false" customHeight="true" outlineLevel="0" collapsed="false">
      <c r="D384" s="52" t="n">
        <v>46003</v>
      </c>
      <c r="E384" s="53" t="s">
        <v>2305</v>
      </c>
      <c r="F384" s="53" t="s">
        <v>2348</v>
      </c>
      <c r="G384" s="53" t="s">
        <v>2349</v>
      </c>
    </row>
    <row r="385" customFormat="false" ht="12.75" hidden="false" customHeight="true" outlineLevel="0" collapsed="false">
      <c r="D385" s="52" t="n">
        <v>46003</v>
      </c>
      <c r="E385" s="53" t="s">
        <v>2305</v>
      </c>
      <c r="F385" s="53" t="s">
        <v>2350</v>
      </c>
      <c r="G385" s="53" t="s">
        <v>2351</v>
      </c>
    </row>
    <row r="386" customFormat="false" ht="12.75" hidden="false" customHeight="true" outlineLevel="0" collapsed="false">
      <c r="D386" s="52" t="n">
        <v>46003</v>
      </c>
      <c r="E386" s="53" t="s">
        <v>2305</v>
      </c>
      <c r="F386" s="53" t="s">
        <v>2352</v>
      </c>
      <c r="G386" s="53" t="s">
        <v>2353</v>
      </c>
    </row>
    <row r="387" customFormat="false" ht="12.75" hidden="false" customHeight="true" outlineLevel="0" collapsed="false">
      <c r="D387" s="52" t="n">
        <v>46003</v>
      </c>
      <c r="E387" s="53" t="s">
        <v>2305</v>
      </c>
      <c r="F387" s="53" t="s">
        <v>2354</v>
      </c>
      <c r="G387" s="53" t="s">
        <v>2355</v>
      </c>
    </row>
    <row r="388" customFormat="false" ht="12.75" hidden="false" customHeight="true" outlineLevel="0" collapsed="false">
      <c r="D388" s="52" t="n">
        <v>46003</v>
      </c>
      <c r="E388" s="53" t="s">
        <v>2305</v>
      </c>
      <c r="F388" s="53" t="s">
        <v>2356</v>
      </c>
      <c r="G388" s="53" t="s">
        <v>2357</v>
      </c>
    </row>
    <row r="389" customFormat="false" ht="12.75" hidden="false" customHeight="true" outlineLevel="0" collapsed="false">
      <c r="D389" s="52" t="n">
        <v>46003</v>
      </c>
      <c r="E389" s="53" t="s">
        <v>2305</v>
      </c>
      <c r="F389" s="53" t="s">
        <v>2358</v>
      </c>
      <c r="G389" s="53" t="s">
        <v>2359</v>
      </c>
    </row>
    <row r="390" customFormat="false" ht="12.75" hidden="false" customHeight="true" outlineLevel="0" collapsed="false">
      <c r="D390" s="52" t="n">
        <v>46003</v>
      </c>
      <c r="E390" s="53" t="s">
        <v>2305</v>
      </c>
      <c r="F390" s="53" t="s">
        <v>2360</v>
      </c>
      <c r="G390" s="53" t="s">
        <v>2361</v>
      </c>
    </row>
    <row r="391" customFormat="false" ht="12.75" hidden="false" customHeight="true" outlineLevel="0" collapsed="false">
      <c r="D391" s="52" t="n">
        <v>46003</v>
      </c>
      <c r="E391" s="53" t="s">
        <v>2305</v>
      </c>
      <c r="F391" s="53" t="s">
        <v>2362</v>
      </c>
      <c r="G391" s="53" t="s">
        <v>2363</v>
      </c>
    </row>
    <row r="392" customFormat="false" ht="12.75" hidden="false" customHeight="true" outlineLevel="0" collapsed="false">
      <c r="D392" s="52" t="n">
        <v>46003</v>
      </c>
      <c r="E392" s="53" t="s">
        <v>2305</v>
      </c>
      <c r="F392" s="53" t="s">
        <v>2364</v>
      </c>
      <c r="G392" s="53" t="s">
        <v>2365</v>
      </c>
    </row>
    <row r="393" customFormat="false" ht="12.75" hidden="false" customHeight="true" outlineLevel="0" collapsed="false">
      <c r="D393" s="52" t="n">
        <v>46003</v>
      </c>
      <c r="E393" s="53" t="s">
        <v>2305</v>
      </c>
      <c r="F393" s="53" t="s">
        <v>2366</v>
      </c>
      <c r="G393" s="53" t="s">
        <v>2367</v>
      </c>
    </row>
    <row r="394" customFormat="false" ht="12.75" hidden="false" customHeight="true" outlineLevel="0" collapsed="false">
      <c r="D394" s="52" t="n">
        <v>46003</v>
      </c>
      <c r="E394" s="53" t="s">
        <v>2305</v>
      </c>
      <c r="F394" s="53" t="s">
        <v>2368</v>
      </c>
      <c r="G394" s="53" t="s">
        <v>2369</v>
      </c>
    </row>
    <row r="395" customFormat="false" ht="12.75" hidden="false" customHeight="true" outlineLevel="0" collapsed="false">
      <c r="D395" s="52" t="n">
        <v>51004</v>
      </c>
      <c r="E395" s="53" t="s">
        <v>2370</v>
      </c>
      <c r="F395" s="53" t="s">
        <v>2371</v>
      </c>
      <c r="G395" s="53" t="s">
        <v>2372</v>
      </c>
    </row>
    <row r="396" customFormat="false" ht="12.75" hidden="false" customHeight="true" outlineLevel="0" collapsed="false">
      <c r="D396" s="52" t="n">
        <v>51004</v>
      </c>
      <c r="E396" s="53" t="s">
        <v>2370</v>
      </c>
      <c r="F396" s="53" t="s">
        <v>2373</v>
      </c>
      <c r="G396" s="53" t="s">
        <v>2374</v>
      </c>
    </row>
    <row r="397" customFormat="false" ht="12.75" hidden="false" customHeight="true" outlineLevel="0" collapsed="false">
      <c r="D397" s="52" t="n">
        <v>51004</v>
      </c>
      <c r="E397" s="53" t="s">
        <v>2370</v>
      </c>
      <c r="F397" s="53" t="s">
        <v>2375</v>
      </c>
      <c r="G397" s="53" t="s">
        <v>1608</v>
      </c>
    </row>
    <row r="398" customFormat="false" ht="12.75" hidden="false" customHeight="true" outlineLevel="0" collapsed="false">
      <c r="D398" s="52" t="n">
        <v>51004</v>
      </c>
      <c r="E398" s="53" t="s">
        <v>2370</v>
      </c>
      <c r="F398" s="53" t="s">
        <v>2376</v>
      </c>
      <c r="G398" s="53" t="s">
        <v>2377</v>
      </c>
    </row>
    <row r="399" customFormat="false" ht="12.75" hidden="false" customHeight="true" outlineLevel="0" collapsed="false">
      <c r="D399" s="52" t="n">
        <v>51004</v>
      </c>
      <c r="E399" s="53" t="s">
        <v>2370</v>
      </c>
      <c r="F399" s="53" t="s">
        <v>2378</v>
      </c>
      <c r="G399" s="53" t="s">
        <v>2379</v>
      </c>
    </row>
    <row r="400" customFormat="false" ht="12.75" hidden="false" customHeight="true" outlineLevel="0" collapsed="false">
      <c r="D400" s="52" t="n">
        <v>51004</v>
      </c>
      <c r="E400" s="53" t="s">
        <v>2370</v>
      </c>
      <c r="F400" s="53" t="s">
        <v>2380</v>
      </c>
      <c r="G400" s="53" t="s">
        <v>2381</v>
      </c>
    </row>
    <row r="401" customFormat="false" ht="12.75" hidden="false" customHeight="true" outlineLevel="0" collapsed="false">
      <c r="D401" s="52" t="n">
        <v>51004</v>
      </c>
      <c r="E401" s="53" t="s">
        <v>2370</v>
      </c>
      <c r="F401" s="53" t="s">
        <v>2382</v>
      </c>
      <c r="G401" s="53" t="s">
        <v>2383</v>
      </c>
    </row>
    <row r="402" customFormat="false" ht="12.75" hidden="false" customHeight="true" outlineLevel="0" collapsed="false">
      <c r="D402" s="52" t="n">
        <v>51004</v>
      </c>
      <c r="E402" s="53" t="s">
        <v>2370</v>
      </c>
      <c r="F402" s="53" t="s">
        <v>2384</v>
      </c>
      <c r="G402" s="53" t="s">
        <v>2385</v>
      </c>
    </row>
    <row r="403" customFormat="false" ht="12.75" hidden="false" customHeight="true" outlineLevel="0" collapsed="false">
      <c r="D403" s="52" t="n">
        <v>51004</v>
      </c>
      <c r="E403" s="53" t="s">
        <v>2370</v>
      </c>
      <c r="F403" s="53" t="s">
        <v>2386</v>
      </c>
      <c r="G403" s="53" t="s">
        <v>2387</v>
      </c>
    </row>
    <row r="404" customFormat="false" ht="12.75" hidden="false" customHeight="true" outlineLevel="0" collapsed="false">
      <c r="D404" s="52" t="n">
        <v>51004</v>
      </c>
      <c r="E404" s="53" t="s">
        <v>2370</v>
      </c>
      <c r="F404" s="53" t="s">
        <v>2388</v>
      </c>
      <c r="G404" s="53" t="s">
        <v>2389</v>
      </c>
    </row>
    <row r="405" customFormat="false" ht="12.75" hidden="false" customHeight="true" outlineLevel="0" collapsed="false">
      <c r="D405" s="52" t="n">
        <v>51004</v>
      </c>
      <c r="E405" s="53" t="s">
        <v>2370</v>
      </c>
      <c r="F405" s="53" t="s">
        <v>2390</v>
      </c>
      <c r="G405" s="53" t="s">
        <v>2391</v>
      </c>
    </row>
    <row r="406" customFormat="false" ht="12.75" hidden="false" customHeight="true" outlineLevel="0" collapsed="false">
      <c r="D406" s="52" t="n">
        <v>51004</v>
      </c>
      <c r="E406" s="53" t="s">
        <v>2370</v>
      </c>
      <c r="F406" s="53" t="s">
        <v>2392</v>
      </c>
      <c r="G406" s="53" t="s">
        <v>2393</v>
      </c>
    </row>
    <row r="407" customFormat="false" ht="12.75" hidden="false" customHeight="true" outlineLevel="0" collapsed="false">
      <c r="D407" s="52" t="n">
        <v>51004</v>
      </c>
      <c r="E407" s="53" t="s">
        <v>2370</v>
      </c>
      <c r="F407" s="53" t="s">
        <v>2394</v>
      </c>
      <c r="G407" s="53" t="s">
        <v>2395</v>
      </c>
    </row>
    <row r="408" customFormat="false" ht="12.75" hidden="false" customHeight="true" outlineLevel="0" collapsed="false">
      <c r="D408" s="52" t="n">
        <v>51004</v>
      </c>
      <c r="E408" s="53" t="s">
        <v>2370</v>
      </c>
      <c r="F408" s="53" t="s">
        <v>2396</v>
      </c>
      <c r="G408" s="53" t="s">
        <v>2397</v>
      </c>
    </row>
    <row r="409" customFormat="false" ht="12.75" hidden="false" customHeight="true" outlineLevel="0" collapsed="false">
      <c r="D409" s="52" t="n">
        <v>51004</v>
      </c>
      <c r="E409" s="53" t="s">
        <v>2370</v>
      </c>
      <c r="F409" s="53" t="s">
        <v>2398</v>
      </c>
      <c r="G409" s="53" t="s">
        <v>2399</v>
      </c>
    </row>
    <row r="410" customFormat="false" ht="12.75" hidden="false" customHeight="true" outlineLevel="0" collapsed="false">
      <c r="D410" s="52" t="n">
        <v>51004</v>
      </c>
      <c r="E410" s="53" t="s">
        <v>2370</v>
      </c>
      <c r="F410" s="53" t="s">
        <v>2400</v>
      </c>
      <c r="G410" s="53" t="s">
        <v>2401</v>
      </c>
    </row>
    <row r="411" customFormat="false" ht="12.75" hidden="false" customHeight="true" outlineLevel="0" collapsed="false">
      <c r="D411" s="52" t="n">
        <v>51004</v>
      </c>
      <c r="E411" s="53" t="s">
        <v>2370</v>
      </c>
      <c r="F411" s="53" t="s">
        <v>2402</v>
      </c>
      <c r="G411" s="53" t="s">
        <v>2403</v>
      </c>
    </row>
    <row r="412" customFormat="false" ht="12.75" hidden="false" customHeight="true" outlineLevel="0" collapsed="false">
      <c r="D412" s="52" t="n">
        <v>51004</v>
      </c>
      <c r="E412" s="53" t="s">
        <v>2370</v>
      </c>
      <c r="F412" s="53" t="s">
        <v>2404</v>
      </c>
      <c r="G412" s="53" t="s">
        <v>2405</v>
      </c>
    </row>
    <row r="413" customFormat="false" ht="12.75" hidden="false" customHeight="true" outlineLevel="0" collapsed="false">
      <c r="D413" s="52" t="n">
        <v>51004</v>
      </c>
      <c r="E413" s="53" t="s">
        <v>2370</v>
      </c>
      <c r="F413" s="53" t="s">
        <v>2406</v>
      </c>
      <c r="G413" s="53" t="s">
        <v>2407</v>
      </c>
    </row>
    <row r="414" customFormat="false" ht="12.75" hidden="false" customHeight="true" outlineLevel="0" collapsed="false">
      <c r="D414" s="52" t="n">
        <v>51004</v>
      </c>
      <c r="E414" s="53" t="s">
        <v>2370</v>
      </c>
      <c r="F414" s="53" t="s">
        <v>2408</v>
      </c>
      <c r="G414" s="53" t="s">
        <v>2409</v>
      </c>
    </row>
    <row r="415" customFormat="false" ht="12.75" hidden="false" customHeight="true" outlineLevel="0" collapsed="false">
      <c r="D415" s="52" t="n">
        <v>51004</v>
      </c>
      <c r="E415" s="53" t="s">
        <v>2370</v>
      </c>
      <c r="F415" s="53" t="s">
        <v>2410</v>
      </c>
      <c r="G415" s="53" t="s">
        <v>2411</v>
      </c>
    </row>
    <row r="416" customFormat="false" ht="12.75" hidden="false" customHeight="true" outlineLevel="0" collapsed="false">
      <c r="D416" s="52" t="n">
        <v>51004</v>
      </c>
      <c r="E416" s="53" t="s">
        <v>2370</v>
      </c>
      <c r="F416" s="53" t="s">
        <v>2412</v>
      </c>
      <c r="G416" s="53" t="s">
        <v>2413</v>
      </c>
    </row>
    <row r="417" customFormat="false" ht="12.75" hidden="false" customHeight="true" outlineLevel="0" collapsed="false">
      <c r="D417" s="52" t="n">
        <v>51004</v>
      </c>
      <c r="E417" s="53" t="s">
        <v>2370</v>
      </c>
      <c r="F417" s="53" t="s">
        <v>2414</v>
      </c>
      <c r="G417" s="53" t="s">
        <v>2415</v>
      </c>
    </row>
    <row r="418" customFormat="false" ht="12.75" hidden="false" customHeight="true" outlineLevel="0" collapsed="false">
      <c r="D418" s="52" t="n">
        <v>49001</v>
      </c>
      <c r="E418" s="53" t="s">
        <v>2416</v>
      </c>
      <c r="F418" s="53" t="s">
        <v>2417</v>
      </c>
      <c r="G418" s="53" t="s">
        <v>2418</v>
      </c>
    </row>
    <row r="419" customFormat="false" ht="12.75" hidden="false" customHeight="true" outlineLevel="0" collapsed="false">
      <c r="D419" s="52" t="n">
        <v>49001</v>
      </c>
      <c r="E419" s="53" t="s">
        <v>2416</v>
      </c>
      <c r="F419" s="53" t="s">
        <v>2419</v>
      </c>
      <c r="G419" s="53" t="s">
        <v>2420</v>
      </c>
    </row>
    <row r="420" customFormat="false" ht="12.75" hidden="false" customHeight="true" outlineLevel="0" collapsed="false">
      <c r="D420" s="52" t="n">
        <v>49001</v>
      </c>
      <c r="E420" s="53" t="s">
        <v>2416</v>
      </c>
      <c r="F420" s="53" t="s">
        <v>2421</v>
      </c>
      <c r="G420" s="53" t="s">
        <v>2422</v>
      </c>
    </row>
    <row r="421" customFormat="false" ht="12.75" hidden="false" customHeight="true" outlineLevel="0" collapsed="false">
      <c r="D421" s="52" t="n">
        <v>49001</v>
      </c>
      <c r="E421" s="53" t="s">
        <v>2416</v>
      </c>
      <c r="F421" s="53" t="s">
        <v>2423</v>
      </c>
      <c r="G421" s="53" t="s">
        <v>2424</v>
      </c>
    </row>
    <row r="422" customFormat="false" ht="12.75" hidden="false" customHeight="true" outlineLevel="0" collapsed="false">
      <c r="D422" s="52" t="n">
        <v>49001</v>
      </c>
      <c r="E422" s="53" t="s">
        <v>2416</v>
      </c>
      <c r="F422" s="53" t="s">
        <v>2425</v>
      </c>
      <c r="G422" s="53" t="s">
        <v>2426</v>
      </c>
    </row>
    <row r="423" customFormat="false" ht="12.75" hidden="false" customHeight="true" outlineLevel="0" collapsed="false">
      <c r="D423" s="52" t="n">
        <v>49001</v>
      </c>
      <c r="E423" s="53" t="s">
        <v>2416</v>
      </c>
      <c r="F423" s="53" t="s">
        <v>2427</v>
      </c>
      <c r="G423" s="53" t="s">
        <v>2428</v>
      </c>
    </row>
    <row r="424" customFormat="false" ht="12.75" hidden="false" customHeight="true" outlineLevel="0" collapsed="false">
      <c r="D424" s="52" t="n">
        <v>49001</v>
      </c>
      <c r="E424" s="53" t="s">
        <v>2416</v>
      </c>
      <c r="F424" s="53" t="s">
        <v>2429</v>
      </c>
      <c r="G424" s="53" t="s">
        <v>2430</v>
      </c>
    </row>
    <row r="425" customFormat="false" ht="12.75" hidden="false" customHeight="true" outlineLevel="0" collapsed="false">
      <c r="D425" s="52" t="n">
        <v>50001</v>
      </c>
      <c r="E425" s="53" t="s">
        <v>2431</v>
      </c>
      <c r="F425" s="53" t="s">
        <v>2432</v>
      </c>
      <c r="G425" s="53" t="s">
        <v>2433</v>
      </c>
    </row>
    <row r="426" customFormat="false" ht="12.75" hidden="false" customHeight="true" outlineLevel="0" collapsed="false">
      <c r="D426" s="52" t="n">
        <v>50001</v>
      </c>
      <c r="E426" s="53" t="s">
        <v>2431</v>
      </c>
      <c r="F426" s="53" t="s">
        <v>2434</v>
      </c>
      <c r="G426" s="53" t="s">
        <v>2435</v>
      </c>
    </row>
    <row r="427" customFormat="false" ht="12.75" hidden="false" customHeight="true" outlineLevel="0" collapsed="false">
      <c r="D427" s="52" t="n">
        <v>50001</v>
      </c>
      <c r="E427" s="53" t="s">
        <v>2431</v>
      </c>
      <c r="F427" s="53" t="s">
        <v>2436</v>
      </c>
      <c r="G427" s="53" t="s">
        <v>2437</v>
      </c>
    </row>
    <row r="428" customFormat="false" ht="12.75" hidden="false" customHeight="true" outlineLevel="0" collapsed="false">
      <c r="D428" s="52" t="n">
        <v>50001</v>
      </c>
      <c r="E428" s="53" t="s">
        <v>2431</v>
      </c>
      <c r="F428" s="53" t="s">
        <v>2438</v>
      </c>
      <c r="G428" s="53" t="s">
        <v>2439</v>
      </c>
    </row>
    <row r="429" customFormat="false" ht="12.75" hidden="false" customHeight="true" outlineLevel="0" collapsed="false">
      <c r="D429" s="52" t="n">
        <v>50001</v>
      </c>
      <c r="E429" s="53" t="s">
        <v>2431</v>
      </c>
      <c r="F429" s="53" t="s">
        <v>2440</v>
      </c>
      <c r="G429" s="53" t="s">
        <v>2441</v>
      </c>
    </row>
    <row r="430" customFormat="false" ht="12.75" hidden="false" customHeight="true" outlineLevel="0" collapsed="false">
      <c r="D430" s="52" t="n">
        <v>50001</v>
      </c>
      <c r="E430" s="53" t="s">
        <v>2431</v>
      </c>
      <c r="F430" s="53" t="s">
        <v>2442</v>
      </c>
      <c r="G430" s="53" t="s">
        <v>2443</v>
      </c>
    </row>
    <row r="431" customFormat="false" ht="12.75" hidden="false" customHeight="true" outlineLevel="0" collapsed="false">
      <c r="D431" s="52" t="n">
        <v>50001</v>
      </c>
      <c r="E431" s="53" t="s">
        <v>2431</v>
      </c>
      <c r="F431" s="53" t="s">
        <v>2444</v>
      </c>
      <c r="G431" s="53" t="s">
        <v>2445</v>
      </c>
    </row>
    <row r="432" customFormat="false" ht="12.75" hidden="false" customHeight="true" outlineLevel="0" collapsed="false">
      <c r="D432" s="52" t="n">
        <v>50001</v>
      </c>
      <c r="E432" s="53" t="s">
        <v>2431</v>
      </c>
      <c r="F432" s="53" t="s">
        <v>2446</v>
      </c>
      <c r="G432" s="53" t="s">
        <v>2447</v>
      </c>
    </row>
    <row r="433" customFormat="false" ht="12.75" hidden="false" customHeight="true" outlineLevel="0" collapsed="false">
      <c r="D433" s="52" t="n">
        <v>50001</v>
      </c>
      <c r="E433" s="53" t="s">
        <v>2431</v>
      </c>
      <c r="F433" s="53" t="s">
        <v>2448</v>
      </c>
      <c r="G433" s="53" t="s">
        <v>2449</v>
      </c>
    </row>
    <row r="434" customFormat="false" ht="12.75" hidden="false" customHeight="true" outlineLevel="0" collapsed="false">
      <c r="D434" s="52" t="n">
        <v>50001</v>
      </c>
      <c r="E434" s="53" t="s">
        <v>2431</v>
      </c>
      <c r="F434" s="53" t="s">
        <v>2450</v>
      </c>
      <c r="G434" s="53" t="s">
        <v>2451</v>
      </c>
    </row>
    <row r="435" customFormat="false" ht="12.75" hidden="false" customHeight="true" outlineLevel="0" collapsed="false">
      <c r="D435" s="52" t="n">
        <v>50001</v>
      </c>
      <c r="E435" s="53" t="s">
        <v>2431</v>
      </c>
      <c r="F435" s="53" t="s">
        <v>2452</v>
      </c>
      <c r="G435" s="53" t="s">
        <v>2453</v>
      </c>
    </row>
    <row r="436" customFormat="false" ht="12.75" hidden="false" customHeight="true" outlineLevel="0" collapsed="false">
      <c r="D436" s="52" t="n">
        <v>46004</v>
      </c>
      <c r="E436" s="53" t="s">
        <v>2454</v>
      </c>
      <c r="F436" s="53" t="s">
        <v>2455</v>
      </c>
      <c r="G436" s="53" t="s">
        <v>2456</v>
      </c>
    </row>
    <row r="437" customFormat="false" ht="12.75" hidden="false" customHeight="true" outlineLevel="0" collapsed="false">
      <c r="D437" s="52" t="n">
        <v>46004</v>
      </c>
      <c r="E437" s="53" t="s">
        <v>2454</v>
      </c>
      <c r="F437" s="53" t="s">
        <v>2457</v>
      </c>
      <c r="G437" s="53" t="s">
        <v>2458</v>
      </c>
    </row>
    <row r="438" customFormat="false" ht="12.75" hidden="false" customHeight="true" outlineLevel="0" collapsed="false">
      <c r="D438" s="52" t="n">
        <v>46004</v>
      </c>
      <c r="E438" s="53" t="s">
        <v>2454</v>
      </c>
      <c r="F438" s="53" t="s">
        <v>2459</v>
      </c>
      <c r="G438" s="53" t="s">
        <v>2460</v>
      </c>
    </row>
    <row r="439" customFormat="false" ht="12.75" hidden="false" customHeight="true" outlineLevel="0" collapsed="false">
      <c r="D439" s="52" t="n">
        <v>46004</v>
      </c>
      <c r="E439" s="53" t="s">
        <v>2454</v>
      </c>
      <c r="F439" s="53" t="s">
        <v>2461</v>
      </c>
      <c r="G439" s="53" t="s">
        <v>2462</v>
      </c>
    </row>
    <row r="440" customFormat="false" ht="12.75" hidden="false" customHeight="true" outlineLevel="0" collapsed="false">
      <c r="D440" s="52" t="n">
        <v>46004</v>
      </c>
      <c r="E440" s="53" t="s">
        <v>2454</v>
      </c>
      <c r="F440" s="53" t="s">
        <v>2463</v>
      </c>
      <c r="G440" s="53" t="s">
        <v>2464</v>
      </c>
    </row>
    <row r="441" customFormat="false" ht="12.75" hidden="false" customHeight="true" outlineLevel="0" collapsed="false">
      <c r="D441" s="52" t="n">
        <v>46004</v>
      </c>
      <c r="E441" s="53" t="s">
        <v>2454</v>
      </c>
      <c r="F441" s="53" t="s">
        <v>2465</v>
      </c>
      <c r="G441" s="53" t="s">
        <v>2466</v>
      </c>
    </row>
    <row r="442" customFormat="false" ht="12.75" hidden="false" customHeight="true" outlineLevel="0" collapsed="false">
      <c r="D442" s="52" t="n">
        <v>46004</v>
      </c>
      <c r="E442" s="53" t="s">
        <v>2454</v>
      </c>
      <c r="F442" s="53" t="s">
        <v>2467</v>
      </c>
      <c r="G442" s="53" t="s">
        <v>1993</v>
      </c>
    </row>
    <row r="443" customFormat="false" ht="12.75" hidden="false" customHeight="true" outlineLevel="0" collapsed="false">
      <c r="D443" s="52" t="n">
        <v>46004</v>
      </c>
      <c r="E443" s="53" t="s">
        <v>2454</v>
      </c>
      <c r="F443" s="53" t="s">
        <v>2468</v>
      </c>
      <c r="G443" s="53" t="s">
        <v>2469</v>
      </c>
    </row>
    <row r="444" customFormat="false" ht="12.75" hidden="false" customHeight="true" outlineLevel="0" collapsed="false">
      <c r="D444" s="52" t="n">
        <v>46004</v>
      </c>
      <c r="E444" s="53" t="s">
        <v>2454</v>
      </c>
      <c r="F444" s="53" t="s">
        <v>2470</v>
      </c>
      <c r="G444" s="53" t="s">
        <v>2471</v>
      </c>
    </row>
    <row r="445" customFormat="false" ht="12.75" hidden="false" customHeight="true" outlineLevel="0" collapsed="false">
      <c r="D445" s="52" t="n">
        <v>46004</v>
      </c>
      <c r="E445" s="53" t="s">
        <v>2454</v>
      </c>
      <c r="F445" s="53" t="s">
        <v>2472</v>
      </c>
      <c r="G445" s="53" t="s">
        <v>2473</v>
      </c>
    </row>
    <row r="446" customFormat="false" ht="12.75" hidden="false" customHeight="true" outlineLevel="0" collapsed="false">
      <c r="D446" s="52" t="n">
        <v>46004</v>
      </c>
      <c r="E446" s="53" t="s">
        <v>2454</v>
      </c>
      <c r="F446" s="53" t="s">
        <v>2474</v>
      </c>
      <c r="G446" s="53" t="s">
        <v>2475</v>
      </c>
    </row>
    <row r="447" customFormat="false" ht="12.75" hidden="false" customHeight="true" outlineLevel="0" collapsed="false">
      <c r="D447" s="52" t="n">
        <v>46004</v>
      </c>
      <c r="E447" s="53" t="s">
        <v>2454</v>
      </c>
      <c r="F447" s="53" t="s">
        <v>2476</v>
      </c>
      <c r="G447" s="53" t="s">
        <v>2477</v>
      </c>
    </row>
    <row r="448" customFormat="false" ht="12.75" hidden="false" customHeight="true" outlineLevel="0" collapsed="false">
      <c r="D448" s="52" t="n">
        <v>46004</v>
      </c>
      <c r="E448" s="53" t="s">
        <v>2454</v>
      </c>
      <c r="F448" s="53" t="s">
        <v>2478</v>
      </c>
      <c r="G448" s="53" t="s">
        <v>2479</v>
      </c>
    </row>
    <row r="449" customFormat="false" ht="12.75" hidden="false" customHeight="true" outlineLevel="0" collapsed="false">
      <c r="D449" s="52" t="n">
        <v>46004</v>
      </c>
      <c r="E449" s="53" t="s">
        <v>2454</v>
      </c>
      <c r="F449" s="53" t="s">
        <v>2480</v>
      </c>
      <c r="G449" s="53" t="s">
        <v>2481</v>
      </c>
    </row>
    <row r="450" customFormat="false" ht="12.75" hidden="false" customHeight="true" outlineLevel="0" collapsed="false">
      <c r="D450" s="52" t="n">
        <v>46004</v>
      </c>
      <c r="E450" s="53" t="s">
        <v>2454</v>
      </c>
      <c r="F450" s="53" t="s">
        <v>2482</v>
      </c>
      <c r="G450" s="53" t="s">
        <v>2483</v>
      </c>
    </row>
    <row r="451" customFormat="false" ht="12.75" hidden="false" customHeight="true" outlineLevel="0" collapsed="false">
      <c r="D451" s="52" t="n">
        <v>46004</v>
      </c>
      <c r="E451" s="53" t="s">
        <v>2454</v>
      </c>
      <c r="F451" s="53" t="s">
        <v>2484</v>
      </c>
      <c r="G451" s="53" t="s">
        <v>2485</v>
      </c>
    </row>
    <row r="452" customFormat="false" ht="12.75" hidden="false" customHeight="true" outlineLevel="0" collapsed="false">
      <c r="D452" s="52" t="n">
        <v>46004</v>
      </c>
      <c r="E452" s="53" t="s">
        <v>2454</v>
      </c>
      <c r="F452" s="53" t="s">
        <v>2486</v>
      </c>
      <c r="G452" s="53" t="s">
        <v>2487</v>
      </c>
    </row>
    <row r="453" customFormat="false" ht="12.75" hidden="false" customHeight="true" outlineLevel="0" collapsed="false">
      <c r="D453" s="52" t="n">
        <v>46004</v>
      </c>
      <c r="E453" s="53" t="s">
        <v>2454</v>
      </c>
      <c r="F453" s="53" t="s">
        <v>2488</v>
      </c>
      <c r="G453" s="53" t="s">
        <v>2489</v>
      </c>
    </row>
    <row r="454" customFormat="false" ht="12.75" hidden="false" customHeight="true" outlineLevel="0" collapsed="false">
      <c r="D454" s="52" t="n">
        <v>46004</v>
      </c>
      <c r="E454" s="53" t="s">
        <v>2454</v>
      </c>
      <c r="F454" s="53" t="s">
        <v>2490</v>
      </c>
      <c r="G454" s="53" t="s">
        <v>2491</v>
      </c>
    </row>
    <row r="455" customFormat="false" ht="12.75" hidden="false" customHeight="true" outlineLevel="0" collapsed="false">
      <c r="D455" s="52" t="n">
        <v>46004</v>
      </c>
      <c r="E455" s="53" t="s">
        <v>2454</v>
      </c>
      <c r="F455" s="53" t="s">
        <v>2492</v>
      </c>
      <c r="G455" s="53" t="s">
        <v>2493</v>
      </c>
    </row>
    <row r="456" customFormat="false" ht="12.75" hidden="false" customHeight="true" outlineLevel="0" collapsed="false">
      <c r="D456" s="52" t="n">
        <v>46004</v>
      </c>
      <c r="E456" s="53" t="s">
        <v>2454</v>
      </c>
      <c r="F456" s="53" t="s">
        <v>2494</v>
      </c>
      <c r="G456" s="53" t="s">
        <v>2495</v>
      </c>
    </row>
    <row r="457" customFormat="false" ht="12.75" hidden="false" customHeight="true" outlineLevel="0" collapsed="false">
      <c r="D457" s="52" t="n">
        <v>46004</v>
      </c>
      <c r="E457" s="53" t="s">
        <v>2454</v>
      </c>
      <c r="F457" s="53" t="s">
        <v>2496</v>
      </c>
      <c r="G457" s="53" t="s">
        <v>2497</v>
      </c>
    </row>
    <row r="458" customFormat="false" ht="12.75" hidden="false" customHeight="true" outlineLevel="0" collapsed="false">
      <c r="D458" s="52" t="n">
        <v>46004</v>
      </c>
      <c r="E458" s="53" t="s">
        <v>2454</v>
      </c>
      <c r="F458" s="53" t="s">
        <v>2498</v>
      </c>
      <c r="G458" s="53" t="s">
        <v>2499</v>
      </c>
    </row>
    <row r="459" customFormat="false" ht="12.75" hidden="false" customHeight="true" outlineLevel="0" collapsed="false">
      <c r="D459" s="52" t="n">
        <v>46004</v>
      </c>
      <c r="E459" s="53" t="s">
        <v>2454</v>
      </c>
      <c r="F459" s="53" t="s">
        <v>2500</v>
      </c>
      <c r="G459" s="53" t="s">
        <v>2501</v>
      </c>
    </row>
    <row r="460" customFormat="false" ht="12.75" hidden="false" customHeight="true" outlineLevel="0" collapsed="false">
      <c r="D460" s="52" t="n">
        <v>46004</v>
      </c>
      <c r="E460" s="53" t="s">
        <v>2454</v>
      </c>
      <c r="F460" s="53" t="s">
        <v>2502</v>
      </c>
      <c r="G460" s="53" t="s">
        <v>2503</v>
      </c>
    </row>
    <row r="461" customFormat="false" ht="12.75" hidden="false" customHeight="true" outlineLevel="0" collapsed="false">
      <c r="D461" s="52" t="n">
        <v>46004</v>
      </c>
      <c r="E461" s="53" t="s">
        <v>2454</v>
      </c>
      <c r="F461" s="53" t="s">
        <v>2504</v>
      </c>
      <c r="G461" s="53" t="s">
        <v>2505</v>
      </c>
    </row>
    <row r="462" customFormat="false" ht="12.75" hidden="false" customHeight="true" outlineLevel="0" collapsed="false">
      <c r="D462" s="52" t="n">
        <v>46004</v>
      </c>
      <c r="E462" s="53" t="s">
        <v>2454</v>
      </c>
      <c r="F462" s="53" t="s">
        <v>2506</v>
      </c>
      <c r="G462" s="53" t="s">
        <v>2507</v>
      </c>
    </row>
    <row r="463" customFormat="false" ht="12.75" hidden="false" customHeight="true" outlineLevel="0" collapsed="false">
      <c r="D463" s="52" t="n">
        <v>46004</v>
      </c>
      <c r="E463" s="53" t="s">
        <v>2454</v>
      </c>
      <c r="F463" s="53" t="s">
        <v>2508</v>
      </c>
      <c r="G463" s="53" t="s">
        <v>2509</v>
      </c>
    </row>
    <row r="464" customFormat="false" ht="12.75" hidden="false" customHeight="true" outlineLevel="0" collapsed="false">
      <c r="D464" s="52" t="n">
        <v>46004</v>
      </c>
      <c r="E464" s="53" t="s">
        <v>2454</v>
      </c>
      <c r="F464" s="53" t="s">
        <v>2510</v>
      </c>
      <c r="G464" s="53" t="s">
        <v>2511</v>
      </c>
    </row>
    <row r="465" customFormat="false" ht="12.75" hidden="false" customHeight="true" outlineLevel="0" collapsed="false">
      <c r="D465" s="52" t="n">
        <v>46004</v>
      </c>
      <c r="E465" s="53" t="s">
        <v>2454</v>
      </c>
      <c r="F465" s="53" t="s">
        <v>2512</v>
      </c>
      <c r="G465" s="53" t="s">
        <v>2513</v>
      </c>
    </row>
    <row r="466" customFormat="false" ht="12.75" hidden="false" customHeight="true" outlineLevel="0" collapsed="false">
      <c r="D466" s="52" t="n">
        <v>46004</v>
      </c>
      <c r="E466" s="53" t="s">
        <v>2454</v>
      </c>
      <c r="F466" s="53" t="s">
        <v>2514</v>
      </c>
      <c r="G466" s="53" t="s">
        <v>2515</v>
      </c>
    </row>
    <row r="467" customFormat="false" ht="12.75" hidden="false" customHeight="true" outlineLevel="0" collapsed="false">
      <c r="D467" s="52" t="n">
        <v>48004</v>
      </c>
      <c r="E467" s="53" t="s">
        <v>2516</v>
      </c>
      <c r="F467" s="53" t="s">
        <v>2517</v>
      </c>
      <c r="G467" s="53" t="s">
        <v>2518</v>
      </c>
    </row>
    <row r="468" customFormat="false" ht="12.75" hidden="false" customHeight="true" outlineLevel="0" collapsed="false">
      <c r="D468" s="52" t="n">
        <v>48004</v>
      </c>
      <c r="E468" s="53" t="s">
        <v>2516</v>
      </c>
      <c r="F468" s="53" t="s">
        <v>2519</v>
      </c>
      <c r="G468" s="53" t="s">
        <v>2520</v>
      </c>
    </row>
    <row r="469" customFormat="false" ht="12.75" hidden="false" customHeight="true" outlineLevel="0" collapsed="false">
      <c r="D469" s="52" t="n">
        <v>48004</v>
      </c>
      <c r="E469" s="53" t="s">
        <v>2516</v>
      </c>
      <c r="F469" s="53" t="s">
        <v>2521</v>
      </c>
      <c r="G469" s="53" t="s">
        <v>2522</v>
      </c>
    </row>
    <row r="470" customFormat="false" ht="12.75" hidden="false" customHeight="true" outlineLevel="0" collapsed="false">
      <c r="D470" s="52" t="n">
        <v>48004</v>
      </c>
      <c r="E470" s="53" t="s">
        <v>2516</v>
      </c>
      <c r="F470" s="53" t="s">
        <v>2523</v>
      </c>
      <c r="G470" s="53" t="s">
        <v>2524</v>
      </c>
    </row>
    <row r="471" customFormat="false" ht="12.75" hidden="false" customHeight="true" outlineLevel="0" collapsed="false">
      <c r="D471" s="52" t="n">
        <v>48004</v>
      </c>
      <c r="E471" s="53" t="s">
        <v>2516</v>
      </c>
      <c r="F471" s="53" t="s">
        <v>2525</v>
      </c>
      <c r="G471" s="53" t="s">
        <v>2526</v>
      </c>
    </row>
    <row r="472" customFormat="false" ht="12.75" hidden="false" customHeight="true" outlineLevel="0" collapsed="false">
      <c r="D472" s="52" t="n">
        <v>48004</v>
      </c>
      <c r="E472" s="53" t="s">
        <v>2516</v>
      </c>
      <c r="F472" s="53" t="s">
        <v>2527</v>
      </c>
      <c r="G472" s="53" t="s">
        <v>2528</v>
      </c>
    </row>
    <row r="473" customFormat="false" ht="12.75" hidden="false" customHeight="true" outlineLevel="0" collapsed="false">
      <c r="D473" s="52" t="n">
        <v>48004</v>
      </c>
      <c r="E473" s="53" t="s">
        <v>2516</v>
      </c>
      <c r="F473" s="53" t="s">
        <v>2529</v>
      </c>
      <c r="G473" s="53" t="s">
        <v>2530</v>
      </c>
    </row>
    <row r="474" customFormat="false" ht="12.75" hidden="false" customHeight="true" outlineLevel="0" collapsed="false">
      <c r="D474" s="52" t="n">
        <v>48004</v>
      </c>
      <c r="E474" s="53" t="s">
        <v>2516</v>
      </c>
      <c r="F474" s="53" t="s">
        <v>2531</v>
      </c>
      <c r="G474" s="53" t="s">
        <v>2532</v>
      </c>
    </row>
    <row r="475" customFormat="false" ht="12.75" hidden="false" customHeight="true" outlineLevel="0" collapsed="false">
      <c r="D475" s="52" t="n">
        <v>48004</v>
      </c>
      <c r="E475" s="53" t="s">
        <v>2516</v>
      </c>
      <c r="F475" s="53" t="s">
        <v>2533</v>
      </c>
      <c r="G475" s="53" t="s">
        <v>2534</v>
      </c>
    </row>
    <row r="476" customFormat="false" ht="12.75" hidden="false" customHeight="true" outlineLevel="0" collapsed="false">
      <c r="D476" s="52" t="n">
        <v>48004</v>
      </c>
      <c r="E476" s="53" t="s">
        <v>2516</v>
      </c>
      <c r="F476" s="53" t="s">
        <v>2535</v>
      </c>
      <c r="G476" s="53" t="s">
        <v>2536</v>
      </c>
    </row>
    <row r="477" customFormat="false" ht="12.75" hidden="false" customHeight="true" outlineLevel="0" collapsed="false">
      <c r="D477" s="52" t="n">
        <v>48004</v>
      </c>
      <c r="E477" s="53" t="s">
        <v>2516</v>
      </c>
      <c r="F477" s="53" t="s">
        <v>2537</v>
      </c>
      <c r="G477" s="53" t="s">
        <v>2538</v>
      </c>
    </row>
    <row r="478" customFormat="false" ht="12.75" hidden="false" customHeight="true" outlineLevel="0" collapsed="false">
      <c r="D478" s="52" t="n">
        <v>48004</v>
      </c>
      <c r="E478" s="53" t="s">
        <v>2516</v>
      </c>
      <c r="F478" s="53" t="s">
        <v>2539</v>
      </c>
      <c r="G478" s="53" t="s">
        <v>2540</v>
      </c>
    </row>
    <row r="479" customFormat="false" ht="12.75" hidden="false" customHeight="true" outlineLevel="0" collapsed="false">
      <c r="D479" s="52" t="n">
        <v>48004</v>
      </c>
      <c r="E479" s="53" t="s">
        <v>2516</v>
      </c>
      <c r="F479" s="53" t="s">
        <v>2541</v>
      </c>
      <c r="G479" s="53" t="s">
        <v>2542</v>
      </c>
    </row>
    <row r="480" customFormat="false" ht="12.75" hidden="false" customHeight="true" outlineLevel="0" collapsed="false">
      <c r="D480" s="52" t="n">
        <v>48004</v>
      </c>
      <c r="E480" s="53" t="s">
        <v>2516</v>
      </c>
      <c r="F480" s="53" t="s">
        <v>2543</v>
      </c>
      <c r="G480" s="53" t="s">
        <v>2544</v>
      </c>
    </row>
    <row r="481" customFormat="false" ht="12.75" hidden="false" customHeight="true" outlineLevel="0" collapsed="false">
      <c r="D481" s="52" t="n">
        <v>48004</v>
      </c>
      <c r="E481" s="53" t="s">
        <v>2516</v>
      </c>
      <c r="F481" s="53" t="s">
        <v>2545</v>
      </c>
      <c r="G481" s="53" t="s">
        <v>2546</v>
      </c>
    </row>
    <row r="482" customFormat="false" ht="12.75" hidden="false" customHeight="true" outlineLevel="0" collapsed="false">
      <c r="D482" s="52" t="n">
        <v>48004</v>
      </c>
      <c r="E482" s="53" t="s">
        <v>2516</v>
      </c>
      <c r="F482" s="53" t="s">
        <v>2547</v>
      </c>
      <c r="G482" s="53" t="s">
        <v>2116</v>
      </c>
    </row>
    <row r="483" customFormat="false" ht="12.75" hidden="false" customHeight="true" outlineLevel="0" collapsed="false">
      <c r="D483" s="52" t="n">
        <v>48004</v>
      </c>
      <c r="E483" s="53" t="s">
        <v>2516</v>
      </c>
      <c r="F483" s="53" t="s">
        <v>2548</v>
      </c>
      <c r="G483" s="53" t="s">
        <v>2549</v>
      </c>
    </row>
    <row r="484" customFormat="false" ht="12.75" hidden="false" customHeight="true" outlineLevel="0" collapsed="false">
      <c r="D484" s="52" t="n">
        <v>48004</v>
      </c>
      <c r="E484" s="53" t="s">
        <v>2516</v>
      </c>
      <c r="F484" s="53" t="s">
        <v>2550</v>
      </c>
      <c r="G484" s="53" t="s">
        <v>2551</v>
      </c>
    </row>
    <row r="485" customFormat="false" ht="12.75" hidden="false" customHeight="true" outlineLevel="0" collapsed="false">
      <c r="D485" s="52" t="n">
        <v>48004</v>
      </c>
      <c r="E485" s="53" t="s">
        <v>2516</v>
      </c>
      <c r="F485" s="53" t="s">
        <v>2552</v>
      </c>
      <c r="G485" s="53" t="s">
        <v>2553</v>
      </c>
    </row>
    <row r="486" customFormat="false" ht="12.75" hidden="false" customHeight="true" outlineLevel="0" collapsed="false">
      <c r="D486" s="52" t="n">
        <v>48004</v>
      </c>
      <c r="E486" s="53" t="s">
        <v>2516</v>
      </c>
      <c r="F486" s="53" t="s">
        <v>2554</v>
      </c>
      <c r="G486" s="53" t="s">
        <v>2555</v>
      </c>
    </row>
    <row r="487" customFormat="false" ht="12.75" hidden="false" customHeight="true" outlineLevel="0" collapsed="false">
      <c r="D487" s="52" t="n">
        <v>48004</v>
      </c>
      <c r="E487" s="53" t="s">
        <v>2516</v>
      </c>
      <c r="F487" s="53" t="s">
        <v>2556</v>
      </c>
      <c r="G487" s="53" t="s">
        <v>2557</v>
      </c>
    </row>
    <row r="488" customFormat="false" ht="12.75" hidden="false" customHeight="true" outlineLevel="0" collapsed="false">
      <c r="D488" s="52" t="n">
        <v>48004</v>
      </c>
      <c r="E488" s="53" t="s">
        <v>2516</v>
      </c>
      <c r="F488" s="53" t="s">
        <v>2558</v>
      </c>
      <c r="G488" s="53" t="s">
        <v>2559</v>
      </c>
    </row>
    <row r="489" customFormat="false" ht="12.75" hidden="false" customHeight="true" outlineLevel="0" collapsed="false">
      <c r="D489" s="52" t="n">
        <v>48004</v>
      </c>
      <c r="E489" s="53" t="s">
        <v>2516</v>
      </c>
      <c r="F489" s="53" t="s">
        <v>2560</v>
      </c>
      <c r="G489" s="53" t="s">
        <v>2561</v>
      </c>
    </row>
    <row r="490" customFormat="false" ht="12.75" hidden="false" customHeight="true" outlineLevel="0" collapsed="false">
      <c r="D490" s="52" t="n">
        <v>48004</v>
      </c>
      <c r="E490" s="53" t="s">
        <v>2516</v>
      </c>
      <c r="F490" s="53" t="s">
        <v>2562</v>
      </c>
      <c r="G490" s="53" t="s">
        <v>2563</v>
      </c>
    </row>
    <row r="491" customFormat="false" ht="12.75" hidden="false" customHeight="true" outlineLevel="0" collapsed="false">
      <c r="D491" s="52" t="n">
        <v>48004</v>
      </c>
      <c r="E491" s="53" t="s">
        <v>2516</v>
      </c>
      <c r="F491" s="53" t="s">
        <v>2564</v>
      </c>
      <c r="G491" s="53" t="s">
        <v>2565</v>
      </c>
    </row>
    <row r="492" customFormat="false" ht="12.75" hidden="false" customHeight="true" outlineLevel="0" collapsed="false">
      <c r="D492" s="52" t="n">
        <v>48004</v>
      </c>
      <c r="E492" s="53" t="s">
        <v>2516</v>
      </c>
      <c r="F492" s="53" t="s">
        <v>2566</v>
      </c>
      <c r="G492" s="53" t="s">
        <v>2567</v>
      </c>
    </row>
    <row r="493" customFormat="false" ht="12.75" hidden="false" customHeight="true" outlineLevel="0" collapsed="false">
      <c r="D493" s="52" t="n">
        <v>48004</v>
      </c>
      <c r="E493" s="53" t="s">
        <v>2516</v>
      </c>
      <c r="F493" s="53" t="s">
        <v>2568</v>
      </c>
      <c r="G493" s="53" t="s">
        <v>2569</v>
      </c>
    </row>
    <row r="494" customFormat="false" ht="12.75" hidden="false" customHeight="true" outlineLevel="0" collapsed="false">
      <c r="D494" s="52" t="n">
        <v>48004</v>
      </c>
      <c r="E494" s="53" t="s">
        <v>2516</v>
      </c>
      <c r="F494" s="53" t="s">
        <v>2570</v>
      </c>
      <c r="G494" s="53" t="s">
        <v>2571</v>
      </c>
    </row>
    <row r="495" customFormat="false" ht="12.75" hidden="false" customHeight="true" outlineLevel="0" collapsed="false">
      <c r="D495" s="52" t="n">
        <v>48004</v>
      </c>
      <c r="E495" s="53" t="s">
        <v>2516</v>
      </c>
      <c r="F495" s="53" t="s">
        <v>2572</v>
      </c>
      <c r="G495" s="53" t="s">
        <v>2573</v>
      </c>
    </row>
    <row r="496" customFormat="false" ht="12.75" hidden="false" customHeight="true" outlineLevel="0" collapsed="false">
      <c r="D496" s="52" t="n">
        <v>48004</v>
      </c>
      <c r="E496" s="53" t="s">
        <v>2516</v>
      </c>
      <c r="F496" s="53" t="s">
        <v>2574</v>
      </c>
      <c r="G496" s="53" t="s">
        <v>2575</v>
      </c>
    </row>
    <row r="497" customFormat="false" ht="12.75" hidden="false" customHeight="true" outlineLevel="0" collapsed="false">
      <c r="D497" s="52" t="n">
        <v>48004</v>
      </c>
      <c r="E497" s="53" t="s">
        <v>2516</v>
      </c>
      <c r="F497" s="53" t="s">
        <v>2576</v>
      </c>
      <c r="G497" s="53" t="s">
        <v>2577</v>
      </c>
    </row>
    <row r="498" customFormat="false" ht="12.75" hidden="false" customHeight="true" outlineLevel="0" collapsed="false">
      <c r="D498" s="52" t="n">
        <v>48004</v>
      </c>
      <c r="E498" s="53" t="s">
        <v>2516</v>
      </c>
      <c r="F498" s="53" t="s">
        <v>2578</v>
      </c>
      <c r="G498" s="53" t="s">
        <v>2579</v>
      </c>
    </row>
    <row r="499" customFormat="false" ht="12.75" hidden="false" customHeight="true" outlineLevel="0" collapsed="false">
      <c r="D499" s="52" t="n">
        <v>48004</v>
      </c>
      <c r="E499" s="53" t="s">
        <v>2516</v>
      </c>
      <c r="F499" s="53" t="s">
        <v>2580</v>
      </c>
      <c r="G499" s="53" t="s">
        <v>2581</v>
      </c>
    </row>
    <row r="500" customFormat="false" ht="12.75" hidden="false" customHeight="true" outlineLevel="0" collapsed="false">
      <c r="D500" s="52" t="n">
        <v>48004</v>
      </c>
      <c r="E500" s="53" t="s">
        <v>2516</v>
      </c>
      <c r="F500" s="53" t="s">
        <v>2582</v>
      </c>
      <c r="G500" s="53" t="s">
        <v>2583</v>
      </c>
    </row>
    <row r="501" customFormat="false" ht="12.75" hidden="false" customHeight="true" outlineLevel="0" collapsed="false">
      <c r="D501" s="52" t="n">
        <v>48004</v>
      </c>
      <c r="E501" s="53" t="s">
        <v>2516</v>
      </c>
      <c r="F501" s="53" t="s">
        <v>2584</v>
      </c>
      <c r="G501" s="53" t="s">
        <v>2585</v>
      </c>
    </row>
    <row r="502" customFormat="false" ht="12.75" hidden="false" customHeight="true" outlineLevel="0" collapsed="false">
      <c r="D502" s="52" t="n">
        <v>48004</v>
      </c>
      <c r="E502" s="53" t="s">
        <v>2516</v>
      </c>
      <c r="F502" s="53" t="s">
        <v>2586</v>
      </c>
      <c r="G502" s="53" t="s">
        <v>2587</v>
      </c>
    </row>
    <row r="503" customFormat="false" ht="12.75" hidden="false" customHeight="true" outlineLevel="0" collapsed="false">
      <c r="D503" s="52" t="n">
        <v>48004</v>
      </c>
      <c r="E503" s="53" t="s">
        <v>2516</v>
      </c>
      <c r="F503" s="53" t="s">
        <v>2588</v>
      </c>
      <c r="G503" s="53" t="s">
        <v>2589</v>
      </c>
    </row>
    <row r="504" customFormat="false" ht="12.75" hidden="false" customHeight="true" outlineLevel="0" collapsed="false">
      <c r="D504" s="52" t="n">
        <v>48004</v>
      </c>
      <c r="E504" s="53" t="s">
        <v>2516</v>
      </c>
      <c r="F504" s="53" t="s">
        <v>2590</v>
      </c>
      <c r="G504" s="53" t="s">
        <v>2591</v>
      </c>
    </row>
    <row r="505" customFormat="false" ht="12.75" hidden="false" customHeight="true" outlineLevel="0" collapsed="false">
      <c r="D505" s="52" t="n">
        <v>51005</v>
      </c>
      <c r="E505" s="53" t="s">
        <v>2592</v>
      </c>
      <c r="F505" s="53" t="s">
        <v>2593</v>
      </c>
      <c r="G505" s="53" t="s">
        <v>2594</v>
      </c>
    </row>
    <row r="506" customFormat="false" ht="12.75" hidden="false" customHeight="true" outlineLevel="0" collapsed="false">
      <c r="D506" s="52" t="n">
        <v>51005</v>
      </c>
      <c r="E506" s="53" t="s">
        <v>2592</v>
      </c>
      <c r="F506" s="53" t="s">
        <v>2595</v>
      </c>
      <c r="G506" s="53" t="s">
        <v>2596</v>
      </c>
    </row>
    <row r="507" customFormat="false" ht="12.75" hidden="false" customHeight="true" outlineLevel="0" collapsed="false">
      <c r="D507" s="52" t="n">
        <v>51005</v>
      </c>
      <c r="E507" s="53" t="s">
        <v>2592</v>
      </c>
      <c r="F507" s="53" t="s">
        <v>2597</v>
      </c>
      <c r="G507" s="53" t="s">
        <v>2598</v>
      </c>
    </row>
    <row r="508" customFormat="false" ht="12.75" hidden="false" customHeight="true" outlineLevel="0" collapsed="false">
      <c r="D508" s="52" t="n">
        <v>51005</v>
      </c>
      <c r="E508" s="53" t="s">
        <v>2592</v>
      </c>
      <c r="F508" s="53" t="s">
        <v>2599</v>
      </c>
      <c r="G508" s="53" t="s">
        <v>2600</v>
      </c>
    </row>
    <row r="509" customFormat="false" ht="12.75" hidden="false" customHeight="true" outlineLevel="0" collapsed="false">
      <c r="D509" s="52" t="n">
        <v>51005</v>
      </c>
      <c r="E509" s="53" t="s">
        <v>2592</v>
      </c>
      <c r="F509" s="53" t="s">
        <v>2601</v>
      </c>
      <c r="G509" s="53" t="s">
        <v>2602</v>
      </c>
    </row>
    <row r="510" customFormat="false" ht="12.75" hidden="false" customHeight="true" outlineLevel="0" collapsed="false">
      <c r="D510" s="52" t="n">
        <v>51005</v>
      </c>
      <c r="E510" s="53" t="s">
        <v>2592</v>
      </c>
      <c r="F510" s="53" t="s">
        <v>2603</v>
      </c>
      <c r="G510" s="53" t="s">
        <v>2604</v>
      </c>
    </row>
    <row r="511" customFormat="false" ht="12.75" hidden="false" customHeight="true" outlineLevel="0" collapsed="false">
      <c r="D511" s="52" t="n">
        <v>51005</v>
      </c>
      <c r="E511" s="53" t="s">
        <v>2592</v>
      </c>
      <c r="F511" s="53" t="s">
        <v>2605</v>
      </c>
      <c r="G511" s="53" t="s">
        <v>2606</v>
      </c>
    </row>
    <row r="512" customFormat="false" ht="12.75" hidden="false" customHeight="true" outlineLevel="0" collapsed="false">
      <c r="D512" s="52" t="n">
        <v>51005</v>
      </c>
      <c r="E512" s="53" t="s">
        <v>2592</v>
      </c>
      <c r="F512" s="53" t="s">
        <v>2607</v>
      </c>
      <c r="G512" s="53" t="s">
        <v>2608</v>
      </c>
    </row>
    <row r="513" customFormat="false" ht="12.75" hidden="false" customHeight="true" outlineLevel="0" collapsed="false">
      <c r="D513" s="52" t="n">
        <v>51005</v>
      </c>
      <c r="E513" s="53" t="s">
        <v>2592</v>
      </c>
      <c r="F513" s="53" t="s">
        <v>2609</v>
      </c>
      <c r="G513" s="53" t="s">
        <v>2610</v>
      </c>
    </row>
    <row r="514" customFormat="false" ht="12.75" hidden="false" customHeight="true" outlineLevel="0" collapsed="false">
      <c r="D514" s="52" t="n">
        <v>51005</v>
      </c>
      <c r="E514" s="53" t="s">
        <v>2592</v>
      </c>
      <c r="F514" s="53" t="s">
        <v>2611</v>
      </c>
      <c r="G514" s="53" t="s">
        <v>2612</v>
      </c>
    </row>
    <row r="515" customFormat="false" ht="12.75" hidden="false" customHeight="true" outlineLevel="0" collapsed="false">
      <c r="D515" s="52" t="n">
        <v>51005</v>
      </c>
      <c r="E515" s="53" t="s">
        <v>2592</v>
      </c>
      <c r="F515" s="53" t="s">
        <v>2613</v>
      </c>
      <c r="G515" s="53" t="s">
        <v>2614</v>
      </c>
    </row>
    <row r="516" customFormat="false" ht="12.75" hidden="false" customHeight="true" outlineLevel="0" collapsed="false">
      <c r="D516" s="52" t="n">
        <v>51005</v>
      </c>
      <c r="E516" s="53" t="s">
        <v>2592</v>
      </c>
      <c r="F516" s="53" t="s">
        <v>2615</v>
      </c>
      <c r="G516" s="53" t="s">
        <v>2616</v>
      </c>
    </row>
    <row r="517" customFormat="false" ht="12.75" hidden="false" customHeight="true" outlineLevel="0" collapsed="false">
      <c r="D517" s="52" t="n">
        <v>51005</v>
      </c>
      <c r="E517" s="53" t="s">
        <v>2592</v>
      </c>
      <c r="F517" s="53" t="s">
        <v>2617</v>
      </c>
      <c r="G517" s="53" t="s">
        <v>2618</v>
      </c>
    </row>
    <row r="518" customFormat="false" ht="12.75" hidden="false" customHeight="true" outlineLevel="0" collapsed="false">
      <c r="D518" s="52" t="n">
        <v>51005</v>
      </c>
      <c r="E518" s="53" t="s">
        <v>2592</v>
      </c>
      <c r="F518" s="53" t="s">
        <v>2619</v>
      </c>
      <c r="G518" s="53" t="s">
        <v>2620</v>
      </c>
    </row>
    <row r="519" customFormat="false" ht="12.75" hidden="false" customHeight="true" outlineLevel="0" collapsed="false">
      <c r="D519" s="52" t="n">
        <v>51005</v>
      </c>
      <c r="E519" s="53" t="s">
        <v>2592</v>
      </c>
      <c r="F519" s="53" t="s">
        <v>2621</v>
      </c>
      <c r="G519" s="53" t="s">
        <v>2622</v>
      </c>
    </row>
    <row r="520" customFormat="false" ht="12.75" hidden="false" customHeight="true" outlineLevel="0" collapsed="false">
      <c r="D520" s="52" t="n">
        <v>51005</v>
      </c>
      <c r="E520" s="53" t="s">
        <v>2592</v>
      </c>
      <c r="F520" s="53" t="s">
        <v>2623</v>
      </c>
      <c r="G520" s="53" t="s">
        <v>2624</v>
      </c>
    </row>
    <row r="521" customFormat="false" ht="12.75" hidden="false" customHeight="true" outlineLevel="0" collapsed="false">
      <c r="D521" s="52" t="n">
        <v>51005</v>
      </c>
      <c r="E521" s="53" t="s">
        <v>2592</v>
      </c>
      <c r="F521" s="53" t="s">
        <v>2625</v>
      </c>
      <c r="G521" s="53" t="s">
        <v>2626</v>
      </c>
    </row>
    <row r="522" customFormat="false" ht="12.75" hidden="false" customHeight="true" outlineLevel="0" collapsed="false">
      <c r="D522" s="52" t="n">
        <v>51005</v>
      </c>
      <c r="E522" s="53" t="s">
        <v>2592</v>
      </c>
      <c r="F522" s="53" t="s">
        <v>2627</v>
      </c>
      <c r="G522" s="53" t="s">
        <v>2628</v>
      </c>
    </row>
    <row r="523" customFormat="false" ht="12.75" hidden="false" customHeight="true" outlineLevel="0" collapsed="false">
      <c r="D523" s="52" t="n">
        <v>51005</v>
      </c>
      <c r="E523" s="53" t="s">
        <v>2592</v>
      </c>
      <c r="F523" s="53" t="s">
        <v>2629</v>
      </c>
      <c r="G523" s="53" t="s">
        <v>2630</v>
      </c>
    </row>
    <row r="524" customFormat="false" ht="12.75" hidden="false" customHeight="true" outlineLevel="0" collapsed="false">
      <c r="D524" s="52" t="n">
        <v>51005</v>
      </c>
      <c r="E524" s="53" t="s">
        <v>2592</v>
      </c>
      <c r="F524" s="53" t="s">
        <v>2631</v>
      </c>
      <c r="G524" s="53" t="s">
        <v>2632</v>
      </c>
    </row>
    <row r="525" customFormat="false" ht="12.75" hidden="false" customHeight="true" outlineLevel="0" collapsed="false">
      <c r="D525" s="52" t="n">
        <v>51005</v>
      </c>
      <c r="E525" s="53" t="s">
        <v>2592</v>
      </c>
      <c r="F525" s="53" t="s">
        <v>2633</v>
      </c>
      <c r="G525" s="53" t="s">
        <v>2634</v>
      </c>
    </row>
    <row r="526" customFormat="false" ht="12.75" hidden="false" customHeight="true" outlineLevel="0" collapsed="false">
      <c r="D526" s="52" t="n">
        <v>51005</v>
      </c>
      <c r="E526" s="53" t="s">
        <v>2592</v>
      </c>
      <c r="F526" s="53" t="s">
        <v>2635</v>
      </c>
      <c r="G526" s="53" t="s">
        <v>2636</v>
      </c>
    </row>
    <row r="527" customFormat="false" ht="12.75" hidden="false" customHeight="true" outlineLevel="0" collapsed="false">
      <c r="D527" s="52" t="n">
        <v>51005</v>
      </c>
      <c r="E527" s="53" t="s">
        <v>2592</v>
      </c>
      <c r="F527" s="53" t="s">
        <v>2637</v>
      </c>
      <c r="G527" s="53" t="s">
        <v>2638</v>
      </c>
    </row>
    <row r="528" customFormat="false" ht="12.75" hidden="false" customHeight="true" outlineLevel="0" collapsed="false">
      <c r="D528" s="52" t="n">
        <v>51005</v>
      </c>
      <c r="E528" s="53" t="s">
        <v>2592</v>
      </c>
      <c r="F528" s="53" t="s">
        <v>2639</v>
      </c>
      <c r="G528" s="53" t="s">
        <v>2640</v>
      </c>
    </row>
    <row r="529" customFormat="false" ht="12.75" hidden="false" customHeight="true" outlineLevel="0" collapsed="false">
      <c r="D529" s="52" t="n">
        <v>51005</v>
      </c>
      <c r="E529" s="53" t="s">
        <v>2592</v>
      </c>
      <c r="F529" s="53" t="s">
        <v>2641</v>
      </c>
      <c r="G529" s="53" t="s">
        <v>2642</v>
      </c>
    </row>
    <row r="530" customFormat="false" ht="12.75" hidden="false" customHeight="true" outlineLevel="0" collapsed="false">
      <c r="D530" s="52" t="n">
        <v>51005</v>
      </c>
      <c r="E530" s="53" t="s">
        <v>2592</v>
      </c>
      <c r="F530" s="53" t="s">
        <v>2643</v>
      </c>
      <c r="G530" s="53" t="s">
        <v>2644</v>
      </c>
    </row>
    <row r="531" customFormat="false" ht="12.75" hidden="false" customHeight="true" outlineLevel="0" collapsed="false">
      <c r="D531" s="52" t="n">
        <v>51005</v>
      </c>
      <c r="E531" s="53" t="s">
        <v>2592</v>
      </c>
      <c r="F531" s="53" t="s">
        <v>2645</v>
      </c>
      <c r="G531" s="53" t="s">
        <v>2646</v>
      </c>
    </row>
    <row r="532" customFormat="false" ht="12.75" hidden="false" customHeight="true" outlineLevel="0" collapsed="false">
      <c r="D532" s="52" t="n">
        <v>51005</v>
      </c>
      <c r="E532" s="53" t="s">
        <v>2592</v>
      </c>
      <c r="F532" s="53" t="s">
        <v>2647</v>
      </c>
      <c r="G532" s="53" t="s">
        <v>2151</v>
      </c>
    </row>
    <row r="533" customFormat="false" ht="12.75" hidden="false" customHeight="true" outlineLevel="0" collapsed="false">
      <c r="D533" s="52" t="n">
        <v>51005</v>
      </c>
      <c r="E533" s="53" t="s">
        <v>2592</v>
      </c>
      <c r="F533" s="53" t="s">
        <v>2648</v>
      </c>
      <c r="G533" s="53" t="s">
        <v>2649</v>
      </c>
    </row>
    <row r="534" customFormat="false" ht="12.75" hidden="false" customHeight="true" outlineLevel="0" collapsed="false">
      <c r="D534" s="52" t="n">
        <v>51005</v>
      </c>
      <c r="E534" s="53" t="s">
        <v>2592</v>
      </c>
      <c r="F534" s="53" t="s">
        <v>2650</v>
      </c>
      <c r="G534" s="53" t="s">
        <v>2651</v>
      </c>
    </row>
    <row r="535" customFormat="false" ht="12.75" hidden="false" customHeight="true" outlineLevel="0" collapsed="false">
      <c r="D535" s="52" t="n">
        <v>51005</v>
      </c>
      <c r="E535" s="53" t="s">
        <v>2592</v>
      </c>
      <c r="F535" s="53" t="s">
        <v>2652</v>
      </c>
      <c r="G535" s="53" t="s">
        <v>2653</v>
      </c>
    </row>
    <row r="536" customFormat="false" ht="12.75" hidden="false" customHeight="true" outlineLevel="0" collapsed="false">
      <c r="D536" s="52" t="n">
        <v>51005</v>
      </c>
      <c r="E536" s="53" t="s">
        <v>2592</v>
      </c>
      <c r="F536" s="53" t="s">
        <v>2654</v>
      </c>
      <c r="G536" s="53" t="s">
        <v>2513</v>
      </c>
    </row>
    <row r="537" customFormat="false" ht="12.75" hidden="false" customHeight="true" outlineLevel="0" collapsed="false">
      <c r="D537" s="52" t="n">
        <v>51005</v>
      </c>
      <c r="E537" s="53" t="s">
        <v>2592</v>
      </c>
      <c r="F537" s="53" t="s">
        <v>2655</v>
      </c>
      <c r="G537" s="53" t="s">
        <v>2656</v>
      </c>
    </row>
    <row r="538" customFormat="false" ht="12.75" hidden="false" customHeight="true" outlineLevel="0" collapsed="false">
      <c r="D538" s="52" t="n">
        <v>47003</v>
      </c>
      <c r="E538" s="53" t="s">
        <v>2657</v>
      </c>
      <c r="F538" s="53" t="s">
        <v>2658</v>
      </c>
      <c r="G538" s="53" t="s">
        <v>2600</v>
      </c>
    </row>
    <row r="539" customFormat="false" ht="12.75" hidden="false" customHeight="true" outlineLevel="0" collapsed="false">
      <c r="D539" s="52" t="n">
        <v>47003</v>
      </c>
      <c r="E539" s="53" t="s">
        <v>2657</v>
      </c>
      <c r="F539" s="53" t="s">
        <v>2659</v>
      </c>
      <c r="G539" s="53" t="s">
        <v>2660</v>
      </c>
    </row>
    <row r="540" customFormat="false" ht="12.75" hidden="false" customHeight="true" outlineLevel="0" collapsed="false">
      <c r="D540" s="52" t="n">
        <v>47003</v>
      </c>
      <c r="E540" s="53" t="s">
        <v>2657</v>
      </c>
      <c r="F540" s="53" t="s">
        <v>2661</v>
      </c>
      <c r="G540" s="53" t="s">
        <v>2662</v>
      </c>
    </row>
    <row r="541" customFormat="false" ht="12.75" hidden="false" customHeight="true" outlineLevel="0" collapsed="false">
      <c r="D541" s="52" t="n">
        <v>47003</v>
      </c>
      <c r="E541" s="53" t="s">
        <v>2657</v>
      </c>
      <c r="F541" s="53" t="s">
        <v>2663</v>
      </c>
      <c r="G541" s="53" t="s">
        <v>2664</v>
      </c>
    </row>
    <row r="542" customFormat="false" ht="12.75" hidden="false" customHeight="true" outlineLevel="0" collapsed="false">
      <c r="D542" s="52" t="n">
        <v>47003</v>
      </c>
      <c r="E542" s="53" t="s">
        <v>2657</v>
      </c>
      <c r="F542" s="53" t="s">
        <v>2665</v>
      </c>
      <c r="G542" s="53" t="s">
        <v>2666</v>
      </c>
    </row>
    <row r="543" customFormat="false" ht="12.75" hidden="false" customHeight="true" outlineLevel="0" collapsed="false">
      <c r="D543" s="52" t="n">
        <v>47003</v>
      </c>
      <c r="E543" s="53" t="s">
        <v>2657</v>
      </c>
      <c r="F543" s="53" t="s">
        <v>2667</v>
      </c>
      <c r="G543" s="53" t="s">
        <v>2668</v>
      </c>
    </row>
    <row r="544" customFormat="false" ht="12.75" hidden="false" customHeight="true" outlineLevel="0" collapsed="false">
      <c r="D544" s="52" t="n">
        <v>47003</v>
      </c>
      <c r="E544" s="53" t="s">
        <v>2657</v>
      </c>
      <c r="F544" s="53" t="s">
        <v>2669</v>
      </c>
      <c r="G544" s="53" t="s">
        <v>2670</v>
      </c>
    </row>
    <row r="545" customFormat="false" ht="12.75" hidden="false" customHeight="true" outlineLevel="0" collapsed="false">
      <c r="D545" s="52" t="n">
        <v>47003</v>
      </c>
      <c r="E545" s="53" t="s">
        <v>2657</v>
      </c>
      <c r="F545" s="53" t="s">
        <v>2671</v>
      </c>
      <c r="G545" s="53" t="s">
        <v>2672</v>
      </c>
    </row>
    <row r="546" customFormat="false" ht="12.75" hidden="false" customHeight="true" outlineLevel="0" collapsed="false">
      <c r="D546" s="52" t="n">
        <v>47003</v>
      </c>
      <c r="E546" s="53" t="s">
        <v>2657</v>
      </c>
      <c r="F546" s="53" t="s">
        <v>2673</v>
      </c>
      <c r="G546" s="53" t="s">
        <v>2674</v>
      </c>
    </row>
    <row r="547" customFormat="false" ht="12.75" hidden="false" customHeight="true" outlineLevel="0" collapsed="false">
      <c r="D547" s="52" t="n">
        <v>47003</v>
      </c>
      <c r="E547" s="53" t="s">
        <v>2657</v>
      </c>
      <c r="F547" s="53" t="s">
        <v>2675</v>
      </c>
      <c r="G547" s="53" t="s">
        <v>2676</v>
      </c>
    </row>
    <row r="548" customFormat="false" ht="12.75" hidden="false" customHeight="true" outlineLevel="0" collapsed="false">
      <c r="D548" s="52" t="n">
        <v>47003</v>
      </c>
      <c r="E548" s="53" t="s">
        <v>2657</v>
      </c>
      <c r="F548" s="53" t="s">
        <v>2677</v>
      </c>
      <c r="G548" s="53" t="s">
        <v>2678</v>
      </c>
    </row>
    <row r="549" customFormat="false" ht="12.75" hidden="false" customHeight="true" outlineLevel="0" collapsed="false">
      <c r="D549" s="52" t="n">
        <v>52003</v>
      </c>
      <c r="E549" s="53" t="s">
        <v>2679</v>
      </c>
      <c r="F549" s="53" t="s">
        <v>2680</v>
      </c>
      <c r="G549" s="53" t="s">
        <v>2681</v>
      </c>
    </row>
    <row r="550" customFormat="false" ht="12.75" hidden="false" customHeight="true" outlineLevel="0" collapsed="false">
      <c r="D550" s="52" t="n">
        <v>52003</v>
      </c>
      <c r="E550" s="53" t="s">
        <v>2679</v>
      </c>
      <c r="F550" s="53" t="s">
        <v>2682</v>
      </c>
      <c r="G550" s="53" t="s">
        <v>2683</v>
      </c>
    </row>
    <row r="551" customFormat="false" ht="12.75" hidden="false" customHeight="true" outlineLevel="0" collapsed="false">
      <c r="D551" s="52" t="n">
        <v>52003</v>
      </c>
      <c r="E551" s="53" t="s">
        <v>2679</v>
      </c>
      <c r="F551" s="53" t="s">
        <v>2684</v>
      </c>
      <c r="G551" s="53" t="s">
        <v>2685</v>
      </c>
    </row>
    <row r="552" customFormat="false" ht="12.75" hidden="false" customHeight="true" outlineLevel="0" collapsed="false">
      <c r="D552" s="52" t="n">
        <v>52003</v>
      </c>
      <c r="E552" s="53" t="s">
        <v>2679</v>
      </c>
      <c r="F552" s="53" t="s">
        <v>2686</v>
      </c>
      <c r="G552" s="53" t="s">
        <v>2687</v>
      </c>
    </row>
    <row r="553" customFormat="false" ht="12.75" hidden="false" customHeight="true" outlineLevel="0" collapsed="false">
      <c r="D553" s="52" t="n">
        <v>52003</v>
      </c>
      <c r="E553" s="53" t="s">
        <v>2679</v>
      </c>
      <c r="F553" s="53" t="s">
        <v>2688</v>
      </c>
      <c r="G553" s="53" t="s">
        <v>2411</v>
      </c>
    </row>
    <row r="554" customFormat="false" ht="12.75" hidden="false" customHeight="true" outlineLevel="0" collapsed="false">
      <c r="D554" s="52" t="n">
        <v>50002</v>
      </c>
      <c r="E554" s="53" t="s">
        <v>2689</v>
      </c>
      <c r="F554" s="53" t="s">
        <v>2690</v>
      </c>
      <c r="G554" s="53" t="s">
        <v>2691</v>
      </c>
    </row>
    <row r="555" customFormat="false" ht="12.75" hidden="false" customHeight="true" outlineLevel="0" collapsed="false">
      <c r="D555" s="52" t="n">
        <v>50002</v>
      </c>
      <c r="E555" s="53" t="s">
        <v>2689</v>
      </c>
      <c r="F555" s="53" t="s">
        <v>2692</v>
      </c>
      <c r="G555" s="53" t="s">
        <v>2693</v>
      </c>
    </row>
    <row r="556" customFormat="false" ht="12.75" hidden="false" customHeight="true" outlineLevel="0" collapsed="false">
      <c r="D556" s="52" t="n">
        <v>50002</v>
      </c>
      <c r="E556" s="53" t="s">
        <v>2689</v>
      </c>
      <c r="F556" s="53" t="s">
        <v>2694</v>
      </c>
      <c r="G556" s="53" t="s">
        <v>2695</v>
      </c>
    </row>
    <row r="557" customFormat="false" ht="12.75" hidden="false" customHeight="true" outlineLevel="0" collapsed="false">
      <c r="D557" s="52" t="n">
        <v>50002</v>
      </c>
      <c r="E557" s="53" t="s">
        <v>2689</v>
      </c>
      <c r="F557" s="53" t="s">
        <v>2696</v>
      </c>
      <c r="G557" s="53" t="s">
        <v>2697</v>
      </c>
    </row>
    <row r="558" customFormat="false" ht="12.75" hidden="false" customHeight="true" outlineLevel="0" collapsed="false">
      <c r="D558" s="52" t="n">
        <v>50002</v>
      </c>
      <c r="E558" s="53" t="s">
        <v>2689</v>
      </c>
      <c r="F558" s="53" t="s">
        <v>2698</v>
      </c>
      <c r="G558" s="53" t="s">
        <v>2699</v>
      </c>
    </row>
    <row r="559" customFormat="false" ht="12.75" hidden="false" customHeight="true" outlineLevel="0" collapsed="false">
      <c r="D559" s="52" t="n">
        <v>50002</v>
      </c>
      <c r="E559" s="53" t="s">
        <v>2689</v>
      </c>
      <c r="F559" s="53" t="s">
        <v>2700</v>
      </c>
      <c r="G559" s="53" t="s">
        <v>2701</v>
      </c>
    </row>
    <row r="560" customFormat="false" ht="12.75" hidden="false" customHeight="true" outlineLevel="0" collapsed="false">
      <c r="D560" s="52" t="n">
        <v>50003</v>
      </c>
      <c r="E560" s="53" t="s">
        <v>2702</v>
      </c>
      <c r="F560" s="53" t="s">
        <v>2703</v>
      </c>
      <c r="G560" s="53" t="s">
        <v>2704</v>
      </c>
    </row>
    <row r="561" customFormat="false" ht="12.75" hidden="false" customHeight="true" outlineLevel="0" collapsed="false">
      <c r="D561" s="52" t="n">
        <v>50003</v>
      </c>
      <c r="E561" s="53" t="s">
        <v>2702</v>
      </c>
      <c r="F561" s="53" t="s">
        <v>2705</v>
      </c>
      <c r="G561" s="53" t="s">
        <v>2706</v>
      </c>
    </row>
    <row r="562" customFormat="false" ht="12.75" hidden="false" customHeight="true" outlineLevel="0" collapsed="false">
      <c r="D562" s="52" t="n">
        <v>50003</v>
      </c>
      <c r="E562" s="53" t="s">
        <v>2702</v>
      </c>
      <c r="F562" s="53" t="s">
        <v>2707</v>
      </c>
      <c r="G562" s="53" t="s">
        <v>2708</v>
      </c>
    </row>
    <row r="563" customFormat="false" ht="12.75" hidden="false" customHeight="true" outlineLevel="0" collapsed="false">
      <c r="D563" s="52" t="n">
        <v>50003</v>
      </c>
      <c r="E563" s="53" t="s">
        <v>2702</v>
      </c>
      <c r="F563" s="53" t="s">
        <v>2709</v>
      </c>
      <c r="G563" s="53" t="s">
        <v>2710</v>
      </c>
    </row>
    <row r="564" customFormat="false" ht="12.75" hidden="false" customHeight="true" outlineLevel="0" collapsed="false">
      <c r="D564" s="52" t="n">
        <v>50003</v>
      </c>
      <c r="E564" s="53" t="s">
        <v>2702</v>
      </c>
      <c r="F564" s="53" t="s">
        <v>2711</v>
      </c>
      <c r="G564" s="53" t="s">
        <v>2712</v>
      </c>
    </row>
    <row r="565" customFormat="false" ht="12.75" hidden="false" customHeight="true" outlineLevel="0" collapsed="false">
      <c r="D565" s="52" t="n">
        <v>50003</v>
      </c>
      <c r="E565" s="53" t="s">
        <v>2702</v>
      </c>
      <c r="F565" s="53" t="s">
        <v>2713</v>
      </c>
      <c r="G565" s="53" t="s">
        <v>2714</v>
      </c>
    </row>
    <row r="566" customFormat="false" ht="12.75" hidden="false" customHeight="true" outlineLevel="0" collapsed="false">
      <c r="D566" s="52" t="n">
        <v>50004</v>
      </c>
      <c r="E566" s="53" t="s">
        <v>2715</v>
      </c>
      <c r="F566" s="53" t="s">
        <v>2716</v>
      </c>
      <c r="G566" s="53" t="s">
        <v>2717</v>
      </c>
    </row>
    <row r="567" customFormat="false" ht="12.75" hidden="false" customHeight="true" outlineLevel="0" collapsed="false">
      <c r="D567" s="52" t="n">
        <v>50004</v>
      </c>
      <c r="E567" s="53" t="s">
        <v>2715</v>
      </c>
      <c r="F567" s="53" t="s">
        <v>2718</v>
      </c>
      <c r="G567" s="53" t="s">
        <v>2719</v>
      </c>
    </row>
    <row r="568" customFormat="false" ht="12.75" hidden="false" customHeight="true" outlineLevel="0" collapsed="false">
      <c r="D568" s="52" t="n">
        <v>50004</v>
      </c>
      <c r="E568" s="53" t="s">
        <v>2715</v>
      </c>
      <c r="F568" s="53" t="s">
        <v>2720</v>
      </c>
      <c r="G568" s="53" t="s">
        <v>2721</v>
      </c>
    </row>
    <row r="569" customFormat="false" ht="12.75" hidden="false" customHeight="true" outlineLevel="0" collapsed="false">
      <c r="D569" s="52" t="n">
        <v>50004</v>
      </c>
      <c r="E569" s="53" t="s">
        <v>2715</v>
      </c>
      <c r="F569" s="53" t="s">
        <v>2722</v>
      </c>
      <c r="G569" s="53" t="s">
        <v>2723</v>
      </c>
    </row>
    <row r="570" customFormat="false" ht="12.75" hidden="false" customHeight="true" outlineLevel="0" collapsed="false">
      <c r="D570" s="52" t="n">
        <v>50004</v>
      </c>
      <c r="E570" s="53" t="s">
        <v>2715</v>
      </c>
      <c r="F570" s="53" t="s">
        <v>2724</v>
      </c>
      <c r="G570" s="53" t="s">
        <v>2725</v>
      </c>
    </row>
    <row r="571" customFormat="false" ht="12.75" hidden="false" customHeight="true" outlineLevel="0" collapsed="false">
      <c r="D571" s="52" t="n">
        <v>50004</v>
      </c>
      <c r="E571" s="53" t="s">
        <v>2715</v>
      </c>
      <c r="F571" s="53" t="s">
        <v>2726</v>
      </c>
      <c r="G571" s="53" t="s">
        <v>2727</v>
      </c>
    </row>
    <row r="572" customFormat="false" ht="12.75" hidden="false" customHeight="true" outlineLevel="0" collapsed="false">
      <c r="D572" s="52" t="n">
        <v>50004</v>
      </c>
      <c r="E572" s="53" t="s">
        <v>2715</v>
      </c>
      <c r="F572" s="53" t="s">
        <v>2728</v>
      </c>
      <c r="G572" s="53" t="s">
        <v>2729</v>
      </c>
    </row>
    <row r="573" customFormat="false" ht="12.75" hidden="false" customHeight="true" outlineLevel="0" collapsed="false">
      <c r="D573" s="52" t="n">
        <v>50004</v>
      </c>
      <c r="E573" s="53" t="s">
        <v>2715</v>
      </c>
      <c r="F573" s="53" t="s">
        <v>2730</v>
      </c>
      <c r="G573" s="53" t="s">
        <v>2731</v>
      </c>
    </row>
    <row r="574" customFormat="false" ht="12.75" hidden="false" customHeight="true" outlineLevel="0" collapsed="false">
      <c r="D574" s="52" t="n">
        <v>48005</v>
      </c>
      <c r="E574" s="53" t="s">
        <v>2732</v>
      </c>
      <c r="F574" s="53" t="s">
        <v>2733</v>
      </c>
      <c r="G574" s="53" t="s">
        <v>2734</v>
      </c>
    </row>
    <row r="575" customFormat="false" ht="12.75" hidden="false" customHeight="true" outlineLevel="0" collapsed="false">
      <c r="D575" s="52" t="n">
        <v>48005</v>
      </c>
      <c r="E575" s="53" t="s">
        <v>2732</v>
      </c>
      <c r="F575" s="53" t="s">
        <v>2735</v>
      </c>
      <c r="G575" s="53" t="s">
        <v>2736</v>
      </c>
    </row>
    <row r="576" customFormat="false" ht="12.75" hidden="false" customHeight="true" outlineLevel="0" collapsed="false">
      <c r="D576" s="52" t="n">
        <v>48005</v>
      </c>
      <c r="E576" s="53" t="s">
        <v>2732</v>
      </c>
      <c r="F576" s="53" t="s">
        <v>2737</v>
      </c>
      <c r="G576" s="53" t="s">
        <v>2738</v>
      </c>
    </row>
    <row r="577" customFormat="false" ht="12.75" hidden="false" customHeight="true" outlineLevel="0" collapsed="false">
      <c r="D577" s="52" t="n">
        <v>48005</v>
      </c>
      <c r="E577" s="53" t="s">
        <v>2732</v>
      </c>
      <c r="F577" s="53" t="s">
        <v>2739</v>
      </c>
      <c r="G577" s="53" t="s">
        <v>2740</v>
      </c>
    </row>
    <row r="578" customFormat="false" ht="12.75" hidden="false" customHeight="true" outlineLevel="0" collapsed="false">
      <c r="D578" s="52" t="n">
        <v>48005</v>
      </c>
      <c r="E578" s="53" t="s">
        <v>2732</v>
      </c>
      <c r="F578" s="53" t="s">
        <v>2741</v>
      </c>
      <c r="G578" s="53" t="s">
        <v>2742</v>
      </c>
    </row>
    <row r="579" customFormat="false" ht="12.75" hidden="false" customHeight="true" outlineLevel="0" collapsed="false">
      <c r="D579" s="52" t="n">
        <v>48005</v>
      </c>
      <c r="E579" s="53" t="s">
        <v>2732</v>
      </c>
      <c r="F579" s="53" t="s">
        <v>2743</v>
      </c>
      <c r="G579" s="53" t="s">
        <v>2744</v>
      </c>
    </row>
    <row r="580" customFormat="false" ht="12.75" hidden="false" customHeight="true" outlineLevel="0" collapsed="false">
      <c r="D580" s="52" t="n">
        <v>48005</v>
      </c>
      <c r="E580" s="53" t="s">
        <v>2732</v>
      </c>
      <c r="F580" s="53" t="s">
        <v>2745</v>
      </c>
      <c r="G580" s="53" t="s">
        <v>2746</v>
      </c>
    </row>
    <row r="581" customFormat="false" ht="12.75" hidden="false" customHeight="true" outlineLevel="0" collapsed="false">
      <c r="D581" s="52" t="n">
        <v>48005</v>
      </c>
      <c r="E581" s="53" t="s">
        <v>2732</v>
      </c>
      <c r="F581" s="53" t="s">
        <v>2747</v>
      </c>
      <c r="G581" s="53" t="s">
        <v>2748</v>
      </c>
    </row>
    <row r="582" customFormat="false" ht="12.75" hidden="false" customHeight="true" outlineLevel="0" collapsed="false">
      <c r="D582" s="52" t="n">
        <v>48005</v>
      </c>
      <c r="E582" s="53" t="s">
        <v>2732</v>
      </c>
      <c r="F582" s="53" t="s">
        <v>2749</v>
      </c>
      <c r="G582" s="53" t="s">
        <v>2750</v>
      </c>
    </row>
    <row r="583" customFormat="false" ht="12.75" hidden="false" customHeight="true" outlineLevel="0" collapsed="false">
      <c r="D583" s="52" t="n">
        <v>48005</v>
      </c>
      <c r="E583" s="53" t="s">
        <v>2732</v>
      </c>
      <c r="F583" s="53" t="s">
        <v>2751</v>
      </c>
      <c r="G583" s="53" t="s">
        <v>2752</v>
      </c>
    </row>
    <row r="584" customFormat="false" ht="12.75" hidden="false" customHeight="true" outlineLevel="0" collapsed="false">
      <c r="D584" s="52" t="n">
        <v>48005</v>
      </c>
      <c r="E584" s="53" t="s">
        <v>2732</v>
      </c>
      <c r="F584" s="53" t="s">
        <v>2753</v>
      </c>
      <c r="G584" s="53" t="s">
        <v>2754</v>
      </c>
    </row>
    <row r="585" customFormat="false" ht="12.75" hidden="false" customHeight="true" outlineLevel="0" collapsed="false">
      <c r="D585" s="52" t="n">
        <v>48005</v>
      </c>
      <c r="E585" s="53" t="s">
        <v>2732</v>
      </c>
      <c r="F585" s="53" t="s">
        <v>2755</v>
      </c>
      <c r="G585" s="53" t="s">
        <v>2756</v>
      </c>
    </row>
    <row r="586" customFormat="false" ht="12.75" hidden="false" customHeight="true" outlineLevel="0" collapsed="false">
      <c r="D586" s="52" t="n">
        <v>48005</v>
      </c>
      <c r="E586" s="53" t="s">
        <v>2732</v>
      </c>
      <c r="F586" s="53" t="s">
        <v>2757</v>
      </c>
      <c r="G586" s="53" t="s">
        <v>2758</v>
      </c>
    </row>
    <row r="587" customFormat="false" ht="12.75" hidden="false" customHeight="true" outlineLevel="0" collapsed="false">
      <c r="D587" s="52" t="n">
        <v>48005</v>
      </c>
      <c r="E587" s="53" t="s">
        <v>2732</v>
      </c>
      <c r="F587" s="53" t="s">
        <v>2759</v>
      </c>
      <c r="G587" s="53" t="s">
        <v>2760</v>
      </c>
    </row>
    <row r="588" customFormat="false" ht="12.75" hidden="false" customHeight="true" outlineLevel="0" collapsed="false">
      <c r="D588" s="52" t="n">
        <v>48005</v>
      </c>
      <c r="E588" s="53" t="s">
        <v>2732</v>
      </c>
      <c r="F588" s="53" t="s">
        <v>2761</v>
      </c>
      <c r="G588" s="53" t="s">
        <v>2762</v>
      </c>
    </row>
    <row r="589" customFormat="false" ht="12.75" hidden="false" customHeight="true" outlineLevel="0" collapsed="false">
      <c r="D589" s="52" t="n">
        <v>46005</v>
      </c>
      <c r="E589" s="53" t="s">
        <v>2763</v>
      </c>
      <c r="F589" s="53" t="s">
        <v>2764</v>
      </c>
      <c r="G589" s="53" t="s">
        <v>2765</v>
      </c>
    </row>
    <row r="590" customFormat="false" ht="12.75" hidden="false" customHeight="true" outlineLevel="0" collapsed="false">
      <c r="D590" s="52" t="n">
        <v>46005</v>
      </c>
      <c r="E590" s="53" t="s">
        <v>2763</v>
      </c>
      <c r="F590" s="53" t="s">
        <v>2766</v>
      </c>
      <c r="G590" s="53" t="s">
        <v>2767</v>
      </c>
    </row>
    <row r="591" customFormat="false" ht="12.75" hidden="false" customHeight="true" outlineLevel="0" collapsed="false">
      <c r="D591" s="52" t="n">
        <v>46005</v>
      </c>
      <c r="E591" s="53" t="s">
        <v>2763</v>
      </c>
      <c r="F591" s="53" t="s">
        <v>2768</v>
      </c>
      <c r="G591" s="53" t="s">
        <v>2769</v>
      </c>
    </row>
    <row r="592" customFormat="false" ht="12.75" hidden="false" customHeight="true" outlineLevel="0" collapsed="false">
      <c r="D592" s="52" t="n">
        <v>46005</v>
      </c>
      <c r="E592" s="53" t="s">
        <v>2763</v>
      </c>
      <c r="F592" s="53" t="s">
        <v>2770</v>
      </c>
      <c r="G592" s="53" t="s">
        <v>2771</v>
      </c>
    </row>
    <row r="593" customFormat="false" ht="12.75" hidden="false" customHeight="true" outlineLevel="0" collapsed="false">
      <c r="D593" s="52" t="n">
        <v>46005</v>
      </c>
      <c r="E593" s="53" t="s">
        <v>2763</v>
      </c>
      <c r="F593" s="53" t="s">
        <v>2772</v>
      </c>
      <c r="G593" s="53" t="s">
        <v>2773</v>
      </c>
    </row>
    <row r="594" customFormat="false" ht="12.75" hidden="false" customHeight="true" outlineLevel="0" collapsed="false">
      <c r="D594" s="52" t="n">
        <v>46005</v>
      </c>
      <c r="E594" s="53" t="s">
        <v>2763</v>
      </c>
      <c r="F594" s="53" t="s">
        <v>2774</v>
      </c>
      <c r="G594" s="53" t="s">
        <v>2775</v>
      </c>
    </row>
    <row r="595" customFormat="false" ht="12.75" hidden="false" customHeight="true" outlineLevel="0" collapsed="false">
      <c r="D595" s="52" t="n">
        <v>46005</v>
      </c>
      <c r="E595" s="53" t="s">
        <v>2763</v>
      </c>
      <c r="F595" s="53" t="s">
        <v>2776</v>
      </c>
      <c r="G595" s="53" t="s">
        <v>2777</v>
      </c>
    </row>
    <row r="596" customFormat="false" ht="12.75" hidden="false" customHeight="true" outlineLevel="0" collapsed="false">
      <c r="D596" s="52" t="n">
        <v>46005</v>
      </c>
      <c r="E596" s="53" t="s">
        <v>2763</v>
      </c>
      <c r="F596" s="53" t="s">
        <v>2778</v>
      </c>
      <c r="G596" s="53" t="s">
        <v>2779</v>
      </c>
    </row>
    <row r="597" customFormat="false" ht="12.75" hidden="false" customHeight="true" outlineLevel="0" collapsed="false">
      <c r="D597" s="52" t="n">
        <v>46005</v>
      </c>
      <c r="E597" s="53" t="s">
        <v>2763</v>
      </c>
      <c r="F597" s="53" t="s">
        <v>2780</v>
      </c>
      <c r="G597" s="53" t="s">
        <v>2781</v>
      </c>
    </row>
    <row r="598" customFormat="false" ht="12.75" hidden="false" customHeight="true" outlineLevel="0" collapsed="false">
      <c r="D598" s="52" t="n">
        <v>46005</v>
      </c>
      <c r="E598" s="53" t="s">
        <v>2763</v>
      </c>
      <c r="F598" s="53" t="s">
        <v>2782</v>
      </c>
      <c r="G598" s="53" t="s">
        <v>1987</v>
      </c>
    </row>
    <row r="599" customFormat="false" ht="12.75" hidden="false" customHeight="true" outlineLevel="0" collapsed="false">
      <c r="D599" s="52" t="n">
        <v>46005</v>
      </c>
      <c r="E599" s="53" t="s">
        <v>2763</v>
      </c>
      <c r="F599" s="53" t="s">
        <v>2783</v>
      </c>
      <c r="G599" s="53" t="s">
        <v>2462</v>
      </c>
    </row>
    <row r="600" customFormat="false" ht="12.75" hidden="false" customHeight="true" outlineLevel="0" collapsed="false">
      <c r="D600" s="52" t="n">
        <v>46005</v>
      </c>
      <c r="E600" s="53" t="s">
        <v>2763</v>
      </c>
      <c r="F600" s="53" t="s">
        <v>2784</v>
      </c>
      <c r="G600" s="53" t="s">
        <v>2785</v>
      </c>
    </row>
    <row r="601" customFormat="false" ht="12.75" hidden="false" customHeight="true" outlineLevel="0" collapsed="false">
      <c r="D601" s="52" t="n">
        <v>46005</v>
      </c>
      <c r="E601" s="53" t="s">
        <v>2763</v>
      </c>
      <c r="F601" s="53" t="s">
        <v>2786</v>
      </c>
      <c r="G601" s="53" t="s">
        <v>2787</v>
      </c>
    </row>
    <row r="602" customFormat="false" ht="12.75" hidden="false" customHeight="true" outlineLevel="0" collapsed="false">
      <c r="D602" s="52" t="n">
        <v>46005</v>
      </c>
      <c r="E602" s="53" t="s">
        <v>2763</v>
      </c>
      <c r="F602" s="53" t="s">
        <v>2788</v>
      </c>
      <c r="G602" s="53" t="s">
        <v>2789</v>
      </c>
    </row>
    <row r="603" customFormat="false" ht="12.75" hidden="false" customHeight="true" outlineLevel="0" collapsed="false">
      <c r="D603" s="52" t="n">
        <v>46005</v>
      </c>
      <c r="E603" s="53" t="s">
        <v>2763</v>
      </c>
      <c r="F603" s="53" t="s">
        <v>2790</v>
      </c>
      <c r="G603" s="53" t="s">
        <v>2791</v>
      </c>
    </row>
    <row r="604" customFormat="false" ht="12.75" hidden="false" customHeight="true" outlineLevel="0" collapsed="false">
      <c r="D604" s="52" t="n">
        <v>46005</v>
      </c>
      <c r="E604" s="53" t="s">
        <v>2763</v>
      </c>
      <c r="F604" s="53" t="s">
        <v>2792</v>
      </c>
      <c r="G604" s="53" t="s">
        <v>2793</v>
      </c>
    </row>
    <row r="605" customFormat="false" ht="12.75" hidden="false" customHeight="true" outlineLevel="0" collapsed="false">
      <c r="D605" s="52" t="n">
        <v>46005</v>
      </c>
      <c r="E605" s="53" t="s">
        <v>2763</v>
      </c>
      <c r="F605" s="53" t="s">
        <v>2794</v>
      </c>
      <c r="G605" s="53" t="s">
        <v>2795</v>
      </c>
    </row>
    <row r="606" customFormat="false" ht="12.75" hidden="false" customHeight="true" outlineLevel="0" collapsed="false">
      <c r="D606" s="52" t="n">
        <v>46005</v>
      </c>
      <c r="E606" s="53" t="s">
        <v>2763</v>
      </c>
      <c r="F606" s="53" t="s">
        <v>2796</v>
      </c>
      <c r="G606" s="53" t="s">
        <v>2797</v>
      </c>
    </row>
    <row r="607" customFormat="false" ht="12.75" hidden="false" customHeight="true" outlineLevel="0" collapsed="false">
      <c r="D607" s="52" t="n">
        <v>46005</v>
      </c>
      <c r="E607" s="53" t="s">
        <v>2763</v>
      </c>
      <c r="F607" s="53" t="s">
        <v>2798</v>
      </c>
      <c r="G607" s="53" t="s">
        <v>2799</v>
      </c>
    </row>
    <row r="608" customFormat="false" ht="12.75" hidden="false" customHeight="true" outlineLevel="0" collapsed="false">
      <c r="D608" s="52" t="n">
        <v>46005</v>
      </c>
      <c r="E608" s="53" t="s">
        <v>2763</v>
      </c>
      <c r="F608" s="53" t="s">
        <v>2800</v>
      </c>
      <c r="G608" s="53" t="s">
        <v>2801</v>
      </c>
    </row>
    <row r="609" customFormat="false" ht="12.75" hidden="false" customHeight="true" outlineLevel="0" collapsed="false">
      <c r="D609" s="52" t="n">
        <v>46005</v>
      </c>
      <c r="E609" s="53" t="s">
        <v>2763</v>
      </c>
      <c r="F609" s="53" t="s">
        <v>2802</v>
      </c>
      <c r="G609" s="53" t="s">
        <v>2803</v>
      </c>
    </row>
    <row r="610" customFormat="false" ht="12.75" hidden="false" customHeight="true" outlineLevel="0" collapsed="false">
      <c r="D610" s="52" t="n">
        <v>46005</v>
      </c>
      <c r="E610" s="53" t="s">
        <v>2763</v>
      </c>
      <c r="F610" s="53" t="s">
        <v>2804</v>
      </c>
      <c r="G610" s="53" t="s">
        <v>2710</v>
      </c>
    </row>
    <row r="611" customFormat="false" ht="12.75" hidden="false" customHeight="true" outlineLevel="0" collapsed="false">
      <c r="D611" s="52" t="n">
        <v>46005</v>
      </c>
      <c r="E611" s="53" t="s">
        <v>2763</v>
      </c>
      <c r="F611" s="53" t="s">
        <v>2805</v>
      </c>
      <c r="G611" s="53" t="s">
        <v>2806</v>
      </c>
    </row>
    <row r="612" customFormat="false" ht="12.75" hidden="false" customHeight="true" outlineLevel="0" collapsed="false">
      <c r="D612" s="52" t="n">
        <v>46005</v>
      </c>
      <c r="E612" s="53" t="s">
        <v>2763</v>
      </c>
      <c r="F612" s="53" t="s">
        <v>2807</v>
      </c>
      <c r="G612" s="53" t="s">
        <v>2808</v>
      </c>
    </row>
    <row r="613" customFormat="false" ht="12.75" hidden="false" customHeight="true" outlineLevel="0" collapsed="false">
      <c r="D613" s="52" t="n">
        <v>46005</v>
      </c>
      <c r="E613" s="53" t="s">
        <v>2763</v>
      </c>
      <c r="F613" s="53" t="s">
        <v>2809</v>
      </c>
      <c r="G613" s="53" t="s">
        <v>2810</v>
      </c>
    </row>
    <row r="614" customFormat="false" ht="12.75" hidden="false" customHeight="true" outlineLevel="0" collapsed="false">
      <c r="D614" s="52" t="n">
        <v>46005</v>
      </c>
      <c r="E614" s="53" t="s">
        <v>2763</v>
      </c>
      <c r="F614" s="53" t="s">
        <v>2811</v>
      </c>
      <c r="G614" s="53" t="s">
        <v>2812</v>
      </c>
    </row>
    <row r="615" customFormat="false" ht="12.75" hidden="false" customHeight="true" outlineLevel="0" collapsed="false">
      <c r="D615" s="52" t="n">
        <v>46005</v>
      </c>
      <c r="E615" s="53" t="s">
        <v>2763</v>
      </c>
      <c r="F615" s="53" t="s">
        <v>2813</v>
      </c>
      <c r="G615" s="53" t="s">
        <v>2814</v>
      </c>
    </row>
    <row r="616" customFormat="false" ht="12.75" hidden="false" customHeight="true" outlineLevel="0" collapsed="false">
      <c r="D616" s="52" t="n">
        <v>46005</v>
      </c>
      <c r="E616" s="53" t="s">
        <v>2763</v>
      </c>
      <c r="F616" s="53" t="s">
        <v>2815</v>
      </c>
      <c r="G616" s="53" t="s">
        <v>2816</v>
      </c>
    </row>
    <row r="617" customFormat="false" ht="12.75" hidden="false" customHeight="true" outlineLevel="0" collapsed="false">
      <c r="D617" s="52" t="n">
        <v>46005</v>
      </c>
      <c r="E617" s="53" t="s">
        <v>2763</v>
      </c>
      <c r="F617" s="53" t="s">
        <v>2817</v>
      </c>
      <c r="G617" s="53" t="s">
        <v>2818</v>
      </c>
    </row>
    <row r="618" customFormat="false" ht="12.75" hidden="false" customHeight="true" outlineLevel="0" collapsed="false">
      <c r="D618" s="52" t="n">
        <v>46005</v>
      </c>
      <c r="E618" s="53" t="s">
        <v>2763</v>
      </c>
      <c r="F618" s="53" t="s">
        <v>2819</v>
      </c>
      <c r="G618" s="53" t="s">
        <v>2259</v>
      </c>
    </row>
    <row r="619" customFormat="false" ht="12.75" hidden="false" customHeight="true" outlineLevel="0" collapsed="false">
      <c r="D619" s="52" t="n">
        <v>46005</v>
      </c>
      <c r="E619" s="53" t="s">
        <v>2763</v>
      </c>
      <c r="F619" s="53" t="s">
        <v>2820</v>
      </c>
      <c r="G619" s="53" t="s">
        <v>2676</v>
      </c>
    </row>
    <row r="620" customFormat="false" ht="12.75" hidden="false" customHeight="true" outlineLevel="0" collapsed="false">
      <c r="D620" s="52" t="n">
        <v>46005</v>
      </c>
      <c r="E620" s="53" t="s">
        <v>2763</v>
      </c>
      <c r="F620" s="53" t="s">
        <v>2821</v>
      </c>
      <c r="G620" s="53" t="s">
        <v>2822</v>
      </c>
    </row>
    <row r="621" customFormat="false" ht="12.75" hidden="false" customHeight="true" outlineLevel="0" collapsed="false">
      <c r="D621" s="52" t="n">
        <v>46005</v>
      </c>
      <c r="E621" s="53" t="s">
        <v>2763</v>
      </c>
      <c r="F621" s="53" t="s">
        <v>2823</v>
      </c>
      <c r="G621" s="53" t="s">
        <v>2824</v>
      </c>
    </row>
    <row r="622" customFormat="false" ht="12.75" hidden="false" customHeight="true" outlineLevel="0" collapsed="false">
      <c r="D622" s="52" t="n">
        <v>46005</v>
      </c>
      <c r="E622" s="53" t="s">
        <v>2763</v>
      </c>
      <c r="F622" s="53" t="s">
        <v>2825</v>
      </c>
      <c r="G622" s="53" t="s">
        <v>2826</v>
      </c>
    </row>
    <row r="623" customFormat="false" ht="12.75" hidden="false" customHeight="true" outlineLevel="0" collapsed="false">
      <c r="D623" s="52" t="n">
        <v>46005</v>
      </c>
      <c r="E623" s="53" t="s">
        <v>2763</v>
      </c>
      <c r="F623" s="53" t="s">
        <v>2827</v>
      </c>
      <c r="G623" s="53" t="s">
        <v>2828</v>
      </c>
    </row>
    <row r="624" customFormat="false" ht="12.75" hidden="false" customHeight="true" outlineLevel="0" collapsed="false">
      <c r="D624" s="52" t="n">
        <v>53002</v>
      </c>
      <c r="E624" s="53" t="s">
        <v>2829</v>
      </c>
      <c r="F624" s="53" t="s">
        <v>2830</v>
      </c>
      <c r="G624" s="53" t="s">
        <v>2831</v>
      </c>
    </row>
    <row r="625" customFormat="false" ht="12.75" hidden="false" customHeight="true" outlineLevel="0" collapsed="false">
      <c r="D625" s="52" t="n">
        <v>53002</v>
      </c>
      <c r="E625" s="53" t="s">
        <v>2829</v>
      </c>
      <c r="F625" s="53" t="s">
        <v>2832</v>
      </c>
      <c r="G625" s="53" t="s">
        <v>2833</v>
      </c>
    </row>
    <row r="626" customFormat="false" ht="12.75" hidden="false" customHeight="true" outlineLevel="0" collapsed="false">
      <c r="D626" s="52" t="n">
        <v>53002</v>
      </c>
      <c r="E626" s="53" t="s">
        <v>2829</v>
      </c>
      <c r="F626" s="53" t="s">
        <v>2834</v>
      </c>
      <c r="G626" s="53" t="s">
        <v>2835</v>
      </c>
    </row>
    <row r="627" customFormat="false" ht="12.75" hidden="false" customHeight="true" outlineLevel="0" collapsed="false">
      <c r="D627" s="52" t="n">
        <v>53002</v>
      </c>
      <c r="E627" s="53" t="s">
        <v>2829</v>
      </c>
      <c r="F627" s="53" t="s">
        <v>2836</v>
      </c>
      <c r="G627" s="53" t="s">
        <v>2837</v>
      </c>
    </row>
    <row r="628" customFormat="false" ht="12.75" hidden="false" customHeight="true" outlineLevel="0" collapsed="false">
      <c r="D628" s="52" t="n">
        <v>53002</v>
      </c>
      <c r="E628" s="53" t="s">
        <v>2829</v>
      </c>
      <c r="F628" s="53" t="s">
        <v>2838</v>
      </c>
      <c r="G628" s="53" t="s">
        <v>2839</v>
      </c>
    </row>
    <row r="629" customFormat="false" ht="12.75" hidden="false" customHeight="true" outlineLevel="0" collapsed="false">
      <c r="D629" s="52" t="n">
        <v>53002</v>
      </c>
      <c r="E629" s="53" t="s">
        <v>2829</v>
      </c>
      <c r="F629" s="53" t="s">
        <v>2840</v>
      </c>
      <c r="G629" s="53" t="s">
        <v>2841</v>
      </c>
    </row>
    <row r="630" customFormat="false" ht="12.75" hidden="false" customHeight="true" outlineLevel="0" collapsed="false">
      <c r="D630" s="52" t="n">
        <v>53002</v>
      </c>
      <c r="E630" s="53" t="s">
        <v>2829</v>
      </c>
      <c r="F630" s="53" t="s">
        <v>2842</v>
      </c>
      <c r="G630" s="53" t="s">
        <v>2843</v>
      </c>
    </row>
    <row r="631" customFormat="false" ht="12.75" hidden="false" customHeight="true" outlineLevel="0" collapsed="false">
      <c r="D631" s="52" t="n">
        <v>53002</v>
      </c>
      <c r="E631" s="53" t="s">
        <v>2829</v>
      </c>
      <c r="F631" s="53" t="s">
        <v>2844</v>
      </c>
      <c r="G631" s="53" t="s">
        <v>2845</v>
      </c>
    </row>
    <row r="632" customFormat="false" ht="12.75" hidden="false" customHeight="true" outlineLevel="0" collapsed="false">
      <c r="D632" s="52" t="n">
        <v>53002</v>
      </c>
      <c r="E632" s="53" t="s">
        <v>2829</v>
      </c>
      <c r="F632" s="53" t="s">
        <v>2846</v>
      </c>
      <c r="G632" s="53" t="s">
        <v>2847</v>
      </c>
    </row>
    <row r="633" customFormat="false" ht="12.75" hidden="false" customHeight="true" outlineLevel="0" collapsed="false">
      <c r="D633" s="52" t="n">
        <v>53002</v>
      </c>
      <c r="E633" s="53" t="s">
        <v>2829</v>
      </c>
      <c r="F633" s="53" t="s">
        <v>2848</v>
      </c>
      <c r="G633" s="53" t="s">
        <v>2849</v>
      </c>
    </row>
    <row r="634" customFormat="false" ht="12.75" hidden="false" customHeight="true" outlineLevel="0" collapsed="false">
      <c r="D634" s="52" t="n">
        <v>53002</v>
      </c>
      <c r="E634" s="53" t="s">
        <v>2829</v>
      </c>
      <c r="F634" s="53" t="s">
        <v>2850</v>
      </c>
      <c r="G634" s="53" t="s">
        <v>2851</v>
      </c>
    </row>
    <row r="635" customFormat="false" ht="12.75" hidden="false" customHeight="true" outlineLevel="0" collapsed="false">
      <c r="D635" s="52" t="n">
        <v>48006</v>
      </c>
      <c r="E635" s="53" t="s">
        <v>2852</v>
      </c>
      <c r="F635" s="53" t="s">
        <v>2853</v>
      </c>
      <c r="G635" s="53" t="s">
        <v>2854</v>
      </c>
    </row>
    <row r="636" customFormat="false" ht="12.75" hidden="false" customHeight="true" outlineLevel="0" collapsed="false">
      <c r="D636" s="52" t="n">
        <v>48006</v>
      </c>
      <c r="E636" s="53" t="s">
        <v>2852</v>
      </c>
      <c r="F636" s="53" t="s">
        <v>2855</v>
      </c>
      <c r="G636" s="53" t="s">
        <v>2856</v>
      </c>
    </row>
    <row r="637" customFormat="false" ht="12.75" hidden="false" customHeight="true" outlineLevel="0" collapsed="false">
      <c r="D637" s="52" t="n">
        <v>48006</v>
      </c>
      <c r="E637" s="53" t="s">
        <v>2852</v>
      </c>
      <c r="F637" s="53" t="s">
        <v>2857</v>
      </c>
      <c r="G637" s="53" t="s">
        <v>2858</v>
      </c>
    </row>
    <row r="638" customFormat="false" ht="12.75" hidden="false" customHeight="true" outlineLevel="0" collapsed="false">
      <c r="D638" s="52" t="n">
        <v>48006</v>
      </c>
      <c r="E638" s="53" t="s">
        <v>2852</v>
      </c>
      <c r="F638" s="53" t="s">
        <v>2859</v>
      </c>
      <c r="G638" s="53" t="s">
        <v>2860</v>
      </c>
    </row>
    <row r="639" customFormat="false" ht="12.75" hidden="false" customHeight="true" outlineLevel="0" collapsed="false">
      <c r="D639" s="52" t="n">
        <v>48006</v>
      </c>
      <c r="E639" s="53" t="s">
        <v>2852</v>
      </c>
      <c r="F639" s="53" t="s">
        <v>2861</v>
      </c>
      <c r="G639" s="53" t="s">
        <v>2862</v>
      </c>
    </row>
    <row r="640" customFormat="false" ht="12.75" hidden="false" customHeight="true" outlineLevel="0" collapsed="false">
      <c r="D640" s="52" t="n">
        <v>48006</v>
      </c>
      <c r="E640" s="53" t="s">
        <v>2852</v>
      </c>
      <c r="F640" s="53" t="s">
        <v>2863</v>
      </c>
      <c r="G640" s="53" t="s">
        <v>2864</v>
      </c>
    </row>
    <row r="641" customFormat="false" ht="12.75" hidden="false" customHeight="true" outlineLevel="0" collapsed="false">
      <c r="D641" s="52" t="n">
        <v>48006</v>
      </c>
      <c r="E641" s="53" t="s">
        <v>2852</v>
      </c>
      <c r="F641" s="53" t="s">
        <v>2865</v>
      </c>
      <c r="G641" s="53" t="s">
        <v>2866</v>
      </c>
    </row>
    <row r="642" customFormat="false" ht="12.75" hidden="false" customHeight="true" outlineLevel="0" collapsed="false">
      <c r="D642" s="52" t="n">
        <v>48006</v>
      </c>
      <c r="E642" s="53" t="s">
        <v>2852</v>
      </c>
      <c r="F642" s="53" t="s">
        <v>2867</v>
      </c>
      <c r="G642" s="53" t="s">
        <v>2868</v>
      </c>
    </row>
    <row r="643" customFormat="false" ht="12.75" hidden="false" customHeight="true" outlineLevel="0" collapsed="false">
      <c r="D643" s="52" t="n">
        <v>48006</v>
      </c>
      <c r="E643" s="53" t="s">
        <v>2852</v>
      </c>
      <c r="F643" s="53" t="s">
        <v>2869</v>
      </c>
      <c r="G643" s="53" t="s">
        <v>2870</v>
      </c>
    </row>
    <row r="644" customFormat="false" ht="12.75" hidden="false" customHeight="true" outlineLevel="0" collapsed="false">
      <c r="D644" s="52" t="n">
        <v>48006</v>
      </c>
      <c r="E644" s="53" t="s">
        <v>2852</v>
      </c>
      <c r="F644" s="53" t="s">
        <v>2871</v>
      </c>
      <c r="G644" s="53" t="s">
        <v>2872</v>
      </c>
    </row>
    <row r="645" customFormat="false" ht="12.75" hidden="false" customHeight="true" outlineLevel="0" collapsed="false">
      <c r="D645" s="52" t="n">
        <v>48006</v>
      </c>
      <c r="E645" s="53" t="s">
        <v>2852</v>
      </c>
      <c r="F645" s="53" t="s">
        <v>2873</v>
      </c>
      <c r="G645" s="53" t="s">
        <v>2874</v>
      </c>
    </row>
    <row r="646" customFormat="false" ht="12.75" hidden="false" customHeight="true" outlineLevel="0" collapsed="false">
      <c r="D646" s="52" t="n">
        <v>48006</v>
      </c>
      <c r="E646" s="53" t="s">
        <v>2852</v>
      </c>
      <c r="F646" s="53" t="s">
        <v>2875</v>
      </c>
      <c r="G646" s="53" t="s">
        <v>2876</v>
      </c>
    </row>
    <row r="647" customFormat="false" ht="12.75" hidden="false" customHeight="true" outlineLevel="0" collapsed="false">
      <c r="D647" s="52" t="n">
        <v>48006</v>
      </c>
      <c r="E647" s="53" t="s">
        <v>2852</v>
      </c>
      <c r="F647" s="53" t="s">
        <v>2877</v>
      </c>
      <c r="G647" s="53" t="s">
        <v>2878</v>
      </c>
    </row>
    <row r="648" customFormat="false" ht="12.75" hidden="false" customHeight="true" outlineLevel="0" collapsed="false">
      <c r="D648" s="52" t="n">
        <v>48006</v>
      </c>
      <c r="E648" s="53" t="s">
        <v>2852</v>
      </c>
      <c r="F648" s="53" t="s">
        <v>2879</v>
      </c>
      <c r="G648" s="53" t="s">
        <v>2880</v>
      </c>
    </row>
    <row r="649" customFormat="false" ht="12.75" hidden="false" customHeight="true" outlineLevel="0" collapsed="false">
      <c r="D649" s="52" t="n">
        <v>48006</v>
      </c>
      <c r="E649" s="53" t="s">
        <v>2852</v>
      </c>
      <c r="F649" s="53" t="s">
        <v>2881</v>
      </c>
      <c r="G649" s="53" t="s">
        <v>2882</v>
      </c>
    </row>
    <row r="650" customFormat="false" ht="12.75" hidden="false" customHeight="true" outlineLevel="0" collapsed="false">
      <c r="D650" s="52" t="n">
        <v>48006</v>
      </c>
      <c r="E650" s="53" t="s">
        <v>2852</v>
      </c>
      <c r="F650" s="53" t="s">
        <v>2883</v>
      </c>
      <c r="G650" s="53" t="s">
        <v>2760</v>
      </c>
    </row>
    <row r="651" customFormat="false" ht="12.75" hidden="false" customHeight="true" outlineLevel="0" collapsed="false">
      <c r="D651" s="52" t="n">
        <v>48006</v>
      </c>
      <c r="E651" s="53" t="s">
        <v>2852</v>
      </c>
      <c r="F651" s="53" t="s">
        <v>2884</v>
      </c>
      <c r="G651" s="53" t="s">
        <v>2885</v>
      </c>
    </row>
    <row r="652" customFormat="false" ht="12.75" hidden="false" customHeight="true" outlineLevel="0" collapsed="false">
      <c r="D652" s="52" t="n">
        <v>48006</v>
      </c>
      <c r="E652" s="53" t="s">
        <v>2852</v>
      </c>
      <c r="F652" s="53" t="s">
        <v>2886</v>
      </c>
      <c r="G652" s="53" t="s">
        <v>2887</v>
      </c>
    </row>
    <row r="653" customFormat="false" ht="12.75" hidden="false" customHeight="true" outlineLevel="0" collapsed="false">
      <c r="D653" s="52" t="n">
        <v>49002</v>
      </c>
      <c r="E653" s="53" t="s">
        <v>2888</v>
      </c>
      <c r="F653" s="53" t="s">
        <v>2889</v>
      </c>
      <c r="G653" s="53" t="s">
        <v>2890</v>
      </c>
    </row>
    <row r="654" customFormat="false" ht="12.75" hidden="false" customHeight="true" outlineLevel="0" collapsed="false">
      <c r="D654" s="52" t="n">
        <v>49002</v>
      </c>
      <c r="E654" s="53" t="s">
        <v>2888</v>
      </c>
      <c r="F654" s="53" t="s">
        <v>2891</v>
      </c>
      <c r="G654" s="53" t="s">
        <v>2892</v>
      </c>
    </row>
    <row r="655" customFormat="false" ht="12.75" hidden="false" customHeight="true" outlineLevel="0" collapsed="false">
      <c r="D655" s="52" t="n">
        <v>49002</v>
      </c>
      <c r="E655" s="53" t="s">
        <v>2888</v>
      </c>
      <c r="F655" s="53" t="s">
        <v>2893</v>
      </c>
      <c r="G655" s="53" t="s">
        <v>2894</v>
      </c>
    </row>
    <row r="656" customFormat="false" ht="12.75" hidden="false" customHeight="true" outlineLevel="0" collapsed="false">
      <c r="D656" s="52" t="n">
        <v>49002</v>
      </c>
      <c r="E656" s="53" t="s">
        <v>2888</v>
      </c>
      <c r="F656" s="53" t="s">
        <v>2895</v>
      </c>
      <c r="G656" s="53" t="s">
        <v>2896</v>
      </c>
    </row>
    <row r="657" customFormat="false" ht="12.75" hidden="false" customHeight="true" outlineLevel="0" collapsed="false">
      <c r="D657" s="52" t="n">
        <v>49002</v>
      </c>
      <c r="E657" s="53" t="s">
        <v>2888</v>
      </c>
      <c r="F657" s="53" t="s">
        <v>2897</v>
      </c>
      <c r="G657" s="53" t="s">
        <v>2898</v>
      </c>
    </row>
    <row r="658" customFormat="false" ht="12.75" hidden="false" customHeight="true" outlineLevel="0" collapsed="false">
      <c r="D658" s="52" t="n">
        <v>49002</v>
      </c>
      <c r="E658" s="53" t="s">
        <v>2888</v>
      </c>
      <c r="F658" s="53" t="s">
        <v>2899</v>
      </c>
      <c r="G658" s="53" t="s">
        <v>2900</v>
      </c>
    </row>
    <row r="659" customFormat="false" ht="12.75" hidden="false" customHeight="true" outlineLevel="0" collapsed="false">
      <c r="D659" s="52" t="n">
        <v>49002</v>
      </c>
      <c r="E659" s="53" t="s">
        <v>2888</v>
      </c>
      <c r="F659" s="53" t="s">
        <v>2901</v>
      </c>
      <c r="G659" s="53" t="s">
        <v>2902</v>
      </c>
    </row>
    <row r="660" customFormat="false" ht="12.75" hidden="false" customHeight="true" outlineLevel="0" collapsed="false">
      <c r="D660" s="52" t="n">
        <v>49002</v>
      </c>
      <c r="E660" s="53" t="s">
        <v>2888</v>
      </c>
      <c r="F660" s="53" t="s">
        <v>2903</v>
      </c>
      <c r="G660" s="53" t="s">
        <v>2904</v>
      </c>
    </row>
    <row r="661" customFormat="false" ht="12.75" hidden="false" customHeight="true" outlineLevel="0" collapsed="false">
      <c r="D661" s="52" t="n">
        <v>49002</v>
      </c>
      <c r="E661" s="53" t="s">
        <v>2888</v>
      </c>
      <c r="F661" s="53" t="s">
        <v>2905</v>
      </c>
      <c r="G661" s="53" t="s">
        <v>2906</v>
      </c>
    </row>
    <row r="662" customFormat="false" ht="12.75" hidden="false" customHeight="true" outlineLevel="0" collapsed="false">
      <c r="D662" s="52" t="n">
        <v>49002</v>
      </c>
      <c r="E662" s="53" t="s">
        <v>2888</v>
      </c>
      <c r="F662" s="53" t="s">
        <v>2907</v>
      </c>
      <c r="G662" s="53" t="s">
        <v>2908</v>
      </c>
    </row>
    <row r="663" customFormat="false" ht="12.75" hidden="false" customHeight="true" outlineLevel="0" collapsed="false">
      <c r="D663" s="52" t="n">
        <v>49002</v>
      </c>
      <c r="E663" s="53" t="s">
        <v>2888</v>
      </c>
      <c r="F663" s="53" t="s">
        <v>2909</v>
      </c>
      <c r="G663" s="53" t="s">
        <v>2910</v>
      </c>
    </row>
    <row r="664" customFormat="false" ht="12.75" hidden="false" customHeight="true" outlineLevel="0" collapsed="false">
      <c r="D664" s="52" t="n">
        <v>49002</v>
      </c>
      <c r="E664" s="53" t="s">
        <v>2888</v>
      </c>
      <c r="F664" s="53" t="s">
        <v>2911</v>
      </c>
      <c r="G664" s="53" t="s">
        <v>2912</v>
      </c>
    </row>
    <row r="665" customFormat="false" ht="12.75" hidden="false" customHeight="true" outlineLevel="0" collapsed="false">
      <c r="D665" s="52" t="n">
        <v>49002</v>
      </c>
      <c r="E665" s="53" t="s">
        <v>2888</v>
      </c>
      <c r="F665" s="53" t="s">
        <v>2913</v>
      </c>
      <c r="G665" s="53" t="s">
        <v>2914</v>
      </c>
    </row>
    <row r="666" customFormat="false" ht="12.75" hidden="false" customHeight="true" outlineLevel="0" collapsed="false">
      <c r="D666" s="52" t="n">
        <v>49002</v>
      </c>
      <c r="E666" s="53" t="s">
        <v>2888</v>
      </c>
      <c r="F666" s="53" t="s">
        <v>2915</v>
      </c>
      <c r="G666" s="53" t="s">
        <v>2916</v>
      </c>
    </row>
    <row r="667" customFormat="false" ht="12.75" hidden="false" customHeight="true" outlineLevel="0" collapsed="false">
      <c r="D667" s="52" t="n">
        <v>49002</v>
      </c>
      <c r="E667" s="53" t="s">
        <v>2888</v>
      </c>
      <c r="F667" s="53" t="s">
        <v>2917</v>
      </c>
      <c r="G667" s="53" t="s">
        <v>2918</v>
      </c>
    </row>
    <row r="668" customFormat="false" ht="12.75" hidden="false" customHeight="true" outlineLevel="0" collapsed="false">
      <c r="D668" s="52" t="n">
        <v>49002</v>
      </c>
      <c r="E668" s="53" t="s">
        <v>2888</v>
      </c>
      <c r="F668" s="53" t="s">
        <v>2919</v>
      </c>
      <c r="G668" s="53" t="s">
        <v>2920</v>
      </c>
    </row>
    <row r="669" customFormat="false" ht="12.75" hidden="false" customHeight="true" outlineLevel="0" collapsed="false">
      <c r="D669" s="52" t="n">
        <v>49002</v>
      </c>
      <c r="E669" s="53" t="s">
        <v>2888</v>
      </c>
      <c r="F669" s="53" t="s">
        <v>2921</v>
      </c>
      <c r="G669" s="53" t="s">
        <v>2922</v>
      </c>
    </row>
    <row r="670" customFormat="false" ht="12.75" hidden="false" customHeight="true" outlineLevel="0" collapsed="false">
      <c r="D670" s="52" t="n">
        <v>49002</v>
      </c>
      <c r="E670" s="53" t="s">
        <v>2888</v>
      </c>
      <c r="F670" s="53" t="s">
        <v>2923</v>
      </c>
      <c r="G670" s="53" t="s">
        <v>2924</v>
      </c>
    </row>
    <row r="671" customFormat="false" ht="12.75" hidden="false" customHeight="true" outlineLevel="0" collapsed="false">
      <c r="D671" s="52" t="n">
        <v>49003</v>
      </c>
      <c r="E671" s="53" t="s">
        <v>2925</v>
      </c>
      <c r="F671" s="53" t="s">
        <v>2926</v>
      </c>
      <c r="G671" s="53" t="s">
        <v>2927</v>
      </c>
    </row>
    <row r="672" customFormat="false" ht="12.75" hidden="false" customHeight="true" outlineLevel="0" collapsed="false">
      <c r="D672" s="52" t="n">
        <v>49003</v>
      </c>
      <c r="E672" s="53" t="s">
        <v>2925</v>
      </c>
      <c r="F672" s="53" t="s">
        <v>2928</v>
      </c>
      <c r="G672" s="53" t="s">
        <v>2929</v>
      </c>
    </row>
    <row r="673" customFormat="false" ht="12.75" hidden="false" customHeight="true" outlineLevel="0" collapsed="false">
      <c r="D673" s="52" t="n">
        <v>49003</v>
      </c>
      <c r="E673" s="53" t="s">
        <v>2925</v>
      </c>
      <c r="F673" s="53" t="s">
        <v>2930</v>
      </c>
      <c r="G673" s="53" t="s">
        <v>2931</v>
      </c>
    </row>
    <row r="674" customFormat="false" ht="12.75" hidden="false" customHeight="true" outlineLevel="0" collapsed="false">
      <c r="D674" s="52" t="n">
        <v>49003</v>
      </c>
      <c r="E674" s="53" t="s">
        <v>2925</v>
      </c>
      <c r="F674" s="53" t="s">
        <v>2932</v>
      </c>
      <c r="G674" s="53" t="s">
        <v>2933</v>
      </c>
    </row>
    <row r="675" customFormat="false" ht="12.75" hidden="false" customHeight="true" outlineLevel="0" collapsed="false">
      <c r="D675" s="52" t="n">
        <v>49003</v>
      </c>
      <c r="E675" s="53" t="s">
        <v>2925</v>
      </c>
      <c r="F675" s="53" t="s">
        <v>2934</v>
      </c>
      <c r="G675" s="53" t="s">
        <v>2935</v>
      </c>
    </row>
    <row r="676" customFormat="false" ht="12.75" hidden="false" customHeight="true" outlineLevel="0" collapsed="false">
      <c r="D676" s="52" t="n">
        <v>49003</v>
      </c>
      <c r="E676" s="53" t="s">
        <v>2925</v>
      </c>
      <c r="F676" s="53" t="s">
        <v>2936</v>
      </c>
      <c r="G676" s="53" t="s">
        <v>2937</v>
      </c>
    </row>
    <row r="677" customFormat="false" ht="12.75" hidden="false" customHeight="true" outlineLevel="0" collapsed="false">
      <c r="D677" s="52" t="n">
        <v>49003</v>
      </c>
      <c r="E677" s="53" t="s">
        <v>2925</v>
      </c>
      <c r="F677" s="53" t="s">
        <v>2938</v>
      </c>
      <c r="G677" s="53" t="s">
        <v>2939</v>
      </c>
    </row>
    <row r="678" customFormat="false" ht="12.75" hidden="false" customHeight="true" outlineLevel="0" collapsed="false">
      <c r="D678" s="52" t="n">
        <v>49003</v>
      </c>
      <c r="E678" s="53" t="s">
        <v>2925</v>
      </c>
      <c r="F678" s="53" t="s">
        <v>2940</v>
      </c>
      <c r="G678" s="53" t="s">
        <v>2941</v>
      </c>
    </row>
    <row r="679" customFormat="false" ht="12.75" hidden="false" customHeight="true" outlineLevel="0" collapsed="false">
      <c r="D679" s="52" t="n">
        <v>49003</v>
      </c>
      <c r="E679" s="53" t="s">
        <v>2925</v>
      </c>
      <c r="F679" s="53" t="s">
        <v>2942</v>
      </c>
      <c r="G679" s="53" t="s">
        <v>2943</v>
      </c>
    </row>
    <row r="680" customFormat="false" ht="12.75" hidden="false" customHeight="true" outlineLevel="0" collapsed="false">
      <c r="D680" s="52" t="n">
        <v>49003</v>
      </c>
      <c r="E680" s="53" t="s">
        <v>2925</v>
      </c>
      <c r="F680" s="53" t="s">
        <v>2944</v>
      </c>
      <c r="G680" s="53" t="s">
        <v>2945</v>
      </c>
    </row>
    <row r="681" customFormat="false" ht="12.75" hidden="false" customHeight="true" outlineLevel="0" collapsed="false">
      <c r="D681" s="52" t="n">
        <v>49003</v>
      </c>
      <c r="E681" s="53" t="s">
        <v>2925</v>
      </c>
      <c r="F681" s="53" t="s">
        <v>2946</v>
      </c>
      <c r="G681" s="53" t="s">
        <v>2947</v>
      </c>
    </row>
    <row r="682" customFormat="false" ht="12.75" hidden="false" customHeight="true" outlineLevel="0" collapsed="false">
      <c r="D682" s="52" t="n">
        <v>49003</v>
      </c>
      <c r="E682" s="53" t="s">
        <v>2925</v>
      </c>
      <c r="F682" s="53" t="s">
        <v>2948</v>
      </c>
      <c r="G682" s="53" t="s">
        <v>2949</v>
      </c>
    </row>
    <row r="683" customFormat="false" ht="12.75" hidden="false" customHeight="true" outlineLevel="0" collapsed="false">
      <c r="D683" s="52" t="n">
        <v>49003</v>
      </c>
      <c r="E683" s="53" t="s">
        <v>2925</v>
      </c>
      <c r="F683" s="53" t="s">
        <v>2950</v>
      </c>
      <c r="G683" s="53" t="s">
        <v>2951</v>
      </c>
    </row>
    <row r="684" customFormat="false" ht="12.75" hidden="false" customHeight="true" outlineLevel="0" collapsed="false">
      <c r="D684" s="52" t="n">
        <v>49003</v>
      </c>
      <c r="E684" s="53" t="s">
        <v>2925</v>
      </c>
      <c r="F684" s="53" t="s">
        <v>2952</v>
      </c>
      <c r="G684" s="53" t="s">
        <v>2953</v>
      </c>
    </row>
    <row r="685" customFormat="false" ht="12.75" hidden="false" customHeight="true" outlineLevel="0" collapsed="false">
      <c r="D685" s="52" t="n">
        <v>49003</v>
      </c>
      <c r="E685" s="53" t="s">
        <v>2925</v>
      </c>
      <c r="F685" s="53" t="s">
        <v>2954</v>
      </c>
      <c r="G685" s="53" t="s">
        <v>2955</v>
      </c>
    </row>
    <row r="686" customFormat="false" ht="12.75" hidden="false" customHeight="true" outlineLevel="0" collapsed="false">
      <c r="D686" s="52" t="n">
        <v>49003</v>
      </c>
      <c r="E686" s="53" t="s">
        <v>2925</v>
      </c>
      <c r="F686" s="53" t="s">
        <v>2956</v>
      </c>
      <c r="G686" s="53" t="s">
        <v>2957</v>
      </c>
    </row>
    <row r="687" customFormat="false" ht="12.75" hidden="false" customHeight="true" outlineLevel="0" collapsed="false">
      <c r="D687" s="52" t="n">
        <v>49003</v>
      </c>
      <c r="E687" s="53" t="s">
        <v>2925</v>
      </c>
      <c r="F687" s="53" t="s">
        <v>2958</v>
      </c>
      <c r="G687" s="53" t="s">
        <v>2959</v>
      </c>
    </row>
    <row r="688" customFormat="false" ht="12.75" hidden="false" customHeight="true" outlineLevel="0" collapsed="false">
      <c r="D688" s="52" t="n">
        <v>46006</v>
      </c>
      <c r="E688" s="53" t="s">
        <v>2960</v>
      </c>
      <c r="F688" s="53" t="s">
        <v>2961</v>
      </c>
      <c r="G688" s="53" t="s">
        <v>2962</v>
      </c>
    </row>
    <row r="689" customFormat="false" ht="12.75" hidden="false" customHeight="true" outlineLevel="0" collapsed="false">
      <c r="D689" s="52" t="n">
        <v>46006</v>
      </c>
      <c r="E689" s="53" t="s">
        <v>2960</v>
      </c>
      <c r="F689" s="53" t="s">
        <v>2963</v>
      </c>
      <c r="G689" s="53" t="s">
        <v>2964</v>
      </c>
    </row>
    <row r="690" customFormat="false" ht="12.75" hidden="false" customHeight="true" outlineLevel="0" collapsed="false">
      <c r="D690" s="52" t="n">
        <v>46006</v>
      </c>
      <c r="E690" s="53" t="s">
        <v>2960</v>
      </c>
      <c r="F690" s="53" t="s">
        <v>2965</v>
      </c>
      <c r="G690" s="53" t="s">
        <v>2966</v>
      </c>
    </row>
    <row r="691" customFormat="false" ht="12.75" hidden="false" customHeight="true" outlineLevel="0" collapsed="false">
      <c r="D691" s="52" t="n">
        <v>46006</v>
      </c>
      <c r="E691" s="53" t="s">
        <v>2960</v>
      </c>
      <c r="F691" s="53" t="s">
        <v>2967</v>
      </c>
      <c r="G691" s="53" t="s">
        <v>2968</v>
      </c>
    </row>
    <row r="692" customFormat="false" ht="12.75" hidden="false" customHeight="true" outlineLevel="0" collapsed="false">
      <c r="D692" s="52" t="n">
        <v>46006</v>
      </c>
      <c r="E692" s="53" t="s">
        <v>2960</v>
      </c>
      <c r="F692" s="53" t="s">
        <v>2969</v>
      </c>
      <c r="G692" s="53" t="s">
        <v>2970</v>
      </c>
    </row>
    <row r="693" customFormat="false" ht="12.75" hidden="false" customHeight="true" outlineLevel="0" collapsed="false">
      <c r="D693" s="52" t="n">
        <v>46006</v>
      </c>
      <c r="E693" s="53" t="s">
        <v>2960</v>
      </c>
      <c r="F693" s="53" t="s">
        <v>2971</v>
      </c>
      <c r="G693" s="53" t="s">
        <v>2972</v>
      </c>
    </row>
    <row r="694" customFormat="false" ht="12.75" hidden="false" customHeight="true" outlineLevel="0" collapsed="false">
      <c r="D694" s="52" t="n">
        <v>46006</v>
      </c>
      <c r="E694" s="53" t="s">
        <v>2960</v>
      </c>
      <c r="F694" s="53" t="s">
        <v>2973</v>
      </c>
      <c r="G694" s="53" t="s">
        <v>2974</v>
      </c>
    </row>
    <row r="695" customFormat="false" ht="12.75" hidden="false" customHeight="true" outlineLevel="0" collapsed="false">
      <c r="D695" s="52" t="n">
        <v>46006</v>
      </c>
      <c r="E695" s="53" t="s">
        <v>2960</v>
      </c>
      <c r="F695" s="53" t="s">
        <v>2975</v>
      </c>
      <c r="G695" s="53" t="s">
        <v>2976</v>
      </c>
    </row>
    <row r="696" customFormat="false" ht="12.75" hidden="false" customHeight="true" outlineLevel="0" collapsed="false">
      <c r="D696" s="52" t="n">
        <v>46006</v>
      </c>
      <c r="E696" s="53" t="s">
        <v>2960</v>
      </c>
      <c r="F696" s="53" t="s">
        <v>2977</v>
      </c>
      <c r="G696" s="53" t="s">
        <v>2978</v>
      </c>
    </row>
    <row r="697" customFormat="false" ht="12.75" hidden="false" customHeight="true" outlineLevel="0" collapsed="false">
      <c r="D697" s="52" t="n">
        <v>46006</v>
      </c>
      <c r="E697" s="53" t="s">
        <v>2960</v>
      </c>
      <c r="F697" s="53" t="s">
        <v>2979</v>
      </c>
      <c r="G697" s="53" t="s">
        <v>2980</v>
      </c>
    </row>
    <row r="698" customFormat="false" ht="12.75" hidden="false" customHeight="true" outlineLevel="0" collapsed="false">
      <c r="D698" s="52" t="n">
        <v>46006</v>
      </c>
      <c r="E698" s="53" t="s">
        <v>2960</v>
      </c>
      <c r="F698" s="53" t="s">
        <v>2981</v>
      </c>
      <c r="G698" s="53" t="s">
        <v>2982</v>
      </c>
    </row>
    <row r="699" customFormat="false" ht="12.75" hidden="false" customHeight="true" outlineLevel="0" collapsed="false">
      <c r="D699" s="52" t="n">
        <v>46006</v>
      </c>
      <c r="E699" s="53" t="s">
        <v>2960</v>
      </c>
      <c r="F699" s="53" t="s">
        <v>2983</v>
      </c>
      <c r="G699" s="53" t="s">
        <v>2984</v>
      </c>
    </row>
    <row r="700" customFormat="false" ht="12.75" hidden="false" customHeight="true" outlineLevel="0" collapsed="false">
      <c r="D700" s="52" t="n">
        <v>46006</v>
      </c>
      <c r="E700" s="53" t="s">
        <v>2960</v>
      </c>
      <c r="F700" s="53" t="s">
        <v>2985</v>
      </c>
      <c r="G700" s="53" t="s">
        <v>2986</v>
      </c>
    </row>
    <row r="701" customFormat="false" ht="12.75" hidden="false" customHeight="true" outlineLevel="0" collapsed="false">
      <c r="D701" s="52" t="n">
        <v>100001</v>
      </c>
      <c r="E701" s="53" t="s">
        <v>2987</v>
      </c>
      <c r="F701" s="53" t="s">
        <v>2988</v>
      </c>
      <c r="G701" s="53" t="s">
        <v>2989</v>
      </c>
    </row>
    <row r="702" customFormat="false" ht="12.75" hidden="false" customHeight="true" outlineLevel="0" collapsed="false">
      <c r="D702" s="52" t="n">
        <v>100001</v>
      </c>
      <c r="E702" s="53" t="s">
        <v>2987</v>
      </c>
      <c r="F702" s="53" t="s">
        <v>2990</v>
      </c>
      <c r="G702" s="53" t="s">
        <v>2991</v>
      </c>
    </row>
    <row r="703" customFormat="false" ht="12.75" hidden="false" customHeight="true" outlineLevel="0" collapsed="false">
      <c r="D703" s="52" t="n">
        <v>100001</v>
      </c>
      <c r="E703" s="53" t="s">
        <v>2987</v>
      </c>
      <c r="F703" s="53" t="s">
        <v>2992</v>
      </c>
      <c r="G703" s="53" t="s">
        <v>2993</v>
      </c>
    </row>
    <row r="704" customFormat="false" ht="12.75" hidden="false" customHeight="true" outlineLevel="0" collapsed="false">
      <c r="D704" s="52" t="n">
        <v>100001</v>
      </c>
      <c r="E704" s="53" t="s">
        <v>2987</v>
      </c>
      <c r="F704" s="53" t="s">
        <v>2994</v>
      </c>
      <c r="G704" s="53" t="s">
        <v>2995</v>
      </c>
    </row>
    <row r="705" customFormat="false" ht="12.75" hidden="false" customHeight="true" outlineLevel="0" collapsed="false">
      <c r="D705" s="52" t="n">
        <v>100001</v>
      </c>
      <c r="E705" s="53" t="s">
        <v>2987</v>
      </c>
      <c r="F705" s="53" t="s">
        <v>2996</v>
      </c>
      <c r="G705" s="53" t="s">
        <v>2462</v>
      </c>
    </row>
    <row r="706" customFormat="false" ht="12.75" hidden="false" customHeight="true" outlineLevel="0" collapsed="false">
      <c r="D706" s="52" t="n">
        <v>100001</v>
      </c>
      <c r="E706" s="53" t="s">
        <v>2987</v>
      </c>
      <c r="F706" s="53" t="s">
        <v>2997</v>
      </c>
      <c r="G706" s="53" t="s">
        <v>2998</v>
      </c>
    </row>
    <row r="707" customFormat="false" ht="12.75" hidden="false" customHeight="true" outlineLevel="0" collapsed="false">
      <c r="D707" s="52" t="n">
        <v>100001</v>
      </c>
      <c r="E707" s="53" t="s">
        <v>2987</v>
      </c>
      <c r="F707" s="53" t="s">
        <v>2999</v>
      </c>
      <c r="G707" s="53" t="s">
        <v>3000</v>
      </c>
    </row>
    <row r="708" customFormat="false" ht="12.75" hidden="false" customHeight="true" outlineLevel="0" collapsed="false">
      <c r="D708" s="52" t="n">
        <v>100001</v>
      </c>
      <c r="E708" s="53" t="s">
        <v>2987</v>
      </c>
      <c r="F708" s="53" t="s">
        <v>3001</v>
      </c>
      <c r="G708" s="53" t="s">
        <v>3002</v>
      </c>
    </row>
    <row r="709" customFormat="false" ht="12.75" hidden="false" customHeight="true" outlineLevel="0" collapsed="false">
      <c r="D709" s="52" t="n">
        <v>100001</v>
      </c>
      <c r="E709" s="53" t="s">
        <v>2987</v>
      </c>
      <c r="F709" s="53" t="s">
        <v>3003</v>
      </c>
      <c r="G709" s="53" t="s">
        <v>3004</v>
      </c>
    </row>
    <row r="710" customFormat="false" ht="12.75" hidden="false" customHeight="true" outlineLevel="0" collapsed="false">
      <c r="D710" s="52" t="n">
        <v>100001</v>
      </c>
      <c r="E710" s="53" t="s">
        <v>2987</v>
      </c>
      <c r="F710" s="53" t="s">
        <v>3005</v>
      </c>
      <c r="G710" s="53" t="s">
        <v>3006</v>
      </c>
    </row>
    <row r="711" customFormat="false" ht="12.75" hidden="false" customHeight="true" outlineLevel="0" collapsed="false">
      <c r="D711" s="52" t="n">
        <v>100001</v>
      </c>
      <c r="E711" s="53" t="s">
        <v>2987</v>
      </c>
      <c r="F711" s="53" t="s">
        <v>3007</v>
      </c>
      <c r="G711" s="53" t="s">
        <v>3008</v>
      </c>
    </row>
    <row r="712" customFormat="false" ht="12.75" hidden="false" customHeight="true" outlineLevel="0" collapsed="false">
      <c r="D712" s="52" t="n">
        <v>100001</v>
      </c>
      <c r="E712" s="53" t="s">
        <v>2987</v>
      </c>
      <c r="F712" s="53" t="s">
        <v>3009</v>
      </c>
      <c r="G712" s="53" t="s">
        <v>3010</v>
      </c>
    </row>
    <row r="713" customFormat="false" ht="12.75" hidden="false" customHeight="true" outlineLevel="0" collapsed="false">
      <c r="D713" s="52" t="n">
        <v>100001</v>
      </c>
      <c r="E713" s="53" t="s">
        <v>2987</v>
      </c>
      <c r="F713" s="53" t="s">
        <v>3011</v>
      </c>
      <c r="G713" s="53" t="s">
        <v>3012</v>
      </c>
    </row>
    <row r="714" customFormat="false" ht="12.75" hidden="false" customHeight="true" outlineLevel="0" collapsed="false">
      <c r="D714" s="52" t="n">
        <v>100001</v>
      </c>
      <c r="E714" s="53" t="s">
        <v>2987</v>
      </c>
      <c r="F714" s="53" t="s">
        <v>3013</v>
      </c>
      <c r="G714" s="53" t="s">
        <v>3014</v>
      </c>
    </row>
    <row r="715" customFormat="false" ht="12.75" hidden="false" customHeight="true" outlineLevel="0" collapsed="false">
      <c r="D715" s="52" t="n">
        <v>100001</v>
      </c>
      <c r="E715" s="53" t="s">
        <v>2987</v>
      </c>
      <c r="F715" s="53" t="s">
        <v>3015</v>
      </c>
      <c r="G715" s="53" t="s">
        <v>3016</v>
      </c>
    </row>
    <row r="716" customFormat="false" ht="12.75" hidden="false" customHeight="true" outlineLevel="0" collapsed="false">
      <c r="D716" s="52" t="n">
        <v>100001</v>
      </c>
      <c r="E716" s="53" t="s">
        <v>2987</v>
      </c>
      <c r="F716" s="53" t="s">
        <v>3017</v>
      </c>
      <c r="G716" s="53" t="s">
        <v>3018</v>
      </c>
    </row>
    <row r="717" customFormat="false" ht="12.75" hidden="false" customHeight="true" outlineLevel="0" collapsed="false">
      <c r="D717" s="52" t="n">
        <v>100001</v>
      </c>
      <c r="E717" s="53" t="s">
        <v>2987</v>
      </c>
      <c r="F717" s="53" t="s">
        <v>3019</v>
      </c>
      <c r="G717" s="53" t="s">
        <v>3020</v>
      </c>
    </row>
    <row r="718" customFormat="false" ht="12.75" hidden="false" customHeight="true" outlineLevel="0" collapsed="false">
      <c r="D718" s="52" t="n">
        <v>53003</v>
      </c>
      <c r="E718" s="53" t="s">
        <v>3021</v>
      </c>
      <c r="F718" s="53" t="s">
        <v>3022</v>
      </c>
      <c r="G718" s="53" t="s">
        <v>3023</v>
      </c>
    </row>
    <row r="719" customFormat="false" ht="12.75" hidden="false" customHeight="true" outlineLevel="0" collapsed="false">
      <c r="D719" s="52" t="n">
        <v>53003</v>
      </c>
      <c r="E719" s="53" t="s">
        <v>3021</v>
      </c>
      <c r="F719" s="53" t="s">
        <v>3024</v>
      </c>
      <c r="G719" s="53" t="s">
        <v>3025</v>
      </c>
    </row>
    <row r="720" customFormat="false" ht="12.75" hidden="false" customHeight="true" outlineLevel="0" collapsed="false">
      <c r="D720" s="52" t="n">
        <v>53003</v>
      </c>
      <c r="E720" s="53" t="s">
        <v>3021</v>
      </c>
      <c r="F720" s="53" t="s">
        <v>3026</v>
      </c>
      <c r="G720" s="53" t="s">
        <v>3027</v>
      </c>
    </row>
    <row r="721" customFormat="false" ht="12.75" hidden="false" customHeight="true" outlineLevel="0" collapsed="false">
      <c r="D721" s="52" t="n">
        <v>53003</v>
      </c>
      <c r="E721" s="53" t="s">
        <v>3021</v>
      </c>
      <c r="F721" s="53" t="s">
        <v>3028</v>
      </c>
      <c r="G721" s="53" t="s">
        <v>3029</v>
      </c>
    </row>
    <row r="722" customFormat="false" ht="12.75" hidden="false" customHeight="true" outlineLevel="0" collapsed="false">
      <c r="D722" s="52" t="n">
        <v>53003</v>
      </c>
      <c r="E722" s="53" t="s">
        <v>3021</v>
      </c>
      <c r="F722" s="53" t="s">
        <v>3030</v>
      </c>
      <c r="G722" s="53" t="s">
        <v>3031</v>
      </c>
    </row>
    <row r="723" customFormat="false" ht="12.75" hidden="false" customHeight="true" outlineLevel="0" collapsed="false">
      <c r="D723" s="52" t="n">
        <v>53003</v>
      </c>
      <c r="E723" s="53" t="s">
        <v>3021</v>
      </c>
      <c r="F723" s="53" t="s">
        <v>3032</v>
      </c>
      <c r="G723" s="53" t="s">
        <v>3033</v>
      </c>
    </row>
    <row r="724" customFormat="false" ht="12.75" hidden="false" customHeight="true" outlineLevel="0" collapsed="false">
      <c r="D724" s="52" t="n">
        <v>53003</v>
      </c>
      <c r="E724" s="53" t="s">
        <v>3021</v>
      </c>
      <c r="F724" s="53" t="s">
        <v>3034</v>
      </c>
      <c r="G724" s="53" t="s">
        <v>3035</v>
      </c>
    </row>
    <row r="725" customFormat="false" ht="12.75" hidden="false" customHeight="true" outlineLevel="0" collapsed="false">
      <c r="D725" s="52" t="n">
        <v>53003</v>
      </c>
      <c r="E725" s="53" t="s">
        <v>3021</v>
      </c>
      <c r="F725" s="53" t="s">
        <v>3036</v>
      </c>
      <c r="G725" s="53" t="s">
        <v>3037</v>
      </c>
    </row>
    <row r="726" customFormat="false" ht="12.75" hidden="false" customHeight="true" outlineLevel="0" collapsed="false">
      <c r="D726" s="52" t="n">
        <v>53003</v>
      </c>
      <c r="E726" s="53" t="s">
        <v>3021</v>
      </c>
      <c r="F726" s="53" t="s">
        <v>3038</v>
      </c>
      <c r="G726" s="53" t="s">
        <v>3039</v>
      </c>
    </row>
    <row r="727" customFormat="false" ht="12.75" hidden="false" customHeight="true" outlineLevel="0" collapsed="false">
      <c r="D727" s="52" t="n">
        <v>53003</v>
      </c>
      <c r="E727" s="53" t="s">
        <v>3021</v>
      </c>
      <c r="F727" s="53" t="s">
        <v>3040</v>
      </c>
      <c r="G727" s="53" t="s">
        <v>3041</v>
      </c>
    </row>
    <row r="728" customFormat="false" ht="12.75" hidden="false" customHeight="true" outlineLevel="0" collapsed="false">
      <c r="D728" s="52" t="n">
        <v>53003</v>
      </c>
      <c r="E728" s="53" t="s">
        <v>3021</v>
      </c>
      <c r="F728" s="53" t="s">
        <v>3042</v>
      </c>
      <c r="G728" s="53" t="s">
        <v>3043</v>
      </c>
    </row>
    <row r="729" customFormat="false" ht="12.75" hidden="false" customHeight="true" outlineLevel="0" collapsed="false">
      <c r="D729" s="52" t="n">
        <v>53003</v>
      </c>
      <c r="E729" s="53" t="s">
        <v>3021</v>
      </c>
      <c r="F729" s="53" t="s">
        <v>3044</v>
      </c>
      <c r="G729" s="53" t="s">
        <v>3045</v>
      </c>
    </row>
    <row r="730" customFormat="false" ht="12.75" hidden="false" customHeight="true" outlineLevel="0" collapsed="false">
      <c r="D730" s="52" t="n">
        <v>53003</v>
      </c>
      <c r="E730" s="53" t="s">
        <v>3021</v>
      </c>
      <c r="F730" s="53" t="s">
        <v>3046</v>
      </c>
      <c r="G730" s="53" t="s">
        <v>3047</v>
      </c>
    </row>
    <row r="731" customFormat="false" ht="12.75" hidden="false" customHeight="true" outlineLevel="0" collapsed="false">
      <c r="D731" s="52" t="n">
        <v>53003</v>
      </c>
      <c r="E731" s="53" t="s">
        <v>3021</v>
      </c>
      <c r="F731" s="53" t="s">
        <v>3048</v>
      </c>
      <c r="G731" s="53" t="s">
        <v>3049</v>
      </c>
    </row>
    <row r="732" customFormat="false" ht="12.75" hidden="false" customHeight="true" outlineLevel="0" collapsed="false">
      <c r="D732" s="52" t="n">
        <v>53003</v>
      </c>
      <c r="E732" s="53" t="s">
        <v>3021</v>
      </c>
      <c r="F732" s="53" t="s">
        <v>3050</v>
      </c>
      <c r="G732" s="53" t="s">
        <v>3051</v>
      </c>
    </row>
    <row r="733" customFormat="false" ht="12.75" hidden="false" customHeight="true" outlineLevel="0" collapsed="false">
      <c r="D733" s="52" t="n">
        <v>53003</v>
      </c>
      <c r="E733" s="53" t="s">
        <v>3021</v>
      </c>
      <c r="F733" s="53" t="s">
        <v>3052</v>
      </c>
      <c r="G733" s="53" t="s">
        <v>3053</v>
      </c>
    </row>
    <row r="734" customFormat="false" ht="12.75" hidden="false" customHeight="true" outlineLevel="0" collapsed="false">
      <c r="D734" s="52" t="n">
        <v>53003</v>
      </c>
      <c r="E734" s="53" t="s">
        <v>3021</v>
      </c>
      <c r="F734" s="53" t="s">
        <v>3054</v>
      </c>
      <c r="G734" s="53" t="s">
        <v>3055</v>
      </c>
    </row>
    <row r="735" customFormat="false" ht="12.75" hidden="false" customHeight="true" outlineLevel="0" collapsed="false">
      <c r="D735" s="52" t="n">
        <v>53003</v>
      </c>
      <c r="E735" s="53" t="s">
        <v>3021</v>
      </c>
      <c r="F735" s="53" t="s">
        <v>3056</v>
      </c>
      <c r="G735" s="53" t="s">
        <v>3057</v>
      </c>
    </row>
    <row r="736" customFormat="false" ht="12.75" hidden="false" customHeight="true" outlineLevel="0" collapsed="false">
      <c r="D736" s="52" t="n">
        <v>53003</v>
      </c>
      <c r="E736" s="53" t="s">
        <v>3021</v>
      </c>
      <c r="F736" s="53" t="s">
        <v>3058</v>
      </c>
      <c r="G736" s="53" t="s">
        <v>3059</v>
      </c>
    </row>
    <row r="737" customFormat="false" ht="12.75" hidden="false" customHeight="true" outlineLevel="0" collapsed="false">
      <c r="D737" s="52" t="n">
        <v>53003</v>
      </c>
      <c r="E737" s="53" t="s">
        <v>3021</v>
      </c>
      <c r="F737" s="53" t="s">
        <v>3060</v>
      </c>
      <c r="G737" s="53" t="s">
        <v>3061</v>
      </c>
    </row>
    <row r="738" customFormat="false" ht="12.75" hidden="false" customHeight="true" outlineLevel="0" collapsed="false">
      <c r="D738" s="52" t="n">
        <v>53003</v>
      </c>
      <c r="E738" s="53" t="s">
        <v>3021</v>
      </c>
      <c r="F738" s="53" t="s">
        <v>3062</v>
      </c>
      <c r="G738" s="53" t="s">
        <v>3063</v>
      </c>
    </row>
    <row r="739" customFormat="false" ht="12.75" hidden="false" customHeight="true" outlineLevel="0" collapsed="false">
      <c r="D739" s="52" t="n">
        <v>53003</v>
      </c>
      <c r="E739" s="53" t="s">
        <v>3021</v>
      </c>
      <c r="F739" s="53" t="s">
        <v>3064</v>
      </c>
      <c r="G739" s="53" t="s">
        <v>3065</v>
      </c>
    </row>
    <row r="740" customFormat="false" ht="12.75" hidden="false" customHeight="true" outlineLevel="0" collapsed="false">
      <c r="D740" s="52" t="n">
        <v>53003</v>
      </c>
      <c r="E740" s="53" t="s">
        <v>3021</v>
      </c>
      <c r="F740" s="53" t="s">
        <v>3066</v>
      </c>
      <c r="G740" s="53" t="s">
        <v>3067</v>
      </c>
    </row>
    <row r="741" customFormat="false" ht="12.75" hidden="false" customHeight="true" outlineLevel="0" collapsed="false">
      <c r="D741" s="52" t="n">
        <v>50005</v>
      </c>
      <c r="E741" s="53" t="s">
        <v>3068</v>
      </c>
      <c r="F741" s="53" t="s">
        <v>3069</v>
      </c>
      <c r="G741" s="53" t="s">
        <v>3070</v>
      </c>
    </row>
    <row r="742" customFormat="false" ht="12.75" hidden="false" customHeight="true" outlineLevel="0" collapsed="false">
      <c r="D742" s="52" t="n">
        <v>50005</v>
      </c>
      <c r="E742" s="53" t="s">
        <v>3068</v>
      </c>
      <c r="F742" s="53" t="s">
        <v>3071</v>
      </c>
      <c r="G742" s="53" t="s">
        <v>3072</v>
      </c>
    </row>
    <row r="743" customFormat="false" ht="12.75" hidden="false" customHeight="true" outlineLevel="0" collapsed="false">
      <c r="D743" s="52" t="n">
        <v>50005</v>
      </c>
      <c r="E743" s="53" t="s">
        <v>3068</v>
      </c>
      <c r="F743" s="53" t="s">
        <v>3073</v>
      </c>
      <c r="G743" s="53" t="s">
        <v>3074</v>
      </c>
    </row>
    <row r="744" customFormat="false" ht="12.75" hidden="false" customHeight="true" outlineLevel="0" collapsed="false">
      <c r="D744" s="52" t="n">
        <v>46007</v>
      </c>
      <c r="E744" s="53" t="s">
        <v>3075</v>
      </c>
      <c r="F744" s="53" t="s">
        <v>3076</v>
      </c>
      <c r="G744" s="53" t="s">
        <v>3077</v>
      </c>
    </row>
    <row r="745" customFormat="false" ht="12.75" hidden="false" customHeight="true" outlineLevel="0" collapsed="false">
      <c r="D745" s="52" t="n">
        <v>46007</v>
      </c>
      <c r="E745" s="53" t="s">
        <v>3075</v>
      </c>
      <c r="F745" s="53" t="s">
        <v>3078</v>
      </c>
      <c r="G745" s="53" t="s">
        <v>3079</v>
      </c>
    </row>
    <row r="746" customFormat="false" ht="12.75" hidden="false" customHeight="true" outlineLevel="0" collapsed="false">
      <c r="D746" s="52" t="n">
        <v>46007</v>
      </c>
      <c r="E746" s="53" t="s">
        <v>3075</v>
      </c>
      <c r="F746" s="53" t="s">
        <v>3080</v>
      </c>
      <c r="G746" s="53" t="s">
        <v>3081</v>
      </c>
    </row>
    <row r="747" customFormat="false" ht="12.75" hidden="false" customHeight="true" outlineLevel="0" collapsed="false">
      <c r="D747" s="52" t="n">
        <v>46007</v>
      </c>
      <c r="E747" s="53" t="s">
        <v>3075</v>
      </c>
      <c r="F747" s="53" t="s">
        <v>3082</v>
      </c>
      <c r="G747" s="53" t="s">
        <v>3083</v>
      </c>
    </row>
    <row r="748" customFormat="false" ht="12.75" hidden="false" customHeight="true" outlineLevel="0" collapsed="false">
      <c r="D748" s="52" t="n">
        <v>46007</v>
      </c>
      <c r="E748" s="53" t="s">
        <v>3075</v>
      </c>
      <c r="F748" s="53" t="s">
        <v>3084</v>
      </c>
      <c r="G748" s="53" t="s">
        <v>3085</v>
      </c>
    </row>
    <row r="749" customFormat="false" ht="12.75" hidden="false" customHeight="true" outlineLevel="0" collapsed="false">
      <c r="D749" s="52" t="n">
        <v>46007</v>
      </c>
      <c r="E749" s="53" t="s">
        <v>3075</v>
      </c>
      <c r="F749" s="53" t="s">
        <v>3086</v>
      </c>
      <c r="G749" s="53" t="s">
        <v>3087</v>
      </c>
    </row>
    <row r="750" customFormat="false" ht="12.75" hidden="false" customHeight="true" outlineLevel="0" collapsed="false">
      <c r="D750" s="52" t="n">
        <v>46007</v>
      </c>
      <c r="E750" s="53" t="s">
        <v>3075</v>
      </c>
      <c r="F750" s="53" t="s">
        <v>3088</v>
      </c>
      <c r="G750" s="53" t="s">
        <v>3089</v>
      </c>
    </row>
    <row r="751" customFormat="false" ht="12.75" hidden="false" customHeight="true" outlineLevel="0" collapsed="false">
      <c r="D751" s="52" t="n">
        <v>46007</v>
      </c>
      <c r="E751" s="53" t="s">
        <v>3075</v>
      </c>
      <c r="F751" s="53" t="s">
        <v>3090</v>
      </c>
      <c r="G751" s="53" t="s">
        <v>3091</v>
      </c>
    </row>
    <row r="752" customFormat="false" ht="12.75" hidden="false" customHeight="true" outlineLevel="0" collapsed="false">
      <c r="D752" s="52" t="n">
        <v>46007</v>
      </c>
      <c r="E752" s="53" t="s">
        <v>3075</v>
      </c>
      <c r="F752" s="53" t="s">
        <v>3092</v>
      </c>
      <c r="G752" s="53" t="s">
        <v>3093</v>
      </c>
    </row>
    <row r="753" customFormat="false" ht="12.75" hidden="false" customHeight="true" outlineLevel="0" collapsed="false">
      <c r="D753" s="52" t="n">
        <v>46007</v>
      </c>
      <c r="E753" s="53" t="s">
        <v>3075</v>
      </c>
      <c r="F753" s="53" t="s">
        <v>3094</v>
      </c>
      <c r="G753" s="53" t="s">
        <v>3095</v>
      </c>
    </row>
    <row r="754" customFormat="false" ht="12.75" hidden="false" customHeight="true" outlineLevel="0" collapsed="false">
      <c r="D754" s="52" t="n">
        <v>46007</v>
      </c>
      <c r="E754" s="53" t="s">
        <v>3075</v>
      </c>
      <c r="F754" s="53" t="s">
        <v>3096</v>
      </c>
      <c r="G754" s="53" t="s">
        <v>2727</v>
      </c>
    </row>
    <row r="755" customFormat="false" ht="12.75" hidden="false" customHeight="true" outlineLevel="0" collapsed="false">
      <c r="D755" s="52" t="n">
        <v>46007</v>
      </c>
      <c r="E755" s="53" t="s">
        <v>3075</v>
      </c>
      <c r="F755" s="53" t="s">
        <v>3097</v>
      </c>
      <c r="G755" s="53" t="s">
        <v>3098</v>
      </c>
    </row>
    <row r="756" customFormat="false" ht="12.75" hidden="false" customHeight="true" outlineLevel="0" collapsed="false">
      <c r="D756" s="52" t="n">
        <v>46007</v>
      </c>
      <c r="E756" s="53" t="s">
        <v>3075</v>
      </c>
      <c r="F756" s="53" t="s">
        <v>3099</v>
      </c>
      <c r="G756" s="53" t="s">
        <v>3100</v>
      </c>
    </row>
    <row r="757" customFormat="false" ht="12.75" hidden="false" customHeight="true" outlineLevel="0" collapsed="false">
      <c r="D757" s="52" t="n">
        <v>46007</v>
      </c>
      <c r="E757" s="53" t="s">
        <v>3075</v>
      </c>
      <c r="F757" s="53" t="s">
        <v>3101</v>
      </c>
      <c r="G757" s="53" t="s">
        <v>2286</v>
      </c>
    </row>
    <row r="758" customFormat="false" ht="12.75" hidden="false" customHeight="true" outlineLevel="0" collapsed="false">
      <c r="D758" s="52" t="n">
        <v>46007</v>
      </c>
      <c r="E758" s="53" t="s">
        <v>3075</v>
      </c>
      <c r="F758" s="53" t="s">
        <v>3102</v>
      </c>
      <c r="G758" s="53" t="s">
        <v>3103</v>
      </c>
    </row>
    <row r="759" customFormat="false" ht="12.75" hidden="false" customHeight="true" outlineLevel="0" collapsed="false">
      <c r="D759" s="52" t="n">
        <v>46007</v>
      </c>
      <c r="E759" s="53" t="s">
        <v>3075</v>
      </c>
      <c r="F759" s="53" t="s">
        <v>3104</v>
      </c>
      <c r="G759" s="53" t="s">
        <v>3105</v>
      </c>
    </row>
    <row r="760" customFormat="false" ht="12.75" hidden="false" customHeight="true" outlineLevel="0" collapsed="false">
      <c r="D760" s="52" t="n">
        <v>46007</v>
      </c>
      <c r="E760" s="53" t="s">
        <v>3075</v>
      </c>
      <c r="F760" s="53" t="s">
        <v>3106</v>
      </c>
      <c r="G760" s="53" t="s">
        <v>3107</v>
      </c>
    </row>
    <row r="761" customFormat="false" ht="12.75" hidden="false" customHeight="true" outlineLevel="0" collapsed="false">
      <c r="D761" s="52" t="n">
        <v>46007</v>
      </c>
      <c r="E761" s="53" t="s">
        <v>3075</v>
      </c>
      <c r="F761" s="53" t="s">
        <v>3108</v>
      </c>
      <c r="G761" s="53" t="s">
        <v>3109</v>
      </c>
    </row>
    <row r="762" customFormat="false" ht="12.75" hidden="false" customHeight="true" outlineLevel="0" collapsed="false">
      <c r="D762" s="52" t="n">
        <v>46007</v>
      </c>
      <c r="E762" s="53" t="s">
        <v>3075</v>
      </c>
      <c r="F762" s="53" t="s">
        <v>3110</v>
      </c>
      <c r="G762" s="53" t="s">
        <v>3111</v>
      </c>
    </row>
    <row r="763" customFormat="false" ht="12.75" hidden="false" customHeight="true" outlineLevel="0" collapsed="false">
      <c r="D763" s="52" t="n">
        <v>49004</v>
      </c>
      <c r="E763" s="53" t="s">
        <v>3112</v>
      </c>
      <c r="F763" s="53" t="s">
        <v>3113</v>
      </c>
      <c r="G763" s="53" t="s">
        <v>3114</v>
      </c>
    </row>
    <row r="764" customFormat="false" ht="12.75" hidden="false" customHeight="true" outlineLevel="0" collapsed="false">
      <c r="D764" s="52" t="n">
        <v>49004</v>
      </c>
      <c r="E764" s="53" t="s">
        <v>3112</v>
      </c>
      <c r="F764" s="53" t="s">
        <v>3115</v>
      </c>
      <c r="G764" s="53" t="s">
        <v>3116</v>
      </c>
    </row>
    <row r="765" customFormat="false" ht="12.75" hidden="false" customHeight="true" outlineLevel="0" collapsed="false">
      <c r="D765" s="52" t="n">
        <v>49004</v>
      </c>
      <c r="E765" s="53" t="s">
        <v>3112</v>
      </c>
      <c r="F765" s="53" t="s">
        <v>3117</v>
      </c>
      <c r="G765" s="53" t="s">
        <v>3118</v>
      </c>
    </row>
    <row r="766" customFormat="false" ht="12.75" hidden="false" customHeight="true" outlineLevel="0" collapsed="false">
      <c r="D766" s="52" t="n">
        <v>49004</v>
      </c>
      <c r="E766" s="53" t="s">
        <v>3112</v>
      </c>
      <c r="F766" s="53" t="s">
        <v>3119</v>
      </c>
      <c r="G766" s="53" t="s">
        <v>3120</v>
      </c>
    </row>
    <row r="767" customFormat="false" ht="12.75" hidden="false" customHeight="true" outlineLevel="0" collapsed="false">
      <c r="D767" s="52" t="n">
        <v>49004</v>
      </c>
      <c r="E767" s="53" t="s">
        <v>3112</v>
      </c>
      <c r="F767" s="53" t="s">
        <v>3121</v>
      </c>
      <c r="G767" s="53" t="s">
        <v>3122</v>
      </c>
    </row>
    <row r="768" customFormat="false" ht="12.75" hidden="false" customHeight="true" outlineLevel="0" collapsed="false">
      <c r="D768" s="52" t="n">
        <v>49004</v>
      </c>
      <c r="E768" s="53" t="s">
        <v>3112</v>
      </c>
      <c r="F768" s="53" t="s">
        <v>3123</v>
      </c>
      <c r="G768" s="53" t="s">
        <v>3124</v>
      </c>
    </row>
    <row r="769" customFormat="false" ht="12.75" hidden="false" customHeight="true" outlineLevel="0" collapsed="false">
      <c r="D769" s="52" t="n">
        <v>49004</v>
      </c>
      <c r="E769" s="53" t="s">
        <v>3112</v>
      </c>
      <c r="F769" s="53" t="s">
        <v>3125</v>
      </c>
      <c r="G769" s="53" t="s">
        <v>3126</v>
      </c>
    </row>
    <row r="770" customFormat="false" ht="12.75" hidden="false" customHeight="true" outlineLevel="0" collapsed="false">
      <c r="D770" s="52" t="n">
        <v>49004</v>
      </c>
      <c r="E770" s="53" t="s">
        <v>3112</v>
      </c>
      <c r="F770" s="53" t="s">
        <v>3127</v>
      </c>
      <c r="G770" s="53" t="s">
        <v>3128</v>
      </c>
    </row>
    <row r="771" customFormat="false" ht="12.75" hidden="false" customHeight="true" outlineLevel="0" collapsed="false">
      <c r="D771" s="52" t="n">
        <v>49004</v>
      </c>
      <c r="E771" s="53" t="s">
        <v>3112</v>
      </c>
      <c r="F771" s="53" t="s">
        <v>3129</v>
      </c>
      <c r="G771" s="53" t="s">
        <v>3130</v>
      </c>
    </row>
    <row r="772" customFormat="false" ht="12.75" hidden="false" customHeight="true" outlineLevel="0" collapsed="false">
      <c r="D772" s="52" t="n">
        <v>49004</v>
      </c>
      <c r="E772" s="53" t="s">
        <v>3112</v>
      </c>
      <c r="F772" s="53" t="s">
        <v>3131</v>
      </c>
      <c r="G772" s="53" t="s">
        <v>3132</v>
      </c>
    </row>
    <row r="773" customFormat="false" ht="12.75" hidden="false" customHeight="true" outlineLevel="0" collapsed="false">
      <c r="D773" s="52" t="n">
        <v>49004</v>
      </c>
      <c r="E773" s="53" t="s">
        <v>3112</v>
      </c>
      <c r="F773" s="53" t="s">
        <v>3133</v>
      </c>
      <c r="G773" s="53" t="s">
        <v>3134</v>
      </c>
    </row>
    <row r="774" customFormat="false" ht="12.75" hidden="false" customHeight="true" outlineLevel="0" collapsed="false">
      <c r="D774" s="52" t="n">
        <v>49004</v>
      </c>
      <c r="E774" s="53" t="s">
        <v>3112</v>
      </c>
      <c r="F774" s="53" t="s">
        <v>3135</v>
      </c>
      <c r="G774" s="53" t="s">
        <v>3136</v>
      </c>
    </row>
    <row r="775" customFormat="false" ht="12.75" hidden="false" customHeight="true" outlineLevel="0" collapsed="false">
      <c r="D775" s="52" t="n">
        <v>49004</v>
      </c>
      <c r="E775" s="53" t="s">
        <v>3112</v>
      </c>
      <c r="F775" s="53" t="s">
        <v>3137</v>
      </c>
      <c r="G775" s="53" t="s">
        <v>3138</v>
      </c>
    </row>
    <row r="776" customFormat="false" ht="12.75" hidden="false" customHeight="true" outlineLevel="0" collapsed="false">
      <c r="D776" s="52" t="n">
        <v>51006</v>
      </c>
      <c r="E776" s="53" t="s">
        <v>3139</v>
      </c>
      <c r="F776" s="53" t="s">
        <v>3140</v>
      </c>
      <c r="G776" s="53" t="s">
        <v>2681</v>
      </c>
    </row>
    <row r="777" customFormat="false" ht="12.75" hidden="false" customHeight="true" outlineLevel="0" collapsed="false">
      <c r="D777" s="52" t="n">
        <v>51006</v>
      </c>
      <c r="E777" s="53" t="s">
        <v>3139</v>
      </c>
      <c r="F777" s="53" t="s">
        <v>3141</v>
      </c>
      <c r="G777" s="53" t="s">
        <v>2894</v>
      </c>
    </row>
    <row r="778" customFormat="false" ht="12.75" hidden="false" customHeight="true" outlineLevel="0" collapsed="false">
      <c r="D778" s="52" t="n">
        <v>51006</v>
      </c>
      <c r="E778" s="53" t="s">
        <v>3139</v>
      </c>
      <c r="F778" s="53" t="s">
        <v>3142</v>
      </c>
      <c r="G778" s="53" t="s">
        <v>3143</v>
      </c>
    </row>
    <row r="779" customFormat="false" ht="12.75" hidden="false" customHeight="true" outlineLevel="0" collapsed="false">
      <c r="D779" s="52" t="n">
        <v>51006</v>
      </c>
      <c r="E779" s="53" t="s">
        <v>3139</v>
      </c>
      <c r="F779" s="53" t="s">
        <v>3144</v>
      </c>
      <c r="G779" s="53" t="s">
        <v>3145</v>
      </c>
    </row>
    <row r="780" customFormat="false" ht="12.75" hidden="false" customHeight="true" outlineLevel="0" collapsed="false">
      <c r="D780" s="52" t="n">
        <v>51006</v>
      </c>
      <c r="E780" s="53" t="s">
        <v>3139</v>
      </c>
      <c r="F780" s="53" t="s">
        <v>3146</v>
      </c>
      <c r="G780" s="53" t="s">
        <v>3147</v>
      </c>
    </row>
    <row r="781" customFormat="false" ht="12.75" hidden="false" customHeight="true" outlineLevel="0" collapsed="false">
      <c r="D781" s="52" t="n">
        <v>51006</v>
      </c>
      <c r="E781" s="53" t="s">
        <v>3139</v>
      </c>
      <c r="F781" s="53" t="s">
        <v>3148</v>
      </c>
      <c r="G781" s="53" t="s">
        <v>3149</v>
      </c>
    </row>
    <row r="782" customFormat="false" ht="12.75" hidden="false" customHeight="true" outlineLevel="0" collapsed="false">
      <c r="D782" s="52" t="n">
        <v>51006</v>
      </c>
      <c r="E782" s="53" t="s">
        <v>3139</v>
      </c>
      <c r="F782" s="53" t="s">
        <v>3150</v>
      </c>
      <c r="G782" s="53" t="s">
        <v>3151</v>
      </c>
    </row>
    <row r="783" customFormat="false" ht="12.75" hidden="false" customHeight="true" outlineLevel="0" collapsed="false">
      <c r="D783" s="52" t="n">
        <v>51006</v>
      </c>
      <c r="E783" s="53" t="s">
        <v>3139</v>
      </c>
      <c r="F783" s="53" t="s">
        <v>3152</v>
      </c>
      <c r="G783" s="53" t="s">
        <v>3153</v>
      </c>
    </row>
    <row r="784" customFormat="false" ht="12.75" hidden="false" customHeight="true" outlineLevel="0" collapsed="false">
      <c r="D784" s="52" t="n">
        <v>51006</v>
      </c>
      <c r="E784" s="53" t="s">
        <v>3139</v>
      </c>
      <c r="F784" s="53" t="s">
        <v>3154</v>
      </c>
      <c r="G784" s="53" t="s">
        <v>3155</v>
      </c>
    </row>
    <row r="785" customFormat="false" ht="12.75" hidden="false" customHeight="true" outlineLevel="0" collapsed="false">
      <c r="D785" s="52" t="n">
        <v>51006</v>
      </c>
      <c r="E785" s="53" t="s">
        <v>3139</v>
      </c>
      <c r="F785" s="53" t="s">
        <v>3156</v>
      </c>
      <c r="G785" s="53" t="s">
        <v>3157</v>
      </c>
    </row>
    <row r="786" customFormat="false" ht="12.75" hidden="false" customHeight="true" outlineLevel="0" collapsed="false">
      <c r="D786" s="52" t="n">
        <v>51006</v>
      </c>
      <c r="E786" s="53" t="s">
        <v>3139</v>
      </c>
      <c r="F786" s="53" t="s">
        <v>3158</v>
      </c>
      <c r="G786" s="53" t="s">
        <v>3159</v>
      </c>
    </row>
    <row r="787" customFormat="false" ht="12.75" hidden="false" customHeight="true" outlineLevel="0" collapsed="false">
      <c r="D787" s="52" t="n">
        <v>51006</v>
      </c>
      <c r="E787" s="53" t="s">
        <v>3139</v>
      </c>
      <c r="F787" s="53" t="s">
        <v>3160</v>
      </c>
      <c r="G787" s="53" t="s">
        <v>3161</v>
      </c>
    </row>
    <row r="788" customFormat="false" ht="12.75" hidden="false" customHeight="true" outlineLevel="0" collapsed="false">
      <c r="D788" s="52" t="n">
        <v>51006</v>
      </c>
      <c r="E788" s="53" t="s">
        <v>3139</v>
      </c>
      <c r="F788" s="53" t="s">
        <v>3162</v>
      </c>
      <c r="G788" s="53" t="s">
        <v>3163</v>
      </c>
    </row>
    <row r="789" customFormat="false" ht="12.75" hidden="false" customHeight="true" outlineLevel="0" collapsed="false">
      <c r="D789" s="52" t="n">
        <v>51006</v>
      </c>
      <c r="E789" s="53" t="s">
        <v>3139</v>
      </c>
      <c r="F789" s="53" t="s">
        <v>3164</v>
      </c>
      <c r="G789" s="53" t="s">
        <v>3165</v>
      </c>
    </row>
    <row r="790" customFormat="false" ht="12.75" hidden="false" customHeight="true" outlineLevel="0" collapsed="false">
      <c r="D790" s="52" t="n">
        <v>51006</v>
      </c>
      <c r="E790" s="53" t="s">
        <v>3139</v>
      </c>
      <c r="F790" s="53" t="s">
        <v>3166</v>
      </c>
      <c r="G790" s="53" t="s">
        <v>3167</v>
      </c>
    </row>
    <row r="791" customFormat="false" ht="12.75" hidden="false" customHeight="true" outlineLevel="0" collapsed="false">
      <c r="D791" s="52" t="n">
        <v>48008</v>
      </c>
      <c r="E791" s="53" t="s">
        <v>3168</v>
      </c>
      <c r="F791" s="53" t="s">
        <v>3169</v>
      </c>
      <c r="G791" s="53" t="s">
        <v>3170</v>
      </c>
    </row>
    <row r="792" customFormat="false" ht="12.75" hidden="false" customHeight="true" outlineLevel="0" collapsed="false">
      <c r="D792" s="52" t="n">
        <v>48008</v>
      </c>
      <c r="E792" s="53" t="s">
        <v>3168</v>
      </c>
      <c r="F792" s="53" t="s">
        <v>3171</v>
      </c>
      <c r="G792" s="53" t="s">
        <v>3172</v>
      </c>
    </row>
    <row r="793" customFormat="false" ht="12.75" hidden="false" customHeight="true" outlineLevel="0" collapsed="false">
      <c r="D793" s="52" t="n">
        <v>48008</v>
      </c>
      <c r="E793" s="53" t="s">
        <v>3168</v>
      </c>
      <c r="F793" s="53" t="s">
        <v>3173</v>
      </c>
      <c r="G793" s="53" t="s">
        <v>3174</v>
      </c>
    </row>
    <row r="794" customFormat="false" ht="12.75" hidden="false" customHeight="true" outlineLevel="0" collapsed="false">
      <c r="D794" s="52" t="n">
        <v>48008</v>
      </c>
      <c r="E794" s="53" t="s">
        <v>3168</v>
      </c>
      <c r="F794" s="53" t="s">
        <v>3175</v>
      </c>
      <c r="G794" s="53" t="s">
        <v>3176</v>
      </c>
    </row>
    <row r="795" customFormat="false" ht="12.75" hidden="false" customHeight="true" outlineLevel="0" collapsed="false">
      <c r="D795" s="52" t="n">
        <v>48008</v>
      </c>
      <c r="E795" s="53" t="s">
        <v>3168</v>
      </c>
      <c r="F795" s="53" t="s">
        <v>3177</v>
      </c>
      <c r="G795" s="53" t="s">
        <v>2872</v>
      </c>
    </row>
    <row r="796" customFormat="false" ht="12.75" hidden="false" customHeight="true" outlineLevel="0" collapsed="false">
      <c r="D796" s="52" t="n">
        <v>49005</v>
      </c>
      <c r="E796" s="53" t="s">
        <v>3178</v>
      </c>
      <c r="F796" s="53" t="s">
        <v>3179</v>
      </c>
      <c r="G796" s="53" t="s">
        <v>3180</v>
      </c>
    </row>
    <row r="797" customFormat="false" ht="12.75" hidden="false" customHeight="true" outlineLevel="0" collapsed="false">
      <c r="D797" s="52" t="n">
        <v>49005</v>
      </c>
      <c r="E797" s="53" t="s">
        <v>3178</v>
      </c>
      <c r="F797" s="53" t="s">
        <v>3181</v>
      </c>
      <c r="G797" s="53" t="s">
        <v>3182</v>
      </c>
    </row>
    <row r="798" customFormat="false" ht="12.75" hidden="false" customHeight="true" outlineLevel="0" collapsed="false">
      <c r="D798" s="52" t="n">
        <v>49005</v>
      </c>
      <c r="E798" s="53" t="s">
        <v>3178</v>
      </c>
      <c r="F798" s="53" t="s">
        <v>3183</v>
      </c>
      <c r="G798" s="53" t="s">
        <v>3184</v>
      </c>
    </row>
    <row r="799" customFormat="false" ht="12.75" hidden="false" customHeight="true" outlineLevel="0" collapsed="false">
      <c r="D799" s="52" t="n">
        <v>51007</v>
      </c>
      <c r="E799" s="53" t="s">
        <v>3185</v>
      </c>
      <c r="F799" s="53" t="s">
        <v>3186</v>
      </c>
      <c r="G799" s="53" t="s">
        <v>3187</v>
      </c>
    </row>
    <row r="800" customFormat="false" ht="12.75" hidden="false" customHeight="true" outlineLevel="0" collapsed="false">
      <c r="D800" s="52" t="n">
        <v>51007</v>
      </c>
      <c r="E800" s="53" t="s">
        <v>3185</v>
      </c>
      <c r="F800" s="53" t="s">
        <v>3188</v>
      </c>
      <c r="G800" s="53" t="s">
        <v>3189</v>
      </c>
    </row>
    <row r="801" customFormat="false" ht="12.75" hidden="false" customHeight="true" outlineLevel="0" collapsed="false">
      <c r="D801" s="52" t="n">
        <v>51007</v>
      </c>
      <c r="E801" s="53" t="s">
        <v>3185</v>
      </c>
      <c r="F801" s="53" t="s">
        <v>3190</v>
      </c>
      <c r="G801" s="53" t="s">
        <v>3191</v>
      </c>
    </row>
    <row r="802" customFormat="false" ht="12.75" hidden="false" customHeight="true" outlineLevel="0" collapsed="false">
      <c r="D802" s="52" t="n">
        <v>51007</v>
      </c>
      <c r="E802" s="53" t="s">
        <v>3185</v>
      </c>
      <c r="F802" s="53" t="s">
        <v>3192</v>
      </c>
      <c r="G802" s="53" t="s">
        <v>3193</v>
      </c>
    </row>
    <row r="803" customFormat="false" ht="12.75" hidden="false" customHeight="true" outlineLevel="0" collapsed="false">
      <c r="D803" s="52" t="n">
        <v>51007</v>
      </c>
      <c r="E803" s="53" t="s">
        <v>3185</v>
      </c>
      <c r="F803" s="53" t="s">
        <v>3194</v>
      </c>
      <c r="G803" s="53" t="s">
        <v>3195</v>
      </c>
    </row>
    <row r="804" customFormat="false" ht="12.75" hidden="false" customHeight="true" outlineLevel="0" collapsed="false">
      <c r="D804" s="52" t="n">
        <v>51007</v>
      </c>
      <c r="E804" s="53" t="s">
        <v>3185</v>
      </c>
      <c r="F804" s="53" t="s">
        <v>3196</v>
      </c>
      <c r="G804" s="53" t="s">
        <v>1993</v>
      </c>
    </row>
    <row r="805" customFormat="false" ht="12.75" hidden="false" customHeight="true" outlineLevel="0" collapsed="false">
      <c r="D805" s="52" t="n">
        <v>51007</v>
      </c>
      <c r="E805" s="53" t="s">
        <v>3185</v>
      </c>
      <c r="F805" s="53" t="s">
        <v>3197</v>
      </c>
      <c r="G805" s="53" t="s">
        <v>3198</v>
      </c>
    </row>
    <row r="806" customFormat="false" ht="12.75" hidden="false" customHeight="true" outlineLevel="0" collapsed="false">
      <c r="D806" s="52" t="n">
        <v>51007</v>
      </c>
      <c r="E806" s="53" t="s">
        <v>3185</v>
      </c>
      <c r="F806" s="53" t="s">
        <v>3199</v>
      </c>
      <c r="G806" s="53" t="s">
        <v>3200</v>
      </c>
    </row>
    <row r="807" customFormat="false" ht="12.75" hidden="false" customHeight="true" outlineLevel="0" collapsed="false">
      <c r="D807" s="52" t="n">
        <v>51007</v>
      </c>
      <c r="E807" s="53" t="s">
        <v>3185</v>
      </c>
      <c r="F807" s="53" t="s">
        <v>3201</v>
      </c>
      <c r="G807" s="53" t="s">
        <v>3202</v>
      </c>
    </row>
    <row r="808" customFormat="false" ht="12.75" hidden="false" customHeight="true" outlineLevel="0" collapsed="false">
      <c r="D808" s="52" t="n">
        <v>51007</v>
      </c>
      <c r="E808" s="53" t="s">
        <v>3185</v>
      </c>
      <c r="F808" s="53" t="s">
        <v>3203</v>
      </c>
      <c r="G808" s="53" t="s">
        <v>3204</v>
      </c>
    </row>
    <row r="809" customFormat="false" ht="12.75" hidden="false" customHeight="true" outlineLevel="0" collapsed="false">
      <c r="D809" s="52" t="n">
        <v>51007</v>
      </c>
      <c r="E809" s="53" t="s">
        <v>3185</v>
      </c>
      <c r="F809" s="53" t="s">
        <v>3205</v>
      </c>
      <c r="G809" s="53" t="s">
        <v>3206</v>
      </c>
    </row>
    <row r="810" customFormat="false" ht="12.75" hidden="false" customHeight="true" outlineLevel="0" collapsed="false">
      <c r="D810" s="52" t="n">
        <v>51007</v>
      </c>
      <c r="E810" s="53" t="s">
        <v>3185</v>
      </c>
      <c r="F810" s="53" t="s">
        <v>3207</v>
      </c>
      <c r="G810" s="53" t="s">
        <v>3208</v>
      </c>
    </row>
    <row r="811" customFormat="false" ht="12.75" hidden="false" customHeight="true" outlineLevel="0" collapsed="false">
      <c r="D811" s="52" t="n">
        <v>51007</v>
      </c>
      <c r="E811" s="53" t="s">
        <v>3185</v>
      </c>
      <c r="F811" s="53" t="s">
        <v>3209</v>
      </c>
      <c r="G811" s="53" t="s">
        <v>3210</v>
      </c>
    </row>
    <row r="812" customFormat="false" ht="12.75" hidden="false" customHeight="true" outlineLevel="0" collapsed="false">
      <c r="D812" s="52" t="n">
        <v>51007</v>
      </c>
      <c r="E812" s="53" t="s">
        <v>3185</v>
      </c>
      <c r="F812" s="53" t="s">
        <v>3211</v>
      </c>
      <c r="G812" s="53" t="s">
        <v>3212</v>
      </c>
    </row>
    <row r="813" customFormat="false" ht="12.75" hidden="false" customHeight="true" outlineLevel="0" collapsed="false">
      <c r="D813" s="52" t="n">
        <v>51007</v>
      </c>
      <c r="E813" s="53" t="s">
        <v>3185</v>
      </c>
      <c r="F813" s="53" t="s">
        <v>3213</v>
      </c>
      <c r="G813" s="53" t="s">
        <v>3214</v>
      </c>
    </row>
    <row r="814" customFormat="false" ht="12.75" hidden="false" customHeight="true" outlineLevel="0" collapsed="false">
      <c r="D814" s="52" t="n">
        <v>51007</v>
      </c>
      <c r="E814" s="53" t="s">
        <v>3185</v>
      </c>
      <c r="F814" s="53" t="s">
        <v>3215</v>
      </c>
      <c r="G814" s="53" t="s">
        <v>3216</v>
      </c>
    </row>
    <row r="815" customFormat="false" ht="12.75" hidden="false" customHeight="true" outlineLevel="0" collapsed="false">
      <c r="D815" s="52" t="n">
        <v>51007</v>
      </c>
      <c r="E815" s="53" t="s">
        <v>3185</v>
      </c>
      <c r="F815" s="53" t="s">
        <v>3217</v>
      </c>
      <c r="G815" s="53" t="s">
        <v>3218</v>
      </c>
    </row>
    <row r="816" customFormat="false" ht="12.75" hidden="false" customHeight="true" outlineLevel="0" collapsed="false">
      <c r="D816" s="52" t="n">
        <v>51007</v>
      </c>
      <c r="E816" s="53" t="s">
        <v>3185</v>
      </c>
      <c r="F816" s="53" t="s">
        <v>3219</v>
      </c>
      <c r="G816" s="53" t="s">
        <v>3220</v>
      </c>
    </row>
    <row r="817" customFormat="false" ht="12.75" hidden="false" customHeight="true" outlineLevel="0" collapsed="false">
      <c r="D817" s="52" t="n">
        <v>51007</v>
      </c>
      <c r="E817" s="53" t="s">
        <v>3185</v>
      </c>
      <c r="F817" s="53" t="s">
        <v>3221</v>
      </c>
      <c r="G817" s="53" t="s">
        <v>3222</v>
      </c>
    </row>
    <row r="818" customFormat="false" ht="12.75" hidden="false" customHeight="true" outlineLevel="0" collapsed="false">
      <c r="D818" s="52" t="n">
        <v>51007</v>
      </c>
      <c r="E818" s="53" t="s">
        <v>3185</v>
      </c>
      <c r="F818" s="53" t="s">
        <v>3223</v>
      </c>
      <c r="G818" s="53" t="s">
        <v>3224</v>
      </c>
    </row>
    <row r="819" customFormat="false" ht="12.75" hidden="false" customHeight="true" outlineLevel="0" collapsed="false">
      <c r="D819" s="52" t="n">
        <v>46008</v>
      </c>
      <c r="E819" s="53" t="s">
        <v>3225</v>
      </c>
      <c r="F819" s="53" t="s">
        <v>3226</v>
      </c>
      <c r="G819" s="53" t="s">
        <v>2777</v>
      </c>
    </row>
    <row r="820" customFormat="false" ht="12.75" hidden="false" customHeight="true" outlineLevel="0" collapsed="false">
      <c r="D820" s="52" t="n">
        <v>46008</v>
      </c>
      <c r="E820" s="53" t="s">
        <v>3225</v>
      </c>
      <c r="F820" s="53" t="s">
        <v>3227</v>
      </c>
      <c r="G820" s="53" t="s">
        <v>3228</v>
      </c>
    </row>
    <row r="821" customFormat="false" ht="12.75" hidden="false" customHeight="true" outlineLevel="0" collapsed="false">
      <c r="D821" s="52" t="n">
        <v>46008</v>
      </c>
      <c r="E821" s="53" t="s">
        <v>3225</v>
      </c>
      <c r="F821" s="53" t="s">
        <v>3229</v>
      </c>
      <c r="G821" s="53" t="s">
        <v>3230</v>
      </c>
    </row>
    <row r="822" customFormat="false" ht="12.75" hidden="false" customHeight="true" outlineLevel="0" collapsed="false">
      <c r="D822" s="52" t="n">
        <v>46008</v>
      </c>
      <c r="E822" s="53" t="s">
        <v>3225</v>
      </c>
      <c r="F822" s="53" t="s">
        <v>3231</v>
      </c>
      <c r="G822" s="53" t="s">
        <v>3232</v>
      </c>
    </row>
    <row r="823" customFormat="false" ht="12.75" hidden="false" customHeight="true" outlineLevel="0" collapsed="false">
      <c r="D823" s="52" t="n">
        <v>46008</v>
      </c>
      <c r="E823" s="53" t="s">
        <v>3225</v>
      </c>
      <c r="F823" s="53" t="s">
        <v>3233</v>
      </c>
      <c r="G823" s="53" t="s">
        <v>3234</v>
      </c>
    </row>
    <row r="824" customFormat="false" ht="12.75" hidden="false" customHeight="true" outlineLevel="0" collapsed="false">
      <c r="D824" s="52" t="n">
        <v>46008</v>
      </c>
      <c r="E824" s="53" t="s">
        <v>3225</v>
      </c>
      <c r="F824" s="53" t="s">
        <v>3235</v>
      </c>
      <c r="G824" s="53" t="s">
        <v>3236</v>
      </c>
    </row>
    <row r="825" customFormat="false" ht="12.75" hidden="false" customHeight="true" outlineLevel="0" collapsed="false">
      <c r="D825" s="52" t="n">
        <v>46008</v>
      </c>
      <c r="E825" s="53" t="s">
        <v>3225</v>
      </c>
      <c r="F825" s="53" t="s">
        <v>3237</v>
      </c>
      <c r="G825" s="53" t="s">
        <v>3238</v>
      </c>
    </row>
    <row r="826" customFormat="false" ht="12.75" hidden="false" customHeight="true" outlineLevel="0" collapsed="false">
      <c r="D826" s="52" t="n">
        <v>46008</v>
      </c>
      <c r="E826" s="53" t="s">
        <v>3225</v>
      </c>
      <c r="F826" s="53" t="s">
        <v>3239</v>
      </c>
      <c r="G826" s="53" t="s">
        <v>3240</v>
      </c>
    </row>
    <row r="827" customFormat="false" ht="12.75" hidden="false" customHeight="true" outlineLevel="0" collapsed="false">
      <c r="D827" s="52" t="n">
        <v>46008</v>
      </c>
      <c r="E827" s="53" t="s">
        <v>3225</v>
      </c>
      <c r="F827" s="53" t="s">
        <v>3241</v>
      </c>
      <c r="G827" s="53" t="s">
        <v>3242</v>
      </c>
    </row>
    <row r="828" customFormat="false" ht="12.75" hidden="false" customHeight="true" outlineLevel="0" collapsed="false">
      <c r="D828" s="52" t="n">
        <v>46008</v>
      </c>
      <c r="E828" s="53" t="s">
        <v>3225</v>
      </c>
      <c r="F828" s="53" t="s">
        <v>3243</v>
      </c>
      <c r="G828" s="53" t="s">
        <v>3244</v>
      </c>
    </row>
    <row r="829" customFormat="false" ht="12.75" hidden="false" customHeight="true" outlineLevel="0" collapsed="false">
      <c r="D829" s="52" t="n">
        <v>46008</v>
      </c>
      <c r="E829" s="53" t="s">
        <v>3225</v>
      </c>
      <c r="F829" s="53" t="s">
        <v>3245</v>
      </c>
      <c r="G829" s="53" t="s">
        <v>3246</v>
      </c>
    </row>
    <row r="830" customFormat="false" ht="12.75" hidden="false" customHeight="true" outlineLevel="0" collapsed="false">
      <c r="D830" s="52" t="n">
        <v>100002</v>
      </c>
      <c r="E830" s="53" t="s">
        <v>3247</v>
      </c>
      <c r="F830" s="53" t="s">
        <v>3248</v>
      </c>
      <c r="G830" s="53" t="s">
        <v>3249</v>
      </c>
    </row>
    <row r="831" customFormat="false" ht="12.75" hidden="false" customHeight="true" outlineLevel="0" collapsed="false">
      <c r="D831" s="52" t="n">
        <v>100002</v>
      </c>
      <c r="E831" s="53" t="s">
        <v>3247</v>
      </c>
      <c r="F831" s="53" t="s">
        <v>3250</v>
      </c>
      <c r="G831" s="53" t="s">
        <v>3251</v>
      </c>
    </row>
    <row r="832" customFormat="false" ht="12.75" hidden="false" customHeight="true" outlineLevel="0" collapsed="false">
      <c r="D832" s="52" t="n">
        <v>100002</v>
      </c>
      <c r="E832" s="53" t="s">
        <v>3247</v>
      </c>
      <c r="F832" s="53" t="s">
        <v>3252</v>
      </c>
      <c r="G832" s="53" t="s">
        <v>3253</v>
      </c>
    </row>
    <row r="833" customFormat="false" ht="12.75" hidden="false" customHeight="true" outlineLevel="0" collapsed="false">
      <c r="D833" s="52" t="n">
        <v>100002</v>
      </c>
      <c r="E833" s="53" t="s">
        <v>3247</v>
      </c>
      <c r="F833" s="53" t="s">
        <v>3254</v>
      </c>
      <c r="G833" s="53" t="s">
        <v>3255</v>
      </c>
    </row>
    <row r="834" customFormat="false" ht="12.75" hidden="false" customHeight="true" outlineLevel="0" collapsed="false">
      <c r="D834" s="52" t="n">
        <v>100002</v>
      </c>
      <c r="E834" s="53" t="s">
        <v>3247</v>
      </c>
      <c r="F834" s="53" t="s">
        <v>3256</v>
      </c>
      <c r="G834" s="53" t="s">
        <v>3257</v>
      </c>
    </row>
    <row r="835" customFormat="false" ht="12.75" hidden="false" customHeight="true" outlineLevel="0" collapsed="false">
      <c r="D835" s="52" t="n">
        <v>100002</v>
      </c>
      <c r="E835" s="53" t="s">
        <v>3247</v>
      </c>
      <c r="F835" s="53" t="s">
        <v>3258</v>
      </c>
      <c r="G835" s="53" t="s">
        <v>3259</v>
      </c>
    </row>
    <row r="836" customFormat="false" ht="12.75" hidden="false" customHeight="true" outlineLevel="0" collapsed="false">
      <c r="D836" s="52" t="n">
        <v>100002</v>
      </c>
      <c r="E836" s="53" t="s">
        <v>3247</v>
      </c>
      <c r="F836" s="53" t="s">
        <v>3260</v>
      </c>
      <c r="G836" s="53" t="s">
        <v>3261</v>
      </c>
    </row>
    <row r="837" customFormat="false" ht="12.75" hidden="false" customHeight="true" outlineLevel="0" collapsed="false">
      <c r="D837" s="52" t="n">
        <v>100002</v>
      </c>
      <c r="E837" s="53" t="s">
        <v>3247</v>
      </c>
      <c r="F837" s="53" t="s">
        <v>3262</v>
      </c>
      <c r="G837" s="53" t="s">
        <v>3263</v>
      </c>
    </row>
    <row r="838" customFormat="false" ht="12.75" hidden="false" customHeight="true" outlineLevel="0" collapsed="false">
      <c r="D838" s="52" t="n">
        <v>100002</v>
      </c>
      <c r="E838" s="53" t="s">
        <v>3247</v>
      </c>
      <c r="F838" s="53" t="s">
        <v>3264</v>
      </c>
      <c r="G838" s="53" t="s">
        <v>1865</v>
      </c>
    </row>
    <row r="839" customFormat="false" ht="12.75" hidden="false" customHeight="true" outlineLevel="0" collapsed="false">
      <c r="D839" s="52" t="n">
        <v>100002</v>
      </c>
      <c r="E839" s="53" t="s">
        <v>3247</v>
      </c>
      <c r="F839" s="53" t="s">
        <v>3265</v>
      </c>
      <c r="G839" s="53" t="s">
        <v>3266</v>
      </c>
    </row>
    <row r="840" customFormat="false" ht="12.75" hidden="false" customHeight="true" outlineLevel="0" collapsed="false">
      <c r="D840" s="52" t="n">
        <v>100002</v>
      </c>
      <c r="E840" s="53" t="s">
        <v>3247</v>
      </c>
      <c r="F840" s="53" t="s">
        <v>3267</v>
      </c>
      <c r="G840" s="53" t="s">
        <v>3176</v>
      </c>
    </row>
    <row r="841" customFormat="false" ht="12.75" hidden="false" customHeight="true" outlineLevel="0" collapsed="false">
      <c r="D841" s="52" t="n">
        <v>100002</v>
      </c>
      <c r="E841" s="53" t="s">
        <v>3247</v>
      </c>
      <c r="F841" s="53" t="s">
        <v>3268</v>
      </c>
      <c r="G841" s="53" t="s">
        <v>3269</v>
      </c>
    </row>
    <row r="842" customFormat="false" ht="12.75" hidden="false" customHeight="true" outlineLevel="0" collapsed="false">
      <c r="D842" s="52" t="n">
        <v>100002</v>
      </c>
      <c r="E842" s="53" t="s">
        <v>3247</v>
      </c>
      <c r="F842" s="53" t="s">
        <v>3270</v>
      </c>
      <c r="G842" s="53" t="s">
        <v>3271</v>
      </c>
    </row>
    <row r="843" customFormat="false" ht="12.75" hidden="false" customHeight="true" outlineLevel="0" collapsed="false">
      <c r="D843" s="52" t="n">
        <v>100002</v>
      </c>
      <c r="E843" s="53" t="s">
        <v>3247</v>
      </c>
      <c r="F843" s="53" t="s">
        <v>3272</v>
      </c>
      <c r="G843" s="53" t="s">
        <v>3273</v>
      </c>
    </row>
    <row r="844" customFormat="false" ht="12.75" hidden="false" customHeight="true" outlineLevel="0" collapsed="false">
      <c r="D844" s="52" t="n">
        <v>100002</v>
      </c>
      <c r="E844" s="53" t="s">
        <v>3247</v>
      </c>
      <c r="F844" s="53" t="s">
        <v>3274</v>
      </c>
      <c r="G844" s="53" t="s">
        <v>3275</v>
      </c>
    </row>
    <row r="845" customFormat="false" ht="12.75" hidden="false" customHeight="true" outlineLevel="0" collapsed="false">
      <c r="D845" s="52" t="n">
        <v>100002</v>
      </c>
      <c r="E845" s="53" t="s">
        <v>3247</v>
      </c>
      <c r="F845" s="53" t="s">
        <v>3276</v>
      </c>
      <c r="G845" s="53" t="s">
        <v>3277</v>
      </c>
    </row>
    <row r="846" customFormat="false" ht="12.75" hidden="false" customHeight="true" outlineLevel="0" collapsed="false">
      <c r="D846" s="52" t="n">
        <v>100002</v>
      </c>
      <c r="E846" s="53" t="s">
        <v>3247</v>
      </c>
      <c r="F846" s="53" t="s">
        <v>3278</v>
      </c>
      <c r="G846" s="53" t="s">
        <v>1580</v>
      </c>
    </row>
    <row r="847" customFormat="false" ht="12.75" hidden="false" customHeight="true" outlineLevel="0" collapsed="false">
      <c r="D847" s="52" t="n">
        <v>100002</v>
      </c>
      <c r="E847" s="53" t="s">
        <v>3247</v>
      </c>
      <c r="F847" s="53" t="s">
        <v>3279</v>
      </c>
      <c r="G847" s="53" t="s">
        <v>3280</v>
      </c>
    </row>
    <row r="848" customFormat="false" ht="12.75" hidden="false" customHeight="true" outlineLevel="0" collapsed="false">
      <c r="D848" s="52" t="n">
        <v>100002</v>
      </c>
      <c r="E848" s="53" t="s">
        <v>3247</v>
      </c>
      <c r="F848" s="53" t="s">
        <v>3281</v>
      </c>
      <c r="G848" s="53" t="s">
        <v>3282</v>
      </c>
    </row>
    <row r="849" customFormat="false" ht="12.75" hidden="false" customHeight="true" outlineLevel="0" collapsed="false">
      <c r="D849" s="52" t="n">
        <v>100002</v>
      </c>
      <c r="E849" s="53" t="s">
        <v>3247</v>
      </c>
      <c r="F849" s="53" t="s">
        <v>3283</v>
      </c>
      <c r="G849" s="53" t="s">
        <v>3284</v>
      </c>
    </row>
    <row r="850" customFormat="false" ht="12.75" hidden="false" customHeight="true" outlineLevel="0" collapsed="false">
      <c r="D850" s="52" t="n">
        <v>45003</v>
      </c>
      <c r="E850" s="53" t="s">
        <v>3285</v>
      </c>
      <c r="F850" s="53" t="s">
        <v>3286</v>
      </c>
      <c r="G850" s="53" t="s">
        <v>3287</v>
      </c>
    </row>
    <row r="851" customFormat="false" ht="12.75" hidden="false" customHeight="true" outlineLevel="0" collapsed="false">
      <c r="D851" s="52" t="n">
        <v>45003</v>
      </c>
      <c r="E851" s="53" t="s">
        <v>3285</v>
      </c>
      <c r="F851" s="53" t="s">
        <v>3288</v>
      </c>
      <c r="G851" s="53" t="s">
        <v>3289</v>
      </c>
    </row>
    <row r="852" customFormat="false" ht="12.75" hidden="false" customHeight="true" outlineLevel="0" collapsed="false">
      <c r="D852" s="52" t="n">
        <v>45003</v>
      </c>
      <c r="E852" s="53" t="s">
        <v>3285</v>
      </c>
      <c r="F852" s="53" t="s">
        <v>3290</v>
      </c>
      <c r="G852" s="53" t="s">
        <v>3291</v>
      </c>
    </row>
    <row r="853" customFormat="false" ht="12.75" hidden="false" customHeight="true" outlineLevel="0" collapsed="false">
      <c r="D853" s="52" t="n">
        <v>45003</v>
      </c>
      <c r="E853" s="53" t="s">
        <v>3285</v>
      </c>
      <c r="F853" s="53" t="s">
        <v>3292</v>
      </c>
      <c r="G853" s="53" t="s">
        <v>3293</v>
      </c>
    </row>
    <row r="854" customFormat="false" ht="12.75" hidden="false" customHeight="true" outlineLevel="0" collapsed="false">
      <c r="D854" s="52" t="n">
        <v>45003</v>
      </c>
      <c r="E854" s="53" t="s">
        <v>3285</v>
      </c>
      <c r="F854" s="53" t="s">
        <v>3294</v>
      </c>
      <c r="G854" s="53" t="s">
        <v>3295</v>
      </c>
    </row>
    <row r="855" customFormat="false" ht="12.75" hidden="false" customHeight="true" outlineLevel="0" collapsed="false">
      <c r="D855" s="52" t="n">
        <v>45003</v>
      </c>
      <c r="E855" s="53" t="s">
        <v>3285</v>
      </c>
      <c r="F855" s="53" t="s">
        <v>3296</v>
      </c>
      <c r="G855" s="53" t="s">
        <v>3297</v>
      </c>
    </row>
    <row r="856" customFormat="false" ht="12.75" hidden="false" customHeight="true" outlineLevel="0" collapsed="false">
      <c r="D856" s="52" t="n">
        <v>45003</v>
      </c>
      <c r="E856" s="53" t="s">
        <v>3285</v>
      </c>
      <c r="F856" s="53" t="s">
        <v>3298</v>
      </c>
      <c r="G856" s="53" t="s">
        <v>3299</v>
      </c>
    </row>
    <row r="857" customFormat="false" ht="12.75" hidden="false" customHeight="true" outlineLevel="0" collapsed="false">
      <c r="D857" s="52" t="n">
        <v>45003</v>
      </c>
      <c r="E857" s="53" t="s">
        <v>3285</v>
      </c>
      <c r="F857" s="53" t="s">
        <v>3300</v>
      </c>
      <c r="G857" s="53" t="s">
        <v>3301</v>
      </c>
    </row>
    <row r="858" customFormat="false" ht="12.75" hidden="false" customHeight="true" outlineLevel="0" collapsed="false">
      <c r="D858" s="52" t="n">
        <v>45003</v>
      </c>
      <c r="E858" s="53" t="s">
        <v>3285</v>
      </c>
      <c r="F858" s="53" t="s">
        <v>3302</v>
      </c>
      <c r="G858" s="53" t="s">
        <v>3303</v>
      </c>
    </row>
    <row r="859" customFormat="false" ht="12.75" hidden="false" customHeight="true" outlineLevel="0" collapsed="false">
      <c r="D859" s="52" t="n">
        <v>45003</v>
      </c>
      <c r="E859" s="53" t="s">
        <v>3285</v>
      </c>
      <c r="F859" s="53" t="s">
        <v>3304</v>
      </c>
      <c r="G859" s="53" t="s">
        <v>3305</v>
      </c>
    </row>
    <row r="860" customFormat="false" ht="12.75" hidden="false" customHeight="true" outlineLevel="0" collapsed="false">
      <c r="D860" s="52" t="n">
        <v>45003</v>
      </c>
      <c r="E860" s="53" t="s">
        <v>3285</v>
      </c>
      <c r="F860" s="53" t="s">
        <v>3306</v>
      </c>
      <c r="G860" s="53" t="s">
        <v>3307</v>
      </c>
    </row>
    <row r="861" customFormat="false" ht="12.75" hidden="false" customHeight="true" outlineLevel="0" collapsed="false">
      <c r="D861" s="52" t="n">
        <v>45003</v>
      </c>
      <c r="E861" s="53" t="s">
        <v>3285</v>
      </c>
      <c r="F861" s="53" t="s">
        <v>3308</v>
      </c>
      <c r="G861" s="53" t="s">
        <v>3309</v>
      </c>
    </row>
    <row r="862" customFormat="false" ht="12.75" hidden="false" customHeight="true" outlineLevel="0" collapsed="false">
      <c r="D862" s="52" t="n">
        <v>45003</v>
      </c>
      <c r="E862" s="53" t="s">
        <v>3285</v>
      </c>
      <c r="F862" s="53" t="s">
        <v>3310</v>
      </c>
      <c r="G862" s="53" t="s">
        <v>3311</v>
      </c>
    </row>
    <row r="863" customFormat="false" ht="12.75" hidden="false" customHeight="true" outlineLevel="0" collapsed="false">
      <c r="D863" s="52" t="n">
        <v>45003</v>
      </c>
      <c r="E863" s="53" t="s">
        <v>3285</v>
      </c>
      <c r="F863" s="53" t="s">
        <v>3312</v>
      </c>
      <c r="G863" s="53" t="s">
        <v>3313</v>
      </c>
    </row>
    <row r="864" customFormat="false" ht="12.75" hidden="false" customHeight="true" outlineLevel="0" collapsed="false">
      <c r="D864" s="52" t="n">
        <v>45003</v>
      </c>
      <c r="E864" s="53" t="s">
        <v>3285</v>
      </c>
      <c r="F864" s="53" t="s">
        <v>3314</v>
      </c>
      <c r="G864" s="53" t="s">
        <v>3315</v>
      </c>
    </row>
    <row r="865" customFormat="false" ht="12.75" hidden="false" customHeight="true" outlineLevel="0" collapsed="false">
      <c r="D865" s="52" t="n">
        <v>45003</v>
      </c>
      <c r="E865" s="53" t="s">
        <v>3285</v>
      </c>
      <c r="F865" s="53" t="s">
        <v>3316</v>
      </c>
      <c r="G865" s="53" t="s">
        <v>3317</v>
      </c>
    </row>
    <row r="866" customFormat="false" ht="12.75" hidden="false" customHeight="true" outlineLevel="0" collapsed="false">
      <c r="D866" s="52" t="n">
        <v>45003</v>
      </c>
      <c r="E866" s="53" t="s">
        <v>3285</v>
      </c>
      <c r="F866" s="53" t="s">
        <v>3318</v>
      </c>
      <c r="G866" s="53" t="s">
        <v>3319</v>
      </c>
    </row>
    <row r="867" customFormat="false" ht="12.75" hidden="false" customHeight="true" outlineLevel="0" collapsed="false">
      <c r="D867" s="52" t="n">
        <v>50006</v>
      </c>
      <c r="E867" s="53" t="s">
        <v>3320</v>
      </c>
      <c r="F867" s="53" t="s">
        <v>3321</v>
      </c>
      <c r="G867" s="53" t="s">
        <v>3322</v>
      </c>
    </row>
    <row r="868" customFormat="false" ht="12.75" hidden="false" customHeight="true" outlineLevel="0" collapsed="false">
      <c r="D868" s="52" t="n">
        <v>50006</v>
      </c>
      <c r="E868" s="53" t="s">
        <v>3320</v>
      </c>
      <c r="F868" s="53" t="s">
        <v>3323</v>
      </c>
      <c r="G868" s="53" t="s">
        <v>3324</v>
      </c>
    </row>
    <row r="869" customFormat="false" ht="12.75" hidden="false" customHeight="true" outlineLevel="0" collapsed="false">
      <c r="D869" s="52" t="n">
        <v>50006</v>
      </c>
      <c r="E869" s="53" t="s">
        <v>3320</v>
      </c>
      <c r="F869" s="53" t="s">
        <v>3325</v>
      </c>
      <c r="G869" s="53" t="s">
        <v>2620</v>
      </c>
    </row>
    <row r="870" customFormat="false" ht="12.75" hidden="false" customHeight="true" outlineLevel="0" collapsed="false">
      <c r="D870" s="52" t="n">
        <v>50006</v>
      </c>
      <c r="E870" s="53" t="s">
        <v>3320</v>
      </c>
      <c r="F870" s="53" t="s">
        <v>3326</v>
      </c>
      <c r="G870" s="53" t="s">
        <v>3327</v>
      </c>
    </row>
    <row r="871" customFormat="false" ht="12.75" hidden="false" customHeight="true" outlineLevel="0" collapsed="false">
      <c r="D871" s="52" t="n">
        <v>50006</v>
      </c>
      <c r="E871" s="53" t="s">
        <v>3320</v>
      </c>
      <c r="F871" s="53" t="s">
        <v>3328</v>
      </c>
      <c r="G871" s="53" t="s">
        <v>3329</v>
      </c>
    </row>
    <row r="872" customFormat="false" ht="12.75" hidden="false" customHeight="true" outlineLevel="0" collapsed="false">
      <c r="D872" s="52" t="n">
        <v>50006</v>
      </c>
      <c r="E872" s="53" t="s">
        <v>3320</v>
      </c>
      <c r="F872" s="53" t="s">
        <v>3330</v>
      </c>
      <c r="G872" s="53" t="s">
        <v>3331</v>
      </c>
    </row>
    <row r="873" customFormat="false" ht="12.75" hidden="false" customHeight="true" outlineLevel="0" collapsed="false">
      <c r="D873" s="52" t="n">
        <v>50007</v>
      </c>
      <c r="E873" s="53" t="s">
        <v>3332</v>
      </c>
      <c r="F873" s="53" t="s">
        <v>3333</v>
      </c>
      <c r="G873" s="53" t="s">
        <v>3334</v>
      </c>
    </row>
    <row r="874" customFormat="false" ht="12.75" hidden="false" customHeight="true" outlineLevel="0" collapsed="false">
      <c r="D874" s="52" t="n">
        <v>50007</v>
      </c>
      <c r="E874" s="53" t="s">
        <v>3332</v>
      </c>
      <c r="F874" s="53" t="s">
        <v>3335</v>
      </c>
      <c r="G874" s="53" t="s">
        <v>3336</v>
      </c>
    </row>
    <row r="875" customFormat="false" ht="12.75" hidden="false" customHeight="true" outlineLevel="0" collapsed="false">
      <c r="D875" s="52" t="n">
        <v>50007</v>
      </c>
      <c r="E875" s="53" t="s">
        <v>3332</v>
      </c>
      <c r="F875" s="53" t="s">
        <v>3337</v>
      </c>
      <c r="G875" s="53" t="s">
        <v>3338</v>
      </c>
    </row>
    <row r="876" customFormat="false" ht="12.75" hidden="false" customHeight="true" outlineLevel="0" collapsed="false">
      <c r="D876" s="52" t="n">
        <v>50007</v>
      </c>
      <c r="E876" s="53" t="s">
        <v>3332</v>
      </c>
      <c r="F876" s="53" t="s">
        <v>3339</v>
      </c>
      <c r="G876" s="53" t="s">
        <v>3340</v>
      </c>
    </row>
    <row r="877" customFormat="false" ht="12.75" hidden="false" customHeight="true" outlineLevel="0" collapsed="false">
      <c r="D877" s="52" t="n">
        <v>50007</v>
      </c>
      <c r="E877" s="53" t="s">
        <v>3332</v>
      </c>
      <c r="F877" s="53" t="s">
        <v>3341</v>
      </c>
      <c r="G877" s="53" t="s">
        <v>3342</v>
      </c>
    </row>
    <row r="878" customFormat="false" ht="12.75" hidden="false" customHeight="true" outlineLevel="0" collapsed="false">
      <c r="D878" s="52" t="n">
        <v>50007</v>
      </c>
      <c r="E878" s="53" t="s">
        <v>3332</v>
      </c>
      <c r="F878" s="53" t="s">
        <v>3343</v>
      </c>
      <c r="G878" s="53" t="s">
        <v>3344</v>
      </c>
    </row>
    <row r="879" customFormat="false" ht="12.75" hidden="false" customHeight="true" outlineLevel="0" collapsed="false">
      <c r="D879" s="52" t="n">
        <v>50007</v>
      </c>
      <c r="E879" s="53" t="s">
        <v>3332</v>
      </c>
      <c r="F879" s="53" t="s">
        <v>3345</v>
      </c>
      <c r="G879" s="53" t="s">
        <v>3346</v>
      </c>
    </row>
    <row r="880" customFormat="false" ht="12.75" hidden="false" customHeight="true" outlineLevel="0" collapsed="false">
      <c r="D880" s="52" t="n">
        <v>50007</v>
      </c>
      <c r="E880" s="53" t="s">
        <v>3332</v>
      </c>
      <c r="F880" s="53" t="s">
        <v>3347</v>
      </c>
      <c r="G880" s="53" t="s">
        <v>3348</v>
      </c>
    </row>
    <row r="881" customFormat="false" ht="12.75" hidden="false" customHeight="true" outlineLevel="0" collapsed="false">
      <c r="D881" s="52" t="n">
        <v>50007</v>
      </c>
      <c r="E881" s="53" t="s">
        <v>3332</v>
      </c>
      <c r="F881" s="53" t="s">
        <v>3349</v>
      </c>
      <c r="G881" s="53" t="s">
        <v>3350</v>
      </c>
    </row>
    <row r="882" customFormat="false" ht="12.75" hidden="false" customHeight="true" outlineLevel="0" collapsed="false">
      <c r="D882" s="52" t="n">
        <v>50007</v>
      </c>
      <c r="E882" s="53" t="s">
        <v>3332</v>
      </c>
      <c r="F882" s="53" t="s">
        <v>3351</v>
      </c>
      <c r="G882" s="53" t="s">
        <v>3352</v>
      </c>
    </row>
    <row r="883" customFormat="false" ht="12.75" hidden="false" customHeight="true" outlineLevel="0" collapsed="false">
      <c r="D883" s="52" t="n">
        <v>50007</v>
      </c>
      <c r="E883" s="53" t="s">
        <v>3332</v>
      </c>
      <c r="F883" s="53" t="s">
        <v>3353</v>
      </c>
      <c r="G883" s="53" t="s">
        <v>3354</v>
      </c>
    </row>
    <row r="884" customFormat="false" ht="12.75" hidden="false" customHeight="true" outlineLevel="0" collapsed="false">
      <c r="D884" s="52" t="n">
        <v>50008</v>
      </c>
      <c r="E884" s="53" t="s">
        <v>3355</v>
      </c>
      <c r="F884" s="53" t="s">
        <v>3356</v>
      </c>
      <c r="G884" s="53" t="s">
        <v>3357</v>
      </c>
    </row>
    <row r="885" customFormat="false" ht="12.75" hidden="false" customHeight="true" outlineLevel="0" collapsed="false">
      <c r="D885" s="52" t="n">
        <v>50008</v>
      </c>
      <c r="E885" s="53" t="s">
        <v>3355</v>
      </c>
      <c r="F885" s="53" t="s">
        <v>3358</v>
      </c>
      <c r="G885" s="53" t="s">
        <v>3359</v>
      </c>
    </row>
    <row r="886" customFormat="false" ht="12.75" hidden="false" customHeight="true" outlineLevel="0" collapsed="false">
      <c r="D886" s="52" t="n">
        <v>50008</v>
      </c>
      <c r="E886" s="53" t="s">
        <v>3355</v>
      </c>
      <c r="F886" s="53" t="s">
        <v>3360</v>
      </c>
      <c r="G886" s="53" t="s">
        <v>3361</v>
      </c>
    </row>
    <row r="887" customFormat="false" ht="12.75" hidden="false" customHeight="true" outlineLevel="0" collapsed="false">
      <c r="D887" s="52" t="n">
        <v>50008</v>
      </c>
      <c r="E887" s="53" t="s">
        <v>3355</v>
      </c>
      <c r="F887" s="53" t="s">
        <v>3362</v>
      </c>
      <c r="G887" s="53" t="s">
        <v>3363</v>
      </c>
    </row>
    <row r="888" customFormat="false" ht="12.75" hidden="false" customHeight="true" outlineLevel="0" collapsed="false">
      <c r="D888" s="52" t="n">
        <v>50008</v>
      </c>
      <c r="E888" s="53" t="s">
        <v>3355</v>
      </c>
      <c r="F888" s="53" t="s">
        <v>3364</v>
      </c>
      <c r="G888" s="53" t="s">
        <v>3365</v>
      </c>
    </row>
    <row r="889" customFormat="false" ht="12.75" hidden="false" customHeight="true" outlineLevel="0" collapsed="false">
      <c r="D889" s="52" t="n">
        <v>50008</v>
      </c>
      <c r="E889" s="53" t="s">
        <v>3355</v>
      </c>
      <c r="F889" s="53" t="s">
        <v>3366</v>
      </c>
      <c r="G889" s="53" t="s">
        <v>3367</v>
      </c>
    </row>
    <row r="890" customFormat="false" ht="12.75" hidden="false" customHeight="true" outlineLevel="0" collapsed="false">
      <c r="D890" s="52" t="n">
        <v>50008</v>
      </c>
      <c r="E890" s="53" t="s">
        <v>3355</v>
      </c>
      <c r="F890" s="53" t="s">
        <v>3368</v>
      </c>
      <c r="G890" s="53" t="s">
        <v>3369</v>
      </c>
    </row>
    <row r="891" customFormat="false" ht="12.75" hidden="false" customHeight="true" outlineLevel="0" collapsed="false">
      <c r="D891" s="52" t="n">
        <v>50008</v>
      </c>
      <c r="E891" s="53" t="s">
        <v>3355</v>
      </c>
      <c r="F891" s="53" t="s">
        <v>3370</v>
      </c>
      <c r="G891" s="53" t="s">
        <v>3371</v>
      </c>
    </row>
    <row r="892" customFormat="false" ht="12.75" hidden="false" customHeight="true" outlineLevel="0" collapsed="false">
      <c r="D892" s="52" t="n">
        <v>50008</v>
      </c>
      <c r="E892" s="53" t="s">
        <v>3355</v>
      </c>
      <c r="F892" s="53" t="s">
        <v>3372</v>
      </c>
      <c r="G892" s="53" t="s">
        <v>3373</v>
      </c>
    </row>
    <row r="893" customFormat="false" ht="12.75" hidden="false" customHeight="true" outlineLevel="0" collapsed="false">
      <c r="D893" s="52" t="n">
        <v>50008</v>
      </c>
      <c r="E893" s="53" t="s">
        <v>3355</v>
      </c>
      <c r="F893" s="53" t="s">
        <v>3374</v>
      </c>
      <c r="G893" s="53" t="s">
        <v>3375</v>
      </c>
    </row>
    <row r="894" customFormat="false" ht="12.75" hidden="false" customHeight="true" outlineLevel="0" collapsed="false">
      <c r="D894" s="52" t="n">
        <v>50008</v>
      </c>
      <c r="E894" s="53" t="s">
        <v>3355</v>
      </c>
      <c r="F894" s="53" t="s">
        <v>3376</v>
      </c>
      <c r="G894" s="53" t="s">
        <v>3377</v>
      </c>
    </row>
    <row r="895" customFormat="false" ht="12.75" hidden="false" customHeight="true" outlineLevel="0" collapsed="false">
      <c r="D895" s="52" t="n">
        <v>45004</v>
      </c>
      <c r="E895" s="53" t="s">
        <v>3378</v>
      </c>
      <c r="F895" s="53" t="s">
        <v>3379</v>
      </c>
      <c r="G895" s="53" t="s">
        <v>3380</v>
      </c>
    </row>
    <row r="896" customFormat="false" ht="12.75" hidden="false" customHeight="true" outlineLevel="0" collapsed="false">
      <c r="D896" s="52" t="n">
        <v>45004</v>
      </c>
      <c r="E896" s="53" t="s">
        <v>3378</v>
      </c>
      <c r="F896" s="53" t="s">
        <v>3381</v>
      </c>
      <c r="G896" s="53" t="s">
        <v>2968</v>
      </c>
    </row>
    <row r="897" customFormat="false" ht="12.75" hidden="false" customHeight="true" outlineLevel="0" collapsed="false">
      <c r="D897" s="52" t="n">
        <v>45004</v>
      </c>
      <c r="E897" s="53" t="s">
        <v>3378</v>
      </c>
      <c r="F897" s="53" t="s">
        <v>3382</v>
      </c>
      <c r="G897" s="53" t="s">
        <v>3383</v>
      </c>
    </row>
    <row r="898" customFormat="false" ht="12.75" hidden="false" customHeight="true" outlineLevel="0" collapsed="false">
      <c r="D898" s="52" t="n">
        <v>45004</v>
      </c>
      <c r="E898" s="53" t="s">
        <v>3378</v>
      </c>
      <c r="F898" s="53" t="s">
        <v>3384</v>
      </c>
      <c r="G898" s="53" t="s">
        <v>3385</v>
      </c>
    </row>
    <row r="899" customFormat="false" ht="12.75" hidden="false" customHeight="true" outlineLevel="0" collapsed="false">
      <c r="D899" s="52" t="n">
        <v>45004</v>
      </c>
      <c r="E899" s="53" t="s">
        <v>3378</v>
      </c>
      <c r="F899" s="53" t="s">
        <v>3386</v>
      </c>
      <c r="G899" s="53" t="s">
        <v>3387</v>
      </c>
    </row>
    <row r="900" customFormat="false" ht="12.75" hidden="false" customHeight="true" outlineLevel="0" collapsed="false">
      <c r="D900" s="52" t="n">
        <v>45004</v>
      </c>
      <c r="E900" s="53" t="s">
        <v>3378</v>
      </c>
      <c r="F900" s="53" t="s">
        <v>3388</v>
      </c>
      <c r="G900" s="53" t="s">
        <v>3389</v>
      </c>
    </row>
    <row r="901" customFormat="false" ht="12.75" hidden="false" customHeight="true" outlineLevel="0" collapsed="false">
      <c r="D901" s="52" t="n">
        <v>45004</v>
      </c>
      <c r="E901" s="53" t="s">
        <v>3378</v>
      </c>
      <c r="F901" s="53" t="s">
        <v>3390</v>
      </c>
      <c r="G901" s="53" t="s">
        <v>3391</v>
      </c>
    </row>
    <row r="902" customFormat="false" ht="12.75" hidden="false" customHeight="true" outlineLevel="0" collapsed="false">
      <c r="D902" s="52" t="n">
        <v>45004</v>
      </c>
      <c r="E902" s="53" t="s">
        <v>3378</v>
      </c>
      <c r="F902" s="53" t="s">
        <v>3392</v>
      </c>
      <c r="G902" s="53" t="s">
        <v>3393</v>
      </c>
    </row>
    <row r="903" customFormat="false" ht="12.75" hidden="false" customHeight="true" outlineLevel="0" collapsed="false">
      <c r="D903" s="52" t="n">
        <v>45004</v>
      </c>
      <c r="E903" s="53" t="s">
        <v>3378</v>
      </c>
      <c r="F903" s="53" t="s">
        <v>3394</v>
      </c>
      <c r="G903" s="53" t="s">
        <v>3395</v>
      </c>
    </row>
    <row r="904" customFormat="false" ht="12.75" hidden="false" customHeight="true" outlineLevel="0" collapsed="false">
      <c r="D904" s="52" t="n">
        <v>45004</v>
      </c>
      <c r="E904" s="53" t="s">
        <v>3378</v>
      </c>
      <c r="F904" s="53" t="s">
        <v>3396</v>
      </c>
      <c r="G904" s="53" t="s">
        <v>3397</v>
      </c>
    </row>
    <row r="905" customFormat="false" ht="12.75" hidden="false" customHeight="true" outlineLevel="0" collapsed="false">
      <c r="D905" s="52" t="n">
        <v>45004</v>
      </c>
      <c r="E905" s="53" t="s">
        <v>3378</v>
      </c>
      <c r="F905" s="53" t="s">
        <v>3398</v>
      </c>
      <c r="G905" s="53" t="s">
        <v>3399</v>
      </c>
    </row>
    <row r="906" customFormat="false" ht="12.75" hidden="false" customHeight="true" outlineLevel="0" collapsed="false">
      <c r="D906" s="52" t="n">
        <v>45004</v>
      </c>
      <c r="E906" s="53" t="s">
        <v>3378</v>
      </c>
      <c r="F906" s="53" t="s">
        <v>3400</v>
      </c>
      <c r="G906" s="53" t="s">
        <v>3401</v>
      </c>
    </row>
    <row r="907" customFormat="false" ht="12.75" hidden="false" customHeight="true" outlineLevel="0" collapsed="false">
      <c r="D907" s="52" t="n">
        <v>45004</v>
      </c>
      <c r="E907" s="53" t="s">
        <v>3378</v>
      </c>
      <c r="F907" s="53" t="s">
        <v>3402</v>
      </c>
      <c r="G907" s="53" t="s">
        <v>3403</v>
      </c>
    </row>
    <row r="908" customFormat="false" ht="12.75" hidden="false" customHeight="true" outlineLevel="0" collapsed="false">
      <c r="D908" s="52" t="n">
        <v>45004</v>
      </c>
      <c r="E908" s="53" t="s">
        <v>3378</v>
      </c>
      <c r="F908" s="53" t="s">
        <v>3404</v>
      </c>
      <c r="G908" s="53" t="s">
        <v>3405</v>
      </c>
    </row>
    <row r="909" customFormat="false" ht="12.75" hidden="false" customHeight="true" outlineLevel="0" collapsed="false">
      <c r="D909" s="52" t="n">
        <v>52004</v>
      </c>
      <c r="E909" s="53" t="s">
        <v>3406</v>
      </c>
      <c r="F909" s="53" t="s">
        <v>3407</v>
      </c>
      <c r="G909" s="53" t="s">
        <v>3408</v>
      </c>
    </row>
    <row r="910" customFormat="false" ht="12.75" hidden="false" customHeight="true" outlineLevel="0" collapsed="false">
      <c r="D910" s="52" t="n">
        <v>52004</v>
      </c>
      <c r="E910" s="53" t="s">
        <v>3406</v>
      </c>
      <c r="F910" s="53" t="s">
        <v>3409</v>
      </c>
      <c r="G910" s="53" t="s">
        <v>3410</v>
      </c>
    </row>
    <row r="911" customFormat="false" ht="12.75" hidden="false" customHeight="true" outlineLevel="0" collapsed="false">
      <c r="D911" s="52" t="n">
        <v>52004</v>
      </c>
      <c r="E911" s="53" t="s">
        <v>3406</v>
      </c>
      <c r="F911" s="53" t="s">
        <v>3411</v>
      </c>
      <c r="G911" s="53" t="s">
        <v>3412</v>
      </c>
    </row>
    <row r="912" customFormat="false" ht="12.75" hidden="false" customHeight="true" outlineLevel="0" collapsed="false">
      <c r="D912" s="52" t="n">
        <v>52004</v>
      </c>
      <c r="E912" s="53" t="s">
        <v>3406</v>
      </c>
      <c r="F912" s="53" t="s">
        <v>3413</v>
      </c>
      <c r="G912" s="53" t="s">
        <v>3414</v>
      </c>
    </row>
    <row r="913" customFormat="false" ht="12.75" hidden="false" customHeight="true" outlineLevel="0" collapsed="false">
      <c r="D913" s="52" t="n">
        <v>52004</v>
      </c>
      <c r="E913" s="53" t="s">
        <v>3406</v>
      </c>
      <c r="F913" s="53" t="s">
        <v>3415</v>
      </c>
      <c r="G913" s="53" t="s">
        <v>3416</v>
      </c>
    </row>
    <row r="914" customFormat="false" ht="12.75" hidden="false" customHeight="true" outlineLevel="0" collapsed="false">
      <c r="D914" s="52" t="n">
        <v>52004</v>
      </c>
      <c r="E914" s="53" t="s">
        <v>3406</v>
      </c>
      <c r="F914" s="53" t="s">
        <v>3417</v>
      </c>
      <c r="G914" s="53" t="s">
        <v>3418</v>
      </c>
    </row>
    <row r="915" customFormat="false" ht="12.75" hidden="false" customHeight="true" outlineLevel="0" collapsed="false">
      <c r="D915" s="52" t="n">
        <v>52004</v>
      </c>
      <c r="E915" s="53" t="s">
        <v>3406</v>
      </c>
      <c r="F915" s="53" t="s">
        <v>3419</v>
      </c>
      <c r="G915" s="53" t="s">
        <v>3420</v>
      </c>
    </row>
    <row r="916" customFormat="false" ht="12.75" hidden="false" customHeight="true" outlineLevel="0" collapsed="false">
      <c r="D916" s="52" t="n">
        <v>52004</v>
      </c>
      <c r="E916" s="53" t="s">
        <v>3406</v>
      </c>
      <c r="F916" s="53" t="s">
        <v>3421</v>
      </c>
      <c r="G916" s="53" t="s">
        <v>3422</v>
      </c>
    </row>
    <row r="917" customFormat="false" ht="12.75" hidden="false" customHeight="true" outlineLevel="0" collapsed="false">
      <c r="D917" s="52" t="n">
        <v>52004</v>
      </c>
      <c r="E917" s="53" t="s">
        <v>3406</v>
      </c>
      <c r="F917" s="53" t="s">
        <v>3423</v>
      </c>
      <c r="G917" s="53" t="s">
        <v>3424</v>
      </c>
    </row>
    <row r="918" customFormat="false" ht="12.75" hidden="false" customHeight="true" outlineLevel="0" collapsed="false">
      <c r="D918" s="52" t="n">
        <v>52004</v>
      </c>
      <c r="E918" s="53" t="s">
        <v>3406</v>
      </c>
      <c r="F918" s="53" t="s">
        <v>3425</v>
      </c>
      <c r="G918" s="53" t="s">
        <v>3426</v>
      </c>
    </row>
    <row r="919" customFormat="false" ht="12.75" hidden="false" customHeight="true" outlineLevel="0" collapsed="false">
      <c r="D919" s="52" t="n">
        <v>52004</v>
      </c>
      <c r="E919" s="53" t="s">
        <v>3406</v>
      </c>
      <c r="F919" s="53" t="s">
        <v>3427</v>
      </c>
      <c r="G919" s="53" t="s">
        <v>3428</v>
      </c>
    </row>
    <row r="920" customFormat="false" ht="12.75" hidden="false" customHeight="true" outlineLevel="0" collapsed="false">
      <c r="D920" s="52" t="n">
        <v>52004</v>
      </c>
      <c r="E920" s="53" t="s">
        <v>3406</v>
      </c>
      <c r="F920" s="53" t="s">
        <v>3429</v>
      </c>
      <c r="G920" s="53" t="s">
        <v>3430</v>
      </c>
    </row>
    <row r="921" customFormat="false" ht="12.75" hidden="false" customHeight="true" outlineLevel="0" collapsed="false">
      <c r="D921" s="52" t="n">
        <v>52004</v>
      </c>
      <c r="E921" s="53" t="s">
        <v>3406</v>
      </c>
      <c r="F921" s="53" t="s">
        <v>3431</v>
      </c>
      <c r="G921" s="53" t="s">
        <v>3432</v>
      </c>
    </row>
    <row r="922" customFormat="false" ht="12.75" hidden="false" customHeight="true" outlineLevel="0" collapsed="false">
      <c r="D922" s="52" t="n">
        <v>52004</v>
      </c>
      <c r="E922" s="53" t="s">
        <v>3406</v>
      </c>
      <c r="F922" s="53" t="s">
        <v>3433</v>
      </c>
      <c r="G922" s="53" t="s">
        <v>3434</v>
      </c>
    </row>
    <row r="923" customFormat="false" ht="12.75" hidden="false" customHeight="true" outlineLevel="0" collapsed="false">
      <c r="D923" s="52" t="n">
        <v>52004</v>
      </c>
      <c r="E923" s="53" t="s">
        <v>3406</v>
      </c>
      <c r="F923" s="53" t="s">
        <v>3435</v>
      </c>
      <c r="G923" s="53" t="s">
        <v>3436</v>
      </c>
    </row>
    <row r="924" customFormat="false" ht="12.75" hidden="false" customHeight="true" outlineLevel="0" collapsed="false">
      <c r="D924" s="52" t="n">
        <v>49006</v>
      </c>
      <c r="E924" s="53" t="s">
        <v>3437</v>
      </c>
      <c r="F924" s="53" t="s">
        <v>3438</v>
      </c>
      <c r="G924" s="53" t="s">
        <v>3439</v>
      </c>
    </row>
    <row r="925" customFormat="false" ht="12.75" hidden="false" customHeight="true" outlineLevel="0" collapsed="false">
      <c r="D925" s="52" t="n">
        <v>49006</v>
      </c>
      <c r="E925" s="53" t="s">
        <v>3437</v>
      </c>
      <c r="F925" s="53" t="s">
        <v>3440</v>
      </c>
      <c r="G925" s="53" t="s">
        <v>3441</v>
      </c>
    </row>
    <row r="926" customFormat="false" ht="12.75" hidden="false" customHeight="true" outlineLevel="0" collapsed="false">
      <c r="D926" s="52" t="n">
        <v>49006</v>
      </c>
      <c r="E926" s="53" t="s">
        <v>3437</v>
      </c>
      <c r="F926" s="53" t="s">
        <v>3442</v>
      </c>
      <c r="G926" s="53" t="s">
        <v>3443</v>
      </c>
    </row>
    <row r="927" customFormat="false" ht="12.75" hidden="false" customHeight="true" outlineLevel="0" collapsed="false">
      <c r="D927" s="52" t="n">
        <v>49006</v>
      </c>
      <c r="E927" s="53" t="s">
        <v>3437</v>
      </c>
      <c r="F927" s="53" t="s">
        <v>3444</v>
      </c>
      <c r="G927" s="53" t="s">
        <v>3445</v>
      </c>
    </row>
    <row r="928" customFormat="false" ht="12.75" hidden="false" customHeight="true" outlineLevel="0" collapsed="false">
      <c r="D928" s="52" t="n">
        <v>49006</v>
      </c>
      <c r="E928" s="53" t="s">
        <v>3437</v>
      </c>
      <c r="F928" s="53" t="s">
        <v>3446</v>
      </c>
      <c r="G928" s="53" t="s">
        <v>3447</v>
      </c>
    </row>
    <row r="929" customFormat="false" ht="12.75" hidden="false" customHeight="true" outlineLevel="0" collapsed="false">
      <c r="D929" s="52" t="n">
        <v>49006</v>
      </c>
      <c r="E929" s="53" t="s">
        <v>3437</v>
      </c>
      <c r="F929" s="53" t="s">
        <v>3448</v>
      </c>
      <c r="G929" s="53" t="s">
        <v>3449</v>
      </c>
    </row>
    <row r="930" customFormat="false" ht="12.75" hidden="false" customHeight="true" outlineLevel="0" collapsed="false">
      <c r="D930" s="52" t="n">
        <v>49006</v>
      </c>
      <c r="E930" s="53" t="s">
        <v>3437</v>
      </c>
      <c r="F930" s="53" t="s">
        <v>3450</v>
      </c>
      <c r="G930" s="53" t="s">
        <v>3451</v>
      </c>
    </row>
    <row r="931" customFormat="false" ht="12.75" hidden="false" customHeight="true" outlineLevel="0" collapsed="false">
      <c r="D931" s="52" t="n">
        <v>49006</v>
      </c>
      <c r="E931" s="53" t="s">
        <v>3437</v>
      </c>
      <c r="F931" s="53" t="s">
        <v>3452</v>
      </c>
      <c r="G931" s="53" t="s">
        <v>1551</v>
      </c>
    </row>
    <row r="932" customFormat="false" ht="12.75" hidden="false" customHeight="true" outlineLevel="0" collapsed="false">
      <c r="D932" s="52" t="n">
        <v>49006</v>
      </c>
      <c r="E932" s="53" t="s">
        <v>3437</v>
      </c>
      <c r="F932" s="53" t="s">
        <v>3453</v>
      </c>
      <c r="G932" s="53" t="s">
        <v>3454</v>
      </c>
    </row>
    <row r="933" customFormat="false" ht="12.75" hidden="false" customHeight="true" outlineLevel="0" collapsed="false">
      <c r="D933" s="52" t="n">
        <v>49006</v>
      </c>
      <c r="E933" s="53" t="s">
        <v>3437</v>
      </c>
      <c r="F933" s="53" t="s">
        <v>3455</v>
      </c>
      <c r="G933" s="53" t="s">
        <v>3456</v>
      </c>
    </row>
    <row r="934" customFormat="false" ht="12.75" hidden="false" customHeight="true" outlineLevel="0" collapsed="false">
      <c r="D934" s="52" t="n">
        <v>49006</v>
      </c>
      <c r="E934" s="53" t="s">
        <v>3437</v>
      </c>
      <c r="F934" s="53" t="s">
        <v>3457</v>
      </c>
      <c r="G934" s="53" t="s">
        <v>3458</v>
      </c>
    </row>
    <row r="935" customFormat="false" ht="12.75" hidden="false" customHeight="true" outlineLevel="0" collapsed="false">
      <c r="D935" s="52" t="n">
        <v>49006</v>
      </c>
      <c r="E935" s="53" t="s">
        <v>3437</v>
      </c>
      <c r="F935" s="53" t="s">
        <v>3459</v>
      </c>
      <c r="G935" s="53" t="s">
        <v>3460</v>
      </c>
    </row>
    <row r="936" customFormat="false" ht="12.75" hidden="false" customHeight="true" outlineLevel="0" collapsed="false">
      <c r="D936" s="52" t="n">
        <v>49006</v>
      </c>
      <c r="E936" s="53" t="s">
        <v>3437</v>
      </c>
      <c r="F936" s="53" t="s">
        <v>3461</v>
      </c>
      <c r="G936" s="53" t="s">
        <v>3462</v>
      </c>
    </row>
    <row r="937" customFormat="false" ht="12.75" hidden="false" customHeight="true" outlineLevel="0" collapsed="false">
      <c r="D937" s="52" t="n">
        <v>49006</v>
      </c>
      <c r="E937" s="53" t="s">
        <v>3437</v>
      </c>
      <c r="F937" s="53" t="s">
        <v>3463</v>
      </c>
      <c r="G937" s="53" t="s">
        <v>3464</v>
      </c>
    </row>
    <row r="938" customFormat="false" ht="12.75" hidden="false" customHeight="true" outlineLevel="0" collapsed="false">
      <c r="D938" s="52" t="n">
        <v>49006</v>
      </c>
      <c r="E938" s="53" t="s">
        <v>3437</v>
      </c>
      <c r="F938" s="53" t="s">
        <v>3465</v>
      </c>
      <c r="G938" s="53" t="s">
        <v>3466</v>
      </c>
    </row>
    <row r="939" customFormat="false" ht="12.75" hidden="false" customHeight="true" outlineLevel="0" collapsed="false">
      <c r="D939" s="52" t="n">
        <v>53004</v>
      </c>
      <c r="E939" s="53" t="s">
        <v>3467</v>
      </c>
      <c r="F939" s="53" t="s">
        <v>3468</v>
      </c>
      <c r="G939" s="53" t="s">
        <v>3469</v>
      </c>
    </row>
    <row r="940" customFormat="false" ht="12.75" hidden="false" customHeight="true" outlineLevel="0" collapsed="false">
      <c r="D940" s="52" t="n">
        <v>53004</v>
      </c>
      <c r="E940" s="53" t="s">
        <v>3467</v>
      </c>
      <c r="F940" s="53" t="s">
        <v>3470</v>
      </c>
      <c r="G940" s="53" t="s">
        <v>3471</v>
      </c>
    </row>
    <row r="941" customFormat="false" ht="12.75" hidden="false" customHeight="true" outlineLevel="0" collapsed="false">
      <c r="D941" s="52" t="n">
        <v>53004</v>
      </c>
      <c r="E941" s="53" t="s">
        <v>3467</v>
      </c>
      <c r="F941" s="53" t="s">
        <v>3472</v>
      </c>
      <c r="G941" s="53" t="s">
        <v>3473</v>
      </c>
    </row>
    <row r="942" customFormat="false" ht="12.75" hidden="false" customHeight="true" outlineLevel="0" collapsed="false">
      <c r="D942" s="52" t="n">
        <v>53004</v>
      </c>
      <c r="E942" s="53" t="s">
        <v>3467</v>
      </c>
      <c r="F942" s="53" t="s">
        <v>3474</v>
      </c>
      <c r="G942" s="53" t="s">
        <v>3475</v>
      </c>
    </row>
    <row r="943" customFormat="false" ht="12.75" hidden="false" customHeight="true" outlineLevel="0" collapsed="false">
      <c r="D943" s="52" t="n">
        <v>53004</v>
      </c>
      <c r="E943" s="53" t="s">
        <v>3467</v>
      </c>
      <c r="F943" s="53" t="s">
        <v>3476</v>
      </c>
      <c r="G943" s="53" t="s">
        <v>3098</v>
      </c>
    </row>
    <row r="944" customFormat="false" ht="12.75" hidden="false" customHeight="true" outlineLevel="0" collapsed="false">
      <c r="D944" s="52" t="n">
        <v>53004</v>
      </c>
      <c r="E944" s="53" t="s">
        <v>3467</v>
      </c>
      <c r="F944" s="53" t="s">
        <v>3477</v>
      </c>
      <c r="G944" s="53" t="s">
        <v>3478</v>
      </c>
    </row>
    <row r="945" customFormat="false" ht="12.75" hidden="false" customHeight="true" outlineLevel="0" collapsed="false">
      <c r="D945" s="52" t="n">
        <v>53004</v>
      </c>
      <c r="E945" s="53" t="s">
        <v>3467</v>
      </c>
      <c r="F945" s="53" t="s">
        <v>3479</v>
      </c>
      <c r="G945" s="53" t="s">
        <v>3480</v>
      </c>
    </row>
    <row r="946" customFormat="false" ht="12.75" hidden="false" customHeight="true" outlineLevel="0" collapsed="false">
      <c r="D946" s="52" t="n">
        <v>53004</v>
      </c>
      <c r="E946" s="53" t="s">
        <v>3467</v>
      </c>
      <c r="F946" s="53" t="s">
        <v>3481</v>
      </c>
      <c r="G946" s="53" t="s">
        <v>3482</v>
      </c>
    </row>
    <row r="947" customFormat="false" ht="12.75" hidden="false" customHeight="true" outlineLevel="0" collapsed="false">
      <c r="D947" s="52" t="n">
        <v>53004</v>
      </c>
      <c r="E947" s="53" t="s">
        <v>3467</v>
      </c>
      <c r="F947" s="53" t="s">
        <v>3483</v>
      </c>
      <c r="G947" s="53" t="s">
        <v>3484</v>
      </c>
    </row>
    <row r="948" customFormat="false" ht="12.75" hidden="false" customHeight="true" outlineLevel="0" collapsed="false">
      <c r="D948" s="52" t="n">
        <v>51008</v>
      </c>
      <c r="E948" s="53" t="s">
        <v>3485</v>
      </c>
      <c r="F948" s="53" t="s">
        <v>3486</v>
      </c>
      <c r="G948" s="53" t="s">
        <v>3487</v>
      </c>
    </row>
    <row r="949" customFormat="false" ht="12.75" hidden="false" customHeight="true" outlineLevel="0" collapsed="false">
      <c r="D949" s="52" t="n">
        <v>51008</v>
      </c>
      <c r="E949" s="53" t="s">
        <v>3485</v>
      </c>
      <c r="F949" s="53" t="s">
        <v>3488</v>
      </c>
      <c r="G949" s="53" t="s">
        <v>3489</v>
      </c>
    </row>
    <row r="950" customFormat="false" ht="12.75" hidden="false" customHeight="true" outlineLevel="0" collapsed="false">
      <c r="D950" s="52" t="n">
        <v>51008</v>
      </c>
      <c r="E950" s="53" t="s">
        <v>3485</v>
      </c>
      <c r="F950" s="53" t="s">
        <v>3490</v>
      </c>
      <c r="G950" s="53" t="s">
        <v>3491</v>
      </c>
    </row>
    <row r="951" customFormat="false" ht="12.75" hidden="false" customHeight="true" outlineLevel="0" collapsed="false">
      <c r="D951" s="52" t="n">
        <v>51008</v>
      </c>
      <c r="E951" s="53" t="s">
        <v>3485</v>
      </c>
      <c r="F951" s="53" t="s">
        <v>3492</v>
      </c>
      <c r="G951" s="53" t="s">
        <v>3493</v>
      </c>
    </row>
    <row r="952" customFormat="false" ht="12.75" hidden="false" customHeight="true" outlineLevel="0" collapsed="false">
      <c r="D952" s="52" t="n">
        <v>51008</v>
      </c>
      <c r="E952" s="53" t="s">
        <v>3485</v>
      </c>
      <c r="F952" s="53" t="s">
        <v>3494</v>
      </c>
      <c r="G952" s="53" t="s">
        <v>3495</v>
      </c>
    </row>
    <row r="953" customFormat="false" ht="12.75" hidden="false" customHeight="true" outlineLevel="0" collapsed="false">
      <c r="D953" s="52" t="n">
        <v>51008</v>
      </c>
      <c r="E953" s="53" t="s">
        <v>3485</v>
      </c>
      <c r="F953" s="53" t="s">
        <v>3496</v>
      </c>
      <c r="G953" s="53" t="s">
        <v>3497</v>
      </c>
    </row>
    <row r="954" customFormat="false" ht="12.75" hidden="false" customHeight="true" outlineLevel="0" collapsed="false">
      <c r="D954" s="52" t="n">
        <v>51008</v>
      </c>
      <c r="E954" s="53" t="s">
        <v>3485</v>
      </c>
      <c r="F954" s="53" t="s">
        <v>3498</v>
      </c>
      <c r="G954" s="53" t="s">
        <v>3499</v>
      </c>
    </row>
    <row r="955" customFormat="false" ht="12.75" hidden="false" customHeight="true" outlineLevel="0" collapsed="false">
      <c r="D955" s="52" t="n">
        <v>51008</v>
      </c>
      <c r="E955" s="53" t="s">
        <v>3485</v>
      </c>
      <c r="F955" s="53" t="s">
        <v>3500</v>
      </c>
      <c r="G955" s="53" t="s">
        <v>3501</v>
      </c>
    </row>
    <row r="956" customFormat="false" ht="12.75" hidden="false" customHeight="true" outlineLevel="0" collapsed="false">
      <c r="D956" s="52" t="n">
        <v>51008</v>
      </c>
      <c r="E956" s="53" t="s">
        <v>3485</v>
      </c>
      <c r="F956" s="53" t="s">
        <v>3502</v>
      </c>
      <c r="G956" s="53" t="s">
        <v>3503</v>
      </c>
    </row>
    <row r="957" customFormat="false" ht="12.75" hidden="false" customHeight="true" outlineLevel="0" collapsed="false">
      <c r="D957" s="52" t="n">
        <v>51008</v>
      </c>
      <c r="E957" s="53" t="s">
        <v>3485</v>
      </c>
      <c r="F957" s="53" t="s">
        <v>3504</v>
      </c>
      <c r="G957" s="53" t="s">
        <v>3505</v>
      </c>
    </row>
    <row r="958" customFormat="false" ht="12.75" hidden="false" customHeight="true" outlineLevel="0" collapsed="false">
      <c r="D958" s="52" t="n">
        <v>51008</v>
      </c>
      <c r="E958" s="53" t="s">
        <v>3485</v>
      </c>
      <c r="F958" s="53" t="s">
        <v>3506</v>
      </c>
      <c r="G958" s="53" t="s">
        <v>3507</v>
      </c>
    </row>
    <row r="959" customFormat="false" ht="12.75" hidden="false" customHeight="true" outlineLevel="0" collapsed="false">
      <c r="D959" s="52" t="n">
        <v>51008</v>
      </c>
      <c r="E959" s="53" t="s">
        <v>3485</v>
      </c>
      <c r="F959" s="53" t="s">
        <v>3508</v>
      </c>
      <c r="G959" s="53" t="s">
        <v>3509</v>
      </c>
    </row>
    <row r="960" customFormat="false" ht="12.75" hidden="false" customHeight="true" outlineLevel="0" collapsed="false">
      <c r="D960" s="52" t="n">
        <v>51008</v>
      </c>
      <c r="E960" s="53" t="s">
        <v>3485</v>
      </c>
      <c r="F960" s="53" t="s">
        <v>3510</v>
      </c>
      <c r="G960" s="53" t="s">
        <v>3511</v>
      </c>
    </row>
    <row r="961" customFormat="false" ht="12.75" hidden="false" customHeight="true" outlineLevel="0" collapsed="false">
      <c r="D961" s="52" t="n">
        <v>51008</v>
      </c>
      <c r="E961" s="53" t="s">
        <v>3485</v>
      </c>
      <c r="F961" s="53" t="s">
        <v>3512</v>
      </c>
      <c r="G961" s="53" t="s">
        <v>2151</v>
      </c>
    </row>
    <row r="962" customFormat="false" ht="12.75" hidden="false" customHeight="true" outlineLevel="0" collapsed="false">
      <c r="D962" s="52" t="n">
        <v>51008</v>
      </c>
      <c r="E962" s="53" t="s">
        <v>3485</v>
      </c>
      <c r="F962" s="53" t="s">
        <v>3513</v>
      </c>
      <c r="G962" s="53" t="s">
        <v>3514</v>
      </c>
    </row>
    <row r="963" customFormat="false" ht="12.75" hidden="false" customHeight="true" outlineLevel="0" collapsed="false">
      <c r="D963" s="52" t="n">
        <v>51008</v>
      </c>
      <c r="E963" s="53" t="s">
        <v>3485</v>
      </c>
      <c r="F963" s="53" t="s">
        <v>3515</v>
      </c>
      <c r="G963" s="53" t="s">
        <v>3516</v>
      </c>
    </row>
    <row r="964" customFormat="false" ht="12.75" hidden="false" customHeight="true" outlineLevel="0" collapsed="false">
      <c r="D964" s="52" t="n">
        <v>51008</v>
      </c>
      <c r="E964" s="53" t="s">
        <v>3485</v>
      </c>
      <c r="F964" s="53" t="s">
        <v>3517</v>
      </c>
      <c r="G964" s="53" t="s">
        <v>3518</v>
      </c>
    </row>
    <row r="965" customFormat="false" ht="12.75" hidden="false" customHeight="true" outlineLevel="0" collapsed="false">
      <c r="D965" s="52" t="n">
        <v>51010</v>
      </c>
      <c r="E965" s="53" t="s">
        <v>3519</v>
      </c>
      <c r="F965" s="53" t="s">
        <v>3520</v>
      </c>
      <c r="G965" s="53" t="s">
        <v>3521</v>
      </c>
    </row>
    <row r="966" customFormat="false" ht="12.75" hidden="false" customHeight="true" outlineLevel="0" collapsed="false">
      <c r="D966" s="52" t="n">
        <v>51010</v>
      </c>
      <c r="E966" s="53" t="s">
        <v>3519</v>
      </c>
      <c r="F966" s="53" t="s">
        <v>3522</v>
      </c>
      <c r="G966" s="53" t="s">
        <v>3523</v>
      </c>
    </row>
    <row r="967" customFormat="false" ht="12.75" hidden="false" customHeight="true" outlineLevel="0" collapsed="false">
      <c r="D967" s="52" t="n">
        <v>51010</v>
      </c>
      <c r="E967" s="53" t="s">
        <v>3519</v>
      </c>
      <c r="F967" s="53" t="s">
        <v>3524</v>
      </c>
      <c r="G967" s="53" t="s">
        <v>3525</v>
      </c>
    </row>
    <row r="968" customFormat="false" ht="12.75" hidden="false" customHeight="true" outlineLevel="0" collapsed="false">
      <c r="D968" s="52" t="n">
        <v>51010</v>
      </c>
      <c r="E968" s="53" t="s">
        <v>3519</v>
      </c>
      <c r="F968" s="53" t="s">
        <v>3526</v>
      </c>
      <c r="G968" s="53" t="s">
        <v>3527</v>
      </c>
    </row>
    <row r="969" customFormat="false" ht="12.75" hidden="false" customHeight="true" outlineLevel="0" collapsed="false">
      <c r="D969" s="52" t="n">
        <v>51010</v>
      </c>
      <c r="E969" s="53" t="s">
        <v>3519</v>
      </c>
      <c r="F969" s="53" t="s">
        <v>3528</v>
      </c>
      <c r="G969" s="53" t="s">
        <v>3529</v>
      </c>
    </row>
    <row r="970" customFormat="false" ht="12.75" hidden="false" customHeight="true" outlineLevel="0" collapsed="false">
      <c r="D970" s="52" t="n">
        <v>51010</v>
      </c>
      <c r="E970" s="53" t="s">
        <v>3519</v>
      </c>
      <c r="F970" s="53" t="s">
        <v>3530</v>
      </c>
      <c r="G970" s="53" t="s">
        <v>3531</v>
      </c>
    </row>
    <row r="971" customFormat="false" ht="12.75" hidden="false" customHeight="true" outlineLevel="0" collapsed="false">
      <c r="D971" s="52" t="n">
        <v>51010</v>
      </c>
      <c r="E971" s="53" t="s">
        <v>3519</v>
      </c>
      <c r="F971" s="53" t="s">
        <v>3532</v>
      </c>
      <c r="G971" s="53" t="s">
        <v>3533</v>
      </c>
    </row>
    <row r="972" customFormat="false" ht="12.75" hidden="false" customHeight="true" outlineLevel="0" collapsed="false">
      <c r="D972" s="52" t="n">
        <v>51010</v>
      </c>
      <c r="E972" s="53" t="s">
        <v>3519</v>
      </c>
      <c r="F972" s="53" t="s">
        <v>3534</v>
      </c>
      <c r="G972" s="53" t="s">
        <v>3535</v>
      </c>
    </row>
    <row r="973" customFormat="false" ht="12.75" hidden="false" customHeight="true" outlineLevel="0" collapsed="false">
      <c r="D973" s="52" t="n">
        <v>51010</v>
      </c>
      <c r="E973" s="53" t="s">
        <v>3519</v>
      </c>
      <c r="F973" s="53" t="s">
        <v>3536</v>
      </c>
      <c r="G973" s="53" t="s">
        <v>3537</v>
      </c>
    </row>
    <row r="974" customFormat="false" ht="12.75" hidden="false" customHeight="true" outlineLevel="0" collapsed="false">
      <c r="D974" s="52" t="n">
        <v>51010</v>
      </c>
      <c r="E974" s="53" t="s">
        <v>3519</v>
      </c>
      <c r="F974" s="53" t="s">
        <v>3538</v>
      </c>
      <c r="G974" s="53" t="s">
        <v>3539</v>
      </c>
    </row>
    <row r="975" customFormat="false" ht="12.75" hidden="false" customHeight="true" outlineLevel="0" collapsed="false">
      <c r="D975" s="52" t="n">
        <v>51010</v>
      </c>
      <c r="E975" s="53" t="s">
        <v>3519</v>
      </c>
      <c r="F975" s="53" t="s">
        <v>3540</v>
      </c>
      <c r="G975" s="53" t="s">
        <v>3541</v>
      </c>
    </row>
    <row r="976" customFormat="false" ht="12.75" hidden="false" customHeight="true" outlineLevel="0" collapsed="false">
      <c r="D976" s="52" t="n">
        <v>51010</v>
      </c>
      <c r="E976" s="53" t="s">
        <v>3519</v>
      </c>
      <c r="F976" s="53" t="s">
        <v>3542</v>
      </c>
      <c r="G976" s="53" t="s">
        <v>1665</v>
      </c>
    </row>
    <row r="977" customFormat="false" ht="12.75" hidden="false" customHeight="true" outlineLevel="0" collapsed="false">
      <c r="D977" s="52" t="n">
        <v>51010</v>
      </c>
      <c r="E977" s="53" t="s">
        <v>3519</v>
      </c>
      <c r="F977" s="53" t="s">
        <v>3543</v>
      </c>
      <c r="G977" s="53" t="s">
        <v>3544</v>
      </c>
    </row>
    <row r="978" customFormat="false" ht="12.75" hidden="false" customHeight="true" outlineLevel="0" collapsed="false">
      <c r="D978" s="52" t="n">
        <v>51010</v>
      </c>
      <c r="E978" s="53" t="s">
        <v>3519</v>
      </c>
      <c r="F978" s="53" t="s">
        <v>3545</v>
      </c>
      <c r="G978" s="53" t="s">
        <v>3546</v>
      </c>
    </row>
    <row r="979" customFormat="false" ht="12.75" hidden="false" customHeight="true" outlineLevel="0" collapsed="false">
      <c r="D979" s="52" t="n">
        <v>51010</v>
      </c>
      <c r="E979" s="53" t="s">
        <v>3519</v>
      </c>
      <c r="F979" s="53" t="s">
        <v>3547</v>
      </c>
      <c r="G979" s="53" t="s">
        <v>3548</v>
      </c>
    </row>
    <row r="980" customFormat="false" ht="12.75" hidden="false" customHeight="true" outlineLevel="0" collapsed="false">
      <c r="D980" s="52" t="n">
        <v>51010</v>
      </c>
      <c r="E980" s="53" t="s">
        <v>3519</v>
      </c>
      <c r="F980" s="53" t="s">
        <v>3549</v>
      </c>
      <c r="G980" s="53" t="s">
        <v>3550</v>
      </c>
    </row>
    <row r="981" customFormat="false" ht="12.75" hidden="false" customHeight="true" outlineLevel="0" collapsed="false">
      <c r="D981" s="52" t="n">
        <v>51010</v>
      </c>
      <c r="E981" s="53" t="s">
        <v>3519</v>
      </c>
      <c r="F981" s="53" t="s">
        <v>3551</v>
      </c>
      <c r="G981" s="53" t="s">
        <v>3552</v>
      </c>
    </row>
    <row r="982" customFormat="false" ht="12.75" hidden="false" customHeight="true" outlineLevel="0" collapsed="false">
      <c r="D982" s="52" t="n">
        <v>51010</v>
      </c>
      <c r="E982" s="53" t="s">
        <v>3519</v>
      </c>
      <c r="F982" s="53" t="s">
        <v>3553</v>
      </c>
      <c r="G982" s="53" t="s">
        <v>3554</v>
      </c>
    </row>
    <row r="983" customFormat="false" ht="12.75" hidden="false" customHeight="true" outlineLevel="0" collapsed="false">
      <c r="D983" s="52" t="n">
        <v>51010</v>
      </c>
      <c r="E983" s="53" t="s">
        <v>3519</v>
      </c>
      <c r="F983" s="53" t="s">
        <v>3555</v>
      </c>
      <c r="G983" s="53" t="s">
        <v>3556</v>
      </c>
    </row>
    <row r="984" customFormat="false" ht="12.75" hidden="false" customHeight="true" outlineLevel="0" collapsed="false">
      <c r="D984" s="52" t="n">
        <v>51010</v>
      </c>
      <c r="E984" s="53" t="s">
        <v>3519</v>
      </c>
      <c r="F984" s="53" t="s">
        <v>3557</v>
      </c>
      <c r="G984" s="53" t="s">
        <v>2050</v>
      </c>
    </row>
    <row r="985" customFormat="false" ht="12.75" hidden="false" customHeight="true" outlineLevel="0" collapsed="false">
      <c r="D985" s="52" t="n">
        <v>51010</v>
      </c>
      <c r="E985" s="53" t="s">
        <v>3519</v>
      </c>
      <c r="F985" s="53" t="s">
        <v>3558</v>
      </c>
      <c r="G985" s="53" t="s">
        <v>2649</v>
      </c>
    </row>
    <row r="986" customFormat="false" ht="12.75" hidden="false" customHeight="true" outlineLevel="0" collapsed="false">
      <c r="D986" s="52" t="n">
        <v>51010</v>
      </c>
      <c r="E986" s="53" t="s">
        <v>3519</v>
      </c>
      <c r="F986" s="53" t="s">
        <v>3559</v>
      </c>
      <c r="G986" s="53" t="s">
        <v>3560</v>
      </c>
    </row>
    <row r="987" customFormat="false" ht="12.75" hidden="false" customHeight="true" outlineLevel="0" collapsed="false">
      <c r="D987" s="52" t="n">
        <v>51010</v>
      </c>
      <c r="E987" s="53" t="s">
        <v>3519</v>
      </c>
      <c r="F987" s="53" t="s">
        <v>3561</v>
      </c>
      <c r="G987" s="53" t="s">
        <v>3562</v>
      </c>
    </row>
    <row r="988" customFormat="false" ht="12.75" hidden="false" customHeight="true" outlineLevel="0" collapsed="false">
      <c r="D988" s="52" t="n">
        <v>51010</v>
      </c>
      <c r="E988" s="53" t="s">
        <v>3519</v>
      </c>
      <c r="F988" s="53" t="s">
        <v>3563</v>
      </c>
      <c r="G988" s="53" t="s">
        <v>3564</v>
      </c>
    </row>
    <row r="989" customFormat="false" ht="12.75" hidden="false" customHeight="true" outlineLevel="0" collapsed="false">
      <c r="D989" s="52" t="n">
        <v>51010</v>
      </c>
      <c r="E989" s="53" t="s">
        <v>3519</v>
      </c>
      <c r="F989" s="53" t="s">
        <v>3565</v>
      </c>
      <c r="G989" s="53" t="s">
        <v>3566</v>
      </c>
    </row>
    <row r="990" customFormat="false" ht="12.75" hidden="false" customHeight="true" outlineLevel="0" collapsed="false">
      <c r="D990" s="52" t="n">
        <v>48010</v>
      </c>
      <c r="E990" s="53" t="s">
        <v>3567</v>
      </c>
      <c r="F990" s="53" t="s">
        <v>3568</v>
      </c>
      <c r="G990" s="53" t="s">
        <v>3569</v>
      </c>
    </row>
    <row r="991" customFormat="false" ht="12.75" hidden="false" customHeight="true" outlineLevel="0" collapsed="false">
      <c r="D991" s="52" t="n">
        <v>48010</v>
      </c>
      <c r="E991" s="53" t="s">
        <v>3567</v>
      </c>
      <c r="F991" s="53" t="s">
        <v>3570</v>
      </c>
      <c r="G991" s="53" t="s">
        <v>3571</v>
      </c>
    </row>
    <row r="992" customFormat="false" ht="12.75" hidden="false" customHeight="true" outlineLevel="0" collapsed="false">
      <c r="D992" s="52" t="n">
        <v>48010</v>
      </c>
      <c r="E992" s="53" t="s">
        <v>3567</v>
      </c>
      <c r="F992" s="53" t="s">
        <v>3572</v>
      </c>
      <c r="G992" s="53" t="s">
        <v>3573</v>
      </c>
    </row>
    <row r="993" customFormat="false" ht="12.75" hidden="false" customHeight="true" outlineLevel="0" collapsed="false">
      <c r="D993" s="52" t="n">
        <v>48010</v>
      </c>
      <c r="E993" s="53" t="s">
        <v>3567</v>
      </c>
      <c r="F993" s="53" t="s">
        <v>3574</v>
      </c>
      <c r="G993" s="53" t="s">
        <v>3575</v>
      </c>
    </row>
    <row r="994" customFormat="false" ht="12.75" hidden="false" customHeight="true" outlineLevel="0" collapsed="false">
      <c r="D994" s="52" t="n">
        <v>48010</v>
      </c>
      <c r="E994" s="53" t="s">
        <v>3567</v>
      </c>
      <c r="F994" s="53" t="s">
        <v>3576</v>
      </c>
      <c r="G994" s="53" t="s">
        <v>3577</v>
      </c>
    </row>
    <row r="995" customFormat="false" ht="12.75" hidden="false" customHeight="true" outlineLevel="0" collapsed="false">
      <c r="D995" s="52" t="n">
        <v>48010</v>
      </c>
      <c r="E995" s="53" t="s">
        <v>3567</v>
      </c>
      <c r="F995" s="53" t="s">
        <v>3578</v>
      </c>
      <c r="G995" s="53" t="s">
        <v>3579</v>
      </c>
    </row>
    <row r="996" customFormat="false" ht="12.75" hidden="false" customHeight="true" outlineLevel="0" collapsed="false">
      <c r="D996" s="52" t="n">
        <v>48010</v>
      </c>
      <c r="E996" s="53" t="s">
        <v>3567</v>
      </c>
      <c r="F996" s="53" t="s">
        <v>3580</v>
      </c>
      <c r="G996" s="53" t="s">
        <v>3581</v>
      </c>
    </row>
    <row r="997" customFormat="false" ht="12.75" hidden="false" customHeight="true" outlineLevel="0" collapsed="false">
      <c r="D997" s="52" t="n">
        <v>48010</v>
      </c>
      <c r="E997" s="53" t="s">
        <v>3567</v>
      </c>
      <c r="F997" s="53" t="s">
        <v>3582</v>
      </c>
      <c r="G997" s="53" t="s">
        <v>3583</v>
      </c>
    </row>
    <row r="998" customFormat="false" ht="12.75" hidden="false" customHeight="true" outlineLevel="0" collapsed="false">
      <c r="D998" s="52" t="n">
        <v>48010</v>
      </c>
      <c r="E998" s="53" t="s">
        <v>3567</v>
      </c>
      <c r="F998" s="53" t="s">
        <v>3584</v>
      </c>
      <c r="G998" s="53" t="s">
        <v>3585</v>
      </c>
    </row>
    <row r="999" customFormat="false" ht="12.75" hidden="false" customHeight="true" outlineLevel="0" collapsed="false">
      <c r="D999" s="52" t="n">
        <v>48010</v>
      </c>
      <c r="E999" s="53" t="s">
        <v>3567</v>
      </c>
      <c r="F999" s="53" t="s">
        <v>3586</v>
      </c>
      <c r="G999" s="53" t="s">
        <v>3587</v>
      </c>
    </row>
    <row r="1000" customFormat="false" ht="12.75" hidden="false" customHeight="true" outlineLevel="0" collapsed="false">
      <c r="D1000" s="52" t="n">
        <v>48010</v>
      </c>
      <c r="E1000" s="53" t="s">
        <v>3567</v>
      </c>
      <c r="F1000" s="53" t="s">
        <v>3588</v>
      </c>
      <c r="G1000" s="53" t="s">
        <v>3589</v>
      </c>
    </row>
    <row r="1001" customFormat="false" ht="12.75" hidden="false" customHeight="true" outlineLevel="0" collapsed="false">
      <c r="D1001" s="52" t="n">
        <v>48010</v>
      </c>
      <c r="E1001" s="53" t="s">
        <v>3567</v>
      </c>
      <c r="F1001" s="53" t="s">
        <v>3590</v>
      </c>
      <c r="G1001" s="53" t="s">
        <v>3591</v>
      </c>
    </row>
    <row r="1002" customFormat="false" ht="12.75" hidden="false" customHeight="true" outlineLevel="0" collapsed="false">
      <c r="D1002" s="52" t="n">
        <v>48010</v>
      </c>
      <c r="E1002" s="53" t="s">
        <v>3567</v>
      </c>
      <c r="F1002" s="53" t="s">
        <v>3592</v>
      </c>
      <c r="G1002" s="53" t="s">
        <v>3593</v>
      </c>
    </row>
    <row r="1003" customFormat="false" ht="12.75" hidden="false" customHeight="true" outlineLevel="0" collapsed="false">
      <c r="D1003" s="52" t="n">
        <v>48010</v>
      </c>
      <c r="E1003" s="53" t="s">
        <v>3567</v>
      </c>
      <c r="F1003" s="53" t="s">
        <v>3594</v>
      </c>
      <c r="G1003" s="53" t="s">
        <v>3595</v>
      </c>
    </row>
    <row r="1004" customFormat="false" ht="12.75" hidden="false" customHeight="true" outlineLevel="0" collapsed="false">
      <c r="D1004" s="52" t="n">
        <v>48010</v>
      </c>
      <c r="E1004" s="53" t="s">
        <v>3567</v>
      </c>
      <c r="F1004" s="53" t="s">
        <v>3596</v>
      </c>
      <c r="G1004" s="53" t="s">
        <v>3597</v>
      </c>
    </row>
    <row r="1005" customFormat="false" ht="12.75" hidden="false" customHeight="true" outlineLevel="0" collapsed="false">
      <c r="D1005" s="52" t="n">
        <v>48010</v>
      </c>
      <c r="E1005" s="53" t="s">
        <v>3567</v>
      </c>
      <c r="F1005" s="53" t="s">
        <v>3598</v>
      </c>
      <c r="G1005" s="53" t="s">
        <v>3599</v>
      </c>
    </row>
    <row r="1006" customFormat="false" ht="12.75" hidden="false" customHeight="true" outlineLevel="0" collapsed="false">
      <c r="D1006" s="52" t="n">
        <v>48010</v>
      </c>
      <c r="E1006" s="53" t="s">
        <v>3567</v>
      </c>
      <c r="F1006" s="53" t="s">
        <v>3600</v>
      </c>
      <c r="G1006" s="53" t="s">
        <v>3601</v>
      </c>
    </row>
    <row r="1007" customFormat="false" ht="12.75" hidden="false" customHeight="true" outlineLevel="0" collapsed="false">
      <c r="D1007" s="52" t="n">
        <v>48010</v>
      </c>
      <c r="E1007" s="53" t="s">
        <v>3567</v>
      </c>
      <c r="F1007" s="53" t="s">
        <v>3602</v>
      </c>
      <c r="G1007" s="53" t="s">
        <v>3603</v>
      </c>
    </row>
    <row r="1008" customFormat="false" ht="12.75" hidden="false" customHeight="true" outlineLevel="0" collapsed="false">
      <c r="D1008" s="52" t="n">
        <v>48010</v>
      </c>
      <c r="E1008" s="53" t="s">
        <v>3567</v>
      </c>
      <c r="F1008" s="53" t="s">
        <v>3604</v>
      </c>
      <c r="G1008" s="53" t="s">
        <v>3605</v>
      </c>
    </row>
    <row r="1009" customFormat="false" ht="12.75" hidden="false" customHeight="true" outlineLevel="0" collapsed="false">
      <c r="D1009" s="52" t="n">
        <v>48010</v>
      </c>
      <c r="E1009" s="53" t="s">
        <v>3567</v>
      </c>
      <c r="F1009" s="53" t="s">
        <v>3606</v>
      </c>
      <c r="G1009" s="53" t="s">
        <v>3607</v>
      </c>
    </row>
    <row r="1010" customFormat="false" ht="12.75" hidden="false" customHeight="true" outlineLevel="0" collapsed="false">
      <c r="D1010" s="52" t="n">
        <v>48010</v>
      </c>
      <c r="E1010" s="53" t="s">
        <v>3567</v>
      </c>
      <c r="F1010" s="53" t="s">
        <v>3608</v>
      </c>
      <c r="G1010" s="53" t="s">
        <v>3609</v>
      </c>
    </row>
    <row r="1011" customFormat="false" ht="12.75" hidden="false" customHeight="true" outlineLevel="0" collapsed="false">
      <c r="D1011" s="52" t="n">
        <v>48010</v>
      </c>
      <c r="E1011" s="53" t="s">
        <v>3567</v>
      </c>
      <c r="F1011" s="53" t="s">
        <v>3610</v>
      </c>
      <c r="G1011" s="53" t="s">
        <v>3611</v>
      </c>
    </row>
    <row r="1012" customFormat="false" ht="12.75" hidden="false" customHeight="true" outlineLevel="0" collapsed="false">
      <c r="D1012" s="52" t="n">
        <v>48010</v>
      </c>
      <c r="E1012" s="53" t="s">
        <v>3567</v>
      </c>
      <c r="F1012" s="53" t="s">
        <v>3612</v>
      </c>
      <c r="G1012" s="53" t="s">
        <v>3613</v>
      </c>
    </row>
    <row r="1013" customFormat="false" ht="12.75" hidden="false" customHeight="true" outlineLevel="0" collapsed="false">
      <c r="D1013" s="52" t="n">
        <v>48010</v>
      </c>
      <c r="E1013" s="53" t="s">
        <v>3567</v>
      </c>
      <c r="F1013" s="53" t="s">
        <v>3614</v>
      </c>
      <c r="G1013" s="53" t="s">
        <v>3615</v>
      </c>
    </row>
    <row r="1014" customFormat="false" ht="12.75" hidden="false" customHeight="true" outlineLevel="0" collapsed="false">
      <c r="D1014" s="52" t="n">
        <v>51040</v>
      </c>
      <c r="E1014" s="53" t="s">
        <v>3616</v>
      </c>
      <c r="F1014" s="53" t="s">
        <v>3617</v>
      </c>
      <c r="G1014" s="53" t="s">
        <v>3618</v>
      </c>
    </row>
    <row r="1015" customFormat="false" ht="12.75" hidden="false" customHeight="true" outlineLevel="0" collapsed="false">
      <c r="D1015" s="52" t="n">
        <v>51040</v>
      </c>
      <c r="E1015" s="53" t="s">
        <v>3616</v>
      </c>
      <c r="F1015" s="53" t="s">
        <v>3619</v>
      </c>
      <c r="G1015" s="53" t="s">
        <v>3620</v>
      </c>
    </row>
    <row r="1016" customFormat="false" ht="12.75" hidden="false" customHeight="true" outlineLevel="0" collapsed="false">
      <c r="D1016" s="52" t="n">
        <v>51040</v>
      </c>
      <c r="E1016" s="53" t="s">
        <v>3616</v>
      </c>
      <c r="F1016" s="53" t="s">
        <v>3621</v>
      </c>
      <c r="G1016" s="53" t="s">
        <v>3622</v>
      </c>
    </row>
    <row r="1017" customFormat="false" ht="12.75" hidden="false" customHeight="true" outlineLevel="0" collapsed="false">
      <c r="D1017" s="52" t="n">
        <v>51040</v>
      </c>
      <c r="E1017" s="53" t="s">
        <v>3616</v>
      </c>
      <c r="F1017" s="53" t="s">
        <v>3623</v>
      </c>
      <c r="G1017" s="53" t="s">
        <v>3624</v>
      </c>
    </row>
    <row r="1018" customFormat="false" ht="12.75" hidden="false" customHeight="true" outlineLevel="0" collapsed="false">
      <c r="D1018" s="52" t="n">
        <v>51040</v>
      </c>
      <c r="E1018" s="53" t="s">
        <v>3616</v>
      </c>
      <c r="F1018" s="53" t="s">
        <v>3625</v>
      </c>
      <c r="G1018" s="53" t="s">
        <v>3626</v>
      </c>
    </row>
    <row r="1019" customFormat="false" ht="12.75" hidden="false" customHeight="true" outlineLevel="0" collapsed="false">
      <c r="D1019" s="52" t="n">
        <v>51040</v>
      </c>
      <c r="E1019" s="53" t="s">
        <v>3616</v>
      </c>
      <c r="F1019" s="53" t="s">
        <v>3627</v>
      </c>
      <c r="G1019" s="53" t="s">
        <v>3628</v>
      </c>
    </row>
    <row r="1020" customFormat="false" ht="12.75" hidden="false" customHeight="true" outlineLevel="0" collapsed="false">
      <c r="D1020" s="52" t="n">
        <v>51040</v>
      </c>
      <c r="E1020" s="53" t="s">
        <v>3616</v>
      </c>
      <c r="F1020" s="53" t="s">
        <v>3629</v>
      </c>
      <c r="G1020" s="53" t="s">
        <v>3630</v>
      </c>
    </row>
    <row r="1021" customFormat="false" ht="12.75" hidden="false" customHeight="true" outlineLevel="0" collapsed="false">
      <c r="D1021" s="52" t="n">
        <v>51040</v>
      </c>
      <c r="E1021" s="53" t="s">
        <v>3616</v>
      </c>
      <c r="F1021" s="53" t="s">
        <v>3631</v>
      </c>
      <c r="G1021" s="53" t="s">
        <v>3632</v>
      </c>
    </row>
    <row r="1022" customFormat="false" ht="12.75" hidden="false" customHeight="true" outlineLevel="0" collapsed="false">
      <c r="D1022" s="52" t="n">
        <v>51040</v>
      </c>
      <c r="E1022" s="53" t="s">
        <v>3616</v>
      </c>
      <c r="F1022" s="53" t="s">
        <v>3633</v>
      </c>
      <c r="G1022" s="53" t="s">
        <v>3634</v>
      </c>
    </row>
    <row r="1023" customFormat="false" ht="12.75" hidden="false" customHeight="true" outlineLevel="0" collapsed="false">
      <c r="D1023" s="52" t="n">
        <v>51040</v>
      </c>
      <c r="E1023" s="53" t="s">
        <v>3616</v>
      </c>
      <c r="F1023" s="53" t="s">
        <v>3635</v>
      </c>
      <c r="G1023" s="53" t="s">
        <v>3636</v>
      </c>
    </row>
    <row r="1024" customFormat="false" ht="12.75" hidden="false" customHeight="true" outlineLevel="0" collapsed="false">
      <c r="D1024" s="52" t="n">
        <v>50009</v>
      </c>
      <c r="E1024" s="53" t="s">
        <v>3637</v>
      </c>
      <c r="F1024" s="53" t="s">
        <v>3638</v>
      </c>
      <c r="G1024" s="53" t="s">
        <v>3639</v>
      </c>
    </row>
    <row r="1025" customFormat="false" ht="12.75" hidden="false" customHeight="true" outlineLevel="0" collapsed="false">
      <c r="D1025" s="52" t="n">
        <v>50009</v>
      </c>
      <c r="E1025" s="53" t="s">
        <v>3637</v>
      </c>
      <c r="F1025" s="53" t="s">
        <v>3640</v>
      </c>
      <c r="G1025" s="53" t="s">
        <v>3641</v>
      </c>
    </row>
    <row r="1026" customFormat="false" ht="12.75" hidden="false" customHeight="true" outlineLevel="0" collapsed="false">
      <c r="D1026" s="52" t="n">
        <v>50009</v>
      </c>
      <c r="E1026" s="53" t="s">
        <v>3637</v>
      </c>
      <c r="F1026" s="53" t="s">
        <v>3642</v>
      </c>
      <c r="G1026" s="53" t="s">
        <v>3643</v>
      </c>
    </row>
    <row r="1027" customFormat="false" ht="12.75" hidden="false" customHeight="true" outlineLevel="0" collapsed="false">
      <c r="D1027" s="52" t="n">
        <v>50009</v>
      </c>
      <c r="E1027" s="53" t="s">
        <v>3637</v>
      </c>
      <c r="F1027" s="53" t="s">
        <v>3644</v>
      </c>
      <c r="G1027" s="53" t="s">
        <v>1387</v>
      </c>
    </row>
    <row r="1028" customFormat="false" ht="12.75" hidden="false" customHeight="true" outlineLevel="0" collapsed="false">
      <c r="D1028" s="52" t="n">
        <v>50009</v>
      </c>
      <c r="E1028" s="53" t="s">
        <v>3637</v>
      </c>
      <c r="F1028" s="53" t="s">
        <v>3645</v>
      </c>
      <c r="G1028" s="53" t="s">
        <v>3646</v>
      </c>
    </row>
    <row r="1029" customFormat="false" ht="12.75" hidden="false" customHeight="true" outlineLevel="0" collapsed="false">
      <c r="D1029" s="52" t="n">
        <v>50009</v>
      </c>
      <c r="E1029" s="53" t="s">
        <v>3637</v>
      </c>
      <c r="F1029" s="53" t="s">
        <v>3647</v>
      </c>
      <c r="G1029" s="53" t="s">
        <v>3648</v>
      </c>
    </row>
    <row r="1030" customFormat="false" ht="12.75" hidden="false" customHeight="true" outlineLevel="0" collapsed="false">
      <c r="D1030" s="52" t="n">
        <v>50009</v>
      </c>
      <c r="E1030" s="53" t="s">
        <v>3637</v>
      </c>
      <c r="F1030" s="53" t="s">
        <v>3649</v>
      </c>
      <c r="G1030" s="53" t="s">
        <v>3650</v>
      </c>
    </row>
    <row r="1031" customFormat="false" ht="12.75" hidden="false" customHeight="true" outlineLevel="0" collapsed="false">
      <c r="D1031" s="52" t="n">
        <v>50009</v>
      </c>
      <c r="E1031" s="53" t="s">
        <v>3637</v>
      </c>
      <c r="F1031" s="53" t="s">
        <v>3651</v>
      </c>
      <c r="G1031" s="53" t="s">
        <v>3652</v>
      </c>
    </row>
    <row r="1032" customFormat="false" ht="12.75" hidden="false" customHeight="true" outlineLevel="0" collapsed="false">
      <c r="D1032" s="52" t="n">
        <v>50009</v>
      </c>
      <c r="E1032" s="53" t="s">
        <v>3637</v>
      </c>
      <c r="F1032" s="53" t="s">
        <v>3653</v>
      </c>
      <c r="G1032" s="53" t="s">
        <v>3654</v>
      </c>
    </row>
    <row r="1033" customFormat="false" ht="12.75" hidden="false" customHeight="true" outlineLevel="0" collapsed="false">
      <c r="D1033" s="52" t="n">
        <v>50009</v>
      </c>
      <c r="E1033" s="53" t="s">
        <v>3637</v>
      </c>
      <c r="F1033" s="53" t="s">
        <v>3655</v>
      </c>
      <c r="G1033" s="53" t="s">
        <v>3656</v>
      </c>
    </row>
    <row r="1034" customFormat="false" ht="12.75" hidden="false" customHeight="true" outlineLevel="0" collapsed="false">
      <c r="D1034" s="52" t="n">
        <v>50009</v>
      </c>
      <c r="E1034" s="53" t="s">
        <v>3637</v>
      </c>
      <c r="F1034" s="53" t="s">
        <v>3657</v>
      </c>
      <c r="G1034" s="53" t="s">
        <v>3658</v>
      </c>
    </row>
    <row r="1035" customFormat="false" ht="12.75" hidden="false" customHeight="true" outlineLevel="0" collapsed="false">
      <c r="D1035" s="52" t="n">
        <v>50009</v>
      </c>
      <c r="E1035" s="53" t="s">
        <v>3637</v>
      </c>
      <c r="F1035" s="53" t="s">
        <v>3659</v>
      </c>
      <c r="G1035" s="53" t="s">
        <v>3660</v>
      </c>
    </row>
    <row r="1036" customFormat="false" ht="12.75" hidden="false" customHeight="true" outlineLevel="0" collapsed="false">
      <c r="D1036" s="52" t="n">
        <v>50009</v>
      </c>
      <c r="E1036" s="53" t="s">
        <v>3637</v>
      </c>
      <c r="F1036" s="53" t="s">
        <v>3661</v>
      </c>
      <c r="G1036" s="53" t="s">
        <v>3662</v>
      </c>
    </row>
    <row r="1037" customFormat="false" ht="12.75" hidden="false" customHeight="true" outlineLevel="0" collapsed="false">
      <c r="D1037" s="52" t="n">
        <v>50009</v>
      </c>
      <c r="E1037" s="53" t="s">
        <v>3637</v>
      </c>
      <c r="F1037" s="53" t="s">
        <v>3663</v>
      </c>
      <c r="G1037" s="53" t="s">
        <v>3664</v>
      </c>
    </row>
    <row r="1038" customFormat="false" ht="12.75" hidden="false" customHeight="true" outlineLevel="0" collapsed="false">
      <c r="D1038" s="52" t="n">
        <v>50009</v>
      </c>
      <c r="E1038" s="53" t="s">
        <v>3637</v>
      </c>
      <c r="F1038" s="53" t="s">
        <v>3665</v>
      </c>
      <c r="G1038" s="53" t="s">
        <v>3666</v>
      </c>
    </row>
    <row r="1039" customFormat="false" ht="12.75" hidden="false" customHeight="true" outlineLevel="0" collapsed="false">
      <c r="D1039" s="52" t="n">
        <v>50009</v>
      </c>
      <c r="E1039" s="53" t="s">
        <v>3637</v>
      </c>
      <c r="F1039" s="53" t="s">
        <v>3667</v>
      </c>
      <c r="G1039" s="53" t="s">
        <v>3668</v>
      </c>
    </row>
    <row r="1040" customFormat="false" ht="12.75" hidden="false" customHeight="true" outlineLevel="0" collapsed="false">
      <c r="D1040" s="52" t="n">
        <v>50009</v>
      </c>
      <c r="E1040" s="53" t="s">
        <v>3637</v>
      </c>
      <c r="F1040" s="53" t="s">
        <v>3669</v>
      </c>
      <c r="G1040" s="53" t="s">
        <v>3670</v>
      </c>
    </row>
    <row r="1041" customFormat="false" ht="12.75" hidden="false" customHeight="true" outlineLevel="0" collapsed="false">
      <c r="D1041" s="52" t="n">
        <v>50009</v>
      </c>
      <c r="E1041" s="53" t="s">
        <v>3637</v>
      </c>
      <c r="F1041" s="53" t="s">
        <v>3671</v>
      </c>
      <c r="G1041" s="53" t="s">
        <v>3672</v>
      </c>
    </row>
    <row r="1042" customFormat="false" ht="12.75" hidden="false" customHeight="true" outlineLevel="0" collapsed="false">
      <c r="D1042" s="52" t="n">
        <v>50009</v>
      </c>
      <c r="E1042" s="53" t="s">
        <v>3637</v>
      </c>
      <c r="F1042" s="53" t="s">
        <v>3673</v>
      </c>
      <c r="G1042" s="53" t="s">
        <v>3674</v>
      </c>
    </row>
    <row r="1043" customFormat="false" ht="12.75" hidden="false" customHeight="true" outlineLevel="0" collapsed="false">
      <c r="D1043" s="52" t="n">
        <v>50009</v>
      </c>
      <c r="E1043" s="53" t="s">
        <v>3637</v>
      </c>
      <c r="F1043" s="53" t="s">
        <v>3675</v>
      </c>
      <c r="G1043" s="53" t="s">
        <v>3676</v>
      </c>
    </row>
    <row r="1044" customFormat="false" ht="12.75" hidden="false" customHeight="true" outlineLevel="0" collapsed="false">
      <c r="D1044" s="52" t="n">
        <v>50009</v>
      </c>
      <c r="E1044" s="53" t="s">
        <v>3637</v>
      </c>
      <c r="F1044" s="53" t="s">
        <v>3677</v>
      </c>
      <c r="G1044" s="53" t="s">
        <v>3678</v>
      </c>
    </row>
    <row r="1045" customFormat="false" ht="12.75" hidden="false" customHeight="true" outlineLevel="0" collapsed="false">
      <c r="D1045" s="52" t="n">
        <v>50009</v>
      </c>
      <c r="E1045" s="53" t="s">
        <v>3637</v>
      </c>
      <c r="F1045" s="53" t="s">
        <v>3679</v>
      </c>
      <c r="G1045" s="53" t="s">
        <v>3680</v>
      </c>
    </row>
    <row r="1046" customFormat="false" ht="12.75" hidden="false" customHeight="true" outlineLevel="0" collapsed="false">
      <c r="D1046" s="52" t="n">
        <v>53005</v>
      </c>
      <c r="E1046" s="53" t="s">
        <v>3681</v>
      </c>
      <c r="F1046" s="53" t="s">
        <v>3682</v>
      </c>
      <c r="G1046" s="53" t="s">
        <v>3683</v>
      </c>
    </row>
    <row r="1047" customFormat="false" ht="12.75" hidden="false" customHeight="true" outlineLevel="0" collapsed="false">
      <c r="D1047" s="52" t="n">
        <v>53005</v>
      </c>
      <c r="E1047" s="53" t="s">
        <v>3681</v>
      </c>
      <c r="F1047" s="53" t="s">
        <v>3684</v>
      </c>
      <c r="G1047" s="53" t="s">
        <v>3685</v>
      </c>
    </row>
    <row r="1048" customFormat="false" ht="12.75" hidden="false" customHeight="true" outlineLevel="0" collapsed="false">
      <c r="D1048" s="52" t="n">
        <v>53005</v>
      </c>
      <c r="E1048" s="53" t="s">
        <v>3681</v>
      </c>
      <c r="F1048" s="53" t="s">
        <v>3686</v>
      </c>
      <c r="G1048" s="53" t="s">
        <v>3687</v>
      </c>
    </row>
    <row r="1049" customFormat="false" ht="12.75" hidden="false" customHeight="true" outlineLevel="0" collapsed="false">
      <c r="D1049" s="52" t="n">
        <v>53005</v>
      </c>
      <c r="E1049" s="53" t="s">
        <v>3681</v>
      </c>
      <c r="F1049" s="53" t="s">
        <v>3688</v>
      </c>
      <c r="G1049" s="53" t="s">
        <v>3689</v>
      </c>
    </row>
    <row r="1050" customFormat="false" ht="12.75" hidden="false" customHeight="true" outlineLevel="0" collapsed="false">
      <c r="D1050" s="52" t="n">
        <v>53005</v>
      </c>
      <c r="E1050" s="53" t="s">
        <v>3681</v>
      </c>
      <c r="F1050" s="53" t="s">
        <v>3690</v>
      </c>
      <c r="G1050" s="53" t="s">
        <v>3691</v>
      </c>
    </row>
    <row r="1051" customFormat="false" ht="12.75" hidden="false" customHeight="true" outlineLevel="0" collapsed="false">
      <c r="D1051" s="52" t="n">
        <v>52005</v>
      </c>
      <c r="E1051" s="53" t="s">
        <v>3692</v>
      </c>
      <c r="F1051" s="53" t="s">
        <v>3693</v>
      </c>
      <c r="G1051" s="53" t="s">
        <v>2178</v>
      </c>
    </row>
    <row r="1052" customFormat="false" ht="12.75" hidden="false" customHeight="true" outlineLevel="0" collapsed="false">
      <c r="D1052" s="52" t="n">
        <v>52005</v>
      </c>
      <c r="E1052" s="53" t="s">
        <v>3692</v>
      </c>
      <c r="F1052" s="53" t="s">
        <v>3694</v>
      </c>
      <c r="G1052" s="53" t="s">
        <v>3695</v>
      </c>
    </row>
    <row r="1053" customFormat="false" ht="12.75" hidden="false" customHeight="true" outlineLevel="0" collapsed="false">
      <c r="D1053" s="52" t="n">
        <v>52005</v>
      </c>
      <c r="E1053" s="53" t="s">
        <v>3692</v>
      </c>
      <c r="F1053" s="53" t="s">
        <v>3696</v>
      </c>
      <c r="G1053" s="53" t="s">
        <v>3697</v>
      </c>
    </row>
    <row r="1054" customFormat="false" ht="12.75" hidden="false" customHeight="true" outlineLevel="0" collapsed="false">
      <c r="D1054" s="52" t="n">
        <v>52005</v>
      </c>
      <c r="E1054" s="53" t="s">
        <v>3692</v>
      </c>
      <c r="F1054" s="53" t="s">
        <v>3698</v>
      </c>
      <c r="G1054" s="53" t="s">
        <v>3699</v>
      </c>
    </row>
    <row r="1055" customFormat="false" ht="12.75" hidden="false" customHeight="true" outlineLevel="0" collapsed="false">
      <c r="D1055" s="52" t="n">
        <v>52005</v>
      </c>
      <c r="E1055" s="53" t="s">
        <v>3692</v>
      </c>
      <c r="F1055" s="53" t="s">
        <v>3700</v>
      </c>
      <c r="G1055" s="53" t="s">
        <v>3701</v>
      </c>
    </row>
    <row r="1056" customFormat="false" ht="12.75" hidden="false" customHeight="true" outlineLevel="0" collapsed="false">
      <c r="D1056" s="52" t="n">
        <v>52005</v>
      </c>
      <c r="E1056" s="53" t="s">
        <v>3692</v>
      </c>
      <c r="F1056" s="53" t="s">
        <v>3702</v>
      </c>
      <c r="G1056" s="53" t="s">
        <v>3703</v>
      </c>
    </row>
    <row r="1057" customFormat="false" ht="12.75" hidden="false" customHeight="true" outlineLevel="0" collapsed="false">
      <c r="D1057" s="52" t="n">
        <v>52005</v>
      </c>
      <c r="E1057" s="53" t="s">
        <v>3692</v>
      </c>
      <c r="F1057" s="53" t="s">
        <v>3704</v>
      </c>
      <c r="G1057" s="53" t="s">
        <v>3705</v>
      </c>
    </row>
    <row r="1058" customFormat="false" ht="12.75" hidden="false" customHeight="true" outlineLevel="0" collapsed="false">
      <c r="D1058" s="52" t="n">
        <v>52005</v>
      </c>
      <c r="E1058" s="53" t="s">
        <v>3692</v>
      </c>
      <c r="F1058" s="53" t="s">
        <v>3706</v>
      </c>
      <c r="G1058" s="53" t="s">
        <v>3707</v>
      </c>
    </row>
    <row r="1059" customFormat="false" ht="12.75" hidden="false" customHeight="true" outlineLevel="0" collapsed="false">
      <c r="D1059" s="52" t="n">
        <v>52005</v>
      </c>
      <c r="E1059" s="53" t="s">
        <v>3692</v>
      </c>
      <c r="F1059" s="53" t="s">
        <v>3708</v>
      </c>
      <c r="G1059" s="53" t="s">
        <v>3709</v>
      </c>
    </row>
    <row r="1060" customFormat="false" ht="12.75" hidden="false" customHeight="true" outlineLevel="0" collapsed="false">
      <c r="D1060" s="52" t="n">
        <v>52005</v>
      </c>
      <c r="E1060" s="53" t="s">
        <v>3692</v>
      </c>
      <c r="F1060" s="53" t="s">
        <v>3710</v>
      </c>
      <c r="G1060" s="53" t="s">
        <v>3711</v>
      </c>
    </row>
    <row r="1061" customFormat="false" ht="12.75" hidden="false" customHeight="true" outlineLevel="0" collapsed="false">
      <c r="D1061" s="52" t="n">
        <v>52005</v>
      </c>
      <c r="E1061" s="53" t="s">
        <v>3692</v>
      </c>
      <c r="F1061" s="53" t="s">
        <v>3712</v>
      </c>
      <c r="G1061" s="53" t="s">
        <v>3713</v>
      </c>
    </row>
    <row r="1062" customFormat="false" ht="12.75" hidden="false" customHeight="true" outlineLevel="0" collapsed="false">
      <c r="D1062" s="52" t="n">
        <v>52005</v>
      </c>
      <c r="E1062" s="53" t="s">
        <v>3692</v>
      </c>
      <c r="F1062" s="53" t="s">
        <v>3714</v>
      </c>
      <c r="G1062" s="53" t="s">
        <v>3715</v>
      </c>
    </row>
    <row r="1063" customFormat="false" ht="12.75" hidden="false" customHeight="true" outlineLevel="0" collapsed="false">
      <c r="D1063" s="52" t="n">
        <v>52005</v>
      </c>
      <c r="E1063" s="53" t="s">
        <v>3692</v>
      </c>
      <c r="F1063" s="53" t="s">
        <v>3716</v>
      </c>
      <c r="G1063" s="53" t="s">
        <v>3717</v>
      </c>
    </row>
    <row r="1064" customFormat="false" ht="12.75" hidden="false" customHeight="true" outlineLevel="0" collapsed="false">
      <c r="D1064" s="52" t="n">
        <v>52005</v>
      </c>
      <c r="E1064" s="53" t="s">
        <v>3692</v>
      </c>
      <c r="F1064" s="53" t="s">
        <v>3718</v>
      </c>
      <c r="G1064" s="53" t="s">
        <v>3719</v>
      </c>
    </row>
    <row r="1065" customFormat="false" ht="12.75" hidden="false" customHeight="true" outlineLevel="0" collapsed="false">
      <c r="D1065" s="52" t="n">
        <v>52005</v>
      </c>
      <c r="E1065" s="53" t="s">
        <v>3692</v>
      </c>
      <c r="F1065" s="53" t="s">
        <v>3720</v>
      </c>
      <c r="G1065" s="53" t="s">
        <v>3721</v>
      </c>
    </row>
    <row r="1066" customFormat="false" ht="12.75" hidden="false" customHeight="true" outlineLevel="0" collapsed="false">
      <c r="D1066" s="52" t="n">
        <v>52005</v>
      </c>
      <c r="E1066" s="53" t="s">
        <v>3692</v>
      </c>
      <c r="F1066" s="53" t="s">
        <v>3722</v>
      </c>
      <c r="G1066" s="53" t="s">
        <v>3723</v>
      </c>
    </row>
    <row r="1067" customFormat="false" ht="12.75" hidden="false" customHeight="true" outlineLevel="0" collapsed="false">
      <c r="D1067" s="52" t="n">
        <v>52005</v>
      </c>
      <c r="E1067" s="53" t="s">
        <v>3692</v>
      </c>
      <c r="F1067" s="53" t="s">
        <v>3724</v>
      </c>
      <c r="G1067" s="53" t="s">
        <v>3725</v>
      </c>
    </row>
    <row r="1068" customFormat="false" ht="12.75" hidden="false" customHeight="true" outlineLevel="0" collapsed="false">
      <c r="D1068" s="52" t="n">
        <v>50010</v>
      </c>
      <c r="E1068" s="53" t="s">
        <v>3726</v>
      </c>
      <c r="F1068" s="53" t="s">
        <v>3727</v>
      </c>
      <c r="G1068" s="53" t="s">
        <v>3728</v>
      </c>
    </row>
    <row r="1069" customFormat="false" ht="12.75" hidden="false" customHeight="true" outlineLevel="0" collapsed="false">
      <c r="D1069" s="52" t="n">
        <v>50010</v>
      </c>
      <c r="E1069" s="53" t="s">
        <v>3726</v>
      </c>
      <c r="F1069" s="53" t="s">
        <v>3729</v>
      </c>
      <c r="G1069" s="53" t="s">
        <v>3730</v>
      </c>
    </row>
    <row r="1070" customFormat="false" ht="12.75" hidden="false" customHeight="true" outlineLevel="0" collapsed="false">
      <c r="D1070" s="52" t="n">
        <v>50010</v>
      </c>
      <c r="E1070" s="53" t="s">
        <v>3726</v>
      </c>
      <c r="F1070" s="53" t="s">
        <v>3731</v>
      </c>
      <c r="G1070" s="53" t="s">
        <v>3732</v>
      </c>
    </row>
    <row r="1071" customFormat="false" ht="12.75" hidden="false" customHeight="true" outlineLevel="0" collapsed="false">
      <c r="D1071" s="52" t="n">
        <v>50010</v>
      </c>
      <c r="E1071" s="53" t="s">
        <v>3726</v>
      </c>
      <c r="F1071" s="53" t="s">
        <v>3733</v>
      </c>
      <c r="G1071" s="53" t="s">
        <v>3734</v>
      </c>
    </row>
    <row r="1072" customFormat="false" ht="12.75" hidden="false" customHeight="true" outlineLevel="0" collapsed="false">
      <c r="D1072" s="52" t="n">
        <v>50010</v>
      </c>
      <c r="E1072" s="53" t="s">
        <v>3726</v>
      </c>
      <c r="F1072" s="53" t="s">
        <v>3735</v>
      </c>
      <c r="G1072" s="53" t="s">
        <v>3736</v>
      </c>
    </row>
    <row r="1073" customFormat="false" ht="12.75" hidden="false" customHeight="true" outlineLevel="0" collapsed="false">
      <c r="D1073" s="52" t="n">
        <v>50010</v>
      </c>
      <c r="E1073" s="53" t="s">
        <v>3726</v>
      </c>
      <c r="F1073" s="53" t="s">
        <v>3737</v>
      </c>
      <c r="G1073" s="53" t="s">
        <v>1551</v>
      </c>
    </row>
    <row r="1074" customFormat="false" ht="12.75" hidden="false" customHeight="true" outlineLevel="0" collapsed="false">
      <c r="D1074" s="52" t="n">
        <v>50010</v>
      </c>
      <c r="E1074" s="53" t="s">
        <v>3726</v>
      </c>
      <c r="F1074" s="53" t="s">
        <v>3738</v>
      </c>
      <c r="G1074" s="53" t="s">
        <v>3739</v>
      </c>
    </row>
    <row r="1075" customFormat="false" ht="12.75" hidden="false" customHeight="true" outlineLevel="0" collapsed="false">
      <c r="D1075" s="52" t="n">
        <v>50010</v>
      </c>
      <c r="E1075" s="53" t="s">
        <v>3726</v>
      </c>
      <c r="F1075" s="53" t="s">
        <v>3740</v>
      </c>
      <c r="G1075" s="53" t="s">
        <v>3741</v>
      </c>
    </row>
    <row r="1076" customFormat="false" ht="12.75" hidden="false" customHeight="true" outlineLevel="0" collapsed="false">
      <c r="D1076" s="52" t="n">
        <v>50010</v>
      </c>
      <c r="E1076" s="53" t="s">
        <v>3726</v>
      </c>
      <c r="F1076" s="53" t="s">
        <v>3742</v>
      </c>
      <c r="G1076" s="53" t="s">
        <v>3743</v>
      </c>
    </row>
    <row r="1077" customFormat="false" ht="12.75" hidden="false" customHeight="true" outlineLevel="0" collapsed="false">
      <c r="D1077" s="52" t="n">
        <v>50010</v>
      </c>
      <c r="E1077" s="53" t="s">
        <v>3726</v>
      </c>
      <c r="F1077" s="53" t="s">
        <v>3744</v>
      </c>
      <c r="G1077" s="53" t="s">
        <v>3745</v>
      </c>
    </row>
    <row r="1078" customFormat="false" ht="12.75" hidden="false" customHeight="true" outlineLevel="0" collapsed="false">
      <c r="D1078" s="52" t="n">
        <v>50010</v>
      </c>
      <c r="E1078" s="53" t="s">
        <v>3726</v>
      </c>
      <c r="F1078" s="53" t="s">
        <v>3746</v>
      </c>
      <c r="G1078" s="53" t="s">
        <v>3747</v>
      </c>
    </row>
    <row r="1079" customFormat="false" ht="12.75" hidden="false" customHeight="true" outlineLevel="0" collapsed="false">
      <c r="D1079" s="52" t="n">
        <v>50010</v>
      </c>
      <c r="E1079" s="53" t="s">
        <v>3726</v>
      </c>
      <c r="F1079" s="53" t="s">
        <v>3748</v>
      </c>
      <c r="G1079" s="53" t="s">
        <v>3749</v>
      </c>
    </row>
    <row r="1080" customFormat="false" ht="12.75" hidden="false" customHeight="true" outlineLevel="0" collapsed="false">
      <c r="D1080" s="52" t="n">
        <v>50010</v>
      </c>
      <c r="E1080" s="53" t="s">
        <v>3726</v>
      </c>
      <c r="F1080" s="53" t="s">
        <v>3750</v>
      </c>
      <c r="G1080" s="53" t="s">
        <v>3751</v>
      </c>
    </row>
    <row r="1081" customFormat="false" ht="12.75" hidden="false" customHeight="true" outlineLevel="0" collapsed="false">
      <c r="D1081" s="52" t="n">
        <v>50010</v>
      </c>
      <c r="E1081" s="53" t="s">
        <v>3726</v>
      </c>
      <c r="F1081" s="53" t="s">
        <v>3752</v>
      </c>
      <c r="G1081" s="53" t="s">
        <v>3753</v>
      </c>
    </row>
    <row r="1082" customFormat="false" ht="12.75" hidden="false" customHeight="true" outlineLevel="0" collapsed="false">
      <c r="D1082" s="52" t="n">
        <v>52006</v>
      </c>
      <c r="E1082" s="53" t="s">
        <v>3754</v>
      </c>
      <c r="F1082" s="53" t="s">
        <v>3755</v>
      </c>
      <c r="G1082" s="53" t="s">
        <v>3756</v>
      </c>
    </row>
    <row r="1083" customFormat="false" ht="12.75" hidden="false" customHeight="true" outlineLevel="0" collapsed="false">
      <c r="D1083" s="52" t="n">
        <v>52006</v>
      </c>
      <c r="E1083" s="53" t="s">
        <v>3754</v>
      </c>
      <c r="F1083" s="53" t="s">
        <v>3757</v>
      </c>
      <c r="G1083" s="53" t="s">
        <v>3758</v>
      </c>
    </row>
    <row r="1084" customFormat="false" ht="12.75" hidden="false" customHeight="true" outlineLevel="0" collapsed="false">
      <c r="D1084" s="52" t="n">
        <v>52006</v>
      </c>
      <c r="E1084" s="53" t="s">
        <v>3754</v>
      </c>
      <c r="F1084" s="53" t="s">
        <v>3759</v>
      </c>
      <c r="G1084" s="53" t="s">
        <v>3760</v>
      </c>
    </row>
    <row r="1085" customFormat="false" ht="12.75" hidden="false" customHeight="true" outlineLevel="0" collapsed="false">
      <c r="D1085" s="52" t="n">
        <v>52006</v>
      </c>
      <c r="E1085" s="53" t="s">
        <v>3754</v>
      </c>
      <c r="F1085" s="53" t="s">
        <v>3761</v>
      </c>
      <c r="G1085" s="53" t="s">
        <v>3762</v>
      </c>
    </row>
    <row r="1086" customFormat="false" ht="12.75" hidden="false" customHeight="true" outlineLevel="0" collapsed="false">
      <c r="D1086" s="52" t="n">
        <v>52006</v>
      </c>
      <c r="E1086" s="53" t="s">
        <v>3754</v>
      </c>
      <c r="F1086" s="53" t="s">
        <v>3763</v>
      </c>
      <c r="G1086" s="53" t="s">
        <v>3764</v>
      </c>
    </row>
    <row r="1087" customFormat="false" ht="12.75" hidden="false" customHeight="true" outlineLevel="0" collapsed="false">
      <c r="D1087" s="52" t="n">
        <v>52006</v>
      </c>
      <c r="E1087" s="53" t="s">
        <v>3754</v>
      </c>
      <c r="F1087" s="53" t="s">
        <v>3765</v>
      </c>
      <c r="G1087" s="53" t="s">
        <v>3766</v>
      </c>
    </row>
    <row r="1088" customFormat="false" ht="12.75" hidden="false" customHeight="true" outlineLevel="0" collapsed="false">
      <c r="D1088" s="52" t="n">
        <v>52006</v>
      </c>
      <c r="E1088" s="53" t="s">
        <v>3754</v>
      </c>
      <c r="F1088" s="53" t="s">
        <v>3767</v>
      </c>
      <c r="G1088" s="53" t="s">
        <v>3768</v>
      </c>
    </row>
    <row r="1089" customFormat="false" ht="12.75" hidden="false" customHeight="true" outlineLevel="0" collapsed="false">
      <c r="D1089" s="52" t="n">
        <v>52006</v>
      </c>
      <c r="E1089" s="53" t="s">
        <v>3754</v>
      </c>
      <c r="F1089" s="53" t="s">
        <v>3769</v>
      </c>
      <c r="G1089" s="53" t="s">
        <v>3770</v>
      </c>
    </row>
    <row r="1090" customFormat="false" ht="12.75" hidden="false" customHeight="true" outlineLevel="0" collapsed="false">
      <c r="D1090" s="52" t="n">
        <v>52006</v>
      </c>
      <c r="E1090" s="53" t="s">
        <v>3754</v>
      </c>
      <c r="F1090" s="53" t="s">
        <v>3771</v>
      </c>
      <c r="G1090" s="53" t="s">
        <v>3772</v>
      </c>
    </row>
    <row r="1091" customFormat="false" ht="12.75" hidden="false" customHeight="true" outlineLevel="0" collapsed="false">
      <c r="D1091" s="52" t="n">
        <v>52006</v>
      </c>
      <c r="E1091" s="53" t="s">
        <v>3754</v>
      </c>
      <c r="F1091" s="53" t="s">
        <v>3773</v>
      </c>
      <c r="G1091" s="53" t="s">
        <v>3774</v>
      </c>
    </row>
    <row r="1092" customFormat="false" ht="12.75" hidden="false" customHeight="true" outlineLevel="0" collapsed="false">
      <c r="D1092" s="52" t="n">
        <v>52006</v>
      </c>
      <c r="E1092" s="53" t="s">
        <v>3754</v>
      </c>
      <c r="F1092" s="53" t="s">
        <v>3775</v>
      </c>
      <c r="G1092" s="53" t="s">
        <v>3776</v>
      </c>
    </row>
    <row r="1093" customFormat="false" ht="12.75" hidden="false" customHeight="true" outlineLevel="0" collapsed="false">
      <c r="D1093" s="52" t="n">
        <v>52006</v>
      </c>
      <c r="E1093" s="53" t="s">
        <v>3754</v>
      </c>
      <c r="F1093" s="53" t="s">
        <v>3777</v>
      </c>
      <c r="G1093" s="53" t="s">
        <v>3778</v>
      </c>
    </row>
    <row r="1094" customFormat="false" ht="12.75" hidden="false" customHeight="true" outlineLevel="0" collapsed="false">
      <c r="D1094" s="52" t="n">
        <v>52006</v>
      </c>
      <c r="E1094" s="53" t="s">
        <v>3754</v>
      </c>
      <c r="F1094" s="53" t="s">
        <v>3779</v>
      </c>
      <c r="G1094" s="53" t="s">
        <v>3780</v>
      </c>
    </row>
    <row r="1095" customFormat="false" ht="12.75" hidden="false" customHeight="true" outlineLevel="0" collapsed="false">
      <c r="D1095" s="52" t="n">
        <v>52006</v>
      </c>
      <c r="E1095" s="53" t="s">
        <v>3754</v>
      </c>
      <c r="F1095" s="53" t="s">
        <v>3781</v>
      </c>
      <c r="G1095" s="53" t="s">
        <v>3782</v>
      </c>
    </row>
    <row r="1096" customFormat="false" ht="12.75" hidden="false" customHeight="true" outlineLevel="0" collapsed="false">
      <c r="D1096" s="52" t="n">
        <v>52006</v>
      </c>
      <c r="E1096" s="53" t="s">
        <v>3754</v>
      </c>
      <c r="F1096" s="53" t="s">
        <v>3783</v>
      </c>
      <c r="G1096" s="53" t="s">
        <v>3784</v>
      </c>
    </row>
    <row r="1097" customFormat="false" ht="12.75" hidden="false" customHeight="true" outlineLevel="0" collapsed="false">
      <c r="D1097" s="52" t="n">
        <v>52006</v>
      </c>
      <c r="E1097" s="53" t="s">
        <v>3754</v>
      </c>
      <c r="F1097" s="53" t="s">
        <v>3785</v>
      </c>
      <c r="G1097" s="53" t="s">
        <v>3786</v>
      </c>
    </row>
    <row r="1098" customFormat="false" ht="12.75" hidden="false" customHeight="true" outlineLevel="0" collapsed="false">
      <c r="D1098" s="52" t="n">
        <v>52006</v>
      </c>
      <c r="E1098" s="53" t="s">
        <v>3754</v>
      </c>
      <c r="F1098" s="53" t="s">
        <v>3787</v>
      </c>
      <c r="G1098" s="53" t="s">
        <v>3788</v>
      </c>
    </row>
    <row r="1099" customFormat="false" ht="12.75" hidden="false" customHeight="true" outlineLevel="0" collapsed="false">
      <c r="D1099" s="52" t="n">
        <v>52006</v>
      </c>
      <c r="E1099" s="53" t="s">
        <v>3754</v>
      </c>
      <c r="F1099" s="53" t="s">
        <v>3789</v>
      </c>
      <c r="G1099" s="53" t="s">
        <v>3790</v>
      </c>
    </row>
    <row r="1100" customFormat="false" ht="12.75" hidden="false" customHeight="true" outlineLevel="0" collapsed="false">
      <c r="D1100" s="52" t="n">
        <v>52006</v>
      </c>
      <c r="E1100" s="53" t="s">
        <v>3754</v>
      </c>
      <c r="F1100" s="53" t="s">
        <v>3791</v>
      </c>
      <c r="G1100" s="53" t="s">
        <v>3792</v>
      </c>
    </row>
    <row r="1101" customFormat="false" ht="12.75" hidden="false" customHeight="true" outlineLevel="0" collapsed="false">
      <c r="D1101" s="52" t="n">
        <v>52006</v>
      </c>
      <c r="E1101" s="53" t="s">
        <v>3754</v>
      </c>
      <c r="F1101" s="53" t="s">
        <v>3793</v>
      </c>
      <c r="G1101" s="53" t="s">
        <v>3794</v>
      </c>
    </row>
    <row r="1102" customFormat="false" ht="12.75" hidden="false" customHeight="true" outlineLevel="0" collapsed="false">
      <c r="D1102" s="52" t="n">
        <v>52006</v>
      </c>
      <c r="E1102" s="53" t="s">
        <v>3754</v>
      </c>
      <c r="F1102" s="53" t="s">
        <v>3795</v>
      </c>
      <c r="G1102" s="53" t="s">
        <v>3796</v>
      </c>
    </row>
    <row r="1103" customFormat="false" ht="12.75" hidden="false" customHeight="true" outlineLevel="0" collapsed="false">
      <c r="D1103" s="52" t="n">
        <v>52006</v>
      </c>
      <c r="E1103" s="53" t="s">
        <v>3754</v>
      </c>
      <c r="F1103" s="53" t="s">
        <v>3797</v>
      </c>
      <c r="G1103" s="53" t="s">
        <v>3798</v>
      </c>
    </row>
    <row r="1104" customFormat="false" ht="12.75" hidden="false" customHeight="true" outlineLevel="0" collapsed="false">
      <c r="D1104" s="52" t="n">
        <v>52006</v>
      </c>
      <c r="E1104" s="53" t="s">
        <v>3754</v>
      </c>
      <c r="F1104" s="53" t="s">
        <v>3799</v>
      </c>
      <c r="G1104" s="53" t="s">
        <v>3800</v>
      </c>
    </row>
    <row r="1105" customFormat="false" ht="12.75" hidden="false" customHeight="true" outlineLevel="0" collapsed="false">
      <c r="D1105" s="52" t="n">
        <v>52006</v>
      </c>
      <c r="E1105" s="53" t="s">
        <v>3754</v>
      </c>
      <c r="F1105" s="53" t="s">
        <v>3801</v>
      </c>
      <c r="G1105" s="53" t="s">
        <v>3802</v>
      </c>
    </row>
    <row r="1106" customFormat="false" ht="12.75" hidden="false" customHeight="true" outlineLevel="0" collapsed="false">
      <c r="D1106" s="52" t="n">
        <v>52006</v>
      </c>
      <c r="E1106" s="53" t="s">
        <v>3754</v>
      </c>
      <c r="F1106" s="53" t="s">
        <v>3803</v>
      </c>
      <c r="G1106" s="53" t="s">
        <v>3804</v>
      </c>
    </row>
    <row r="1107" customFormat="false" ht="12.75" hidden="false" customHeight="true" outlineLevel="0" collapsed="false">
      <c r="D1107" s="52" t="n">
        <v>52006</v>
      </c>
      <c r="E1107" s="53" t="s">
        <v>3754</v>
      </c>
      <c r="F1107" s="53" t="s">
        <v>3805</v>
      </c>
      <c r="G1107" s="53" t="s">
        <v>2153</v>
      </c>
    </row>
    <row r="1108" customFormat="false" ht="12.75" hidden="false" customHeight="true" outlineLevel="0" collapsed="false">
      <c r="D1108" s="52" t="n">
        <v>52006</v>
      </c>
      <c r="E1108" s="53" t="s">
        <v>3754</v>
      </c>
      <c r="F1108" s="53" t="s">
        <v>3806</v>
      </c>
      <c r="G1108" s="53" t="s">
        <v>3807</v>
      </c>
    </row>
    <row r="1109" customFormat="false" ht="12.75" hidden="false" customHeight="true" outlineLevel="0" collapsed="false">
      <c r="D1109" s="52" t="n">
        <v>52006</v>
      </c>
      <c r="E1109" s="53" t="s">
        <v>3754</v>
      </c>
      <c r="F1109" s="53" t="s">
        <v>3808</v>
      </c>
      <c r="G1109" s="53" t="s">
        <v>3809</v>
      </c>
    </row>
    <row r="1110" customFormat="false" ht="12.75" hidden="false" customHeight="true" outlineLevel="0" collapsed="false">
      <c r="D1110" s="52" t="n">
        <v>52006</v>
      </c>
      <c r="E1110" s="53" t="s">
        <v>3754</v>
      </c>
      <c r="F1110" s="53" t="s">
        <v>3810</v>
      </c>
      <c r="G1110" s="53" t="s">
        <v>3811</v>
      </c>
    </row>
    <row r="1111" customFormat="false" ht="12.75" hidden="false" customHeight="true" outlineLevel="0" collapsed="false">
      <c r="D1111" s="52" t="n">
        <v>52006</v>
      </c>
      <c r="E1111" s="53" t="s">
        <v>3754</v>
      </c>
      <c r="F1111" s="53" t="s">
        <v>3812</v>
      </c>
      <c r="G1111" s="53" t="s">
        <v>3811</v>
      </c>
    </row>
    <row r="1112" customFormat="false" ht="12.75" hidden="false" customHeight="true" outlineLevel="0" collapsed="false">
      <c r="D1112" s="52" t="n">
        <v>52006</v>
      </c>
      <c r="E1112" s="53" t="s">
        <v>3754</v>
      </c>
      <c r="F1112" s="53" t="s">
        <v>3813</v>
      </c>
      <c r="G1112" s="53" t="s">
        <v>3814</v>
      </c>
    </row>
    <row r="1113" customFormat="false" ht="12.75" hidden="false" customHeight="true" outlineLevel="0" collapsed="false">
      <c r="D1113" s="52" t="n">
        <v>52006</v>
      </c>
      <c r="E1113" s="53" t="s">
        <v>3754</v>
      </c>
      <c r="F1113" s="53" t="s">
        <v>3815</v>
      </c>
      <c r="G1113" s="53" t="s">
        <v>3816</v>
      </c>
    </row>
    <row r="1114" customFormat="false" ht="12.75" hidden="false" customHeight="true" outlineLevel="0" collapsed="false">
      <c r="D1114" s="52" t="n">
        <v>46009</v>
      </c>
      <c r="E1114" s="53" t="s">
        <v>3817</v>
      </c>
      <c r="F1114" s="53" t="s">
        <v>3818</v>
      </c>
      <c r="G1114" s="53" t="s">
        <v>3819</v>
      </c>
    </row>
    <row r="1115" customFormat="false" ht="12.75" hidden="false" customHeight="true" outlineLevel="0" collapsed="false">
      <c r="D1115" s="52" t="n">
        <v>46009</v>
      </c>
      <c r="E1115" s="53" t="s">
        <v>3817</v>
      </c>
      <c r="F1115" s="53" t="s">
        <v>3820</v>
      </c>
      <c r="G1115" s="53" t="s">
        <v>1539</v>
      </c>
    </row>
    <row r="1116" customFormat="false" ht="12.75" hidden="false" customHeight="true" outlineLevel="0" collapsed="false">
      <c r="D1116" s="52" t="n">
        <v>46009</v>
      </c>
      <c r="E1116" s="53" t="s">
        <v>3817</v>
      </c>
      <c r="F1116" s="53" t="s">
        <v>3821</v>
      </c>
      <c r="G1116" s="53" t="s">
        <v>3822</v>
      </c>
    </row>
    <row r="1117" customFormat="false" ht="12.75" hidden="false" customHeight="true" outlineLevel="0" collapsed="false">
      <c r="D1117" s="52" t="n">
        <v>46009</v>
      </c>
      <c r="E1117" s="53" t="s">
        <v>3817</v>
      </c>
      <c r="F1117" s="53" t="s">
        <v>3823</v>
      </c>
      <c r="G1117" s="53" t="s">
        <v>3824</v>
      </c>
    </row>
    <row r="1118" customFormat="false" ht="12.75" hidden="false" customHeight="true" outlineLevel="0" collapsed="false">
      <c r="D1118" s="52" t="n">
        <v>46009</v>
      </c>
      <c r="E1118" s="53" t="s">
        <v>3817</v>
      </c>
      <c r="F1118" s="53" t="s">
        <v>3825</v>
      </c>
      <c r="G1118" s="53" t="s">
        <v>3826</v>
      </c>
    </row>
    <row r="1119" customFormat="false" ht="12.75" hidden="false" customHeight="true" outlineLevel="0" collapsed="false">
      <c r="D1119" s="52" t="n">
        <v>46009</v>
      </c>
      <c r="E1119" s="53" t="s">
        <v>3817</v>
      </c>
      <c r="F1119" s="53" t="s">
        <v>3827</v>
      </c>
      <c r="G1119" s="53" t="s">
        <v>1993</v>
      </c>
    </row>
    <row r="1120" customFormat="false" ht="12.75" hidden="false" customHeight="true" outlineLevel="0" collapsed="false">
      <c r="D1120" s="52" t="n">
        <v>46009</v>
      </c>
      <c r="E1120" s="53" t="s">
        <v>3817</v>
      </c>
      <c r="F1120" s="53" t="s">
        <v>3828</v>
      </c>
      <c r="G1120" s="53" t="s">
        <v>3829</v>
      </c>
    </row>
    <row r="1121" customFormat="false" ht="12.75" hidden="false" customHeight="true" outlineLevel="0" collapsed="false">
      <c r="D1121" s="52" t="n">
        <v>46009</v>
      </c>
      <c r="E1121" s="53" t="s">
        <v>3817</v>
      </c>
      <c r="F1121" s="53" t="s">
        <v>3830</v>
      </c>
      <c r="G1121" s="53" t="s">
        <v>3831</v>
      </c>
    </row>
    <row r="1122" customFormat="false" ht="12.75" hidden="false" customHeight="true" outlineLevel="0" collapsed="false">
      <c r="D1122" s="52" t="n">
        <v>46009</v>
      </c>
      <c r="E1122" s="53" t="s">
        <v>3817</v>
      </c>
      <c r="F1122" s="53" t="s">
        <v>3832</v>
      </c>
      <c r="G1122" s="53" t="s">
        <v>3833</v>
      </c>
    </row>
    <row r="1123" customFormat="false" ht="12.75" hidden="false" customHeight="true" outlineLevel="0" collapsed="false">
      <c r="D1123" s="52" t="n">
        <v>46009</v>
      </c>
      <c r="E1123" s="53" t="s">
        <v>3817</v>
      </c>
      <c r="F1123" s="53" t="s">
        <v>3834</v>
      </c>
      <c r="G1123" s="53" t="s">
        <v>3835</v>
      </c>
    </row>
    <row r="1124" customFormat="false" ht="12.75" hidden="false" customHeight="true" outlineLevel="0" collapsed="false">
      <c r="D1124" s="52" t="n">
        <v>46009</v>
      </c>
      <c r="E1124" s="53" t="s">
        <v>3817</v>
      </c>
      <c r="F1124" s="53" t="s">
        <v>3836</v>
      </c>
      <c r="G1124" s="53" t="s">
        <v>3837</v>
      </c>
    </row>
    <row r="1125" customFormat="false" ht="12.75" hidden="false" customHeight="true" outlineLevel="0" collapsed="false">
      <c r="D1125" s="52" t="n">
        <v>46009</v>
      </c>
      <c r="E1125" s="53" t="s">
        <v>3817</v>
      </c>
      <c r="F1125" s="53" t="s">
        <v>3838</v>
      </c>
      <c r="G1125" s="53" t="s">
        <v>3839</v>
      </c>
    </row>
    <row r="1126" customFormat="false" ht="12.75" hidden="false" customHeight="true" outlineLevel="0" collapsed="false">
      <c r="D1126" s="52" t="n">
        <v>46009</v>
      </c>
      <c r="E1126" s="53" t="s">
        <v>3817</v>
      </c>
      <c r="F1126" s="53" t="s">
        <v>3840</v>
      </c>
      <c r="G1126" s="53" t="s">
        <v>3841</v>
      </c>
    </row>
    <row r="1127" customFormat="false" ht="12.75" hidden="false" customHeight="true" outlineLevel="0" collapsed="false">
      <c r="D1127" s="52" t="n">
        <v>46009</v>
      </c>
      <c r="E1127" s="53" t="s">
        <v>3817</v>
      </c>
      <c r="F1127" s="53" t="s">
        <v>3842</v>
      </c>
      <c r="G1127" s="53" t="s">
        <v>3843</v>
      </c>
    </row>
    <row r="1128" customFormat="false" ht="12.75" hidden="false" customHeight="true" outlineLevel="0" collapsed="false">
      <c r="D1128" s="52" t="n">
        <v>50011</v>
      </c>
      <c r="E1128" s="53" t="s">
        <v>3844</v>
      </c>
      <c r="F1128" s="53" t="s">
        <v>3845</v>
      </c>
      <c r="G1128" s="53" t="s">
        <v>3846</v>
      </c>
    </row>
    <row r="1129" customFormat="false" ht="12.75" hidden="false" customHeight="true" outlineLevel="0" collapsed="false">
      <c r="D1129" s="52" t="n">
        <v>50011</v>
      </c>
      <c r="E1129" s="53" t="s">
        <v>3844</v>
      </c>
      <c r="F1129" s="53" t="s">
        <v>3847</v>
      </c>
      <c r="G1129" s="53" t="s">
        <v>3848</v>
      </c>
    </row>
    <row r="1130" customFormat="false" ht="12.75" hidden="false" customHeight="true" outlineLevel="0" collapsed="false">
      <c r="D1130" s="52" t="n">
        <v>50011</v>
      </c>
      <c r="E1130" s="53" t="s">
        <v>3844</v>
      </c>
      <c r="F1130" s="53" t="s">
        <v>3849</v>
      </c>
      <c r="G1130" s="53" t="s">
        <v>3850</v>
      </c>
    </row>
    <row r="1131" customFormat="false" ht="12.75" hidden="false" customHeight="true" outlineLevel="0" collapsed="false">
      <c r="D1131" s="52" t="n">
        <v>50011</v>
      </c>
      <c r="E1131" s="53" t="s">
        <v>3844</v>
      </c>
      <c r="F1131" s="53" t="s">
        <v>3851</v>
      </c>
      <c r="G1131" s="53" t="s">
        <v>3852</v>
      </c>
    </row>
    <row r="1132" customFormat="false" ht="12.75" hidden="false" customHeight="true" outlineLevel="0" collapsed="false">
      <c r="D1132" s="52" t="n">
        <v>50011</v>
      </c>
      <c r="E1132" s="53" t="s">
        <v>3844</v>
      </c>
      <c r="F1132" s="53" t="s">
        <v>3853</v>
      </c>
      <c r="G1132" s="53" t="s">
        <v>3854</v>
      </c>
    </row>
    <row r="1133" customFormat="false" ht="12.75" hidden="false" customHeight="true" outlineLevel="0" collapsed="false">
      <c r="D1133" s="52" t="n">
        <v>50011</v>
      </c>
      <c r="E1133" s="53" t="s">
        <v>3844</v>
      </c>
      <c r="F1133" s="53" t="s">
        <v>3855</v>
      </c>
      <c r="G1133" s="53" t="s">
        <v>3856</v>
      </c>
    </row>
    <row r="1134" customFormat="false" ht="12.75" hidden="false" customHeight="true" outlineLevel="0" collapsed="false">
      <c r="D1134" s="52" t="n">
        <v>50011</v>
      </c>
      <c r="E1134" s="53" t="s">
        <v>3844</v>
      </c>
      <c r="F1134" s="53" t="s">
        <v>3857</v>
      </c>
      <c r="G1134" s="53" t="s">
        <v>3858</v>
      </c>
    </row>
    <row r="1135" customFormat="false" ht="12.75" hidden="false" customHeight="true" outlineLevel="0" collapsed="false">
      <c r="D1135" s="52" t="n">
        <v>50011</v>
      </c>
      <c r="E1135" s="53" t="s">
        <v>3844</v>
      </c>
      <c r="F1135" s="53" t="s">
        <v>3859</v>
      </c>
      <c r="G1135" s="53" t="s">
        <v>3860</v>
      </c>
    </row>
    <row r="1136" customFormat="false" ht="12.75" hidden="false" customHeight="true" outlineLevel="0" collapsed="false">
      <c r="D1136" s="52" t="n">
        <v>51011</v>
      </c>
      <c r="E1136" s="53" t="s">
        <v>3861</v>
      </c>
      <c r="F1136" s="53" t="s">
        <v>3862</v>
      </c>
      <c r="G1136" s="53" t="s">
        <v>3863</v>
      </c>
    </row>
    <row r="1137" customFormat="false" ht="12.75" hidden="false" customHeight="true" outlineLevel="0" collapsed="false">
      <c r="D1137" s="52" t="n">
        <v>51011</v>
      </c>
      <c r="E1137" s="53" t="s">
        <v>3861</v>
      </c>
      <c r="F1137" s="53" t="s">
        <v>3864</v>
      </c>
      <c r="G1137" s="53" t="s">
        <v>3865</v>
      </c>
    </row>
    <row r="1138" customFormat="false" ht="12.75" hidden="false" customHeight="true" outlineLevel="0" collapsed="false">
      <c r="D1138" s="52" t="n">
        <v>51011</v>
      </c>
      <c r="E1138" s="53" t="s">
        <v>3861</v>
      </c>
      <c r="F1138" s="53" t="s">
        <v>3866</v>
      </c>
      <c r="G1138" s="53" t="s">
        <v>3867</v>
      </c>
    </row>
    <row r="1139" customFormat="false" ht="12.75" hidden="false" customHeight="true" outlineLevel="0" collapsed="false">
      <c r="D1139" s="52" t="n">
        <v>51011</v>
      </c>
      <c r="E1139" s="53" t="s">
        <v>3861</v>
      </c>
      <c r="F1139" s="53" t="s">
        <v>3868</v>
      </c>
      <c r="G1139" s="53" t="s">
        <v>3869</v>
      </c>
    </row>
    <row r="1140" customFormat="false" ht="12.75" hidden="false" customHeight="true" outlineLevel="0" collapsed="false">
      <c r="D1140" s="52" t="n">
        <v>51012</v>
      </c>
      <c r="E1140" s="53" t="s">
        <v>3870</v>
      </c>
      <c r="F1140" s="53" t="s">
        <v>3871</v>
      </c>
      <c r="G1140" s="53" t="s">
        <v>3872</v>
      </c>
    </row>
    <row r="1141" customFormat="false" ht="12.75" hidden="false" customHeight="true" outlineLevel="0" collapsed="false">
      <c r="D1141" s="52" t="n">
        <v>51012</v>
      </c>
      <c r="E1141" s="53" t="s">
        <v>3870</v>
      </c>
      <c r="F1141" s="53" t="s">
        <v>3873</v>
      </c>
      <c r="G1141" s="53" t="s">
        <v>3874</v>
      </c>
    </row>
    <row r="1142" customFormat="false" ht="12.75" hidden="false" customHeight="true" outlineLevel="0" collapsed="false">
      <c r="D1142" s="52" t="n">
        <v>51012</v>
      </c>
      <c r="E1142" s="53" t="s">
        <v>3870</v>
      </c>
      <c r="F1142" s="53" t="s">
        <v>3875</v>
      </c>
      <c r="G1142" s="53" t="s">
        <v>3876</v>
      </c>
    </row>
    <row r="1143" customFormat="false" ht="12.75" hidden="false" customHeight="true" outlineLevel="0" collapsed="false">
      <c r="D1143" s="52" t="n">
        <v>51012</v>
      </c>
      <c r="E1143" s="53" t="s">
        <v>3870</v>
      </c>
      <c r="F1143" s="53" t="s">
        <v>3877</v>
      </c>
      <c r="G1143" s="53" t="s">
        <v>3878</v>
      </c>
    </row>
    <row r="1144" customFormat="false" ht="12.75" hidden="false" customHeight="true" outlineLevel="0" collapsed="false">
      <c r="D1144" s="52" t="n">
        <v>51012</v>
      </c>
      <c r="E1144" s="53" t="s">
        <v>3870</v>
      </c>
      <c r="F1144" s="53" t="s">
        <v>3879</v>
      </c>
      <c r="G1144" s="53" t="s">
        <v>3880</v>
      </c>
    </row>
    <row r="1145" customFormat="false" ht="12.75" hidden="false" customHeight="true" outlineLevel="0" collapsed="false">
      <c r="D1145" s="52" t="n">
        <v>51012</v>
      </c>
      <c r="E1145" s="53" t="s">
        <v>3870</v>
      </c>
      <c r="F1145" s="53" t="s">
        <v>3881</v>
      </c>
      <c r="G1145" s="53" t="s">
        <v>3882</v>
      </c>
    </row>
    <row r="1146" customFormat="false" ht="12.75" hidden="false" customHeight="true" outlineLevel="0" collapsed="false">
      <c r="D1146" s="52" t="n">
        <v>51012</v>
      </c>
      <c r="E1146" s="53" t="s">
        <v>3870</v>
      </c>
      <c r="F1146" s="53" t="s">
        <v>3883</v>
      </c>
      <c r="G1146" s="53" t="s">
        <v>3884</v>
      </c>
    </row>
    <row r="1147" customFormat="false" ht="12.75" hidden="false" customHeight="true" outlineLevel="0" collapsed="false">
      <c r="D1147" s="52" t="n">
        <v>51012</v>
      </c>
      <c r="E1147" s="53" t="s">
        <v>3870</v>
      </c>
      <c r="F1147" s="53" t="s">
        <v>3885</v>
      </c>
      <c r="G1147" s="53" t="s">
        <v>3886</v>
      </c>
    </row>
    <row r="1148" customFormat="false" ht="12.75" hidden="false" customHeight="true" outlineLevel="0" collapsed="false">
      <c r="D1148" s="52" t="n">
        <v>51012</v>
      </c>
      <c r="E1148" s="53" t="s">
        <v>3870</v>
      </c>
      <c r="F1148" s="53" t="s">
        <v>3887</v>
      </c>
      <c r="G1148" s="53" t="s">
        <v>3888</v>
      </c>
    </row>
    <row r="1149" customFormat="false" ht="12.75" hidden="false" customHeight="true" outlineLevel="0" collapsed="false">
      <c r="D1149" s="52" t="n">
        <v>51012</v>
      </c>
      <c r="E1149" s="53" t="s">
        <v>3870</v>
      </c>
      <c r="F1149" s="53" t="s">
        <v>3889</v>
      </c>
      <c r="G1149" s="53" t="s">
        <v>3890</v>
      </c>
    </row>
    <row r="1150" customFormat="false" ht="12.75" hidden="false" customHeight="true" outlineLevel="0" collapsed="false">
      <c r="D1150" s="52" t="n">
        <v>51012</v>
      </c>
      <c r="E1150" s="53" t="s">
        <v>3870</v>
      </c>
      <c r="F1150" s="53" t="s">
        <v>3891</v>
      </c>
      <c r="G1150" s="53" t="s">
        <v>3892</v>
      </c>
    </row>
    <row r="1151" customFormat="false" ht="12.75" hidden="false" customHeight="true" outlineLevel="0" collapsed="false">
      <c r="D1151" s="52" t="n">
        <v>51012</v>
      </c>
      <c r="E1151" s="53" t="s">
        <v>3870</v>
      </c>
      <c r="F1151" s="53" t="s">
        <v>3893</v>
      </c>
      <c r="G1151" s="53" t="s">
        <v>3894</v>
      </c>
    </row>
    <row r="1152" customFormat="false" ht="12.75" hidden="false" customHeight="true" outlineLevel="0" collapsed="false">
      <c r="D1152" s="52" t="n">
        <v>51012</v>
      </c>
      <c r="E1152" s="53" t="s">
        <v>3870</v>
      </c>
      <c r="F1152" s="53" t="s">
        <v>3895</v>
      </c>
      <c r="G1152" s="53" t="s">
        <v>3896</v>
      </c>
    </row>
    <row r="1153" customFormat="false" ht="12.75" hidden="false" customHeight="true" outlineLevel="0" collapsed="false">
      <c r="D1153" s="52" t="n">
        <v>51012</v>
      </c>
      <c r="E1153" s="53" t="s">
        <v>3870</v>
      </c>
      <c r="F1153" s="53" t="s">
        <v>3897</v>
      </c>
      <c r="G1153" s="53" t="s">
        <v>3898</v>
      </c>
    </row>
    <row r="1154" customFormat="false" ht="12.75" hidden="false" customHeight="true" outlineLevel="0" collapsed="false">
      <c r="D1154" s="52" t="n">
        <v>51012</v>
      </c>
      <c r="E1154" s="53" t="s">
        <v>3870</v>
      </c>
      <c r="F1154" s="53" t="s">
        <v>3899</v>
      </c>
      <c r="G1154" s="53" t="s">
        <v>3900</v>
      </c>
    </row>
    <row r="1155" customFormat="false" ht="12.75" hidden="false" customHeight="true" outlineLevel="0" collapsed="false">
      <c r="D1155" s="52" t="n">
        <v>51012</v>
      </c>
      <c r="E1155" s="53" t="s">
        <v>3870</v>
      </c>
      <c r="F1155" s="53" t="s">
        <v>3901</v>
      </c>
      <c r="G1155" s="53" t="s">
        <v>3902</v>
      </c>
    </row>
    <row r="1156" customFormat="false" ht="12.75" hidden="false" customHeight="true" outlineLevel="0" collapsed="false">
      <c r="D1156" s="52" t="n">
        <v>51012</v>
      </c>
      <c r="E1156" s="53" t="s">
        <v>3870</v>
      </c>
      <c r="F1156" s="53" t="s">
        <v>3903</v>
      </c>
      <c r="G1156" s="53" t="s">
        <v>3904</v>
      </c>
    </row>
    <row r="1157" customFormat="false" ht="12.75" hidden="false" customHeight="true" outlineLevel="0" collapsed="false">
      <c r="D1157" s="52" t="n">
        <v>51012</v>
      </c>
      <c r="E1157" s="53" t="s">
        <v>3870</v>
      </c>
      <c r="F1157" s="53" t="s">
        <v>3905</v>
      </c>
      <c r="G1157" s="53" t="s">
        <v>3906</v>
      </c>
    </row>
    <row r="1158" customFormat="false" ht="12.75" hidden="false" customHeight="true" outlineLevel="0" collapsed="false">
      <c r="D1158" s="52" t="n">
        <v>51012</v>
      </c>
      <c r="E1158" s="53" t="s">
        <v>3870</v>
      </c>
      <c r="F1158" s="53" t="s">
        <v>3907</v>
      </c>
      <c r="G1158" s="53" t="s">
        <v>3908</v>
      </c>
    </row>
    <row r="1159" customFormat="false" ht="12.75" hidden="false" customHeight="true" outlineLevel="0" collapsed="false">
      <c r="D1159" s="52" t="n">
        <v>51012</v>
      </c>
      <c r="E1159" s="53" t="s">
        <v>3870</v>
      </c>
      <c r="F1159" s="53" t="s">
        <v>3909</v>
      </c>
      <c r="G1159" s="53" t="s">
        <v>3910</v>
      </c>
    </row>
    <row r="1160" customFormat="false" ht="12.75" hidden="false" customHeight="true" outlineLevel="0" collapsed="false">
      <c r="D1160" s="52" t="n">
        <v>51012</v>
      </c>
      <c r="E1160" s="53" t="s">
        <v>3870</v>
      </c>
      <c r="F1160" s="53" t="s">
        <v>3911</v>
      </c>
      <c r="G1160" s="53" t="s">
        <v>3912</v>
      </c>
    </row>
    <row r="1161" customFormat="false" ht="12.75" hidden="false" customHeight="true" outlineLevel="0" collapsed="false">
      <c r="D1161" s="52" t="n">
        <v>51012</v>
      </c>
      <c r="E1161" s="53" t="s">
        <v>3870</v>
      </c>
      <c r="F1161" s="53" t="s">
        <v>3913</v>
      </c>
      <c r="G1161" s="53" t="s">
        <v>2565</v>
      </c>
    </row>
    <row r="1162" customFormat="false" ht="12.75" hidden="false" customHeight="true" outlineLevel="0" collapsed="false">
      <c r="D1162" s="52" t="n">
        <v>51012</v>
      </c>
      <c r="E1162" s="53" t="s">
        <v>3870</v>
      </c>
      <c r="F1162" s="53" t="s">
        <v>3914</v>
      </c>
      <c r="G1162" s="53" t="s">
        <v>3915</v>
      </c>
    </row>
    <row r="1163" customFormat="false" ht="12.75" hidden="false" customHeight="true" outlineLevel="0" collapsed="false">
      <c r="D1163" s="52" t="n">
        <v>51012</v>
      </c>
      <c r="E1163" s="53" t="s">
        <v>3870</v>
      </c>
      <c r="F1163" s="53" t="s">
        <v>3916</v>
      </c>
      <c r="G1163" s="53" t="s">
        <v>3917</v>
      </c>
    </row>
    <row r="1164" customFormat="false" ht="12.75" hidden="false" customHeight="true" outlineLevel="0" collapsed="false">
      <c r="D1164" s="52" t="n">
        <v>51012</v>
      </c>
      <c r="E1164" s="53" t="s">
        <v>3870</v>
      </c>
      <c r="F1164" s="53" t="s">
        <v>3918</v>
      </c>
      <c r="G1164" s="53" t="s">
        <v>3919</v>
      </c>
    </row>
    <row r="1165" customFormat="false" ht="12.75" hidden="false" customHeight="true" outlineLevel="0" collapsed="false">
      <c r="D1165" s="52" t="n">
        <v>51012</v>
      </c>
      <c r="E1165" s="53" t="s">
        <v>3870</v>
      </c>
      <c r="F1165" s="53" t="s">
        <v>3920</v>
      </c>
      <c r="G1165" s="53" t="s">
        <v>3921</v>
      </c>
    </row>
    <row r="1166" customFormat="false" ht="12.75" hidden="false" customHeight="true" outlineLevel="0" collapsed="false">
      <c r="D1166" s="52" t="n">
        <v>51012</v>
      </c>
      <c r="E1166" s="53" t="s">
        <v>3870</v>
      </c>
      <c r="F1166" s="53" t="s">
        <v>3922</v>
      </c>
      <c r="G1166" s="53" t="s">
        <v>3923</v>
      </c>
    </row>
    <row r="1167" customFormat="false" ht="12.75" hidden="false" customHeight="true" outlineLevel="0" collapsed="false">
      <c r="D1167" s="52" t="n">
        <v>51012</v>
      </c>
      <c r="E1167" s="53" t="s">
        <v>3870</v>
      </c>
      <c r="F1167" s="53" t="s">
        <v>3924</v>
      </c>
      <c r="G1167" s="53" t="s">
        <v>3925</v>
      </c>
    </row>
    <row r="1168" customFormat="false" ht="12.75" hidden="false" customHeight="true" outlineLevel="0" collapsed="false">
      <c r="D1168" s="52" t="n">
        <v>51012</v>
      </c>
      <c r="E1168" s="53" t="s">
        <v>3870</v>
      </c>
      <c r="F1168" s="53" t="s">
        <v>3926</v>
      </c>
      <c r="G1168" s="53" t="s">
        <v>3927</v>
      </c>
    </row>
    <row r="1169" customFormat="false" ht="12.75" hidden="false" customHeight="true" outlineLevel="0" collapsed="false">
      <c r="D1169" s="52" t="n">
        <v>51012</v>
      </c>
      <c r="E1169" s="53" t="s">
        <v>3870</v>
      </c>
      <c r="F1169" s="53" t="s">
        <v>3928</v>
      </c>
      <c r="G1169" s="53" t="s">
        <v>2405</v>
      </c>
    </row>
    <row r="1170" customFormat="false" ht="12.75" hidden="false" customHeight="true" outlineLevel="0" collapsed="false">
      <c r="D1170" s="52" t="n">
        <v>51012</v>
      </c>
      <c r="E1170" s="53" t="s">
        <v>3870</v>
      </c>
      <c r="F1170" s="53" t="s">
        <v>3929</v>
      </c>
      <c r="G1170" s="53" t="s">
        <v>3930</v>
      </c>
    </row>
    <row r="1171" customFormat="false" ht="12.75" hidden="false" customHeight="true" outlineLevel="0" collapsed="false">
      <c r="D1171" s="52" t="n">
        <v>51012</v>
      </c>
      <c r="E1171" s="53" t="s">
        <v>3870</v>
      </c>
      <c r="F1171" s="53" t="s">
        <v>3931</v>
      </c>
      <c r="G1171" s="53" t="s">
        <v>2259</v>
      </c>
    </row>
    <row r="1172" customFormat="false" ht="12.75" hidden="false" customHeight="true" outlineLevel="0" collapsed="false">
      <c r="D1172" s="52" t="n">
        <v>51012</v>
      </c>
      <c r="E1172" s="53" t="s">
        <v>3870</v>
      </c>
      <c r="F1172" s="53" t="s">
        <v>3932</v>
      </c>
      <c r="G1172" s="53" t="s">
        <v>3933</v>
      </c>
    </row>
    <row r="1173" customFormat="false" ht="12.75" hidden="false" customHeight="true" outlineLevel="0" collapsed="false">
      <c r="D1173" s="52" t="n">
        <v>51012</v>
      </c>
      <c r="E1173" s="53" t="s">
        <v>3870</v>
      </c>
      <c r="F1173" s="53" t="s">
        <v>3934</v>
      </c>
      <c r="G1173" s="53" t="s">
        <v>3935</v>
      </c>
    </row>
    <row r="1174" customFormat="false" ht="12.75" hidden="false" customHeight="true" outlineLevel="0" collapsed="false">
      <c r="D1174" s="52" t="n">
        <v>51012</v>
      </c>
      <c r="E1174" s="53" t="s">
        <v>3870</v>
      </c>
      <c r="F1174" s="53" t="s">
        <v>3936</v>
      </c>
      <c r="G1174" s="53" t="s">
        <v>3937</v>
      </c>
    </row>
    <row r="1175" customFormat="false" ht="12.75" hidden="false" customHeight="true" outlineLevel="0" collapsed="false">
      <c r="D1175" s="52" t="n">
        <v>51012</v>
      </c>
      <c r="E1175" s="53" t="s">
        <v>3870</v>
      </c>
      <c r="F1175" s="53" t="s">
        <v>3938</v>
      </c>
      <c r="G1175" s="53" t="s">
        <v>3016</v>
      </c>
    </row>
    <row r="1176" customFormat="false" ht="12.75" hidden="false" customHeight="true" outlineLevel="0" collapsed="false">
      <c r="D1176" s="52" t="n">
        <v>53006</v>
      </c>
      <c r="E1176" s="53" t="s">
        <v>3939</v>
      </c>
      <c r="F1176" s="53" t="s">
        <v>3940</v>
      </c>
      <c r="G1176" s="53" t="s">
        <v>3941</v>
      </c>
    </row>
    <row r="1177" customFormat="false" ht="12.75" hidden="false" customHeight="true" outlineLevel="0" collapsed="false">
      <c r="D1177" s="52" t="n">
        <v>53006</v>
      </c>
      <c r="E1177" s="53" t="s">
        <v>3939</v>
      </c>
      <c r="F1177" s="53" t="s">
        <v>3942</v>
      </c>
      <c r="G1177" s="53" t="s">
        <v>3943</v>
      </c>
    </row>
    <row r="1178" customFormat="false" ht="12.75" hidden="false" customHeight="true" outlineLevel="0" collapsed="false">
      <c r="D1178" s="52" t="n">
        <v>53006</v>
      </c>
      <c r="E1178" s="53" t="s">
        <v>3939</v>
      </c>
      <c r="F1178" s="53" t="s">
        <v>3944</v>
      </c>
      <c r="G1178" s="53" t="s">
        <v>3945</v>
      </c>
    </row>
    <row r="1179" customFormat="false" ht="12.75" hidden="false" customHeight="true" outlineLevel="0" collapsed="false">
      <c r="D1179" s="52" t="n">
        <v>53006</v>
      </c>
      <c r="E1179" s="53" t="s">
        <v>3939</v>
      </c>
      <c r="F1179" s="53" t="s">
        <v>3946</v>
      </c>
      <c r="G1179" s="53" t="s">
        <v>3947</v>
      </c>
    </row>
    <row r="1180" customFormat="false" ht="12.75" hidden="false" customHeight="true" outlineLevel="0" collapsed="false">
      <c r="D1180" s="52" t="n">
        <v>53006</v>
      </c>
      <c r="E1180" s="53" t="s">
        <v>3939</v>
      </c>
      <c r="F1180" s="53" t="s">
        <v>3948</v>
      </c>
      <c r="G1180" s="53" t="s">
        <v>3949</v>
      </c>
    </row>
    <row r="1181" customFormat="false" ht="12.75" hidden="false" customHeight="true" outlineLevel="0" collapsed="false">
      <c r="D1181" s="52" t="n">
        <v>53006</v>
      </c>
      <c r="E1181" s="53" t="s">
        <v>3939</v>
      </c>
      <c r="F1181" s="53" t="s">
        <v>3950</v>
      </c>
      <c r="G1181" s="53" t="s">
        <v>3951</v>
      </c>
    </row>
    <row r="1182" customFormat="false" ht="12.75" hidden="false" customHeight="true" outlineLevel="0" collapsed="false">
      <c r="D1182" s="52" t="n">
        <v>53006</v>
      </c>
      <c r="E1182" s="53" t="s">
        <v>3939</v>
      </c>
      <c r="F1182" s="53" t="s">
        <v>3952</v>
      </c>
      <c r="G1182" s="53" t="s">
        <v>3953</v>
      </c>
    </row>
    <row r="1183" customFormat="false" ht="12.75" hidden="false" customHeight="true" outlineLevel="0" collapsed="false">
      <c r="D1183" s="52" t="n">
        <v>53006</v>
      </c>
      <c r="E1183" s="53" t="s">
        <v>3939</v>
      </c>
      <c r="F1183" s="53" t="s">
        <v>3954</v>
      </c>
      <c r="G1183" s="53" t="s">
        <v>3955</v>
      </c>
    </row>
    <row r="1184" customFormat="false" ht="12.75" hidden="false" customHeight="true" outlineLevel="0" collapsed="false">
      <c r="D1184" s="52" t="n">
        <v>53006</v>
      </c>
      <c r="E1184" s="53" t="s">
        <v>3939</v>
      </c>
      <c r="F1184" s="53" t="s">
        <v>3956</v>
      </c>
      <c r="G1184" s="53" t="s">
        <v>3957</v>
      </c>
    </row>
    <row r="1185" customFormat="false" ht="12.75" hidden="false" customHeight="true" outlineLevel="0" collapsed="false">
      <c r="D1185" s="52" t="n">
        <v>53006</v>
      </c>
      <c r="E1185" s="53" t="s">
        <v>3939</v>
      </c>
      <c r="F1185" s="53" t="s">
        <v>3958</v>
      </c>
      <c r="G1185" s="53" t="s">
        <v>3959</v>
      </c>
    </row>
    <row r="1186" customFormat="false" ht="12.75" hidden="false" customHeight="true" outlineLevel="0" collapsed="false">
      <c r="D1186" s="52" t="n">
        <v>53006</v>
      </c>
      <c r="E1186" s="53" t="s">
        <v>3939</v>
      </c>
      <c r="F1186" s="53" t="s">
        <v>3960</v>
      </c>
      <c r="G1186" s="53" t="s">
        <v>3961</v>
      </c>
    </row>
    <row r="1187" customFormat="false" ht="12.75" hidden="false" customHeight="true" outlineLevel="0" collapsed="false">
      <c r="D1187" s="52" t="n">
        <v>53006</v>
      </c>
      <c r="E1187" s="53" t="s">
        <v>3939</v>
      </c>
      <c r="F1187" s="53" t="s">
        <v>3962</v>
      </c>
      <c r="G1187" s="53" t="s">
        <v>3963</v>
      </c>
    </row>
    <row r="1188" customFormat="false" ht="12.75" hidden="false" customHeight="true" outlineLevel="0" collapsed="false">
      <c r="D1188" s="52" t="n">
        <v>53006</v>
      </c>
      <c r="E1188" s="53" t="s">
        <v>3939</v>
      </c>
      <c r="F1188" s="53" t="s">
        <v>3964</v>
      </c>
      <c r="G1188" s="53" t="s">
        <v>3965</v>
      </c>
    </row>
    <row r="1189" customFormat="false" ht="12.75" hidden="false" customHeight="true" outlineLevel="0" collapsed="false">
      <c r="D1189" s="52" t="n">
        <v>53006</v>
      </c>
      <c r="E1189" s="53" t="s">
        <v>3939</v>
      </c>
      <c r="F1189" s="53" t="s">
        <v>3966</v>
      </c>
      <c r="G1189" s="53" t="s">
        <v>3967</v>
      </c>
    </row>
    <row r="1190" customFormat="false" ht="12.75" hidden="false" customHeight="true" outlineLevel="0" collapsed="false">
      <c r="D1190" s="52" t="n">
        <v>53006</v>
      </c>
      <c r="E1190" s="53" t="s">
        <v>3939</v>
      </c>
      <c r="F1190" s="53" t="s">
        <v>3968</v>
      </c>
      <c r="G1190" s="53" t="s">
        <v>3969</v>
      </c>
    </row>
    <row r="1191" customFormat="false" ht="12.75" hidden="false" customHeight="true" outlineLevel="0" collapsed="false">
      <c r="D1191" s="52" t="n">
        <v>46010</v>
      </c>
      <c r="E1191" s="53" t="s">
        <v>3970</v>
      </c>
      <c r="F1191" s="53" t="s">
        <v>3971</v>
      </c>
      <c r="G1191" s="53" t="s">
        <v>3972</v>
      </c>
    </row>
    <row r="1192" customFormat="false" ht="12.75" hidden="false" customHeight="true" outlineLevel="0" collapsed="false">
      <c r="D1192" s="52" t="n">
        <v>46010</v>
      </c>
      <c r="E1192" s="53" t="s">
        <v>3970</v>
      </c>
      <c r="F1192" s="53" t="s">
        <v>3973</v>
      </c>
      <c r="G1192" s="53" t="s">
        <v>3974</v>
      </c>
    </row>
    <row r="1193" customFormat="false" ht="12.75" hidden="false" customHeight="true" outlineLevel="0" collapsed="false">
      <c r="D1193" s="52" t="n">
        <v>46010</v>
      </c>
      <c r="E1193" s="53" t="s">
        <v>3970</v>
      </c>
      <c r="F1193" s="53" t="s">
        <v>3975</v>
      </c>
      <c r="G1193" s="53" t="s">
        <v>3976</v>
      </c>
    </row>
    <row r="1194" customFormat="false" ht="12.75" hidden="false" customHeight="true" outlineLevel="0" collapsed="false">
      <c r="D1194" s="52" t="n">
        <v>46010</v>
      </c>
      <c r="E1194" s="53" t="s">
        <v>3970</v>
      </c>
      <c r="F1194" s="53" t="s">
        <v>3977</v>
      </c>
      <c r="G1194" s="53" t="s">
        <v>3978</v>
      </c>
    </row>
    <row r="1195" customFormat="false" ht="12.75" hidden="false" customHeight="true" outlineLevel="0" collapsed="false">
      <c r="D1195" s="52" t="n">
        <v>46010</v>
      </c>
      <c r="E1195" s="53" t="s">
        <v>3970</v>
      </c>
      <c r="F1195" s="53" t="s">
        <v>3979</v>
      </c>
      <c r="G1195" s="53" t="s">
        <v>3445</v>
      </c>
    </row>
    <row r="1196" customFormat="false" ht="12.75" hidden="false" customHeight="true" outlineLevel="0" collapsed="false">
      <c r="D1196" s="52" t="n">
        <v>46010</v>
      </c>
      <c r="E1196" s="53" t="s">
        <v>3970</v>
      </c>
      <c r="F1196" s="53" t="s">
        <v>3980</v>
      </c>
      <c r="G1196" s="53" t="s">
        <v>3981</v>
      </c>
    </row>
    <row r="1197" customFormat="false" ht="12.75" hidden="false" customHeight="true" outlineLevel="0" collapsed="false">
      <c r="D1197" s="52" t="n">
        <v>46010</v>
      </c>
      <c r="E1197" s="53" t="s">
        <v>3970</v>
      </c>
      <c r="F1197" s="53" t="s">
        <v>3982</v>
      </c>
      <c r="G1197" s="53" t="s">
        <v>3983</v>
      </c>
    </row>
    <row r="1198" customFormat="false" ht="12.75" hidden="false" customHeight="true" outlineLevel="0" collapsed="false">
      <c r="D1198" s="52" t="n">
        <v>46010</v>
      </c>
      <c r="E1198" s="53" t="s">
        <v>3970</v>
      </c>
      <c r="F1198" s="53" t="s">
        <v>3984</v>
      </c>
      <c r="G1198" s="53" t="s">
        <v>3985</v>
      </c>
    </row>
    <row r="1199" customFormat="false" ht="12.75" hidden="false" customHeight="true" outlineLevel="0" collapsed="false">
      <c r="D1199" s="52" t="n">
        <v>46010</v>
      </c>
      <c r="E1199" s="53" t="s">
        <v>3970</v>
      </c>
      <c r="F1199" s="53" t="s">
        <v>3986</v>
      </c>
      <c r="G1199" s="53" t="s">
        <v>3987</v>
      </c>
    </row>
    <row r="1200" customFormat="false" ht="12.75" hidden="false" customHeight="true" outlineLevel="0" collapsed="false">
      <c r="D1200" s="52" t="n">
        <v>46010</v>
      </c>
      <c r="E1200" s="53" t="s">
        <v>3970</v>
      </c>
      <c r="F1200" s="53" t="s">
        <v>3988</v>
      </c>
      <c r="G1200" s="53" t="s">
        <v>1865</v>
      </c>
    </row>
    <row r="1201" customFormat="false" ht="12.75" hidden="false" customHeight="true" outlineLevel="0" collapsed="false">
      <c r="D1201" s="52" t="n">
        <v>46010</v>
      </c>
      <c r="E1201" s="53" t="s">
        <v>3970</v>
      </c>
      <c r="F1201" s="53" t="s">
        <v>3989</v>
      </c>
      <c r="G1201" s="53" t="s">
        <v>3990</v>
      </c>
    </row>
    <row r="1202" customFormat="false" ht="12.75" hidden="false" customHeight="true" outlineLevel="0" collapsed="false">
      <c r="D1202" s="52" t="n">
        <v>46010</v>
      </c>
      <c r="E1202" s="53" t="s">
        <v>3970</v>
      </c>
      <c r="F1202" s="53" t="s">
        <v>3991</v>
      </c>
      <c r="G1202" s="53" t="s">
        <v>3992</v>
      </c>
    </row>
    <row r="1203" customFormat="false" ht="12.75" hidden="false" customHeight="true" outlineLevel="0" collapsed="false">
      <c r="D1203" s="52" t="n">
        <v>46010</v>
      </c>
      <c r="E1203" s="53" t="s">
        <v>3970</v>
      </c>
      <c r="F1203" s="53" t="s">
        <v>3993</v>
      </c>
      <c r="G1203" s="53" t="s">
        <v>3994</v>
      </c>
    </row>
    <row r="1204" customFormat="false" ht="12.75" hidden="false" customHeight="true" outlineLevel="0" collapsed="false">
      <c r="D1204" s="52" t="n">
        <v>46010</v>
      </c>
      <c r="E1204" s="53" t="s">
        <v>3970</v>
      </c>
      <c r="F1204" s="53" t="s">
        <v>3995</v>
      </c>
      <c r="G1204" s="53" t="s">
        <v>3996</v>
      </c>
    </row>
    <row r="1205" customFormat="false" ht="12.75" hidden="false" customHeight="true" outlineLevel="0" collapsed="false">
      <c r="D1205" s="52" t="n">
        <v>46010</v>
      </c>
      <c r="E1205" s="53" t="s">
        <v>3970</v>
      </c>
      <c r="F1205" s="53" t="s">
        <v>3997</v>
      </c>
      <c r="G1205" s="53" t="s">
        <v>3998</v>
      </c>
    </row>
    <row r="1206" customFormat="false" ht="12.75" hidden="false" customHeight="true" outlineLevel="0" collapsed="false">
      <c r="D1206" s="52" t="n">
        <v>46010</v>
      </c>
      <c r="E1206" s="53" t="s">
        <v>3970</v>
      </c>
      <c r="F1206" s="53" t="s">
        <v>3999</v>
      </c>
      <c r="G1206" s="53" t="s">
        <v>4000</v>
      </c>
    </row>
    <row r="1207" customFormat="false" ht="12.75" hidden="false" customHeight="true" outlineLevel="0" collapsed="false">
      <c r="D1207" s="52" t="n">
        <v>52007</v>
      </c>
      <c r="E1207" s="53" t="s">
        <v>4001</v>
      </c>
      <c r="F1207" s="53" t="s">
        <v>4002</v>
      </c>
      <c r="G1207" s="53" t="s">
        <v>4003</v>
      </c>
    </row>
    <row r="1208" customFormat="false" ht="12.75" hidden="false" customHeight="true" outlineLevel="0" collapsed="false">
      <c r="D1208" s="52" t="n">
        <v>52007</v>
      </c>
      <c r="E1208" s="53" t="s">
        <v>4001</v>
      </c>
      <c r="F1208" s="53" t="s">
        <v>4004</v>
      </c>
      <c r="G1208" s="53" t="s">
        <v>4005</v>
      </c>
    </row>
    <row r="1209" customFormat="false" ht="12.75" hidden="false" customHeight="true" outlineLevel="0" collapsed="false">
      <c r="D1209" s="52" t="n">
        <v>52007</v>
      </c>
      <c r="E1209" s="53" t="s">
        <v>4001</v>
      </c>
      <c r="F1209" s="53" t="s">
        <v>4006</v>
      </c>
      <c r="G1209" s="53" t="s">
        <v>4007</v>
      </c>
    </row>
    <row r="1210" customFormat="false" ht="12.75" hidden="false" customHeight="true" outlineLevel="0" collapsed="false">
      <c r="D1210" s="52" t="n">
        <v>52007</v>
      </c>
      <c r="E1210" s="53" t="s">
        <v>4001</v>
      </c>
      <c r="F1210" s="53" t="s">
        <v>4008</v>
      </c>
      <c r="G1210" s="53" t="s">
        <v>4009</v>
      </c>
    </row>
    <row r="1211" customFormat="false" ht="12.75" hidden="false" customHeight="true" outlineLevel="0" collapsed="false">
      <c r="D1211" s="52" t="n">
        <v>52007</v>
      </c>
      <c r="E1211" s="53" t="s">
        <v>4001</v>
      </c>
      <c r="F1211" s="53" t="s">
        <v>4010</v>
      </c>
      <c r="G1211" s="53" t="s">
        <v>4011</v>
      </c>
    </row>
    <row r="1212" customFormat="false" ht="12.75" hidden="false" customHeight="true" outlineLevel="0" collapsed="false">
      <c r="D1212" s="52" t="n">
        <v>52007</v>
      </c>
      <c r="E1212" s="53" t="s">
        <v>4001</v>
      </c>
      <c r="F1212" s="53" t="s">
        <v>4012</v>
      </c>
      <c r="G1212" s="53" t="s">
        <v>4013</v>
      </c>
    </row>
    <row r="1213" customFormat="false" ht="12.75" hidden="false" customHeight="true" outlineLevel="0" collapsed="false">
      <c r="D1213" s="52" t="n">
        <v>52007</v>
      </c>
      <c r="E1213" s="53" t="s">
        <v>4001</v>
      </c>
      <c r="F1213" s="53" t="s">
        <v>4014</v>
      </c>
      <c r="G1213" s="53" t="s">
        <v>4015</v>
      </c>
    </row>
    <row r="1214" customFormat="false" ht="12.75" hidden="false" customHeight="true" outlineLevel="0" collapsed="false">
      <c r="D1214" s="52" t="n">
        <v>52007</v>
      </c>
      <c r="E1214" s="53" t="s">
        <v>4001</v>
      </c>
      <c r="F1214" s="53" t="s">
        <v>4016</v>
      </c>
      <c r="G1214" s="53" t="s">
        <v>4017</v>
      </c>
    </row>
    <row r="1215" customFormat="false" ht="12.75" hidden="false" customHeight="true" outlineLevel="0" collapsed="false">
      <c r="D1215" s="52" t="n">
        <v>52007</v>
      </c>
      <c r="E1215" s="53" t="s">
        <v>4001</v>
      </c>
      <c r="F1215" s="53" t="s">
        <v>4018</v>
      </c>
      <c r="G1215" s="53" t="s">
        <v>4019</v>
      </c>
    </row>
    <row r="1216" customFormat="false" ht="12.75" hidden="false" customHeight="true" outlineLevel="0" collapsed="false">
      <c r="D1216" s="52" t="n">
        <v>52007</v>
      </c>
      <c r="E1216" s="53" t="s">
        <v>4001</v>
      </c>
      <c r="F1216" s="53" t="s">
        <v>4020</v>
      </c>
      <c r="G1216" s="53" t="s">
        <v>4021</v>
      </c>
    </row>
    <row r="1217" customFormat="false" ht="12.75" hidden="false" customHeight="true" outlineLevel="0" collapsed="false">
      <c r="D1217" s="52" t="n">
        <v>52007</v>
      </c>
      <c r="E1217" s="53" t="s">
        <v>4001</v>
      </c>
      <c r="F1217" s="53" t="s">
        <v>4022</v>
      </c>
      <c r="G1217" s="53" t="s">
        <v>4023</v>
      </c>
    </row>
    <row r="1218" customFormat="false" ht="12.75" hidden="false" customHeight="true" outlineLevel="0" collapsed="false">
      <c r="D1218" s="52" t="n">
        <v>52007</v>
      </c>
      <c r="E1218" s="53" t="s">
        <v>4001</v>
      </c>
      <c r="F1218" s="53" t="s">
        <v>4024</v>
      </c>
      <c r="G1218" s="53" t="s">
        <v>4025</v>
      </c>
    </row>
    <row r="1219" customFormat="false" ht="12.75" hidden="false" customHeight="true" outlineLevel="0" collapsed="false">
      <c r="D1219" s="52" t="n">
        <v>51013</v>
      </c>
      <c r="E1219" s="53" t="s">
        <v>4026</v>
      </c>
      <c r="F1219" s="53" t="s">
        <v>4027</v>
      </c>
      <c r="G1219" s="53" t="s">
        <v>4028</v>
      </c>
    </row>
    <row r="1220" customFormat="false" ht="12.75" hidden="false" customHeight="true" outlineLevel="0" collapsed="false">
      <c r="D1220" s="52" t="n">
        <v>51013</v>
      </c>
      <c r="E1220" s="53" t="s">
        <v>4026</v>
      </c>
      <c r="F1220" s="53" t="s">
        <v>4029</v>
      </c>
      <c r="G1220" s="53" t="s">
        <v>4030</v>
      </c>
    </row>
    <row r="1221" customFormat="false" ht="12.75" hidden="false" customHeight="true" outlineLevel="0" collapsed="false">
      <c r="D1221" s="52" t="n">
        <v>51013</v>
      </c>
      <c r="E1221" s="53" t="s">
        <v>4026</v>
      </c>
      <c r="F1221" s="53" t="s">
        <v>4031</v>
      </c>
      <c r="G1221" s="53" t="s">
        <v>4032</v>
      </c>
    </row>
    <row r="1222" customFormat="false" ht="12.75" hidden="false" customHeight="true" outlineLevel="0" collapsed="false">
      <c r="D1222" s="52" t="n">
        <v>51013</v>
      </c>
      <c r="E1222" s="53" t="s">
        <v>4026</v>
      </c>
      <c r="F1222" s="53" t="s">
        <v>4033</v>
      </c>
      <c r="G1222" s="53" t="s">
        <v>4034</v>
      </c>
    </row>
    <row r="1223" customFormat="false" ht="12.75" hidden="false" customHeight="true" outlineLevel="0" collapsed="false">
      <c r="D1223" s="52" t="n">
        <v>51013</v>
      </c>
      <c r="E1223" s="53" t="s">
        <v>4026</v>
      </c>
      <c r="F1223" s="53" t="s">
        <v>4035</v>
      </c>
      <c r="G1223" s="53" t="s">
        <v>4036</v>
      </c>
    </row>
    <row r="1224" customFormat="false" ht="12.75" hidden="false" customHeight="true" outlineLevel="0" collapsed="false">
      <c r="D1224" s="52" t="n">
        <v>51013</v>
      </c>
      <c r="E1224" s="53" t="s">
        <v>4026</v>
      </c>
      <c r="F1224" s="53" t="s">
        <v>4037</v>
      </c>
      <c r="G1224" s="53" t="s">
        <v>4038</v>
      </c>
    </row>
    <row r="1225" customFormat="false" ht="12.75" hidden="false" customHeight="true" outlineLevel="0" collapsed="false">
      <c r="D1225" s="52" t="n">
        <v>51013</v>
      </c>
      <c r="E1225" s="53" t="s">
        <v>4026</v>
      </c>
      <c r="F1225" s="53" t="s">
        <v>4039</v>
      </c>
      <c r="G1225" s="53" t="s">
        <v>4040</v>
      </c>
    </row>
    <row r="1226" customFormat="false" ht="12.75" hidden="false" customHeight="true" outlineLevel="0" collapsed="false">
      <c r="D1226" s="52" t="n">
        <v>51013</v>
      </c>
      <c r="E1226" s="53" t="s">
        <v>4026</v>
      </c>
      <c r="F1226" s="53" t="s">
        <v>4041</v>
      </c>
      <c r="G1226" s="53" t="s">
        <v>4042</v>
      </c>
    </row>
    <row r="1227" customFormat="false" ht="12.75" hidden="false" customHeight="true" outlineLevel="0" collapsed="false">
      <c r="D1227" s="52" t="n">
        <v>51013</v>
      </c>
      <c r="E1227" s="53" t="s">
        <v>4026</v>
      </c>
      <c r="F1227" s="53" t="s">
        <v>4043</v>
      </c>
      <c r="G1227" s="53" t="s">
        <v>4044</v>
      </c>
    </row>
    <row r="1228" customFormat="false" ht="12.75" hidden="false" customHeight="true" outlineLevel="0" collapsed="false">
      <c r="D1228" s="52" t="n">
        <v>51013</v>
      </c>
      <c r="E1228" s="53" t="s">
        <v>4026</v>
      </c>
      <c r="F1228" s="53" t="s">
        <v>4045</v>
      </c>
      <c r="G1228" s="53" t="s">
        <v>4046</v>
      </c>
    </row>
    <row r="1229" customFormat="false" ht="12.75" hidden="false" customHeight="true" outlineLevel="0" collapsed="false">
      <c r="D1229" s="52" t="n">
        <v>51013</v>
      </c>
      <c r="E1229" s="53" t="s">
        <v>4026</v>
      </c>
      <c r="F1229" s="53" t="s">
        <v>4047</v>
      </c>
      <c r="G1229" s="53" t="s">
        <v>4048</v>
      </c>
    </row>
    <row r="1230" customFormat="false" ht="12.75" hidden="false" customHeight="true" outlineLevel="0" collapsed="false">
      <c r="D1230" s="52" t="n">
        <v>51013</v>
      </c>
      <c r="E1230" s="53" t="s">
        <v>4026</v>
      </c>
      <c r="F1230" s="53" t="s">
        <v>4049</v>
      </c>
      <c r="G1230" s="53" t="s">
        <v>4050</v>
      </c>
    </row>
    <row r="1231" customFormat="false" ht="12.75" hidden="false" customHeight="true" outlineLevel="0" collapsed="false">
      <c r="D1231" s="52" t="n">
        <v>51013</v>
      </c>
      <c r="E1231" s="53" t="s">
        <v>4026</v>
      </c>
      <c r="F1231" s="53" t="s">
        <v>4051</v>
      </c>
      <c r="G1231" s="53" t="s">
        <v>4052</v>
      </c>
    </row>
    <row r="1232" customFormat="false" ht="12.75" hidden="false" customHeight="true" outlineLevel="0" collapsed="false">
      <c r="D1232" s="52" t="n">
        <v>51013</v>
      </c>
      <c r="E1232" s="53" t="s">
        <v>4026</v>
      </c>
      <c r="F1232" s="53" t="s">
        <v>4053</v>
      </c>
      <c r="G1232" s="53" t="s">
        <v>4054</v>
      </c>
    </row>
    <row r="1233" customFormat="false" ht="12.75" hidden="false" customHeight="true" outlineLevel="0" collapsed="false">
      <c r="D1233" s="52" t="n">
        <v>51013</v>
      </c>
      <c r="E1233" s="53" t="s">
        <v>4026</v>
      </c>
      <c r="F1233" s="53" t="s">
        <v>4055</v>
      </c>
      <c r="G1233" s="53" t="s">
        <v>3505</v>
      </c>
    </row>
    <row r="1234" customFormat="false" ht="12.75" hidden="false" customHeight="true" outlineLevel="0" collapsed="false">
      <c r="D1234" s="52" t="n">
        <v>51013</v>
      </c>
      <c r="E1234" s="53" t="s">
        <v>4026</v>
      </c>
      <c r="F1234" s="53" t="s">
        <v>4056</v>
      </c>
      <c r="G1234" s="53" t="s">
        <v>4057</v>
      </c>
    </row>
    <row r="1235" customFormat="false" ht="12.75" hidden="false" customHeight="true" outlineLevel="0" collapsed="false">
      <c r="D1235" s="52" t="n">
        <v>51013</v>
      </c>
      <c r="E1235" s="53" t="s">
        <v>4026</v>
      </c>
      <c r="F1235" s="53" t="s">
        <v>4058</v>
      </c>
      <c r="G1235" s="53" t="s">
        <v>1408</v>
      </c>
    </row>
    <row r="1236" customFormat="false" ht="12.75" hidden="false" customHeight="true" outlineLevel="0" collapsed="false">
      <c r="D1236" s="52" t="n">
        <v>51013</v>
      </c>
      <c r="E1236" s="53" t="s">
        <v>4026</v>
      </c>
      <c r="F1236" s="53" t="s">
        <v>4059</v>
      </c>
      <c r="G1236" s="53" t="s">
        <v>4060</v>
      </c>
    </row>
    <row r="1237" customFormat="false" ht="12.75" hidden="false" customHeight="true" outlineLevel="0" collapsed="false">
      <c r="D1237" s="52" t="n">
        <v>51013</v>
      </c>
      <c r="E1237" s="53" t="s">
        <v>4026</v>
      </c>
      <c r="F1237" s="53" t="s">
        <v>4061</v>
      </c>
      <c r="G1237" s="53" t="s">
        <v>4062</v>
      </c>
    </row>
    <row r="1238" customFormat="false" ht="12.75" hidden="false" customHeight="true" outlineLevel="0" collapsed="false">
      <c r="D1238" s="52" t="n">
        <v>51013</v>
      </c>
      <c r="E1238" s="53" t="s">
        <v>4026</v>
      </c>
      <c r="F1238" s="53" t="s">
        <v>4063</v>
      </c>
      <c r="G1238" s="53" t="s">
        <v>4064</v>
      </c>
    </row>
    <row r="1239" customFormat="false" ht="12.75" hidden="false" customHeight="true" outlineLevel="0" collapsed="false">
      <c r="D1239" s="52" t="n">
        <v>51013</v>
      </c>
      <c r="E1239" s="53" t="s">
        <v>4026</v>
      </c>
      <c r="F1239" s="53" t="s">
        <v>4065</v>
      </c>
      <c r="G1239" s="53" t="s">
        <v>4066</v>
      </c>
    </row>
    <row r="1240" customFormat="false" ht="12.75" hidden="false" customHeight="true" outlineLevel="0" collapsed="false">
      <c r="D1240" s="52" t="n">
        <v>51013</v>
      </c>
      <c r="E1240" s="53" t="s">
        <v>4026</v>
      </c>
      <c r="F1240" s="53" t="s">
        <v>4067</v>
      </c>
      <c r="G1240" s="53" t="s">
        <v>2649</v>
      </c>
    </row>
    <row r="1241" customFormat="false" ht="12.75" hidden="false" customHeight="true" outlineLevel="0" collapsed="false">
      <c r="D1241" s="52" t="n">
        <v>51013</v>
      </c>
      <c r="E1241" s="53" t="s">
        <v>4026</v>
      </c>
      <c r="F1241" s="53" t="s">
        <v>4068</v>
      </c>
      <c r="G1241" s="53" t="s">
        <v>4069</v>
      </c>
    </row>
    <row r="1242" customFormat="false" ht="12.75" hidden="false" customHeight="true" outlineLevel="0" collapsed="false">
      <c r="D1242" s="52" t="n">
        <v>51013</v>
      </c>
      <c r="E1242" s="53" t="s">
        <v>4026</v>
      </c>
      <c r="F1242" s="53" t="s">
        <v>4070</v>
      </c>
      <c r="G1242" s="53" t="s">
        <v>4071</v>
      </c>
    </row>
    <row r="1243" customFormat="false" ht="12.75" hidden="false" customHeight="true" outlineLevel="0" collapsed="false">
      <c r="D1243" s="52" t="n">
        <v>51013</v>
      </c>
      <c r="E1243" s="53" t="s">
        <v>4026</v>
      </c>
      <c r="F1243" s="53" t="s">
        <v>4072</v>
      </c>
      <c r="G1243" s="53" t="s">
        <v>4073</v>
      </c>
    </row>
    <row r="1244" customFormat="false" ht="12.75" hidden="false" customHeight="true" outlineLevel="0" collapsed="false">
      <c r="D1244" s="52" t="n">
        <v>49007</v>
      </c>
      <c r="E1244" s="53" t="s">
        <v>4074</v>
      </c>
      <c r="F1244" s="53" t="s">
        <v>4075</v>
      </c>
      <c r="G1244" s="53" t="s">
        <v>4076</v>
      </c>
    </row>
    <row r="1245" customFormat="false" ht="12.75" hidden="false" customHeight="true" outlineLevel="0" collapsed="false">
      <c r="D1245" s="52" t="n">
        <v>49007</v>
      </c>
      <c r="E1245" s="53" t="s">
        <v>4074</v>
      </c>
      <c r="F1245" s="53" t="s">
        <v>4077</v>
      </c>
      <c r="G1245" s="53" t="s">
        <v>4078</v>
      </c>
    </row>
    <row r="1246" customFormat="false" ht="12.75" hidden="false" customHeight="true" outlineLevel="0" collapsed="false">
      <c r="D1246" s="52" t="n">
        <v>49007</v>
      </c>
      <c r="E1246" s="53" t="s">
        <v>4074</v>
      </c>
      <c r="F1246" s="53" t="s">
        <v>4079</v>
      </c>
      <c r="G1246" s="53" t="s">
        <v>4080</v>
      </c>
    </row>
    <row r="1247" customFormat="false" ht="12.75" hidden="false" customHeight="true" outlineLevel="0" collapsed="false">
      <c r="D1247" s="52" t="n">
        <v>49007</v>
      </c>
      <c r="E1247" s="53" t="s">
        <v>4074</v>
      </c>
      <c r="F1247" s="53" t="s">
        <v>4081</v>
      </c>
      <c r="G1247" s="53" t="s">
        <v>4082</v>
      </c>
    </row>
    <row r="1248" customFormat="false" ht="12.75" hidden="false" customHeight="true" outlineLevel="0" collapsed="false">
      <c r="D1248" s="52" t="n">
        <v>49007</v>
      </c>
      <c r="E1248" s="53" t="s">
        <v>4074</v>
      </c>
      <c r="F1248" s="53" t="s">
        <v>4083</v>
      </c>
      <c r="G1248" s="53" t="s">
        <v>4084</v>
      </c>
    </row>
    <row r="1249" customFormat="false" ht="12.75" hidden="false" customHeight="true" outlineLevel="0" collapsed="false">
      <c r="D1249" s="52" t="n">
        <v>49007</v>
      </c>
      <c r="E1249" s="53" t="s">
        <v>4074</v>
      </c>
      <c r="F1249" s="53" t="s">
        <v>4085</v>
      </c>
      <c r="G1249" s="53" t="s">
        <v>4086</v>
      </c>
    </row>
    <row r="1250" customFormat="false" ht="12.75" hidden="false" customHeight="true" outlineLevel="0" collapsed="false">
      <c r="D1250" s="52" t="n">
        <v>49007</v>
      </c>
      <c r="E1250" s="53" t="s">
        <v>4074</v>
      </c>
      <c r="F1250" s="53" t="s">
        <v>4087</v>
      </c>
      <c r="G1250" s="53" t="s">
        <v>4088</v>
      </c>
    </row>
    <row r="1251" customFormat="false" ht="12.75" hidden="false" customHeight="true" outlineLevel="0" collapsed="false">
      <c r="D1251" s="52" t="n">
        <v>49007</v>
      </c>
      <c r="E1251" s="53" t="s">
        <v>4074</v>
      </c>
      <c r="F1251" s="53" t="s">
        <v>4089</v>
      </c>
      <c r="G1251" s="53" t="s">
        <v>4090</v>
      </c>
    </row>
    <row r="1252" customFormat="false" ht="12.75" hidden="false" customHeight="true" outlineLevel="0" collapsed="false">
      <c r="D1252" s="52" t="n">
        <v>49007</v>
      </c>
      <c r="E1252" s="53" t="s">
        <v>4074</v>
      </c>
      <c r="F1252" s="53" t="s">
        <v>4091</v>
      </c>
      <c r="G1252" s="53" t="s">
        <v>4092</v>
      </c>
    </row>
    <row r="1253" customFormat="false" ht="12.75" hidden="false" customHeight="true" outlineLevel="0" collapsed="false">
      <c r="D1253" s="52" t="n">
        <v>49007</v>
      </c>
      <c r="E1253" s="53" t="s">
        <v>4074</v>
      </c>
      <c r="F1253" s="53" t="s">
        <v>4093</v>
      </c>
      <c r="G1253" s="53" t="s">
        <v>4094</v>
      </c>
    </row>
    <row r="1254" customFormat="false" ht="12.75" hidden="false" customHeight="true" outlineLevel="0" collapsed="false">
      <c r="D1254" s="52" t="n">
        <v>48011</v>
      </c>
      <c r="E1254" s="53" t="s">
        <v>4095</v>
      </c>
      <c r="F1254" s="53" t="s">
        <v>4096</v>
      </c>
      <c r="G1254" s="53" t="s">
        <v>4097</v>
      </c>
    </row>
    <row r="1255" customFormat="false" ht="12.75" hidden="false" customHeight="true" outlineLevel="0" collapsed="false">
      <c r="D1255" s="52" t="n">
        <v>48011</v>
      </c>
      <c r="E1255" s="53" t="s">
        <v>4095</v>
      </c>
      <c r="F1255" s="53" t="s">
        <v>4098</v>
      </c>
      <c r="G1255" s="53" t="s">
        <v>4099</v>
      </c>
    </row>
    <row r="1256" customFormat="false" ht="12.75" hidden="false" customHeight="true" outlineLevel="0" collapsed="false">
      <c r="D1256" s="52" t="n">
        <v>48011</v>
      </c>
      <c r="E1256" s="53" t="s">
        <v>4095</v>
      </c>
      <c r="F1256" s="53" t="s">
        <v>4100</v>
      </c>
      <c r="G1256" s="53" t="s">
        <v>4101</v>
      </c>
    </row>
    <row r="1257" customFormat="false" ht="12.75" hidden="false" customHeight="true" outlineLevel="0" collapsed="false">
      <c r="D1257" s="52" t="n">
        <v>48011</v>
      </c>
      <c r="E1257" s="53" t="s">
        <v>4095</v>
      </c>
      <c r="F1257" s="53" t="s">
        <v>4102</v>
      </c>
      <c r="G1257" s="53" t="s">
        <v>4103</v>
      </c>
    </row>
    <row r="1258" customFormat="false" ht="12.75" hidden="false" customHeight="true" outlineLevel="0" collapsed="false">
      <c r="D1258" s="52" t="n">
        <v>48011</v>
      </c>
      <c r="E1258" s="53" t="s">
        <v>4095</v>
      </c>
      <c r="F1258" s="53" t="s">
        <v>4104</v>
      </c>
      <c r="G1258" s="53" t="s">
        <v>4105</v>
      </c>
    </row>
    <row r="1259" customFormat="false" ht="12.75" hidden="false" customHeight="true" outlineLevel="0" collapsed="false">
      <c r="D1259" s="52" t="n">
        <v>48011</v>
      </c>
      <c r="E1259" s="53" t="s">
        <v>4095</v>
      </c>
      <c r="F1259" s="53" t="s">
        <v>4106</v>
      </c>
      <c r="G1259" s="53" t="s">
        <v>4107</v>
      </c>
    </row>
    <row r="1260" customFormat="false" ht="12.75" hidden="false" customHeight="true" outlineLevel="0" collapsed="false">
      <c r="D1260" s="52" t="n">
        <v>48011</v>
      </c>
      <c r="E1260" s="53" t="s">
        <v>4095</v>
      </c>
      <c r="F1260" s="53" t="s">
        <v>4108</v>
      </c>
      <c r="G1260" s="53" t="s">
        <v>4109</v>
      </c>
    </row>
    <row r="1261" customFormat="false" ht="12.75" hidden="false" customHeight="true" outlineLevel="0" collapsed="false">
      <c r="D1261" s="52" t="n">
        <v>48011</v>
      </c>
      <c r="E1261" s="53" t="s">
        <v>4095</v>
      </c>
      <c r="F1261" s="53" t="s">
        <v>4110</v>
      </c>
      <c r="G1261" s="53" t="s">
        <v>4111</v>
      </c>
    </row>
    <row r="1262" customFormat="false" ht="12.75" hidden="false" customHeight="true" outlineLevel="0" collapsed="false">
      <c r="D1262" s="52" t="n">
        <v>48011</v>
      </c>
      <c r="E1262" s="53" t="s">
        <v>4095</v>
      </c>
      <c r="F1262" s="53" t="s">
        <v>4112</v>
      </c>
      <c r="G1262" s="53" t="s">
        <v>4113</v>
      </c>
    </row>
    <row r="1263" customFormat="false" ht="12.75" hidden="false" customHeight="true" outlineLevel="0" collapsed="false">
      <c r="D1263" s="52" t="n">
        <v>48011</v>
      </c>
      <c r="E1263" s="53" t="s">
        <v>4095</v>
      </c>
      <c r="F1263" s="53" t="s">
        <v>4114</v>
      </c>
      <c r="G1263" s="53" t="s">
        <v>4115</v>
      </c>
    </row>
    <row r="1264" customFormat="false" ht="12.75" hidden="false" customHeight="true" outlineLevel="0" collapsed="false">
      <c r="D1264" s="52" t="n">
        <v>48011</v>
      </c>
      <c r="E1264" s="53" t="s">
        <v>4095</v>
      </c>
      <c r="F1264" s="53" t="s">
        <v>4116</v>
      </c>
      <c r="G1264" s="53" t="s">
        <v>4117</v>
      </c>
    </row>
    <row r="1265" customFormat="false" ht="12.75" hidden="false" customHeight="true" outlineLevel="0" collapsed="false">
      <c r="D1265" s="52" t="n">
        <v>48011</v>
      </c>
      <c r="E1265" s="53" t="s">
        <v>4095</v>
      </c>
      <c r="F1265" s="53" t="s">
        <v>4118</v>
      </c>
      <c r="G1265" s="53" t="s">
        <v>4119</v>
      </c>
    </row>
    <row r="1266" customFormat="false" ht="12.75" hidden="false" customHeight="true" outlineLevel="0" collapsed="false">
      <c r="D1266" s="52" t="n">
        <v>48011</v>
      </c>
      <c r="E1266" s="53" t="s">
        <v>4095</v>
      </c>
      <c r="F1266" s="53" t="s">
        <v>4120</v>
      </c>
      <c r="G1266" s="53" t="s">
        <v>4121</v>
      </c>
    </row>
    <row r="1267" customFormat="false" ht="12.75" hidden="false" customHeight="true" outlineLevel="0" collapsed="false">
      <c r="D1267" s="52" t="n">
        <v>48011</v>
      </c>
      <c r="E1267" s="53" t="s">
        <v>4095</v>
      </c>
      <c r="F1267" s="53" t="s">
        <v>4122</v>
      </c>
      <c r="G1267" s="53" t="s">
        <v>2337</v>
      </c>
    </row>
    <row r="1268" customFormat="false" ht="12.75" hidden="false" customHeight="true" outlineLevel="0" collapsed="false">
      <c r="D1268" s="52" t="n">
        <v>48011</v>
      </c>
      <c r="E1268" s="53" t="s">
        <v>4095</v>
      </c>
      <c r="F1268" s="53" t="s">
        <v>4123</v>
      </c>
      <c r="G1268" s="53" t="s">
        <v>4124</v>
      </c>
    </row>
    <row r="1269" customFormat="false" ht="12.75" hidden="false" customHeight="true" outlineLevel="0" collapsed="false">
      <c r="D1269" s="52" t="n">
        <v>48011</v>
      </c>
      <c r="E1269" s="53" t="s">
        <v>4095</v>
      </c>
      <c r="F1269" s="53" t="s">
        <v>4125</v>
      </c>
      <c r="G1269" s="53" t="s">
        <v>4126</v>
      </c>
    </row>
    <row r="1270" customFormat="false" ht="12.75" hidden="false" customHeight="true" outlineLevel="0" collapsed="false">
      <c r="D1270" s="52" t="n">
        <v>48011</v>
      </c>
      <c r="E1270" s="53" t="s">
        <v>4095</v>
      </c>
      <c r="F1270" s="53" t="s">
        <v>4127</v>
      </c>
      <c r="G1270" s="53" t="s">
        <v>4128</v>
      </c>
    </row>
    <row r="1271" customFormat="false" ht="12.75" hidden="false" customHeight="true" outlineLevel="0" collapsed="false">
      <c r="D1271" s="52" t="n">
        <v>48011</v>
      </c>
      <c r="E1271" s="53" t="s">
        <v>4095</v>
      </c>
      <c r="F1271" s="53" t="s">
        <v>4129</v>
      </c>
      <c r="G1271" s="53" t="s">
        <v>4130</v>
      </c>
    </row>
    <row r="1272" customFormat="false" ht="12.75" hidden="false" customHeight="true" outlineLevel="0" collapsed="false">
      <c r="D1272" s="52" t="n">
        <v>48011</v>
      </c>
      <c r="E1272" s="53" t="s">
        <v>4095</v>
      </c>
      <c r="F1272" s="53" t="s">
        <v>4131</v>
      </c>
      <c r="G1272" s="53" t="s">
        <v>4132</v>
      </c>
    </row>
    <row r="1273" customFormat="false" ht="12.75" hidden="false" customHeight="true" outlineLevel="0" collapsed="false">
      <c r="D1273" s="52" t="n">
        <v>48011</v>
      </c>
      <c r="E1273" s="53" t="s">
        <v>4095</v>
      </c>
      <c r="F1273" s="53" t="s">
        <v>4133</v>
      </c>
      <c r="G1273" s="53" t="s">
        <v>4134</v>
      </c>
    </row>
    <row r="1274" customFormat="false" ht="12.75" hidden="false" customHeight="true" outlineLevel="0" collapsed="false">
      <c r="D1274" s="52" t="n">
        <v>48011</v>
      </c>
      <c r="E1274" s="53" t="s">
        <v>4095</v>
      </c>
      <c r="F1274" s="53" t="s">
        <v>4135</v>
      </c>
      <c r="G1274" s="53" t="s">
        <v>4136</v>
      </c>
    </row>
    <row r="1275" customFormat="false" ht="12.75" hidden="false" customHeight="true" outlineLevel="0" collapsed="false">
      <c r="D1275" s="52" t="n">
        <v>48011</v>
      </c>
      <c r="E1275" s="53" t="s">
        <v>4095</v>
      </c>
      <c r="F1275" s="53" t="s">
        <v>4137</v>
      </c>
      <c r="G1275" s="53" t="s">
        <v>4138</v>
      </c>
    </row>
    <row r="1276" customFormat="false" ht="12.75" hidden="false" customHeight="true" outlineLevel="0" collapsed="false">
      <c r="D1276" s="52" t="n">
        <v>48011</v>
      </c>
      <c r="E1276" s="53" t="s">
        <v>4095</v>
      </c>
      <c r="F1276" s="53" t="s">
        <v>4139</v>
      </c>
      <c r="G1276" s="53" t="s">
        <v>4140</v>
      </c>
    </row>
    <row r="1277" customFormat="false" ht="12.75" hidden="false" customHeight="true" outlineLevel="0" collapsed="false">
      <c r="D1277" s="52" t="n">
        <v>48011</v>
      </c>
      <c r="E1277" s="53" t="s">
        <v>4095</v>
      </c>
      <c r="F1277" s="53" t="s">
        <v>4141</v>
      </c>
      <c r="G1277" s="53" t="s">
        <v>4142</v>
      </c>
    </row>
    <row r="1278" customFormat="false" ht="12.75" hidden="false" customHeight="true" outlineLevel="0" collapsed="false">
      <c r="D1278" s="52" t="n">
        <v>48011</v>
      </c>
      <c r="E1278" s="53" t="s">
        <v>4095</v>
      </c>
      <c r="F1278" s="53" t="s">
        <v>4143</v>
      </c>
      <c r="G1278" s="53" t="s">
        <v>4144</v>
      </c>
    </row>
    <row r="1279" customFormat="false" ht="12.75" hidden="false" customHeight="true" outlineLevel="0" collapsed="false">
      <c r="D1279" s="52" t="n">
        <v>48011</v>
      </c>
      <c r="E1279" s="53" t="s">
        <v>4095</v>
      </c>
      <c r="F1279" s="53" t="s">
        <v>4145</v>
      </c>
      <c r="G1279" s="53" t="s">
        <v>4146</v>
      </c>
    </row>
    <row r="1280" customFormat="false" ht="12.75" hidden="false" customHeight="true" outlineLevel="0" collapsed="false">
      <c r="D1280" s="52" t="n">
        <v>48011</v>
      </c>
      <c r="E1280" s="53" t="s">
        <v>4095</v>
      </c>
      <c r="F1280" s="53" t="s">
        <v>4147</v>
      </c>
      <c r="G1280" s="53" t="s">
        <v>4148</v>
      </c>
    </row>
    <row r="1281" customFormat="false" ht="12.75" hidden="false" customHeight="true" outlineLevel="0" collapsed="false">
      <c r="D1281" s="52" t="n">
        <v>48011</v>
      </c>
      <c r="E1281" s="53" t="s">
        <v>4095</v>
      </c>
      <c r="F1281" s="53" t="s">
        <v>4149</v>
      </c>
      <c r="G1281" s="53" t="s">
        <v>4150</v>
      </c>
    </row>
    <row r="1282" customFormat="false" ht="12.75" hidden="false" customHeight="true" outlineLevel="0" collapsed="false">
      <c r="D1282" s="52" t="n">
        <v>48011</v>
      </c>
      <c r="E1282" s="53" t="s">
        <v>4095</v>
      </c>
      <c r="F1282" s="53" t="s">
        <v>4151</v>
      </c>
      <c r="G1282" s="53" t="s">
        <v>4152</v>
      </c>
    </row>
    <row r="1283" customFormat="false" ht="12.75" hidden="false" customHeight="true" outlineLevel="0" collapsed="false">
      <c r="D1283" s="52" t="n">
        <v>48012</v>
      </c>
      <c r="E1283" s="53" t="s">
        <v>4153</v>
      </c>
      <c r="F1283" s="53" t="s">
        <v>4154</v>
      </c>
      <c r="G1283" s="53" t="s">
        <v>4155</v>
      </c>
    </row>
    <row r="1284" customFormat="false" ht="12.75" hidden="false" customHeight="true" outlineLevel="0" collapsed="false">
      <c r="D1284" s="52" t="n">
        <v>48012</v>
      </c>
      <c r="E1284" s="53" t="s">
        <v>4153</v>
      </c>
      <c r="F1284" s="53" t="s">
        <v>4156</v>
      </c>
      <c r="G1284" s="53" t="s">
        <v>4157</v>
      </c>
    </row>
    <row r="1285" customFormat="false" ht="12.75" hidden="false" customHeight="true" outlineLevel="0" collapsed="false">
      <c r="D1285" s="52" t="n">
        <v>48012</v>
      </c>
      <c r="E1285" s="53" t="s">
        <v>4153</v>
      </c>
      <c r="F1285" s="53" t="s">
        <v>4158</v>
      </c>
      <c r="G1285" s="53" t="s">
        <v>4159</v>
      </c>
    </row>
    <row r="1286" customFormat="false" ht="12.75" hidden="false" customHeight="true" outlineLevel="0" collapsed="false">
      <c r="D1286" s="52" t="n">
        <v>48012</v>
      </c>
      <c r="E1286" s="53" t="s">
        <v>4153</v>
      </c>
      <c r="F1286" s="53" t="s">
        <v>4160</v>
      </c>
      <c r="G1286" s="53" t="s">
        <v>4161</v>
      </c>
    </row>
    <row r="1287" customFormat="false" ht="12.75" hidden="false" customHeight="true" outlineLevel="0" collapsed="false">
      <c r="D1287" s="52" t="n">
        <v>48012</v>
      </c>
      <c r="E1287" s="53" t="s">
        <v>4153</v>
      </c>
      <c r="F1287" s="53" t="s">
        <v>4162</v>
      </c>
      <c r="G1287" s="53" t="s">
        <v>4163</v>
      </c>
    </row>
    <row r="1288" customFormat="false" ht="12.75" hidden="false" customHeight="true" outlineLevel="0" collapsed="false">
      <c r="D1288" s="52" t="n">
        <v>48012</v>
      </c>
      <c r="E1288" s="53" t="s">
        <v>4153</v>
      </c>
      <c r="F1288" s="53" t="s">
        <v>4164</v>
      </c>
      <c r="G1288" s="53" t="s">
        <v>4165</v>
      </c>
    </row>
    <row r="1289" customFormat="false" ht="12.75" hidden="false" customHeight="true" outlineLevel="0" collapsed="false">
      <c r="D1289" s="52" t="n">
        <v>48012</v>
      </c>
      <c r="E1289" s="53" t="s">
        <v>4153</v>
      </c>
      <c r="F1289" s="53" t="s">
        <v>4166</v>
      </c>
      <c r="G1289" s="53" t="s">
        <v>4167</v>
      </c>
    </row>
    <row r="1290" customFormat="false" ht="12.75" hidden="false" customHeight="true" outlineLevel="0" collapsed="false">
      <c r="D1290" s="52" t="n">
        <v>48012</v>
      </c>
      <c r="E1290" s="53" t="s">
        <v>4153</v>
      </c>
      <c r="F1290" s="53" t="s">
        <v>4168</v>
      </c>
      <c r="G1290" s="53" t="s">
        <v>4169</v>
      </c>
    </row>
    <row r="1291" customFormat="false" ht="12.75" hidden="false" customHeight="true" outlineLevel="0" collapsed="false">
      <c r="D1291" s="52" t="n">
        <v>48012</v>
      </c>
      <c r="E1291" s="53" t="s">
        <v>4153</v>
      </c>
      <c r="F1291" s="53" t="s">
        <v>4170</v>
      </c>
      <c r="G1291" s="53" t="s">
        <v>4171</v>
      </c>
    </row>
    <row r="1292" customFormat="false" ht="12.75" hidden="false" customHeight="true" outlineLevel="0" collapsed="false">
      <c r="D1292" s="52" t="n">
        <v>48012</v>
      </c>
      <c r="E1292" s="53" t="s">
        <v>4153</v>
      </c>
      <c r="F1292" s="53" t="s">
        <v>4172</v>
      </c>
      <c r="G1292" s="53" t="s">
        <v>4173</v>
      </c>
    </row>
    <row r="1293" customFormat="false" ht="12.75" hidden="false" customHeight="true" outlineLevel="0" collapsed="false">
      <c r="D1293" s="52" t="n">
        <v>48012</v>
      </c>
      <c r="E1293" s="53" t="s">
        <v>4153</v>
      </c>
      <c r="F1293" s="53" t="s">
        <v>4174</v>
      </c>
      <c r="G1293" s="53" t="s">
        <v>3155</v>
      </c>
    </row>
    <row r="1294" customFormat="false" ht="12.75" hidden="false" customHeight="true" outlineLevel="0" collapsed="false">
      <c r="D1294" s="52" t="n">
        <v>48012</v>
      </c>
      <c r="E1294" s="53" t="s">
        <v>4153</v>
      </c>
      <c r="F1294" s="53" t="s">
        <v>4175</v>
      </c>
      <c r="G1294" s="53" t="s">
        <v>4176</v>
      </c>
    </row>
    <row r="1295" customFormat="false" ht="12.75" hidden="false" customHeight="true" outlineLevel="0" collapsed="false">
      <c r="D1295" s="52" t="n">
        <v>48012</v>
      </c>
      <c r="E1295" s="53" t="s">
        <v>4153</v>
      </c>
      <c r="F1295" s="53" t="s">
        <v>4177</v>
      </c>
      <c r="G1295" s="53" t="s">
        <v>4178</v>
      </c>
    </row>
    <row r="1296" customFormat="false" ht="12.75" hidden="false" customHeight="true" outlineLevel="0" collapsed="false">
      <c r="D1296" s="52" t="n">
        <v>48012</v>
      </c>
      <c r="E1296" s="53" t="s">
        <v>4153</v>
      </c>
      <c r="F1296" s="53" t="s">
        <v>4179</v>
      </c>
      <c r="G1296" s="53" t="s">
        <v>4180</v>
      </c>
    </row>
    <row r="1297" customFormat="false" ht="12.75" hidden="false" customHeight="true" outlineLevel="0" collapsed="false">
      <c r="D1297" s="52" t="n">
        <v>48012</v>
      </c>
      <c r="E1297" s="53" t="s">
        <v>4153</v>
      </c>
      <c r="F1297" s="53" t="s">
        <v>4181</v>
      </c>
      <c r="G1297" s="53" t="s">
        <v>4182</v>
      </c>
    </row>
    <row r="1298" customFormat="false" ht="12.75" hidden="false" customHeight="true" outlineLevel="0" collapsed="false">
      <c r="D1298" s="52" t="n">
        <v>48012</v>
      </c>
      <c r="E1298" s="53" t="s">
        <v>4153</v>
      </c>
      <c r="F1298" s="53" t="s">
        <v>4183</v>
      </c>
      <c r="G1298" s="53" t="s">
        <v>2276</v>
      </c>
    </row>
    <row r="1299" customFormat="false" ht="12.75" hidden="false" customHeight="true" outlineLevel="0" collapsed="false">
      <c r="D1299" s="52" t="n">
        <v>48012</v>
      </c>
      <c r="E1299" s="53" t="s">
        <v>4153</v>
      </c>
      <c r="F1299" s="53" t="s">
        <v>4184</v>
      </c>
      <c r="G1299" s="53" t="s">
        <v>4185</v>
      </c>
    </row>
    <row r="1300" customFormat="false" ht="12.75" hidden="false" customHeight="true" outlineLevel="0" collapsed="false">
      <c r="D1300" s="52" t="n">
        <v>48012</v>
      </c>
      <c r="E1300" s="53" t="s">
        <v>4153</v>
      </c>
      <c r="F1300" s="53" t="s">
        <v>4186</v>
      </c>
      <c r="G1300" s="53" t="s">
        <v>4187</v>
      </c>
    </row>
    <row r="1301" customFormat="false" ht="12.75" hidden="false" customHeight="true" outlineLevel="0" collapsed="false">
      <c r="D1301" s="52" t="n">
        <v>48012</v>
      </c>
      <c r="E1301" s="53" t="s">
        <v>4153</v>
      </c>
      <c r="F1301" s="53" t="s">
        <v>4188</v>
      </c>
      <c r="G1301" s="53" t="s">
        <v>4189</v>
      </c>
    </row>
    <row r="1302" customFormat="false" ht="12.75" hidden="false" customHeight="true" outlineLevel="0" collapsed="false">
      <c r="D1302" s="52" t="n">
        <v>48012</v>
      </c>
      <c r="E1302" s="53" t="s">
        <v>4153</v>
      </c>
      <c r="F1302" s="53" t="s">
        <v>4190</v>
      </c>
      <c r="G1302" s="53" t="s">
        <v>4191</v>
      </c>
    </row>
    <row r="1303" customFormat="false" ht="12.75" hidden="false" customHeight="true" outlineLevel="0" collapsed="false">
      <c r="D1303" s="52" t="n">
        <v>48012</v>
      </c>
      <c r="E1303" s="53" t="s">
        <v>4153</v>
      </c>
      <c r="F1303" s="53" t="s">
        <v>4192</v>
      </c>
      <c r="G1303" s="53" t="s">
        <v>4193</v>
      </c>
    </row>
    <row r="1304" customFormat="false" ht="12.75" hidden="false" customHeight="true" outlineLevel="0" collapsed="false">
      <c r="D1304" s="52" t="n">
        <v>48012</v>
      </c>
      <c r="E1304" s="53" t="s">
        <v>4153</v>
      </c>
      <c r="F1304" s="53" t="s">
        <v>4194</v>
      </c>
      <c r="G1304" s="53" t="s">
        <v>4195</v>
      </c>
    </row>
    <row r="1305" customFormat="false" ht="12.75" hidden="false" customHeight="true" outlineLevel="0" collapsed="false">
      <c r="D1305" s="52" t="n">
        <v>48012</v>
      </c>
      <c r="E1305" s="53" t="s">
        <v>4153</v>
      </c>
      <c r="F1305" s="53" t="s">
        <v>4196</v>
      </c>
      <c r="G1305" s="53" t="s">
        <v>2505</v>
      </c>
    </row>
    <row r="1306" customFormat="false" ht="12.75" hidden="false" customHeight="true" outlineLevel="0" collapsed="false">
      <c r="D1306" s="52" t="n">
        <v>48012</v>
      </c>
      <c r="E1306" s="53" t="s">
        <v>4153</v>
      </c>
      <c r="F1306" s="53" t="s">
        <v>4197</v>
      </c>
      <c r="G1306" s="53" t="s">
        <v>2880</v>
      </c>
    </row>
    <row r="1307" customFormat="false" ht="12.75" hidden="false" customHeight="true" outlineLevel="0" collapsed="false">
      <c r="D1307" s="52" t="n">
        <v>48012</v>
      </c>
      <c r="E1307" s="53" t="s">
        <v>4153</v>
      </c>
      <c r="F1307" s="53" t="s">
        <v>4198</v>
      </c>
      <c r="G1307" s="53" t="s">
        <v>4199</v>
      </c>
    </row>
    <row r="1308" customFormat="false" ht="12.75" hidden="false" customHeight="true" outlineLevel="0" collapsed="false">
      <c r="D1308" s="52" t="n">
        <v>48012</v>
      </c>
      <c r="E1308" s="53" t="s">
        <v>4153</v>
      </c>
      <c r="F1308" s="53" t="s">
        <v>4200</v>
      </c>
      <c r="G1308" s="53" t="s">
        <v>4201</v>
      </c>
    </row>
    <row r="1309" customFormat="false" ht="12.75" hidden="false" customHeight="true" outlineLevel="0" collapsed="false">
      <c r="D1309" s="52" t="n">
        <v>48012</v>
      </c>
      <c r="E1309" s="53" t="s">
        <v>4153</v>
      </c>
      <c r="F1309" s="53" t="s">
        <v>4202</v>
      </c>
      <c r="G1309" s="53" t="s">
        <v>4203</v>
      </c>
    </row>
    <row r="1310" customFormat="false" ht="12.75" hidden="false" customHeight="true" outlineLevel="0" collapsed="false">
      <c r="D1310" s="52" t="n">
        <v>48012</v>
      </c>
      <c r="E1310" s="53" t="s">
        <v>4153</v>
      </c>
      <c r="F1310" s="53" t="s">
        <v>4204</v>
      </c>
      <c r="G1310" s="53" t="s">
        <v>4205</v>
      </c>
    </row>
    <row r="1311" customFormat="false" ht="12.75" hidden="false" customHeight="true" outlineLevel="0" collapsed="false">
      <c r="D1311" s="52" t="n">
        <v>52008</v>
      </c>
      <c r="E1311" s="53" t="s">
        <v>4206</v>
      </c>
      <c r="F1311" s="53" t="s">
        <v>4207</v>
      </c>
      <c r="G1311" s="53" t="s">
        <v>4208</v>
      </c>
    </row>
    <row r="1312" customFormat="false" ht="12.75" hidden="false" customHeight="true" outlineLevel="0" collapsed="false">
      <c r="D1312" s="52" t="n">
        <v>52008</v>
      </c>
      <c r="E1312" s="53" t="s">
        <v>4206</v>
      </c>
      <c r="F1312" s="53" t="s">
        <v>4209</v>
      </c>
      <c r="G1312" s="53" t="s">
        <v>4210</v>
      </c>
    </row>
    <row r="1313" customFormat="false" ht="12.75" hidden="false" customHeight="true" outlineLevel="0" collapsed="false">
      <c r="D1313" s="52" t="n">
        <v>52008</v>
      </c>
      <c r="E1313" s="53" t="s">
        <v>4206</v>
      </c>
      <c r="F1313" s="53" t="s">
        <v>4211</v>
      </c>
      <c r="G1313" s="53" t="s">
        <v>4212</v>
      </c>
    </row>
    <row r="1314" customFormat="false" ht="12.75" hidden="false" customHeight="true" outlineLevel="0" collapsed="false">
      <c r="D1314" s="52" t="n">
        <v>52008</v>
      </c>
      <c r="E1314" s="53" t="s">
        <v>4206</v>
      </c>
      <c r="F1314" s="53" t="s">
        <v>4213</v>
      </c>
      <c r="G1314" s="53" t="s">
        <v>4214</v>
      </c>
    </row>
    <row r="1315" customFormat="false" ht="12.75" hidden="false" customHeight="true" outlineLevel="0" collapsed="false">
      <c r="D1315" s="52" t="n">
        <v>52008</v>
      </c>
      <c r="E1315" s="53" t="s">
        <v>4206</v>
      </c>
      <c r="F1315" s="53" t="s">
        <v>4215</v>
      </c>
      <c r="G1315" s="53" t="s">
        <v>4216</v>
      </c>
    </row>
    <row r="1316" customFormat="false" ht="12.75" hidden="false" customHeight="true" outlineLevel="0" collapsed="false">
      <c r="D1316" s="52" t="n">
        <v>52008</v>
      </c>
      <c r="E1316" s="53" t="s">
        <v>4206</v>
      </c>
      <c r="F1316" s="53" t="s">
        <v>4217</v>
      </c>
      <c r="G1316" s="53" t="s">
        <v>4218</v>
      </c>
    </row>
    <row r="1317" customFormat="false" ht="12.75" hidden="false" customHeight="true" outlineLevel="0" collapsed="false">
      <c r="D1317" s="52" t="n">
        <v>52009</v>
      </c>
      <c r="E1317" s="53" t="s">
        <v>4219</v>
      </c>
      <c r="F1317" s="53" t="s">
        <v>4220</v>
      </c>
      <c r="G1317" s="53" t="s">
        <v>4221</v>
      </c>
    </row>
    <row r="1318" customFormat="false" ht="12.75" hidden="false" customHeight="true" outlineLevel="0" collapsed="false">
      <c r="D1318" s="52" t="n">
        <v>52009</v>
      </c>
      <c r="E1318" s="53" t="s">
        <v>4219</v>
      </c>
      <c r="F1318" s="53" t="s">
        <v>4222</v>
      </c>
      <c r="G1318" s="53" t="s">
        <v>4223</v>
      </c>
    </row>
    <row r="1319" customFormat="false" ht="12.75" hidden="false" customHeight="true" outlineLevel="0" collapsed="false">
      <c r="D1319" s="52" t="n">
        <v>50012</v>
      </c>
      <c r="E1319" s="53" t="s">
        <v>4224</v>
      </c>
      <c r="F1319" s="53" t="s">
        <v>4225</v>
      </c>
      <c r="G1319" s="53" t="s">
        <v>4226</v>
      </c>
    </row>
    <row r="1320" customFormat="false" ht="12.75" hidden="false" customHeight="true" outlineLevel="0" collapsed="false">
      <c r="D1320" s="52" t="n">
        <v>50012</v>
      </c>
      <c r="E1320" s="53" t="s">
        <v>4224</v>
      </c>
      <c r="F1320" s="53" t="s">
        <v>4227</v>
      </c>
      <c r="G1320" s="53" t="s">
        <v>4228</v>
      </c>
    </row>
    <row r="1321" customFormat="false" ht="12.75" hidden="false" customHeight="true" outlineLevel="0" collapsed="false">
      <c r="D1321" s="52" t="n">
        <v>50012</v>
      </c>
      <c r="E1321" s="53" t="s">
        <v>4224</v>
      </c>
      <c r="F1321" s="53" t="s">
        <v>4229</v>
      </c>
      <c r="G1321" s="53" t="s">
        <v>4230</v>
      </c>
    </row>
    <row r="1322" customFormat="false" ht="12.75" hidden="false" customHeight="true" outlineLevel="0" collapsed="false">
      <c r="D1322" s="52" t="n">
        <v>50012</v>
      </c>
      <c r="E1322" s="53" t="s">
        <v>4224</v>
      </c>
      <c r="F1322" s="53" t="s">
        <v>4231</v>
      </c>
      <c r="G1322" s="53" t="s">
        <v>4232</v>
      </c>
    </row>
    <row r="1323" customFormat="false" ht="12.75" hidden="false" customHeight="true" outlineLevel="0" collapsed="false">
      <c r="D1323" s="52" t="n">
        <v>50012</v>
      </c>
      <c r="E1323" s="53" t="s">
        <v>4224</v>
      </c>
      <c r="F1323" s="53" t="s">
        <v>4233</v>
      </c>
      <c r="G1323" s="53" t="s">
        <v>4234</v>
      </c>
    </row>
    <row r="1324" customFormat="false" ht="12.75" hidden="false" customHeight="true" outlineLevel="0" collapsed="false">
      <c r="D1324" s="52" t="n">
        <v>50012</v>
      </c>
      <c r="E1324" s="53" t="s">
        <v>4224</v>
      </c>
      <c r="F1324" s="53" t="s">
        <v>4235</v>
      </c>
      <c r="G1324" s="53" t="s">
        <v>4236</v>
      </c>
    </row>
    <row r="1325" customFormat="false" ht="12.75" hidden="false" customHeight="true" outlineLevel="0" collapsed="false">
      <c r="D1325" s="52" t="n">
        <v>50012</v>
      </c>
      <c r="E1325" s="53" t="s">
        <v>4224</v>
      </c>
      <c r="F1325" s="53" t="s">
        <v>4237</v>
      </c>
      <c r="G1325" s="53" t="s">
        <v>4238</v>
      </c>
    </row>
    <row r="1326" customFormat="false" ht="12.75" hidden="false" customHeight="true" outlineLevel="0" collapsed="false">
      <c r="D1326" s="52" t="n">
        <v>50012</v>
      </c>
      <c r="E1326" s="53" t="s">
        <v>4224</v>
      </c>
      <c r="F1326" s="53" t="s">
        <v>4239</v>
      </c>
      <c r="G1326" s="53" t="s">
        <v>4240</v>
      </c>
    </row>
    <row r="1327" customFormat="false" ht="12.75" hidden="false" customHeight="true" outlineLevel="0" collapsed="false">
      <c r="D1327" s="52" t="n">
        <v>47022</v>
      </c>
      <c r="E1327" s="53" t="s">
        <v>4241</v>
      </c>
      <c r="F1327" s="53" t="s">
        <v>4242</v>
      </c>
      <c r="G1327" s="53" t="s">
        <v>4243</v>
      </c>
    </row>
    <row r="1328" customFormat="false" ht="12.75" hidden="false" customHeight="true" outlineLevel="0" collapsed="false">
      <c r="D1328" s="52" t="n">
        <v>47022</v>
      </c>
      <c r="E1328" s="53" t="s">
        <v>4241</v>
      </c>
      <c r="F1328" s="53" t="s">
        <v>4244</v>
      </c>
      <c r="G1328" s="53" t="s">
        <v>3363</v>
      </c>
    </row>
    <row r="1329" customFormat="false" ht="12.75" hidden="false" customHeight="true" outlineLevel="0" collapsed="false">
      <c r="D1329" s="52" t="n">
        <v>47022</v>
      </c>
      <c r="E1329" s="53" t="s">
        <v>4241</v>
      </c>
      <c r="F1329" s="53" t="s">
        <v>4245</v>
      </c>
      <c r="G1329" s="53" t="s">
        <v>4246</v>
      </c>
    </row>
    <row r="1330" customFormat="false" ht="12.75" hidden="false" customHeight="true" outlineLevel="0" collapsed="false">
      <c r="D1330" s="52" t="n">
        <v>47022</v>
      </c>
      <c r="E1330" s="53" t="s">
        <v>4241</v>
      </c>
      <c r="F1330" s="53" t="s">
        <v>4247</v>
      </c>
      <c r="G1330" s="53" t="s">
        <v>4248</v>
      </c>
    </row>
    <row r="1331" customFormat="false" ht="12.75" hidden="false" customHeight="true" outlineLevel="0" collapsed="false">
      <c r="D1331" s="52" t="n">
        <v>47022</v>
      </c>
      <c r="E1331" s="53" t="s">
        <v>4241</v>
      </c>
      <c r="F1331" s="53" t="s">
        <v>4249</v>
      </c>
      <c r="G1331" s="53" t="s">
        <v>4250</v>
      </c>
    </row>
    <row r="1332" customFormat="false" ht="12.75" hidden="false" customHeight="true" outlineLevel="0" collapsed="false">
      <c r="D1332" s="52" t="n">
        <v>47022</v>
      </c>
      <c r="E1332" s="53" t="s">
        <v>4241</v>
      </c>
      <c r="F1332" s="53" t="s">
        <v>4251</v>
      </c>
      <c r="G1332" s="53" t="s">
        <v>3630</v>
      </c>
    </row>
    <row r="1333" customFormat="false" ht="12.75" hidden="false" customHeight="true" outlineLevel="0" collapsed="false">
      <c r="D1333" s="52" t="n">
        <v>47022</v>
      </c>
      <c r="E1333" s="53" t="s">
        <v>4241</v>
      </c>
      <c r="F1333" s="53" t="s">
        <v>4252</v>
      </c>
      <c r="G1333" s="53" t="s">
        <v>1683</v>
      </c>
    </row>
    <row r="1334" customFormat="false" ht="12.75" hidden="false" customHeight="true" outlineLevel="0" collapsed="false">
      <c r="D1334" s="52" t="n">
        <v>47022</v>
      </c>
      <c r="E1334" s="53" t="s">
        <v>4241</v>
      </c>
      <c r="F1334" s="53" t="s">
        <v>4253</v>
      </c>
      <c r="G1334" s="53" t="s">
        <v>4254</v>
      </c>
    </row>
    <row r="1335" customFormat="false" ht="12.75" hidden="false" customHeight="true" outlineLevel="0" collapsed="false">
      <c r="D1335" s="52" t="n">
        <v>51014</v>
      </c>
      <c r="E1335" s="53" t="s">
        <v>4255</v>
      </c>
      <c r="F1335" s="53" t="s">
        <v>4256</v>
      </c>
      <c r="G1335" s="53" t="s">
        <v>4257</v>
      </c>
    </row>
    <row r="1336" customFormat="false" ht="12.75" hidden="false" customHeight="true" outlineLevel="0" collapsed="false">
      <c r="D1336" s="52" t="n">
        <v>51014</v>
      </c>
      <c r="E1336" s="53" t="s">
        <v>4255</v>
      </c>
      <c r="F1336" s="53" t="s">
        <v>4258</v>
      </c>
      <c r="G1336" s="53" t="s">
        <v>4259</v>
      </c>
    </row>
    <row r="1337" customFormat="false" ht="12.75" hidden="false" customHeight="true" outlineLevel="0" collapsed="false">
      <c r="D1337" s="52" t="n">
        <v>51014</v>
      </c>
      <c r="E1337" s="53" t="s">
        <v>4255</v>
      </c>
      <c r="F1337" s="53" t="s">
        <v>4260</v>
      </c>
      <c r="G1337" s="53" t="s">
        <v>4261</v>
      </c>
    </row>
    <row r="1338" customFormat="false" ht="12.75" hidden="false" customHeight="true" outlineLevel="0" collapsed="false">
      <c r="D1338" s="52" t="n">
        <v>51014</v>
      </c>
      <c r="E1338" s="53" t="s">
        <v>4255</v>
      </c>
      <c r="F1338" s="53" t="s">
        <v>4262</v>
      </c>
      <c r="G1338" s="53" t="s">
        <v>4263</v>
      </c>
    </row>
    <row r="1339" customFormat="false" ht="12.75" hidden="false" customHeight="true" outlineLevel="0" collapsed="false">
      <c r="D1339" s="52" t="n">
        <v>51014</v>
      </c>
      <c r="E1339" s="53" t="s">
        <v>4255</v>
      </c>
      <c r="F1339" s="53" t="s">
        <v>4264</v>
      </c>
      <c r="G1339" s="53" t="s">
        <v>4265</v>
      </c>
    </row>
    <row r="1340" customFormat="false" ht="12.75" hidden="false" customHeight="true" outlineLevel="0" collapsed="false">
      <c r="D1340" s="52" t="n">
        <v>51014</v>
      </c>
      <c r="E1340" s="53" t="s">
        <v>4255</v>
      </c>
      <c r="F1340" s="53" t="s">
        <v>4266</v>
      </c>
      <c r="G1340" s="53" t="s">
        <v>4267</v>
      </c>
    </row>
    <row r="1341" customFormat="false" ht="12.75" hidden="false" customHeight="true" outlineLevel="0" collapsed="false">
      <c r="D1341" s="52" t="n">
        <v>52010</v>
      </c>
      <c r="E1341" s="53" t="s">
        <v>4268</v>
      </c>
      <c r="F1341" s="53" t="s">
        <v>4269</v>
      </c>
      <c r="G1341" s="53" t="s">
        <v>4270</v>
      </c>
    </row>
    <row r="1342" customFormat="false" ht="12.75" hidden="false" customHeight="true" outlineLevel="0" collapsed="false">
      <c r="D1342" s="52" t="n">
        <v>52010</v>
      </c>
      <c r="E1342" s="53" t="s">
        <v>4268</v>
      </c>
      <c r="F1342" s="53" t="s">
        <v>4271</v>
      </c>
      <c r="G1342" s="53" t="s">
        <v>3575</v>
      </c>
    </row>
    <row r="1343" customFormat="false" ht="12.75" hidden="false" customHeight="true" outlineLevel="0" collapsed="false">
      <c r="D1343" s="52" t="n">
        <v>52010</v>
      </c>
      <c r="E1343" s="53" t="s">
        <v>4268</v>
      </c>
      <c r="F1343" s="53" t="s">
        <v>4272</v>
      </c>
      <c r="G1343" s="53" t="s">
        <v>4273</v>
      </c>
    </row>
    <row r="1344" customFormat="false" ht="12.75" hidden="false" customHeight="true" outlineLevel="0" collapsed="false">
      <c r="D1344" s="52" t="n">
        <v>52010</v>
      </c>
      <c r="E1344" s="53" t="s">
        <v>4268</v>
      </c>
      <c r="F1344" s="53" t="s">
        <v>4274</v>
      </c>
      <c r="G1344" s="53" t="s">
        <v>4275</v>
      </c>
    </row>
    <row r="1345" customFormat="false" ht="12.75" hidden="false" customHeight="true" outlineLevel="0" collapsed="false">
      <c r="D1345" s="52" t="n">
        <v>52010</v>
      </c>
      <c r="E1345" s="53" t="s">
        <v>4268</v>
      </c>
      <c r="F1345" s="53" t="s">
        <v>4276</v>
      </c>
      <c r="G1345" s="53" t="s">
        <v>4277</v>
      </c>
    </row>
    <row r="1346" customFormat="false" ht="12.75" hidden="false" customHeight="true" outlineLevel="0" collapsed="false">
      <c r="D1346" s="52" t="n">
        <v>52010</v>
      </c>
      <c r="E1346" s="53" t="s">
        <v>4268</v>
      </c>
      <c r="F1346" s="53" t="s">
        <v>4278</v>
      </c>
      <c r="G1346" s="53" t="s">
        <v>4279</v>
      </c>
    </row>
    <row r="1347" customFormat="false" ht="12.75" hidden="false" customHeight="true" outlineLevel="0" collapsed="false">
      <c r="D1347" s="52" t="n">
        <v>52010</v>
      </c>
      <c r="E1347" s="53" t="s">
        <v>4268</v>
      </c>
      <c r="F1347" s="53" t="s">
        <v>4280</v>
      </c>
      <c r="G1347" s="53" t="s">
        <v>4281</v>
      </c>
    </row>
    <row r="1348" customFormat="false" ht="12.75" hidden="false" customHeight="true" outlineLevel="0" collapsed="false">
      <c r="D1348" s="52" t="n">
        <v>52010</v>
      </c>
      <c r="E1348" s="53" t="s">
        <v>4268</v>
      </c>
      <c r="F1348" s="53" t="s">
        <v>4282</v>
      </c>
      <c r="G1348" s="53" t="s">
        <v>4283</v>
      </c>
    </row>
    <row r="1349" customFormat="false" ht="12.75" hidden="false" customHeight="true" outlineLevel="0" collapsed="false">
      <c r="D1349" s="52" t="n">
        <v>52010</v>
      </c>
      <c r="E1349" s="53" t="s">
        <v>4268</v>
      </c>
      <c r="F1349" s="53" t="s">
        <v>4284</v>
      </c>
      <c r="G1349" s="53" t="s">
        <v>4285</v>
      </c>
    </row>
    <row r="1350" customFormat="false" ht="12.75" hidden="false" customHeight="true" outlineLevel="0" collapsed="false">
      <c r="D1350" s="52" t="n">
        <v>52010</v>
      </c>
      <c r="E1350" s="53" t="s">
        <v>4268</v>
      </c>
      <c r="F1350" s="53" t="s">
        <v>4286</v>
      </c>
      <c r="G1350" s="53" t="s">
        <v>4287</v>
      </c>
    </row>
    <row r="1351" customFormat="false" ht="12.75" hidden="false" customHeight="true" outlineLevel="0" collapsed="false">
      <c r="D1351" s="52" t="n">
        <v>52010</v>
      </c>
      <c r="E1351" s="53" t="s">
        <v>4268</v>
      </c>
      <c r="F1351" s="53" t="s">
        <v>4288</v>
      </c>
      <c r="G1351" s="53" t="s">
        <v>4289</v>
      </c>
    </row>
    <row r="1352" customFormat="false" ht="12.75" hidden="false" customHeight="true" outlineLevel="0" collapsed="false">
      <c r="D1352" s="52" t="n">
        <v>52010</v>
      </c>
      <c r="E1352" s="53" t="s">
        <v>4268</v>
      </c>
      <c r="F1352" s="53" t="s">
        <v>4290</v>
      </c>
      <c r="G1352" s="53" t="s">
        <v>4291</v>
      </c>
    </row>
    <row r="1353" customFormat="false" ht="12.75" hidden="false" customHeight="true" outlineLevel="0" collapsed="false">
      <c r="D1353" s="52" t="n">
        <v>52010</v>
      </c>
      <c r="E1353" s="53" t="s">
        <v>4268</v>
      </c>
      <c r="F1353" s="53" t="s">
        <v>4292</v>
      </c>
      <c r="G1353" s="53" t="s">
        <v>3460</v>
      </c>
    </row>
    <row r="1354" customFormat="false" ht="12.75" hidden="false" customHeight="true" outlineLevel="0" collapsed="false">
      <c r="D1354" s="52" t="n">
        <v>52011</v>
      </c>
      <c r="E1354" s="53" t="s">
        <v>4293</v>
      </c>
      <c r="F1354" s="53" t="s">
        <v>4294</v>
      </c>
      <c r="G1354" s="53" t="s">
        <v>4295</v>
      </c>
    </row>
    <row r="1355" customFormat="false" ht="12.75" hidden="false" customHeight="true" outlineLevel="0" collapsed="false">
      <c r="D1355" s="52" t="n">
        <v>52011</v>
      </c>
      <c r="E1355" s="53" t="s">
        <v>4293</v>
      </c>
      <c r="F1355" s="53" t="s">
        <v>4296</v>
      </c>
      <c r="G1355" s="53" t="s">
        <v>4297</v>
      </c>
    </row>
    <row r="1356" customFormat="false" ht="12.75" hidden="false" customHeight="true" outlineLevel="0" collapsed="false">
      <c r="D1356" s="52" t="n">
        <v>52011</v>
      </c>
      <c r="E1356" s="53" t="s">
        <v>4293</v>
      </c>
      <c r="F1356" s="53" t="s">
        <v>4298</v>
      </c>
      <c r="G1356" s="53" t="s">
        <v>4299</v>
      </c>
    </row>
    <row r="1357" customFormat="false" ht="12.75" hidden="false" customHeight="true" outlineLevel="0" collapsed="false">
      <c r="D1357" s="52" t="n">
        <v>52011</v>
      </c>
      <c r="E1357" s="53" t="s">
        <v>4293</v>
      </c>
      <c r="F1357" s="53" t="s">
        <v>4300</v>
      </c>
      <c r="G1357" s="53" t="s">
        <v>4301</v>
      </c>
    </row>
    <row r="1358" customFormat="false" ht="12.75" hidden="false" customHeight="true" outlineLevel="0" collapsed="false">
      <c r="D1358" s="52" t="n">
        <v>52011</v>
      </c>
      <c r="E1358" s="53" t="s">
        <v>4293</v>
      </c>
      <c r="F1358" s="53" t="s">
        <v>4302</v>
      </c>
      <c r="G1358" s="53" t="s">
        <v>4303</v>
      </c>
    </row>
    <row r="1359" customFormat="false" ht="12.75" hidden="false" customHeight="true" outlineLevel="0" collapsed="false">
      <c r="D1359" s="52" t="n">
        <v>52011</v>
      </c>
      <c r="E1359" s="53" t="s">
        <v>4293</v>
      </c>
      <c r="F1359" s="53" t="s">
        <v>4304</v>
      </c>
      <c r="G1359" s="53" t="s">
        <v>4305</v>
      </c>
    </row>
    <row r="1360" customFormat="false" ht="12.75" hidden="false" customHeight="true" outlineLevel="0" collapsed="false">
      <c r="D1360" s="52" t="n">
        <v>52011</v>
      </c>
      <c r="E1360" s="53" t="s">
        <v>4293</v>
      </c>
      <c r="F1360" s="53" t="s">
        <v>4306</v>
      </c>
      <c r="G1360" s="53" t="s">
        <v>4307</v>
      </c>
    </row>
    <row r="1361" customFormat="false" ht="12.75" hidden="false" customHeight="true" outlineLevel="0" collapsed="false">
      <c r="D1361" s="52" t="n">
        <v>52011</v>
      </c>
      <c r="E1361" s="53" t="s">
        <v>4293</v>
      </c>
      <c r="F1361" s="53" t="s">
        <v>4308</v>
      </c>
      <c r="G1361" s="53" t="s">
        <v>4309</v>
      </c>
    </row>
    <row r="1362" customFormat="false" ht="12.75" hidden="false" customHeight="true" outlineLevel="0" collapsed="false">
      <c r="D1362" s="52" t="n">
        <v>52011</v>
      </c>
      <c r="E1362" s="53" t="s">
        <v>4293</v>
      </c>
      <c r="F1362" s="53" t="s">
        <v>4310</v>
      </c>
      <c r="G1362" s="53" t="s">
        <v>4311</v>
      </c>
    </row>
    <row r="1363" customFormat="false" ht="12.75" hidden="false" customHeight="true" outlineLevel="0" collapsed="false">
      <c r="D1363" s="52" t="n">
        <v>52011</v>
      </c>
      <c r="E1363" s="53" t="s">
        <v>4293</v>
      </c>
      <c r="F1363" s="53" t="s">
        <v>4312</v>
      </c>
      <c r="G1363" s="53" t="s">
        <v>4313</v>
      </c>
    </row>
    <row r="1364" customFormat="false" ht="12.75" hidden="false" customHeight="true" outlineLevel="0" collapsed="false">
      <c r="D1364" s="52" t="n">
        <v>52011</v>
      </c>
      <c r="E1364" s="53" t="s">
        <v>4293</v>
      </c>
      <c r="F1364" s="53" t="s">
        <v>4314</v>
      </c>
      <c r="G1364" s="53" t="s">
        <v>4315</v>
      </c>
    </row>
    <row r="1365" customFormat="false" ht="12.75" hidden="false" customHeight="true" outlineLevel="0" collapsed="false">
      <c r="D1365" s="52" t="n">
        <v>52011</v>
      </c>
      <c r="E1365" s="53" t="s">
        <v>4293</v>
      </c>
      <c r="F1365" s="53" t="s">
        <v>4316</v>
      </c>
      <c r="G1365" s="53" t="s">
        <v>4317</v>
      </c>
    </row>
    <row r="1366" customFormat="false" ht="12.75" hidden="false" customHeight="true" outlineLevel="0" collapsed="false">
      <c r="D1366" s="52" t="n">
        <v>52011</v>
      </c>
      <c r="E1366" s="53" t="s">
        <v>4293</v>
      </c>
      <c r="F1366" s="53" t="s">
        <v>4318</v>
      </c>
      <c r="G1366" s="53" t="s">
        <v>4319</v>
      </c>
    </row>
    <row r="1367" customFormat="false" ht="12.75" hidden="false" customHeight="true" outlineLevel="0" collapsed="false">
      <c r="D1367" s="52" t="n">
        <v>52011</v>
      </c>
      <c r="E1367" s="53" t="s">
        <v>4293</v>
      </c>
      <c r="F1367" s="53" t="s">
        <v>4320</v>
      </c>
      <c r="G1367" s="53" t="s">
        <v>4321</v>
      </c>
    </row>
    <row r="1368" customFormat="false" ht="12.75" hidden="false" customHeight="true" outlineLevel="0" collapsed="false">
      <c r="D1368" s="52" t="n">
        <v>52011</v>
      </c>
      <c r="E1368" s="53" t="s">
        <v>4293</v>
      </c>
      <c r="F1368" s="53" t="s">
        <v>4322</v>
      </c>
      <c r="G1368" s="53" t="s">
        <v>4323</v>
      </c>
    </row>
    <row r="1369" customFormat="false" ht="12.75" hidden="false" customHeight="true" outlineLevel="0" collapsed="false">
      <c r="D1369" s="52" t="n">
        <v>52011</v>
      </c>
      <c r="E1369" s="53" t="s">
        <v>4293</v>
      </c>
      <c r="F1369" s="53" t="s">
        <v>4324</v>
      </c>
      <c r="G1369" s="53" t="s">
        <v>4325</v>
      </c>
    </row>
    <row r="1370" customFormat="false" ht="12.75" hidden="false" customHeight="true" outlineLevel="0" collapsed="false">
      <c r="D1370" s="52" t="n">
        <v>51015</v>
      </c>
      <c r="E1370" s="53" t="s">
        <v>4326</v>
      </c>
      <c r="F1370" s="53" t="s">
        <v>4327</v>
      </c>
      <c r="G1370" s="53" t="s">
        <v>4328</v>
      </c>
    </row>
    <row r="1371" customFormat="false" ht="12.75" hidden="false" customHeight="true" outlineLevel="0" collapsed="false">
      <c r="D1371" s="52" t="n">
        <v>51015</v>
      </c>
      <c r="E1371" s="53" t="s">
        <v>4326</v>
      </c>
      <c r="F1371" s="53" t="s">
        <v>4329</v>
      </c>
      <c r="G1371" s="53" t="s">
        <v>4330</v>
      </c>
    </row>
    <row r="1372" customFormat="false" ht="12.75" hidden="false" customHeight="true" outlineLevel="0" collapsed="false">
      <c r="D1372" s="52" t="n">
        <v>51015</v>
      </c>
      <c r="E1372" s="53" t="s">
        <v>4326</v>
      </c>
      <c r="F1372" s="53" t="s">
        <v>4331</v>
      </c>
      <c r="G1372" s="53" t="s">
        <v>4332</v>
      </c>
    </row>
    <row r="1373" customFormat="false" ht="12.75" hidden="false" customHeight="true" outlineLevel="0" collapsed="false">
      <c r="D1373" s="52" t="n">
        <v>51015</v>
      </c>
      <c r="E1373" s="53" t="s">
        <v>4326</v>
      </c>
      <c r="F1373" s="53" t="s">
        <v>4333</v>
      </c>
      <c r="G1373" s="53" t="s">
        <v>4334</v>
      </c>
    </row>
    <row r="1374" customFormat="false" ht="12.75" hidden="false" customHeight="true" outlineLevel="0" collapsed="false">
      <c r="D1374" s="52" t="n">
        <v>51015</v>
      </c>
      <c r="E1374" s="53" t="s">
        <v>4326</v>
      </c>
      <c r="F1374" s="53" t="s">
        <v>4335</v>
      </c>
      <c r="G1374" s="53" t="s">
        <v>4336</v>
      </c>
    </row>
    <row r="1375" customFormat="false" ht="12.75" hidden="false" customHeight="true" outlineLevel="0" collapsed="false">
      <c r="D1375" s="52" t="n">
        <v>51015</v>
      </c>
      <c r="E1375" s="53" t="s">
        <v>4326</v>
      </c>
      <c r="F1375" s="53" t="s">
        <v>4337</v>
      </c>
      <c r="G1375" s="53" t="s">
        <v>4338</v>
      </c>
    </row>
    <row r="1376" customFormat="false" ht="12.75" hidden="false" customHeight="true" outlineLevel="0" collapsed="false">
      <c r="D1376" s="52" t="n">
        <v>51015</v>
      </c>
      <c r="E1376" s="53" t="s">
        <v>4326</v>
      </c>
      <c r="F1376" s="53" t="s">
        <v>4339</v>
      </c>
      <c r="G1376" s="53" t="s">
        <v>2385</v>
      </c>
    </row>
    <row r="1377" customFormat="false" ht="12.75" hidden="false" customHeight="true" outlineLevel="0" collapsed="false">
      <c r="D1377" s="52" t="n">
        <v>51015</v>
      </c>
      <c r="E1377" s="53" t="s">
        <v>4326</v>
      </c>
      <c r="F1377" s="53" t="s">
        <v>4340</v>
      </c>
      <c r="G1377" s="53" t="s">
        <v>4261</v>
      </c>
    </row>
    <row r="1378" customFormat="false" ht="12.75" hidden="false" customHeight="true" outlineLevel="0" collapsed="false">
      <c r="D1378" s="52" t="n">
        <v>51015</v>
      </c>
      <c r="E1378" s="53" t="s">
        <v>4326</v>
      </c>
      <c r="F1378" s="53" t="s">
        <v>4341</v>
      </c>
      <c r="G1378" s="53" t="s">
        <v>4342</v>
      </c>
    </row>
    <row r="1379" customFormat="false" ht="12.75" hidden="false" customHeight="true" outlineLevel="0" collapsed="false">
      <c r="D1379" s="52" t="n">
        <v>51015</v>
      </c>
      <c r="E1379" s="53" t="s">
        <v>4326</v>
      </c>
      <c r="F1379" s="53" t="s">
        <v>4343</v>
      </c>
      <c r="G1379" s="53" t="s">
        <v>4344</v>
      </c>
    </row>
    <row r="1380" customFormat="false" ht="12.75" hidden="false" customHeight="true" outlineLevel="0" collapsed="false">
      <c r="D1380" s="52" t="n">
        <v>51015</v>
      </c>
      <c r="E1380" s="53" t="s">
        <v>4326</v>
      </c>
      <c r="F1380" s="53" t="s">
        <v>4345</v>
      </c>
      <c r="G1380" s="53" t="s">
        <v>4346</v>
      </c>
    </row>
    <row r="1381" customFormat="false" ht="12.75" hidden="false" customHeight="true" outlineLevel="0" collapsed="false">
      <c r="D1381" s="52" t="n">
        <v>51015</v>
      </c>
      <c r="E1381" s="53" t="s">
        <v>4326</v>
      </c>
      <c r="F1381" s="53" t="s">
        <v>4347</v>
      </c>
      <c r="G1381" s="53" t="s">
        <v>4348</v>
      </c>
    </row>
    <row r="1382" customFormat="false" ht="12.75" hidden="false" customHeight="true" outlineLevel="0" collapsed="false">
      <c r="D1382" s="52" t="n">
        <v>51015</v>
      </c>
      <c r="E1382" s="53" t="s">
        <v>4326</v>
      </c>
      <c r="F1382" s="53" t="s">
        <v>4349</v>
      </c>
      <c r="G1382" s="53" t="s">
        <v>4263</v>
      </c>
    </row>
    <row r="1383" customFormat="false" ht="12.75" hidden="false" customHeight="true" outlineLevel="0" collapsed="false">
      <c r="D1383" s="52" t="n">
        <v>51015</v>
      </c>
      <c r="E1383" s="53" t="s">
        <v>4326</v>
      </c>
      <c r="F1383" s="53" t="s">
        <v>4350</v>
      </c>
      <c r="G1383" s="53" t="s">
        <v>4351</v>
      </c>
    </row>
    <row r="1384" customFormat="false" ht="12.75" hidden="false" customHeight="true" outlineLevel="0" collapsed="false">
      <c r="D1384" s="52" t="n">
        <v>51015</v>
      </c>
      <c r="E1384" s="53" t="s">
        <v>4326</v>
      </c>
      <c r="F1384" s="53" t="s">
        <v>4352</v>
      </c>
      <c r="G1384" s="53" t="s">
        <v>4353</v>
      </c>
    </row>
    <row r="1385" customFormat="false" ht="12.75" hidden="false" customHeight="true" outlineLevel="0" collapsed="false">
      <c r="D1385" s="52" t="n">
        <v>51015</v>
      </c>
      <c r="E1385" s="53" t="s">
        <v>4326</v>
      </c>
      <c r="F1385" s="53" t="s">
        <v>4354</v>
      </c>
      <c r="G1385" s="53" t="s">
        <v>4355</v>
      </c>
    </row>
    <row r="1386" customFormat="false" ht="12.75" hidden="false" customHeight="true" outlineLevel="0" collapsed="false">
      <c r="D1386" s="52" t="n">
        <v>51015</v>
      </c>
      <c r="E1386" s="53" t="s">
        <v>4326</v>
      </c>
      <c r="F1386" s="53" t="s">
        <v>4356</v>
      </c>
      <c r="G1386" s="53" t="s">
        <v>4357</v>
      </c>
    </row>
    <row r="1387" customFormat="false" ht="12.75" hidden="false" customHeight="true" outlineLevel="0" collapsed="false">
      <c r="D1387" s="52" t="n">
        <v>53007</v>
      </c>
      <c r="E1387" s="53" t="s">
        <v>4358</v>
      </c>
      <c r="F1387" s="53" t="s">
        <v>4359</v>
      </c>
      <c r="G1387" s="53" t="s">
        <v>4360</v>
      </c>
    </row>
    <row r="1388" customFormat="false" ht="12.75" hidden="false" customHeight="true" outlineLevel="0" collapsed="false">
      <c r="D1388" s="52" t="n">
        <v>53007</v>
      </c>
      <c r="E1388" s="53" t="s">
        <v>4358</v>
      </c>
      <c r="F1388" s="53" t="s">
        <v>4361</v>
      </c>
      <c r="G1388" s="53" t="s">
        <v>4362</v>
      </c>
    </row>
    <row r="1389" customFormat="false" ht="12.75" hidden="false" customHeight="true" outlineLevel="0" collapsed="false">
      <c r="D1389" s="52" t="n">
        <v>53007</v>
      </c>
      <c r="E1389" s="53" t="s">
        <v>4358</v>
      </c>
      <c r="F1389" s="53" t="s">
        <v>4363</v>
      </c>
      <c r="G1389" s="53" t="s">
        <v>4364</v>
      </c>
    </row>
    <row r="1390" customFormat="false" ht="12.75" hidden="false" customHeight="true" outlineLevel="0" collapsed="false">
      <c r="D1390" s="52" t="n">
        <v>53007</v>
      </c>
      <c r="E1390" s="53" t="s">
        <v>4358</v>
      </c>
      <c r="F1390" s="53" t="s">
        <v>4365</v>
      </c>
      <c r="G1390" s="53" t="s">
        <v>4366</v>
      </c>
    </row>
    <row r="1391" customFormat="false" ht="12.75" hidden="false" customHeight="true" outlineLevel="0" collapsed="false">
      <c r="D1391" s="52" t="n">
        <v>53007</v>
      </c>
      <c r="E1391" s="53" t="s">
        <v>4358</v>
      </c>
      <c r="F1391" s="53" t="s">
        <v>4367</v>
      </c>
      <c r="G1391" s="53" t="s">
        <v>4368</v>
      </c>
    </row>
    <row r="1392" customFormat="false" ht="12.75" hidden="false" customHeight="true" outlineLevel="0" collapsed="false">
      <c r="D1392" s="52" t="n">
        <v>53007</v>
      </c>
      <c r="E1392" s="53" t="s">
        <v>4358</v>
      </c>
      <c r="F1392" s="53" t="s">
        <v>4369</v>
      </c>
      <c r="G1392" s="53" t="s">
        <v>4370</v>
      </c>
    </row>
    <row r="1393" customFormat="false" ht="12.75" hidden="false" customHeight="true" outlineLevel="0" collapsed="false">
      <c r="D1393" s="52" t="n">
        <v>53007</v>
      </c>
      <c r="E1393" s="53" t="s">
        <v>4358</v>
      </c>
      <c r="F1393" s="53" t="s">
        <v>4371</v>
      </c>
      <c r="G1393" s="53" t="s">
        <v>4372</v>
      </c>
    </row>
    <row r="1394" customFormat="false" ht="12.75" hidden="false" customHeight="true" outlineLevel="0" collapsed="false">
      <c r="D1394" s="52" t="n">
        <v>53007</v>
      </c>
      <c r="E1394" s="53" t="s">
        <v>4358</v>
      </c>
      <c r="F1394" s="53" t="s">
        <v>4373</v>
      </c>
      <c r="G1394" s="53" t="s">
        <v>4374</v>
      </c>
    </row>
    <row r="1395" customFormat="false" ht="12.75" hidden="false" customHeight="true" outlineLevel="0" collapsed="false">
      <c r="D1395" s="52" t="n">
        <v>53007</v>
      </c>
      <c r="E1395" s="53" t="s">
        <v>4358</v>
      </c>
      <c r="F1395" s="53" t="s">
        <v>4375</v>
      </c>
      <c r="G1395" s="53" t="s">
        <v>4376</v>
      </c>
    </row>
    <row r="1396" customFormat="false" ht="12.75" hidden="false" customHeight="true" outlineLevel="0" collapsed="false">
      <c r="D1396" s="52" t="n">
        <v>53007</v>
      </c>
      <c r="E1396" s="53" t="s">
        <v>4358</v>
      </c>
      <c r="F1396" s="53" t="s">
        <v>4377</v>
      </c>
      <c r="G1396" s="53" t="s">
        <v>4378</v>
      </c>
    </row>
    <row r="1397" customFormat="false" ht="12.75" hidden="false" customHeight="true" outlineLevel="0" collapsed="false">
      <c r="D1397" s="52" t="n">
        <v>53007</v>
      </c>
      <c r="E1397" s="53" t="s">
        <v>4358</v>
      </c>
      <c r="F1397" s="53" t="s">
        <v>4379</v>
      </c>
      <c r="G1397" s="53" t="s">
        <v>4380</v>
      </c>
    </row>
    <row r="1398" customFormat="false" ht="12.75" hidden="false" customHeight="true" outlineLevel="0" collapsed="false">
      <c r="D1398" s="52" t="n">
        <v>53007</v>
      </c>
      <c r="E1398" s="53" t="s">
        <v>4358</v>
      </c>
      <c r="F1398" s="53" t="s">
        <v>4381</v>
      </c>
      <c r="G1398" s="53" t="s">
        <v>4382</v>
      </c>
    </row>
    <row r="1399" customFormat="false" ht="12.75" hidden="false" customHeight="true" outlineLevel="0" collapsed="false">
      <c r="D1399" s="52" t="n">
        <v>53007</v>
      </c>
      <c r="E1399" s="53" t="s">
        <v>4358</v>
      </c>
      <c r="F1399" s="53" t="s">
        <v>4383</v>
      </c>
      <c r="G1399" s="53" t="s">
        <v>4384</v>
      </c>
    </row>
    <row r="1400" customFormat="false" ht="12.75" hidden="false" customHeight="true" outlineLevel="0" collapsed="false">
      <c r="D1400" s="52" t="n">
        <v>53007</v>
      </c>
      <c r="E1400" s="53" t="s">
        <v>4358</v>
      </c>
      <c r="F1400" s="53" t="s">
        <v>4385</v>
      </c>
      <c r="G1400" s="53" t="s">
        <v>4386</v>
      </c>
    </row>
    <row r="1401" customFormat="false" ht="12.75" hidden="false" customHeight="true" outlineLevel="0" collapsed="false">
      <c r="D1401" s="52" t="n">
        <v>53007</v>
      </c>
      <c r="E1401" s="53" t="s">
        <v>4358</v>
      </c>
      <c r="F1401" s="53" t="s">
        <v>4387</v>
      </c>
      <c r="G1401" s="53" t="s">
        <v>2714</v>
      </c>
    </row>
    <row r="1402" customFormat="false" ht="12.75" hidden="false" customHeight="true" outlineLevel="0" collapsed="false">
      <c r="D1402" s="52" t="n">
        <v>53007</v>
      </c>
      <c r="E1402" s="53" t="s">
        <v>4358</v>
      </c>
      <c r="F1402" s="53" t="s">
        <v>4388</v>
      </c>
      <c r="G1402" s="53" t="s">
        <v>4389</v>
      </c>
    </row>
    <row r="1403" customFormat="false" ht="12.75" hidden="false" customHeight="true" outlineLevel="0" collapsed="false">
      <c r="D1403" s="52" t="n">
        <v>51016</v>
      </c>
      <c r="E1403" s="53" t="s">
        <v>4390</v>
      </c>
      <c r="F1403" s="53" t="s">
        <v>4391</v>
      </c>
      <c r="G1403" s="53" t="s">
        <v>4392</v>
      </c>
    </row>
    <row r="1404" customFormat="false" ht="12.75" hidden="false" customHeight="true" outlineLevel="0" collapsed="false">
      <c r="D1404" s="52" t="n">
        <v>51016</v>
      </c>
      <c r="E1404" s="53" t="s">
        <v>4390</v>
      </c>
      <c r="F1404" s="53" t="s">
        <v>4393</v>
      </c>
      <c r="G1404" s="53" t="s">
        <v>4394</v>
      </c>
    </row>
    <row r="1405" customFormat="false" ht="12.75" hidden="false" customHeight="true" outlineLevel="0" collapsed="false">
      <c r="D1405" s="52" t="n">
        <v>51016</v>
      </c>
      <c r="E1405" s="53" t="s">
        <v>4390</v>
      </c>
      <c r="F1405" s="53" t="s">
        <v>4395</v>
      </c>
      <c r="G1405" s="53" t="s">
        <v>4396</v>
      </c>
    </row>
    <row r="1406" customFormat="false" ht="12.75" hidden="false" customHeight="true" outlineLevel="0" collapsed="false">
      <c r="D1406" s="52" t="n">
        <v>51016</v>
      </c>
      <c r="E1406" s="53" t="s">
        <v>4390</v>
      </c>
      <c r="F1406" s="53" t="s">
        <v>4397</v>
      </c>
      <c r="G1406" s="53" t="s">
        <v>4398</v>
      </c>
    </row>
    <row r="1407" customFormat="false" ht="12.75" hidden="false" customHeight="true" outlineLevel="0" collapsed="false">
      <c r="D1407" s="52" t="n">
        <v>51016</v>
      </c>
      <c r="E1407" s="53" t="s">
        <v>4390</v>
      </c>
      <c r="F1407" s="53" t="s">
        <v>4399</v>
      </c>
      <c r="G1407" s="53" t="s">
        <v>4400</v>
      </c>
    </row>
    <row r="1408" customFormat="false" ht="12.75" hidden="false" customHeight="true" outlineLevel="0" collapsed="false">
      <c r="D1408" s="52" t="n">
        <v>51016</v>
      </c>
      <c r="E1408" s="53" t="s">
        <v>4390</v>
      </c>
      <c r="F1408" s="53" t="s">
        <v>4401</v>
      </c>
      <c r="G1408" s="53" t="s">
        <v>4402</v>
      </c>
    </row>
    <row r="1409" customFormat="false" ht="12.75" hidden="false" customHeight="true" outlineLevel="0" collapsed="false">
      <c r="D1409" s="52" t="n">
        <v>51016</v>
      </c>
      <c r="E1409" s="53" t="s">
        <v>4390</v>
      </c>
      <c r="F1409" s="53" t="s">
        <v>4403</v>
      </c>
      <c r="G1409" s="53" t="s">
        <v>4404</v>
      </c>
    </row>
    <row r="1410" customFormat="false" ht="12.75" hidden="false" customHeight="true" outlineLevel="0" collapsed="false">
      <c r="D1410" s="52" t="n">
        <v>51016</v>
      </c>
      <c r="E1410" s="53" t="s">
        <v>4390</v>
      </c>
      <c r="F1410" s="53" t="s">
        <v>4405</v>
      </c>
      <c r="G1410" s="53" t="s">
        <v>4406</v>
      </c>
    </row>
    <row r="1411" customFormat="false" ht="12.75" hidden="false" customHeight="true" outlineLevel="0" collapsed="false">
      <c r="D1411" s="52" t="n">
        <v>51016</v>
      </c>
      <c r="E1411" s="53" t="s">
        <v>4390</v>
      </c>
      <c r="F1411" s="53" t="s">
        <v>4407</v>
      </c>
      <c r="G1411" s="53" t="s">
        <v>4408</v>
      </c>
    </row>
    <row r="1412" customFormat="false" ht="12.75" hidden="false" customHeight="true" outlineLevel="0" collapsed="false">
      <c r="D1412" s="52" t="n">
        <v>51016</v>
      </c>
      <c r="E1412" s="53" t="s">
        <v>4390</v>
      </c>
      <c r="F1412" s="53" t="s">
        <v>4409</v>
      </c>
      <c r="G1412" s="53" t="s">
        <v>4410</v>
      </c>
    </row>
    <row r="1413" customFormat="false" ht="12.75" hidden="false" customHeight="true" outlineLevel="0" collapsed="false">
      <c r="D1413" s="52" t="n">
        <v>51016</v>
      </c>
      <c r="E1413" s="53" t="s">
        <v>4390</v>
      </c>
      <c r="F1413" s="53" t="s">
        <v>4411</v>
      </c>
      <c r="G1413" s="53" t="s">
        <v>4412</v>
      </c>
    </row>
    <row r="1414" customFormat="false" ht="12.75" hidden="false" customHeight="true" outlineLevel="0" collapsed="false">
      <c r="D1414" s="52" t="n">
        <v>51016</v>
      </c>
      <c r="E1414" s="53" t="s">
        <v>4390</v>
      </c>
      <c r="F1414" s="53" t="s">
        <v>4413</v>
      </c>
      <c r="G1414" s="53" t="s">
        <v>4414</v>
      </c>
    </row>
    <row r="1415" customFormat="false" ht="12.75" hidden="false" customHeight="true" outlineLevel="0" collapsed="false">
      <c r="D1415" s="52" t="n">
        <v>51016</v>
      </c>
      <c r="E1415" s="53" t="s">
        <v>4390</v>
      </c>
      <c r="F1415" s="53" t="s">
        <v>4415</v>
      </c>
      <c r="G1415" s="53" t="s">
        <v>4416</v>
      </c>
    </row>
    <row r="1416" customFormat="false" ht="12.75" hidden="false" customHeight="true" outlineLevel="0" collapsed="false">
      <c r="D1416" s="52" t="n">
        <v>51016</v>
      </c>
      <c r="E1416" s="53" t="s">
        <v>4390</v>
      </c>
      <c r="F1416" s="53" t="s">
        <v>4417</v>
      </c>
      <c r="G1416" s="53" t="s">
        <v>4418</v>
      </c>
    </row>
    <row r="1417" customFormat="false" ht="12.75" hidden="false" customHeight="true" outlineLevel="0" collapsed="false">
      <c r="D1417" s="52" t="n">
        <v>51016</v>
      </c>
      <c r="E1417" s="53" t="s">
        <v>4390</v>
      </c>
      <c r="F1417" s="53" t="s">
        <v>4419</v>
      </c>
      <c r="G1417" s="53" t="s">
        <v>4420</v>
      </c>
    </row>
    <row r="1418" customFormat="false" ht="12.75" hidden="false" customHeight="true" outlineLevel="0" collapsed="false">
      <c r="D1418" s="52" t="n">
        <v>51016</v>
      </c>
      <c r="E1418" s="53" t="s">
        <v>4390</v>
      </c>
      <c r="F1418" s="53" t="s">
        <v>4421</v>
      </c>
      <c r="G1418" s="53" t="s">
        <v>4422</v>
      </c>
    </row>
    <row r="1419" customFormat="false" ht="12.75" hidden="false" customHeight="true" outlineLevel="0" collapsed="false">
      <c r="D1419" s="52" t="n">
        <v>51016</v>
      </c>
      <c r="E1419" s="53" t="s">
        <v>4390</v>
      </c>
      <c r="F1419" s="53" t="s">
        <v>4423</v>
      </c>
      <c r="G1419" s="53" t="s">
        <v>4424</v>
      </c>
    </row>
    <row r="1420" customFormat="false" ht="12.75" hidden="false" customHeight="true" outlineLevel="0" collapsed="false">
      <c r="D1420" s="52" t="n">
        <v>51016</v>
      </c>
      <c r="E1420" s="53" t="s">
        <v>4390</v>
      </c>
      <c r="F1420" s="53" t="s">
        <v>4425</v>
      </c>
      <c r="G1420" s="53" t="s">
        <v>4426</v>
      </c>
    </row>
    <row r="1421" customFormat="false" ht="12.75" hidden="false" customHeight="true" outlineLevel="0" collapsed="false">
      <c r="D1421" s="52" t="n">
        <v>53008</v>
      </c>
      <c r="E1421" s="53" t="s">
        <v>4427</v>
      </c>
      <c r="F1421" s="53" t="s">
        <v>4428</v>
      </c>
      <c r="G1421" s="53" t="s">
        <v>4429</v>
      </c>
    </row>
    <row r="1422" customFormat="false" ht="12.75" hidden="false" customHeight="true" outlineLevel="0" collapsed="false">
      <c r="D1422" s="52" t="n">
        <v>53008</v>
      </c>
      <c r="E1422" s="53" t="s">
        <v>4427</v>
      </c>
      <c r="F1422" s="53" t="s">
        <v>4430</v>
      </c>
      <c r="G1422" s="53" t="s">
        <v>4431</v>
      </c>
    </row>
    <row r="1423" customFormat="false" ht="12.75" hidden="false" customHeight="true" outlineLevel="0" collapsed="false">
      <c r="D1423" s="52" t="n">
        <v>53008</v>
      </c>
      <c r="E1423" s="53" t="s">
        <v>4427</v>
      </c>
      <c r="F1423" s="53" t="s">
        <v>4432</v>
      </c>
      <c r="G1423" s="53" t="s">
        <v>4433</v>
      </c>
    </row>
    <row r="1424" customFormat="false" ht="12.75" hidden="false" customHeight="true" outlineLevel="0" collapsed="false">
      <c r="D1424" s="52" t="n">
        <v>53008</v>
      </c>
      <c r="E1424" s="53" t="s">
        <v>4427</v>
      </c>
      <c r="F1424" s="53" t="s">
        <v>4434</v>
      </c>
      <c r="G1424" s="53" t="s">
        <v>4435</v>
      </c>
    </row>
    <row r="1425" customFormat="false" ht="12.75" hidden="false" customHeight="true" outlineLevel="0" collapsed="false">
      <c r="D1425" s="52" t="n">
        <v>53008</v>
      </c>
      <c r="E1425" s="53" t="s">
        <v>4427</v>
      </c>
      <c r="F1425" s="53" t="s">
        <v>4436</v>
      </c>
      <c r="G1425" s="53" t="s">
        <v>3585</v>
      </c>
    </row>
    <row r="1426" customFormat="false" ht="12.75" hidden="false" customHeight="true" outlineLevel="0" collapsed="false">
      <c r="D1426" s="52" t="n">
        <v>53008</v>
      </c>
      <c r="E1426" s="53" t="s">
        <v>4427</v>
      </c>
      <c r="F1426" s="53" t="s">
        <v>4437</v>
      </c>
      <c r="G1426" s="53" t="s">
        <v>4438</v>
      </c>
    </row>
    <row r="1427" customFormat="false" ht="12.75" hidden="false" customHeight="true" outlineLevel="0" collapsed="false">
      <c r="D1427" s="52" t="n">
        <v>53008</v>
      </c>
      <c r="E1427" s="53" t="s">
        <v>4427</v>
      </c>
      <c r="F1427" s="53" t="s">
        <v>4439</v>
      </c>
      <c r="G1427" s="53" t="s">
        <v>3098</v>
      </c>
    </row>
    <row r="1428" customFormat="false" ht="12.75" hidden="false" customHeight="true" outlineLevel="0" collapsed="false">
      <c r="D1428" s="52" t="n">
        <v>53008</v>
      </c>
      <c r="E1428" s="53" t="s">
        <v>4427</v>
      </c>
      <c r="F1428" s="53" t="s">
        <v>4440</v>
      </c>
      <c r="G1428" s="53" t="s">
        <v>4441</v>
      </c>
    </row>
    <row r="1429" customFormat="false" ht="12.75" hidden="false" customHeight="true" outlineLevel="0" collapsed="false">
      <c r="D1429" s="52" t="n">
        <v>53008</v>
      </c>
      <c r="E1429" s="53" t="s">
        <v>4427</v>
      </c>
      <c r="F1429" s="53" t="s">
        <v>4442</v>
      </c>
      <c r="G1429" s="53" t="s">
        <v>4443</v>
      </c>
    </row>
    <row r="1430" customFormat="false" ht="12.75" hidden="false" customHeight="true" outlineLevel="0" collapsed="false">
      <c r="D1430" s="52" t="n">
        <v>53008</v>
      </c>
      <c r="E1430" s="53" t="s">
        <v>4427</v>
      </c>
      <c r="F1430" s="53" t="s">
        <v>4444</v>
      </c>
      <c r="G1430" s="53" t="s">
        <v>4445</v>
      </c>
    </row>
    <row r="1431" customFormat="false" ht="12.75" hidden="false" customHeight="true" outlineLevel="0" collapsed="false">
      <c r="D1431" s="52" t="n">
        <v>53008</v>
      </c>
      <c r="E1431" s="53" t="s">
        <v>4427</v>
      </c>
      <c r="F1431" s="53" t="s">
        <v>4446</v>
      </c>
      <c r="G1431" s="53" t="s">
        <v>4447</v>
      </c>
    </row>
    <row r="1432" customFormat="false" ht="12.75" hidden="false" customHeight="true" outlineLevel="0" collapsed="false">
      <c r="D1432" s="52" t="n">
        <v>53008</v>
      </c>
      <c r="E1432" s="53" t="s">
        <v>4427</v>
      </c>
      <c r="F1432" s="53" t="s">
        <v>4448</v>
      </c>
      <c r="G1432" s="53" t="s">
        <v>4449</v>
      </c>
    </row>
    <row r="1433" customFormat="false" ht="12.75" hidden="false" customHeight="true" outlineLevel="0" collapsed="false">
      <c r="D1433" s="52" t="n">
        <v>53008</v>
      </c>
      <c r="E1433" s="53" t="s">
        <v>4427</v>
      </c>
      <c r="F1433" s="53" t="s">
        <v>4450</v>
      </c>
      <c r="G1433" s="53" t="s">
        <v>4451</v>
      </c>
    </row>
    <row r="1434" customFormat="false" ht="12.75" hidden="false" customHeight="true" outlineLevel="0" collapsed="false">
      <c r="D1434" s="52" t="n">
        <v>53008</v>
      </c>
      <c r="E1434" s="53" t="s">
        <v>4427</v>
      </c>
      <c r="F1434" s="53" t="s">
        <v>4452</v>
      </c>
      <c r="G1434" s="53" t="s">
        <v>4453</v>
      </c>
    </row>
    <row r="1435" customFormat="false" ht="12.75" hidden="false" customHeight="true" outlineLevel="0" collapsed="false">
      <c r="D1435" s="52" t="n">
        <v>52012</v>
      </c>
      <c r="E1435" s="53" t="s">
        <v>4454</v>
      </c>
      <c r="F1435" s="53" t="s">
        <v>4455</v>
      </c>
      <c r="G1435" s="53" t="s">
        <v>4005</v>
      </c>
    </row>
    <row r="1436" customFormat="false" ht="12.75" hidden="false" customHeight="true" outlineLevel="0" collapsed="false">
      <c r="D1436" s="52" t="n">
        <v>52012</v>
      </c>
      <c r="E1436" s="53" t="s">
        <v>4454</v>
      </c>
      <c r="F1436" s="53" t="s">
        <v>4456</v>
      </c>
      <c r="G1436" s="53" t="s">
        <v>2681</v>
      </c>
    </row>
    <row r="1437" customFormat="false" ht="12.75" hidden="false" customHeight="true" outlineLevel="0" collapsed="false">
      <c r="D1437" s="52" t="n">
        <v>52012</v>
      </c>
      <c r="E1437" s="53" t="s">
        <v>4454</v>
      </c>
      <c r="F1437" s="53" t="s">
        <v>4457</v>
      </c>
      <c r="G1437" s="53" t="s">
        <v>4458</v>
      </c>
    </row>
    <row r="1438" customFormat="false" ht="12.75" hidden="false" customHeight="true" outlineLevel="0" collapsed="false">
      <c r="D1438" s="52" t="n">
        <v>52012</v>
      </c>
      <c r="E1438" s="53" t="s">
        <v>4454</v>
      </c>
      <c r="F1438" s="53" t="s">
        <v>4459</v>
      </c>
      <c r="G1438" s="53" t="s">
        <v>4460</v>
      </c>
    </row>
    <row r="1439" customFormat="false" ht="12.75" hidden="false" customHeight="true" outlineLevel="0" collapsed="false">
      <c r="D1439" s="52" t="n">
        <v>52012</v>
      </c>
      <c r="E1439" s="53" t="s">
        <v>4454</v>
      </c>
      <c r="F1439" s="53" t="s">
        <v>4461</v>
      </c>
      <c r="G1439" s="53" t="s">
        <v>4462</v>
      </c>
    </row>
    <row r="1440" customFormat="false" ht="12.75" hidden="false" customHeight="true" outlineLevel="0" collapsed="false">
      <c r="D1440" s="52" t="n">
        <v>52012</v>
      </c>
      <c r="E1440" s="53" t="s">
        <v>4454</v>
      </c>
      <c r="F1440" s="53" t="s">
        <v>4463</v>
      </c>
      <c r="G1440" s="53" t="s">
        <v>4464</v>
      </c>
    </row>
    <row r="1441" customFormat="false" ht="12.75" hidden="false" customHeight="true" outlineLevel="0" collapsed="false">
      <c r="D1441" s="52" t="n">
        <v>52012</v>
      </c>
      <c r="E1441" s="53" t="s">
        <v>4454</v>
      </c>
      <c r="F1441" s="53" t="s">
        <v>4465</v>
      </c>
      <c r="G1441" s="53" t="s">
        <v>4466</v>
      </c>
    </row>
    <row r="1442" customFormat="false" ht="12.75" hidden="false" customHeight="true" outlineLevel="0" collapsed="false">
      <c r="D1442" s="52" t="n">
        <v>52012</v>
      </c>
      <c r="E1442" s="53" t="s">
        <v>4454</v>
      </c>
      <c r="F1442" s="53" t="s">
        <v>4467</v>
      </c>
      <c r="G1442" s="53" t="s">
        <v>4468</v>
      </c>
    </row>
    <row r="1443" customFormat="false" ht="12.75" hidden="false" customHeight="true" outlineLevel="0" collapsed="false">
      <c r="D1443" s="52" t="n">
        <v>52012</v>
      </c>
      <c r="E1443" s="53" t="s">
        <v>4454</v>
      </c>
      <c r="F1443" s="53" t="s">
        <v>4469</v>
      </c>
      <c r="G1443" s="53" t="s">
        <v>4470</v>
      </c>
    </row>
    <row r="1444" customFormat="false" ht="12.75" hidden="false" customHeight="true" outlineLevel="0" collapsed="false">
      <c r="D1444" s="52" t="n">
        <v>52012</v>
      </c>
      <c r="E1444" s="53" t="s">
        <v>4454</v>
      </c>
      <c r="F1444" s="53" t="s">
        <v>4471</v>
      </c>
      <c r="G1444" s="53" t="s">
        <v>4472</v>
      </c>
    </row>
    <row r="1445" customFormat="false" ht="12.75" hidden="false" customHeight="true" outlineLevel="0" collapsed="false">
      <c r="D1445" s="52" t="n">
        <v>52012</v>
      </c>
      <c r="E1445" s="53" t="s">
        <v>4454</v>
      </c>
      <c r="F1445" s="53" t="s">
        <v>4473</v>
      </c>
      <c r="G1445" s="53" t="s">
        <v>4474</v>
      </c>
    </row>
    <row r="1446" customFormat="false" ht="12.75" hidden="false" customHeight="true" outlineLevel="0" collapsed="false">
      <c r="D1446" s="52" t="n">
        <v>52012</v>
      </c>
      <c r="E1446" s="53" t="s">
        <v>4454</v>
      </c>
      <c r="F1446" s="53" t="s">
        <v>4475</v>
      </c>
      <c r="G1446" s="53" t="s">
        <v>4476</v>
      </c>
    </row>
    <row r="1447" customFormat="false" ht="12.75" hidden="false" customHeight="true" outlineLevel="0" collapsed="false">
      <c r="D1447" s="52" t="n">
        <v>52012</v>
      </c>
      <c r="E1447" s="53" t="s">
        <v>4454</v>
      </c>
      <c r="F1447" s="53" t="s">
        <v>4477</v>
      </c>
      <c r="G1447" s="53" t="s">
        <v>3910</v>
      </c>
    </row>
    <row r="1448" customFormat="false" ht="12.75" hidden="false" customHeight="true" outlineLevel="0" collapsed="false">
      <c r="D1448" s="52" t="n">
        <v>52012</v>
      </c>
      <c r="E1448" s="53" t="s">
        <v>4454</v>
      </c>
      <c r="F1448" s="53" t="s">
        <v>4478</v>
      </c>
      <c r="G1448" s="53" t="s">
        <v>4479</v>
      </c>
    </row>
    <row r="1449" customFormat="false" ht="12.75" hidden="false" customHeight="true" outlineLevel="0" collapsed="false">
      <c r="D1449" s="52" t="n">
        <v>52012</v>
      </c>
      <c r="E1449" s="53" t="s">
        <v>4454</v>
      </c>
      <c r="F1449" s="53" t="s">
        <v>4480</v>
      </c>
      <c r="G1449" s="53" t="s">
        <v>4481</v>
      </c>
    </row>
    <row r="1450" customFormat="false" ht="12.75" hidden="false" customHeight="true" outlineLevel="0" collapsed="false">
      <c r="D1450" s="52" t="n">
        <v>52012</v>
      </c>
      <c r="E1450" s="53" t="s">
        <v>4454</v>
      </c>
      <c r="F1450" s="53" t="s">
        <v>4482</v>
      </c>
      <c r="G1450" s="53" t="s">
        <v>4483</v>
      </c>
    </row>
    <row r="1451" customFormat="false" ht="12.75" hidden="false" customHeight="true" outlineLevel="0" collapsed="false">
      <c r="D1451" s="52" t="n">
        <v>52012</v>
      </c>
      <c r="E1451" s="53" t="s">
        <v>4454</v>
      </c>
      <c r="F1451" s="53" t="s">
        <v>4484</v>
      </c>
      <c r="G1451" s="53" t="s">
        <v>4485</v>
      </c>
    </row>
    <row r="1452" customFormat="false" ht="12.75" hidden="false" customHeight="true" outlineLevel="0" collapsed="false">
      <c r="D1452" s="52" t="n">
        <v>52012</v>
      </c>
      <c r="E1452" s="53" t="s">
        <v>4454</v>
      </c>
      <c r="F1452" s="53" t="s">
        <v>4486</v>
      </c>
      <c r="G1452" s="53" t="s">
        <v>1959</v>
      </c>
    </row>
    <row r="1453" customFormat="false" ht="12.75" hidden="false" customHeight="true" outlineLevel="0" collapsed="false">
      <c r="D1453" s="52" t="n">
        <v>52012</v>
      </c>
      <c r="E1453" s="53" t="s">
        <v>4454</v>
      </c>
      <c r="F1453" s="53" t="s">
        <v>4487</v>
      </c>
      <c r="G1453" s="53" t="s">
        <v>4488</v>
      </c>
    </row>
    <row r="1454" customFormat="false" ht="12.75" hidden="false" customHeight="true" outlineLevel="0" collapsed="false">
      <c r="D1454" s="52" t="n">
        <v>52012</v>
      </c>
      <c r="E1454" s="53" t="s">
        <v>4454</v>
      </c>
      <c r="F1454" s="53" t="s">
        <v>4489</v>
      </c>
      <c r="G1454" s="53" t="s">
        <v>4490</v>
      </c>
    </row>
    <row r="1455" customFormat="false" ht="12.75" hidden="false" customHeight="true" outlineLevel="0" collapsed="false">
      <c r="D1455" s="52" t="n">
        <v>49008</v>
      </c>
      <c r="E1455" s="53" t="s">
        <v>4491</v>
      </c>
      <c r="F1455" s="53" t="s">
        <v>4492</v>
      </c>
      <c r="G1455" s="53" t="s">
        <v>4493</v>
      </c>
    </row>
    <row r="1456" customFormat="false" ht="12.75" hidden="false" customHeight="true" outlineLevel="0" collapsed="false">
      <c r="D1456" s="52" t="n">
        <v>49008</v>
      </c>
      <c r="E1456" s="53" t="s">
        <v>4491</v>
      </c>
      <c r="F1456" s="53" t="s">
        <v>4494</v>
      </c>
      <c r="G1456" s="53" t="s">
        <v>4495</v>
      </c>
    </row>
    <row r="1457" customFormat="false" ht="12.75" hidden="false" customHeight="true" outlineLevel="0" collapsed="false">
      <c r="D1457" s="52" t="n">
        <v>49008</v>
      </c>
      <c r="E1457" s="53" t="s">
        <v>4491</v>
      </c>
      <c r="F1457" s="53" t="s">
        <v>4496</v>
      </c>
      <c r="G1457" s="53" t="s">
        <v>4497</v>
      </c>
    </row>
    <row r="1458" customFormat="false" ht="12.75" hidden="false" customHeight="true" outlineLevel="0" collapsed="false">
      <c r="D1458" s="52" t="n">
        <v>49008</v>
      </c>
      <c r="E1458" s="53" t="s">
        <v>4491</v>
      </c>
      <c r="F1458" s="53" t="s">
        <v>4498</v>
      </c>
      <c r="G1458" s="53" t="s">
        <v>4499</v>
      </c>
    </row>
    <row r="1459" customFormat="false" ht="12.75" hidden="false" customHeight="true" outlineLevel="0" collapsed="false">
      <c r="D1459" s="52" t="n">
        <v>49008</v>
      </c>
      <c r="E1459" s="53" t="s">
        <v>4491</v>
      </c>
      <c r="F1459" s="53" t="s">
        <v>4500</v>
      </c>
      <c r="G1459" s="53" t="s">
        <v>4501</v>
      </c>
    </row>
    <row r="1460" customFormat="false" ht="12.75" hidden="false" customHeight="true" outlineLevel="0" collapsed="false">
      <c r="D1460" s="52" t="n">
        <v>49008</v>
      </c>
      <c r="E1460" s="53" t="s">
        <v>4491</v>
      </c>
      <c r="F1460" s="53" t="s">
        <v>4502</v>
      </c>
      <c r="G1460" s="53" t="s">
        <v>4503</v>
      </c>
    </row>
    <row r="1461" customFormat="false" ht="12.75" hidden="false" customHeight="true" outlineLevel="0" collapsed="false">
      <c r="D1461" s="52" t="n">
        <v>49008</v>
      </c>
      <c r="E1461" s="53" t="s">
        <v>4491</v>
      </c>
      <c r="F1461" s="53" t="s">
        <v>4504</v>
      </c>
      <c r="G1461" s="53" t="s">
        <v>4505</v>
      </c>
    </row>
    <row r="1462" customFormat="false" ht="12.75" hidden="false" customHeight="true" outlineLevel="0" collapsed="false">
      <c r="D1462" s="52" t="n">
        <v>49008</v>
      </c>
      <c r="E1462" s="53" t="s">
        <v>4491</v>
      </c>
      <c r="F1462" s="53" t="s">
        <v>4506</v>
      </c>
      <c r="G1462" s="53" t="s">
        <v>4507</v>
      </c>
    </row>
    <row r="1463" customFormat="false" ht="12.75" hidden="false" customHeight="true" outlineLevel="0" collapsed="false">
      <c r="D1463" s="52" t="n">
        <v>49008</v>
      </c>
      <c r="E1463" s="53" t="s">
        <v>4491</v>
      </c>
      <c r="F1463" s="53" t="s">
        <v>4508</v>
      </c>
      <c r="G1463" s="53" t="s">
        <v>4509</v>
      </c>
    </row>
    <row r="1464" customFormat="false" ht="12.75" hidden="false" customHeight="true" outlineLevel="0" collapsed="false">
      <c r="D1464" s="52" t="n">
        <v>49008</v>
      </c>
      <c r="E1464" s="53" t="s">
        <v>4491</v>
      </c>
      <c r="F1464" s="53" t="s">
        <v>4510</v>
      </c>
      <c r="G1464" s="53" t="s">
        <v>4511</v>
      </c>
    </row>
    <row r="1465" customFormat="false" ht="12.75" hidden="false" customHeight="true" outlineLevel="0" collapsed="false">
      <c r="D1465" s="52" t="n">
        <v>49008</v>
      </c>
      <c r="E1465" s="53" t="s">
        <v>4491</v>
      </c>
      <c r="F1465" s="53" t="s">
        <v>4512</v>
      </c>
      <c r="G1465" s="53" t="s">
        <v>4513</v>
      </c>
    </row>
    <row r="1466" customFormat="false" ht="12.75" hidden="false" customHeight="true" outlineLevel="0" collapsed="false">
      <c r="D1466" s="52" t="n">
        <v>49008</v>
      </c>
      <c r="E1466" s="53" t="s">
        <v>4491</v>
      </c>
      <c r="F1466" s="53" t="s">
        <v>4514</v>
      </c>
      <c r="G1466" s="53" t="s">
        <v>4515</v>
      </c>
    </row>
    <row r="1467" customFormat="false" ht="12.75" hidden="false" customHeight="true" outlineLevel="0" collapsed="false">
      <c r="D1467" s="52" t="n">
        <v>49008</v>
      </c>
      <c r="E1467" s="53" t="s">
        <v>4491</v>
      </c>
      <c r="F1467" s="53" t="s">
        <v>4516</v>
      </c>
      <c r="G1467" s="53" t="s">
        <v>4263</v>
      </c>
    </row>
    <row r="1468" customFormat="false" ht="12.75" hidden="false" customHeight="true" outlineLevel="0" collapsed="false">
      <c r="D1468" s="52" t="n">
        <v>49008</v>
      </c>
      <c r="E1468" s="53" t="s">
        <v>4491</v>
      </c>
      <c r="F1468" s="53" t="s">
        <v>4517</v>
      </c>
      <c r="G1468" s="53" t="s">
        <v>2746</v>
      </c>
    </row>
    <row r="1469" customFormat="false" ht="12.75" hidden="false" customHeight="true" outlineLevel="0" collapsed="false">
      <c r="D1469" s="52" t="n">
        <v>49008</v>
      </c>
      <c r="E1469" s="53" t="s">
        <v>4491</v>
      </c>
      <c r="F1469" s="53" t="s">
        <v>4518</v>
      </c>
      <c r="G1469" s="53" t="s">
        <v>4519</v>
      </c>
    </row>
    <row r="1470" customFormat="false" ht="12.75" hidden="false" customHeight="true" outlineLevel="0" collapsed="false">
      <c r="D1470" s="52" t="n">
        <v>49008</v>
      </c>
      <c r="E1470" s="53" t="s">
        <v>4491</v>
      </c>
      <c r="F1470" s="53" t="s">
        <v>4520</v>
      </c>
      <c r="G1470" s="53" t="s">
        <v>4521</v>
      </c>
    </row>
    <row r="1471" customFormat="false" ht="12.75" hidden="false" customHeight="true" outlineLevel="0" collapsed="false">
      <c r="D1471" s="52" t="n">
        <v>49008</v>
      </c>
      <c r="E1471" s="53" t="s">
        <v>4491</v>
      </c>
      <c r="F1471" s="53" t="s">
        <v>4522</v>
      </c>
      <c r="G1471" s="53" t="s">
        <v>4523</v>
      </c>
    </row>
    <row r="1472" customFormat="false" ht="12.75" hidden="false" customHeight="true" outlineLevel="0" collapsed="false">
      <c r="D1472" s="52" t="n">
        <v>49008</v>
      </c>
      <c r="E1472" s="53" t="s">
        <v>4491</v>
      </c>
      <c r="F1472" s="53" t="s">
        <v>4524</v>
      </c>
      <c r="G1472" s="53" t="s">
        <v>4525</v>
      </c>
    </row>
    <row r="1473" customFormat="false" ht="12.75" hidden="false" customHeight="true" outlineLevel="0" collapsed="false">
      <c r="D1473" s="52" t="n">
        <v>49008</v>
      </c>
      <c r="E1473" s="53" t="s">
        <v>4491</v>
      </c>
      <c r="F1473" s="53" t="s">
        <v>4526</v>
      </c>
      <c r="G1473" s="53" t="s">
        <v>4527</v>
      </c>
    </row>
    <row r="1474" customFormat="false" ht="12.75" hidden="false" customHeight="true" outlineLevel="0" collapsed="false">
      <c r="D1474" s="52" t="n">
        <v>49008</v>
      </c>
      <c r="E1474" s="53" t="s">
        <v>4491</v>
      </c>
      <c r="F1474" s="53" t="s">
        <v>4528</v>
      </c>
      <c r="G1474" s="53" t="s">
        <v>4529</v>
      </c>
    </row>
    <row r="1475" customFormat="false" ht="12.75" hidden="false" customHeight="true" outlineLevel="0" collapsed="false">
      <c r="D1475" s="52" t="n">
        <v>49008</v>
      </c>
      <c r="E1475" s="53" t="s">
        <v>4491</v>
      </c>
      <c r="F1475" s="53" t="s">
        <v>4530</v>
      </c>
      <c r="G1475" s="53" t="s">
        <v>4531</v>
      </c>
    </row>
    <row r="1476" customFormat="false" ht="12.75" hidden="false" customHeight="true" outlineLevel="0" collapsed="false">
      <c r="D1476" s="52" t="n">
        <v>49008</v>
      </c>
      <c r="E1476" s="53" t="s">
        <v>4491</v>
      </c>
      <c r="F1476" s="53" t="s">
        <v>4532</v>
      </c>
      <c r="G1476" s="53" t="s">
        <v>4533</v>
      </c>
    </row>
    <row r="1477" customFormat="false" ht="12.75" hidden="false" customHeight="true" outlineLevel="0" collapsed="false">
      <c r="D1477" s="52" t="n">
        <v>49008</v>
      </c>
      <c r="E1477" s="53" t="s">
        <v>4491</v>
      </c>
      <c r="F1477" s="53" t="s">
        <v>4534</v>
      </c>
      <c r="G1477" s="53" t="s">
        <v>4535</v>
      </c>
    </row>
    <row r="1478" customFormat="false" ht="12.75" hidden="false" customHeight="true" outlineLevel="0" collapsed="false">
      <c r="D1478" s="52" t="n">
        <v>49008</v>
      </c>
      <c r="E1478" s="53" t="s">
        <v>4491</v>
      </c>
      <c r="F1478" s="53" t="s">
        <v>4536</v>
      </c>
      <c r="G1478" s="53" t="s">
        <v>4537</v>
      </c>
    </row>
    <row r="1479" customFormat="false" ht="12.75" hidden="false" customHeight="true" outlineLevel="0" collapsed="false">
      <c r="D1479" s="52" t="n">
        <v>49008</v>
      </c>
      <c r="E1479" s="53" t="s">
        <v>4491</v>
      </c>
      <c r="F1479" s="53" t="s">
        <v>4538</v>
      </c>
      <c r="G1479" s="53" t="s">
        <v>4539</v>
      </c>
    </row>
    <row r="1480" customFormat="false" ht="12.75" hidden="false" customHeight="true" outlineLevel="0" collapsed="false">
      <c r="D1480" s="52" t="n">
        <v>49008</v>
      </c>
      <c r="E1480" s="53" t="s">
        <v>4491</v>
      </c>
      <c r="F1480" s="53" t="s">
        <v>4540</v>
      </c>
      <c r="G1480" s="53" t="s">
        <v>4541</v>
      </c>
    </row>
    <row r="1481" customFormat="false" ht="12.75" hidden="false" customHeight="true" outlineLevel="0" collapsed="false">
      <c r="D1481" s="52" t="n">
        <v>49008</v>
      </c>
      <c r="E1481" s="53" t="s">
        <v>4491</v>
      </c>
      <c r="F1481" s="53" t="s">
        <v>4542</v>
      </c>
      <c r="G1481" s="53" t="s">
        <v>4543</v>
      </c>
    </row>
    <row r="1482" customFormat="false" ht="12.75" hidden="false" customHeight="true" outlineLevel="0" collapsed="false">
      <c r="D1482" s="52" t="n">
        <v>49008</v>
      </c>
      <c r="E1482" s="53" t="s">
        <v>4491</v>
      </c>
      <c r="F1482" s="53" t="s">
        <v>4544</v>
      </c>
      <c r="G1482" s="53" t="s">
        <v>4545</v>
      </c>
    </row>
    <row r="1483" customFormat="false" ht="12.75" hidden="false" customHeight="true" outlineLevel="0" collapsed="false">
      <c r="D1483" s="52" t="n">
        <v>49008</v>
      </c>
      <c r="E1483" s="53" t="s">
        <v>4491</v>
      </c>
      <c r="F1483" s="53" t="s">
        <v>4546</v>
      </c>
      <c r="G1483" s="53" t="s">
        <v>4547</v>
      </c>
    </row>
    <row r="1484" customFormat="false" ht="12.75" hidden="false" customHeight="true" outlineLevel="0" collapsed="false">
      <c r="D1484" s="52" t="n">
        <v>49008</v>
      </c>
      <c r="E1484" s="53" t="s">
        <v>4491</v>
      </c>
      <c r="F1484" s="53" t="s">
        <v>4548</v>
      </c>
      <c r="G1484" s="53" t="s">
        <v>4549</v>
      </c>
    </row>
    <row r="1485" customFormat="false" ht="12.75" hidden="false" customHeight="true" outlineLevel="0" collapsed="false">
      <c r="D1485" s="52" t="n">
        <v>49008</v>
      </c>
      <c r="E1485" s="53" t="s">
        <v>4491</v>
      </c>
      <c r="F1485" s="53" t="s">
        <v>4550</v>
      </c>
      <c r="G1485" s="53" t="s">
        <v>4551</v>
      </c>
    </row>
    <row r="1486" customFormat="false" ht="12.75" hidden="false" customHeight="true" outlineLevel="0" collapsed="false">
      <c r="D1486" s="52" t="n">
        <v>49008</v>
      </c>
      <c r="E1486" s="53" t="s">
        <v>4491</v>
      </c>
      <c r="F1486" s="53" t="s">
        <v>4552</v>
      </c>
      <c r="G1486" s="53" t="s">
        <v>4553</v>
      </c>
    </row>
    <row r="1487" customFormat="false" ht="12.75" hidden="false" customHeight="true" outlineLevel="0" collapsed="false">
      <c r="D1487" s="52" t="n">
        <v>49008</v>
      </c>
      <c r="E1487" s="53" t="s">
        <v>4491</v>
      </c>
      <c r="F1487" s="53" t="s">
        <v>4554</v>
      </c>
      <c r="G1487" s="53" t="s">
        <v>4555</v>
      </c>
    </row>
    <row r="1488" customFormat="false" ht="12.75" hidden="false" customHeight="true" outlineLevel="0" collapsed="false">
      <c r="D1488" s="52" t="n">
        <v>49008</v>
      </c>
      <c r="E1488" s="53" t="s">
        <v>4491</v>
      </c>
      <c r="F1488" s="53" t="s">
        <v>4556</v>
      </c>
      <c r="G1488" s="53" t="s">
        <v>4557</v>
      </c>
    </row>
    <row r="1489" customFormat="false" ht="12.75" hidden="false" customHeight="true" outlineLevel="0" collapsed="false">
      <c r="D1489" s="52" t="n">
        <v>49008</v>
      </c>
      <c r="E1489" s="53" t="s">
        <v>4491</v>
      </c>
      <c r="F1489" s="53" t="s">
        <v>4558</v>
      </c>
      <c r="G1489" s="53" t="s">
        <v>4559</v>
      </c>
    </row>
    <row r="1490" customFormat="false" ht="12.75" hidden="false" customHeight="true" outlineLevel="0" collapsed="false">
      <c r="D1490" s="52" t="n">
        <v>45005</v>
      </c>
      <c r="E1490" s="53" t="s">
        <v>4560</v>
      </c>
      <c r="F1490" s="53" t="s">
        <v>4561</v>
      </c>
      <c r="G1490" s="53" t="s">
        <v>4562</v>
      </c>
    </row>
    <row r="1491" customFormat="false" ht="12.75" hidden="false" customHeight="true" outlineLevel="0" collapsed="false">
      <c r="D1491" s="52" t="n">
        <v>45005</v>
      </c>
      <c r="E1491" s="53" t="s">
        <v>4560</v>
      </c>
      <c r="F1491" s="53" t="s">
        <v>4563</v>
      </c>
      <c r="G1491" s="53" t="s">
        <v>4564</v>
      </c>
    </row>
    <row r="1492" customFormat="false" ht="12.75" hidden="false" customHeight="true" outlineLevel="0" collapsed="false">
      <c r="D1492" s="52" t="n">
        <v>45005</v>
      </c>
      <c r="E1492" s="53" t="s">
        <v>4560</v>
      </c>
      <c r="F1492" s="53" t="s">
        <v>4565</v>
      </c>
      <c r="G1492" s="53" t="s">
        <v>4566</v>
      </c>
    </row>
    <row r="1493" customFormat="false" ht="12.75" hidden="false" customHeight="true" outlineLevel="0" collapsed="false">
      <c r="D1493" s="52" t="n">
        <v>45005</v>
      </c>
      <c r="E1493" s="53" t="s">
        <v>4560</v>
      </c>
      <c r="F1493" s="53" t="s">
        <v>4567</v>
      </c>
      <c r="G1493" s="53" t="s">
        <v>4568</v>
      </c>
    </row>
    <row r="1494" customFormat="false" ht="12.75" hidden="false" customHeight="true" outlineLevel="0" collapsed="false">
      <c r="D1494" s="52" t="n">
        <v>45005</v>
      </c>
      <c r="E1494" s="53" t="s">
        <v>4560</v>
      </c>
      <c r="F1494" s="53" t="s">
        <v>4569</v>
      </c>
      <c r="G1494" s="53" t="s">
        <v>2462</v>
      </c>
    </row>
    <row r="1495" customFormat="false" ht="12.75" hidden="false" customHeight="true" outlineLevel="0" collapsed="false">
      <c r="D1495" s="52" t="n">
        <v>45005</v>
      </c>
      <c r="E1495" s="53" t="s">
        <v>4560</v>
      </c>
      <c r="F1495" s="53" t="s">
        <v>4570</v>
      </c>
      <c r="G1495" s="53" t="s">
        <v>4571</v>
      </c>
    </row>
    <row r="1496" customFormat="false" ht="12.75" hidden="false" customHeight="true" outlineLevel="0" collapsed="false">
      <c r="D1496" s="52" t="n">
        <v>45005</v>
      </c>
      <c r="E1496" s="53" t="s">
        <v>4560</v>
      </c>
      <c r="F1496" s="53" t="s">
        <v>4572</v>
      </c>
      <c r="G1496" s="53" t="s">
        <v>4573</v>
      </c>
    </row>
    <row r="1497" customFormat="false" ht="12.75" hidden="false" customHeight="true" outlineLevel="0" collapsed="false">
      <c r="D1497" s="52" t="n">
        <v>45005</v>
      </c>
      <c r="E1497" s="53" t="s">
        <v>4560</v>
      </c>
      <c r="F1497" s="53" t="s">
        <v>4574</v>
      </c>
      <c r="G1497" s="53" t="s">
        <v>4575</v>
      </c>
    </row>
    <row r="1498" customFormat="false" ht="12.75" hidden="false" customHeight="true" outlineLevel="0" collapsed="false">
      <c r="D1498" s="52" t="n">
        <v>45005</v>
      </c>
      <c r="E1498" s="53" t="s">
        <v>4560</v>
      </c>
      <c r="F1498" s="53" t="s">
        <v>4576</v>
      </c>
      <c r="G1498" s="53" t="s">
        <v>4577</v>
      </c>
    </row>
    <row r="1499" customFormat="false" ht="12.75" hidden="false" customHeight="true" outlineLevel="0" collapsed="false">
      <c r="D1499" s="52" t="n">
        <v>45005</v>
      </c>
      <c r="E1499" s="53" t="s">
        <v>4560</v>
      </c>
      <c r="F1499" s="53" t="s">
        <v>4578</v>
      </c>
      <c r="G1499" s="53" t="s">
        <v>4579</v>
      </c>
    </row>
    <row r="1500" customFormat="false" ht="12.75" hidden="false" customHeight="true" outlineLevel="0" collapsed="false">
      <c r="D1500" s="52" t="n">
        <v>45005</v>
      </c>
      <c r="E1500" s="53" t="s">
        <v>4560</v>
      </c>
      <c r="F1500" s="53" t="s">
        <v>4580</v>
      </c>
      <c r="G1500" s="53" t="s">
        <v>4581</v>
      </c>
    </row>
    <row r="1501" customFormat="false" ht="12.75" hidden="false" customHeight="true" outlineLevel="0" collapsed="false">
      <c r="D1501" s="52" t="n">
        <v>45005</v>
      </c>
      <c r="E1501" s="53" t="s">
        <v>4560</v>
      </c>
      <c r="F1501" s="53" t="s">
        <v>4582</v>
      </c>
      <c r="G1501" s="53" t="s">
        <v>4583</v>
      </c>
    </row>
    <row r="1502" customFormat="false" ht="12.75" hidden="false" customHeight="true" outlineLevel="0" collapsed="false">
      <c r="D1502" s="52" t="n">
        <v>45005</v>
      </c>
      <c r="E1502" s="53" t="s">
        <v>4560</v>
      </c>
      <c r="F1502" s="53" t="s">
        <v>4584</v>
      </c>
      <c r="G1502" s="53" t="s">
        <v>4585</v>
      </c>
    </row>
    <row r="1503" customFormat="false" ht="12.75" hidden="false" customHeight="true" outlineLevel="0" collapsed="false">
      <c r="D1503" s="52" t="n">
        <v>45005</v>
      </c>
      <c r="E1503" s="53" t="s">
        <v>4560</v>
      </c>
      <c r="F1503" s="53" t="s">
        <v>4586</v>
      </c>
      <c r="G1503" s="53" t="s">
        <v>4587</v>
      </c>
    </row>
    <row r="1504" customFormat="false" ht="12.75" hidden="false" customHeight="true" outlineLevel="0" collapsed="false">
      <c r="D1504" s="52" t="n">
        <v>45005</v>
      </c>
      <c r="E1504" s="53" t="s">
        <v>4560</v>
      </c>
      <c r="F1504" s="53" t="s">
        <v>4588</v>
      </c>
      <c r="G1504" s="53" t="s">
        <v>4589</v>
      </c>
    </row>
    <row r="1505" customFormat="false" ht="12.75" hidden="false" customHeight="true" outlineLevel="0" collapsed="false">
      <c r="D1505" s="52" t="n">
        <v>45005</v>
      </c>
      <c r="E1505" s="53" t="s">
        <v>4560</v>
      </c>
      <c r="F1505" s="53" t="s">
        <v>4590</v>
      </c>
      <c r="G1505" s="53" t="s">
        <v>4591</v>
      </c>
    </row>
    <row r="1506" customFormat="false" ht="12.75" hidden="false" customHeight="true" outlineLevel="0" collapsed="false">
      <c r="D1506" s="52" t="n">
        <v>45005</v>
      </c>
      <c r="E1506" s="53" t="s">
        <v>4560</v>
      </c>
      <c r="F1506" s="53" t="s">
        <v>4592</v>
      </c>
      <c r="G1506" s="53" t="s">
        <v>4593</v>
      </c>
    </row>
    <row r="1507" customFormat="false" ht="12.75" hidden="false" customHeight="true" outlineLevel="0" collapsed="false">
      <c r="D1507" s="52" t="n">
        <v>45005</v>
      </c>
      <c r="E1507" s="53" t="s">
        <v>4560</v>
      </c>
      <c r="F1507" s="53" t="s">
        <v>4594</v>
      </c>
      <c r="G1507" s="53" t="s">
        <v>4595</v>
      </c>
    </row>
    <row r="1508" customFormat="false" ht="12.75" hidden="false" customHeight="true" outlineLevel="0" collapsed="false">
      <c r="D1508" s="52" t="n">
        <v>45005</v>
      </c>
      <c r="E1508" s="53" t="s">
        <v>4560</v>
      </c>
      <c r="F1508" s="53" t="s">
        <v>4596</v>
      </c>
      <c r="G1508" s="53" t="s">
        <v>4597</v>
      </c>
    </row>
    <row r="1509" customFormat="false" ht="12.75" hidden="false" customHeight="true" outlineLevel="0" collapsed="false">
      <c r="D1509" s="52" t="n">
        <v>46011</v>
      </c>
      <c r="E1509" s="53" t="s">
        <v>4598</v>
      </c>
      <c r="F1509" s="53" t="s">
        <v>4599</v>
      </c>
      <c r="G1509" s="53" t="s">
        <v>4600</v>
      </c>
    </row>
    <row r="1510" customFormat="false" ht="12.75" hidden="false" customHeight="true" outlineLevel="0" collapsed="false">
      <c r="D1510" s="52" t="n">
        <v>46011</v>
      </c>
      <c r="E1510" s="53" t="s">
        <v>4598</v>
      </c>
      <c r="F1510" s="53" t="s">
        <v>4601</v>
      </c>
      <c r="G1510" s="53" t="s">
        <v>4602</v>
      </c>
    </row>
    <row r="1511" customFormat="false" ht="12.75" hidden="false" customHeight="true" outlineLevel="0" collapsed="false">
      <c r="D1511" s="52" t="n">
        <v>46011</v>
      </c>
      <c r="E1511" s="53" t="s">
        <v>4598</v>
      </c>
      <c r="F1511" s="53" t="s">
        <v>4603</v>
      </c>
      <c r="G1511" s="53" t="s">
        <v>4604</v>
      </c>
    </row>
    <row r="1512" customFormat="false" ht="12.75" hidden="false" customHeight="true" outlineLevel="0" collapsed="false">
      <c r="D1512" s="52" t="n">
        <v>46011</v>
      </c>
      <c r="E1512" s="53" t="s">
        <v>4598</v>
      </c>
      <c r="F1512" s="53" t="s">
        <v>4605</v>
      </c>
      <c r="G1512" s="53" t="s">
        <v>4606</v>
      </c>
    </row>
    <row r="1513" customFormat="false" ht="12.75" hidden="false" customHeight="true" outlineLevel="0" collapsed="false">
      <c r="D1513" s="52" t="n">
        <v>46011</v>
      </c>
      <c r="E1513" s="53" t="s">
        <v>4598</v>
      </c>
      <c r="F1513" s="53" t="s">
        <v>4607</v>
      </c>
      <c r="G1513" s="53" t="s">
        <v>4608</v>
      </c>
    </row>
    <row r="1514" customFormat="false" ht="12.75" hidden="false" customHeight="true" outlineLevel="0" collapsed="false">
      <c r="D1514" s="52" t="n">
        <v>46011</v>
      </c>
      <c r="E1514" s="53" t="s">
        <v>4598</v>
      </c>
      <c r="F1514" s="53" t="s">
        <v>4609</v>
      </c>
      <c r="G1514" s="53" t="s">
        <v>4610</v>
      </c>
    </row>
    <row r="1515" customFormat="false" ht="12.75" hidden="false" customHeight="true" outlineLevel="0" collapsed="false">
      <c r="D1515" s="52" t="n">
        <v>46011</v>
      </c>
      <c r="E1515" s="53" t="s">
        <v>4598</v>
      </c>
      <c r="F1515" s="53" t="s">
        <v>4611</v>
      </c>
      <c r="G1515" s="53" t="s">
        <v>4612</v>
      </c>
    </row>
    <row r="1516" customFormat="false" ht="12.75" hidden="false" customHeight="true" outlineLevel="0" collapsed="false">
      <c r="D1516" s="52" t="n">
        <v>46011</v>
      </c>
      <c r="E1516" s="53" t="s">
        <v>4598</v>
      </c>
      <c r="F1516" s="53" t="s">
        <v>4613</v>
      </c>
      <c r="G1516" s="53" t="s">
        <v>4614</v>
      </c>
    </row>
    <row r="1517" customFormat="false" ht="12.75" hidden="false" customHeight="true" outlineLevel="0" collapsed="false">
      <c r="D1517" s="52" t="n">
        <v>51017</v>
      </c>
      <c r="E1517" s="53" t="s">
        <v>4615</v>
      </c>
      <c r="F1517" s="53" t="s">
        <v>4616</v>
      </c>
      <c r="G1517" s="53" t="s">
        <v>4617</v>
      </c>
    </row>
    <row r="1518" customFormat="false" ht="12.75" hidden="false" customHeight="true" outlineLevel="0" collapsed="false">
      <c r="D1518" s="52" t="n">
        <v>51017</v>
      </c>
      <c r="E1518" s="53" t="s">
        <v>4615</v>
      </c>
      <c r="F1518" s="53" t="s">
        <v>4618</v>
      </c>
      <c r="G1518" s="53" t="s">
        <v>4099</v>
      </c>
    </row>
    <row r="1519" customFormat="false" ht="12.75" hidden="false" customHeight="true" outlineLevel="0" collapsed="false">
      <c r="D1519" s="52" t="n">
        <v>51017</v>
      </c>
      <c r="E1519" s="53" t="s">
        <v>4615</v>
      </c>
      <c r="F1519" s="53" t="s">
        <v>4619</v>
      </c>
      <c r="G1519" s="53" t="s">
        <v>4620</v>
      </c>
    </row>
    <row r="1520" customFormat="false" ht="12.75" hidden="false" customHeight="true" outlineLevel="0" collapsed="false">
      <c r="D1520" s="52" t="n">
        <v>51017</v>
      </c>
      <c r="E1520" s="53" t="s">
        <v>4615</v>
      </c>
      <c r="F1520" s="53" t="s">
        <v>4621</v>
      </c>
      <c r="G1520" s="53" t="s">
        <v>4622</v>
      </c>
    </row>
    <row r="1521" customFormat="false" ht="12.75" hidden="false" customHeight="true" outlineLevel="0" collapsed="false">
      <c r="D1521" s="52" t="n">
        <v>51017</v>
      </c>
      <c r="E1521" s="53" t="s">
        <v>4615</v>
      </c>
      <c r="F1521" s="53" t="s">
        <v>4623</v>
      </c>
      <c r="G1521" s="53" t="s">
        <v>4624</v>
      </c>
    </row>
    <row r="1522" customFormat="false" ht="12.75" hidden="false" customHeight="true" outlineLevel="0" collapsed="false">
      <c r="D1522" s="52" t="n">
        <v>51017</v>
      </c>
      <c r="E1522" s="53" t="s">
        <v>4615</v>
      </c>
      <c r="F1522" s="53" t="s">
        <v>4625</v>
      </c>
      <c r="G1522" s="53" t="s">
        <v>4626</v>
      </c>
    </row>
    <row r="1523" customFormat="false" ht="12.75" hidden="false" customHeight="true" outlineLevel="0" collapsed="false">
      <c r="D1523" s="52" t="n">
        <v>51017</v>
      </c>
      <c r="E1523" s="53" t="s">
        <v>4615</v>
      </c>
      <c r="F1523" s="53" t="s">
        <v>4627</v>
      </c>
      <c r="G1523" s="53" t="s">
        <v>3491</v>
      </c>
    </row>
    <row r="1524" customFormat="false" ht="12.75" hidden="false" customHeight="true" outlineLevel="0" collapsed="false">
      <c r="D1524" s="52" t="n">
        <v>51017</v>
      </c>
      <c r="E1524" s="53" t="s">
        <v>4615</v>
      </c>
      <c r="F1524" s="53" t="s">
        <v>4628</v>
      </c>
      <c r="G1524" s="53" t="s">
        <v>4629</v>
      </c>
    </row>
    <row r="1525" customFormat="false" ht="12.75" hidden="false" customHeight="true" outlineLevel="0" collapsed="false">
      <c r="D1525" s="52" t="n">
        <v>51017</v>
      </c>
      <c r="E1525" s="53" t="s">
        <v>4615</v>
      </c>
      <c r="F1525" s="53" t="s">
        <v>4630</v>
      </c>
      <c r="G1525" s="53" t="s">
        <v>4631</v>
      </c>
    </row>
    <row r="1526" customFormat="false" ht="12.75" hidden="false" customHeight="true" outlineLevel="0" collapsed="false">
      <c r="D1526" s="52" t="n">
        <v>51017</v>
      </c>
      <c r="E1526" s="53" t="s">
        <v>4615</v>
      </c>
      <c r="F1526" s="53" t="s">
        <v>4632</v>
      </c>
      <c r="G1526" s="53" t="s">
        <v>4633</v>
      </c>
    </row>
    <row r="1527" customFormat="false" ht="12.75" hidden="false" customHeight="true" outlineLevel="0" collapsed="false">
      <c r="D1527" s="52" t="n">
        <v>51017</v>
      </c>
      <c r="E1527" s="53" t="s">
        <v>4615</v>
      </c>
      <c r="F1527" s="53" t="s">
        <v>4634</v>
      </c>
      <c r="G1527" s="53" t="s">
        <v>4635</v>
      </c>
    </row>
    <row r="1528" customFormat="false" ht="12.75" hidden="false" customHeight="true" outlineLevel="0" collapsed="false">
      <c r="D1528" s="52" t="n">
        <v>51017</v>
      </c>
      <c r="E1528" s="53" t="s">
        <v>4615</v>
      </c>
      <c r="F1528" s="53" t="s">
        <v>4636</v>
      </c>
      <c r="G1528" s="53" t="s">
        <v>4637</v>
      </c>
    </row>
    <row r="1529" customFormat="false" ht="12.75" hidden="false" customHeight="true" outlineLevel="0" collapsed="false">
      <c r="D1529" s="52" t="n">
        <v>51017</v>
      </c>
      <c r="E1529" s="53" t="s">
        <v>4615</v>
      </c>
      <c r="F1529" s="53" t="s">
        <v>4638</v>
      </c>
      <c r="G1529" s="53" t="s">
        <v>4639</v>
      </c>
    </row>
    <row r="1530" customFormat="false" ht="12.75" hidden="false" customHeight="true" outlineLevel="0" collapsed="false">
      <c r="D1530" s="52" t="n">
        <v>51017</v>
      </c>
      <c r="E1530" s="53" t="s">
        <v>4615</v>
      </c>
      <c r="F1530" s="53" t="s">
        <v>4640</v>
      </c>
      <c r="G1530" s="53" t="s">
        <v>4641</v>
      </c>
    </row>
    <row r="1531" customFormat="false" ht="12.75" hidden="false" customHeight="true" outlineLevel="0" collapsed="false">
      <c r="D1531" s="52" t="n">
        <v>51017</v>
      </c>
      <c r="E1531" s="53" t="s">
        <v>4615</v>
      </c>
      <c r="F1531" s="53" t="s">
        <v>4642</v>
      </c>
      <c r="G1531" s="53" t="s">
        <v>3768</v>
      </c>
    </row>
    <row r="1532" customFormat="false" ht="12.75" hidden="false" customHeight="true" outlineLevel="0" collapsed="false">
      <c r="D1532" s="52" t="n">
        <v>51017</v>
      </c>
      <c r="E1532" s="53" t="s">
        <v>4615</v>
      </c>
      <c r="F1532" s="53" t="s">
        <v>4643</v>
      </c>
      <c r="G1532" s="53" t="s">
        <v>4644</v>
      </c>
    </row>
    <row r="1533" customFormat="false" ht="12.75" hidden="false" customHeight="true" outlineLevel="0" collapsed="false">
      <c r="D1533" s="52" t="n">
        <v>51017</v>
      </c>
      <c r="E1533" s="53" t="s">
        <v>4615</v>
      </c>
      <c r="F1533" s="53" t="s">
        <v>4645</v>
      </c>
      <c r="G1533" s="53" t="s">
        <v>4646</v>
      </c>
    </row>
    <row r="1534" customFormat="false" ht="12.75" hidden="false" customHeight="true" outlineLevel="0" collapsed="false">
      <c r="D1534" s="52" t="n">
        <v>51017</v>
      </c>
      <c r="E1534" s="53" t="s">
        <v>4615</v>
      </c>
      <c r="F1534" s="53" t="s">
        <v>4647</v>
      </c>
      <c r="G1534" s="53" t="s">
        <v>4648</v>
      </c>
    </row>
    <row r="1535" customFormat="false" ht="12.75" hidden="false" customHeight="true" outlineLevel="0" collapsed="false">
      <c r="D1535" s="52" t="n">
        <v>51017</v>
      </c>
      <c r="E1535" s="53" t="s">
        <v>4615</v>
      </c>
      <c r="F1535" s="53" t="s">
        <v>4649</v>
      </c>
      <c r="G1535" s="53" t="s">
        <v>4650</v>
      </c>
    </row>
    <row r="1536" customFormat="false" ht="12.75" hidden="false" customHeight="true" outlineLevel="0" collapsed="false">
      <c r="D1536" s="52" t="n">
        <v>51017</v>
      </c>
      <c r="E1536" s="53" t="s">
        <v>4615</v>
      </c>
      <c r="F1536" s="53" t="s">
        <v>4651</v>
      </c>
      <c r="G1536" s="53" t="s">
        <v>4652</v>
      </c>
    </row>
    <row r="1537" customFormat="false" ht="12.75" hidden="false" customHeight="true" outlineLevel="0" collapsed="false">
      <c r="D1537" s="52" t="n">
        <v>51017</v>
      </c>
      <c r="E1537" s="53" t="s">
        <v>4615</v>
      </c>
      <c r="F1537" s="53" t="s">
        <v>4653</v>
      </c>
      <c r="G1537" s="53" t="s">
        <v>4654</v>
      </c>
    </row>
    <row r="1538" customFormat="false" ht="12.75" hidden="false" customHeight="true" outlineLevel="0" collapsed="false">
      <c r="D1538" s="52" t="n">
        <v>51017</v>
      </c>
      <c r="E1538" s="53" t="s">
        <v>4615</v>
      </c>
      <c r="F1538" s="53" t="s">
        <v>4655</v>
      </c>
      <c r="G1538" s="53" t="s">
        <v>4656</v>
      </c>
    </row>
    <row r="1539" customFormat="false" ht="12.75" hidden="false" customHeight="true" outlineLevel="0" collapsed="false">
      <c r="D1539" s="52" t="n">
        <v>51017</v>
      </c>
      <c r="E1539" s="53" t="s">
        <v>4615</v>
      </c>
      <c r="F1539" s="53" t="s">
        <v>4657</v>
      </c>
      <c r="G1539" s="53" t="s">
        <v>4658</v>
      </c>
    </row>
    <row r="1540" customFormat="false" ht="12.75" hidden="false" customHeight="true" outlineLevel="0" collapsed="false">
      <c r="D1540" s="52" t="n">
        <v>51017</v>
      </c>
      <c r="E1540" s="53" t="s">
        <v>4615</v>
      </c>
      <c r="F1540" s="53" t="s">
        <v>4659</v>
      </c>
      <c r="G1540" s="53" t="s">
        <v>4660</v>
      </c>
    </row>
    <row r="1541" customFormat="false" ht="12.75" hidden="false" customHeight="true" outlineLevel="0" collapsed="false">
      <c r="D1541" s="52" t="n">
        <v>51017</v>
      </c>
      <c r="E1541" s="53" t="s">
        <v>4615</v>
      </c>
      <c r="F1541" s="53" t="s">
        <v>4661</v>
      </c>
      <c r="G1541" s="53" t="s">
        <v>4662</v>
      </c>
    </row>
    <row r="1542" customFormat="false" ht="12.75" hidden="false" customHeight="true" outlineLevel="0" collapsed="false">
      <c r="D1542" s="52" t="n">
        <v>51017</v>
      </c>
      <c r="E1542" s="53" t="s">
        <v>4615</v>
      </c>
      <c r="F1542" s="53" t="s">
        <v>4663</v>
      </c>
      <c r="G1542" s="53" t="s">
        <v>4664</v>
      </c>
    </row>
    <row r="1543" customFormat="false" ht="12.75" hidden="false" customHeight="true" outlineLevel="0" collapsed="false">
      <c r="D1543" s="52" t="n">
        <v>51017</v>
      </c>
      <c r="E1543" s="53" t="s">
        <v>4615</v>
      </c>
      <c r="F1543" s="53" t="s">
        <v>4665</v>
      </c>
      <c r="G1543" s="53" t="s">
        <v>4666</v>
      </c>
    </row>
    <row r="1544" customFormat="false" ht="12.75" hidden="false" customHeight="true" outlineLevel="0" collapsed="false">
      <c r="D1544" s="52" t="n">
        <v>51017</v>
      </c>
      <c r="E1544" s="53" t="s">
        <v>4615</v>
      </c>
      <c r="F1544" s="53" t="s">
        <v>4667</v>
      </c>
      <c r="G1544" s="53" t="s">
        <v>4668</v>
      </c>
    </row>
    <row r="1545" customFormat="false" ht="12.75" hidden="false" customHeight="true" outlineLevel="0" collapsed="false">
      <c r="D1545" s="52" t="n">
        <v>51017</v>
      </c>
      <c r="E1545" s="53" t="s">
        <v>4615</v>
      </c>
      <c r="F1545" s="53" t="s">
        <v>4669</v>
      </c>
      <c r="G1545" s="53" t="s">
        <v>4670</v>
      </c>
    </row>
    <row r="1546" customFormat="false" ht="12.75" hidden="false" customHeight="true" outlineLevel="0" collapsed="false">
      <c r="D1546" s="52" t="n">
        <v>51017</v>
      </c>
      <c r="E1546" s="53" t="s">
        <v>4615</v>
      </c>
      <c r="F1546" s="53" t="s">
        <v>4671</v>
      </c>
      <c r="G1546" s="53" t="s">
        <v>4672</v>
      </c>
    </row>
    <row r="1547" customFormat="false" ht="12.75" hidden="false" customHeight="true" outlineLevel="0" collapsed="false">
      <c r="D1547" s="52" t="n">
        <v>51017</v>
      </c>
      <c r="E1547" s="53" t="s">
        <v>4615</v>
      </c>
      <c r="F1547" s="53" t="s">
        <v>4673</v>
      </c>
      <c r="G1547" s="53" t="s">
        <v>4674</v>
      </c>
    </row>
    <row r="1548" customFormat="false" ht="12.75" hidden="false" customHeight="true" outlineLevel="0" collapsed="false">
      <c r="D1548" s="52" t="n">
        <v>51017</v>
      </c>
      <c r="E1548" s="53" t="s">
        <v>4615</v>
      </c>
      <c r="F1548" s="53" t="s">
        <v>4675</v>
      </c>
      <c r="G1548" s="53" t="s">
        <v>4676</v>
      </c>
    </row>
    <row r="1549" customFormat="false" ht="12.75" hidden="false" customHeight="true" outlineLevel="0" collapsed="false">
      <c r="D1549" s="52" t="n">
        <v>51017</v>
      </c>
      <c r="E1549" s="53" t="s">
        <v>4615</v>
      </c>
      <c r="F1549" s="53" t="s">
        <v>4677</v>
      </c>
      <c r="G1549" s="53" t="s">
        <v>4678</v>
      </c>
    </row>
    <row r="1550" customFormat="false" ht="12.75" hidden="false" customHeight="true" outlineLevel="0" collapsed="false">
      <c r="D1550" s="52" t="n">
        <v>51017</v>
      </c>
      <c r="E1550" s="53" t="s">
        <v>4615</v>
      </c>
      <c r="F1550" s="53" t="s">
        <v>4679</v>
      </c>
      <c r="G1550" s="53" t="s">
        <v>3006</v>
      </c>
    </row>
    <row r="1551" customFormat="false" ht="12.75" hidden="false" customHeight="true" outlineLevel="0" collapsed="false">
      <c r="D1551" s="52" t="n">
        <v>51017</v>
      </c>
      <c r="E1551" s="53" t="s">
        <v>4615</v>
      </c>
      <c r="F1551" s="53" t="s">
        <v>4680</v>
      </c>
      <c r="G1551" s="53" t="s">
        <v>4681</v>
      </c>
    </row>
    <row r="1552" customFormat="false" ht="12.75" hidden="false" customHeight="true" outlineLevel="0" collapsed="false">
      <c r="D1552" s="52" t="n">
        <v>51017</v>
      </c>
      <c r="E1552" s="53" t="s">
        <v>4615</v>
      </c>
      <c r="F1552" s="53" t="s">
        <v>4682</v>
      </c>
      <c r="G1552" s="53" t="s">
        <v>4683</v>
      </c>
    </row>
    <row r="1553" customFormat="false" ht="12.75" hidden="false" customHeight="true" outlineLevel="0" collapsed="false">
      <c r="D1553" s="52" t="n">
        <v>51017</v>
      </c>
      <c r="E1553" s="53" t="s">
        <v>4615</v>
      </c>
      <c r="F1553" s="53" t="s">
        <v>4684</v>
      </c>
      <c r="G1553" s="53" t="s">
        <v>4685</v>
      </c>
    </row>
    <row r="1554" customFormat="false" ht="12.75" hidden="false" customHeight="true" outlineLevel="0" collapsed="false">
      <c r="D1554" s="52" t="n">
        <v>51017</v>
      </c>
      <c r="E1554" s="53" t="s">
        <v>4615</v>
      </c>
      <c r="F1554" s="53" t="s">
        <v>4686</v>
      </c>
      <c r="G1554" s="53" t="s">
        <v>4687</v>
      </c>
    </row>
    <row r="1555" customFormat="false" ht="12.75" hidden="false" customHeight="true" outlineLevel="0" collapsed="false">
      <c r="D1555" s="52" t="n">
        <v>51017</v>
      </c>
      <c r="E1555" s="53" t="s">
        <v>4615</v>
      </c>
      <c r="F1555" s="53" t="s">
        <v>4688</v>
      </c>
      <c r="G1555" s="53" t="s">
        <v>4689</v>
      </c>
    </row>
    <row r="1556" customFormat="false" ht="12.75" hidden="false" customHeight="true" outlineLevel="0" collapsed="false">
      <c r="D1556" s="52" t="n">
        <v>51017</v>
      </c>
      <c r="E1556" s="53" t="s">
        <v>4615</v>
      </c>
      <c r="F1556" s="53" t="s">
        <v>4690</v>
      </c>
      <c r="G1556" s="53" t="s">
        <v>4691</v>
      </c>
    </row>
    <row r="1557" customFormat="false" ht="12.75" hidden="false" customHeight="true" outlineLevel="0" collapsed="false">
      <c r="D1557" s="52" t="n">
        <v>51017</v>
      </c>
      <c r="E1557" s="53" t="s">
        <v>4615</v>
      </c>
      <c r="F1557" s="53" t="s">
        <v>4692</v>
      </c>
      <c r="G1557" s="53" t="s">
        <v>4693</v>
      </c>
    </row>
    <row r="1558" customFormat="false" ht="12.75" hidden="false" customHeight="true" outlineLevel="0" collapsed="false">
      <c r="D1558" s="52" t="n">
        <v>51017</v>
      </c>
      <c r="E1558" s="53" t="s">
        <v>4615</v>
      </c>
      <c r="F1558" s="53" t="s">
        <v>4694</v>
      </c>
      <c r="G1558" s="53" t="s">
        <v>4695</v>
      </c>
    </row>
    <row r="1559" customFormat="false" ht="12.75" hidden="false" customHeight="true" outlineLevel="0" collapsed="false">
      <c r="D1559" s="52" t="n">
        <v>51017</v>
      </c>
      <c r="E1559" s="53" t="s">
        <v>4615</v>
      </c>
      <c r="F1559" s="53" t="s">
        <v>4696</v>
      </c>
      <c r="G1559" s="53" t="s">
        <v>4697</v>
      </c>
    </row>
    <row r="1560" customFormat="false" ht="12.75" hidden="false" customHeight="true" outlineLevel="0" collapsed="false">
      <c r="D1560" s="52" t="n">
        <v>51017</v>
      </c>
      <c r="E1560" s="53" t="s">
        <v>4615</v>
      </c>
      <c r="F1560" s="53" t="s">
        <v>4698</v>
      </c>
      <c r="G1560" s="53" t="s">
        <v>4699</v>
      </c>
    </row>
    <row r="1561" customFormat="false" ht="12.75" hidden="false" customHeight="true" outlineLevel="0" collapsed="false">
      <c r="D1561" s="52" t="n">
        <v>51017</v>
      </c>
      <c r="E1561" s="53" t="s">
        <v>4615</v>
      </c>
      <c r="F1561" s="53" t="s">
        <v>4700</v>
      </c>
      <c r="G1561" s="53" t="s">
        <v>4701</v>
      </c>
    </row>
    <row r="1562" customFormat="false" ht="12.75" hidden="false" customHeight="true" outlineLevel="0" collapsed="false">
      <c r="D1562" s="52" t="n">
        <v>51017</v>
      </c>
      <c r="E1562" s="53" t="s">
        <v>4615</v>
      </c>
      <c r="F1562" s="53" t="s">
        <v>4702</v>
      </c>
      <c r="G1562" s="53" t="s">
        <v>4703</v>
      </c>
    </row>
    <row r="1563" customFormat="false" ht="12.75" hidden="false" customHeight="true" outlineLevel="0" collapsed="false">
      <c r="D1563" s="52" t="n">
        <v>51017</v>
      </c>
      <c r="E1563" s="53" t="s">
        <v>4615</v>
      </c>
      <c r="F1563" s="53" t="s">
        <v>4704</v>
      </c>
      <c r="G1563" s="53" t="s">
        <v>4705</v>
      </c>
    </row>
    <row r="1564" customFormat="false" ht="12.75" hidden="false" customHeight="true" outlineLevel="0" collapsed="false">
      <c r="D1564" s="52" t="n">
        <v>51017</v>
      </c>
      <c r="E1564" s="53" t="s">
        <v>4615</v>
      </c>
      <c r="F1564" s="53" t="s">
        <v>4706</v>
      </c>
      <c r="G1564" s="53" t="s">
        <v>4707</v>
      </c>
    </row>
    <row r="1565" customFormat="false" ht="12.75" hidden="false" customHeight="true" outlineLevel="0" collapsed="false">
      <c r="D1565" s="52" t="n">
        <v>51017</v>
      </c>
      <c r="E1565" s="53" t="s">
        <v>4615</v>
      </c>
      <c r="F1565" s="53" t="s">
        <v>4708</v>
      </c>
      <c r="G1565" s="53" t="s">
        <v>4709</v>
      </c>
    </row>
    <row r="1566" customFormat="false" ht="12.75" hidden="false" customHeight="true" outlineLevel="0" collapsed="false">
      <c r="D1566" s="52" t="n">
        <v>51017</v>
      </c>
      <c r="E1566" s="53" t="s">
        <v>4615</v>
      </c>
      <c r="F1566" s="53" t="s">
        <v>4710</v>
      </c>
      <c r="G1566" s="53" t="s">
        <v>3910</v>
      </c>
    </row>
    <row r="1567" customFormat="false" ht="12.75" hidden="false" customHeight="true" outlineLevel="0" collapsed="false">
      <c r="D1567" s="52" t="n">
        <v>51017</v>
      </c>
      <c r="E1567" s="53" t="s">
        <v>4615</v>
      </c>
      <c r="F1567" s="53" t="s">
        <v>4711</v>
      </c>
      <c r="G1567" s="53" t="s">
        <v>4712</v>
      </c>
    </row>
    <row r="1568" customFormat="false" ht="12.75" hidden="false" customHeight="true" outlineLevel="0" collapsed="false">
      <c r="D1568" s="52" t="n">
        <v>51017</v>
      </c>
      <c r="E1568" s="53" t="s">
        <v>4615</v>
      </c>
      <c r="F1568" s="53" t="s">
        <v>4713</v>
      </c>
      <c r="G1568" s="53" t="s">
        <v>4714</v>
      </c>
    </row>
    <row r="1569" customFormat="false" ht="12.75" hidden="false" customHeight="true" outlineLevel="0" collapsed="false">
      <c r="D1569" s="52" t="n">
        <v>51017</v>
      </c>
      <c r="E1569" s="53" t="s">
        <v>4615</v>
      </c>
      <c r="F1569" s="53" t="s">
        <v>4715</v>
      </c>
      <c r="G1569" s="53" t="s">
        <v>4716</v>
      </c>
    </row>
    <row r="1570" customFormat="false" ht="12.75" hidden="false" customHeight="true" outlineLevel="0" collapsed="false">
      <c r="D1570" s="52" t="n">
        <v>51017</v>
      </c>
      <c r="E1570" s="53" t="s">
        <v>4615</v>
      </c>
      <c r="F1570" s="53" t="s">
        <v>4717</v>
      </c>
      <c r="G1570" s="53" t="s">
        <v>4718</v>
      </c>
    </row>
    <row r="1571" customFormat="false" ht="12.75" hidden="false" customHeight="true" outlineLevel="0" collapsed="false">
      <c r="D1571" s="52" t="n">
        <v>51017</v>
      </c>
      <c r="E1571" s="53" t="s">
        <v>4615</v>
      </c>
      <c r="F1571" s="53" t="s">
        <v>4719</v>
      </c>
      <c r="G1571" s="53" t="s">
        <v>4720</v>
      </c>
    </row>
    <row r="1572" customFormat="false" ht="12.75" hidden="false" customHeight="true" outlineLevel="0" collapsed="false">
      <c r="D1572" s="52" t="n">
        <v>51017</v>
      </c>
      <c r="E1572" s="53" t="s">
        <v>4615</v>
      </c>
      <c r="F1572" s="53" t="s">
        <v>4721</v>
      </c>
      <c r="G1572" s="53" t="s">
        <v>4722</v>
      </c>
    </row>
    <row r="1573" customFormat="false" ht="12.75" hidden="false" customHeight="true" outlineLevel="0" collapsed="false">
      <c r="D1573" s="52" t="n">
        <v>51017</v>
      </c>
      <c r="E1573" s="53" t="s">
        <v>4615</v>
      </c>
      <c r="F1573" s="53" t="s">
        <v>4723</v>
      </c>
      <c r="G1573" s="53" t="s">
        <v>4724</v>
      </c>
    </row>
    <row r="1574" customFormat="false" ht="12.75" hidden="false" customHeight="true" outlineLevel="0" collapsed="false">
      <c r="D1574" s="52" t="n">
        <v>51017</v>
      </c>
      <c r="E1574" s="53" t="s">
        <v>4615</v>
      </c>
      <c r="F1574" s="53" t="s">
        <v>4725</v>
      </c>
      <c r="G1574" s="53" t="s">
        <v>4140</v>
      </c>
    </row>
    <row r="1575" customFormat="false" ht="12.75" hidden="false" customHeight="true" outlineLevel="0" collapsed="false">
      <c r="D1575" s="52" t="n">
        <v>51017</v>
      </c>
      <c r="E1575" s="53" t="s">
        <v>4615</v>
      </c>
      <c r="F1575" s="53" t="s">
        <v>4726</v>
      </c>
      <c r="G1575" s="53" t="s">
        <v>4727</v>
      </c>
    </row>
    <row r="1576" customFormat="false" ht="12.75" hidden="false" customHeight="true" outlineLevel="0" collapsed="false">
      <c r="D1576" s="52" t="n">
        <v>51017</v>
      </c>
      <c r="E1576" s="53" t="s">
        <v>4615</v>
      </c>
      <c r="F1576" s="53" t="s">
        <v>4728</v>
      </c>
      <c r="G1576" s="53" t="s">
        <v>4729</v>
      </c>
    </row>
    <row r="1577" customFormat="false" ht="12.75" hidden="false" customHeight="true" outlineLevel="0" collapsed="false">
      <c r="D1577" s="52" t="n">
        <v>51017</v>
      </c>
      <c r="E1577" s="53" t="s">
        <v>4615</v>
      </c>
      <c r="F1577" s="53" t="s">
        <v>4730</v>
      </c>
      <c r="G1577" s="53" t="s">
        <v>4731</v>
      </c>
    </row>
    <row r="1578" customFormat="false" ht="12.75" hidden="false" customHeight="true" outlineLevel="0" collapsed="false">
      <c r="D1578" s="52" t="n">
        <v>51017</v>
      </c>
      <c r="E1578" s="53" t="s">
        <v>4615</v>
      </c>
      <c r="F1578" s="53" t="s">
        <v>4732</v>
      </c>
      <c r="G1578" s="53" t="s">
        <v>4733</v>
      </c>
    </row>
    <row r="1579" customFormat="false" ht="12.75" hidden="false" customHeight="true" outlineLevel="0" collapsed="false">
      <c r="D1579" s="52" t="n">
        <v>51017</v>
      </c>
      <c r="E1579" s="53" t="s">
        <v>4615</v>
      </c>
      <c r="F1579" s="53" t="s">
        <v>4734</v>
      </c>
      <c r="G1579" s="53" t="s">
        <v>4735</v>
      </c>
    </row>
    <row r="1580" customFormat="false" ht="12.75" hidden="false" customHeight="true" outlineLevel="0" collapsed="false">
      <c r="D1580" s="52" t="n">
        <v>51017</v>
      </c>
      <c r="E1580" s="53" t="s">
        <v>4615</v>
      </c>
      <c r="F1580" s="53" t="s">
        <v>4736</v>
      </c>
      <c r="G1580" s="53" t="s">
        <v>4737</v>
      </c>
    </row>
    <row r="1581" customFormat="false" ht="12.75" hidden="false" customHeight="true" outlineLevel="0" collapsed="false">
      <c r="D1581" s="52" t="n">
        <v>51017</v>
      </c>
      <c r="E1581" s="53" t="s">
        <v>4615</v>
      </c>
      <c r="F1581" s="53" t="s">
        <v>4738</v>
      </c>
      <c r="G1581" s="53" t="s">
        <v>4739</v>
      </c>
    </row>
    <row r="1582" customFormat="false" ht="12.75" hidden="false" customHeight="true" outlineLevel="0" collapsed="false">
      <c r="D1582" s="52" t="n">
        <v>51017</v>
      </c>
      <c r="E1582" s="53" t="s">
        <v>4615</v>
      </c>
      <c r="F1582" s="53" t="s">
        <v>4740</v>
      </c>
      <c r="G1582" s="53" t="s">
        <v>2760</v>
      </c>
    </row>
    <row r="1583" customFormat="false" ht="12.75" hidden="false" customHeight="true" outlineLevel="0" collapsed="false">
      <c r="D1583" s="52" t="n">
        <v>51017</v>
      </c>
      <c r="E1583" s="53" t="s">
        <v>4615</v>
      </c>
      <c r="F1583" s="53" t="s">
        <v>4741</v>
      </c>
      <c r="G1583" s="53" t="s">
        <v>4742</v>
      </c>
    </row>
    <row r="1584" customFormat="false" ht="12.75" hidden="false" customHeight="true" outlineLevel="0" collapsed="false">
      <c r="D1584" s="52" t="n">
        <v>51017</v>
      </c>
      <c r="E1584" s="53" t="s">
        <v>4615</v>
      </c>
      <c r="F1584" s="53" t="s">
        <v>4743</v>
      </c>
      <c r="G1584" s="53" t="s">
        <v>4744</v>
      </c>
    </row>
    <row r="1585" customFormat="false" ht="12.75" hidden="false" customHeight="true" outlineLevel="0" collapsed="false">
      <c r="D1585" s="52" t="n">
        <v>51017</v>
      </c>
      <c r="E1585" s="53" t="s">
        <v>4615</v>
      </c>
      <c r="F1585" s="53" t="s">
        <v>4745</v>
      </c>
      <c r="G1585" s="53" t="s">
        <v>4746</v>
      </c>
    </row>
    <row r="1586" customFormat="false" ht="12.75" hidden="false" customHeight="true" outlineLevel="0" collapsed="false">
      <c r="D1586" s="52" t="n">
        <v>51017</v>
      </c>
      <c r="E1586" s="53" t="s">
        <v>4615</v>
      </c>
      <c r="F1586" s="53" t="s">
        <v>4747</v>
      </c>
      <c r="G1586" s="53" t="s">
        <v>4748</v>
      </c>
    </row>
    <row r="1587" customFormat="false" ht="12.75" hidden="false" customHeight="true" outlineLevel="0" collapsed="false">
      <c r="D1587" s="52" t="n">
        <v>51017</v>
      </c>
      <c r="E1587" s="53" t="s">
        <v>4615</v>
      </c>
      <c r="F1587" s="53" t="s">
        <v>4749</v>
      </c>
      <c r="G1587" s="53" t="s">
        <v>4750</v>
      </c>
    </row>
    <row r="1588" customFormat="false" ht="12.75" hidden="false" customHeight="true" outlineLevel="0" collapsed="false">
      <c r="D1588" s="52" t="n">
        <v>51017</v>
      </c>
      <c r="E1588" s="53" t="s">
        <v>4615</v>
      </c>
      <c r="F1588" s="53" t="s">
        <v>4751</v>
      </c>
      <c r="G1588" s="53" t="s">
        <v>4752</v>
      </c>
    </row>
    <row r="1589" customFormat="false" ht="12.75" hidden="false" customHeight="true" outlineLevel="0" collapsed="false">
      <c r="D1589" s="52" t="n">
        <v>51017</v>
      </c>
      <c r="E1589" s="53" t="s">
        <v>4615</v>
      </c>
      <c r="F1589" s="53" t="s">
        <v>4753</v>
      </c>
      <c r="G1589" s="53" t="s">
        <v>4754</v>
      </c>
    </row>
    <row r="1590" customFormat="false" ht="12.75" hidden="false" customHeight="true" outlineLevel="0" collapsed="false">
      <c r="D1590" s="52" t="n">
        <v>51017</v>
      </c>
      <c r="E1590" s="53" t="s">
        <v>4615</v>
      </c>
      <c r="F1590" s="53" t="s">
        <v>4755</v>
      </c>
      <c r="G1590" s="53" t="s">
        <v>4756</v>
      </c>
    </row>
    <row r="1591" customFormat="false" ht="12.75" hidden="false" customHeight="true" outlineLevel="0" collapsed="false">
      <c r="D1591" s="52" t="n">
        <v>51017</v>
      </c>
      <c r="E1591" s="53" t="s">
        <v>4615</v>
      </c>
      <c r="F1591" s="53" t="s">
        <v>4757</v>
      </c>
      <c r="G1591" s="53" t="s">
        <v>4758</v>
      </c>
    </row>
    <row r="1592" customFormat="false" ht="12.75" hidden="false" customHeight="true" outlineLevel="0" collapsed="false">
      <c r="D1592" s="52" t="n">
        <v>51017</v>
      </c>
      <c r="E1592" s="53" t="s">
        <v>4615</v>
      </c>
      <c r="F1592" s="53" t="s">
        <v>4759</v>
      </c>
      <c r="G1592" s="53" t="s">
        <v>4760</v>
      </c>
    </row>
    <row r="1593" customFormat="false" ht="12.75" hidden="false" customHeight="true" outlineLevel="0" collapsed="false">
      <c r="D1593" s="52" t="n">
        <v>51017</v>
      </c>
      <c r="E1593" s="53" t="s">
        <v>4615</v>
      </c>
      <c r="F1593" s="53" t="s">
        <v>4761</v>
      </c>
      <c r="G1593" s="53" t="s">
        <v>2826</v>
      </c>
    </row>
    <row r="1594" customFormat="false" ht="12.75" hidden="false" customHeight="true" outlineLevel="0" collapsed="false">
      <c r="D1594" s="52" t="n">
        <v>51017</v>
      </c>
      <c r="E1594" s="53" t="s">
        <v>4615</v>
      </c>
      <c r="F1594" s="53" t="s">
        <v>4762</v>
      </c>
      <c r="G1594" s="53" t="s">
        <v>4763</v>
      </c>
    </row>
    <row r="1595" customFormat="false" ht="12.75" hidden="false" customHeight="true" outlineLevel="0" collapsed="false">
      <c r="D1595" s="50" t="n">
        <v>50041</v>
      </c>
      <c r="E1595" s="51" t="s">
        <v>1576</v>
      </c>
      <c r="F1595" s="53" t="s">
        <v>4764</v>
      </c>
      <c r="G1595" s="53" t="s">
        <v>4765</v>
      </c>
    </row>
    <row r="1596" customFormat="false" ht="12.75" hidden="false" customHeight="true" outlineLevel="0" collapsed="false">
      <c r="D1596" s="50" t="n">
        <v>50041</v>
      </c>
      <c r="E1596" s="51" t="s">
        <v>1576</v>
      </c>
      <c r="F1596" s="53" t="s">
        <v>4766</v>
      </c>
      <c r="G1596" s="53" t="s">
        <v>4767</v>
      </c>
    </row>
    <row r="1597" customFormat="false" ht="12.75" hidden="false" customHeight="true" outlineLevel="0" collapsed="false">
      <c r="D1597" s="50" t="n">
        <v>50041</v>
      </c>
      <c r="E1597" s="51" t="s">
        <v>1576</v>
      </c>
      <c r="F1597" s="53" t="s">
        <v>4768</v>
      </c>
      <c r="G1597" s="53" t="s">
        <v>4769</v>
      </c>
    </row>
    <row r="1598" customFormat="false" ht="12.75" hidden="false" customHeight="true" outlineLevel="0" collapsed="false">
      <c r="D1598" s="50" t="n">
        <v>50041</v>
      </c>
      <c r="E1598" s="51" t="s">
        <v>1576</v>
      </c>
      <c r="F1598" s="53" t="s">
        <v>4770</v>
      </c>
      <c r="G1598" s="53" t="s">
        <v>4771</v>
      </c>
    </row>
    <row r="1599" customFormat="false" ht="12.75" hidden="false" customHeight="true" outlineLevel="0" collapsed="false">
      <c r="D1599" s="50" t="n">
        <v>50041</v>
      </c>
      <c r="E1599" s="51" t="s">
        <v>1576</v>
      </c>
      <c r="F1599" s="53" t="s">
        <v>4772</v>
      </c>
      <c r="G1599" s="53" t="s">
        <v>4773</v>
      </c>
    </row>
    <row r="1600" customFormat="false" ht="12.75" hidden="false" customHeight="true" outlineLevel="0" collapsed="false">
      <c r="D1600" s="50" t="n">
        <v>50041</v>
      </c>
      <c r="E1600" s="51" t="s">
        <v>1576</v>
      </c>
      <c r="F1600" s="53" t="s">
        <v>4774</v>
      </c>
      <c r="G1600" s="53" t="s">
        <v>4775</v>
      </c>
    </row>
    <row r="1601" customFormat="false" ht="12.75" hidden="false" customHeight="true" outlineLevel="0" collapsed="false">
      <c r="D1601" s="50" t="n">
        <v>50041</v>
      </c>
      <c r="E1601" s="51" t="s">
        <v>1576</v>
      </c>
      <c r="F1601" s="53" t="s">
        <v>4776</v>
      </c>
      <c r="G1601" s="53" t="s">
        <v>4777</v>
      </c>
    </row>
    <row r="1602" customFormat="false" ht="12.75" hidden="false" customHeight="true" outlineLevel="0" collapsed="false">
      <c r="D1602" s="50" t="n">
        <v>50041</v>
      </c>
      <c r="E1602" s="51" t="s">
        <v>1576</v>
      </c>
      <c r="F1602" s="53" t="s">
        <v>4778</v>
      </c>
      <c r="G1602" s="53" t="s">
        <v>2801</v>
      </c>
    </row>
    <row r="1603" customFormat="false" ht="12.75" hidden="false" customHeight="true" outlineLevel="0" collapsed="false">
      <c r="D1603" s="50" t="n">
        <v>50041</v>
      </c>
      <c r="E1603" s="51" t="s">
        <v>1576</v>
      </c>
      <c r="F1603" s="53" t="s">
        <v>4779</v>
      </c>
      <c r="G1603" s="53" t="s">
        <v>4780</v>
      </c>
    </row>
    <row r="1604" customFormat="false" ht="12.75" hidden="false" customHeight="true" outlineLevel="0" collapsed="false">
      <c r="D1604" s="50" t="n">
        <v>50041</v>
      </c>
      <c r="E1604" s="51" t="s">
        <v>1576</v>
      </c>
      <c r="F1604" s="53" t="s">
        <v>4781</v>
      </c>
      <c r="G1604" s="53" t="s">
        <v>4782</v>
      </c>
    </row>
    <row r="1605" customFormat="false" ht="12.75" hidden="false" customHeight="true" outlineLevel="0" collapsed="false">
      <c r="D1605" s="50" t="n">
        <v>50041</v>
      </c>
      <c r="E1605" s="51" t="s">
        <v>1576</v>
      </c>
      <c r="F1605" s="53" t="s">
        <v>4783</v>
      </c>
      <c r="G1605" s="53" t="s">
        <v>4784</v>
      </c>
    </row>
    <row r="1606" customFormat="false" ht="12.75" hidden="false" customHeight="true" outlineLevel="0" collapsed="false">
      <c r="D1606" s="50" t="n">
        <v>50041</v>
      </c>
      <c r="E1606" s="51" t="s">
        <v>1576</v>
      </c>
      <c r="F1606" s="53" t="s">
        <v>4785</v>
      </c>
      <c r="G1606" s="53" t="s">
        <v>4786</v>
      </c>
    </row>
    <row r="1607" customFormat="false" ht="12.75" hidden="false" customHeight="true" outlineLevel="0" collapsed="false">
      <c r="D1607" s="50" t="n">
        <v>50041</v>
      </c>
      <c r="E1607" s="51" t="s">
        <v>1576</v>
      </c>
      <c r="F1607" s="53" t="s">
        <v>4787</v>
      </c>
      <c r="G1607" s="53" t="s">
        <v>4788</v>
      </c>
    </row>
    <row r="1608" customFormat="false" ht="12.75" hidden="false" customHeight="true" outlineLevel="0" collapsed="false">
      <c r="D1608" s="50" t="n">
        <v>47023</v>
      </c>
      <c r="E1608" s="51" t="s">
        <v>1305</v>
      </c>
      <c r="F1608" s="53" t="s">
        <v>4789</v>
      </c>
      <c r="G1608" s="53" t="s">
        <v>4790</v>
      </c>
    </row>
    <row r="1609" customFormat="false" ht="12.75" hidden="false" customHeight="true" outlineLevel="0" collapsed="false">
      <c r="D1609" s="50" t="n">
        <v>47023</v>
      </c>
      <c r="E1609" s="51" t="s">
        <v>1305</v>
      </c>
      <c r="F1609" s="53" t="s">
        <v>4791</v>
      </c>
      <c r="G1609" s="53" t="s">
        <v>4792</v>
      </c>
    </row>
    <row r="1610" customFormat="false" ht="12.75" hidden="false" customHeight="true" outlineLevel="0" collapsed="false">
      <c r="D1610" s="50" t="n">
        <v>47023</v>
      </c>
      <c r="E1610" s="51" t="s">
        <v>1305</v>
      </c>
      <c r="F1610" s="53" t="s">
        <v>4793</v>
      </c>
      <c r="G1610" s="53" t="s">
        <v>4794</v>
      </c>
    </row>
    <row r="1611" customFormat="false" ht="12.75" hidden="false" customHeight="true" outlineLevel="0" collapsed="false">
      <c r="D1611" s="50" t="n">
        <v>47023</v>
      </c>
      <c r="E1611" s="51" t="s">
        <v>1305</v>
      </c>
      <c r="F1611" s="53" t="s">
        <v>4795</v>
      </c>
      <c r="G1611" s="53" t="s">
        <v>4796</v>
      </c>
    </row>
    <row r="1612" customFormat="false" ht="12.75" hidden="false" customHeight="true" outlineLevel="0" collapsed="false">
      <c r="D1612" s="50" t="n">
        <v>47023</v>
      </c>
      <c r="E1612" s="51" t="s">
        <v>1305</v>
      </c>
      <c r="F1612" s="53" t="s">
        <v>4797</v>
      </c>
      <c r="G1612" s="53" t="s">
        <v>4798</v>
      </c>
    </row>
    <row r="1613" customFormat="false" ht="12.75" hidden="false" customHeight="true" outlineLevel="0" collapsed="false">
      <c r="D1613" s="50" t="n">
        <v>47023</v>
      </c>
      <c r="E1613" s="51" t="s">
        <v>1305</v>
      </c>
      <c r="F1613" s="53" t="s">
        <v>4799</v>
      </c>
      <c r="G1613" s="53" t="s">
        <v>4800</v>
      </c>
    </row>
    <row r="1614" customFormat="false" ht="12.75" hidden="false" customHeight="true" outlineLevel="0" collapsed="false">
      <c r="D1614" s="50" t="n">
        <v>47023</v>
      </c>
      <c r="E1614" s="51" t="s">
        <v>1305</v>
      </c>
      <c r="F1614" s="53" t="s">
        <v>4801</v>
      </c>
      <c r="G1614" s="53" t="s">
        <v>4802</v>
      </c>
    </row>
    <row r="1615" customFormat="false" ht="12.75" hidden="false" customHeight="true" outlineLevel="0" collapsed="false">
      <c r="D1615" s="50" t="n">
        <v>47023</v>
      </c>
      <c r="E1615" s="51" t="s">
        <v>1305</v>
      </c>
      <c r="F1615" s="53" t="s">
        <v>4803</v>
      </c>
      <c r="G1615" s="53" t="s">
        <v>4804</v>
      </c>
    </row>
    <row r="1616" customFormat="false" ht="12.75" hidden="false" customHeight="true" outlineLevel="0" collapsed="false">
      <c r="D1616" s="50" t="n">
        <v>47023</v>
      </c>
      <c r="E1616" s="51" t="s">
        <v>1305</v>
      </c>
      <c r="F1616" s="53" t="s">
        <v>4805</v>
      </c>
      <c r="G1616" s="53" t="s">
        <v>4806</v>
      </c>
    </row>
    <row r="1617" customFormat="false" ht="12.75" hidden="false" customHeight="true" outlineLevel="0" collapsed="false">
      <c r="D1617" s="50" t="n">
        <v>47023</v>
      </c>
      <c r="E1617" s="51" t="s">
        <v>1305</v>
      </c>
      <c r="F1617" s="53" t="s">
        <v>4807</v>
      </c>
      <c r="G1617" s="53" t="s">
        <v>4808</v>
      </c>
    </row>
    <row r="1618" customFormat="false" ht="12.75" hidden="false" customHeight="true" outlineLevel="0" collapsed="false">
      <c r="D1618" s="52" t="n">
        <v>48013</v>
      </c>
      <c r="E1618" s="53" t="s">
        <v>4809</v>
      </c>
      <c r="F1618" s="53" t="s">
        <v>4810</v>
      </c>
      <c r="G1618" s="53" t="s">
        <v>4811</v>
      </c>
    </row>
    <row r="1619" customFormat="false" ht="12.75" hidden="false" customHeight="true" outlineLevel="0" collapsed="false">
      <c r="D1619" s="52" t="n">
        <v>48013</v>
      </c>
      <c r="E1619" s="53" t="s">
        <v>4809</v>
      </c>
      <c r="F1619" s="53" t="s">
        <v>4812</v>
      </c>
      <c r="G1619" s="53" t="s">
        <v>4813</v>
      </c>
    </row>
    <row r="1620" customFormat="false" ht="12.75" hidden="false" customHeight="true" outlineLevel="0" collapsed="false">
      <c r="D1620" s="52" t="n">
        <v>48013</v>
      </c>
      <c r="E1620" s="53" t="s">
        <v>4809</v>
      </c>
      <c r="F1620" s="53" t="s">
        <v>4814</v>
      </c>
      <c r="G1620" s="53" t="s">
        <v>4815</v>
      </c>
    </row>
    <row r="1621" customFormat="false" ht="12.75" hidden="false" customHeight="true" outlineLevel="0" collapsed="false">
      <c r="D1621" s="52" t="n">
        <v>48013</v>
      </c>
      <c r="E1621" s="53" t="s">
        <v>4809</v>
      </c>
      <c r="F1621" s="53" t="s">
        <v>4816</v>
      </c>
      <c r="G1621" s="53" t="s">
        <v>4817</v>
      </c>
    </row>
    <row r="1622" customFormat="false" ht="12.75" hidden="false" customHeight="true" outlineLevel="0" collapsed="false">
      <c r="D1622" s="52" t="n">
        <v>48013</v>
      </c>
      <c r="E1622" s="53" t="s">
        <v>4809</v>
      </c>
      <c r="F1622" s="53" t="s">
        <v>4818</v>
      </c>
      <c r="G1622" s="53" t="s">
        <v>4819</v>
      </c>
    </row>
    <row r="1623" customFormat="false" ht="12.75" hidden="false" customHeight="true" outlineLevel="0" collapsed="false">
      <c r="D1623" s="52" t="n">
        <v>48013</v>
      </c>
      <c r="E1623" s="53" t="s">
        <v>4809</v>
      </c>
      <c r="F1623" s="53" t="s">
        <v>4820</v>
      </c>
      <c r="G1623" s="53" t="s">
        <v>4821</v>
      </c>
    </row>
    <row r="1624" customFormat="false" ht="12.75" hidden="false" customHeight="true" outlineLevel="0" collapsed="false">
      <c r="D1624" s="52" t="n">
        <v>48013</v>
      </c>
      <c r="E1624" s="53" t="s">
        <v>4809</v>
      </c>
      <c r="F1624" s="53" t="s">
        <v>4822</v>
      </c>
      <c r="G1624" s="53" t="s">
        <v>4823</v>
      </c>
    </row>
    <row r="1625" customFormat="false" ht="12.75" hidden="false" customHeight="true" outlineLevel="0" collapsed="false">
      <c r="D1625" s="52" t="n">
        <v>48013</v>
      </c>
      <c r="E1625" s="53" t="s">
        <v>4809</v>
      </c>
      <c r="F1625" s="53" t="s">
        <v>4824</v>
      </c>
      <c r="G1625" s="53" t="s">
        <v>4825</v>
      </c>
    </row>
    <row r="1626" customFormat="false" ht="12.75" hidden="false" customHeight="true" outlineLevel="0" collapsed="false">
      <c r="D1626" s="52" t="n">
        <v>48013</v>
      </c>
      <c r="E1626" s="53" t="s">
        <v>4809</v>
      </c>
      <c r="F1626" s="53" t="s">
        <v>4826</v>
      </c>
      <c r="G1626" s="53" t="s">
        <v>4827</v>
      </c>
    </row>
    <row r="1627" customFormat="false" ht="12.75" hidden="false" customHeight="true" outlineLevel="0" collapsed="false">
      <c r="D1627" s="52" t="n">
        <v>48014</v>
      </c>
      <c r="E1627" s="53" t="s">
        <v>4828</v>
      </c>
      <c r="F1627" s="53" t="s">
        <v>4829</v>
      </c>
      <c r="G1627" s="53" t="s">
        <v>4830</v>
      </c>
    </row>
    <row r="1628" customFormat="false" ht="12.75" hidden="false" customHeight="true" outlineLevel="0" collapsed="false">
      <c r="D1628" s="52" t="n">
        <v>48014</v>
      </c>
      <c r="E1628" s="53" t="s">
        <v>4828</v>
      </c>
      <c r="F1628" s="53" t="s">
        <v>4831</v>
      </c>
      <c r="G1628" s="53" t="s">
        <v>4832</v>
      </c>
    </row>
    <row r="1629" customFormat="false" ht="12.75" hidden="false" customHeight="true" outlineLevel="0" collapsed="false">
      <c r="D1629" s="52" t="n">
        <v>48014</v>
      </c>
      <c r="E1629" s="53" t="s">
        <v>4828</v>
      </c>
      <c r="F1629" s="53" t="s">
        <v>4833</v>
      </c>
      <c r="G1629" s="53" t="s">
        <v>4834</v>
      </c>
    </row>
    <row r="1630" customFormat="false" ht="12.75" hidden="false" customHeight="true" outlineLevel="0" collapsed="false">
      <c r="D1630" s="52" t="n">
        <v>48014</v>
      </c>
      <c r="E1630" s="53" t="s">
        <v>4828</v>
      </c>
      <c r="F1630" s="53" t="s">
        <v>4835</v>
      </c>
      <c r="G1630" s="53" t="s">
        <v>4836</v>
      </c>
    </row>
    <row r="1631" customFormat="false" ht="12.75" hidden="false" customHeight="true" outlineLevel="0" collapsed="false">
      <c r="D1631" s="52" t="n">
        <v>48014</v>
      </c>
      <c r="E1631" s="53" t="s">
        <v>4828</v>
      </c>
      <c r="F1631" s="53" t="s">
        <v>4837</v>
      </c>
      <c r="G1631" s="53" t="s">
        <v>4838</v>
      </c>
    </row>
    <row r="1632" customFormat="false" ht="12.75" hidden="false" customHeight="true" outlineLevel="0" collapsed="false">
      <c r="D1632" s="52" t="n">
        <v>48014</v>
      </c>
      <c r="E1632" s="53" t="s">
        <v>4828</v>
      </c>
      <c r="F1632" s="53" t="s">
        <v>4839</v>
      </c>
      <c r="G1632" s="53" t="s">
        <v>4840</v>
      </c>
    </row>
    <row r="1633" customFormat="false" ht="12.75" hidden="false" customHeight="true" outlineLevel="0" collapsed="false">
      <c r="D1633" s="52" t="n">
        <v>48014</v>
      </c>
      <c r="E1633" s="53" t="s">
        <v>4828</v>
      </c>
      <c r="F1633" s="53" t="s">
        <v>4841</v>
      </c>
      <c r="G1633" s="53" t="s">
        <v>4842</v>
      </c>
    </row>
    <row r="1634" customFormat="false" ht="12.75" hidden="false" customHeight="true" outlineLevel="0" collapsed="false">
      <c r="D1634" s="52" t="n">
        <v>48014</v>
      </c>
      <c r="E1634" s="53" t="s">
        <v>4828</v>
      </c>
      <c r="F1634" s="53" t="s">
        <v>4843</v>
      </c>
      <c r="G1634" s="53" t="s">
        <v>3149</v>
      </c>
    </row>
    <row r="1635" customFormat="false" ht="12.75" hidden="false" customHeight="true" outlineLevel="0" collapsed="false">
      <c r="D1635" s="52" t="n">
        <v>48014</v>
      </c>
      <c r="E1635" s="53" t="s">
        <v>4828</v>
      </c>
      <c r="F1635" s="53" t="s">
        <v>4844</v>
      </c>
      <c r="G1635" s="53" t="s">
        <v>4845</v>
      </c>
    </row>
    <row r="1636" customFormat="false" ht="12.75" hidden="false" customHeight="true" outlineLevel="0" collapsed="false">
      <c r="D1636" s="52" t="n">
        <v>48014</v>
      </c>
      <c r="E1636" s="53" t="s">
        <v>4828</v>
      </c>
      <c r="F1636" s="53" t="s">
        <v>4846</v>
      </c>
      <c r="G1636" s="53" t="s">
        <v>4847</v>
      </c>
    </row>
    <row r="1637" customFormat="false" ht="12.75" hidden="false" customHeight="true" outlineLevel="0" collapsed="false">
      <c r="D1637" s="52" t="n">
        <v>48014</v>
      </c>
      <c r="E1637" s="53" t="s">
        <v>4828</v>
      </c>
      <c r="F1637" s="53" t="s">
        <v>4848</v>
      </c>
      <c r="G1637" s="53" t="s">
        <v>3327</v>
      </c>
    </row>
    <row r="1638" customFormat="false" ht="12.75" hidden="false" customHeight="true" outlineLevel="0" collapsed="false">
      <c r="D1638" s="52" t="n">
        <v>48014</v>
      </c>
      <c r="E1638" s="53" t="s">
        <v>4828</v>
      </c>
      <c r="F1638" s="53" t="s">
        <v>4849</v>
      </c>
      <c r="G1638" s="53" t="s">
        <v>4176</v>
      </c>
    </row>
    <row r="1639" customFormat="false" ht="12.75" hidden="false" customHeight="true" outlineLevel="0" collapsed="false">
      <c r="D1639" s="52" t="n">
        <v>48014</v>
      </c>
      <c r="E1639" s="53" t="s">
        <v>4828</v>
      </c>
      <c r="F1639" s="53" t="s">
        <v>4850</v>
      </c>
      <c r="G1639" s="53" t="s">
        <v>4851</v>
      </c>
    </row>
    <row r="1640" customFormat="false" ht="12.75" hidden="false" customHeight="true" outlineLevel="0" collapsed="false">
      <c r="D1640" s="52" t="n">
        <v>48014</v>
      </c>
      <c r="E1640" s="53" t="s">
        <v>4828</v>
      </c>
      <c r="F1640" s="53" t="s">
        <v>4852</v>
      </c>
      <c r="G1640" s="53" t="s">
        <v>4853</v>
      </c>
    </row>
    <row r="1641" customFormat="false" ht="12.75" hidden="false" customHeight="true" outlineLevel="0" collapsed="false">
      <c r="D1641" s="52" t="n">
        <v>48014</v>
      </c>
      <c r="E1641" s="53" t="s">
        <v>4828</v>
      </c>
      <c r="F1641" s="53" t="s">
        <v>4854</v>
      </c>
      <c r="G1641" s="53" t="s">
        <v>4855</v>
      </c>
    </row>
    <row r="1642" customFormat="false" ht="12.75" hidden="false" customHeight="true" outlineLevel="0" collapsed="false">
      <c r="D1642" s="52" t="n">
        <v>48014</v>
      </c>
      <c r="E1642" s="53" t="s">
        <v>4828</v>
      </c>
      <c r="F1642" s="53" t="s">
        <v>4856</v>
      </c>
      <c r="G1642" s="53" t="s">
        <v>4857</v>
      </c>
    </row>
    <row r="1643" customFormat="false" ht="12.75" hidden="false" customHeight="true" outlineLevel="0" collapsed="false">
      <c r="D1643" s="52" t="n">
        <v>48014</v>
      </c>
      <c r="E1643" s="53" t="s">
        <v>4828</v>
      </c>
      <c r="F1643" s="53" t="s">
        <v>4858</v>
      </c>
      <c r="G1643" s="53" t="s">
        <v>1683</v>
      </c>
    </row>
    <row r="1644" customFormat="false" ht="12.75" hidden="false" customHeight="true" outlineLevel="0" collapsed="false">
      <c r="D1644" s="52" t="n">
        <v>48014</v>
      </c>
      <c r="E1644" s="53" t="s">
        <v>4828</v>
      </c>
      <c r="F1644" s="53" t="s">
        <v>4859</v>
      </c>
      <c r="G1644" s="53" t="s">
        <v>4860</v>
      </c>
    </row>
    <row r="1645" customFormat="false" ht="12.75" hidden="false" customHeight="true" outlineLevel="0" collapsed="false">
      <c r="D1645" s="52" t="n">
        <v>48014</v>
      </c>
      <c r="E1645" s="53" t="s">
        <v>4828</v>
      </c>
      <c r="F1645" s="53" t="s">
        <v>4861</v>
      </c>
      <c r="G1645" s="53" t="s">
        <v>4862</v>
      </c>
    </row>
    <row r="1646" customFormat="false" ht="12.75" hidden="false" customHeight="true" outlineLevel="0" collapsed="false">
      <c r="D1646" s="52" t="n">
        <v>48014</v>
      </c>
      <c r="E1646" s="53" t="s">
        <v>4828</v>
      </c>
      <c r="F1646" s="53" t="s">
        <v>4863</v>
      </c>
      <c r="G1646" s="53" t="s">
        <v>4864</v>
      </c>
    </row>
    <row r="1647" customFormat="false" ht="12.75" hidden="false" customHeight="true" outlineLevel="0" collapsed="false">
      <c r="D1647" s="52" t="n">
        <v>48014</v>
      </c>
      <c r="E1647" s="53" t="s">
        <v>4828</v>
      </c>
      <c r="F1647" s="53" t="s">
        <v>4865</v>
      </c>
      <c r="G1647" s="53" t="s">
        <v>4866</v>
      </c>
    </row>
    <row r="1648" customFormat="false" ht="12.75" hidden="false" customHeight="true" outlineLevel="0" collapsed="false">
      <c r="D1648" s="52" t="n">
        <v>48014</v>
      </c>
      <c r="E1648" s="53" t="s">
        <v>4828</v>
      </c>
      <c r="F1648" s="53" t="s">
        <v>4867</v>
      </c>
      <c r="G1648" s="53" t="s">
        <v>2573</v>
      </c>
    </row>
    <row r="1649" customFormat="false" ht="12.75" hidden="false" customHeight="true" outlineLevel="0" collapsed="false">
      <c r="D1649" s="52" t="n">
        <v>48014</v>
      </c>
      <c r="E1649" s="53" t="s">
        <v>4828</v>
      </c>
      <c r="F1649" s="53" t="s">
        <v>4868</v>
      </c>
      <c r="G1649" s="53" t="s">
        <v>4869</v>
      </c>
    </row>
    <row r="1650" customFormat="false" ht="12.75" hidden="false" customHeight="true" outlineLevel="0" collapsed="false">
      <c r="D1650" s="52" t="n">
        <v>48014</v>
      </c>
      <c r="E1650" s="53" t="s">
        <v>4828</v>
      </c>
      <c r="F1650" s="53" t="s">
        <v>4870</v>
      </c>
      <c r="G1650" s="53" t="s">
        <v>4871</v>
      </c>
    </row>
    <row r="1651" customFormat="false" ht="12.75" hidden="false" customHeight="true" outlineLevel="0" collapsed="false">
      <c r="D1651" s="52" t="n">
        <v>48014</v>
      </c>
      <c r="E1651" s="53" t="s">
        <v>4828</v>
      </c>
      <c r="F1651" s="53" t="s">
        <v>4872</v>
      </c>
      <c r="G1651" s="53" t="s">
        <v>4873</v>
      </c>
    </row>
    <row r="1652" customFormat="false" ht="12.75" hidden="false" customHeight="true" outlineLevel="0" collapsed="false">
      <c r="D1652" s="52" t="n">
        <v>48014</v>
      </c>
      <c r="E1652" s="53" t="s">
        <v>4828</v>
      </c>
      <c r="F1652" s="53" t="s">
        <v>4874</v>
      </c>
      <c r="G1652" s="53" t="s">
        <v>4875</v>
      </c>
    </row>
    <row r="1653" customFormat="false" ht="12.75" hidden="false" customHeight="true" outlineLevel="0" collapsed="false">
      <c r="D1653" s="52" t="n">
        <v>48014</v>
      </c>
      <c r="E1653" s="53" t="s">
        <v>4828</v>
      </c>
      <c r="F1653" s="53" t="s">
        <v>4876</v>
      </c>
      <c r="G1653" s="53" t="s">
        <v>4877</v>
      </c>
    </row>
    <row r="1654" customFormat="false" ht="12.75" hidden="false" customHeight="true" outlineLevel="0" collapsed="false">
      <c r="D1654" s="52" t="n">
        <v>48014</v>
      </c>
      <c r="E1654" s="53" t="s">
        <v>4828</v>
      </c>
      <c r="F1654" s="53" t="s">
        <v>4878</v>
      </c>
      <c r="G1654" s="53" t="s">
        <v>4879</v>
      </c>
    </row>
    <row r="1655" customFormat="false" ht="12.75" hidden="false" customHeight="true" outlineLevel="0" collapsed="false">
      <c r="D1655" s="52" t="n">
        <v>48014</v>
      </c>
      <c r="E1655" s="53" t="s">
        <v>4828</v>
      </c>
      <c r="F1655" s="53" t="s">
        <v>4880</v>
      </c>
      <c r="G1655" s="53" t="s">
        <v>4071</v>
      </c>
    </row>
    <row r="1656" customFormat="false" ht="12.75" hidden="false" customHeight="true" outlineLevel="0" collapsed="false">
      <c r="D1656" s="52" t="n">
        <v>48014</v>
      </c>
      <c r="E1656" s="53" t="s">
        <v>4828</v>
      </c>
      <c r="F1656" s="53" t="s">
        <v>4881</v>
      </c>
      <c r="G1656" s="53" t="s">
        <v>4882</v>
      </c>
    </row>
    <row r="1657" customFormat="false" ht="12.75" hidden="false" customHeight="true" outlineLevel="0" collapsed="false">
      <c r="D1657" s="50" t="n">
        <v>46036</v>
      </c>
      <c r="E1657" s="51" t="s">
        <v>1584</v>
      </c>
      <c r="F1657" s="53" t="s">
        <v>4883</v>
      </c>
      <c r="G1657" s="53" t="s">
        <v>3491</v>
      </c>
    </row>
    <row r="1658" customFormat="false" ht="12.75" hidden="false" customHeight="true" outlineLevel="0" collapsed="false">
      <c r="D1658" s="50" t="n">
        <v>46036</v>
      </c>
      <c r="E1658" s="51" t="s">
        <v>1584</v>
      </c>
      <c r="F1658" s="53" t="s">
        <v>4884</v>
      </c>
      <c r="G1658" s="53" t="s">
        <v>4885</v>
      </c>
    </row>
    <row r="1659" customFormat="false" ht="12.75" hidden="false" customHeight="true" outlineLevel="0" collapsed="false">
      <c r="D1659" s="50" t="n">
        <v>46036</v>
      </c>
      <c r="E1659" s="51" t="s">
        <v>1584</v>
      </c>
      <c r="F1659" s="53" t="s">
        <v>4886</v>
      </c>
      <c r="G1659" s="53" t="s">
        <v>4887</v>
      </c>
    </row>
    <row r="1660" customFormat="false" ht="12.75" hidden="false" customHeight="true" outlineLevel="0" collapsed="false">
      <c r="D1660" s="50" t="n">
        <v>46036</v>
      </c>
      <c r="E1660" s="51" t="s">
        <v>1584</v>
      </c>
      <c r="F1660" s="53" t="s">
        <v>4888</v>
      </c>
      <c r="G1660" s="53" t="s">
        <v>4889</v>
      </c>
    </row>
    <row r="1661" customFormat="false" ht="12.75" hidden="false" customHeight="true" outlineLevel="0" collapsed="false">
      <c r="D1661" s="50" t="n">
        <v>46036</v>
      </c>
      <c r="E1661" s="51" t="s">
        <v>1584</v>
      </c>
      <c r="F1661" s="53" t="s">
        <v>4890</v>
      </c>
      <c r="G1661" s="53" t="s">
        <v>4891</v>
      </c>
    </row>
    <row r="1662" customFormat="false" ht="12.75" hidden="false" customHeight="true" outlineLevel="0" collapsed="false">
      <c r="D1662" s="50" t="n">
        <v>46036</v>
      </c>
      <c r="E1662" s="51" t="s">
        <v>1584</v>
      </c>
      <c r="F1662" s="53" t="s">
        <v>4892</v>
      </c>
      <c r="G1662" s="53" t="s">
        <v>4893</v>
      </c>
    </row>
    <row r="1663" customFormat="false" ht="12.75" hidden="false" customHeight="true" outlineLevel="0" collapsed="false">
      <c r="D1663" s="52" t="n">
        <v>50014</v>
      </c>
      <c r="E1663" s="53" t="s">
        <v>4894</v>
      </c>
      <c r="F1663" s="53" t="s">
        <v>4895</v>
      </c>
      <c r="G1663" s="53" t="s">
        <v>4896</v>
      </c>
    </row>
    <row r="1664" customFormat="false" ht="12.75" hidden="false" customHeight="true" outlineLevel="0" collapsed="false">
      <c r="D1664" s="52" t="n">
        <v>50014</v>
      </c>
      <c r="E1664" s="53" t="s">
        <v>4894</v>
      </c>
      <c r="F1664" s="53" t="s">
        <v>4897</v>
      </c>
      <c r="G1664" s="53" t="s">
        <v>4898</v>
      </c>
    </row>
    <row r="1665" customFormat="false" ht="12.75" hidden="false" customHeight="true" outlineLevel="0" collapsed="false">
      <c r="D1665" s="52" t="n">
        <v>50014</v>
      </c>
      <c r="E1665" s="53" t="s">
        <v>4894</v>
      </c>
      <c r="F1665" s="53" t="s">
        <v>4899</v>
      </c>
      <c r="G1665" s="53" t="s">
        <v>1789</v>
      </c>
    </row>
    <row r="1666" customFormat="false" ht="12.75" hidden="false" customHeight="true" outlineLevel="0" collapsed="false">
      <c r="D1666" s="52" t="n">
        <v>50014</v>
      </c>
      <c r="E1666" s="53" t="s">
        <v>4894</v>
      </c>
      <c r="F1666" s="53" t="s">
        <v>4900</v>
      </c>
      <c r="G1666" s="53" t="s">
        <v>4901</v>
      </c>
    </row>
    <row r="1667" customFormat="false" ht="12.75" hidden="false" customHeight="true" outlineLevel="0" collapsed="false">
      <c r="D1667" s="52" t="n">
        <v>50014</v>
      </c>
      <c r="E1667" s="53" t="s">
        <v>4894</v>
      </c>
      <c r="F1667" s="53" t="s">
        <v>4902</v>
      </c>
      <c r="G1667" s="53" t="s">
        <v>4903</v>
      </c>
    </row>
    <row r="1668" customFormat="false" ht="12.75" hidden="false" customHeight="true" outlineLevel="0" collapsed="false">
      <c r="D1668" s="52" t="n">
        <v>50014</v>
      </c>
      <c r="E1668" s="53" t="s">
        <v>4894</v>
      </c>
      <c r="F1668" s="53" t="s">
        <v>4904</v>
      </c>
      <c r="G1668" s="53" t="s">
        <v>4905</v>
      </c>
    </row>
    <row r="1669" customFormat="false" ht="12.75" hidden="false" customHeight="true" outlineLevel="0" collapsed="false">
      <c r="D1669" s="52" t="n">
        <v>50014</v>
      </c>
      <c r="E1669" s="53" t="s">
        <v>4894</v>
      </c>
      <c r="F1669" s="53" t="s">
        <v>4906</v>
      </c>
      <c r="G1669" s="53" t="s">
        <v>4907</v>
      </c>
    </row>
    <row r="1670" customFormat="false" ht="12.75" hidden="false" customHeight="true" outlineLevel="0" collapsed="false">
      <c r="D1670" s="52" t="n">
        <v>50014</v>
      </c>
      <c r="E1670" s="53" t="s">
        <v>4894</v>
      </c>
      <c r="F1670" s="53" t="s">
        <v>4908</v>
      </c>
      <c r="G1670" s="53" t="s">
        <v>4909</v>
      </c>
    </row>
    <row r="1671" customFormat="false" ht="12.75" hidden="false" customHeight="true" outlineLevel="0" collapsed="false">
      <c r="D1671" s="52" t="n">
        <v>50014</v>
      </c>
      <c r="E1671" s="53" t="s">
        <v>4894</v>
      </c>
      <c r="F1671" s="53" t="s">
        <v>4910</v>
      </c>
      <c r="G1671" s="53" t="s">
        <v>4911</v>
      </c>
    </row>
    <row r="1672" customFormat="false" ht="12.75" hidden="false" customHeight="true" outlineLevel="0" collapsed="false">
      <c r="D1672" s="52" t="n">
        <v>50014</v>
      </c>
      <c r="E1672" s="53" t="s">
        <v>4894</v>
      </c>
      <c r="F1672" s="53" t="s">
        <v>4912</v>
      </c>
      <c r="G1672" s="53" t="s">
        <v>4913</v>
      </c>
    </row>
    <row r="1673" customFormat="false" ht="12.75" hidden="false" customHeight="true" outlineLevel="0" collapsed="false">
      <c r="D1673" s="52" t="n">
        <v>50014</v>
      </c>
      <c r="E1673" s="53" t="s">
        <v>4894</v>
      </c>
      <c r="F1673" s="53" t="s">
        <v>4914</v>
      </c>
      <c r="G1673" s="53" t="s">
        <v>4915</v>
      </c>
    </row>
    <row r="1674" customFormat="false" ht="12.75" hidden="false" customHeight="true" outlineLevel="0" collapsed="false">
      <c r="D1674" s="52" t="n">
        <v>50014</v>
      </c>
      <c r="E1674" s="53" t="s">
        <v>4894</v>
      </c>
      <c r="F1674" s="53" t="s">
        <v>4916</v>
      </c>
      <c r="G1674" s="53" t="s">
        <v>4917</v>
      </c>
    </row>
    <row r="1675" customFormat="false" ht="12.75" hidden="false" customHeight="true" outlineLevel="0" collapsed="false">
      <c r="D1675" s="52" t="n">
        <v>50014</v>
      </c>
      <c r="E1675" s="53" t="s">
        <v>4894</v>
      </c>
      <c r="F1675" s="53" t="s">
        <v>4918</v>
      </c>
      <c r="G1675" s="53" t="s">
        <v>4919</v>
      </c>
    </row>
    <row r="1676" customFormat="false" ht="12.75" hidden="false" customHeight="true" outlineLevel="0" collapsed="false">
      <c r="D1676" s="52" t="n">
        <v>50014</v>
      </c>
      <c r="E1676" s="53" t="s">
        <v>4894</v>
      </c>
      <c r="F1676" s="53" t="s">
        <v>4920</v>
      </c>
      <c r="G1676" s="53" t="s">
        <v>4921</v>
      </c>
    </row>
    <row r="1677" customFormat="false" ht="12.75" hidden="false" customHeight="true" outlineLevel="0" collapsed="false">
      <c r="D1677" s="52" t="n">
        <v>50014</v>
      </c>
      <c r="E1677" s="53" t="s">
        <v>4894</v>
      </c>
      <c r="F1677" s="53" t="s">
        <v>4922</v>
      </c>
      <c r="G1677" s="53" t="s">
        <v>4923</v>
      </c>
    </row>
    <row r="1678" customFormat="false" ht="12.75" hidden="false" customHeight="true" outlineLevel="0" collapsed="false">
      <c r="D1678" s="52" t="n">
        <v>50014</v>
      </c>
      <c r="E1678" s="53" t="s">
        <v>4894</v>
      </c>
      <c r="F1678" s="53" t="s">
        <v>4924</v>
      </c>
      <c r="G1678" s="53" t="s">
        <v>4925</v>
      </c>
    </row>
    <row r="1679" customFormat="false" ht="12.75" hidden="false" customHeight="true" outlineLevel="0" collapsed="false">
      <c r="D1679" s="52" t="n">
        <v>48015</v>
      </c>
      <c r="E1679" s="53" t="s">
        <v>4926</v>
      </c>
      <c r="F1679" s="53" t="s">
        <v>4927</v>
      </c>
      <c r="G1679" s="53" t="s">
        <v>4928</v>
      </c>
    </row>
    <row r="1680" customFormat="false" ht="12.75" hidden="false" customHeight="true" outlineLevel="0" collapsed="false">
      <c r="D1680" s="52" t="n">
        <v>48015</v>
      </c>
      <c r="E1680" s="53" t="s">
        <v>4926</v>
      </c>
      <c r="F1680" s="53" t="s">
        <v>4929</v>
      </c>
      <c r="G1680" s="53" t="s">
        <v>4930</v>
      </c>
    </row>
    <row r="1681" customFormat="false" ht="12.75" hidden="false" customHeight="true" outlineLevel="0" collapsed="false">
      <c r="D1681" s="52" t="n">
        <v>48015</v>
      </c>
      <c r="E1681" s="53" t="s">
        <v>4926</v>
      </c>
      <c r="F1681" s="53" t="s">
        <v>4931</v>
      </c>
      <c r="G1681" s="53" t="s">
        <v>4932</v>
      </c>
    </row>
    <row r="1682" customFormat="false" ht="12.75" hidden="false" customHeight="true" outlineLevel="0" collapsed="false">
      <c r="D1682" s="52" t="n">
        <v>48015</v>
      </c>
      <c r="E1682" s="53" t="s">
        <v>4926</v>
      </c>
      <c r="F1682" s="53" t="s">
        <v>4933</v>
      </c>
      <c r="G1682" s="53" t="s">
        <v>4934</v>
      </c>
    </row>
    <row r="1683" customFormat="false" ht="12.75" hidden="false" customHeight="true" outlineLevel="0" collapsed="false">
      <c r="D1683" s="52" t="n">
        <v>48015</v>
      </c>
      <c r="E1683" s="53" t="s">
        <v>4926</v>
      </c>
      <c r="F1683" s="53" t="s">
        <v>4935</v>
      </c>
      <c r="G1683" s="53" t="s">
        <v>4936</v>
      </c>
    </row>
    <row r="1684" customFormat="false" ht="12.75" hidden="false" customHeight="true" outlineLevel="0" collapsed="false">
      <c r="D1684" s="52" t="n">
        <v>48015</v>
      </c>
      <c r="E1684" s="53" t="s">
        <v>4926</v>
      </c>
      <c r="F1684" s="53" t="s">
        <v>4937</v>
      </c>
      <c r="G1684" s="53" t="s">
        <v>4938</v>
      </c>
    </row>
    <row r="1685" customFormat="false" ht="12.75" hidden="false" customHeight="true" outlineLevel="0" collapsed="false">
      <c r="D1685" s="52" t="n">
        <v>48015</v>
      </c>
      <c r="E1685" s="53" t="s">
        <v>4926</v>
      </c>
      <c r="F1685" s="53" t="s">
        <v>4939</v>
      </c>
      <c r="G1685" s="53" t="s">
        <v>4940</v>
      </c>
    </row>
    <row r="1686" customFormat="false" ht="12.75" hidden="false" customHeight="true" outlineLevel="0" collapsed="false">
      <c r="D1686" s="52" t="n">
        <v>48015</v>
      </c>
      <c r="E1686" s="53" t="s">
        <v>4926</v>
      </c>
      <c r="F1686" s="53" t="s">
        <v>4941</v>
      </c>
      <c r="G1686" s="53" t="s">
        <v>4942</v>
      </c>
    </row>
    <row r="1687" customFormat="false" ht="12.75" hidden="false" customHeight="true" outlineLevel="0" collapsed="false">
      <c r="D1687" s="52" t="n">
        <v>48015</v>
      </c>
      <c r="E1687" s="53" t="s">
        <v>4926</v>
      </c>
      <c r="F1687" s="53" t="s">
        <v>4943</v>
      </c>
      <c r="G1687" s="53" t="s">
        <v>4944</v>
      </c>
    </row>
    <row r="1688" customFormat="false" ht="12.75" hidden="false" customHeight="true" outlineLevel="0" collapsed="false">
      <c r="D1688" s="52" t="n">
        <v>48015</v>
      </c>
      <c r="E1688" s="53" t="s">
        <v>4926</v>
      </c>
      <c r="F1688" s="53" t="s">
        <v>4945</v>
      </c>
      <c r="G1688" s="53" t="s">
        <v>4946</v>
      </c>
    </row>
    <row r="1689" customFormat="false" ht="12.75" hidden="false" customHeight="true" outlineLevel="0" collapsed="false">
      <c r="D1689" s="52" t="n">
        <v>48015</v>
      </c>
      <c r="E1689" s="53" t="s">
        <v>4926</v>
      </c>
      <c r="F1689" s="53" t="s">
        <v>4947</v>
      </c>
      <c r="G1689" s="53" t="s">
        <v>4948</v>
      </c>
    </row>
    <row r="1690" customFormat="false" ht="12.75" hidden="false" customHeight="true" outlineLevel="0" collapsed="false">
      <c r="D1690" s="52" t="n">
        <v>48015</v>
      </c>
      <c r="E1690" s="53" t="s">
        <v>4926</v>
      </c>
      <c r="F1690" s="53" t="s">
        <v>4949</v>
      </c>
      <c r="G1690" s="53" t="s">
        <v>4950</v>
      </c>
    </row>
    <row r="1691" customFormat="false" ht="12.75" hidden="false" customHeight="true" outlineLevel="0" collapsed="false">
      <c r="D1691" s="52" t="n">
        <v>48015</v>
      </c>
      <c r="E1691" s="53" t="s">
        <v>4926</v>
      </c>
      <c r="F1691" s="53" t="s">
        <v>4951</v>
      </c>
      <c r="G1691" s="53" t="s">
        <v>4952</v>
      </c>
    </row>
    <row r="1692" customFormat="false" ht="12.75" hidden="false" customHeight="true" outlineLevel="0" collapsed="false">
      <c r="D1692" s="52" t="n">
        <v>48015</v>
      </c>
      <c r="E1692" s="53" t="s">
        <v>4926</v>
      </c>
      <c r="F1692" s="53" t="s">
        <v>4953</v>
      </c>
      <c r="G1692" s="53" t="s">
        <v>4954</v>
      </c>
    </row>
    <row r="1693" customFormat="false" ht="12.75" hidden="false" customHeight="true" outlineLevel="0" collapsed="false">
      <c r="D1693" s="52" t="n">
        <v>48015</v>
      </c>
      <c r="E1693" s="53" t="s">
        <v>4926</v>
      </c>
      <c r="F1693" s="53" t="s">
        <v>4955</v>
      </c>
      <c r="G1693" s="53" t="s">
        <v>4956</v>
      </c>
    </row>
    <row r="1694" customFormat="false" ht="12.75" hidden="false" customHeight="true" outlineLevel="0" collapsed="false">
      <c r="D1694" s="52" t="n">
        <v>48015</v>
      </c>
      <c r="E1694" s="53" t="s">
        <v>4926</v>
      </c>
      <c r="F1694" s="53" t="s">
        <v>4957</v>
      </c>
      <c r="G1694" s="53" t="s">
        <v>4958</v>
      </c>
    </row>
    <row r="1695" customFormat="false" ht="12.75" hidden="false" customHeight="true" outlineLevel="0" collapsed="false">
      <c r="D1695" s="52" t="n">
        <v>48015</v>
      </c>
      <c r="E1695" s="53" t="s">
        <v>4926</v>
      </c>
      <c r="F1695" s="53" t="s">
        <v>4959</v>
      </c>
      <c r="G1695" s="53" t="s">
        <v>4960</v>
      </c>
    </row>
    <row r="1696" customFormat="false" ht="12.75" hidden="false" customHeight="true" outlineLevel="0" collapsed="false">
      <c r="D1696" s="52" t="n">
        <v>48015</v>
      </c>
      <c r="E1696" s="53" t="s">
        <v>4926</v>
      </c>
      <c r="F1696" s="53" t="s">
        <v>4961</v>
      </c>
      <c r="G1696" s="53" t="s">
        <v>4142</v>
      </c>
    </row>
    <row r="1697" customFormat="false" ht="12.75" hidden="false" customHeight="true" outlineLevel="0" collapsed="false">
      <c r="D1697" s="52" t="n">
        <v>48015</v>
      </c>
      <c r="E1697" s="53" t="s">
        <v>4926</v>
      </c>
      <c r="F1697" s="53" t="s">
        <v>4962</v>
      </c>
      <c r="G1697" s="53" t="s">
        <v>4963</v>
      </c>
    </row>
    <row r="1698" customFormat="false" ht="12.75" hidden="false" customHeight="true" outlineLevel="0" collapsed="false">
      <c r="D1698" s="52" t="n">
        <v>48015</v>
      </c>
      <c r="E1698" s="53" t="s">
        <v>4926</v>
      </c>
      <c r="F1698" s="53" t="s">
        <v>4964</v>
      </c>
      <c r="G1698" s="53" t="s">
        <v>4965</v>
      </c>
    </row>
    <row r="1699" customFormat="false" ht="12.75" hidden="false" customHeight="true" outlineLevel="0" collapsed="false">
      <c r="D1699" s="52" t="n">
        <v>48015</v>
      </c>
      <c r="E1699" s="53" t="s">
        <v>4926</v>
      </c>
      <c r="F1699" s="53" t="s">
        <v>4966</v>
      </c>
      <c r="G1699" s="53" t="s">
        <v>4967</v>
      </c>
    </row>
    <row r="1700" customFormat="false" ht="12.75" hidden="false" customHeight="true" outlineLevel="0" collapsed="false">
      <c r="D1700" s="52" t="n">
        <v>48015</v>
      </c>
      <c r="E1700" s="53" t="s">
        <v>4926</v>
      </c>
      <c r="F1700" s="53" t="s">
        <v>4968</v>
      </c>
      <c r="G1700" s="53" t="s">
        <v>4969</v>
      </c>
    </row>
    <row r="1701" customFormat="false" ht="12.75" hidden="false" customHeight="true" outlineLevel="0" collapsed="false">
      <c r="D1701" s="52" t="n">
        <v>48015</v>
      </c>
      <c r="E1701" s="53" t="s">
        <v>4926</v>
      </c>
      <c r="F1701" s="53" t="s">
        <v>4970</v>
      </c>
      <c r="G1701" s="53" t="s">
        <v>4971</v>
      </c>
    </row>
    <row r="1702" customFormat="false" ht="12.75" hidden="false" customHeight="true" outlineLevel="0" collapsed="false">
      <c r="D1702" s="50" t="n">
        <v>48052</v>
      </c>
      <c r="E1702" s="51" t="s">
        <v>1594</v>
      </c>
      <c r="F1702" s="53" t="s">
        <v>4972</v>
      </c>
      <c r="G1702" s="53" t="s">
        <v>4493</v>
      </c>
    </row>
    <row r="1703" customFormat="false" ht="12.75" hidden="false" customHeight="true" outlineLevel="0" collapsed="false">
      <c r="D1703" s="50" t="n">
        <v>48052</v>
      </c>
      <c r="E1703" s="51" t="s">
        <v>1594</v>
      </c>
      <c r="F1703" s="53" t="s">
        <v>4973</v>
      </c>
      <c r="G1703" s="53" t="s">
        <v>4974</v>
      </c>
    </row>
    <row r="1704" customFormat="false" ht="12.75" hidden="false" customHeight="true" outlineLevel="0" collapsed="false">
      <c r="D1704" s="50" t="n">
        <v>48052</v>
      </c>
      <c r="E1704" s="51" t="s">
        <v>1594</v>
      </c>
      <c r="F1704" s="53" t="s">
        <v>4975</v>
      </c>
      <c r="G1704" s="53" t="s">
        <v>4976</v>
      </c>
    </row>
    <row r="1705" customFormat="false" ht="12.75" hidden="false" customHeight="true" outlineLevel="0" collapsed="false">
      <c r="D1705" s="50" t="n">
        <v>48052</v>
      </c>
      <c r="E1705" s="51" t="s">
        <v>1594</v>
      </c>
      <c r="F1705" s="53" t="s">
        <v>4977</v>
      </c>
      <c r="G1705" s="53" t="s">
        <v>4978</v>
      </c>
    </row>
    <row r="1706" customFormat="false" ht="12.75" hidden="false" customHeight="true" outlineLevel="0" collapsed="false">
      <c r="D1706" s="50" t="n">
        <v>48052</v>
      </c>
      <c r="E1706" s="51" t="s">
        <v>1594</v>
      </c>
      <c r="F1706" s="53" t="s">
        <v>4979</v>
      </c>
      <c r="G1706" s="53" t="s">
        <v>4980</v>
      </c>
    </row>
    <row r="1707" customFormat="false" ht="12.75" hidden="false" customHeight="true" outlineLevel="0" collapsed="false">
      <c r="D1707" s="50" t="n">
        <v>48052</v>
      </c>
      <c r="E1707" s="51" t="s">
        <v>1594</v>
      </c>
      <c r="F1707" s="53" t="s">
        <v>4981</v>
      </c>
      <c r="G1707" s="53" t="s">
        <v>4982</v>
      </c>
    </row>
    <row r="1708" customFormat="false" ht="12.75" hidden="false" customHeight="true" outlineLevel="0" collapsed="false">
      <c r="D1708" s="50" t="n">
        <v>48052</v>
      </c>
      <c r="E1708" s="51" t="s">
        <v>1594</v>
      </c>
      <c r="F1708" s="53" t="s">
        <v>4983</v>
      </c>
      <c r="G1708" s="53" t="s">
        <v>4984</v>
      </c>
    </row>
    <row r="1709" customFormat="false" ht="12.75" hidden="false" customHeight="true" outlineLevel="0" collapsed="false">
      <c r="D1709" s="50" t="n">
        <v>48052</v>
      </c>
      <c r="E1709" s="51" t="s">
        <v>1594</v>
      </c>
      <c r="F1709" s="53" t="s">
        <v>4985</v>
      </c>
      <c r="G1709" s="53" t="s">
        <v>4986</v>
      </c>
    </row>
    <row r="1710" customFormat="false" ht="12.75" hidden="false" customHeight="true" outlineLevel="0" collapsed="false">
      <c r="D1710" s="50" t="n">
        <v>48052</v>
      </c>
      <c r="E1710" s="51" t="s">
        <v>1594</v>
      </c>
      <c r="F1710" s="53" t="s">
        <v>4987</v>
      </c>
      <c r="G1710" s="53" t="s">
        <v>4988</v>
      </c>
    </row>
    <row r="1711" customFormat="false" ht="12.75" hidden="false" customHeight="true" outlineLevel="0" collapsed="false">
      <c r="D1711" s="50" t="n">
        <v>48052</v>
      </c>
      <c r="E1711" s="51" t="s">
        <v>1594</v>
      </c>
      <c r="F1711" s="53" t="s">
        <v>4989</v>
      </c>
      <c r="G1711" s="53" t="s">
        <v>4234</v>
      </c>
    </row>
    <row r="1712" customFormat="false" ht="12.75" hidden="false" customHeight="true" outlineLevel="0" collapsed="false">
      <c r="D1712" s="50" t="n">
        <v>48052</v>
      </c>
      <c r="E1712" s="51" t="s">
        <v>1594</v>
      </c>
      <c r="F1712" s="53" t="s">
        <v>4990</v>
      </c>
      <c r="G1712" s="53" t="s">
        <v>4236</v>
      </c>
    </row>
    <row r="1713" customFormat="false" ht="12.75" hidden="false" customHeight="true" outlineLevel="0" collapsed="false">
      <c r="D1713" s="50" t="n">
        <v>48052</v>
      </c>
      <c r="E1713" s="51" t="s">
        <v>1594</v>
      </c>
      <c r="F1713" s="53" t="s">
        <v>4991</v>
      </c>
      <c r="G1713" s="53" t="s">
        <v>4992</v>
      </c>
    </row>
    <row r="1714" customFormat="false" ht="12.75" hidden="false" customHeight="true" outlineLevel="0" collapsed="false">
      <c r="D1714" s="50" t="n">
        <v>48052</v>
      </c>
      <c r="E1714" s="51" t="s">
        <v>1594</v>
      </c>
      <c r="F1714" s="53" t="s">
        <v>4993</v>
      </c>
      <c r="G1714" s="53" t="s">
        <v>4994</v>
      </c>
    </row>
    <row r="1715" customFormat="false" ht="12.75" hidden="false" customHeight="true" outlineLevel="0" collapsed="false">
      <c r="D1715" s="50" t="n">
        <v>48052</v>
      </c>
      <c r="E1715" s="51" t="s">
        <v>1594</v>
      </c>
      <c r="F1715" s="53" t="s">
        <v>4995</v>
      </c>
      <c r="G1715" s="53" t="s">
        <v>4996</v>
      </c>
    </row>
    <row r="1716" customFormat="false" ht="12.75" hidden="false" customHeight="true" outlineLevel="0" collapsed="false">
      <c r="D1716" s="50" t="n">
        <v>48052</v>
      </c>
      <c r="E1716" s="51" t="s">
        <v>1594</v>
      </c>
      <c r="F1716" s="53" t="s">
        <v>4997</v>
      </c>
      <c r="G1716" s="53" t="s">
        <v>4998</v>
      </c>
    </row>
    <row r="1717" customFormat="false" ht="12.75" hidden="false" customHeight="true" outlineLevel="0" collapsed="false">
      <c r="D1717" s="50" t="n">
        <v>48052</v>
      </c>
      <c r="E1717" s="51" t="s">
        <v>1594</v>
      </c>
      <c r="F1717" s="53" t="s">
        <v>4999</v>
      </c>
      <c r="G1717" s="53" t="s">
        <v>5000</v>
      </c>
    </row>
    <row r="1718" customFormat="false" ht="12.75" hidden="false" customHeight="true" outlineLevel="0" collapsed="false">
      <c r="D1718" s="50" t="n">
        <v>48052</v>
      </c>
      <c r="E1718" s="51" t="s">
        <v>1594</v>
      </c>
      <c r="F1718" s="53" t="s">
        <v>5001</v>
      </c>
      <c r="G1718" s="53" t="s">
        <v>5002</v>
      </c>
    </row>
    <row r="1719" customFormat="false" ht="12.75" hidden="false" customHeight="true" outlineLevel="0" collapsed="false">
      <c r="D1719" s="50" t="n">
        <v>48052</v>
      </c>
      <c r="E1719" s="51" t="s">
        <v>1594</v>
      </c>
      <c r="F1719" s="53" t="s">
        <v>5003</v>
      </c>
      <c r="G1719" s="53" t="s">
        <v>3548</v>
      </c>
    </row>
    <row r="1720" customFormat="false" ht="12.75" hidden="false" customHeight="true" outlineLevel="0" collapsed="false">
      <c r="D1720" s="50" t="n">
        <v>48052</v>
      </c>
      <c r="E1720" s="51" t="s">
        <v>1594</v>
      </c>
      <c r="F1720" s="53" t="s">
        <v>5004</v>
      </c>
      <c r="G1720" s="53" t="s">
        <v>5005</v>
      </c>
    </row>
    <row r="1721" customFormat="false" ht="12.75" hidden="false" customHeight="true" outlineLevel="0" collapsed="false">
      <c r="D1721" s="50" t="n">
        <v>48052</v>
      </c>
      <c r="E1721" s="51" t="s">
        <v>1594</v>
      </c>
      <c r="F1721" s="53" t="s">
        <v>5006</v>
      </c>
      <c r="G1721" s="53" t="s">
        <v>5007</v>
      </c>
    </row>
    <row r="1722" customFormat="false" ht="12.75" hidden="false" customHeight="true" outlineLevel="0" collapsed="false">
      <c r="D1722" s="50" t="n">
        <v>48052</v>
      </c>
      <c r="E1722" s="51" t="s">
        <v>1594</v>
      </c>
      <c r="F1722" s="53" t="s">
        <v>5008</v>
      </c>
      <c r="G1722" s="53" t="s">
        <v>5009</v>
      </c>
    </row>
    <row r="1723" customFormat="false" ht="12.75" hidden="false" customHeight="true" outlineLevel="0" collapsed="false">
      <c r="D1723" s="50" t="n">
        <v>48052</v>
      </c>
      <c r="E1723" s="51" t="s">
        <v>1594</v>
      </c>
      <c r="F1723" s="53" t="s">
        <v>5010</v>
      </c>
      <c r="G1723" s="53" t="s">
        <v>5011</v>
      </c>
    </row>
    <row r="1724" customFormat="false" ht="12.75" hidden="false" customHeight="true" outlineLevel="0" collapsed="false">
      <c r="D1724" s="52" t="n">
        <v>45006</v>
      </c>
      <c r="E1724" s="53" t="s">
        <v>5012</v>
      </c>
      <c r="F1724" s="53" t="s">
        <v>5013</v>
      </c>
      <c r="G1724" s="53" t="s">
        <v>5014</v>
      </c>
    </row>
    <row r="1725" customFormat="false" ht="12.75" hidden="false" customHeight="true" outlineLevel="0" collapsed="false">
      <c r="D1725" s="52" t="n">
        <v>45006</v>
      </c>
      <c r="E1725" s="53" t="s">
        <v>5012</v>
      </c>
      <c r="F1725" s="53" t="s">
        <v>5015</v>
      </c>
      <c r="G1725" s="53" t="s">
        <v>5016</v>
      </c>
    </row>
    <row r="1726" customFormat="false" ht="12.75" hidden="false" customHeight="true" outlineLevel="0" collapsed="false">
      <c r="D1726" s="52" t="n">
        <v>45006</v>
      </c>
      <c r="E1726" s="53" t="s">
        <v>5012</v>
      </c>
      <c r="F1726" s="53" t="s">
        <v>5017</v>
      </c>
      <c r="G1726" s="53" t="s">
        <v>2178</v>
      </c>
    </row>
    <row r="1727" customFormat="false" ht="12.75" hidden="false" customHeight="true" outlineLevel="0" collapsed="false">
      <c r="D1727" s="52" t="n">
        <v>45006</v>
      </c>
      <c r="E1727" s="53" t="s">
        <v>5012</v>
      </c>
      <c r="F1727" s="53" t="s">
        <v>5018</v>
      </c>
      <c r="G1727" s="53" t="s">
        <v>5019</v>
      </c>
    </row>
    <row r="1728" customFormat="false" ht="12.75" hidden="false" customHeight="true" outlineLevel="0" collapsed="false">
      <c r="D1728" s="52" t="n">
        <v>45006</v>
      </c>
      <c r="E1728" s="53" t="s">
        <v>5012</v>
      </c>
      <c r="F1728" s="53" t="s">
        <v>5020</v>
      </c>
      <c r="G1728" s="53" t="s">
        <v>5021</v>
      </c>
    </row>
    <row r="1729" customFormat="false" ht="12.75" hidden="false" customHeight="true" outlineLevel="0" collapsed="false">
      <c r="D1729" s="52" t="n">
        <v>45006</v>
      </c>
      <c r="E1729" s="53" t="s">
        <v>5012</v>
      </c>
      <c r="F1729" s="53" t="s">
        <v>5022</v>
      </c>
      <c r="G1729" s="53" t="s">
        <v>5023</v>
      </c>
    </row>
    <row r="1730" customFormat="false" ht="12.75" hidden="false" customHeight="true" outlineLevel="0" collapsed="false">
      <c r="D1730" s="52" t="n">
        <v>45006</v>
      </c>
      <c r="E1730" s="53" t="s">
        <v>5012</v>
      </c>
      <c r="F1730" s="53" t="s">
        <v>5024</v>
      </c>
      <c r="G1730" s="53" t="s">
        <v>5025</v>
      </c>
    </row>
    <row r="1731" customFormat="false" ht="12.75" hidden="false" customHeight="true" outlineLevel="0" collapsed="false">
      <c r="D1731" s="52" t="n">
        <v>45006</v>
      </c>
      <c r="E1731" s="53" t="s">
        <v>5012</v>
      </c>
      <c r="F1731" s="53" t="s">
        <v>5026</v>
      </c>
      <c r="G1731" s="53" t="s">
        <v>5027</v>
      </c>
    </row>
    <row r="1732" customFormat="false" ht="12.75" hidden="false" customHeight="true" outlineLevel="0" collapsed="false">
      <c r="D1732" s="52" t="n">
        <v>45006</v>
      </c>
      <c r="E1732" s="53" t="s">
        <v>5012</v>
      </c>
      <c r="F1732" s="53" t="s">
        <v>5028</v>
      </c>
      <c r="G1732" s="53" t="s">
        <v>5029</v>
      </c>
    </row>
    <row r="1733" customFormat="false" ht="12.75" hidden="false" customHeight="true" outlineLevel="0" collapsed="false">
      <c r="D1733" s="52" t="n">
        <v>45006</v>
      </c>
      <c r="E1733" s="53" t="s">
        <v>5012</v>
      </c>
      <c r="F1733" s="53" t="s">
        <v>5030</v>
      </c>
      <c r="G1733" s="53" t="s">
        <v>5031</v>
      </c>
    </row>
    <row r="1734" customFormat="false" ht="12.75" hidden="false" customHeight="true" outlineLevel="0" collapsed="false">
      <c r="D1734" s="52" t="n">
        <v>45006</v>
      </c>
      <c r="E1734" s="53" t="s">
        <v>5012</v>
      </c>
      <c r="F1734" s="53" t="s">
        <v>5032</v>
      </c>
      <c r="G1734" s="53" t="s">
        <v>5033</v>
      </c>
    </row>
    <row r="1735" customFormat="false" ht="12.75" hidden="false" customHeight="true" outlineLevel="0" collapsed="false">
      <c r="D1735" s="52" t="n">
        <v>45006</v>
      </c>
      <c r="E1735" s="53" t="s">
        <v>5012</v>
      </c>
      <c r="F1735" s="53" t="s">
        <v>5034</v>
      </c>
      <c r="G1735" s="53" t="s">
        <v>5035</v>
      </c>
    </row>
    <row r="1736" customFormat="false" ht="12.75" hidden="false" customHeight="true" outlineLevel="0" collapsed="false">
      <c r="D1736" s="52" t="n">
        <v>45006</v>
      </c>
      <c r="E1736" s="53" t="s">
        <v>5012</v>
      </c>
      <c r="F1736" s="53" t="s">
        <v>5036</v>
      </c>
      <c r="G1736" s="53" t="s">
        <v>5037</v>
      </c>
    </row>
    <row r="1737" customFormat="false" ht="12.75" hidden="false" customHeight="true" outlineLevel="0" collapsed="false">
      <c r="D1737" s="52" t="n">
        <v>45006</v>
      </c>
      <c r="E1737" s="53" t="s">
        <v>5012</v>
      </c>
      <c r="F1737" s="53" t="s">
        <v>5038</v>
      </c>
      <c r="G1737" s="53" t="s">
        <v>5039</v>
      </c>
    </row>
    <row r="1738" customFormat="false" ht="12.75" hidden="false" customHeight="true" outlineLevel="0" collapsed="false">
      <c r="D1738" s="52" t="n">
        <v>45006</v>
      </c>
      <c r="E1738" s="53" t="s">
        <v>5012</v>
      </c>
      <c r="F1738" s="53" t="s">
        <v>5040</v>
      </c>
      <c r="G1738" s="53" t="s">
        <v>5041</v>
      </c>
    </row>
    <row r="1739" customFormat="false" ht="12.75" hidden="false" customHeight="true" outlineLevel="0" collapsed="false">
      <c r="D1739" s="52" t="n">
        <v>45006</v>
      </c>
      <c r="E1739" s="53" t="s">
        <v>5012</v>
      </c>
      <c r="F1739" s="53" t="s">
        <v>5042</v>
      </c>
      <c r="G1739" s="53" t="s">
        <v>5043</v>
      </c>
    </row>
    <row r="1740" customFormat="false" ht="12.75" hidden="false" customHeight="true" outlineLevel="0" collapsed="false">
      <c r="D1740" s="52" t="n">
        <v>45006</v>
      </c>
      <c r="E1740" s="53" t="s">
        <v>5012</v>
      </c>
      <c r="F1740" s="53" t="s">
        <v>5044</v>
      </c>
      <c r="G1740" s="53" t="s">
        <v>2411</v>
      </c>
    </row>
    <row r="1741" customFormat="false" ht="12.75" hidden="false" customHeight="true" outlineLevel="0" collapsed="false">
      <c r="D1741" s="52" t="n">
        <v>45006</v>
      </c>
      <c r="E1741" s="53" t="s">
        <v>5012</v>
      </c>
      <c r="F1741" s="53" t="s">
        <v>5045</v>
      </c>
      <c r="G1741" s="53" t="s">
        <v>5046</v>
      </c>
    </row>
    <row r="1742" customFormat="false" ht="12.75" hidden="false" customHeight="true" outlineLevel="0" collapsed="false">
      <c r="D1742" s="52" t="n">
        <v>45006</v>
      </c>
      <c r="E1742" s="53" t="s">
        <v>5012</v>
      </c>
      <c r="F1742" s="53" t="s">
        <v>5047</v>
      </c>
      <c r="G1742" s="53" t="s">
        <v>5048</v>
      </c>
    </row>
    <row r="1743" customFormat="false" ht="12.75" hidden="false" customHeight="true" outlineLevel="0" collapsed="false">
      <c r="D1743" s="52" t="n">
        <v>48017</v>
      </c>
      <c r="E1743" s="53" t="s">
        <v>5049</v>
      </c>
      <c r="F1743" s="53" t="s">
        <v>5050</v>
      </c>
      <c r="G1743" s="53" t="s">
        <v>5051</v>
      </c>
    </row>
    <row r="1744" customFormat="false" ht="12.75" hidden="false" customHeight="true" outlineLevel="0" collapsed="false">
      <c r="D1744" s="52" t="n">
        <v>48017</v>
      </c>
      <c r="E1744" s="53" t="s">
        <v>5049</v>
      </c>
      <c r="F1744" s="53" t="s">
        <v>5052</v>
      </c>
      <c r="G1744" s="53" t="s">
        <v>5053</v>
      </c>
    </row>
    <row r="1745" customFormat="false" ht="12.75" hidden="false" customHeight="true" outlineLevel="0" collapsed="false">
      <c r="D1745" s="52" t="n">
        <v>48017</v>
      </c>
      <c r="E1745" s="53" t="s">
        <v>5049</v>
      </c>
      <c r="F1745" s="53" t="s">
        <v>5054</v>
      </c>
      <c r="G1745" s="53" t="s">
        <v>5055</v>
      </c>
    </row>
    <row r="1746" customFormat="false" ht="12.75" hidden="false" customHeight="true" outlineLevel="0" collapsed="false">
      <c r="D1746" s="52" t="n">
        <v>48017</v>
      </c>
      <c r="E1746" s="53" t="s">
        <v>5049</v>
      </c>
      <c r="F1746" s="53" t="s">
        <v>5056</v>
      </c>
      <c r="G1746" s="53" t="s">
        <v>5057</v>
      </c>
    </row>
    <row r="1747" customFormat="false" ht="12.75" hidden="false" customHeight="true" outlineLevel="0" collapsed="false">
      <c r="D1747" s="52" t="n">
        <v>48017</v>
      </c>
      <c r="E1747" s="53" t="s">
        <v>5049</v>
      </c>
      <c r="F1747" s="53" t="s">
        <v>5058</v>
      </c>
      <c r="G1747" s="53" t="s">
        <v>5059</v>
      </c>
    </row>
    <row r="1748" customFormat="false" ht="12.75" hidden="false" customHeight="true" outlineLevel="0" collapsed="false">
      <c r="D1748" s="52" t="n">
        <v>48017</v>
      </c>
      <c r="E1748" s="53" t="s">
        <v>5049</v>
      </c>
      <c r="F1748" s="53" t="s">
        <v>5060</v>
      </c>
      <c r="G1748" s="53" t="s">
        <v>5061</v>
      </c>
    </row>
    <row r="1749" customFormat="false" ht="12.75" hidden="false" customHeight="true" outlineLevel="0" collapsed="false">
      <c r="D1749" s="52" t="n">
        <v>48017</v>
      </c>
      <c r="E1749" s="53" t="s">
        <v>5049</v>
      </c>
      <c r="F1749" s="53" t="s">
        <v>5062</v>
      </c>
      <c r="G1749" s="53" t="s">
        <v>5063</v>
      </c>
    </row>
    <row r="1750" customFormat="false" ht="12.75" hidden="false" customHeight="true" outlineLevel="0" collapsed="false">
      <c r="D1750" s="52" t="n">
        <v>48017</v>
      </c>
      <c r="E1750" s="53" t="s">
        <v>5049</v>
      </c>
      <c r="F1750" s="53" t="s">
        <v>5064</v>
      </c>
      <c r="G1750" s="53" t="s">
        <v>5065</v>
      </c>
    </row>
    <row r="1751" customFormat="false" ht="12.75" hidden="false" customHeight="true" outlineLevel="0" collapsed="false">
      <c r="D1751" s="52" t="n">
        <v>48017</v>
      </c>
      <c r="E1751" s="53" t="s">
        <v>5049</v>
      </c>
      <c r="F1751" s="53" t="s">
        <v>5066</v>
      </c>
      <c r="G1751" s="53" t="s">
        <v>5067</v>
      </c>
    </row>
    <row r="1752" customFormat="false" ht="12.75" hidden="false" customHeight="true" outlineLevel="0" collapsed="false">
      <c r="D1752" s="52" t="n">
        <v>48017</v>
      </c>
      <c r="E1752" s="53" t="s">
        <v>5049</v>
      </c>
      <c r="F1752" s="53" t="s">
        <v>5068</v>
      </c>
      <c r="G1752" s="53" t="s">
        <v>5069</v>
      </c>
    </row>
    <row r="1753" customFormat="false" ht="12.75" hidden="false" customHeight="true" outlineLevel="0" collapsed="false">
      <c r="D1753" s="52" t="n">
        <v>48017</v>
      </c>
      <c r="E1753" s="53" t="s">
        <v>5049</v>
      </c>
      <c r="F1753" s="53" t="s">
        <v>5070</v>
      </c>
      <c r="G1753" s="53" t="s">
        <v>5071</v>
      </c>
    </row>
    <row r="1754" customFormat="false" ht="12.75" hidden="false" customHeight="true" outlineLevel="0" collapsed="false">
      <c r="D1754" s="52" t="n">
        <v>48017</v>
      </c>
      <c r="E1754" s="53" t="s">
        <v>5049</v>
      </c>
      <c r="F1754" s="53" t="s">
        <v>5072</v>
      </c>
      <c r="G1754" s="53" t="s">
        <v>5073</v>
      </c>
    </row>
    <row r="1755" customFormat="false" ht="12.75" hidden="false" customHeight="true" outlineLevel="0" collapsed="false">
      <c r="D1755" s="52" t="n">
        <v>48018</v>
      </c>
      <c r="E1755" s="53" t="s">
        <v>5074</v>
      </c>
      <c r="F1755" s="53" t="s">
        <v>5075</v>
      </c>
      <c r="G1755" s="53" t="s">
        <v>5076</v>
      </c>
    </row>
    <row r="1756" customFormat="false" ht="12.75" hidden="false" customHeight="true" outlineLevel="0" collapsed="false">
      <c r="D1756" s="52" t="n">
        <v>48018</v>
      </c>
      <c r="E1756" s="53" t="s">
        <v>5074</v>
      </c>
      <c r="F1756" s="53" t="s">
        <v>5077</v>
      </c>
      <c r="G1756" s="53" t="s">
        <v>5078</v>
      </c>
    </row>
    <row r="1757" customFormat="false" ht="12.75" hidden="false" customHeight="true" outlineLevel="0" collapsed="false">
      <c r="D1757" s="52" t="n">
        <v>48018</v>
      </c>
      <c r="E1757" s="53" t="s">
        <v>5074</v>
      </c>
      <c r="F1757" s="53" t="s">
        <v>5079</v>
      </c>
      <c r="G1757" s="53" t="s">
        <v>5080</v>
      </c>
    </row>
    <row r="1758" customFormat="false" ht="12.75" hidden="false" customHeight="true" outlineLevel="0" collapsed="false">
      <c r="D1758" s="52" t="n">
        <v>48018</v>
      </c>
      <c r="E1758" s="53" t="s">
        <v>5074</v>
      </c>
      <c r="F1758" s="53" t="s">
        <v>5081</v>
      </c>
      <c r="G1758" s="53" t="s">
        <v>3571</v>
      </c>
    </row>
    <row r="1759" customFormat="false" ht="12.75" hidden="false" customHeight="true" outlineLevel="0" collapsed="false">
      <c r="D1759" s="52" t="n">
        <v>48018</v>
      </c>
      <c r="E1759" s="53" t="s">
        <v>5074</v>
      </c>
      <c r="F1759" s="53" t="s">
        <v>5082</v>
      </c>
      <c r="G1759" s="53" t="s">
        <v>5083</v>
      </c>
    </row>
    <row r="1760" customFormat="false" ht="12.75" hidden="false" customHeight="true" outlineLevel="0" collapsed="false">
      <c r="D1760" s="52" t="n">
        <v>48018</v>
      </c>
      <c r="E1760" s="53" t="s">
        <v>5074</v>
      </c>
      <c r="F1760" s="53" t="s">
        <v>5084</v>
      </c>
      <c r="G1760" s="53" t="s">
        <v>2383</v>
      </c>
    </row>
    <row r="1761" customFormat="false" ht="12.75" hidden="false" customHeight="true" outlineLevel="0" collapsed="false">
      <c r="D1761" s="52" t="n">
        <v>48018</v>
      </c>
      <c r="E1761" s="53" t="s">
        <v>5074</v>
      </c>
      <c r="F1761" s="53" t="s">
        <v>5085</v>
      </c>
      <c r="G1761" s="53" t="s">
        <v>5086</v>
      </c>
    </row>
    <row r="1762" customFormat="false" ht="12.75" hidden="false" customHeight="true" outlineLevel="0" collapsed="false">
      <c r="D1762" s="52" t="n">
        <v>48018</v>
      </c>
      <c r="E1762" s="53" t="s">
        <v>5074</v>
      </c>
      <c r="F1762" s="53" t="s">
        <v>5087</v>
      </c>
      <c r="G1762" s="53" t="s">
        <v>5088</v>
      </c>
    </row>
    <row r="1763" customFormat="false" ht="12.75" hidden="false" customHeight="true" outlineLevel="0" collapsed="false">
      <c r="D1763" s="52" t="n">
        <v>48018</v>
      </c>
      <c r="E1763" s="53" t="s">
        <v>5074</v>
      </c>
      <c r="F1763" s="53" t="s">
        <v>5089</v>
      </c>
      <c r="G1763" s="53" t="s">
        <v>5090</v>
      </c>
    </row>
    <row r="1764" customFormat="false" ht="12.75" hidden="false" customHeight="true" outlineLevel="0" collapsed="false">
      <c r="D1764" s="52" t="n">
        <v>48018</v>
      </c>
      <c r="E1764" s="53" t="s">
        <v>5074</v>
      </c>
      <c r="F1764" s="53" t="s">
        <v>5091</v>
      </c>
      <c r="G1764" s="53" t="s">
        <v>5092</v>
      </c>
    </row>
    <row r="1765" customFormat="false" ht="12.75" hidden="false" customHeight="true" outlineLevel="0" collapsed="false">
      <c r="D1765" s="52" t="n">
        <v>48018</v>
      </c>
      <c r="E1765" s="53" t="s">
        <v>5074</v>
      </c>
      <c r="F1765" s="53" t="s">
        <v>5093</v>
      </c>
      <c r="G1765" s="53" t="s">
        <v>2534</v>
      </c>
    </row>
    <row r="1766" customFormat="false" ht="12.75" hidden="false" customHeight="true" outlineLevel="0" collapsed="false">
      <c r="D1766" s="52" t="n">
        <v>48018</v>
      </c>
      <c r="E1766" s="53" t="s">
        <v>5074</v>
      </c>
      <c r="F1766" s="53" t="s">
        <v>5094</v>
      </c>
      <c r="G1766" s="53" t="s">
        <v>5095</v>
      </c>
    </row>
    <row r="1767" customFormat="false" ht="12.75" hidden="false" customHeight="true" outlineLevel="0" collapsed="false">
      <c r="D1767" s="52" t="n">
        <v>48018</v>
      </c>
      <c r="E1767" s="53" t="s">
        <v>5074</v>
      </c>
      <c r="F1767" s="53" t="s">
        <v>5096</v>
      </c>
      <c r="G1767" s="53" t="s">
        <v>5097</v>
      </c>
    </row>
    <row r="1768" customFormat="false" ht="12.75" hidden="false" customHeight="true" outlineLevel="0" collapsed="false">
      <c r="D1768" s="52" t="n">
        <v>48018</v>
      </c>
      <c r="E1768" s="53" t="s">
        <v>5074</v>
      </c>
      <c r="F1768" s="53" t="s">
        <v>5098</v>
      </c>
      <c r="G1768" s="53" t="s">
        <v>5099</v>
      </c>
    </row>
    <row r="1769" customFormat="false" ht="12.75" hidden="false" customHeight="true" outlineLevel="0" collapsed="false">
      <c r="D1769" s="52" t="n">
        <v>48018</v>
      </c>
      <c r="E1769" s="53" t="s">
        <v>5074</v>
      </c>
      <c r="F1769" s="53" t="s">
        <v>5100</v>
      </c>
      <c r="G1769" s="53" t="s">
        <v>5101</v>
      </c>
    </row>
    <row r="1770" customFormat="false" ht="12.75" hidden="false" customHeight="true" outlineLevel="0" collapsed="false">
      <c r="D1770" s="52" t="n">
        <v>48018</v>
      </c>
      <c r="E1770" s="53" t="s">
        <v>5074</v>
      </c>
      <c r="F1770" s="53" t="s">
        <v>5102</v>
      </c>
      <c r="G1770" s="53" t="s">
        <v>5103</v>
      </c>
    </row>
    <row r="1771" customFormat="false" ht="12.75" hidden="false" customHeight="true" outlineLevel="0" collapsed="false">
      <c r="D1771" s="52" t="n">
        <v>48018</v>
      </c>
      <c r="E1771" s="53" t="s">
        <v>5074</v>
      </c>
      <c r="F1771" s="53" t="s">
        <v>5104</v>
      </c>
      <c r="G1771" s="53" t="s">
        <v>5105</v>
      </c>
    </row>
    <row r="1772" customFormat="false" ht="12.75" hidden="false" customHeight="true" outlineLevel="0" collapsed="false">
      <c r="D1772" s="52" t="n">
        <v>48018</v>
      </c>
      <c r="E1772" s="53" t="s">
        <v>5074</v>
      </c>
      <c r="F1772" s="53" t="s">
        <v>5106</v>
      </c>
      <c r="G1772" s="53" t="s">
        <v>1938</v>
      </c>
    </row>
    <row r="1773" customFormat="false" ht="12.75" hidden="false" customHeight="true" outlineLevel="0" collapsed="false">
      <c r="D1773" s="52" t="n">
        <v>48018</v>
      </c>
      <c r="E1773" s="53" t="s">
        <v>5074</v>
      </c>
      <c r="F1773" s="53" t="s">
        <v>5107</v>
      </c>
      <c r="G1773" s="53" t="s">
        <v>5108</v>
      </c>
    </row>
    <row r="1774" customFormat="false" ht="12.75" hidden="false" customHeight="true" outlineLevel="0" collapsed="false">
      <c r="D1774" s="52" t="n">
        <v>48018</v>
      </c>
      <c r="E1774" s="53" t="s">
        <v>5074</v>
      </c>
      <c r="F1774" s="53" t="s">
        <v>5109</v>
      </c>
      <c r="G1774" s="53" t="s">
        <v>5110</v>
      </c>
    </row>
    <row r="1775" customFormat="false" ht="12.75" hidden="false" customHeight="true" outlineLevel="0" collapsed="false">
      <c r="D1775" s="52" t="n">
        <v>48018</v>
      </c>
      <c r="E1775" s="53" t="s">
        <v>5074</v>
      </c>
      <c r="F1775" s="53" t="s">
        <v>5111</v>
      </c>
      <c r="G1775" s="53" t="s">
        <v>5112</v>
      </c>
    </row>
    <row r="1776" customFormat="false" ht="12.75" hidden="false" customHeight="true" outlineLevel="0" collapsed="false">
      <c r="D1776" s="52" t="n">
        <v>48018</v>
      </c>
      <c r="E1776" s="53" t="s">
        <v>5074</v>
      </c>
      <c r="F1776" s="53" t="s">
        <v>5113</v>
      </c>
      <c r="G1776" s="53" t="s">
        <v>5114</v>
      </c>
    </row>
    <row r="1777" customFormat="false" ht="12.75" hidden="false" customHeight="true" outlineLevel="0" collapsed="false">
      <c r="D1777" s="52" t="n">
        <v>48018</v>
      </c>
      <c r="E1777" s="53" t="s">
        <v>5074</v>
      </c>
      <c r="F1777" s="53" t="s">
        <v>5115</v>
      </c>
      <c r="G1777" s="53" t="s">
        <v>5116</v>
      </c>
    </row>
    <row r="1778" customFormat="false" ht="12.75" hidden="false" customHeight="true" outlineLevel="0" collapsed="false">
      <c r="D1778" s="52" t="n">
        <v>48018</v>
      </c>
      <c r="E1778" s="53" t="s">
        <v>5074</v>
      </c>
      <c r="F1778" s="53" t="s">
        <v>5117</v>
      </c>
      <c r="G1778" s="53" t="s">
        <v>5118</v>
      </c>
    </row>
    <row r="1779" customFormat="false" ht="12.75" hidden="false" customHeight="true" outlineLevel="0" collapsed="false">
      <c r="D1779" s="52" t="n">
        <v>48018</v>
      </c>
      <c r="E1779" s="53" t="s">
        <v>5074</v>
      </c>
      <c r="F1779" s="53" t="s">
        <v>5119</v>
      </c>
      <c r="G1779" s="53" t="s">
        <v>5120</v>
      </c>
    </row>
    <row r="1780" customFormat="false" ht="12.75" hidden="false" customHeight="true" outlineLevel="0" collapsed="false">
      <c r="D1780" s="52" t="n">
        <v>48018</v>
      </c>
      <c r="E1780" s="53" t="s">
        <v>5074</v>
      </c>
      <c r="F1780" s="53" t="s">
        <v>5121</v>
      </c>
      <c r="G1780" s="53" t="s">
        <v>5122</v>
      </c>
    </row>
    <row r="1781" customFormat="false" ht="12.75" hidden="false" customHeight="true" outlineLevel="0" collapsed="false">
      <c r="D1781" s="52" t="n">
        <v>48018</v>
      </c>
      <c r="E1781" s="53" t="s">
        <v>5074</v>
      </c>
      <c r="F1781" s="53" t="s">
        <v>5123</v>
      </c>
      <c r="G1781" s="53" t="s">
        <v>5124</v>
      </c>
    </row>
    <row r="1782" customFormat="false" ht="12.75" hidden="false" customHeight="true" outlineLevel="0" collapsed="false">
      <c r="D1782" s="52" t="n">
        <v>48018</v>
      </c>
      <c r="E1782" s="53" t="s">
        <v>5074</v>
      </c>
      <c r="F1782" s="53" t="s">
        <v>5125</v>
      </c>
      <c r="G1782" s="53" t="s">
        <v>5126</v>
      </c>
    </row>
    <row r="1783" customFormat="false" ht="12.75" hidden="false" customHeight="true" outlineLevel="0" collapsed="false">
      <c r="D1783" s="52" t="n">
        <v>48018</v>
      </c>
      <c r="E1783" s="53" t="s">
        <v>5074</v>
      </c>
      <c r="F1783" s="53" t="s">
        <v>5127</v>
      </c>
      <c r="G1783" s="53" t="s">
        <v>5128</v>
      </c>
    </row>
    <row r="1784" customFormat="false" ht="12.75" hidden="false" customHeight="true" outlineLevel="0" collapsed="false">
      <c r="D1784" s="52" t="n">
        <v>48018</v>
      </c>
      <c r="E1784" s="53" t="s">
        <v>5074</v>
      </c>
      <c r="F1784" s="53" t="s">
        <v>5129</v>
      </c>
      <c r="G1784" s="53" t="s">
        <v>5130</v>
      </c>
    </row>
    <row r="1785" customFormat="false" ht="12.75" hidden="false" customHeight="true" outlineLevel="0" collapsed="false">
      <c r="D1785" s="52" t="n">
        <v>48018</v>
      </c>
      <c r="E1785" s="53" t="s">
        <v>5074</v>
      </c>
      <c r="F1785" s="53" t="s">
        <v>5131</v>
      </c>
      <c r="G1785" s="53" t="s">
        <v>3998</v>
      </c>
    </row>
    <row r="1786" customFormat="false" ht="12.75" hidden="false" customHeight="true" outlineLevel="0" collapsed="false">
      <c r="D1786" s="52" t="n">
        <v>48018</v>
      </c>
      <c r="E1786" s="53" t="s">
        <v>5074</v>
      </c>
      <c r="F1786" s="53" t="s">
        <v>5132</v>
      </c>
      <c r="G1786" s="53" t="s">
        <v>2674</v>
      </c>
    </row>
    <row r="1787" customFormat="false" ht="12.75" hidden="false" customHeight="true" outlineLevel="0" collapsed="false">
      <c r="D1787" s="52" t="n">
        <v>48018</v>
      </c>
      <c r="E1787" s="53" t="s">
        <v>5074</v>
      </c>
      <c r="F1787" s="53" t="s">
        <v>5133</v>
      </c>
      <c r="G1787" s="53" t="s">
        <v>5134</v>
      </c>
    </row>
    <row r="1788" customFormat="false" ht="12.75" hidden="false" customHeight="true" outlineLevel="0" collapsed="false">
      <c r="D1788" s="52" t="n">
        <v>48018</v>
      </c>
      <c r="E1788" s="53" t="s">
        <v>5074</v>
      </c>
      <c r="F1788" s="53" t="s">
        <v>5135</v>
      </c>
      <c r="G1788" s="53" t="s">
        <v>5136</v>
      </c>
    </row>
    <row r="1789" customFormat="false" ht="12.75" hidden="false" customHeight="true" outlineLevel="0" collapsed="false">
      <c r="D1789" s="52" t="n">
        <v>48018</v>
      </c>
      <c r="E1789" s="53" t="s">
        <v>5074</v>
      </c>
      <c r="F1789" s="53" t="s">
        <v>5137</v>
      </c>
      <c r="G1789" s="53" t="s">
        <v>5138</v>
      </c>
    </row>
    <row r="1790" customFormat="false" ht="12.75" hidden="false" customHeight="true" outlineLevel="0" collapsed="false">
      <c r="D1790" s="52" t="n">
        <v>45007</v>
      </c>
      <c r="E1790" s="53" t="s">
        <v>5139</v>
      </c>
      <c r="F1790" s="53" t="s">
        <v>5140</v>
      </c>
      <c r="G1790" s="53" t="s">
        <v>5141</v>
      </c>
    </row>
    <row r="1791" customFormat="false" ht="12.75" hidden="false" customHeight="true" outlineLevel="0" collapsed="false">
      <c r="D1791" s="52" t="n">
        <v>45007</v>
      </c>
      <c r="E1791" s="53" t="s">
        <v>5139</v>
      </c>
      <c r="F1791" s="53" t="s">
        <v>5142</v>
      </c>
      <c r="G1791" s="53" t="s">
        <v>5143</v>
      </c>
    </row>
    <row r="1792" customFormat="false" ht="12.75" hidden="false" customHeight="true" outlineLevel="0" collapsed="false">
      <c r="D1792" s="52" t="n">
        <v>45007</v>
      </c>
      <c r="E1792" s="53" t="s">
        <v>5139</v>
      </c>
      <c r="F1792" s="53" t="s">
        <v>5144</v>
      </c>
      <c r="G1792" s="53" t="s">
        <v>5145</v>
      </c>
    </row>
    <row r="1793" customFormat="false" ht="12.75" hidden="false" customHeight="true" outlineLevel="0" collapsed="false">
      <c r="D1793" s="52" t="n">
        <v>45007</v>
      </c>
      <c r="E1793" s="53" t="s">
        <v>5139</v>
      </c>
      <c r="F1793" s="53" t="s">
        <v>5146</v>
      </c>
      <c r="G1793" s="53" t="s">
        <v>5147</v>
      </c>
    </row>
    <row r="1794" customFormat="false" ht="12.75" hidden="false" customHeight="true" outlineLevel="0" collapsed="false">
      <c r="D1794" s="52" t="n">
        <v>45007</v>
      </c>
      <c r="E1794" s="53" t="s">
        <v>5139</v>
      </c>
      <c r="F1794" s="53" t="s">
        <v>5148</v>
      </c>
      <c r="G1794" s="53" t="s">
        <v>5149</v>
      </c>
    </row>
    <row r="1795" customFormat="false" ht="12.75" hidden="false" customHeight="true" outlineLevel="0" collapsed="false">
      <c r="D1795" s="52" t="n">
        <v>45007</v>
      </c>
      <c r="E1795" s="53" t="s">
        <v>5139</v>
      </c>
      <c r="F1795" s="53" t="s">
        <v>5150</v>
      </c>
      <c r="G1795" s="53" t="s">
        <v>1829</v>
      </c>
    </row>
    <row r="1796" customFormat="false" ht="12.75" hidden="false" customHeight="true" outlineLevel="0" collapsed="false">
      <c r="D1796" s="52" t="n">
        <v>45007</v>
      </c>
      <c r="E1796" s="53" t="s">
        <v>5139</v>
      </c>
      <c r="F1796" s="53" t="s">
        <v>5151</v>
      </c>
      <c r="G1796" s="53" t="s">
        <v>5152</v>
      </c>
    </row>
    <row r="1797" customFormat="false" ht="12.75" hidden="false" customHeight="true" outlineLevel="0" collapsed="false">
      <c r="D1797" s="52" t="n">
        <v>45007</v>
      </c>
      <c r="E1797" s="53" t="s">
        <v>5139</v>
      </c>
      <c r="F1797" s="53" t="s">
        <v>5153</v>
      </c>
      <c r="G1797" s="53" t="s">
        <v>5154</v>
      </c>
    </row>
    <row r="1798" customFormat="false" ht="12.75" hidden="false" customHeight="true" outlineLevel="0" collapsed="false">
      <c r="D1798" s="52" t="n">
        <v>45007</v>
      </c>
      <c r="E1798" s="53" t="s">
        <v>5139</v>
      </c>
      <c r="F1798" s="53" t="s">
        <v>5155</v>
      </c>
      <c r="G1798" s="53" t="s">
        <v>5156</v>
      </c>
    </row>
    <row r="1799" customFormat="false" ht="12.75" hidden="false" customHeight="true" outlineLevel="0" collapsed="false">
      <c r="D1799" s="52" t="n">
        <v>45007</v>
      </c>
      <c r="E1799" s="53" t="s">
        <v>5139</v>
      </c>
      <c r="F1799" s="53" t="s">
        <v>5157</v>
      </c>
      <c r="G1799" s="53" t="s">
        <v>5158</v>
      </c>
    </row>
    <row r="1800" customFormat="false" ht="12.75" hidden="false" customHeight="true" outlineLevel="0" collapsed="false">
      <c r="D1800" s="52" t="n">
        <v>45007</v>
      </c>
      <c r="E1800" s="53" t="s">
        <v>5139</v>
      </c>
      <c r="F1800" s="53" t="s">
        <v>5159</v>
      </c>
      <c r="G1800" s="53" t="s">
        <v>5160</v>
      </c>
    </row>
    <row r="1801" customFormat="false" ht="12.75" hidden="false" customHeight="true" outlineLevel="0" collapsed="false">
      <c r="D1801" s="52" t="n">
        <v>45007</v>
      </c>
      <c r="E1801" s="53" t="s">
        <v>5139</v>
      </c>
      <c r="F1801" s="53" t="s">
        <v>5161</v>
      </c>
      <c r="G1801" s="53" t="s">
        <v>3760</v>
      </c>
    </row>
    <row r="1802" customFormat="false" ht="12.75" hidden="false" customHeight="true" outlineLevel="0" collapsed="false">
      <c r="D1802" s="52" t="n">
        <v>45007</v>
      </c>
      <c r="E1802" s="53" t="s">
        <v>5139</v>
      </c>
      <c r="F1802" s="53" t="s">
        <v>5162</v>
      </c>
      <c r="G1802" s="53" t="s">
        <v>5163</v>
      </c>
    </row>
    <row r="1803" customFormat="false" ht="12.75" hidden="false" customHeight="true" outlineLevel="0" collapsed="false">
      <c r="D1803" s="52" t="n">
        <v>45007</v>
      </c>
      <c r="E1803" s="53" t="s">
        <v>5139</v>
      </c>
      <c r="F1803" s="53" t="s">
        <v>5164</v>
      </c>
      <c r="G1803" s="53" t="s">
        <v>4080</v>
      </c>
    </row>
    <row r="1804" customFormat="false" ht="12.75" hidden="false" customHeight="true" outlineLevel="0" collapsed="false">
      <c r="D1804" s="52" t="n">
        <v>45007</v>
      </c>
      <c r="E1804" s="53" t="s">
        <v>5139</v>
      </c>
      <c r="F1804" s="53" t="s">
        <v>5165</v>
      </c>
      <c r="G1804" s="53" t="s">
        <v>5166</v>
      </c>
    </row>
    <row r="1805" customFormat="false" ht="12.75" hidden="false" customHeight="true" outlineLevel="0" collapsed="false">
      <c r="D1805" s="52" t="n">
        <v>45007</v>
      </c>
      <c r="E1805" s="53" t="s">
        <v>5139</v>
      </c>
      <c r="F1805" s="53" t="s">
        <v>5167</v>
      </c>
      <c r="G1805" s="53" t="s">
        <v>5168</v>
      </c>
    </row>
    <row r="1806" customFormat="false" ht="12.75" hidden="false" customHeight="true" outlineLevel="0" collapsed="false">
      <c r="D1806" s="52" t="n">
        <v>45007</v>
      </c>
      <c r="E1806" s="53" t="s">
        <v>5139</v>
      </c>
      <c r="F1806" s="53" t="s">
        <v>5169</v>
      </c>
      <c r="G1806" s="53" t="s">
        <v>5170</v>
      </c>
    </row>
    <row r="1807" customFormat="false" ht="12.75" hidden="false" customHeight="true" outlineLevel="0" collapsed="false">
      <c r="D1807" s="52" t="n">
        <v>45007</v>
      </c>
      <c r="E1807" s="53" t="s">
        <v>5139</v>
      </c>
      <c r="F1807" s="53" t="s">
        <v>5171</v>
      </c>
      <c r="G1807" s="53" t="s">
        <v>5172</v>
      </c>
    </row>
    <row r="1808" customFormat="false" ht="12.75" hidden="false" customHeight="true" outlineLevel="0" collapsed="false">
      <c r="D1808" s="52" t="n">
        <v>45007</v>
      </c>
      <c r="E1808" s="53" t="s">
        <v>5139</v>
      </c>
      <c r="F1808" s="53" t="s">
        <v>5173</v>
      </c>
      <c r="G1808" s="53" t="s">
        <v>5174</v>
      </c>
    </row>
    <row r="1809" customFormat="false" ht="12.75" hidden="false" customHeight="true" outlineLevel="0" collapsed="false">
      <c r="D1809" s="52" t="n">
        <v>45007</v>
      </c>
      <c r="E1809" s="53" t="s">
        <v>5139</v>
      </c>
      <c r="F1809" s="53" t="s">
        <v>5175</v>
      </c>
      <c r="G1809" s="53" t="s">
        <v>5176</v>
      </c>
    </row>
    <row r="1810" customFormat="false" ht="12.75" hidden="false" customHeight="true" outlineLevel="0" collapsed="false">
      <c r="D1810" s="52" t="n">
        <v>45007</v>
      </c>
      <c r="E1810" s="53" t="s">
        <v>5139</v>
      </c>
      <c r="F1810" s="53" t="s">
        <v>5177</v>
      </c>
      <c r="G1810" s="53" t="s">
        <v>5178</v>
      </c>
    </row>
    <row r="1811" customFormat="false" ht="12.75" hidden="false" customHeight="true" outlineLevel="0" collapsed="false">
      <c r="D1811" s="52" t="n">
        <v>45007</v>
      </c>
      <c r="E1811" s="53" t="s">
        <v>5139</v>
      </c>
      <c r="F1811" s="53" t="s">
        <v>5179</v>
      </c>
      <c r="G1811" s="53" t="s">
        <v>5180</v>
      </c>
    </row>
    <row r="1812" customFormat="false" ht="12.75" hidden="false" customHeight="true" outlineLevel="0" collapsed="false">
      <c r="D1812" s="52" t="n">
        <v>45007</v>
      </c>
      <c r="E1812" s="53" t="s">
        <v>5139</v>
      </c>
      <c r="F1812" s="53" t="s">
        <v>5181</v>
      </c>
      <c r="G1812" s="53" t="s">
        <v>5182</v>
      </c>
    </row>
    <row r="1813" customFormat="false" ht="12.75" hidden="false" customHeight="true" outlineLevel="0" collapsed="false">
      <c r="D1813" s="52" t="n">
        <v>45007</v>
      </c>
      <c r="E1813" s="53" t="s">
        <v>5139</v>
      </c>
      <c r="F1813" s="53" t="s">
        <v>5183</v>
      </c>
      <c r="G1813" s="53" t="s">
        <v>5184</v>
      </c>
    </row>
    <row r="1814" customFormat="false" ht="12.75" hidden="false" customHeight="true" outlineLevel="0" collapsed="false">
      <c r="D1814" s="52" t="n">
        <v>45007</v>
      </c>
      <c r="E1814" s="53" t="s">
        <v>5139</v>
      </c>
      <c r="F1814" s="53" t="s">
        <v>5185</v>
      </c>
      <c r="G1814" s="53" t="s">
        <v>5186</v>
      </c>
    </row>
    <row r="1815" customFormat="false" ht="12.75" hidden="false" customHeight="true" outlineLevel="0" collapsed="false">
      <c r="D1815" s="52" t="n">
        <v>45007</v>
      </c>
      <c r="E1815" s="53" t="s">
        <v>5139</v>
      </c>
      <c r="F1815" s="53" t="s">
        <v>5187</v>
      </c>
      <c r="G1815" s="53" t="s">
        <v>5188</v>
      </c>
    </row>
    <row r="1816" customFormat="false" ht="12.75" hidden="false" customHeight="true" outlineLevel="0" collapsed="false">
      <c r="D1816" s="52" t="n">
        <v>45007</v>
      </c>
      <c r="E1816" s="53" t="s">
        <v>5139</v>
      </c>
      <c r="F1816" s="53" t="s">
        <v>5189</v>
      </c>
      <c r="G1816" s="53" t="s">
        <v>5190</v>
      </c>
    </row>
    <row r="1817" customFormat="false" ht="12.75" hidden="false" customHeight="true" outlineLevel="0" collapsed="false">
      <c r="D1817" s="52" t="n">
        <v>45007</v>
      </c>
      <c r="E1817" s="53" t="s">
        <v>5139</v>
      </c>
      <c r="F1817" s="53" t="s">
        <v>5191</v>
      </c>
      <c r="G1817" s="53" t="s">
        <v>5192</v>
      </c>
    </row>
    <row r="1818" customFormat="false" ht="12.75" hidden="false" customHeight="true" outlineLevel="0" collapsed="false">
      <c r="D1818" s="52" t="n">
        <v>45007</v>
      </c>
      <c r="E1818" s="53" t="s">
        <v>5139</v>
      </c>
      <c r="F1818" s="53" t="s">
        <v>5193</v>
      </c>
      <c r="G1818" s="53" t="s">
        <v>5194</v>
      </c>
    </row>
    <row r="1819" customFormat="false" ht="12.75" hidden="false" customHeight="true" outlineLevel="0" collapsed="false">
      <c r="D1819" s="52" t="n">
        <v>45007</v>
      </c>
      <c r="E1819" s="53" t="s">
        <v>5139</v>
      </c>
      <c r="F1819" s="53" t="s">
        <v>5195</v>
      </c>
      <c r="G1819" s="53" t="s">
        <v>5196</v>
      </c>
    </row>
    <row r="1820" customFormat="false" ht="12.75" hidden="false" customHeight="true" outlineLevel="0" collapsed="false">
      <c r="D1820" s="52" t="n">
        <v>45007</v>
      </c>
      <c r="E1820" s="53" t="s">
        <v>5139</v>
      </c>
      <c r="F1820" s="53" t="s">
        <v>5197</v>
      </c>
      <c r="G1820" s="53" t="s">
        <v>5198</v>
      </c>
    </row>
    <row r="1821" customFormat="false" ht="12.75" hidden="false" customHeight="true" outlineLevel="0" collapsed="false">
      <c r="D1821" s="52" t="n">
        <v>45007</v>
      </c>
      <c r="E1821" s="53" t="s">
        <v>5139</v>
      </c>
      <c r="F1821" s="53" t="s">
        <v>5199</v>
      </c>
      <c r="G1821" s="53" t="s">
        <v>5200</v>
      </c>
    </row>
    <row r="1822" customFormat="false" ht="12.75" hidden="false" customHeight="true" outlineLevel="0" collapsed="false">
      <c r="D1822" s="52" t="n">
        <v>45007</v>
      </c>
      <c r="E1822" s="53" t="s">
        <v>5139</v>
      </c>
      <c r="F1822" s="53" t="s">
        <v>5201</v>
      </c>
      <c r="G1822" s="53" t="s">
        <v>5202</v>
      </c>
    </row>
    <row r="1823" customFormat="false" ht="12.75" hidden="false" customHeight="true" outlineLevel="0" collapsed="false">
      <c r="D1823" s="52" t="n">
        <v>45007</v>
      </c>
      <c r="E1823" s="53" t="s">
        <v>5139</v>
      </c>
      <c r="F1823" s="53" t="s">
        <v>5203</v>
      </c>
      <c r="G1823" s="53" t="s">
        <v>5204</v>
      </c>
    </row>
    <row r="1824" customFormat="false" ht="12.75" hidden="false" customHeight="true" outlineLevel="0" collapsed="false">
      <c r="D1824" s="52" t="n">
        <v>45007</v>
      </c>
      <c r="E1824" s="53" t="s">
        <v>5139</v>
      </c>
      <c r="F1824" s="53" t="s">
        <v>5205</v>
      </c>
      <c r="G1824" s="53" t="s">
        <v>5206</v>
      </c>
    </row>
    <row r="1825" customFormat="false" ht="12.75" hidden="false" customHeight="true" outlineLevel="0" collapsed="false">
      <c r="D1825" s="52" t="n">
        <v>45007</v>
      </c>
      <c r="E1825" s="53" t="s">
        <v>5139</v>
      </c>
      <c r="F1825" s="53" t="s">
        <v>5207</v>
      </c>
      <c r="G1825" s="53" t="s">
        <v>5208</v>
      </c>
    </row>
    <row r="1826" customFormat="false" ht="12.75" hidden="false" customHeight="true" outlineLevel="0" collapsed="false">
      <c r="D1826" s="52" t="n">
        <v>45007</v>
      </c>
      <c r="E1826" s="53" t="s">
        <v>5139</v>
      </c>
      <c r="F1826" s="53" t="s">
        <v>5209</v>
      </c>
      <c r="G1826" s="53" t="s">
        <v>5210</v>
      </c>
    </row>
    <row r="1827" customFormat="false" ht="12.75" hidden="false" customHeight="true" outlineLevel="0" collapsed="false">
      <c r="D1827" s="52" t="n">
        <v>45007</v>
      </c>
      <c r="E1827" s="53" t="s">
        <v>5139</v>
      </c>
      <c r="F1827" s="53" t="s">
        <v>5211</v>
      </c>
      <c r="G1827" s="53" t="s">
        <v>5212</v>
      </c>
    </row>
    <row r="1828" customFormat="false" ht="12.75" hidden="false" customHeight="true" outlineLevel="0" collapsed="false">
      <c r="D1828" s="52" t="n">
        <v>45007</v>
      </c>
      <c r="E1828" s="53" t="s">
        <v>5139</v>
      </c>
      <c r="F1828" s="53" t="s">
        <v>5213</v>
      </c>
      <c r="G1828" s="53" t="s">
        <v>5214</v>
      </c>
    </row>
    <row r="1829" customFormat="false" ht="12.75" hidden="false" customHeight="true" outlineLevel="0" collapsed="false">
      <c r="D1829" s="52" t="n">
        <v>45007</v>
      </c>
      <c r="E1829" s="53" t="s">
        <v>5139</v>
      </c>
      <c r="F1829" s="53" t="s">
        <v>5215</v>
      </c>
      <c r="G1829" s="53" t="s">
        <v>5216</v>
      </c>
    </row>
    <row r="1830" customFormat="false" ht="12.75" hidden="false" customHeight="true" outlineLevel="0" collapsed="false">
      <c r="D1830" s="52" t="n">
        <v>45007</v>
      </c>
      <c r="E1830" s="53" t="s">
        <v>5139</v>
      </c>
      <c r="F1830" s="53" t="s">
        <v>5217</v>
      </c>
      <c r="G1830" s="53" t="s">
        <v>5218</v>
      </c>
    </row>
    <row r="1831" customFormat="false" ht="12.75" hidden="false" customHeight="true" outlineLevel="0" collapsed="false">
      <c r="D1831" s="52" t="n">
        <v>45007</v>
      </c>
      <c r="E1831" s="53" t="s">
        <v>5139</v>
      </c>
      <c r="F1831" s="53" t="s">
        <v>5219</v>
      </c>
      <c r="G1831" s="53" t="s">
        <v>5220</v>
      </c>
    </row>
    <row r="1832" customFormat="false" ht="12.75" hidden="false" customHeight="true" outlineLevel="0" collapsed="false">
      <c r="D1832" s="52" t="n">
        <v>45007</v>
      </c>
      <c r="E1832" s="53" t="s">
        <v>5139</v>
      </c>
      <c r="F1832" s="53" t="s">
        <v>5221</v>
      </c>
      <c r="G1832" s="53" t="s">
        <v>5222</v>
      </c>
    </row>
    <row r="1833" customFormat="false" ht="12.75" hidden="false" customHeight="true" outlineLevel="0" collapsed="false">
      <c r="D1833" s="52" t="n">
        <v>45007</v>
      </c>
      <c r="E1833" s="53" t="s">
        <v>5139</v>
      </c>
      <c r="F1833" s="53" t="s">
        <v>5223</v>
      </c>
      <c r="G1833" s="53" t="s">
        <v>5224</v>
      </c>
    </row>
    <row r="1834" customFormat="false" ht="12.75" hidden="false" customHeight="true" outlineLevel="0" collapsed="false">
      <c r="D1834" s="52" t="n">
        <v>45007</v>
      </c>
      <c r="E1834" s="53" t="s">
        <v>5139</v>
      </c>
      <c r="F1834" s="53" t="s">
        <v>5225</v>
      </c>
      <c r="G1834" s="53" t="s">
        <v>5226</v>
      </c>
    </row>
    <row r="1835" customFormat="false" ht="12.75" hidden="false" customHeight="true" outlineLevel="0" collapsed="false">
      <c r="D1835" s="52" t="n">
        <v>45007</v>
      </c>
      <c r="E1835" s="53" t="s">
        <v>5139</v>
      </c>
      <c r="F1835" s="53" t="s">
        <v>5227</v>
      </c>
      <c r="G1835" s="53" t="s">
        <v>5228</v>
      </c>
    </row>
    <row r="1836" customFormat="false" ht="12.75" hidden="false" customHeight="true" outlineLevel="0" collapsed="false">
      <c r="D1836" s="52" t="n">
        <v>45007</v>
      </c>
      <c r="E1836" s="53" t="s">
        <v>5139</v>
      </c>
      <c r="F1836" s="53" t="s">
        <v>5229</v>
      </c>
      <c r="G1836" s="53" t="s">
        <v>5230</v>
      </c>
    </row>
    <row r="1837" customFormat="false" ht="12.75" hidden="false" customHeight="true" outlineLevel="0" collapsed="false">
      <c r="D1837" s="52" t="n">
        <v>45007</v>
      </c>
      <c r="E1837" s="53" t="s">
        <v>5139</v>
      </c>
      <c r="F1837" s="53" t="s">
        <v>5231</v>
      </c>
      <c r="G1837" s="53" t="s">
        <v>5232</v>
      </c>
    </row>
    <row r="1838" customFormat="false" ht="12.75" hidden="false" customHeight="true" outlineLevel="0" collapsed="false">
      <c r="D1838" s="52" t="n">
        <v>45007</v>
      </c>
      <c r="E1838" s="53" t="s">
        <v>5139</v>
      </c>
      <c r="F1838" s="53" t="s">
        <v>5233</v>
      </c>
      <c r="G1838" s="53" t="s">
        <v>5234</v>
      </c>
    </row>
    <row r="1839" customFormat="false" ht="12.75" hidden="false" customHeight="true" outlineLevel="0" collapsed="false">
      <c r="D1839" s="52" t="n">
        <v>45007</v>
      </c>
      <c r="E1839" s="53" t="s">
        <v>5139</v>
      </c>
      <c r="F1839" s="53" t="s">
        <v>5235</v>
      </c>
      <c r="G1839" s="53" t="s">
        <v>5236</v>
      </c>
    </row>
    <row r="1840" customFormat="false" ht="12.75" hidden="false" customHeight="true" outlineLevel="0" collapsed="false">
      <c r="D1840" s="52" t="n">
        <v>45007</v>
      </c>
      <c r="E1840" s="53" t="s">
        <v>5139</v>
      </c>
      <c r="F1840" s="53" t="s">
        <v>5237</v>
      </c>
      <c r="G1840" s="53" t="s">
        <v>5238</v>
      </c>
    </row>
    <row r="1841" customFormat="false" ht="12.75" hidden="false" customHeight="true" outlineLevel="0" collapsed="false">
      <c r="D1841" s="52" t="n">
        <v>45007</v>
      </c>
      <c r="E1841" s="53" t="s">
        <v>5139</v>
      </c>
      <c r="F1841" s="53" t="s">
        <v>5239</v>
      </c>
      <c r="G1841" s="53" t="s">
        <v>5240</v>
      </c>
    </row>
    <row r="1842" customFormat="false" ht="12.75" hidden="false" customHeight="true" outlineLevel="0" collapsed="false">
      <c r="D1842" s="52" t="n">
        <v>45007</v>
      </c>
      <c r="E1842" s="53" t="s">
        <v>5139</v>
      </c>
      <c r="F1842" s="53" t="s">
        <v>5241</v>
      </c>
      <c r="G1842" s="53" t="s">
        <v>5242</v>
      </c>
    </row>
    <row r="1843" customFormat="false" ht="12.75" hidden="false" customHeight="true" outlineLevel="0" collapsed="false">
      <c r="D1843" s="52" t="n">
        <v>45007</v>
      </c>
      <c r="E1843" s="53" t="s">
        <v>5139</v>
      </c>
      <c r="F1843" s="53" t="s">
        <v>5243</v>
      </c>
      <c r="G1843" s="53" t="s">
        <v>5244</v>
      </c>
    </row>
    <row r="1844" customFormat="false" ht="12.75" hidden="false" customHeight="true" outlineLevel="0" collapsed="false">
      <c r="D1844" s="52" t="n">
        <v>45007</v>
      </c>
      <c r="E1844" s="53" t="s">
        <v>5139</v>
      </c>
      <c r="F1844" s="53" t="s">
        <v>5245</v>
      </c>
      <c r="G1844" s="53" t="s">
        <v>5246</v>
      </c>
    </row>
    <row r="1845" customFormat="false" ht="12.75" hidden="false" customHeight="true" outlineLevel="0" collapsed="false">
      <c r="D1845" s="52" t="n">
        <v>45007</v>
      </c>
      <c r="E1845" s="53" t="s">
        <v>5139</v>
      </c>
      <c r="F1845" s="53" t="s">
        <v>5247</v>
      </c>
      <c r="G1845" s="53" t="s">
        <v>5248</v>
      </c>
    </row>
    <row r="1846" customFormat="false" ht="12.75" hidden="false" customHeight="true" outlineLevel="0" collapsed="false">
      <c r="D1846" s="52" t="n">
        <v>45007</v>
      </c>
      <c r="E1846" s="53" t="s">
        <v>5139</v>
      </c>
      <c r="F1846" s="53" t="s">
        <v>5249</v>
      </c>
      <c r="G1846" s="53" t="s">
        <v>5250</v>
      </c>
    </row>
    <row r="1847" customFormat="false" ht="12.75" hidden="false" customHeight="true" outlineLevel="0" collapsed="false">
      <c r="D1847" s="52" t="n">
        <v>45007</v>
      </c>
      <c r="E1847" s="53" t="s">
        <v>5139</v>
      </c>
      <c r="F1847" s="53" t="s">
        <v>5251</v>
      </c>
      <c r="G1847" s="53" t="s">
        <v>5252</v>
      </c>
    </row>
    <row r="1848" customFormat="false" ht="12.75" hidden="false" customHeight="true" outlineLevel="0" collapsed="false">
      <c r="D1848" s="52" t="n">
        <v>45007</v>
      </c>
      <c r="E1848" s="53" t="s">
        <v>5139</v>
      </c>
      <c r="F1848" s="53" t="s">
        <v>5253</v>
      </c>
      <c r="G1848" s="53" t="s">
        <v>5254</v>
      </c>
    </row>
    <row r="1849" customFormat="false" ht="12.75" hidden="false" customHeight="true" outlineLevel="0" collapsed="false">
      <c r="D1849" s="52" t="n">
        <v>45007</v>
      </c>
      <c r="E1849" s="53" t="s">
        <v>5139</v>
      </c>
      <c r="F1849" s="53" t="s">
        <v>5255</v>
      </c>
      <c r="G1849" s="53" t="s">
        <v>5256</v>
      </c>
    </row>
    <row r="1850" customFormat="false" ht="12.75" hidden="false" customHeight="true" outlineLevel="0" collapsed="false">
      <c r="D1850" s="52" t="n">
        <v>45007</v>
      </c>
      <c r="E1850" s="53" t="s">
        <v>5139</v>
      </c>
      <c r="F1850" s="53" t="s">
        <v>5257</v>
      </c>
      <c r="G1850" s="53" t="s">
        <v>5258</v>
      </c>
    </row>
    <row r="1851" customFormat="false" ht="12.75" hidden="false" customHeight="true" outlineLevel="0" collapsed="false">
      <c r="D1851" s="52" t="n">
        <v>45007</v>
      </c>
      <c r="E1851" s="53" t="s">
        <v>5139</v>
      </c>
      <c r="F1851" s="53" t="s">
        <v>5259</v>
      </c>
      <c r="G1851" s="53" t="s">
        <v>5260</v>
      </c>
    </row>
    <row r="1852" customFormat="false" ht="12.75" hidden="false" customHeight="true" outlineLevel="0" collapsed="false">
      <c r="D1852" s="52" t="n">
        <v>45007</v>
      </c>
      <c r="E1852" s="53" t="s">
        <v>5139</v>
      </c>
      <c r="F1852" s="53" t="s">
        <v>5261</v>
      </c>
      <c r="G1852" s="53" t="s">
        <v>5262</v>
      </c>
    </row>
    <row r="1853" customFormat="false" ht="12.75" hidden="false" customHeight="true" outlineLevel="0" collapsed="false">
      <c r="D1853" s="52" t="n">
        <v>45007</v>
      </c>
      <c r="E1853" s="53" t="s">
        <v>5139</v>
      </c>
      <c r="F1853" s="53" t="s">
        <v>5263</v>
      </c>
      <c r="G1853" s="53" t="s">
        <v>5264</v>
      </c>
    </row>
    <row r="1854" customFormat="false" ht="12.75" hidden="false" customHeight="true" outlineLevel="0" collapsed="false">
      <c r="D1854" s="52" t="n">
        <v>45007</v>
      </c>
      <c r="E1854" s="53" t="s">
        <v>5139</v>
      </c>
      <c r="F1854" s="53" t="s">
        <v>5265</v>
      </c>
      <c r="G1854" s="53" t="s">
        <v>5266</v>
      </c>
    </row>
    <row r="1855" customFormat="false" ht="12.75" hidden="false" customHeight="true" outlineLevel="0" collapsed="false">
      <c r="D1855" s="52" t="n">
        <v>45007</v>
      </c>
      <c r="E1855" s="53" t="s">
        <v>5139</v>
      </c>
      <c r="F1855" s="53" t="s">
        <v>5267</v>
      </c>
      <c r="G1855" s="53" t="s">
        <v>5268</v>
      </c>
    </row>
    <row r="1856" customFormat="false" ht="12.75" hidden="false" customHeight="true" outlineLevel="0" collapsed="false">
      <c r="D1856" s="52" t="n">
        <v>45007</v>
      </c>
      <c r="E1856" s="53" t="s">
        <v>5139</v>
      </c>
      <c r="F1856" s="53" t="s">
        <v>5269</v>
      </c>
      <c r="G1856" s="53" t="s">
        <v>5270</v>
      </c>
    </row>
    <row r="1857" customFormat="false" ht="12.75" hidden="false" customHeight="true" outlineLevel="0" collapsed="false">
      <c r="D1857" s="52" t="n">
        <v>45007</v>
      </c>
      <c r="E1857" s="53" t="s">
        <v>5139</v>
      </c>
      <c r="F1857" s="53" t="s">
        <v>5271</v>
      </c>
      <c r="G1857" s="53" t="s">
        <v>5272</v>
      </c>
    </row>
    <row r="1858" customFormat="false" ht="12.75" hidden="false" customHeight="true" outlineLevel="0" collapsed="false">
      <c r="D1858" s="52" t="n">
        <v>45007</v>
      </c>
      <c r="E1858" s="53" t="s">
        <v>5139</v>
      </c>
      <c r="F1858" s="53" t="s">
        <v>5273</v>
      </c>
      <c r="G1858" s="53" t="s">
        <v>5274</v>
      </c>
    </row>
    <row r="1859" customFormat="false" ht="12.75" hidden="false" customHeight="true" outlineLevel="0" collapsed="false">
      <c r="D1859" s="52" t="n">
        <v>45007</v>
      </c>
      <c r="E1859" s="53" t="s">
        <v>5139</v>
      </c>
      <c r="F1859" s="53" t="s">
        <v>5275</v>
      </c>
      <c r="G1859" s="53" t="s">
        <v>3751</v>
      </c>
    </row>
    <row r="1860" customFormat="false" ht="12.75" hidden="false" customHeight="true" outlineLevel="0" collapsed="false">
      <c r="D1860" s="52" t="n">
        <v>45007</v>
      </c>
      <c r="E1860" s="53" t="s">
        <v>5139</v>
      </c>
      <c r="F1860" s="53" t="s">
        <v>5276</v>
      </c>
      <c r="G1860" s="53" t="s">
        <v>5277</v>
      </c>
    </row>
    <row r="1861" customFormat="false" ht="12.75" hidden="false" customHeight="true" outlineLevel="0" collapsed="false">
      <c r="D1861" s="52" t="n">
        <v>45007</v>
      </c>
      <c r="E1861" s="53" t="s">
        <v>5139</v>
      </c>
      <c r="F1861" s="53" t="s">
        <v>5278</v>
      </c>
      <c r="G1861" s="53" t="s">
        <v>5279</v>
      </c>
    </row>
    <row r="1862" customFormat="false" ht="12.75" hidden="false" customHeight="true" outlineLevel="0" collapsed="false">
      <c r="D1862" s="52" t="n">
        <v>45007</v>
      </c>
      <c r="E1862" s="53" t="s">
        <v>5139</v>
      </c>
      <c r="F1862" s="53" t="s">
        <v>5280</v>
      </c>
      <c r="G1862" s="53" t="s">
        <v>5281</v>
      </c>
    </row>
    <row r="1863" customFormat="false" ht="12.75" hidden="false" customHeight="true" outlineLevel="0" collapsed="false">
      <c r="D1863" s="52" t="n">
        <v>45007</v>
      </c>
      <c r="E1863" s="53" t="s">
        <v>5139</v>
      </c>
      <c r="F1863" s="53" t="s">
        <v>5282</v>
      </c>
      <c r="G1863" s="53" t="s">
        <v>5283</v>
      </c>
    </row>
    <row r="1864" customFormat="false" ht="12.75" hidden="false" customHeight="true" outlineLevel="0" collapsed="false">
      <c r="D1864" s="52" t="n">
        <v>45007</v>
      </c>
      <c r="E1864" s="53" t="s">
        <v>5139</v>
      </c>
      <c r="F1864" s="53" t="s">
        <v>5284</v>
      </c>
      <c r="G1864" s="53" t="s">
        <v>5285</v>
      </c>
    </row>
    <row r="1865" customFormat="false" ht="12.75" hidden="false" customHeight="true" outlineLevel="0" collapsed="false">
      <c r="D1865" s="52" t="n">
        <v>45007</v>
      </c>
      <c r="E1865" s="53" t="s">
        <v>5139</v>
      </c>
      <c r="F1865" s="53" t="s">
        <v>5286</v>
      </c>
      <c r="G1865" s="53" t="s">
        <v>5287</v>
      </c>
    </row>
    <row r="1866" customFormat="false" ht="12.75" hidden="false" customHeight="true" outlineLevel="0" collapsed="false">
      <c r="D1866" s="52" t="n">
        <v>45007</v>
      </c>
      <c r="E1866" s="53" t="s">
        <v>5139</v>
      </c>
      <c r="F1866" s="53" t="s">
        <v>5288</v>
      </c>
      <c r="G1866" s="53" t="s">
        <v>5289</v>
      </c>
    </row>
    <row r="1867" customFormat="false" ht="12.75" hidden="false" customHeight="true" outlineLevel="0" collapsed="false">
      <c r="D1867" s="52" t="n">
        <v>45007</v>
      </c>
      <c r="E1867" s="53" t="s">
        <v>5139</v>
      </c>
      <c r="F1867" s="53" t="s">
        <v>5290</v>
      </c>
      <c r="G1867" s="53" t="s">
        <v>5291</v>
      </c>
    </row>
    <row r="1868" customFormat="false" ht="12.75" hidden="false" customHeight="true" outlineLevel="0" collapsed="false">
      <c r="D1868" s="52" t="n">
        <v>45007</v>
      </c>
      <c r="E1868" s="53" t="s">
        <v>5139</v>
      </c>
      <c r="F1868" s="53" t="s">
        <v>5292</v>
      </c>
      <c r="G1868" s="53" t="s">
        <v>5293</v>
      </c>
    </row>
    <row r="1869" customFormat="false" ht="12.75" hidden="false" customHeight="true" outlineLevel="0" collapsed="false">
      <c r="D1869" s="52" t="n">
        <v>45007</v>
      </c>
      <c r="E1869" s="53" t="s">
        <v>5139</v>
      </c>
      <c r="F1869" s="53" t="s">
        <v>5294</v>
      </c>
      <c r="G1869" s="53" t="s">
        <v>5295</v>
      </c>
    </row>
    <row r="1870" customFormat="false" ht="12.75" hidden="false" customHeight="true" outlineLevel="0" collapsed="false">
      <c r="D1870" s="52" t="n">
        <v>45007</v>
      </c>
      <c r="E1870" s="53" t="s">
        <v>5139</v>
      </c>
      <c r="F1870" s="53" t="s">
        <v>5296</v>
      </c>
      <c r="G1870" s="53" t="s">
        <v>5297</v>
      </c>
    </row>
    <row r="1871" customFormat="false" ht="12.75" hidden="false" customHeight="true" outlineLevel="0" collapsed="false">
      <c r="D1871" s="52" t="n">
        <v>45007</v>
      </c>
      <c r="E1871" s="53" t="s">
        <v>5139</v>
      </c>
      <c r="F1871" s="53" t="s">
        <v>5298</v>
      </c>
      <c r="G1871" s="53" t="s">
        <v>5299</v>
      </c>
    </row>
    <row r="1872" customFormat="false" ht="12.75" hidden="false" customHeight="true" outlineLevel="0" collapsed="false">
      <c r="D1872" s="52" t="n">
        <v>45007</v>
      </c>
      <c r="E1872" s="53" t="s">
        <v>5139</v>
      </c>
      <c r="F1872" s="53" t="s">
        <v>5300</v>
      </c>
      <c r="G1872" s="53" t="s">
        <v>5301</v>
      </c>
    </row>
    <row r="1873" customFormat="false" ht="12.75" hidden="false" customHeight="true" outlineLevel="0" collapsed="false">
      <c r="D1873" s="52" t="n">
        <v>51018</v>
      </c>
      <c r="E1873" s="53" t="s">
        <v>5302</v>
      </c>
      <c r="F1873" s="53" t="s">
        <v>5303</v>
      </c>
      <c r="G1873" s="53" t="s">
        <v>5304</v>
      </c>
    </row>
    <row r="1874" customFormat="false" ht="12.75" hidden="false" customHeight="true" outlineLevel="0" collapsed="false">
      <c r="D1874" s="52" t="n">
        <v>51018</v>
      </c>
      <c r="E1874" s="53" t="s">
        <v>5302</v>
      </c>
      <c r="F1874" s="53" t="s">
        <v>5305</v>
      </c>
      <c r="G1874" s="53" t="s">
        <v>5306</v>
      </c>
    </row>
    <row r="1875" customFormat="false" ht="12.75" hidden="false" customHeight="true" outlineLevel="0" collapsed="false">
      <c r="D1875" s="52" t="n">
        <v>51018</v>
      </c>
      <c r="E1875" s="53" t="s">
        <v>5302</v>
      </c>
      <c r="F1875" s="53" t="s">
        <v>5307</v>
      </c>
      <c r="G1875" s="53" t="s">
        <v>5308</v>
      </c>
    </row>
    <row r="1876" customFormat="false" ht="12.75" hidden="false" customHeight="true" outlineLevel="0" collapsed="false">
      <c r="D1876" s="52" t="n">
        <v>51018</v>
      </c>
      <c r="E1876" s="53" t="s">
        <v>5302</v>
      </c>
      <c r="F1876" s="53" t="s">
        <v>5309</v>
      </c>
      <c r="G1876" s="53" t="s">
        <v>5310</v>
      </c>
    </row>
    <row r="1877" customFormat="false" ht="12.75" hidden="false" customHeight="true" outlineLevel="0" collapsed="false">
      <c r="D1877" s="52" t="n">
        <v>51018</v>
      </c>
      <c r="E1877" s="53" t="s">
        <v>5302</v>
      </c>
      <c r="F1877" s="53" t="s">
        <v>5311</v>
      </c>
      <c r="G1877" s="53" t="s">
        <v>5312</v>
      </c>
    </row>
    <row r="1878" customFormat="false" ht="12.75" hidden="false" customHeight="true" outlineLevel="0" collapsed="false">
      <c r="D1878" s="52" t="n">
        <v>51018</v>
      </c>
      <c r="E1878" s="53" t="s">
        <v>5302</v>
      </c>
      <c r="F1878" s="53" t="s">
        <v>5313</v>
      </c>
      <c r="G1878" s="53" t="s">
        <v>5314</v>
      </c>
    </row>
    <row r="1879" customFormat="false" ht="12.75" hidden="false" customHeight="true" outlineLevel="0" collapsed="false">
      <c r="D1879" s="52" t="n">
        <v>51018</v>
      </c>
      <c r="E1879" s="53" t="s">
        <v>5302</v>
      </c>
      <c r="F1879" s="53" t="s">
        <v>5315</v>
      </c>
      <c r="G1879" s="53" t="s">
        <v>5316</v>
      </c>
    </row>
    <row r="1880" customFormat="false" ht="12.75" hidden="false" customHeight="true" outlineLevel="0" collapsed="false">
      <c r="D1880" s="52" t="n">
        <v>51018</v>
      </c>
      <c r="E1880" s="53" t="s">
        <v>5302</v>
      </c>
      <c r="F1880" s="53" t="s">
        <v>5317</v>
      </c>
      <c r="G1880" s="53" t="s">
        <v>5318</v>
      </c>
    </row>
    <row r="1881" customFormat="false" ht="12.75" hidden="false" customHeight="true" outlineLevel="0" collapsed="false">
      <c r="D1881" s="52" t="n">
        <v>51018</v>
      </c>
      <c r="E1881" s="53" t="s">
        <v>5302</v>
      </c>
      <c r="F1881" s="53" t="s">
        <v>5319</v>
      </c>
      <c r="G1881" s="53" t="s">
        <v>5320</v>
      </c>
    </row>
    <row r="1882" customFormat="false" ht="12.75" hidden="false" customHeight="true" outlineLevel="0" collapsed="false">
      <c r="D1882" s="52" t="n">
        <v>51018</v>
      </c>
      <c r="E1882" s="53" t="s">
        <v>5302</v>
      </c>
      <c r="F1882" s="53" t="s">
        <v>5321</v>
      </c>
      <c r="G1882" s="53" t="s">
        <v>5322</v>
      </c>
    </row>
    <row r="1883" customFormat="false" ht="12.75" hidden="false" customHeight="true" outlineLevel="0" collapsed="false">
      <c r="D1883" s="52" t="n">
        <v>51018</v>
      </c>
      <c r="E1883" s="53" t="s">
        <v>5302</v>
      </c>
      <c r="F1883" s="53" t="s">
        <v>5323</v>
      </c>
      <c r="G1883" s="53" t="s">
        <v>5324</v>
      </c>
    </row>
    <row r="1884" customFormat="false" ht="12.75" hidden="false" customHeight="true" outlineLevel="0" collapsed="false">
      <c r="D1884" s="52" t="n">
        <v>51018</v>
      </c>
      <c r="E1884" s="53" t="s">
        <v>5302</v>
      </c>
      <c r="F1884" s="53" t="s">
        <v>5325</v>
      </c>
      <c r="G1884" s="53" t="s">
        <v>5326</v>
      </c>
    </row>
    <row r="1885" customFormat="false" ht="12.75" hidden="false" customHeight="true" outlineLevel="0" collapsed="false">
      <c r="D1885" s="52" t="n">
        <v>51018</v>
      </c>
      <c r="E1885" s="53" t="s">
        <v>5302</v>
      </c>
      <c r="F1885" s="53" t="s">
        <v>5327</v>
      </c>
      <c r="G1885" s="53" t="s">
        <v>5328</v>
      </c>
    </row>
    <row r="1886" customFormat="false" ht="12.75" hidden="false" customHeight="true" outlineLevel="0" collapsed="false">
      <c r="D1886" s="52" t="n">
        <v>51018</v>
      </c>
      <c r="E1886" s="53" t="s">
        <v>5302</v>
      </c>
      <c r="F1886" s="53" t="s">
        <v>5329</v>
      </c>
      <c r="G1886" s="53" t="s">
        <v>5330</v>
      </c>
    </row>
    <row r="1887" customFormat="false" ht="12.75" hidden="false" customHeight="true" outlineLevel="0" collapsed="false">
      <c r="D1887" s="52" t="n">
        <v>53009</v>
      </c>
      <c r="E1887" s="53" t="s">
        <v>5331</v>
      </c>
      <c r="F1887" s="53" t="s">
        <v>5332</v>
      </c>
      <c r="G1887" s="53" t="s">
        <v>5333</v>
      </c>
    </row>
    <row r="1888" customFormat="false" ht="12.75" hidden="false" customHeight="true" outlineLevel="0" collapsed="false">
      <c r="D1888" s="52" t="n">
        <v>53009</v>
      </c>
      <c r="E1888" s="53" t="s">
        <v>5331</v>
      </c>
      <c r="F1888" s="53" t="s">
        <v>5334</v>
      </c>
      <c r="G1888" s="53" t="s">
        <v>5335</v>
      </c>
    </row>
    <row r="1889" customFormat="false" ht="12.75" hidden="false" customHeight="true" outlineLevel="0" collapsed="false">
      <c r="D1889" s="52" t="n">
        <v>53009</v>
      </c>
      <c r="E1889" s="53" t="s">
        <v>5331</v>
      </c>
      <c r="F1889" s="53" t="s">
        <v>5336</v>
      </c>
      <c r="G1889" s="53" t="s">
        <v>5337</v>
      </c>
    </row>
    <row r="1890" customFormat="false" ht="12.75" hidden="false" customHeight="true" outlineLevel="0" collapsed="false">
      <c r="D1890" s="52" t="n">
        <v>46013</v>
      </c>
      <c r="E1890" s="53" t="s">
        <v>5338</v>
      </c>
      <c r="F1890" s="53" t="s">
        <v>5339</v>
      </c>
      <c r="G1890" s="53" t="s">
        <v>5340</v>
      </c>
    </row>
    <row r="1891" customFormat="false" ht="12.75" hidden="false" customHeight="true" outlineLevel="0" collapsed="false">
      <c r="D1891" s="52" t="n">
        <v>46013</v>
      </c>
      <c r="E1891" s="53" t="s">
        <v>5338</v>
      </c>
      <c r="F1891" s="53" t="s">
        <v>5341</v>
      </c>
      <c r="G1891" s="53" t="s">
        <v>5342</v>
      </c>
    </row>
    <row r="1892" customFormat="false" ht="12.75" hidden="false" customHeight="true" outlineLevel="0" collapsed="false">
      <c r="D1892" s="52" t="n">
        <v>46014</v>
      </c>
      <c r="E1892" s="53" t="s">
        <v>5343</v>
      </c>
      <c r="F1892" s="53" t="s">
        <v>5344</v>
      </c>
      <c r="G1892" s="53" t="s">
        <v>5345</v>
      </c>
    </row>
    <row r="1893" customFormat="false" ht="12.75" hidden="false" customHeight="true" outlineLevel="0" collapsed="false">
      <c r="D1893" s="52" t="n">
        <v>46014</v>
      </c>
      <c r="E1893" s="53" t="s">
        <v>5343</v>
      </c>
      <c r="F1893" s="53" t="s">
        <v>5346</v>
      </c>
      <c r="G1893" s="53" t="s">
        <v>5347</v>
      </c>
    </row>
    <row r="1894" customFormat="false" ht="12.75" hidden="false" customHeight="true" outlineLevel="0" collapsed="false">
      <c r="D1894" s="52" t="n">
        <v>46014</v>
      </c>
      <c r="E1894" s="53" t="s">
        <v>5343</v>
      </c>
      <c r="F1894" s="53" t="s">
        <v>5348</v>
      </c>
      <c r="G1894" s="53" t="s">
        <v>5349</v>
      </c>
    </row>
    <row r="1895" customFormat="false" ht="12.75" hidden="false" customHeight="true" outlineLevel="0" collapsed="false">
      <c r="D1895" s="52" t="n">
        <v>46014</v>
      </c>
      <c r="E1895" s="53" t="s">
        <v>5343</v>
      </c>
      <c r="F1895" s="53" t="s">
        <v>5350</v>
      </c>
      <c r="G1895" s="53" t="s">
        <v>5351</v>
      </c>
    </row>
    <row r="1896" customFormat="false" ht="12.75" hidden="false" customHeight="true" outlineLevel="0" collapsed="false">
      <c r="D1896" s="52" t="n">
        <v>46014</v>
      </c>
      <c r="E1896" s="53" t="s">
        <v>5343</v>
      </c>
      <c r="F1896" s="53" t="s">
        <v>5352</v>
      </c>
      <c r="G1896" s="53" t="s">
        <v>5353</v>
      </c>
    </row>
    <row r="1897" customFormat="false" ht="12.75" hidden="false" customHeight="true" outlineLevel="0" collapsed="false">
      <c r="D1897" s="52" t="n">
        <v>46014</v>
      </c>
      <c r="E1897" s="53" t="s">
        <v>5343</v>
      </c>
      <c r="F1897" s="53" t="s">
        <v>5354</v>
      </c>
      <c r="G1897" s="53" t="s">
        <v>5355</v>
      </c>
    </row>
    <row r="1898" customFormat="false" ht="12.75" hidden="false" customHeight="true" outlineLevel="0" collapsed="false">
      <c r="D1898" s="52" t="n">
        <v>45008</v>
      </c>
      <c r="E1898" s="53" t="s">
        <v>5356</v>
      </c>
      <c r="F1898" s="53" t="s">
        <v>5357</v>
      </c>
      <c r="G1898" s="53" t="s">
        <v>5358</v>
      </c>
    </row>
    <row r="1899" customFormat="false" ht="12.75" hidden="false" customHeight="true" outlineLevel="0" collapsed="false">
      <c r="D1899" s="52" t="n">
        <v>45008</v>
      </c>
      <c r="E1899" s="53" t="s">
        <v>5356</v>
      </c>
      <c r="F1899" s="53" t="s">
        <v>5359</v>
      </c>
      <c r="G1899" s="53" t="s">
        <v>5360</v>
      </c>
    </row>
    <row r="1900" customFormat="false" ht="12.75" hidden="false" customHeight="true" outlineLevel="0" collapsed="false">
      <c r="D1900" s="52" t="n">
        <v>45008</v>
      </c>
      <c r="E1900" s="53" t="s">
        <v>5356</v>
      </c>
      <c r="F1900" s="53" t="s">
        <v>5361</v>
      </c>
      <c r="G1900" s="53" t="s">
        <v>5362</v>
      </c>
    </row>
    <row r="1901" customFormat="false" ht="12.75" hidden="false" customHeight="true" outlineLevel="0" collapsed="false">
      <c r="D1901" s="52" t="n">
        <v>45008</v>
      </c>
      <c r="E1901" s="53" t="s">
        <v>5356</v>
      </c>
      <c r="F1901" s="53" t="s">
        <v>5363</v>
      </c>
      <c r="G1901" s="53" t="s">
        <v>5364</v>
      </c>
    </row>
    <row r="1902" customFormat="false" ht="12.75" hidden="false" customHeight="true" outlineLevel="0" collapsed="false">
      <c r="D1902" s="52" t="n">
        <v>45008</v>
      </c>
      <c r="E1902" s="53" t="s">
        <v>5356</v>
      </c>
      <c r="F1902" s="53" t="s">
        <v>5365</v>
      </c>
      <c r="G1902" s="53" t="s">
        <v>5366</v>
      </c>
    </row>
    <row r="1903" customFormat="false" ht="12.75" hidden="false" customHeight="true" outlineLevel="0" collapsed="false">
      <c r="D1903" s="52" t="n">
        <v>45008</v>
      </c>
      <c r="E1903" s="53" t="s">
        <v>5356</v>
      </c>
      <c r="F1903" s="53" t="s">
        <v>5367</v>
      </c>
      <c r="G1903" s="53" t="s">
        <v>5368</v>
      </c>
    </row>
    <row r="1904" customFormat="false" ht="12.75" hidden="false" customHeight="true" outlineLevel="0" collapsed="false">
      <c r="D1904" s="52" t="n">
        <v>45008</v>
      </c>
      <c r="E1904" s="53" t="s">
        <v>5356</v>
      </c>
      <c r="F1904" s="53" t="s">
        <v>5369</v>
      </c>
      <c r="G1904" s="53" t="s">
        <v>5370</v>
      </c>
    </row>
    <row r="1905" customFormat="false" ht="12.75" hidden="false" customHeight="true" outlineLevel="0" collapsed="false">
      <c r="D1905" s="52" t="n">
        <v>45008</v>
      </c>
      <c r="E1905" s="53" t="s">
        <v>5356</v>
      </c>
      <c r="F1905" s="53" t="s">
        <v>5371</v>
      </c>
      <c r="G1905" s="53" t="s">
        <v>2469</v>
      </c>
    </row>
    <row r="1906" customFormat="false" ht="12.75" hidden="false" customHeight="true" outlineLevel="0" collapsed="false">
      <c r="D1906" s="52" t="n">
        <v>45008</v>
      </c>
      <c r="E1906" s="53" t="s">
        <v>5356</v>
      </c>
      <c r="F1906" s="53" t="s">
        <v>5372</v>
      </c>
      <c r="G1906" s="53" t="s">
        <v>5373</v>
      </c>
    </row>
    <row r="1907" customFormat="false" ht="12.75" hidden="false" customHeight="true" outlineLevel="0" collapsed="false">
      <c r="D1907" s="52" t="n">
        <v>45008</v>
      </c>
      <c r="E1907" s="53" t="s">
        <v>5356</v>
      </c>
      <c r="F1907" s="53" t="s">
        <v>5374</v>
      </c>
      <c r="G1907" s="53" t="s">
        <v>5375</v>
      </c>
    </row>
    <row r="1908" customFormat="false" ht="12.75" hidden="false" customHeight="true" outlineLevel="0" collapsed="false">
      <c r="D1908" s="52" t="n">
        <v>45008</v>
      </c>
      <c r="E1908" s="53" t="s">
        <v>5356</v>
      </c>
      <c r="F1908" s="53" t="s">
        <v>5376</v>
      </c>
      <c r="G1908" s="53" t="s">
        <v>5377</v>
      </c>
    </row>
    <row r="1909" customFormat="false" ht="12.75" hidden="false" customHeight="true" outlineLevel="0" collapsed="false">
      <c r="D1909" s="52" t="n">
        <v>45008</v>
      </c>
      <c r="E1909" s="53" t="s">
        <v>5356</v>
      </c>
      <c r="F1909" s="53" t="s">
        <v>5378</v>
      </c>
      <c r="G1909" s="53" t="s">
        <v>5379</v>
      </c>
    </row>
    <row r="1910" customFormat="false" ht="12.75" hidden="false" customHeight="true" outlineLevel="0" collapsed="false">
      <c r="D1910" s="52" t="n">
        <v>45008</v>
      </c>
      <c r="E1910" s="53" t="s">
        <v>5356</v>
      </c>
      <c r="F1910" s="53" t="s">
        <v>5380</v>
      </c>
      <c r="G1910" s="53" t="s">
        <v>5381</v>
      </c>
    </row>
    <row r="1911" customFormat="false" ht="12.75" hidden="false" customHeight="true" outlineLevel="0" collapsed="false">
      <c r="D1911" s="52" t="n">
        <v>45008</v>
      </c>
      <c r="E1911" s="53" t="s">
        <v>5356</v>
      </c>
      <c r="F1911" s="53" t="s">
        <v>5382</v>
      </c>
      <c r="G1911" s="53" t="s">
        <v>5383</v>
      </c>
    </row>
    <row r="1912" customFormat="false" ht="12.75" hidden="false" customHeight="true" outlineLevel="0" collapsed="false">
      <c r="D1912" s="52" t="n">
        <v>45008</v>
      </c>
      <c r="E1912" s="53" t="s">
        <v>5356</v>
      </c>
      <c r="F1912" s="53" t="s">
        <v>5384</v>
      </c>
      <c r="G1912" s="53" t="s">
        <v>5385</v>
      </c>
    </row>
    <row r="1913" customFormat="false" ht="12.75" hidden="false" customHeight="true" outlineLevel="0" collapsed="false">
      <c r="D1913" s="52" t="n">
        <v>45008</v>
      </c>
      <c r="E1913" s="53" t="s">
        <v>5356</v>
      </c>
      <c r="F1913" s="53" t="s">
        <v>5386</v>
      </c>
      <c r="G1913" s="53" t="s">
        <v>5387</v>
      </c>
    </row>
    <row r="1914" customFormat="false" ht="12.75" hidden="false" customHeight="true" outlineLevel="0" collapsed="false">
      <c r="D1914" s="52" t="n">
        <v>45008</v>
      </c>
      <c r="E1914" s="53" t="s">
        <v>5356</v>
      </c>
      <c r="F1914" s="53" t="s">
        <v>5388</v>
      </c>
      <c r="G1914" s="53" t="s">
        <v>5389</v>
      </c>
    </row>
    <row r="1915" customFormat="false" ht="12.75" hidden="false" customHeight="true" outlineLevel="0" collapsed="false">
      <c r="D1915" s="52" t="n">
        <v>45008</v>
      </c>
      <c r="E1915" s="53" t="s">
        <v>5356</v>
      </c>
      <c r="F1915" s="53" t="s">
        <v>5390</v>
      </c>
      <c r="G1915" s="53" t="s">
        <v>5391</v>
      </c>
    </row>
    <row r="1916" customFormat="false" ht="12.75" hidden="false" customHeight="true" outlineLevel="0" collapsed="false">
      <c r="D1916" s="52" t="n">
        <v>45008</v>
      </c>
      <c r="E1916" s="53" t="s">
        <v>5356</v>
      </c>
      <c r="F1916" s="53" t="s">
        <v>5392</v>
      </c>
      <c r="G1916" s="53" t="s">
        <v>5393</v>
      </c>
    </row>
    <row r="1917" customFormat="false" ht="12.75" hidden="false" customHeight="true" outlineLevel="0" collapsed="false">
      <c r="D1917" s="52" t="n">
        <v>45008</v>
      </c>
      <c r="E1917" s="53" t="s">
        <v>5356</v>
      </c>
      <c r="F1917" s="53" t="s">
        <v>5394</v>
      </c>
      <c r="G1917" s="53" t="s">
        <v>5395</v>
      </c>
    </row>
    <row r="1918" customFormat="false" ht="12.75" hidden="false" customHeight="true" outlineLevel="0" collapsed="false">
      <c r="D1918" s="52" t="n">
        <v>45008</v>
      </c>
      <c r="E1918" s="53" t="s">
        <v>5356</v>
      </c>
      <c r="F1918" s="53" t="s">
        <v>5396</v>
      </c>
      <c r="G1918" s="53" t="s">
        <v>5397</v>
      </c>
    </row>
    <row r="1919" customFormat="false" ht="12.75" hidden="false" customHeight="true" outlineLevel="0" collapsed="false">
      <c r="D1919" s="52" t="n">
        <v>45008</v>
      </c>
      <c r="E1919" s="53" t="s">
        <v>5356</v>
      </c>
      <c r="F1919" s="53" t="s">
        <v>5398</v>
      </c>
      <c r="G1919" s="53" t="s">
        <v>5399</v>
      </c>
    </row>
    <row r="1920" customFormat="false" ht="12.75" hidden="false" customHeight="true" outlineLevel="0" collapsed="false">
      <c r="D1920" s="52" t="n">
        <v>48019</v>
      </c>
      <c r="E1920" s="53" t="s">
        <v>5400</v>
      </c>
      <c r="F1920" s="53" t="s">
        <v>5401</v>
      </c>
      <c r="G1920" s="53" t="s">
        <v>5402</v>
      </c>
    </row>
    <row r="1921" customFormat="false" ht="12.75" hidden="false" customHeight="true" outlineLevel="0" collapsed="false">
      <c r="D1921" s="52" t="n">
        <v>48019</v>
      </c>
      <c r="E1921" s="53" t="s">
        <v>5400</v>
      </c>
      <c r="F1921" s="53" t="s">
        <v>5403</v>
      </c>
      <c r="G1921" s="53" t="s">
        <v>1369</v>
      </c>
    </row>
    <row r="1922" customFormat="false" ht="12.75" hidden="false" customHeight="true" outlineLevel="0" collapsed="false">
      <c r="D1922" s="52" t="n">
        <v>48019</v>
      </c>
      <c r="E1922" s="53" t="s">
        <v>5400</v>
      </c>
      <c r="F1922" s="53" t="s">
        <v>5404</v>
      </c>
      <c r="G1922" s="53" t="s">
        <v>5405</v>
      </c>
    </row>
    <row r="1923" customFormat="false" ht="12.75" hidden="false" customHeight="true" outlineLevel="0" collapsed="false">
      <c r="D1923" s="52" t="n">
        <v>48019</v>
      </c>
      <c r="E1923" s="53" t="s">
        <v>5400</v>
      </c>
      <c r="F1923" s="53" t="s">
        <v>5406</v>
      </c>
      <c r="G1923" s="53" t="s">
        <v>5407</v>
      </c>
    </row>
    <row r="1924" customFormat="false" ht="12.75" hidden="false" customHeight="true" outlineLevel="0" collapsed="false">
      <c r="D1924" s="52" t="n">
        <v>48019</v>
      </c>
      <c r="E1924" s="53" t="s">
        <v>5400</v>
      </c>
      <c r="F1924" s="53" t="s">
        <v>5408</v>
      </c>
      <c r="G1924" s="53" t="s">
        <v>3641</v>
      </c>
    </row>
    <row r="1925" customFormat="false" ht="12.75" hidden="false" customHeight="true" outlineLevel="0" collapsed="false">
      <c r="D1925" s="52" t="n">
        <v>48019</v>
      </c>
      <c r="E1925" s="53" t="s">
        <v>5400</v>
      </c>
      <c r="F1925" s="53" t="s">
        <v>5409</v>
      </c>
      <c r="G1925" s="53" t="s">
        <v>5410</v>
      </c>
    </row>
    <row r="1926" customFormat="false" ht="12.75" hidden="false" customHeight="true" outlineLevel="0" collapsed="false">
      <c r="D1926" s="52" t="n">
        <v>48019</v>
      </c>
      <c r="E1926" s="53" t="s">
        <v>5400</v>
      </c>
      <c r="F1926" s="53" t="s">
        <v>5411</v>
      </c>
      <c r="G1926" s="53" t="s">
        <v>5412</v>
      </c>
    </row>
    <row r="1927" customFormat="false" ht="12.75" hidden="false" customHeight="true" outlineLevel="0" collapsed="false">
      <c r="D1927" s="52" t="n">
        <v>48019</v>
      </c>
      <c r="E1927" s="53" t="s">
        <v>5400</v>
      </c>
      <c r="F1927" s="53" t="s">
        <v>5413</v>
      </c>
      <c r="G1927" s="53" t="s">
        <v>5414</v>
      </c>
    </row>
    <row r="1928" customFormat="false" ht="12.75" hidden="false" customHeight="true" outlineLevel="0" collapsed="false">
      <c r="D1928" s="52" t="n">
        <v>48019</v>
      </c>
      <c r="E1928" s="53" t="s">
        <v>5400</v>
      </c>
      <c r="F1928" s="53" t="s">
        <v>5415</v>
      </c>
      <c r="G1928" s="53" t="s">
        <v>5416</v>
      </c>
    </row>
    <row r="1929" customFormat="false" ht="12.75" hidden="false" customHeight="true" outlineLevel="0" collapsed="false">
      <c r="D1929" s="52" t="n">
        <v>48019</v>
      </c>
      <c r="E1929" s="53" t="s">
        <v>5400</v>
      </c>
      <c r="F1929" s="53" t="s">
        <v>5417</v>
      </c>
      <c r="G1929" s="53" t="s">
        <v>5418</v>
      </c>
    </row>
    <row r="1930" customFormat="false" ht="12.75" hidden="false" customHeight="true" outlineLevel="0" collapsed="false">
      <c r="D1930" s="52" t="n">
        <v>48019</v>
      </c>
      <c r="E1930" s="53" t="s">
        <v>5400</v>
      </c>
      <c r="F1930" s="53" t="s">
        <v>5419</v>
      </c>
      <c r="G1930" s="53" t="s">
        <v>5420</v>
      </c>
    </row>
    <row r="1931" customFormat="false" ht="12.75" hidden="false" customHeight="true" outlineLevel="0" collapsed="false">
      <c r="D1931" s="52" t="n">
        <v>48019</v>
      </c>
      <c r="E1931" s="53" t="s">
        <v>5400</v>
      </c>
      <c r="F1931" s="53" t="s">
        <v>5421</v>
      </c>
      <c r="G1931" s="53" t="s">
        <v>3668</v>
      </c>
    </row>
    <row r="1932" customFormat="false" ht="12.75" hidden="false" customHeight="true" outlineLevel="0" collapsed="false">
      <c r="D1932" s="52" t="n">
        <v>48019</v>
      </c>
      <c r="E1932" s="53" t="s">
        <v>5400</v>
      </c>
      <c r="F1932" s="53" t="s">
        <v>5422</v>
      </c>
      <c r="G1932" s="53" t="s">
        <v>5423</v>
      </c>
    </row>
    <row r="1933" customFormat="false" ht="12.75" hidden="false" customHeight="true" outlineLevel="0" collapsed="false">
      <c r="D1933" s="52" t="n">
        <v>48019</v>
      </c>
      <c r="E1933" s="53" t="s">
        <v>5400</v>
      </c>
      <c r="F1933" s="53" t="s">
        <v>5424</v>
      </c>
      <c r="G1933" s="53" t="s">
        <v>1393</v>
      </c>
    </row>
    <row r="1934" customFormat="false" ht="12.75" hidden="false" customHeight="true" outlineLevel="0" collapsed="false">
      <c r="D1934" s="52" t="n">
        <v>48019</v>
      </c>
      <c r="E1934" s="53" t="s">
        <v>5400</v>
      </c>
      <c r="F1934" s="53" t="s">
        <v>5425</v>
      </c>
      <c r="G1934" s="53" t="s">
        <v>5426</v>
      </c>
    </row>
    <row r="1935" customFormat="false" ht="12.75" hidden="false" customHeight="true" outlineLevel="0" collapsed="false">
      <c r="D1935" s="52" t="n">
        <v>48019</v>
      </c>
      <c r="E1935" s="53" t="s">
        <v>5400</v>
      </c>
      <c r="F1935" s="53" t="s">
        <v>5427</v>
      </c>
      <c r="G1935" s="53" t="s">
        <v>5428</v>
      </c>
    </row>
    <row r="1936" customFormat="false" ht="12.75" hidden="false" customHeight="true" outlineLevel="0" collapsed="false">
      <c r="D1936" s="52" t="n">
        <v>48019</v>
      </c>
      <c r="E1936" s="53" t="s">
        <v>5400</v>
      </c>
      <c r="F1936" s="53" t="s">
        <v>5429</v>
      </c>
      <c r="G1936" s="53" t="s">
        <v>4046</v>
      </c>
    </row>
    <row r="1937" customFormat="false" ht="12.75" hidden="false" customHeight="true" outlineLevel="0" collapsed="false">
      <c r="D1937" s="52" t="n">
        <v>48019</v>
      </c>
      <c r="E1937" s="53" t="s">
        <v>5400</v>
      </c>
      <c r="F1937" s="53" t="s">
        <v>5430</v>
      </c>
      <c r="G1937" s="53" t="s">
        <v>5431</v>
      </c>
    </row>
    <row r="1938" customFormat="false" ht="12.75" hidden="false" customHeight="true" outlineLevel="0" collapsed="false">
      <c r="D1938" s="52" t="n">
        <v>48019</v>
      </c>
      <c r="E1938" s="53" t="s">
        <v>5400</v>
      </c>
      <c r="F1938" s="53" t="s">
        <v>5432</v>
      </c>
      <c r="G1938" s="53" t="s">
        <v>5433</v>
      </c>
    </row>
    <row r="1939" customFormat="false" ht="12.75" hidden="false" customHeight="true" outlineLevel="0" collapsed="false">
      <c r="D1939" s="52" t="n">
        <v>48019</v>
      </c>
      <c r="E1939" s="53" t="s">
        <v>5400</v>
      </c>
      <c r="F1939" s="53" t="s">
        <v>5434</v>
      </c>
      <c r="G1939" s="53" t="s">
        <v>5435</v>
      </c>
    </row>
    <row r="1940" customFormat="false" ht="12.75" hidden="false" customHeight="true" outlineLevel="0" collapsed="false">
      <c r="D1940" s="52" t="n">
        <v>48019</v>
      </c>
      <c r="E1940" s="53" t="s">
        <v>5400</v>
      </c>
      <c r="F1940" s="53" t="s">
        <v>5436</v>
      </c>
      <c r="G1940" s="53" t="s">
        <v>5437</v>
      </c>
    </row>
    <row r="1941" customFormat="false" ht="12.75" hidden="false" customHeight="true" outlineLevel="0" collapsed="false">
      <c r="D1941" s="52" t="n">
        <v>48019</v>
      </c>
      <c r="E1941" s="53" t="s">
        <v>5400</v>
      </c>
      <c r="F1941" s="53" t="s">
        <v>5438</v>
      </c>
      <c r="G1941" s="53" t="s">
        <v>5439</v>
      </c>
    </row>
    <row r="1942" customFormat="false" ht="12.75" hidden="false" customHeight="true" outlineLevel="0" collapsed="false">
      <c r="D1942" s="52" t="n">
        <v>48019</v>
      </c>
      <c r="E1942" s="53" t="s">
        <v>5400</v>
      </c>
      <c r="F1942" s="53" t="s">
        <v>5440</v>
      </c>
      <c r="G1942" s="53" t="s">
        <v>5441</v>
      </c>
    </row>
    <row r="1943" customFormat="false" ht="12.75" hidden="false" customHeight="true" outlineLevel="0" collapsed="false">
      <c r="D1943" s="52" t="n">
        <v>48019</v>
      </c>
      <c r="E1943" s="53" t="s">
        <v>5400</v>
      </c>
      <c r="F1943" s="53" t="s">
        <v>5442</v>
      </c>
      <c r="G1943" s="53" t="s">
        <v>5443</v>
      </c>
    </row>
    <row r="1944" customFormat="false" ht="12.75" hidden="false" customHeight="true" outlineLevel="0" collapsed="false">
      <c r="D1944" s="52" t="n">
        <v>48019</v>
      </c>
      <c r="E1944" s="53" t="s">
        <v>5400</v>
      </c>
      <c r="F1944" s="53" t="s">
        <v>5444</v>
      </c>
      <c r="G1944" s="53" t="s">
        <v>5445</v>
      </c>
    </row>
    <row r="1945" customFormat="false" ht="12.75" hidden="false" customHeight="true" outlineLevel="0" collapsed="false">
      <c r="D1945" s="52" t="n">
        <v>48019</v>
      </c>
      <c r="E1945" s="53" t="s">
        <v>5400</v>
      </c>
      <c r="F1945" s="53" t="s">
        <v>5446</v>
      </c>
      <c r="G1945" s="53" t="s">
        <v>5447</v>
      </c>
    </row>
    <row r="1946" customFormat="false" ht="12.75" hidden="false" customHeight="true" outlineLevel="0" collapsed="false">
      <c r="D1946" s="52" t="n">
        <v>48019</v>
      </c>
      <c r="E1946" s="53" t="s">
        <v>5400</v>
      </c>
      <c r="F1946" s="53" t="s">
        <v>5448</v>
      </c>
      <c r="G1946" s="53" t="s">
        <v>5449</v>
      </c>
    </row>
    <row r="1947" customFormat="false" ht="12.75" hidden="false" customHeight="true" outlineLevel="0" collapsed="false">
      <c r="D1947" s="52" t="n">
        <v>48019</v>
      </c>
      <c r="E1947" s="53" t="s">
        <v>5400</v>
      </c>
      <c r="F1947" s="53" t="s">
        <v>5450</v>
      </c>
      <c r="G1947" s="53" t="s">
        <v>5451</v>
      </c>
    </row>
    <row r="1948" customFormat="false" ht="12.75" hidden="false" customHeight="true" outlineLevel="0" collapsed="false">
      <c r="D1948" s="52" t="n">
        <v>48019</v>
      </c>
      <c r="E1948" s="53" t="s">
        <v>5400</v>
      </c>
      <c r="F1948" s="53" t="s">
        <v>5452</v>
      </c>
      <c r="G1948" s="53" t="s">
        <v>5453</v>
      </c>
    </row>
    <row r="1949" customFormat="false" ht="12.75" hidden="false" customHeight="true" outlineLevel="0" collapsed="false">
      <c r="D1949" s="52" t="n">
        <v>48019</v>
      </c>
      <c r="E1949" s="53" t="s">
        <v>5400</v>
      </c>
      <c r="F1949" s="53" t="s">
        <v>5454</v>
      </c>
      <c r="G1949" s="53" t="s">
        <v>5455</v>
      </c>
    </row>
    <row r="1950" customFormat="false" ht="12.75" hidden="false" customHeight="true" outlineLevel="0" collapsed="false">
      <c r="D1950" s="52" t="n">
        <v>48019</v>
      </c>
      <c r="E1950" s="53" t="s">
        <v>5400</v>
      </c>
      <c r="F1950" s="53" t="s">
        <v>5456</v>
      </c>
      <c r="G1950" s="53" t="s">
        <v>5457</v>
      </c>
    </row>
    <row r="1951" customFormat="false" ht="12.75" hidden="false" customHeight="true" outlineLevel="0" collapsed="false">
      <c r="D1951" s="52" t="n">
        <v>48019</v>
      </c>
      <c r="E1951" s="53" t="s">
        <v>5400</v>
      </c>
      <c r="F1951" s="53" t="s">
        <v>5458</v>
      </c>
      <c r="G1951" s="53" t="s">
        <v>5459</v>
      </c>
    </row>
    <row r="1952" customFormat="false" ht="12.75" hidden="false" customHeight="true" outlineLevel="0" collapsed="false">
      <c r="D1952" s="52" t="n">
        <v>48019</v>
      </c>
      <c r="E1952" s="53" t="s">
        <v>5400</v>
      </c>
      <c r="F1952" s="53" t="s">
        <v>5460</v>
      </c>
      <c r="G1952" s="53" t="s">
        <v>5461</v>
      </c>
    </row>
    <row r="1953" customFormat="false" ht="12.75" hidden="false" customHeight="true" outlineLevel="0" collapsed="false">
      <c r="D1953" s="52" t="n">
        <v>48019</v>
      </c>
      <c r="E1953" s="53" t="s">
        <v>5400</v>
      </c>
      <c r="F1953" s="53" t="s">
        <v>5462</v>
      </c>
      <c r="G1953" s="53" t="s">
        <v>5463</v>
      </c>
    </row>
    <row r="1954" customFormat="false" ht="12.75" hidden="false" customHeight="true" outlineLevel="0" collapsed="false">
      <c r="D1954" s="52" t="n">
        <v>48019</v>
      </c>
      <c r="E1954" s="53" t="s">
        <v>5400</v>
      </c>
      <c r="F1954" s="53" t="s">
        <v>5464</v>
      </c>
      <c r="G1954" s="53" t="s">
        <v>2513</v>
      </c>
    </row>
    <row r="1955" customFormat="false" ht="12.75" hidden="false" customHeight="true" outlineLevel="0" collapsed="false">
      <c r="D1955" s="52" t="n">
        <v>48019</v>
      </c>
      <c r="E1955" s="53" t="s">
        <v>5400</v>
      </c>
      <c r="F1955" s="53" t="s">
        <v>5465</v>
      </c>
      <c r="G1955" s="53" t="s">
        <v>5466</v>
      </c>
    </row>
    <row r="1956" customFormat="false" ht="12.75" hidden="false" customHeight="true" outlineLevel="0" collapsed="false">
      <c r="D1956" s="52" t="n">
        <v>48019</v>
      </c>
      <c r="E1956" s="53" t="s">
        <v>5400</v>
      </c>
      <c r="F1956" s="53" t="s">
        <v>5467</v>
      </c>
      <c r="G1956" s="53" t="s">
        <v>5468</v>
      </c>
    </row>
    <row r="1957" customFormat="false" ht="12.75" hidden="false" customHeight="true" outlineLevel="0" collapsed="false">
      <c r="D1957" s="52" t="n">
        <v>52013</v>
      </c>
      <c r="E1957" s="53" t="s">
        <v>5469</v>
      </c>
      <c r="F1957" s="53" t="s">
        <v>5470</v>
      </c>
      <c r="G1957" s="53" t="s">
        <v>5471</v>
      </c>
    </row>
    <row r="1958" customFormat="false" ht="12.75" hidden="false" customHeight="true" outlineLevel="0" collapsed="false">
      <c r="D1958" s="52" t="n">
        <v>52013</v>
      </c>
      <c r="E1958" s="53" t="s">
        <v>5469</v>
      </c>
      <c r="F1958" s="53" t="s">
        <v>5472</v>
      </c>
      <c r="G1958" s="53" t="s">
        <v>5473</v>
      </c>
    </row>
    <row r="1959" customFormat="false" ht="12.75" hidden="false" customHeight="true" outlineLevel="0" collapsed="false">
      <c r="D1959" s="52" t="n">
        <v>52013</v>
      </c>
      <c r="E1959" s="53" t="s">
        <v>5469</v>
      </c>
      <c r="F1959" s="53" t="s">
        <v>5474</v>
      </c>
      <c r="G1959" s="53" t="s">
        <v>5475</v>
      </c>
    </row>
    <row r="1960" customFormat="false" ht="12.75" hidden="false" customHeight="true" outlineLevel="0" collapsed="false">
      <c r="D1960" s="52" t="n">
        <v>52013</v>
      </c>
      <c r="E1960" s="53" t="s">
        <v>5469</v>
      </c>
      <c r="F1960" s="53" t="s">
        <v>5476</v>
      </c>
      <c r="G1960" s="53" t="s">
        <v>5477</v>
      </c>
    </row>
    <row r="1961" customFormat="false" ht="12.75" hidden="false" customHeight="true" outlineLevel="0" collapsed="false">
      <c r="D1961" s="52" t="n">
        <v>52013</v>
      </c>
      <c r="E1961" s="53" t="s">
        <v>5469</v>
      </c>
      <c r="F1961" s="53" t="s">
        <v>5478</v>
      </c>
      <c r="G1961" s="53" t="s">
        <v>5479</v>
      </c>
    </row>
    <row r="1962" customFormat="false" ht="12.75" hidden="false" customHeight="true" outlineLevel="0" collapsed="false">
      <c r="D1962" s="52" t="n">
        <v>52013</v>
      </c>
      <c r="E1962" s="53" t="s">
        <v>5469</v>
      </c>
      <c r="F1962" s="53" t="s">
        <v>5480</v>
      </c>
      <c r="G1962" s="53" t="s">
        <v>5481</v>
      </c>
    </row>
    <row r="1963" customFormat="false" ht="12.75" hidden="false" customHeight="true" outlineLevel="0" collapsed="false">
      <c r="D1963" s="52" t="n">
        <v>52013</v>
      </c>
      <c r="E1963" s="53" t="s">
        <v>5469</v>
      </c>
      <c r="F1963" s="53" t="s">
        <v>5482</v>
      </c>
      <c r="G1963" s="53" t="s">
        <v>5483</v>
      </c>
    </row>
    <row r="1964" customFormat="false" ht="12.75" hidden="false" customHeight="true" outlineLevel="0" collapsed="false">
      <c r="D1964" s="52" t="n">
        <v>52013</v>
      </c>
      <c r="E1964" s="53" t="s">
        <v>5469</v>
      </c>
      <c r="F1964" s="53" t="s">
        <v>5484</v>
      </c>
      <c r="G1964" s="53" t="s">
        <v>5485</v>
      </c>
    </row>
    <row r="1965" customFormat="false" ht="12.75" hidden="false" customHeight="true" outlineLevel="0" collapsed="false">
      <c r="D1965" s="52" t="n">
        <v>52013</v>
      </c>
      <c r="E1965" s="53" t="s">
        <v>5469</v>
      </c>
      <c r="F1965" s="53" t="s">
        <v>5486</v>
      </c>
      <c r="G1965" s="53" t="s">
        <v>5487</v>
      </c>
    </row>
    <row r="1966" customFormat="false" ht="12.75" hidden="false" customHeight="true" outlineLevel="0" collapsed="false">
      <c r="D1966" s="52" t="n">
        <v>52013</v>
      </c>
      <c r="E1966" s="53" t="s">
        <v>5469</v>
      </c>
      <c r="F1966" s="53" t="s">
        <v>5488</v>
      </c>
      <c r="G1966" s="53" t="s">
        <v>3204</v>
      </c>
    </row>
    <row r="1967" customFormat="false" ht="12.75" hidden="false" customHeight="true" outlineLevel="0" collapsed="false">
      <c r="D1967" s="52" t="n">
        <v>52013</v>
      </c>
      <c r="E1967" s="53" t="s">
        <v>5469</v>
      </c>
      <c r="F1967" s="53" t="s">
        <v>5489</v>
      </c>
      <c r="G1967" s="53" t="s">
        <v>5490</v>
      </c>
    </row>
    <row r="1968" customFormat="false" ht="12.75" hidden="false" customHeight="true" outlineLevel="0" collapsed="false">
      <c r="D1968" s="52" t="n">
        <v>52013</v>
      </c>
      <c r="E1968" s="53" t="s">
        <v>5469</v>
      </c>
      <c r="F1968" s="53" t="s">
        <v>5491</v>
      </c>
      <c r="G1968" s="53" t="s">
        <v>5492</v>
      </c>
    </row>
    <row r="1969" customFormat="false" ht="12.75" hidden="false" customHeight="true" outlineLevel="0" collapsed="false">
      <c r="D1969" s="52" t="n">
        <v>52013</v>
      </c>
      <c r="E1969" s="53" t="s">
        <v>5469</v>
      </c>
      <c r="F1969" s="53" t="s">
        <v>5493</v>
      </c>
      <c r="G1969" s="53" t="s">
        <v>5494</v>
      </c>
    </row>
    <row r="1970" customFormat="false" ht="12.75" hidden="false" customHeight="true" outlineLevel="0" collapsed="false">
      <c r="D1970" s="52" t="n">
        <v>52013</v>
      </c>
      <c r="E1970" s="53" t="s">
        <v>5469</v>
      </c>
      <c r="F1970" s="53" t="s">
        <v>5495</v>
      </c>
      <c r="G1970" s="53" t="s">
        <v>5496</v>
      </c>
    </row>
    <row r="1971" customFormat="false" ht="12.75" hidden="false" customHeight="true" outlineLevel="0" collapsed="false">
      <c r="D1971" s="52" t="n">
        <v>52013</v>
      </c>
      <c r="E1971" s="53" t="s">
        <v>5469</v>
      </c>
      <c r="F1971" s="53" t="s">
        <v>5497</v>
      </c>
      <c r="G1971" s="53" t="s">
        <v>5498</v>
      </c>
    </row>
    <row r="1972" customFormat="false" ht="12.75" hidden="false" customHeight="true" outlineLevel="0" collapsed="false">
      <c r="D1972" s="52" t="n">
        <v>52013</v>
      </c>
      <c r="E1972" s="53" t="s">
        <v>5469</v>
      </c>
      <c r="F1972" s="53" t="s">
        <v>5499</v>
      </c>
      <c r="G1972" s="53" t="s">
        <v>5500</v>
      </c>
    </row>
    <row r="1973" customFormat="false" ht="12.75" hidden="false" customHeight="true" outlineLevel="0" collapsed="false">
      <c r="D1973" s="52" t="n">
        <v>52013</v>
      </c>
      <c r="E1973" s="53" t="s">
        <v>5469</v>
      </c>
      <c r="F1973" s="53" t="s">
        <v>5501</v>
      </c>
      <c r="G1973" s="53" t="s">
        <v>5502</v>
      </c>
    </row>
    <row r="1974" customFormat="false" ht="12.75" hidden="false" customHeight="true" outlineLevel="0" collapsed="false">
      <c r="D1974" s="52" t="n">
        <v>52013</v>
      </c>
      <c r="E1974" s="53" t="s">
        <v>5469</v>
      </c>
      <c r="F1974" s="53" t="s">
        <v>5503</v>
      </c>
      <c r="G1974" s="53" t="s">
        <v>5504</v>
      </c>
    </row>
    <row r="1975" customFormat="false" ht="12.75" hidden="false" customHeight="true" outlineLevel="0" collapsed="false">
      <c r="D1975" s="52" t="n">
        <v>52013</v>
      </c>
      <c r="E1975" s="53" t="s">
        <v>5469</v>
      </c>
      <c r="F1975" s="53" t="s">
        <v>5505</v>
      </c>
      <c r="G1975" s="53" t="s">
        <v>5506</v>
      </c>
    </row>
    <row r="1976" customFormat="false" ht="12.75" hidden="false" customHeight="true" outlineLevel="0" collapsed="false">
      <c r="D1976" s="52" t="n">
        <v>52013</v>
      </c>
      <c r="E1976" s="53" t="s">
        <v>5469</v>
      </c>
      <c r="F1976" s="53" t="s">
        <v>5507</v>
      </c>
      <c r="G1976" s="53" t="s">
        <v>2151</v>
      </c>
    </row>
    <row r="1977" customFormat="false" ht="12.75" hidden="false" customHeight="true" outlineLevel="0" collapsed="false">
      <c r="D1977" s="52" t="n">
        <v>52013</v>
      </c>
      <c r="E1977" s="53" t="s">
        <v>5469</v>
      </c>
      <c r="F1977" s="53" t="s">
        <v>5508</v>
      </c>
      <c r="G1977" s="53" t="s">
        <v>4915</v>
      </c>
    </row>
    <row r="1978" customFormat="false" ht="12.75" hidden="false" customHeight="true" outlineLevel="0" collapsed="false">
      <c r="D1978" s="52" t="n">
        <v>52013</v>
      </c>
      <c r="E1978" s="53" t="s">
        <v>5469</v>
      </c>
      <c r="F1978" s="53" t="s">
        <v>5509</v>
      </c>
      <c r="G1978" s="53" t="s">
        <v>5510</v>
      </c>
    </row>
    <row r="1979" customFormat="false" ht="12.75" hidden="false" customHeight="true" outlineLevel="0" collapsed="false">
      <c r="D1979" s="52" t="n">
        <v>52013</v>
      </c>
      <c r="E1979" s="53" t="s">
        <v>5469</v>
      </c>
      <c r="F1979" s="53" t="s">
        <v>5511</v>
      </c>
      <c r="G1979" s="53" t="s">
        <v>5512</v>
      </c>
    </row>
    <row r="1980" customFormat="false" ht="12.75" hidden="false" customHeight="true" outlineLevel="0" collapsed="false">
      <c r="D1980" s="52" t="n">
        <v>52013</v>
      </c>
      <c r="E1980" s="53" t="s">
        <v>5469</v>
      </c>
      <c r="F1980" s="53" t="s">
        <v>5513</v>
      </c>
      <c r="G1980" s="53" t="s">
        <v>5514</v>
      </c>
    </row>
    <row r="1981" customFormat="false" ht="12.75" hidden="false" customHeight="true" outlineLevel="0" collapsed="false">
      <c r="D1981" s="52" t="n">
        <v>46015</v>
      </c>
      <c r="E1981" s="53" t="s">
        <v>5515</v>
      </c>
      <c r="F1981" s="53" t="s">
        <v>5516</v>
      </c>
      <c r="G1981" s="53" t="s">
        <v>5517</v>
      </c>
    </row>
    <row r="1982" customFormat="false" ht="12.75" hidden="false" customHeight="true" outlineLevel="0" collapsed="false">
      <c r="D1982" s="52" t="n">
        <v>46015</v>
      </c>
      <c r="E1982" s="53" t="s">
        <v>5515</v>
      </c>
      <c r="F1982" s="53" t="s">
        <v>5518</v>
      </c>
      <c r="G1982" s="53" t="s">
        <v>5519</v>
      </c>
    </row>
    <row r="1983" customFormat="false" ht="12.75" hidden="false" customHeight="true" outlineLevel="0" collapsed="false">
      <c r="D1983" s="52" t="n">
        <v>46015</v>
      </c>
      <c r="E1983" s="53" t="s">
        <v>5515</v>
      </c>
      <c r="F1983" s="53" t="s">
        <v>5520</v>
      </c>
      <c r="G1983" s="53" t="s">
        <v>5521</v>
      </c>
    </row>
    <row r="1984" customFormat="false" ht="12.75" hidden="false" customHeight="true" outlineLevel="0" collapsed="false">
      <c r="D1984" s="52" t="n">
        <v>46015</v>
      </c>
      <c r="E1984" s="53" t="s">
        <v>5515</v>
      </c>
      <c r="F1984" s="53" t="s">
        <v>5522</v>
      </c>
      <c r="G1984" s="53" t="s">
        <v>5523</v>
      </c>
    </row>
    <row r="1985" customFormat="false" ht="12.75" hidden="false" customHeight="true" outlineLevel="0" collapsed="false">
      <c r="D1985" s="52" t="n">
        <v>46015</v>
      </c>
      <c r="E1985" s="53" t="s">
        <v>5515</v>
      </c>
      <c r="F1985" s="53" t="s">
        <v>5524</v>
      </c>
      <c r="G1985" s="53" t="s">
        <v>5525</v>
      </c>
    </row>
    <row r="1986" customFormat="false" ht="12.75" hidden="false" customHeight="true" outlineLevel="0" collapsed="false">
      <c r="D1986" s="52" t="n">
        <v>46015</v>
      </c>
      <c r="E1986" s="53" t="s">
        <v>5515</v>
      </c>
      <c r="F1986" s="53" t="s">
        <v>5526</v>
      </c>
      <c r="G1986" s="53" t="s">
        <v>5527</v>
      </c>
    </row>
    <row r="1987" customFormat="false" ht="12.75" hidden="false" customHeight="true" outlineLevel="0" collapsed="false">
      <c r="D1987" s="52" t="n">
        <v>46015</v>
      </c>
      <c r="E1987" s="53" t="s">
        <v>5515</v>
      </c>
      <c r="F1987" s="53" t="s">
        <v>5528</v>
      </c>
      <c r="G1987" s="53" t="s">
        <v>5529</v>
      </c>
    </row>
    <row r="1988" customFormat="false" ht="12.75" hidden="false" customHeight="true" outlineLevel="0" collapsed="false">
      <c r="D1988" s="52" t="n">
        <v>46015</v>
      </c>
      <c r="E1988" s="53" t="s">
        <v>5515</v>
      </c>
      <c r="F1988" s="53" t="s">
        <v>5530</v>
      </c>
      <c r="G1988" s="53" t="s">
        <v>5531</v>
      </c>
    </row>
    <row r="1989" customFormat="false" ht="12.75" hidden="false" customHeight="true" outlineLevel="0" collapsed="false">
      <c r="D1989" s="52" t="n">
        <v>46015</v>
      </c>
      <c r="E1989" s="53" t="s">
        <v>5515</v>
      </c>
      <c r="F1989" s="53" t="s">
        <v>5532</v>
      </c>
      <c r="G1989" s="53" t="s">
        <v>5533</v>
      </c>
    </row>
    <row r="1990" customFormat="false" ht="12.75" hidden="false" customHeight="true" outlineLevel="0" collapsed="false">
      <c r="D1990" s="52" t="n">
        <v>46015</v>
      </c>
      <c r="E1990" s="53" t="s">
        <v>5515</v>
      </c>
      <c r="F1990" s="53" t="s">
        <v>5534</v>
      </c>
      <c r="G1990" s="53" t="s">
        <v>5535</v>
      </c>
    </row>
    <row r="1991" customFormat="false" ht="12.75" hidden="false" customHeight="true" outlineLevel="0" collapsed="false">
      <c r="D1991" s="52" t="n">
        <v>46015</v>
      </c>
      <c r="E1991" s="53" t="s">
        <v>5515</v>
      </c>
      <c r="F1991" s="53" t="s">
        <v>5536</v>
      </c>
      <c r="G1991" s="53" t="s">
        <v>5537</v>
      </c>
    </row>
    <row r="1992" customFormat="false" ht="12.75" hidden="false" customHeight="true" outlineLevel="0" collapsed="false">
      <c r="D1992" s="52" t="n">
        <v>46015</v>
      </c>
      <c r="E1992" s="53" t="s">
        <v>5515</v>
      </c>
      <c r="F1992" s="53" t="s">
        <v>5538</v>
      </c>
      <c r="G1992" s="53" t="s">
        <v>5539</v>
      </c>
    </row>
    <row r="1993" customFormat="false" ht="12.75" hidden="false" customHeight="true" outlineLevel="0" collapsed="false">
      <c r="D1993" s="52" t="n">
        <v>46015</v>
      </c>
      <c r="E1993" s="53" t="s">
        <v>5515</v>
      </c>
      <c r="F1993" s="53" t="s">
        <v>5540</v>
      </c>
      <c r="G1993" s="53" t="s">
        <v>5541</v>
      </c>
    </row>
    <row r="1994" customFormat="false" ht="12.75" hidden="false" customHeight="true" outlineLevel="0" collapsed="false">
      <c r="D1994" s="52" t="n">
        <v>46015</v>
      </c>
      <c r="E1994" s="53" t="s">
        <v>5515</v>
      </c>
      <c r="F1994" s="53" t="s">
        <v>5542</v>
      </c>
      <c r="G1994" s="53" t="s">
        <v>5543</v>
      </c>
    </row>
    <row r="1995" customFormat="false" ht="12.75" hidden="false" customHeight="true" outlineLevel="0" collapsed="false">
      <c r="D1995" s="52" t="n">
        <v>46015</v>
      </c>
      <c r="E1995" s="53" t="s">
        <v>5515</v>
      </c>
      <c r="F1995" s="53" t="s">
        <v>5544</v>
      </c>
      <c r="G1995" s="53" t="s">
        <v>5545</v>
      </c>
    </row>
    <row r="1996" customFormat="false" ht="12.75" hidden="false" customHeight="true" outlineLevel="0" collapsed="false">
      <c r="D1996" s="52" t="n">
        <v>46015</v>
      </c>
      <c r="E1996" s="53" t="s">
        <v>5515</v>
      </c>
      <c r="F1996" s="53" t="s">
        <v>5546</v>
      </c>
      <c r="G1996" s="53" t="s">
        <v>5547</v>
      </c>
    </row>
    <row r="1997" customFormat="false" ht="12.75" hidden="false" customHeight="true" outlineLevel="0" collapsed="false">
      <c r="D1997" s="52" t="n">
        <v>48020</v>
      </c>
      <c r="E1997" s="53" t="s">
        <v>5548</v>
      </c>
      <c r="F1997" s="53" t="s">
        <v>5549</v>
      </c>
      <c r="G1997" s="53" t="s">
        <v>5550</v>
      </c>
    </row>
    <row r="1998" customFormat="false" ht="12.75" hidden="false" customHeight="true" outlineLevel="0" collapsed="false">
      <c r="D1998" s="52" t="n">
        <v>48020</v>
      </c>
      <c r="E1998" s="53" t="s">
        <v>5548</v>
      </c>
      <c r="F1998" s="53" t="s">
        <v>5551</v>
      </c>
      <c r="G1998" s="53" t="s">
        <v>5552</v>
      </c>
    </row>
    <row r="1999" customFormat="false" ht="12.75" hidden="false" customHeight="true" outlineLevel="0" collapsed="false">
      <c r="D1999" s="52" t="n">
        <v>48020</v>
      </c>
      <c r="E1999" s="53" t="s">
        <v>5548</v>
      </c>
      <c r="F1999" s="53" t="s">
        <v>5553</v>
      </c>
      <c r="G1999" s="53" t="s">
        <v>4901</v>
      </c>
    </row>
    <row r="2000" customFormat="false" ht="12.75" hidden="false" customHeight="true" outlineLevel="0" collapsed="false">
      <c r="D2000" s="52" t="n">
        <v>48020</v>
      </c>
      <c r="E2000" s="53" t="s">
        <v>5548</v>
      </c>
      <c r="F2000" s="53" t="s">
        <v>5554</v>
      </c>
      <c r="G2000" s="53" t="s">
        <v>5555</v>
      </c>
    </row>
    <row r="2001" customFormat="false" ht="12.75" hidden="false" customHeight="true" outlineLevel="0" collapsed="false">
      <c r="D2001" s="52" t="n">
        <v>48020</v>
      </c>
      <c r="E2001" s="53" t="s">
        <v>5548</v>
      </c>
      <c r="F2001" s="53" t="s">
        <v>5556</v>
      </c>
      <c r="G2001" s="53" t="s">
        <v>3149</v>
      </c>
    </row>
    <row r="2002" customFormat="false" ht="12.75" hidden="false" customHeight="true" outlineLevel="0" collapsed="false">
      <c r="D2002" s="52" t="n">
        <v>48020</v>
      </c>
      <c r="E2002" s="53" t="s">
        <v>5548</v>
      </c>
      <c r="F2002" s="53" t="s">
        <v>5557</v>
      </c>
      <c r="G2002" s="53" t="s">
        <v>5558</v>
      </c>
    </row>
    <row r="2003" customFormat="false" ht="12.75" hidden="false" customHeight="true" outlineLevel="0" collapsed="false">
      <c r="D2003" s="52" t="n">
        <v>48020</v>
      </c>
      <c r="E2003" s="53" t="s">
        <v>5548</v>
      </c>
      <c r="F2003" s="53" t="s">
        <v>5559</v>
      </c>
      <c r="G2003" s="53" t="s">
        <v>4228</v>
      </c>
    </row>
    <row r="2004" customFormat="false" ht="12.75" hidden="false" customHeight="true" outlineLevel="0" collapsed="false">
      <c r="D2004" s="52" t="n">
        <v>48020</v>
      </c>
      <c r="E2004" s="53" t="s">
        <v>5548</v>
      </c>
      <c r="F2004" s="53" t="s">
        <v>5560</v>
      </c>
      <c r="G2004" s="53" t="s">
        <v>5561</v>
      </c>
    </row>
    <row r="2005" customFormat="false" ht="12.75" hidden="false" customHeight="true" outlineLevel="0" collapsed="false">
      <c r="D2005" s="52" t="n">
        <v>48020</v>
      </c>
      <c r="E2005" s="53" t="s">
        <v>5548</v>
      </c>
      <c r="F2005" s="53" t="s">
        <v>5562</v>
      </c>
      <c r="G2005" s="53" t="s">
        <v>4672</v>
      </c>
    </row>
    <row r="2006" customFormat="false" ht="12.75" hidden="false" customHeight="true" outlineLevel="0" collapsed="false">
      <c r="D2006" s="52" t="n">
        <v>48020</v>
      </c>
      <c r="E2006" s="53" t="s">
        <v>5548</v>
      </c>
      <c r="F2006" s="53" t="s">
        <v>5563</v>
      </c>
      <c r="G2006" s="53" t="s">
        <v>5564</v>
      </c>
    </row>
    <row r="2007" customFormat="false" ht="12.75" hidden="false" customHeight="true" outlineLevel="0" collapsed="false">
      <c r="D2007" s="52" t="n">
        <v>48020</v>
      </c>
      <c r="E2007" s="53" t="s">
        <v>5548</v>
      </c>
      <c r="F2007" s="53" t="s">
        <v>5565</v>
      </c>
      <c r="G2007" s="53" t="s">
        <v>5566</v>
      </c>
    </row>
    <row r="2008" customFormat="false" ht="12.75" hidden="false" customHeight="true" outlineLevel="0" collapsed="false">
      <c r="D2008" s="52" t="n">
        <v>48020</v>
      </c>
      <c r="E2008" s="53" t="s">
        <v>5548</v>
      </c>
      <c r="F2008" s="53" t="s">
        <v>5567</v>
      </c>
      <c r="G2008" s="53" t="s">
        <v>5568</v>
      </c>
    </row>
    <row r="2009" customFormat="false" ht="12.75" hidden="false" customHeight="true" outlineLevel="0" collapsed="false">
      <c r="D2009" s="52" t="n">
        <v>53010</v>
      </c>
      <c r="E2009" s="53" t="s">
        <v>5569</v>
      </c>
      <c r="F2009" s="53" t="s">
        <v>5570</v>
      </c>
      <c r="G2009" s="53" t="s">
        <v>5571</v>
      </c>
    </row>
    <row r="2010" customFormat="false" ht="12.75" hidden="false" customHeight="true" outlineLevel="0" collapsed="false">
      <c r="D2010" s="52" t="n">
        <v>53010</v>
      </c>
      <c r="E2010" s="53" t="s">
        <v>5569</v>
      </c>
      <c r="F2010" s="53" t="s">
        <v>5572</v>
      </c>
      <c r="G2010" s="53" t="s">
        <v>5573</v>
      </c>
    </row>
    <row r="2011" customFormat="false" ht="12.75" hidden="false" customHeight="true" outlineLevel="0" collapsed="false">
      <c r="D2011" s="52" t="n">
        <v>53010</v>
      </c>
      <c r="E2011" s="53" t="s">
        <v>5569</v>
      </c>
      <c r="F2011" s="53" t="s">
        <v>5574</v>
      </c>
      <c r="G2011" s="53" t="s">
        <v>5575</v>
      </c>
    </row>
    <row r="2012" customFormat="false" ht="12.75" hidden="false" customHeight="true" outlineLevel="0" collapsed="false">
      <c r="D2012" s="52" t="n">
        <v>53010</v>
      </c>
      <c r="E2012" s="53" t="s">
        <v>5569</v>
      </c>
      <c r="F2012" s="53" t="s">
        <v>5576</v>
      </c>
      <c r="G2012" s="53" t="s">
        <v>5577</v>
      </c>
    </row>
    <row r="2013" customFormat="false" ht="12.75" hidden="false" customHeight="true" outlineLevel="0" collapsed="false">
      <c r="D2013" s="52" t="n">
        <v>53010</v>
      </c>
      <c r="E2013" s="53" t="s">
        <v>5569</v>
      </c>
      <c r="F2013" s="53" t="s">
        <v>5578</v>
      </c>
      <c r="G2013" s="53" t="s">
        <v>5579</v>
      </c>
    </row>
    <row r="2014" customFormat="false" ht="12.75" hidden="false" customHeight="true" outlineLevel="0" collapsed="false">
      <c r="D2014" s="52" t="n">
        <v>53010</v>
      </c>
      <c r="E2014" s="53" t="s">
        <v>5569</v>
      </c>
      <c r="F2014" s="53" t="s">
        <v>5580</v>
      </c>
      <c r="G2014" s="53" t="s">
        <v>5581</v>
      </c>
    </row>
    <row r="2015" customFormat="false" ht="12.75" hidden="false" customHeight="true" outlineLevel="0" collapsed="false">
      <c r="D2015" s="52" t="n">
        <v>53010</v>
      </c>
      <c r="E2015" s="53" t="s">
        <v>5569</v>
      </c>
      <c r="F2015" s="53" t="s">
        <v>5582</v>
      </c>
      <c r="G2015" s="53" t="s">
        <v>5583</v>
      </c>
    </row>
    <row r="2016" customFormat="false" ht="12.75" hidden="false" customHeight="true" outlineLevel="0" collapsed="false">
      <c r="D2016" s="52" t="n">
        <v>53010</v>
      </c>
      <c r="E2016" s="53" t="s">
        <v>5569</v>
      </c>
      <c r="F2016" s="53" t="s">
        <v>5584</v>
      </c>
      <c r="G2016" s="53" t="s">
        <v>5585</v>
      </c>
    </row>
    <row r="2017" customFormat="false" ht="12.75" hidden="false" customHeight="true" outlineLevel="0" collapsed="false">
      <c r="D2017" s="52" t="n">
        <v>53010</v>
      </c>
      <c r="E2017" s="53" t="s">
        <v>5569</v>
      </c>
      <c r="F2017" s="53" t="s">
        <v>5586</v>
      </c>
      <c r="G2017" s="53" t="s">
        <v>5587</v>
      </c>
    </row>
    <row r="2018" customFormat="false" ht="12.75" hidden="false" customHeight="true" outlineLevel="0" collapsed="false">
      <c r="D2018" s="52" t="n">
        <v>53010</v>
      </c>
      <c r="E2018" s="53" t="s">
        <v>5569</v>
      </c>
      <c r="F2018" s="53" t="s">
        <v>5588</v>
      </c>
      <c r="G2018" s="53" t="s">
        <v>5589</v>
      </c>
    </row>
    <row r="2019" customFormat="false" ht="12.75" hidden="false" customHeight="true" outlineLevel="0" collapsed="false">
      <c r="D2019" s="52" t="n">
        <v>53010</v>
      </c>
      <c r="E2019" s="53" t="s">
        <v>5569</v>
      </c>
      <c r="F2019" s="53" t="s">
        <v>5590</v>
      </c>
      <c r="G2019" s="53" t="s">
        <v>5591</v>
      </c>
    </row>
    <row r="2020" customFormat="false" ht="12.75" hidden="false" customHeight="true" outlineLevel="0" collapsed="false">
      <c r="D2020" s="52" t="n">
        <v>53010</v>
      </c>
      <c r="E2020" s="53" t="s">
        <v>5569</v>
      </c>
      <c r="F2020" s="53" t="s">
        <v>5592</v>
      </c>
      <c r="G2020" s="53" t="s">
        <v>5593</v>
      </c>
    </row>
    <row r="2021" customFormat="false" ht="12.75" hidden="false" customHeight="true" outlineLevel="0" collapsed="false">
      <c r="D2021" s="52" t="n">
        <v>53010</v>
      </c>
      <c r="E2021" s="53" t="s">
        <v>5569</v>
      </c>
      <c r="F2021" s="53" t="s">
        <v>5594</v>
      </c>
      <c r="G2021" s="53" t="s">
        <v>5595</v>
      </c>
    </row>
    <row r="2022" customFormat="false" ht="12.75" hidden="false" customHeight="true" outlineLevel="0" collapsed="false">
      <c r="D2022" s="52" t="n">
        <v>53010</v>
      </c>
      <c r="E2022" s="53" t="s">
        <v>5569</v>
      </c>
      <c r="F2022" s="53" t="s">
        <v>5596</v>
      </c>
      <c r="G2022" s="53" t="s">
        <v>5597</v>
      </c>
    </row>
    <row r="2023" customFormat="false" ht="12.75" hidden="false" customHeight="true" outlineLevel="0" collapsed="false">
      <c r="D2023" s="52" t="n">
        <v>53010</v>
      </c>
      <c r="E2023" s="53" t="s">
        <v>5569</v>
      </c>
      <c r="F2023" s="53" t="s">
        <v>5598</v>
      </c>
      <c r="G2023" s="53" t="s">
        <v>5599</v>
      </c>
    </row>
    <row r="2024" customFormat="false" ht="12.75" hidden="false" customHeight="true" outlineLevel="0" collapsed="false">
      <c r="D2024" s="52" t="n">
        <v>53010</v>
      </c>
      <c r="E2024" s="53" t="s">
        <v>5569</v>
      </c>
      <c r="F2024" s="53" t="s">
        <v>5600</v>
      </c>
      <c r="G2024" s="53" t="s">
        <v>4727</v>
      </c>
    </row>
    <row r="2025" customFormat="false" ht="12.75" hidden="false" customHeight="true" outlineLevel="0" collapsed="false">
      <c r="D2025" s="52" t="n">
        <v>53010</v>
      </c>
      <c r="E2025" s="53" t="s">
        <v>5569</v>
      </c>
      <c r="F2025" s="53" t="s">
        <v>5601</v>
      </c>
      <c r="G2025" s="53" t="s">
        <v>5602</v>
      </c>
    </row>
    <row r="2026" customFormat="false" ht="12.75" hidden="false" customHeight="true" outlineLevel="0" collapsed="false">
      <c r="D2026" s="52" t="n">
        <v>53010</v>
      </c>
      <c r="E2026" s="53" t="s">
        <v>5569</v>
      </c>
      <c r="F2026" s="53" t="s">
        <v>5603</v>
      </c>
      <c r="G2026" s="53" t="s">
        <v>5604</v>
      </c>
    </row>
    <row r="2027" customFormat="false" ht="12.75" hidden="false" customHeight="true" outlineLevel="0" collapsed="false">
      <c r="D2027" s="50" t="n">
        <v>46037</v>
      </c>
      <c r="E2027" s="51" t="s">
        <v>2048</v>
      </c>
      <c r="F2027" s="53" t="s">
        <v>5605</v>
      </c>
      <c r="G2027" s="53" t="s">
        <v>5606</v>
      </c>
    </row>
    <row r="2028" customFormat="false" ht="12.75" hidden="false" customHeight="true" outlineLevel="0" collapsed="false">
      <c r="D2028" s="50" t="n">
        <v>46037</v>
      </c>
      <c r="E2028" s="51" t="s">
        <v>2048</v>
      </c>
      <c r="F2028" s="53" t="s">
        <v>5607</v>
      </c>
      <c r="G2028" s="53" t="s">
        <v>5608</v>
      </c>
    </row>
    <row r="2029" customFormat="false" ht="12.75" hidden="false" customHeight="true" outlineLevel="0" collapsed="false">
      <c r="D2029" s="50" t="n">
        <v>46037</v>
      </c>
      <c r="E2029" s="51" t="s">
        <v>2048</v>
      </c>
      <c r="F2029" s="53" t="s">
        <v>5609</v>
      </c>
      <c r="G2029" s="53" t="s">
        <v>1353</v>
      </c>
    </row>
    <row r="2030" customFormat="false" ht="12.75" hidden="false" customHeight="true" outlineLevel="0" collapsed="false">
      <c r="D2030" s="50" t="n">
        <v>46037</v>
      </c>
      <c r="E2030" s="51" t="s">
        <v>2048</v>
      </c>
      <c r="F2030" s="53" t="s">
        <v>5610</v>
      </c>
      <c r="G2030" s="53" t="s">
        <v>5611</v>
      </c>
    </row>
    <row r="2031" customFormat="false" ht="12.75" hidden="false" customHeight="true" outlineLevel="0" collapsed="false">
      <c r="D2031" s="50" t="n">
        <v>46037</v>
      </c>
      <c r="E2031" s="51" t="s">
        <v>2048</v>
      </c>
      <c r="F2031" s="53" t="s">
        <v>5612</v>
      </c>
      <c r="G2031" s="53" t="s">
        <v>5222</v>
      </c>
    </row>
    <row r="2032" customFormat="false" ht="12.75" hidden="false" customHeight="true" outlineLevel="0" collapsed="false">
      <c r="D2032" s="50" t="n">
        <v>46037</v>
      </c>
      <c r="E2032" s="51" t="s">
        <v>2048</v>
      </c>
      <c r="F2032" s="53" t="s">
        <v>5613</v>
      </c>
      <c r="G2032" s="53" t="s">
        <v>5614</v>
      </c>
    </row>
    <row r="2033" customFormat="false" ht="12.75" hidden="false" customHeight="true" outlineLevel="0" collapsed="false">
      <c r="D2033" s="50" t="n">
        <v>46037</v>
      </c>
      <c r="E2033" s="51" t="s">
        <v>2048</v>
      </c>
      <c r="F2033" s="53" t="s">
        <v>5615</v>
      </c>
      <c r="G2033" s="53" t="s">
        <v>5616</v>
      </c>
    </row>
    <row r="2034" customFormat="false" ht="12.75" hidden="false" customHeight="true" outlineLevel="0" collapsed="false">
      <c r="D2034" s="52" t="n">
        <v>48021</v>
      </c>
      <c r="E2034" s="53" t="s">
        <v>5617</v>
      </c>
      <c r="F2034" s="53" t="s">
        <v>5618</v>
      </c>
      <c r="G2034" s="53" t="s">
        <v>5619</v>
      </c>
    </row>
    <row r="2035" customFormat="false" ht="12.75" hidden="false" customHeight="true" outlineLevel="0" collapsed="false">
      <c r="D2035" s="52" t="n">
        <v>48021</v>
      </c>
      <c r="E2035" s="53" t="s">
        <v>5617</v>
      </c>
      <c r="F2035" s="53" t="s">
        <v>5620</v>
      </c>
      <c r="G2035" s="53" t="s">
        <v>5621</v>
      </c>
    </row>
    <row r="2036" customFormat="false" ht="12.75" hidden="false" customHeight="true" outlineLevel="0" collapsed="false">
      <c r="D2036" s="52" t="n">
        <v>48021</v>
      </c>
      <c r="E2036" s="53" t="s">
        <v>5617</v>
      </c>
      <c r="F2036" s="53" t="s">
        <v>5622</v>
      </c>
      <c r="G2036" s="53" t="s">
        <v>5623</v>
      </c>
    </row>
    <row r="2037" customFormat="false" ht="12.75" hidden="false" customHeight="true" outlineLevel="0" collapsed="false">
      <c r="D2037" s="52" t="n">
        <v>48021</v>
      </c>
      <c r="E2037" s="53" t="s">
        <v>5617</v>
      </c>
      <c r="F2037" s="53" t="s">
        <v>5624</v>
      </c>
      <c r="G2037" s="53" t="s">
        <v>5625</v>
      </c>
    </row>
    <row r="2038" customFormat="false" ht="12.75" hidden="false" customHeight="true" outlineLevel="0" collapsed="false">
      <c r="D2038" s="52" t="n">
        <v>48021</v>
      </c>
      <c r="E2038" s="53" t="s">
        <v>5617</v>
      </c>
      <c r="F2038" s="53" t="s">
        <v>5626</v>
      </c>
      <c r="G2038" s="53" t="s">
        <v>5627</v>
      </c>
    </row>
    <row r="2039" customFormat="false" ht="12.75" hidden="false" customHeight="true" outlineLevel="0" collapsed="false">
      <c r="D2039" s="52" t="n">
        <v>48021</v>
      </c>
      <c r="E2039" s="53" t="s">
        <v>5617</v>
      </c>
      <c r="F2039" s="53" t="s">
        <v>5628</v>
      </c>
      <c r="G2039" s="53" t="s">
        <v>5629</v>
      </c>
    </row>
    <row r="2040" customFormat="false" ht="12.75" hidden="false" customHeight="true" outlineLevel="0" collapsed="false">
      <c r="D2040" s="52" t="n">
        <v>48021</v>
      </c>
      <c r="E2040" s="53" t="s">
        <v>5617</v>
      </c>
      <c r="F2040" s="53" t="s">
        <v>5630</v>
      </c>
      <c r="G2040" s="53" t="s">
        <v>5631</v>
      </c>
    </row>
    <row r="2041" customFormat="false" ht="12.75" hidden="false" customHeight="true" outlineLevel="0" collapsed="false">
      <c r="D2041" s="52" t="n">
        <v>48021</v>
      </c>
      <c r="E2041" s="53" t="s">
        <v>5617</v>
      </c>
      <c r="F2041" s="53" t="s">
        <v>5632</v>
      </c>
      <c r="G2041" s="53" t="s">
        <v>5633</v>
      </c>
    </row>
    <row r="2042" customFormat="false" ht="12.75" hidden="false" customHeight="true" outlineLevel="0" collapsed="false">
      <c r="D2042" s="52" t="n">
        <v>48021</v>
      </c>
      <c r="E2042" s="53" t="s">
        <v>5617</v>
      </c>
      <c r="F2042" s="53" t="s">
        <v>5634</v>
      </c>
      <c r="G2042" s="53" t="s">
        <v>5635</v>
      </c>
    </row>
    <row r="2043" customFormat="false" ht="12.75" hidden="false" customHeight="true" outlineLevel="0" collapsed="false">
      <c r="D2043" s="52" t="n">
        <v>48021</v>
      </c>
      <c r="E2043" s="53" t="s">
        <v>5617</v>
      </c>
      <c r="F2043" s="53" t="s">
        <v>5636</v>
      </c>
      <c r="G2043" s="53" t="s">
        <v>5637</v>
      </c>
    </row>
    <row r="2044" customFormat="false" ht="12.75" hidden="false" customHeight="true" outlineLevel="0" collapsed="false">
      <c r="D2044" s="52" t="n">
        <v>48021</v>
      </c>
      <c r="E2044" s="53" t="s">
        <v>5617</v>
      </c>
      <c r="F2044" s="53" t="s">
        <v>5638</v>
      </c>
      <c r="G2044" s="53" t="s">
        <v>5639</v>
      </c>
    </row>
    <row r="2045" customFormat="false" ht="12.75" hidden="false" customHeight="true" outlineLevel="0" collapsed="false">
      <c r="D2045" s="52" t="n">
        <v>48021</v>
      </c>
      <c r="E2045" s="53" t="s">
        <v>5617</v>
      </c>
      <c r="F2045" s="53" t="s">
        <v>5640</v>
      </c>
      <c r="G2045" s="53" t="s">
        <v>5641</v>
      </c>
    </row>
    <row r="2046" customFormat="false" ht="12.75" hidden="false" customHeight="true" outlineLevel="0" collapsed="false">
      <c r="D2046" s="52" t="n">
        <v>48021</v>
      </c>
      <c r="E2046" s="53" t="s">
        <v>5617</v>
      </c>
      <c r="F2046" s="53" t="s">
        <v>5642</v>
      </c>
      <c r="G2046" s="53" t="s">
        <v>5643</v>
      </c>
    </row>
    <row r="2047" customFormat="false" ht="12.75" hidden="false" customHeight="true" outlineLevel="0" collapsed="false">
      <c r="D2047" s="52" t="n">
        <v>48021</v>
      </c>
      <c r="E2047" s="53" t="s">
        <v>5617</v>
      </c>
      <c r="F2047" s="53" t="s">
        <v>5644</v>
      </c>
      <c r="G2047" s="53" t="s">
        <v>5645</v>
      </c>
    </row>
    <row r="2048" customFormat="false" ht="12.75" hidden="false" customHeight="true" outlineLevel="0" collapsed="false">
      <c r="D2048" s="52" t="n">
        <v>48021</v>
      </c>
      <c r="E2048" s="53" t="s">
        <v>5617</v>
      </c>
      <c r="F2048" s="53" t="s">
        <v>5646</v>
      </c>
      <c r="G2048" s="53" t="s">
        <v>5647</v>
      </c>
    </row>
    <row r="2049" customFormat="false" ht="12.75" hidden="false" customHeight="true" outlineLevel="0" collapsed="false">
      <c r="D2049" s="52" t="n">
        <v>48021</v>
      </c>
      <c r="E2049" s="53" t="s">
        <v>5617</v>
      </c>
      <c r="F2049" s="53" t="s">
        <v>5648</v>
      </c>
      <c r="G2049" s="53" t="s">
        <v>5649</v>
      </c>
    </row>
    <row r="2050" customFormat="false" ht="12.75" hidden="false" customHeight="true" outlineLevel="0" collapsed="false">
      <c r="D2050" s="52" t="n">
        <v>48021</v>
      </c>
      <c r="E2050" s="53" t="s">
        <v>5617</v>
      </c>
      <c r="F2050" s="53" t="s">
        <v>5650</v>
      </c>
      <c r="G2050" s="53" t="s">
        <v>5651</v>
      </c>
    </row>
    <row r="2051" customFormat="false" ht="12.75" hidden="false" customHeight="true" outlineLevel="0" collapsed="false">
      <c r="D2051" s="52" t="n">
        <v>48021</v>
      </c>
      <c r="E2051" s="53" t="s">
        <v>5617</v>
      </c>
      <c r="F2051" s="53" t="s">
        <v>5652</v>
      </c>
      <c r="G2051" s="53" t="s">
        <v>3418</v>
      </c>
    </row>
    <row r="2052" customFormat="false" ht="12.75" hidden="false" customHeight="true" outlineLevel="0" collapsed="false">
      <c r="D2052" s="52" t="n">
        <v>48021</v>
      </c>
      <c r="E2052" s="53" t="s">
        <v>5617</v>
      </c>
      <c r="F2052" s="53" t="s">
        <v>5653</v>
      </c>
      <c r="G2052" s="53" t="s">
        <v>5654</v>
      </c>
    </row>
    <row r="2053" customFormat="false" ht="12.75" hidden="false" customHeight="true" outlineLevel="0" collapsed="false">
      <c r="D2053" s="52" t="n">
        <v>48021</v>
      </c>
      <c r="E2053" s="53" t="s">
        <v>5617</v>
      </c>
      <c r="F2053" s="53" t="s">
        <v>5655</v>
      </c>
      <c r="G2053" s="53" t="s">
        <v>5656</v>
      </c>
    </row>
    <row r="2054" customFormat="false" ht="12.75" hidden="false" customHeight="true" outlineLevel="0" collapsed="false">
      <c r="D2054" s="52" t="n">
        <v>48021</v>
      </c>
      <c r="E2054" s="53" t="s">
        <v>5617</v>
      </c>
      <c r="F2054" s="53" t="s">
        <v>5657</v>
      </c>
      <c r="G2054" s="53" t="s">
        <v>3008</v>
      </c>
    </row>
    <row r="2055" customFormat="false" ht="12.75" hidden="false" customHeight="true" outlineLevel="0" collapsed="false">
      <c r="D2055" s="52" t="n">
        <v>48021</v>
      </c>
      <c r="E2055" s="53" t="s">
        <v>5617</v>
      </c>
      <c r="F2055" s="53" t="s">
        <v>5658</v>
      </c>
      <c r="G2055" s="53" t="s">
        <v>5659</v>
      </c>
    </row>
    <row r="2056" customFormat="false" ht="12.75" hidden="false" customHeight="true" outlineLevel="0" collapsed="false">
      <c r="D2056" s="52" t="n">
        <v>48021</v>
      </c>
      <c r="E2056" s="53" t="s">
        <v>5617</v>
      </c>
      <c r="F2056" s="53" t="s">
        <v>5660</v>
      </c>
      <c r="G2056" s="53" t="s">
        <v>5661</v>
      </c>
    </row>
    <row r="2057" customFormat="false" ht="12.75" hidden="false" customHeight="true" outlineLevel="0" collapsed="false">
      <c r="D2057" s="52" t="n">
        <v>48021</v>
      </c>
      <c r="E2057" s="53" t="s">
        <v>5617</v>
      </c>
      <c r="F2057" s="53" t="s">
        <v>5662</v>
      </c>
      <c r="G2057" s="53" t="s">
        <v>5663</v>
      </c>
    </row>
    <row r="2058" customFormat="false" ht="12.75" hidden="false" customHeight="true" outlineLevel="0" collapsed="false">
      <c r="D2058" s="52" t="n">
        <v>48021</v>
      </c>
      <c r="E2058" s="53" t="s">
        <v>5617</v>
      </c>
      <c r="F2058" s="53" t="s">
        <v>5664</v>
      </c>
      <c r="G2058" s="53" t="s">
        <v>4052</v>
      </c>
    </row>
    <row r="2059" customFormat="false" ht="12.75" hidden="false" customHeight="true" outlineLevel="0" collapsed="false">
      <c r="D2059" s="52" t="n">
        <v>48021</v>
      </c>
      <c r="E2059" s="53" t="s">
        <v>5617</v>
      </c>
      <c r="F2059" s="53" t="s">
        <v>5665</v>
      </c>
      <c r="G2059" s="53" t="s">
        <v>5666</v>
      </c>
    </row>
    <row r="2060" customFormat="false" ht="12.75" hidden="false" customHeight="true" outlineLevel="0" collapsed="false">
      <c r="D2060" s="52" t="n">
        <v>48021</v>
      </c>
      <c r="E2060" s="53" t="s">
        <v>5617</v>
      </c>
      <c r="F2060" s="53" t="s">
        <v>5667</v>
      </c>
      <c r="G2060" s="53" t="s">
        <v>5668</v>
      </c>
    </row>
    <row r="2061" customFormat="false" ht="12.75" hidden="false" customHeight="true" outlineLevel="0" collapsed="false">
      <c r="D2061" s="52" t="n">
        <v>48021</v>
      </c>
      <c r="E2061" s="53" t="s">
        <v>5617</v>
      </c>
      <c r="F2061" s="53" t="s">
        <v>5669</v>
      </c>
      <c r="G2061" s="53" t="s">
        <v>5670</v>
      </c>
    </row>
    <row r="2062" customFormat="false" ht="12.75" hidden="false" customHeight="true" outlineLevel="0" collapsed="false">
      <c r="D2062" s="52" t="n">
        <v>48021</v>
      </c>
      <c r="E2062" s="53" t="s">
        <v>5617</v>
      </c>
      <c r="F2062" s="53" t="s">
        <v>5671</v>
      </c>
      <c r="G2062" s="53" t="s">
        <v>5672</v>
      </c>
    </row>
    <row r="2063" customFormat="false" ht="12.75" hidden="false" customHeight="true" outlineLevel="0" collapsed="false">
      <c r="D2063" s="52" t="n">
        <v>48021</v>
      </c>
      <c r="E2063" s="53" t="s">
        <v>5617</v>
      </c>
      <c r="F2063" s="53" t="s">
        <v>5673</v>
      </c>
      <c r="G2063" s="53" t="s">
        <v>5674</v>
      </c>
    </row>
    <row r="2064" customFormat="false" ht="12.75" hidden="false" customHeight="true" outlineLevel="0" collapsed="false">
      <c r="D2064" s="52" t="n">
        <v>48021</v>
      </c>
      <c r="E2064" s="53" t="s">
        <v>5617</v>
      </c>
      <c r="F2064" s="53" t="s">
        <v>5675</v>
      </c>
      <c r="G2064" s="53" t="s">
        <v>5676</v>
      </c>
    </row>
    <row r="2065" customFormat="false" ht="12.75" hidden="false" customHeight="true" outlineLevel="0" collapsed="false">
      <c r="D2065" s="52" t="n">
        <v>48021</v>
      </c>
      <c r="E2065" s="53" t="s">
        <v>5617</v>
      </c>
      <c r="F2065" s="53" t="s">
        <v>5677</v>
      </c>
      <c r="G2065" s="53" t="s">
        <v>5678</v>
      </c>
    </row>
    <row r="2066" customFormat="false" ht="12.75" hidden="false" customHeight="true" outlineLevel="0" collapsed="false">
      <c r="D2066" s="52" t="n">
        <v>48021</v>
      </c>
      <c r="E2066" s="53" t="s">
        <v>5617</v>
      </c>
      <c r="F2066" s="53" t="s">
        <v>5679</v>
      </c>
      <c r="G2066" s="53" t="s">
        <v>5680</v>
      </c>
    </row>
    <row r="2067" customFormat="false" ht="12.75" hidden="false" customHeight="true" outlineLevel="0" collapsed="false">
      <c r="D2067" s="52" t="n">
        <v>48021</v>
      </c>
      <c r="E2067" s="53" t="s">
        <v>5617</v>
      </c>
      <c r="F2067" s="53" t="s">
        <v>5681</v>
      </c>
      <c r="G2067" s="53" t="s">
        <v>5682</v>
      </c>
    </row>
    <row r="2068" customFormat="false" ht="12.75" hidden="false" customHeight="true" outlineLevel="0" collapsed="false">
      <c r="D2068" s="52" t="n">
        <v>48021</v>
      </c>
      <c r="E2068" s="53" t="s">
        <v>5617</v>
      </c>
      <c r="F2068" s="53" t="s">
        <v>5683</v>
      </c>
      <c r="G2068" s="53" t="s">
        <v>5684</v>
      </c>
    </row>
    <row r="2069" customFormat="false" ht="12.75" hidden="false" customHeight="true" outlineLevel="0" collapsed="false">
      <c r="D2069" s="52" t="n">
        <v>48021</v>
      </c>
      <c r="E2069" s="53" t="s">
        <v>5617</v>
      </c>
      <c r="F2069" s="53" t="s">
        <v>5685</v>
      </c>
      <c r="G2069" s="53" t="s">
        <v>5686</v>
      </c>
    </row>
    <row r="2070" customFormat="false" ht="12.75" hidden="false" customHeight="true" outlineLevel="0" collapsed="false">
      <c r="D2070" s="52" t="n">
        <v>48021</v>
      </c>
      <c r="E2070" s="53" t="s">
        <v>5617</v>
      </c>
      <c r="F2070" s="53" t="s">
        <v>5687</v>
      </c>
      <c r="G2070" s="53" t="s">
        <v>5688</v>
      </c>
    </row>
    <row r="2071" customFormat="false" ht="12.75" hidden="false" customHeight="true" outlineLevel="0" collapsed="false">
      <c r="D2071" s="52" t="n">
        <v>48021</v>
      </c>
      <c r="E2071" s="53" t="s">
        <v>5617</v>
      </c>
      <c r="F2071" s="53" t="s">
        <v>5689</v>
      </c>
      <c r="G2071" s="53" t="s">
        <v>5690</v>
      </c>
    </row>
    <row r="2072" customFormat="false" ht="12.75" hidden="false" customHeight="true" outlineLevel="0" collapsed="false">
      <c r="D2072" s="52" t="n">
        <v>48021</v>
      </c>
      <c r="E2072" s="53" t="s">
        <v>5617</v>
      </c>
      <c r="F2072" s="53" t="s">
        <v>5691</v>
      </c>
      <c r="G2072" s="53" t="s">
        <v>5692</v>
      </c>
    </row>
    <row r="2073" customFormat="false" ht="12.75" hidden="false" customHeight="true" outlineLevel="0" collapsed="false">
      <c r="D2073" s="52" t="n">
        <v>53011</v>
      </c>
      <c r="E2073" s="53" t="s">
        <v>5693</v>
      </c>
      <c r="F2073" s="53" t="s">
        <v>5694</v>
      </c>
      <c r="G2073" s="53" t="s">
        <v>5695</v>
      </c>
    </row>
    <row r="2074" customFormat="false" ht="12.75" hidden="false" customHeight="true" outlineLevel="0" collapsed="false">
      <c r="D2074" s="52" t="n">
        <v>53011</v>
      </c>
      <c r="E2074" s="53" t="s">
        <v>5693</v>
      </c>
      <c r="F2074" s="53" t="s">
        <v>5696</v>
      </c>
      <c r="G2074" s="53" t="s">
        <v>5697</v>
      </c>
    </row>
    <row r="2075" customFormat="false" ht="12.75" hidden="false" customHeight="true" outlineLevel="0" collapsed="false">
      <c r="D2075" s="52" t="n">
        <v>53011</v>
      </c>
      <c r="E2075" s="53" t="s">
        <v>5693</v>
      </c>
      <c r="F2075" s="53" t="s">
        <v>5698</v>
      </c>
      <c r="G2075" s="53" t="s">
        <v>5699</v>
      </c>
    </row>
    <row r="2076" customFormat="false" ht="12.75" hidden="false" customHeight="true" outlineLevel="0" collapsed="false">
      <c r="D2076" s="52" t="n">
        <v>53011</v>
      </c>
      <c r="E2076" s="53" t="s">
        <v>5693</v>
      </c>
      <c r="F2076" s="53" t="s">
        <v>5700</v>
      </c>
      <c r="G2076" s="53" t="s">
        <v>5701</v>
      </c>
    </row>
    <row r="2077" customFormat="false" ht="12.75" hidden="false" customHeight="true" outlineLevel="0" collapsed="false">
      <c r="D2077" s="52" t="n">
        <v>53011</v>
      </c>
      <c r="E2077" s="53" t="s">
        <v>5693</v>
      </c>
      <c r="F2077" s="53" t="s">
        <v>5702</v>
      </c>
      <c r="G2077" s="53" t="s">
        <v>5703</v>
      </c>
    </row>
    <row r="2078" customFormat="false" ht="12.75" hidden="false" customHeight="true" outlineLevel="0" collapsed="false">
      <c r="D2078" s="52" t="n">
        <v>53011</v>
      </c>
      <c r="E2078" s="53" t="s">
        <v>5693</v>
      </c>
      <c r="F2078" s="53" t="s">
        <v>5704</v>
      </c>
      <c r="G2078" s="53" t="s">
        <v>5705</v>
      </c>
    </row>
    <row r="2079" customFormat="false" ht="12.75" hidden="false" customHeight="true" outlineLevel="0" collapsed="false">
      <c r="D2079" s="52" t="n">
        <v>53011</v>
      </c>
      <c r="E2079" s="53" t="s">
        <v>5693</v>
      </c>
      <c r="F2079" s="53" t="s">
        <v>5706</v>
      </c>
      <c r="G2079" s="53" t="s">
        <v>5707</v>
      </c>
    </row>
    <row r="2080" customFormat="false" ht="12.75" hidden="false" customHeight="true" outlineLevel="0" collapsed="false">
      <c r="D2080" s="52" t="n">
        <v>53011</v>
      </c>
      <c r="E2080" s="53" t="s">
        <v>5693</v>
      </c>
      <c r="F2080" s="53" t="s">
        <v>5708</v>
      </c>
      <c r="G2080" s="53" t="s">
        <v>5709</v>
      </c>
    </row>
    <row r="2081" customFormat="false" ht="12.75" hidden="false" customHeight="true" outlineLevel="0" collapsed="false">
      <c r="D2081" s="52" t="n">
        <v>53011</v>
      </c>
      <c r="E2081" s="53" t="s">
        <v>5693</v>
      </c>
      <c r="F2081" s="53" t="s">
        <v>5710</v>
      </c>
      <c r="G2081" s="53" t="s">
        <v>5711</v>
      </c>
    </row>
    <row r="2082" customFormat="false" ht="12.75" hidden="false" customHeight="true" outlineLevel="0" collapsed="false">
      <c r="D2082" s="52" t="n">
        <v>53011</v>
      </c>
      <c r="E2082" s="53" t="s">
        <v>5693</v>
      </c>
      <c r="F2082" s="53" t="s">
        <v>5712</v>
      </c>
      <c r="G2082" s="53" t="s">
        <v>5713</v>
      </c>
    </row>
    <row r="2083" customFormat="false" ht="12.75" hidden="false" customHeight="true" outlineLevel="0" collapsed="false">
      <c r="D2083" s="52" t="n">
        <v>53011</v>
      </c>
      <c r="E2083" s="53" t="s">
        <v>5693</v>
      </c>
      <c r="F2083" s="53" t="s">
        <v>5714</v>
      </c>
      <c r="G2083" s="53" t="s">
        <v>5715</v>
      </c>
    </row>
    <row r="2084" customFormat="false" ht="12.75" hidden="false" customHeight="true" outlineLevel="0" collapsed="false">
      <c r="D2084" s="52" t="n">
        <v>53011</v>
      </c>
      <c r="E2084" s="53" t="s">
        <v>5693</v>
      </c>
      <c r="F2084" s="53" t="s">
        <v>5716</v>
      </c>
      <c r="G2084" s="53" t="s">
        <v>5717</v>
      </c>
    </row>
    <row r="2085" customFormat="false" ht="12.75" hidden="false" customHeight="true" outlineLevel="0" collapsed="false">
      <c r="D2085" s="52" t="n">
        <v>53011</v>
      </c>
      <c r="E2085" s="53" t="s">
        <v>5693</v>
      </c>
      <c r="F2085" s="53" t="s">
        <v>5718</v>
      </c>
      <c r="G2085" s="53" t="s">
        <v>5719</v>
      </c>
    </row>
    <row r="2086" customFormat="false" ht="12.75" hidden="false" customHeight="true" outlineLevel="0" collapsed="false">
      <c r="D2086" s="52" t="n">
        <v>53011</v>
      </c>
      <c r="E2086" s="53" t="s">
        <v>5693</v>
      </c>
      <c r="F2086" s="53" t="s">
        <v>5720</v>
      </c>
      <c r="G2086" s="53" t="s">
        <v>5721</v>
      </c>
    </row>
    <row r="2087" customFormat="false" ht="12.75" hidden="false" customHeight="true" outlineLevel="0" collapsed="false">
      <c r="D2087" s="52" t="n">
        <v>53011</v>
      </c>
      <c r="E2087" s="53" t="s">
        <v>5693</v>
      </c>
      <c r="F2087" s="53" t="s">
        <v>5722</v>
      </c>
      <c r="G2087" s="53" t="s">
        <v>5723</v>
      </c>
    </row>
    <row r="2088" customFormat="false" ht="12.75" hidden="false" customHeight="true" outlineLevel="0" collapsed="false">
      <c r="D2088" s="52" t="n">
        <v>53011</v>
      </c>
      <c r="E2088" s="53" t="s">
        <v>5693</v>
      </c>
      <c r="F2088" s="53" t="s">
        <v>5724</v>
      </c>
      <c r="G2088" s="53" t="s">
        <v>5725</v>
      </c>
    </row>
    <row r="2089" customFormat="false" ht="12.75" hidden="false" customHeight="true" outlineLevel="0" collapsed="false">
      <c r="D2089" s="52" t="n">
        <v>53011</v>
      </c>
      <c r="E2089" s="53" t="s">
        <v>5693</v>
      </c>
      <c r="F2089" s="53" t="s">
        <v>5726</v>
      </c>
      <c r="G2089" s="53" t="s">
        <v>5727</v>
      </c>
    </row>
    <row r="2090" customFormat="false" ht="12.75" hidden="false" customHeight="true" outlineLevel="0" collapsed="false">
      <c r="D2090" s="52" t="n">
        <v>53011</v>
      </c>
      <c r="E2090" s="53" t="s">
        <v>5693</v>
      </c>
      <c r="F2090" s="53" t="s">
        <v>5728</v>
      </c>
      <c r="G2090" s="53" t="s">
        <v>5729</v>
      </c>
    </row>
    <row r="2091" customFormat="false" ht="12.75" hidden="false" customHeight="true" outlineLevel="0" collapsed="false">
      <c r="D2091" s="52" t="n">
        <v>53011</v>
      </c>
      <c r="E2091" s="53" t="s">
        <v>5693</v>
      </c>
      <c r="F2091" s="53" t="s">
        <v>5730</v>
      </c>
      <c r="G2091" s="53" t="s">
        <v>5731</v>
      </c>
    </row>
    <row r="2092" customFormat="false" ht="12.75" hidden="false" customHeight="true" outlineLevel="0" collapsed="false">
      <c r="D2092" s="52" t="n">
        <v>53011</v>
      </c>
      <c r="E2092" s="53" t="s">
        <v>5693</v>
      </c>
      <c r="F2092" s="53" t="s">
        <v>5732</v>
      </c>
      <c r="G2092" s="53" t="s">
        <v>5733</v>
      </c>
    </row>
    <row r="2093" customFormat="false" ht="12.75" hidden="false" customHeight="true" outlineLevel="0" collapsed="false">
      <c r="D2093" s="52" t="n">
        <v>53011</v>
      </c>
      <c r="E2093" s="53" t="s">
        <v>5693</v>
      </c>
      <c r="F2093" s="53" t="s">
        <v>5734</v>
      </c>
      <c r="G2093" s="53" t="s">
        <v>5735</v>
      </c>
    </row>
    <row r="2094" customFormat="false" ht="12.75" hidden="false" customHeight="true" outlineLevel="0" collapsed="false">
      <c r="D2094" s="52" t="n">
        <v>53011</v>
      </c>
      <c r="E2094" s="53" t="s">
        <v>5693</v>
      </c>
      <c r="F2094" s="53" t="s">
        <v>5736</v>
      </c>
      <c r="G2094" s="53" t="s">
        <v>5737</v>
      </c>
    </row>
    <row r="2095" customFormat="false" ht="12.75" hidden="false" customHeight="true" outlineLevel="0" collapsed="false">
      <c r="D2095" s="52" t="n">
        <v>53011</v>
      </c>
      <c r="E2095" s="53" t="s">
        <v>5693</v>
      </c>
      <c r="F2095" s="53" t="s">
        <v>5738</v>
      </c>
      <c r="G2095" s="53" t="s">
        <v>5739</v>
      </c>
    </row>
    <row r="2096" customFormat="false" ht="12.75" hidden="false" customHeight="true" outlineLevel="0" collapsed="false">
      <c r="D2096" s="52" t="n">
        <v>53011</v>
      </c>
      <c r="E2096" s="53" t="s">
        <v>5693</v>
      </c>
      <c r="F2096" s="53" t="s">
        <v>5740</v>
      </c>
      <c r="G2096" s="53" t="s">
        <v>5741</v>
      </c>
    </row>
    <row r="2097" customFormat="false" ht="12.75" hidden="false" customHeight="true" outlineLevel="0" collapsed="false">
      <c r="D2097" s="52" t="n">
        <v>53011</v>
      </c>
      <c r="E2097" s="53" t="s">
        <v>5693</v>
      </c>
      <c r="F2097" s="53" t="s">
        <v>5742</v>
      </c>
      <c r="G2097" s="53" t="s">
        <v>5743</v>
      </c>
    </row>
    <row r="2098" customFormat="false" ht="12.75" hidden="false" customHeight="true" outlineLevel="0" collapsed="false">
      <c r="D2098" s="52" t="n">
        <v>53011</v>
      </c>
      <c r="E2098" s="53" t="s">
        <v>5693</v>
      </c>
      <c r="F2098" s="53" t="s">
        <v>5744</v>
      </c>
      <c r="G2098" s="53" t="s">
        <v>2151</v>
      </c>
    </row>
    <row r="2099" customFormat="false" ht="12.75" hidden="false" customHeight="true" outlineLevel="0" collapsed="false">
      <c r="D2099" s="52" t="n">
        <v>53011</v>
      </c>
      <c r="E2099" s="53" t="s">
        <v>5693</v>
      </c>
      <c r="F2099" s="53" t="s">
        <v>5745</v>
      </c>
      <c r="G2099" s="53" t="s">
        <v>5746</v>
      </c>
    </row>
    <row r="2100" customFormat="false" ht="12.75" hidden="false" customHeight="true" outlineLevel="0" collapsed="false">
      <c r="D2100" s="52" t="n">
        <v>50015</v>
      </c>
      <c r="E2100" s="53" t="s">
        <v>5747</v>
      </c>
      <c r="F2100" s="53" t="s">
        <v>5748</v>
      </c>
      <c r="G2100" s="53" t="s">
        <v>5749</v>
      </c>
    </row>
    <row r="2101" customFormat="false" ht="12.75" hidden="false" customHeight="true" outlineLevel="0" collapsed="false">
      <c r="D2101" s="52" t="n">
        <v>50015</v>
      </c>
      <c r="E2101" s="53" t="s">
        <v>5747</v>
      </c>
      <c r="F2101" s="53" t="s">
        <v>5750</v>
      </c>
      <c r="G2101" s="53" t="s">
        <v>5751</v>
      </c>
    </row>
    <row r="2102" customFormat="false" ht="12.75" hidden="false" customHeight="true" outlineLevel="0" collapsed="false">
      <c r="D2102" s="52" t="n">
        <v>50015</v>
      </c>
      <c r="E2102" s="53" t="s">
        <v>5747</v>
      </c>
      <c r="F2102" s="53" t="s">
        <v>5752</v>
      </c>
      <c r="G2102" s="53" t="s">
        <v>5753</v>
      </c>
    </row>
    <row r="2103" customFormat="false" ht="12.75" hidden="false" customHeight="true" outlineLevel="0" collapsed="false">
      <c r="D2103" s="52" t="n">
        <v>50015</v>
      </c>
      <c r="E2103" s="53" t="s">
        <v>5747</v>
      </c>
      <c r="F2103" s="53" t="s">
        <v>5754</v>
      </c>
      <c r="G2103" s="53" t="s">
        <v>5755</v>
      </c>
    </row>
    <row r="2104" customFormat="false" ht="12.75" hidden="false" customHeight="true" outlineLevel="0" collapsed="false">
      <c r="D2104" s="52" t="n">
        <v>48022</v>
      </c>
      <c r="E2104" s="53" t="s">
        <v>5756</v>
      </c>
      <c r="F2104" s="53" t="s">
        <v>5757</v>
      </c>
      <c r="G2104" s="53" t="s">
        <v>5758</v>
      </c>
    </row>
    <row r="2105" customFormat="false" ht="12.75" hidden="false" customHeight="true" outlineLevel="0" collapsed="false">
      <c r="D2105" s="52" t="n">
        <v>48022</v>
      </c>
      <c r="E2105" s="53" t="s">
        <v>5756</v>
      </c>
      <c r="F2105" s="53" t="s">
        <v>5759</v>
      </c>
      <c r="G2105" s="53" t="s">
        <v>5760</v>
      </c>
    </row>
    <row r="2106" customFormat="false" ht="12.75" hidden="false" customHeight="true" outlineLevel="0" collapsed="false">
      <c r="D2106" s="52" t="n">
        <v>48022</v>
      </c>
      <c r="E2106" s="53" t="s">
        <v>5756</v>
      </c>
      <c r="F2106" s="53" t="s">
        <v>5761</v>
      </c>
      <c r="G2106" s="53" t="s">
        <v>5762</v>
      </c>
    </row>
    <row r="2107" customFormat="false" ht="12.75" hidden="false" customHeight="true" outlineLevel="0" collapsed="false">
      <c r="D2107" s="52" t="n">
        <v>48022</v>
      </c>
      <c r="E2107" s="53" t="s">
        <v>5756</v>
      </c>
      <c r="F2107" s="53" t="s">
        <v>5763</v>
      </c>
      <c r="G2107" s="53" t="s">
        <v>5764</v>
      </c>
    </row>
    <row r="2108" customFormat="false" ht="12.75" hidden="false" customHeight="true" outlineLevel="0" collapsed="false">
      <c r="D2108" s="52" t="n">
        <v>48022</v>
      </c>
      <c r="E2108" s="53" t="s">
        <v>5756</v>
      </c>
      <c r="F2108" s="53" t="s">
        <v>5765</v>
      </c>
      <c r="G2108" s="53" t="s">
        <v>5766</v>
      </c>
    </row>
    <row r="2109" customFormat="false" ht="12.75" hidden="false" customHeight="true" outlineLevel="0" collapsed="false">
      <c r="D2109" s="52" t="n">
        <v>48022</v>
      </c>
      <c r="E2109" s="53" t="s">
        <v>5756</v>
      </c>
      <c r="F2109" s="53" t="s">
        <v>5767</v>
      </c>
      <c r="G2109" s="53" t="s">
        <v>5768</v>
      </c>
    </row>
    <row r="2110" customFormat="false" ht="12.75" hidden="false" customHeight="true" outlineLevel="0" collapsed="false">
      <c r="D2110" s="52" t="n">
        <v>48022</v>
      </c>
      <c r="E2110" s="53" t="s">
        <v>5756</v>
      </c>
      <c r="F2110" s="53" t="s">
        <v>5769</v>
      </c>
      <c r="G2110" s="53" t="s">
        <v>5770</v>
      </c>
    </row>
    <row r="2111" customFormat="false" ht="12.75" hidden="false" customHeight="true" outlineLevel="0" collapsed="false">
      <c r="D2111" s="52" t="n">
        <v>48022</v>
      </c>
      <c r="E2111" s="53" t="s">
        <v>5756</v>
      </c>
      <c r="F2111" s="53" t="s">
        <v>5771</v>
      </c>
      <c r="G2111" s="53" t="s">
        <v>5772</v>
      </c>
    </row>
    <row r="2112" customFormat="false" ht="12.75" hidden="false" customHeight="true" outlineLevel="0" collapsed="false">
      <c r="D2112" s="52" t="n">
        <v>48022</v>
      </c>
      <c r="E2112" s="53" t="s">
        <v>5756</v>
      </c>
      <c r="F2112" s="53" t="s">
        <v>5773</v>
      </c>
      <c r="G2112" s="53" t="s">
        <v>5774</v>
      </c>
    </row>
    <row r="2113" customFormat="false" ht="12.75" hidden="false" customHeight="true" outlineLevel="0" collapsed="false">
      <c r="D2113" s="52" t="n">
        <v>48022</v>
      </c>
      <c r="E2113" s="53" t="s">
        <v>5756</v>
      </c>
      <c r="F2113" s="53" t="s">
        <v>5775</v>
      </c>
      <c r="G2113" s="53" t="s">
        <v>5776</v>
      </c>
    </row>
    <row r="2114" customFormat="false" ht="12.75" hidden="false" customHeight="true" outlineLevel="0" collapsed="false">
      <c r="D2114" s="52" t="n">
        <v>48022</v>
      </c>
      <c r="E2114" s="53" t="s">
        <v>5756</v>
      </c>
      <c r="F2114" s="53" t="s">
        <v>5777</v>
      </c>
      <c r="G2114" s="53" t="s">
        <v>5778</v>
      </c>
    </row>
    <row r="2115" customFormat="false" ht="12.75" hidden="false" customHeight="true" outlineLevel="0" collapsed="false">
      <c r="D2115" s="52" t="n">
        <v>48022</v>
      </c>
      <c r="E2115" s="53" t="s">
        <v>5756</v>
      </c>
      <c r="F2115" s="53" t="s">
        <v>5779</v>
      </c>
      <c r="G2115" s="53" t="s">
        <v>5649</v>
      </c>
    </row>
    <row r="2116" customFormat="false" ht="12.75" hidden="false" customHeight="true" outlineLevel="0" collapsed="false">
      <c r="D2116" s="52" t="n">
        <v>48022</v>
      </c>
      <c r="E2116" s="53" t="s">
        <v>5756</v>
      </c>
      <c r="F2116" s="53" t="s">
        <v>5780</v>
      </c>
      <c r="G2116" s="53" t="s">
        <v>3155</v>
      </c>
    </row>
    <row r="2117" customFormat="false" ht="12.75" hidden="false" customHeight="true" outlineLevel="0" collapsed="false">
      <c r="D2117" s="52" t="n">
        <v>48022</v>
      </c>
      <c r="E2117" s="53" t="s">
        <v>5756</v>
      </c>
      <c r="F2117" s="53" t="s">
        <v>5781</v>
      </c>
      <c r="G2117" s="53" t="s">
        <v>5782</v>
      </c>
    </row>
    <row r="2118" customFormat="false" ht="12.75" hidden="false" customHeight="true" outlineLevel="0" collapsed="false">
      <c r="D2118" s="52" t="n">
        <v>48022</v>
      </c>
      <c r="E2118" s="53" t="s">
        <v>5756</v>
      </c>
      <c r="F2118" s="53" t="s">
        <v>5783</v>
      </c>
      <c r="G2118" s="53" t="s">
        <v>5784</v>
      </c>
    </row>
    <row r="2119" customFormat="false" ht="12.75" hidden="false" customHeight="true" outlineLevel="0" collapsed="false">
      <c r="D2119" s="52" t="n">
        <v>48022</v>
      </c>
      <c r="E2119" s="53" t="s">
        <v>5756</v>
      </c>
      <c r="F2119" s="53" t="s">
        <v>5785</v>
      </c>
      <c r="G2119" s="53" t="s">
        <v>5786</v>
      </c>
    </row>
    <row r="2120" customFormat="false" ht="12.75" hidden="false" customHeight="true" outlineLevel="0" collapsed="false">
      <c r="D2120" s="52" t="n">
        <v>48022</v>
      </c>
      <c r="E2120" s="53" t="s">
        <v>5756</v>
      </c>
      <c r="F2120" s="53" t="s">
        <v>5787</v>
      </c>
      <c r="G2120" s="53" t="s">
        <v>5788</v>
      </c>
    </row>
    <row r="2121" customFormat="false" ht="12.75" hidden="false" customHeight="true" outlineLevel="0" collapsed="false">
      <c r="D2121" s="52" t="n">
        <v>48022</v>
      </c>
      <c r="E2121" s="53" t="s">
        <v>5756</v>
      </c>
      <c r="F2121" s="53" t="s">
        <v>5789</v>
      </c>
      <c r="G2121" s="53" t="s">
        <v>5790</v>
      </c>
    </row>
    <row r="2122" customFormat="false" ht="12.75" hidden="false" customHeight="true" outlineLevel="0" collapsed="false">
      <c r="D2122" s="52" t="n">
        <v>48022</v>
      </c>
      <c r="E2122" s="53" t="s">
        <v>5756</v>
      </c>
      <c r="F2122" s="53" t="s">
        <v>5791</v>
      </c>
      <c r="G2122" s="53" t="s">
        <v>5792</v>
      </c>
    </row>
    <row r="2123" customFormat="false" ht="12.75" hidden="false" customHeight="true" outlineLevel="0" collapsed="false">
      <c r="D2123" s="52" t="n">
        <v>48022</v>
      </c>
      <c r="E2123" s="53" t="s">
        <v>5756</v>
      </c>
      <c r="F2123" s="53" t="s">
        <v>5793</v>
      </c>
      <c r="G2123" s="53" t="s">
        <v>5794</v>
      </c>
    </row>
    <row r="2124" customFormat="false" ht="12.75" hidden="false" customHeight="true" outlineLevel="0" collapsed="false">
      <c r="D2124" s="52" t="n">
        <v>48022</v>
      </c>
      <c r="E2124" s="53" t="s">
        <v>5756</v>
      </c>
      <c r="F2124" s="53" t="s">
        <v>5795</v>
      </c>
      <c r="G2124" s="53" t="s">
        <v>5796</v>
      </c>
    </row>
    <row r="2125" customFormat="false" ht="12.75" hidden="false" customHeight="true" outlineLevel="0" collapsed="false">
      <c r="D2125" s="52" t="n">
        <v>48022</v>
      </c>
      <c r="E2125" s="53" t="s">
        <v>5756</v>
      </c>
      <c r="F2125" s="53" t="s">
        <v>5797</v>
      </c>
      <c r="G2125" s="53" t="s">
        <v>5798</v>
      </c>
    </row>
    <row r="2126" customFormat="false" ht="12.75" hidden="false" customHeight="true" outlineLevel="0" collapsed="false">
      <c r="D2126" s="52" t="n">
        <v>48022</v>
      </c>
      <c r="E2126" s="53" t="s">
        <v>5756</v>
      </c>
      <c r="F2126" s="53" t="s">
        <v>5799</v>
      </c>
      <c r="G2126" s="53" t="s">
        <v>5800</v>
      </c>
    </row>
    <row r="2127" customFormat="false" ht="12.75" hidden="false" customHeight="true" outlineLevel="0" collapsed="false">
      <c r="D2127" s="52" t="n">
        <v>48022</v>
      </c>
      <c r="E2127" s="53" t="s">
        <v>5756</v>
      </c>
      <c r="F2127" s="53" t="s">
        <v>5801</v>
      </c>
      <c r="G2127" s="53" t="s">
        <v>5802</v>
      </c>
    </row>
    <row r="2128" customFormat="false" ht="12.75" hidden="false" customHeight="true" outlineLevel="0" collapsed="false">
      <c r="D2128" s="52" t="n">
        <v>48022</v>
      </c>
      <c r="E2128" s="53" t="s">
        <v>5756</v>
      </c>
      <c r="F2128" s="53" t="s">
        <v>5803</v>
      </c>
      <c r="G2128" s="53" t="s">
        <v>5804</v>
      </c>
    </row>
    <row r="2129" customFormat="false" ht="12.75" hidden="false" customHeight="true" outlineLevel="0" collapsed="false">
      <c r="D2129" s="52" t="n">
        <v>48022</v>
      </c>
      <c r="E2129" s="53" t="s">
        <v>5756</v>
      </c>
      <c r="F2129" s="53" t="s">
        <v>5805</v>
      </c>
      <c r="G2129" s="53" t="s">
        <v>5806</v>
      </c>
    </row>
    <row r="2130" customFormat="false" ht="12.75" hidden="false" customHeight="true" outlineLevel="0" collapsed="false">
      <c r="D2130" s="52" t="n">
        <v>48022</v>
      </c>
      <c r="E2130" s="53" t="s">
        <v>5756</v>
      </c>
      <c r="F2130" s="53" t="s">
        <v>5807</v>
      </c>
      <c r="G2130" s="53" t="s">
        <v>5808</v>
      </c>
    </row>
    <row r="2131" customFormat="false" ht="12.75" hidden="false" customHeight="true" outlineLevel="0" collapsed="false">
      <c r="D2131" s="52" t="n">
        <v>48022</v>
      </c>
      <c r="E2131" s="53" t="s">
        <v>5756</v>
      </c>
      <c r="F2131" s="53" t="s">
        <v>5809</v>
      </c>
      <c r="G2131" s="53" t="s">
        <v>5810</v>
      </c>
    </row>
    <row r="2132" customFormat="false" ht="12.75" hidden="false" customHeight="true" outlineLevel="0" collapsed="false">
      <c r="D2132" s="50" t="n">
        <v>48052</v>
      </c>
      <c r="E2132" s="51" t="s">
        <v>1594</v>
      </c>
      <c r="F2132" s="53" t="s">
        <v>5811</v>
      </c>
      <c r="G2132" s="53" t="s">
        <v>5812</v>
      </c>
    </row>
    <row r="2133" customFormat="false" ht="12.75" hidden="false" customHeight="true" outlineLevel="0" collapsed="false">
      <c r="D2133" s="50" t="n">
        <v>48052</v>
      </c>
      <c r="E2133" s="51" t="s">
        <v>1594</v>
      </c>
      <c r="F2133" s="53" t="s">
        <v>5813</v>
      </c>
      <c r="G2133" s="53" t="s">
        <v>5814</v>
      </c>
    </row>
    <row r="2134" customFormat="false" ht="12.75" hidden="false" customHeight="true" outlineLevel="0" collapsed="false">
      <c r="D2134" s="50" t="n">
        <v>48052</v>
      </c>
      <c r="E2134" s="51" t="s">
        <v>1594</v>
      </c>
      <c r="F2134" s="53" t="s">
        <v>5815</v>
      </c>
      <c r="G2134" s="53" t="s">
        <v>5816</v>
      </c>
    </row>
    <row r="2135" customFormat="false" ht="12.75" hidden="false" customHeight="true" outlineLevel="0" collapsed="false">
      <c r="D2135" s="50" t="n">
        <v>48052</v>
      </c>
      <c r="E2135" s="51" t="s">
        <v>1594</v>
      </c>
      <c r="F2135" s="53" t="s">
        <v>5817</v>
      </c>
      <c r="G2135" s="53" t="s">
        <v>5818</v>
      </c>
    </row>
    <row r="2136" customFormat="false" ht="12.75" hidden="false" customHeight="true" outlineLevel="0" collapsed="false">
      <c r="D2136" s="50" t="n">
        <v>48052</v>
      </c>
      <c r="E2136" s="51" t="s">
        <v>1594</v>
      </c>
      <c r="F2136" s="53" t="s">
        <v>5819</v>
      </c>
      <c r="G2136" s="53" t="s">
        <v>5820</v>
      </c>
    </row>
    <row r="2137" customFormat="false" ht="12.75" hidden="false" customHeight="true" outlineLevel="0" collapsed="false">
      <c r="D2137" s="50" t="n">
        <v>48052</v>
      </c>
      <c r="E2137" s="51" t="s">
        <v>1594</v>
      </c>
      <c r="F2137" s="53" t="s">
        <v>5821</v>
      </c>
      <c r="G2137" s="53" t="s">
        <v>5112</v>
      </c>
    </row>
    <row r="2138" customFormat="false" ht="12.75" hidden="false" customHeight="true" outlineLevel="0" collapsed="false">
      <c r="D2138" s="50" t="n">
        <v>48052</v>
      </c>
      <c r="E2138" s="51" t="s">
        <v>1594</v>
      </c>
      <c r="F2138" s="53" t="s">
        <v>5822</v>
      </c>
      <c r="G2138" s="53" t="s">
        <v>5823</v>
      </c>
    </row>
    <row r="2139" customFormat="false" ht="12.75" hidden="false" customHeight="true" outlineLevel="0" collapsed="false">
      <c r="D2139" s="50" t="n">
        <v>48052</v>
      </c>
      <c r="E2139" s="51" t="s">
        <v>1594</v>
      </c>
      <c r="F2139" s="53" t="s">
        <v>5824</v>
      </c>
      <c r="G2139" s="53" t="s">
        <v>5672</v>
      </c>
    </row>
    <row r="2140" customFormat="false" ht="12.75" hidden="false" customHeight="true" outlineLevel="0" collapsed="false">
      <c r="D2140" s="50" t="n">
        <v>48052</v>
      </c>
      <c r="E2140" s="51" t="s">
        <v>1594</v>
      </c>
      <c r="F2140" s="53" t="s">
        <v>5825</v>
      </c>
      <c r="G2140" s="53" t="s">
        <v>5676</v>
      </c>
    </row>
    <row r="2141" customFormat="false" ht="12.75" hidden="false" customHeight="true" outlineLevel="0" collapsed="false">
      <c r="D2141" s="50" t="n">
        <v>48052</v>
      </c>
      <c r="E2141" s="51" t="s">
        <v>1594</v>
      </c>
      <c r="F2141" s="53" t="s">
        <v>5826</v>
      </c>
      <c r="G2141" s="53" t="s">
        <v>5827</v>
      </c>
    </row>
    <row r="2142" customFormat="false" ht="12.75" hidden="false" customHeight="true" outlineLevel="0" collapsed="false">
      <c r="D2142" s="50" t="n">
        <v>48052</v>
      </c>
      <c r="E2142" s="51" t="s">
        <v>1594</v>
      </c>
      <c r="F2142" s="53" t="s">
        <v>5828</v>
      </c>
      <c r="G2142" s="53" t="s">
        <v>5829</v>
      </c>
    </row>
    <row r="2143" customFormat="false" ht="12.75" hidden="false" customHeight="true" outlineLevel="0" collapsed="false">
      <c r="D2143" s="52" t="n">
        <v>53012</v>
      </c>
      <c r="E2143" s="53" t="s">
        <v>5830</v>
      </c>
      <c r="F2143" s="53" t="s">
        <v>5831</v>
      </c>
      <c r="G2143" s="53" t="s">
        <v>5832</v>
      </c>
    </row>
    <row r="2144" customFormat="false" ht="12.75" hidden="false" customHeight="true" outlineLevel="0" collapsed="false">
      <c r="D2144" s="52" t="n">
        <v>53012</v>
      </c>
      <c r="E2144" s="53" t="s">
        <v>5830</v>
      </c>
      <c r="F2144" s="53" t="s">
        <v>5833</v>
      </c>
      <c r="G2144" s="53" t="s">
        <v>5834</v>
      </c>
    </row>
    <row r="2145" customFormat="false" ht="12.75" hidden="false" customHeight="true" outlineLevel="0" collapsed="false">
      <c r="D2145" s="52" t="n">
        <v>53012</v>
      </c>
      <c r="E2145" s="53" t="s">
        <v>5830</v>
      </c>
      <c r="F2145" s="53" t="s">
        <v>5835</v>
      </c>
      <c r="G2145" s="53" t="s">
        <v>5836</v>
      </c>
    </row>
    <row r="2146" customFormat="false" ht="12.75" hidden="false" customHeight="true" outlineLevel="0" collapsed="false">
      <c r="D2146" s="52" t="n">
        <v>53012</v>
      </c>
      <c r="E2146" s="53" t="s">
        <v>5830</v>
      </c>
      <c r="F2146" s="53" t="s">
        <v>5837</v>
      </c>
      <c r="G2146" s="53" t="s">
        <v>5838</v>
      </c>
    </row>
    <row r="2147" customFormat="false" ht="12.75" hidden="false" customHeight="true" outlineLevel="0" collapsed="false">
      <c r="D2147" s="52" t="n">
        <v>53012</v>
      </c>
      <c r="E2147" s="53" t="s">
        <v>5830</v>
      </c>
      <c r="F2147" s="53" t="s">
        <v>5839</v>
      </c>
      <c r="G2147" s="53" t="s">
        <v>5840</v>
      </c>
    </row>
    <row r="2148" customFormat="false" ht="12.75" hidden="false" customHeight="true" outlineLevel="0" collapsed="false">
      <c r="D2148" s="52" t="n">
        <v>53012</v>
      </c>
      <c r="E2148" s="53" t="s">
        <v>5830</v>
      </c>
      <c r="F2148" s="53" t="s">
        <v>5841</v>
      </c>
      <c r="G2148" s="53" t="s">
        <v>5842</v>
      </c>
    </row>
    <row r="2149" customFormat="false" ht="12.75" hidden="false" customHeight="true" outlineLevel="0" collapsed="false">
      <c r="D2149" s="52" t="n">
        <v>53012</v>
      </c>
      <c r="E2149" s="53" t="s">
        <v>5830</v>
      </c>
      <c r="F2149" s="53" t="s">
        <v>5843</v>
      </c>
      <c r="G2149" s="53" t="s">
        <v>5844</v>
      </c>
    </row>
    <row r="2150" customFormat="false" ht="12.75" hidden="false" customHeight="true" outlineLevel="0" collapsed="false">
      <c r="D2150" s="52" t="n">
        <v>50016</v>
      </c>
      <c r="E2150" s="53" t="s">
        <v>5845</v>
      </c>
      <c r="F2150" s="53" t="s">
        <v>5846</v>
      </c>
      <c r="G2150" s="53" t="s">
        <v>5847</v>
      </c>
    </row>
    <row r="2151" customFormat="false" ht="12.75" hidden="false" customHeight="true" outlineLevel="0" collapsed="false">
      <c r="D2151" s="52" t="n">
        <v>50016</v>
      </c>
      <c r="E2151" s="53" t="s">
        <v>5845</v>
      </c>
      <c r="F2151" s="53" t="s">
        <v>5848</v>
      </c>
      <c r="G2151" s="53" t="s">
        <v>5849</v>
      </c>
    </row>
    <row r="2152" customFormat="false" ht="12.75" hidden="false" customHeight="true" outlineLevel="0" collapsed="false">
      <c r="D2152" s="52" t="n">
        <v>50016</v>
      </c>
      <c r="E2152" s="53" t="s">
        <v>5845</v>
      </c>
      <c r="F2152" s="53" t="s">
        <v>5850</v>
      </c>
      <c r="G2152" s="53" t="s">
        <v>5851</v>
      </c>
    </row>
    <row r="2153" customFormat="false" ht="12.75" hidden="false" customHeight="true" outlineLevel="0" collapsed="false">
      <c r="D2153" s="52" t="n">
        <v>50016</v>
      </c>
      <c r="E2153" s="53" t="s">
        <v>5845</v>
      </c>
      <c r="F2153" s="53" t="s">
        <v>5852</v>
      </c>
      <c r="G2153" s="53" t="s">
        <v>5853</v>
      </c>
    </row>
    <row r="2154" customFormat="false" ht="12.75" hidden="false" customHeight="true" outlineLevel="0" collapsed="false">
      <c r="D2154" s="52" t="n">
        <v>50016</v>
      </c>
      <c r="E2154" s="53" t="s">
        <v>5845</v>
      </c>
      <c r="F2154" s="53" t="s">
        <v>5854</v>
      </c>
      <c r="G2154" s="53" t="s">
        <v>5855</v>
      </c>
    </row>
    <row r="2155" customFormat="false" ht="12.75" hidden="false" customHeight="true" outlineLevel="0" collapsed="false">
      <c r="D2155" s="52" t="n">
        <v>47005</v>
      </c>
      <c r="E2155" s="53" t="s">
        <v>5856</v>
      </c>
      <c r="F2155" s="53" t="s">
        <v>5857</v>
      </c>
      <c r="G2155" s="53" t="s">
        <v>5858</v>
      </c>
    </row>
    <row r="2156" customFormat="false" ht="12.75" hidden="false" customHeight="true" outlineLevel="0" collapsed="false">
      <c r="D2156" s="52" t="n">
        <v>47005</v>
      </c>
      <c r="E2156" s="53" t="s">
        <v>5856</v>
      </c>
      <c r="F2156" s="53" t="s">
        <v>5859</v>
      </c>
      <c r="G2156" s="53" t="s">
        <v>5860</v>
      </c>
    </row>
    <row r="2157" customFormat="false" ht="12.75" hidden="false" customHeight="true" outlineLevel="0" collapsed="false">
      <c r="D2157" s="52" t="n">
        <v>47005</v>
      </c>
      <c r="E2157" s="53" t="s">
        <v>5856</v>
      </c>
      <c r="F2157" s="53" t="s">
        <v>5861</v>
      </c>
      <c r="G2157" s="53" t="s">
        <v>5862</v>
      </c>
    </row>
    <row r="2158" customFormat="false" ht="12.75" hidden="false" customHeight="true" outlineLevel="0" collapsed="false">
      <c r="D2158" s="52" t="n">
        <v>47005</v>
      </c>
      <c r="E2158" s="53" t="s">
        <v>5856</v>
      </c>
      <c r="F2158" s="53" t="s">
        <v>5863</v>
      </c>
      <c r="G2158" s="53" t="s">
        <v>5864</v>
      </c>
    </row>
    <row r="2159" customFormat="false" ht="12.75" hidden="false" customHeight="true" outlineLevel="0" collapsed="false">
      <c r="D2159" s="52" t="n">
        <v>47005</v>
      </c>
      <c r="E2159" s="53" t="s">
        <v>5856</v>
      </c>
      <c r="F2159" s="53" t="s">
        <v>5865</v>
      </c>
      <c r="G2159" s="53" t="s">
        <v>5866</v>
      </c>
    </row>
    <row r="2160" customFormat="false" ht="12.75" hidden="false" customHeight="true" outlineLevel="0" collapsed="false">
      <c r="D2160" s="52" t="n">
        <v>47005</v>
      </c>
      <c r="E2160" s="53" t="s">
        <v>5856</v>
      </c>
      <c r="F2160" s="53" t="s">
        <v>5867</v>
      </c>
      <c r="G2160" s="53" t="s">
        <v>5868</v>
      </c>
    </row>
    <row r="2161" customFormat="false" ht="12.75" hidden="false" customHeight="true" outlineLevel="0" collapsed="false">
      <c r="D2161" s="52" t="n">
        <v>47005</v>
      </c>
      <c r="E2161" s="53" t="s">
        <v>5856</v>
      </c>
      <c r="F2161" s="53" t="s">
        <v>5869</v>
      </c>
      <c r="G2161" s="53" t="s">
        <v>2862</v>
      </c>
    </row>
    <row r="2162" customFormat="false" ht="12.75" hidden="false" customHeight="true" outlineLevel="0" collapsed="false">
      <c r="D2162" s="52" t="n">
        <v>47005</v>
      </c>
      <c r="E2162" s="53" t="s">
        <v>5856</v>
      </c>
      <c r="F2162" s="53" t="s">
        <v>5870</v>
      </c>
      <c r="G2162" s="53" t="s">
        <v>5871</v>
      </c>
    </row>
    <row r="2163" customFormat="false" ht="12.75" hidden="false" customHeight="true" outlineLevel="0" collapsed="false">
      <c r="D2163" s="52" t="n">
        <v>47005</v>
      </c>
      <c r="E2163" s="53" t="s">
        <v>5856</v>
      </c>
      <c r="F2163" s="53" t="s">
        <v>5872</v>
      </c>
      <c r="G2163" s="53" t="s">
        <v>5873</v>
      </c>
    </row>
    <row r="2164" customFormat="false" ht="12.75" hidden="false" customHeight="true" outlineLevel="0" collapsed="false">
      <c r="D2164" s="52" t="n">
        <v>47005</v>
      </c>
      <c r="E2164" s="53" t="s">
        <v>5856</v>
      </c>
      <c r="F2164" s="53" t="s">
        <v>5874</v>
      </c>
      <c r="G2164" s="53" t="s">
        <v>5875</v>
      </c>
    </row>
    <row r="2165" customFormat="false" ht="12.75" hidden="false" customHeight="true" outlineLevel="0" collapsed="false">
      <c r="D2165" s="52" t="n">
        <v>47005</v>
      </c>
      <c r="E2165" s="53" t="s">
        <v>5856</v>
      </c>
      <c r="F2165" s="53" t="s">
        <v>5876</v>
      </c>
      <c r="G2165" s="53" t="s">
        <v>5877</v>
      </c>
    </row>
    <row r="2166" customFormat="false" ht="12.75" hidden="false" customHeight="true" outlineLevel="0" collapsed="false">
      <c r="D2166" s="52" t="n">
        <v>47005</v>
      </c>
      <c r="E2166" s="53" t="s">
        <v>5856</v>
      </c>
      <c r="F2166" s="53" t="s">
        <v>5878</v>
      </c>
      <c r="G2166" s="53" t="s">
        <v>5879</v>
      </c>
    </row>
    <row r="2167" customFormat="false" ht="12.75" hidden="false" customHeight="true" outlineLevel="0" collapsed="false">
      <c r="D2167" s="52" t="n">
        <v>47005</v>
      </c>
      <c r="E2167" s="53" t="s">
        <v>5856</v>
      </c>
      <c r="F2167" s="53" t="s">
        <v>5880</v>
      </c>
      <c r="G2167" s="53" t="s">
        <v>5881</v>
      </c>
    </row>
    <row r="2168" customFormat="false" ht="12.75" hidden="false" customHeight="true" outlineLevel="0" collapsed="false">
      <c r="D2168" s="52" t="n">
        <v>47005</v>
      </c>
      <c r="E2168" s="53" t="s">
        <v>5856</v>
      </c>
      <c r="F2168" s="53" t="s">
        <v>5882</v>
      </c>
      <c r="G2168" s="53" t="s">
        <v>5883</v>
      </c>
    </row>
    <row r="2169" customFormat="false" ht="12.75" hidden="false" customHeight="true" outlineLevel="0" collapsed="false">
      <c r="D2169" s="52" t="n">
        <v>47005</v>
      </c>
      <c r="E2169" s="53" t="s">
        <v>5856</v>
      </c>
      <c r="F2169" s="53" t="s">
        <v>5884</v>
      </c>
      <c r="G2169" s="53" t="s">
        <v>3212</v>
      </c>
    </row>
    <row r="2170" customFormat="false" ht="12.75" hidden="false" customHeight="true" outlineLevel="0" collapsed="false">
      <c r="D2170" s="52" t="n">
        <v>47005</v>
      </c>
      <c r="E2170" s="53" t="s">
        <v>5856</v>
      </c>
      <c r="F2170" s="53" t="s">
        <v>5885</v>
      </c>
      <c r="G2170" s="53" t="s">
        <v>5886</v>
      </c>
    </row>
    <row r="2171" customFormat="false" ht="12.75" hidden="false" customHeight="true" outlineLevel="0" collapsed="false">
      <c r="D2171" s="52" t="n">
        <v>47005</v>
      </c>
      <c r="E2171" s="53" t="s">
        <v>5856</v>
      </c>
      <c r="F2171" s="53" t="s">
        <v>5887</v>
      </c>
      <c r="G2171" s="53" t="s">
        <v>5888</v>
      </c>
    </row>
    <row r="2172" customFormat="false" ht="12.75" hidden="false" customHeight="true" outlineLevel="0" collapsed="false">
      <c r="D2172" s="52" t="n">
        <v>47005</v>
      </c>
      <c r="E2172" s="53" t="s">
        <v>5856</v>
      </c>
      <c r="F2172" s="53" t="s">
        <v>5889</v>
      </c>
      <c r="G2172" s="53" t="s">
        <v>5890</v>
      </c>
    </row>
    <row r="2173" customFormat="false" ht="12.75" hidden="false" customHeight="true" outlineLevel="0" collapsed="false">
      <c r="D2173" s="52" t="n">
        <v>47005</v>
      </c>
      <c r="E2173" s="53" t="s">
        <v>5856</v>
      </c>
      <c r="F2173" s="53" t="s">
        <v>5891</v>
      </c>
      <c r="G2173" s="53" t="s">
        <v>5892</v>
      </c>
    </row>
    <row r="2174" customFormat="false" ht="12.75" hidden="false" customHeight="true" outlineLevel="0" collapsed="false">
      <c r="D2174" s="52" t="n">
        <v>47005</v>
      </c>
      <c r="E2174" s="53" t="s">
        <v>5856</v>
      </c>
      <c r="F2174" s="53" t="s">
        <v>5893</v>
      </c>
      <c r="G2174" s="53" t="s">
        <v>5894</v>
      </c>
    </row>
    <row r="2175" customFormat="false" ht="12.75" hidden="false" customHeight="true" outlineLevel="0" collapsed="false">
      <c r="D2175" s="52" t="n">
        <v>47006</v>
      </c>
      <c r="E2175" s="53" t="s">
        <v>5895</v>
      </c>
      <c r="F2175" s="53" t="s">
        <v>5896</v>
      </c>
      <c r="G2175" s="53" t="s">
        <v>5897</v>
      </c>
    </row>
    <row r="2176" customFormat="false" ht="12.75" hidden="false" customHeight="true" outlineLevel="0" collapsed="false">
      <c r="D2176" s="52" t="n">
        <v>47006</v>
      </c>
      <c r="E2176" s="53" t="s">
        <v>5895</v>
      </c>
      <c r="F2176" s="53" t="s">
        <v>5898</v>
      </c>
      <c r="G2176" s="53" t="s">
        <v>5899</v>
      </c>
    </row>
    <row r="2177" customFormat="false" ht="12.75" hidden="false" customHeight="true" outlineLevel="0" collapsed="false">
      <c r="D2177" s="52" t="n">
        <v>47006</v>
      </c>
      <c r="E2177" s="53" t="s">
        <v>5895</v>
      </c>
      <c r="F2177" s="53" t="s">
        <v>5900</v>
      </c>
      <c r="G2177" s="53" t="s">
        <v>5901</v>
      </c>
    </row>
    <row r="2178" customFormat="false" ht="12.75" hidden="false" customHeight="true" outlineLevel="0" collapsed="false">
      <c r="D2178" s="52" t="n">
        <v>47006</v>
      </c>
      <c r="E2178" s="53" t="s">
        <v>5895</v>
      </c>
      <c r="F2178" s="53" t="s">
        <v>5902</v>
      </c>
      <c r="G2178" s="53" t="s">
        <v>5903</v>
      </c>
    </row>
    <row r="2179" customFormat="false" ht="12.75" hidden="false" customHeight="true" outlineLevel="0" collapsed="false">
      <c r="D2179" s="52" t="n">
        <v>47006</v>
      </c>
      <c r="E2179" s="53" t="s">
        <v>5895</v>
      </c>
      <c r="F2179" s="53" t="s">
        <v>5904</v>
      </c>
      <c r="G2179" s="53" t="s">
        <v>5905</v>
      </c>
    </row>
    <row r="2180" customFormat="false" ht="12.75" hidden="false" customHeight="true" outlineLevel="0" collapsed="false">
      <c r="D2180" s="52" t="n">
        <v>47006</v>
      </c>
      <c r="E2180" s="53" t="s">
        <v>5895</v>
      </c>
      <c r="F2180" s="53" t="s">
        <v>5906</v>
      </c>
      <c r="G2180" s="53" t="s">
        <v>5907</v>
      </c>
    </row>
    <row r="2181" customFormat="false" ht="12.75" hidden="false" customHeight="true" outlineLevel="0" collapsed="false">
      <c r="D2181" s="52" t="n">
        <v>47006</v>
      </c>
      <c r="E2181" s="53" t="s">
        <v>5895</v>
      </c>
      <c r="F2181" s="53" t="s">
        <v>5908</v>
      </c>
      <c r="G2181" s="53" t="s">
        <v>4080</v>
      </c>
    </row>
    <row r="2182" customFormat="false" ht="12.75" hidden="false" customHeight="true" outlineLevel="0" collapsed="false">
      <c r="D2182" s="52" t="n">
        <v>47006</v>
      </c>
      <c r="E2182" s="53" t="s">
        <v>5895</v>
      </c>
      <c r="F2182" s="53" t="s">
        <v>5909</v>
      </c>
      <c r="G2182" s="53" t="s">
        <v>5910</v>
      </c>
    </row>
    <row r="2183" customFormat="false" ht="12.75" hidden="false" customHeight="true" outlineLevel="0" collapsed="false">
      <c r="D2183" s="52" t="n">
        <v>47006</v>
      </c>
      <c r="E2183" s="53" t="s">
        <v>5895</v>
      </c>
      <c r="F2183" s="53" t="s">
        <v>5911</v>
      </c>
      <c r="G2183" s="53" t="s">
        <v>5912</v>
      </c>
    </row>
    <row r="2184" customFormat="false" ht="12.75" hidden="false" customHeight="true" outlineLevel="0" collapsed="false">
      <c r="D2184" s="52" t="n">
        <v>47006</v>
      </c>
      <c r="E2184" s="53" t="s">
        <v>5895</v>
      </c>
      <c r="F2184" s="53" t="s">
        <v>5913</v>
      </c>
      <c r="G2184" s="53" t="s">
        <v>5914</v>
      </c>
    </row>
    <row r="2185" customFormat="false" ht="12.75" hidden="false" customHeight="true" outlineLevel="0" collapsed="false">
      <c r="D2185" s="52" t="n">
        <v>47006</v>
      </c>
      <c r="E2185" s="53" t="s">
        <v>5895</v>
      </c>
      <c r="F2185" s="53" t="s">
        <v>5915</v>
      </c>
      <c r="G2185" s="53" t="s">
        <v>5916</v>
      </c>
    </row>
    <row r="2186" customFormat="false" ht="12.75" hidden="false" customHeight="true" outlineLevel="0" collapsed="false">
      <c r="D2186" s="52" t="n">
        <v>47006</v>
      </c>
      <c r="E2186" s="53" t="s">
        <v>5895</v>
      </c>
      <c r="F2186" s="53" t="s">
        <v>5917</v>
      </c>
      <c r="G2186" s="53" t="s">
        <v>2549</v>
      </c>
    </row>
    <row r="2187" customFormat="false" ht="12.75" hidden="false" customHeight="true" outlineLevel="0" collapsed="false">
      <c r="D2187" s="52" t="n">
        <v>47006</v>
      </c>
      <c r="E2187" s="53" t="s">
        <v>5895</v>
      </c>
      <c r="F2187" s="53" t="s">
        <v>5918</v>
      </c>
      <c r="G2187" s="53" t="s">
        <v>5919</v>
      </c>
    </row>
    <row r="2188" customFormat="false" ht="12.75" hidden="false" customHeight="true" outlineLevel="0" collapsed="false">
      <c r="D2188" s="52" t="n">
        <v>47006</v>
      </c>
      <c r="E2188" s="53" t="s">
        <v>5895</v>
      </c>
      <c r="F2188" s="53" t="s">
        <v>5920</v>
      </c>
      <c r="G2188" s="53" t="s">
        <v>5921</v>
      </c>
    </row>
    <row r="2189" customFormat="false" ht="12.75" hidden="false" customHeight="true" outlineLevel="0" collapsed="false">
      <c r="D2189" s="52" t="n">
        <v>47006</v>
      </c>
      <c r="E2189" s="53" t="s">
        <v>5895</v>
      </c>
      <c r="F2189" s="53" t="s">
        <v>5922</v>
      </c>
      <c r="G2189" s="53" t="s">
        <v>5923</v>
      </c>
    </row>
    <row r="2190" customFormat="false" ht="12.75" hidden="false" customHeight="true" outlineLevel="0" collapsed="false">
      <c r="D2190" s="52" t="n">
        <v>47006</v>
      </c>
      <c r="E2190" s="53" t="s">
        <v>5895</v>
      </c>
      <c r="F2190" s="53" t="s">
        <v>5924</v>
      </c>
      <c r="G2190" s="53" t="s">
        <v>5925</v>
      </c>
    </row>
    <row r="2191" customFormat="false" ht="12.75" hidden="false" customHeight="true" outlineLevel="0" collapsed="false">
      <c r="D2191" s="50" t="n">
        <v>50040</v>
      </c>
      <c r="E2191" s="51" t="s">
        <v>1449</v>
      </c>
      <c r="F2191" s="53" t="s">
        <v>5926</v>
      </c>
      <c r="G2191" s="53" t="s">
        <v>5927</v>
      </c>
    </row>
    <row r="2192" customFormat="false" ht="12.75" hidden="false" customHeight="true" outlineLevel="0" collapsed="false">
      <c r="D2192" s="50" t="n">
        <v>50040</v>
      </c>
      <c r="E2192" s="51" t="s">
        <v>1449</v>
      </c>
      <c r="F2192" s="53" t="s">
        <v>5928</v>
      </c>
      <c r="G2192" s="53" t="s">
        <v>5929</v>
      </c>
    </row>
    <row r="2193" customFormat="false" ht="12.75" hidden="false" customHeight="true" outlineLevel="0" collapsed="false">
      <c r="D2193" s="50" t="n">
        <v>50040</v>
      </c>
      <c r="E2193" s="51" t="s">
        <v>1449</v>
      </c>
      <c r="F2193" s="53" t="s">
        <v>5930</v>
      </c>
      <c r="G2193" s="53" t="s">
        <v>5931</v>
      </c>
    </row>
    <row r="2194" customFormat="false" ht="12.75" hidden="false" customHeight="true" outlineLevel="0" collapsed="false">
      <c r="D2194" s="50" t="n">
        <v>50040</v>
      </c>
      <c r="E2194" s="51" t="s">
        <v>1449</v>
      </c>
      <c r="F2194" s="53" t="s">
        <v>5932</v>
      </c>
      <c r="G2194" s="53" t="s">
        <v>5933</v>
      </c>
    </row>
    <row r="2195" customFormat="false" ht="12.75" hidden="false" customHeight="true" outlineLevel="0" collapsed="false">
      <c r="D2195" s="50" t="n">
        <v>50040</v>
      </c>
      <c r="E2195" s="51" t="s">
        <v>1449</v>
      </c>
      <c r="F2195" s="53" t="s">
        <v>5934</v>
      </c>
      <c r="G2195" s="53" t="s">
        <v>1990</v>
      </c>
    </row>
    <row r="2196" customFormat="false" ht="12.75" hidden="false" customHeight="true" outlineLevel="0" collapsed="false">
      <c r="D2196" s="50" t="n">
        <v>50040</v>
      </c>
      <c r="E2196" s="51" t="s">
        <v>1449</v>
      </c>
      <c r="F2196" s="53" t="s">
        <v>5935</v>
      </c>
      <c r="G2196" s="53" t="s">
        <v>5936</v>
      </c>
    </row>
    <row r="2197" customFormat="false" ht="12.75" hidden="false" customHeight="true" outlineLevel="0" collapsed="false">
      <c r="D2197" s="50" t="n">
        <v>50040</v>
      </c>
      <c r="E2197" s="51" t="s">
        <v>1449</v>
      </c>
      <c r="F2197" s="53" t="s">
        <v>5937</v>
      </c>
      <c r="G2197" s="53" t="s">
        <v>5938</v>
      </c>
    </row>
    <row r="2198" customFormat="false" ht="12.75" hidden="false" customHeight="true" outlineLevel="0" collapsed="false">
      <c r="D2198" s="50" t="n">
        <v>50040</v>
      </c>
      <c r="E2198" s="51" t="s">
        <v>1449</v>
      </c>
      <c r="F2198" s="53" t="s">
        <v>5939</v>
      </c>
      <c r="G2198" s="53" t="s">
        <v>5940</v>
      </c>
    </row>
    <row r="2199" customFormat="false" ht="12.75" hidden="false" customHeight="true" outlineLevel="0" collapsed="false">
      <c r="D2199" s="50" t="n">
        <v>50040</v>
      </c>
      <c r="E2199" s="51" t="s">
        <v>1449</v>
      </c>
      <c r="F2199" s="53" t="s">
        <v>5941</v>
      </c>
      <c r="G2199" s="53" t="s">
        <v>5942</v>
      </c>
    </row>
    <row r="2200" customFormat="false" ht="12.75" hidden="false" customHeight="true" outlineLevel="0" collapsed="false">
      <c r="D2200" s="50" t="n">
        <v>50040</v>
      </c>
      <c r="E2200" s="51" t="s">
        <v>1449</v>
      </c>
      <c r="F2200" s="53" t="s">
        <v>5943</v>
      </c>
      <c r="G2200" s="53" t="s">
        <v>5944</v>
      </c>
    </row>
    <row r="2201" customFormat="false" ht="12.75" hidden="false" customHeight="true" outlineLevel="0" collapsed="false">
      <c r="D2201" s="50" t="n">
        <v>50040</v>
      </c>
      <c r="E2201" s="51" t="s">
        <v>1449</v>
      </c>
      <c r="F2201" s="53" t="s">
        <v>5945</v>
      </c>
      <c r="G2201" s="53" t="s">
        <v>5946</v>
      </c>
    </row>
    <row r="2202" customFormat="false" ht="12.75" hidden="false" customHeight="true" outlineLevel="0" collapsed="false">
      <c r="D2202" s="50" t="n">
        <v>50040</v>
      </c>
      <c r="E2202" s="51" t="s">
        <v>1449</v>
      </c>
      <c r="F2202" s="53" t="s">
        <v>5947</v>
      </c>
      <c r="G2202" s="53" t="s">
        <v>5948</v>
      </c>
    </row>
    <row r="2203" customFormat="false" ht="12.75" hidden="false" customHeight="true" outlineLevel="0" collapsed="false">
      <c r="D2203" s="50" t="n">
        <v>50040</v>
      </c>
      <c r="E2203" s="51" t="s">
        <v>1449</v>
      </c>
      <c r="F2203" s="53" t="s">
        <v>5949</v>
      </c>
      <c r="G2203" s="53" t="s">
        <v>5950</v>
      </c>
    </row>
    <row r="2204" customFormat="false" ht="12.75" hidden="false" customHeight="true" outlineLevel="0" collapsed="false">
      <c r="D2204" s="50" t="n">
        <v>50040</v>
      </c>
      <c r="E2204" s="51" t="s">
        <v>1449</v>
      </c>
      <c r="F2204" s="53" t="s">
        <v>5951</v>
      </c>
      <c r="G2204" s="53" t="s">
        <v>5952</v>
      </c>
    </row>
    <row r="2205" customFormat="false" ht="12.75" hidden="false" customHeight="true" outlineLevel="0" collapsed="false">
      <c r="D2205" s="50" t="n">
        <v>50040</v>
      </c>
      <c r="E2205" s="51" t="s">
        <v>1449</v>
      </c>
      <c r="F2205" s="53" t="s">
        <v>5953</v>
      </c>
      <c r="G2205" s="53" t="s">
        <v>5954</v>
      </c>
    </row>
    <row r="2206" customFormat="false" ht="12.75" hidden="false" customHeight="true" outlineLevel="0" collapsed="false">
      <c r="D2206" s="50" t="n">
        <v>50040</v>
      </c>
      <c r="E2206" s="51" t="s">
        <v>1449</v>
      </c>
      <c r="F2206" s="53" t="s">
        <v>5955</v>
      </c>
      <c r="G2206" s="53" t="s">
        <v>2451</v>
      </c>
    </row>
    <row r="2207" customFormat="false" ht="12.75" hidden="false" customHeight="true" outlineLevel="0" collapsed="false">
      <c r="D2207" s="50" t="n">
        <v>50040</v>
      </c>
      <c r="E2207" s="51" t="s">
        <v>1449</v>
      </c>
      <c r="F2207" s="53" t="s">
        <v>5956</v>
      </c>
      <c r="G2207" s="53" t="s">
        <v>4144</v>
      </c>
    </row>
    <row r="2208" customFormat="false" ht="12.75" hidden="false" customHeight="true" outlineLevel="0" collapsed="false">
      <c r="D2208" s="50" t="n">
        <v>50040</v>
      </c>
      <c r="E2208" s="51" t="s">
        <v>1449</v>
      </c>
      <c r="F2208" s="53" t="s">
        <v>5957</v>
      </c>
      <c r="G2208" s="53" t="s">
        <v>5958</v>
      </c>
    </row>
    <row r="2209" customFormat="false" ht="12.75" hidden="false" customHeight="true" outlineLevel="0" collapsed="false">
      <c r="D2209" s="50" t="n">
        <v>50040</v>
      </c>
      <c r="E2209" s="51" t="s">
        <v>1449</v>
      </c>
      <c r="F2209" s="53" t="s">
        <v>5959</v>
      </c>
      <c r="G2209" s="53" t="s">
        <v>5960</v>
      </c>
    </row>
    <row r="2210" customFormat="false" ht="12.75" hidden="false" customHeight="true" outlineLevel="0" collapsed="false">
      <c r="D2210" s="52" t="n">
        <v>48024</v>
      </c>
      <c r="E2210" s="53" t="s">
        <v>5961</v>
      </c>
      <c r="F2210" s="53" t="s">
        <v>5962</v>
      </c>
      <c r="G2210" s="53" t="s">
        <v>5963</v>
      </c>
    </row>
    <row r="2211" customFormat="false" ht="12.75" hidden="false" customHeight="true" outlineLevel="0" collapsed="false">
      <c r="D2211" s="52" t="n">
        <v>48024</v>
      </c>
      <c r="E2211" s="53" t="s">
        <v>5961</v>
      </c>
      <c r="F2211" s="53" t="s">
        <v>5964</v>
      </c>
      <c r="G2211" s="53" t="s">
        <v>5965</v>
      </c>
    </row>
    <row r="2212" customFormat="false" ht="12.75" hidden="false" customHeight="true" outlineLevel="0" collapsed="false">
      <c r="D2212" s="52" t="n">
        <v>48024</v>
      </c>
      <c r="E2212" s="53" t="s">
        <v>5961</v>
      </c>
      <c r="F2212" s="53" t="s">
        <v>5966</v>
      </c>
      <c r="G2212" s="53" t="s">
        <v>5967</v>
      </c>
    </row>
    <row r="2213" customFormat="false" ht="12.75" hidden="false" customHeight="true" outlineLevel="0" collapsed="false">
      <c r="D2213" s="52" t="n">
        <v>48024</v>
      </c>
      <c r="E2213" s="53" t="s">
        <v>5961</v>
      </c>
      <c r="F2213" s="53" t="s">
        <v>5968</v>
      </c>
      <c r="G2213" s="53" t="s">
        <v>2089</v>
      </c>
    </row>
    <row r="2214" customFormat="false" ht="12.75" hidden="false" customHeight="true" outlineLevel="0" collapsed="false">
      <c r="D2214" s="52" t="n">
        <v>48024</v>
      </c>
      <c r="E2214" s="53" t="s">
        <v>5961</v>
      </c>
      <c r="F2214" s="53" t="s">
        <v>5969</v>
      </c>
      <c r="G2214" s="53" t="s">
        <v>5970</v>
      </c>
    </row>
    <row r="2215" customFormat="false" ht="12.75" hidden="false" customHeight="true" outlineLevel="0" collapsed="false">
      <c r="D2215" s="52" t="n">
        <v>48024</v>
      </c>
      <c r="E2215" s="53" t="s">
        <v>5961</v>
      </c>
      <c r="F2215" s="53" t="s">
        <v>5971</v>
      </c>
      <c r="G2215" s="53" t="s">
        <v>5972</v>
      </c>
    </row>
    <row r="2216" customFormat="false" ht="12.75" hidden="false" customHeight="true" outlineLevel="0" collapsed="false">
      <c r="D2216" s="52" t="n">
        <v>48024</v>
      </c>
      <c r="E2216" s="53" t="s">
        <v>5961</v>
      </c>
      <c r="F2216" s="53" t="s">
        <v>5973</v>
      </c>
      <c r="G2216" s="53" t="s">
        <v>5974</v>
      </c>
    </row>
    <row r="2217" customFormat="false" ht="12.75" hidden="false" customHeight="true" outlineLevel="0" collapsed="false">
      <c r="D2217" s="52" t="n">
        <v>48024</v>
      </c>
      <c r="E2217" s="53" t="s">
        <v>5961</v>
      </c>
      <c r="F2217" s="53" t="s">
        <v>5975</v>
      </c>
      <c r="G2217" s="53" t="s">
        <v>5976</v>
      </c>
    </row>
    <row r="2218" customFormat="false" ht="12.75" hidden="false" customHeight="true" outlineLevel="0" collapsed="false">
      <c r="D2218" s="52" t="n">
        <v>48024</v>
      </c>
      <c r="E2218" s="53" t="s">
        <v>5961</v>
      </c>
      <c r="F2218" s="53" t="s">
        <v>5977</v>
      </c>
      <c r="G2218" s="53" t="s">
        <v>5978</v>
      </c>
    </row>
    <row r="2219" customFormat="false" ht="12.75" hidden="false" customHeight="true" outlineLevel="0" collapsed="false">
      <c r="D2219" s="52" t="n">
        <v>48024</v>
      </c>
      <c r="E2219" s="53" t="s">
        <v>5961</v>
      </c>
      <c r="F2219" s="53" t="s">
        <v>5979</v>
      </c>
      <c r="G2219" s="53" t="s">
        <v>5980</v>
      </c>
    </row>
    <row r="2220" customFormat="false" ht="12.75" hidden="false" customHeight="true" outlineLevel="0" collapsed="false">
      <c r="D2220" s="52" t="n">
        <v>48024</v>
      </c>
      <c r="E2220" s="53" t="s">
        <v>5961</v>
      </c>
      <c r="F2220" s="53" t="s">
        <v>5981</v>
      </c>
      <c r="G2220" s="53" t="s">
        <v>5982</v>
      </c>
    </row>
    <row r="2221" customFormat="false" ht="12.75" hidden="false" customHeight="true" outlineLevel="0" collapsed="false">
      <c r="D2221" s="52" t="n">
        <v>48024</v>
      </c>
      <c r="E2221" s="53" t="s">
        <v>5961</v>
      </c>
      <c r="F2221" s="53" t="s">
        <v>5983</v>
      </c>
      <c r="G2221" s="53" t="s">
        <v>5984</v>
      </c>
    </row>
    <row r="2222" customFormat="false" ht="12.75" hidden="false" customHeight="true" outlineLevel="0" collapsed="false">
      <c r="D2222" s="52" t="n">
        <v>48024</v>
      </c>
      <c r="E2222" s="53" t="s">
        <v>5961</v>
      </c>
      <c r="F2222" s="53" t="s">
        <v>5985</v>
      </c>
      <c r="G2222" s="53" t="s">
        <v>5986</v>
      </c>
    </row>
    <row r="2223" customFormat="false" ht="12.75" hidden="false" customHeight="true" outlineLevel="0" collapsed="false">
      <c r="D2223" s="52" t="n">
        <v>48024</v>
      </c>
      <c r="E2223" s="53" t="s">
        <v>5961</v>
      </c>
      <c r="F2223" s="53" t="s">
        <v>5987</v>
      </c>
      <c r="G2223" s="53" t="s">
        <v>5988</v>
      </c>
    </row>
    <row r="2224" customFormat="false" ht="12.75" hidden="false" customHeight="true" outlineLevel="0" collapsed="false">
      <c r="D2224" s="52" t="n">
        <v>48024</v>
      </c>
      <c r="E2224" s="53" t="s">
        <v>5961</v>
      </c>
      <c r="F2224" s="53" t="s">
        <v>5989</v>
      </c>
      <c r="G2224" s="53" t="s">
        <v>2451</v>
      </c>
    </row>
    <row r="2225" customFormat="false" ht="12.75" hidden="false" customHeight="true" outlineLevel="0" collapsed="false">
      <c r="D2225" s="52" t="n">
        <v>48024</v>
      </c>
      <c r="E2225" s="53" t="s">
        <v>5961</v>
      </c>
      <c r="F2225" s="53" t="s">
        <v>5990</v>
      </c>
      <c r="G2225" s="53" t="s">
        <v>5991</v>
      </c>
    </row>
    <row r="2226" customFormat="false" ht="12.75" hidden="false" customHeight="true" outlineLevel="0" collapsed="false">
      <c r="D2226" s="52" t="n">
        <v>48024</v>
      </c>
      <c r="E2226" s="53" t="s">
        <v>5961</v>
      </c>
      <c r="F2226" s="53" t="s">
        <v>5992</v>
      </c>
      <c r="G2226" s="53" t="s">
        <v>5993</v>
      </c>
    </row>
    <row r="2227" customFormat="false" ht="12.75" hidden="false" customHeight="true" outlineLevel="0" collapsed="false">
      <c r="D2227" s="52" t="n">
        <v>48024</v>
      </c>
      <c r="E2227" s="53" t="s">
        <v>5961</v>
      </c>
      <c r="F2227" s="53" t="s">
        <v>5994</v>
      </c>
      <c r="G2227" s="53" t="s">
        <v>2953</v>
      </c>
    </row>
    <row r="2228" customFormat="false" ht="12.75" hidden="false" customHeight="true" outlineLevel="0" collapsed="false">
      <c r="D2228" s="52" t="n">
        <v>48024</v>
      </c>
      <c r="E2228" s="53" t="s">
        <v>5961</v>
      </c>
      <c r="F2228" s="53" t="s">
        <v>5995</v>
      </c>
      <c r="G2228" s="53" t="s">
        <v>4549</v>
      </c>
    </row>
    <row r="2229" customFormat="false" ht="12.75" hidden="false" customHeight="true" outlineLevel="0" collapsed="false">
      <c r="D2229" s="50" t="n">
        <v>51042</v>
      </c>
      <c r="E2229" s="51" t="s">
        <v>1666</v>
      </c>
      <c r="F2229" s="53" t="s">
        <v>5996</v>
      </c>
      <c r="G2229" s="53" t="s">
        <v>3571</v>
      </c>
    </row>
    <row r="2230" customFormat="false" ht="12.75" hidden="false" customHeight="true" outlineLevel="0" collapsed="false">
      <c r="D2230" s="50" t="n">
        <v>51042</v>
      </c>
      <c r="E2230" s="51" t="s">
        <v>1666</v>
      </c>
      <c r="F2230" s="53" t="s">
        <v>5997</v>
      </c>
      <c r="G2230" s="53" t="s">
        <v>5998</v>
      </c>
    </row>
    <row r="2231" customFormat="false" ht="12.75" hidden="false" customHeight="true" outlineLevel="0" collapsed="false">
      <c r="D2231" s="50" t="n">
        <v>51042</v>
      </c>
      <c r="E2231" s="51" t="s">
        <v>1666</v>
      </c>
      <c r="F2231" s="53" t="s">
        <v>5999</v>
      </c>
      <c r="G2231" s="53" t="s">
        <v>6000</v>
      </c>
    </row>
    <row r="2232" customFormat="false" ht="12.75" hidden="false" customHeight="true" outlineLevel="0" collapsed="false">
      <c r="D2232" s="50" t="n">
        <v>51042</v>
      </c>
      <c r="E2232" s="51" t="s">
        <v>1666</v>
      </c>
      <c r="F2232" s="53" t="s">
        <v>6001</v>
      </c>
      <c r="G2232" s="53" t="s">
        <v>6002</v>
      </c>
    </row>
    <row r="2233" customFormat="false" ht="12.75" hidden="false" customHeight="true" outlineLevel="0" collapsed="false">
      <c r="D2233" s="50" t="n">
        <v>51042</v>
      </c>
      <c r="E2233" s="51" t="s">
        <v>1666</v>
      </c>
      <c r="F2233" s="53" t="s">
        <v>6003</v>
      </c>
      <c r="G2233" s="53" t="s">
        <v>6004</v>
      </c>
    </row>
    <row r="2234" customFormat="false" ht="12.75" hidden="false" customHeight="true" outlineLevel="0" collapsed="false">
      <c r="D2234" s="50" t="n">
        <v>51042</v>
      </c>
      <c r="E2234" s="51" t="s">
        <v>1666</v>
      </c>
      <c r="F2234" s="53" t="s">
        <v>6005</v>
      </c>
      <c r="G2234" s="53" t="s">
        <v>6006</v>
      </c>
    </row>
    <row r="2235" customFormat="false" ht="12.75" hidden="false" customHeight="true" outlineLevel="0" collapsed="false">
      <c r="D2235" s="50" t="n">
        <v>51042</v>
      </c>
      <c r="E2235" s="51" t="s">
        <v>1666</v>
      </c>
      <c r="F2235" s="53" t="s">
        <v>6007</v>
      </c>
      <c r="G2235" s="53" t="s">
        <v>6008</v>
      </c>
    </row>
    <row r="2236" customFormat="false" ht="12.75" hidden="false" customHeight="true" outlineLevel="0" collapsed="false">
      <c r="D2236" s="50" t="n">
        <v>51042</v>
      </c>
      <c r="E2236" s="51" t="s">
        <v>1666</v>
      </c>
      <c r="F2236" s="53" t="s">
        <v>6009</v>
      </c>
      <c r="G2236" s="53" t="s">
        <v>6010</v>
      </c>
    </row>
    <row r="2237" customFormat="false" ht="12.75" hidden="false" customHeight="true" outlineLevel="0" collapsed="false">
      <c r="D2237" s="50" t="n">
        <v>51042</v>
      </c>
      <c r="E2237" s="51" t="s">
        <v>1666</v>
      </c>
      <c r="F2237" s="53" t="s">
        <v>6011</v>
      </c>
      <c r="G2237" s="53" t="s">
        <v>6012</v>
      </c>
    </row>
    <row r="2238" customFormat="false" ht="12.75" hidden="false" customHeight="true" outlineLevel="0" collapsed="false">
      <c r="D2238" s="50" t="n">
        <v>51042</v>
      </c>
      <c r="E2238" s="51" t="s">
        <v>1666</v>
      </c>
      <c r="F2238" s="53" t="s">
        <v>6013</v>
      </c>
      <c r="G2238" s="53" t="s">
        <v>6014</v>
      </c>
    </row>
    <row r="2239" customFormat="false" ht="12.75" hidden="false" customHeight="true" outlineLevel="0" collapsed="false">
      <c r="D2239" s="52" t="n">
        <v>45009</v>
      </c>
      <c r="E2239" s="53" t="s">
        <v>6015</v>
      </c>
      <c r="F2239" s="53" t="s">
        <v>6016</v>
      </c>
      <c r="G2239" s="53" t="s">
        <v>6017</v>
      </c>
    </row>
    <row r="2240" customFormat="false" ht="12.75" hidden="false" customHeight="true" outlineLevel="0" collapsed="false">
      <c r="D2240" s="52" t="n">
        <v>45009</v>
      </c>
      <c r="E2240" s="53" t="s">
        <v>6015</v>
      </c>
      <c r="F2240" s="53" t="s">
        <v>6018</v>
      </c>
      <c r="G2240" s="53" t="s">
        <v>6019</v>
      </c>
    </row>
    <row r="2241" customFormat="false" ht="12.75" hidden="false" customHeight="true" outlineLevel="0" collapsed="false">
      <c r="D2241" s="52" t="n">
        <v>45009</v>
      </c>
      <c r="E2241" s="53" t="s">
        <v>6015</v>
      </c>
      <c r="F2241" s="53" t="s">
        <v>6020</v>
      </c>
      <c r="G2241" s="53" t="s">
        <v>6021</v>
      </c>
    </row>
    <row r="2242" customFormat="false" ht="12.75" hidden="false" customHeight="true" outlineLevel="0" collapsed="false">
      <c r="D2242" s="52" t="n">
        <v>45009</v>
      </c>
      <c r="E2242" s="53" t="s">
        <v>6015</v>
      </c>
      <c r="F2242" s="53" t="s">
        <v>6022</v>
      </c>
      <c r="G2242" s="53" t="s">
        <v>4830</v>
      </c>
    </row>
    <row r="2243" customFormat="false" ht="12.75" hidden="false" customHeight="true" outlineLevel="0" collapsed="false">
      <c r="D2243" s="52" t="n">
        <v>45009</v>
      </c>
      <c r="E2243" s="53" t="s">
        <v>6015</v>
      </c>
      <c r="F2243" s="53" t="s">
        <v>6023</v>
      </c>
      <c r="G2243" s="53" t="s">
        <v>6024</v>
      </c>
    </row>
    <row r="2244" customFormat="false" ht="12.75" hidden="false" customHeight="true" outlineLevel="0" collapsed="false">
      <c r="D2244" s="52" t="n">
        <v>45009</v>
      </c>
      <c r="E2244" s="53" t="s">
        <v>6015</v>
      </c>
      <c r="F2244" s="53" t="s">
        <v>6025</v>
      </c>
      <c r="G2244" s="53" t="s">
        <v>6026</v>
      </c>
    </row>
    <row r="2245" customFormat="false" ht="12.75" hidden="false" customHeight="true" outlineLevel="0" collapsed="false">
      <c r="D2245" s="52" t="n">
        <v>45009</v>
      </c>
      <c r="E2245" s="53" t="s">
        <v>6015</v>
      </c>
      <c r="F2245" s="53" t="s">
        <v>6027</v>
      </c>
      <c r="G2245" s="53" t="s">
        <v>6028</v>
      </c>
    </row>
    <row r="2246" customFormat="false" ht="12.75" hidden="false" customHeight="true" outlineLevel="0" collapsed="false">
      <c r="D2246" s="52" t="n">
        <v>45009</v>
      </c>
      <c r="E2246" s="53" t="s">
        <v>6015</v>
      </c>
      <c r="F2246" s="53" t="s">
        <v>6029</v>
      </c>
      <c r="G2246" s="53" t="s">
        <v>6030</v>
      </c>
    </row>
    <row r="2247" customFormat="false" ht="12.75" hidden="false" customHeight="true" outlineLevel="0" collapsed="false">
      <c r="D2247" s="52" t="n">
        <v>45009</v>
      </c>
      <c r="E2247" s="53" t="s">
        <v>6015</v>
      </c>
      <c r="F2247" s="53" t="s">
        <v>6031</v>
      </c>
      <c r="G2247" s="53" t="s">
        <v>6032</v>
      </c>
    </row>
    <row r="2248" customFormat="false" ht="12.75" hidden="false" customHeight="true" outlineLevel="0" collapsed="false">
      <c r="D2248" s="52" t="n">
        <v>45009</v>
      </c>
      <c r="E2248" s="53" t="s">
        <v>6015</v>
      </c>
      <c r="F2248" s="53" t="s">
        <v>6033</v>
      </c>
      <c r="G2248" s="53" t="s">
        <v>6034</v>
      </c>
    </row>
    <row r="2249" customFormat="false" ht="12.75" hidden="false" customHeight="true" outlineLevel="0" collapsed="false">
      <c r="D2249" s="52" t="n">
        <v>45009</v>
      </c>
      <c r="E2249" s="53" t="s">
        <v>6015</v>
      </c>
      <c r="F2249" s="53" t="s">
        <v>6035</v>
      </c>
      <c r="G2249" s="53" t="s">
        <v>6036</v>
      </c>
    </row>
    <row r="2250" customFormat="false" ht="12.75" hidden="false" customHeight="true" outlineLevel="0" collapsed="false">
      <c r="D2250" s="52" t="n">
        <v>45009</v>
      </c>
      <c r="E2250" s="53" t="s">
        <v>6015</v>
      </c>
      <c r="F2250" s="53" t="s">
        <v>6037</v>
      </c>
      <c r="G2250" s="53" t="s">
        <v>6038</v>
      </c>
    </row>
    <row r="2251" customFormat="false" ht="12.75" hidden="false" customHeight="true" outlineLevel="0" collapsed="false">
      <c r="D2251" s="52" t="n">
        <v>45009</v>
      </c>
      <c r="E2251" s="53" t="s">
        <v>6015</v>
      </c>
      <c r="F2251" s="53" t="s">
        <v>6039</v>
      </c>
      <c r="G2251" s="53" t="s">
        <v>6040</v>
      </c>
    </row>
    <row r="2252" customFormat="false" ht="12.75" hidden="false" customHeight="true" outlineLevel="0" collapsed="false">
      <c r="D2252" s="52" t="n">
        <v>45009</v>
      </c>
      <c r="E2252" s="53" t="s">
        <v>6015</v>
      </c>
      <c r="F2252" s="53" t="s">
        <v>6041</v>
      </c>
      <c r="G2252" s="53" t="s">
        <v>6042</v>
      </c>
    </row>
    <row r="2253" customFormat="false" ht="12.75" hidden="false" customHeight="true" outlineLevel="0" collapsed="false">
      <c r="D2253" s="52" t="n">
        <v>45009</v>
      </c>
      <c r="E2253" s="53" t="s">
        <v>6015</v>
      </c>
      <c r="F2253" s="53" t="s">
        <v>6043</v>
      </c>
      <c r="G2253" s="53" t="s">
        <v>6044</v>
      </c>
    </row>
    <row r="2254" customFormat="false" ht="12.75" hidden="false" customHeight="true" outlineLevel="0" collapsed="false">
      <c r="D2254" s="52" t="n">
        <v>45009</v>
      </c>
      <c r="E2254" s="53" t="s">
        <v>6015</v>
      </c>
      <c r="F2254" s="53" t="s">
        <v>6045</v>
      </c>
      <c r="G2254" s="53" t="s">
        <v>6046</v>
      </c>
    </row>
    <row r="2255" customFormat="false" ht="12.75" hidden="false" customHeight="true" outlineLevel="0" collapsed="false">
      <c r="D2255" s="52" t="n">
        <v>45009</v>
      </c>
      <c r="E2255" s="53" t="s">
        <v>6015</v>
      </c>
      <c r="F2255" s="53" t="s">
        <v>6047</v>
      </c>
      <c r="G2255" s="53" t="s">
        <v>5498</v>
      </c>
    </row>
    <row r="2256" customFormat="false" ht="12.75" hidden="false" customHeight="true" outlineLevel="0" collapsed="false">
      <c r="D2256" s="52" t="n">
        <v>45009</v>
      </c>
      <c r="E2256" s="53" t="s">
        <v>6015</v>
      </c>
      <c r="F2256" s="53" t="s">
        <v>6048</v>
      </c>
      <c r="G2256" s="53" t="s">
        <v>2810</v>
      </c>
    </row>
    <row r="2257" customFormat="false" ht="12.75" hidden="false" customHeight="true" outlineLevel="0" collapsed="false">
      <c r="D2257" s="52" t="n">
        <v>45009</v>
      </c>
      <c r="E2257" s="53" t="s">
        <v>6015</v>
      </c>
      <c r="F2257" s="53" t="s">
        <v>6049</v>
      </c>
      <c r="G2257" s="53" t="s">
        <v>6050</v>
      </c>
    </row>
    <row r="2258" customFormat="false" ht="12.75" hidden="false" customHeight="true" outlineLevel="0" collapsed="false">
      <c r="D2258" s="52" t="n">
        <v>45009</v>
      </c>
      <c r="E2258" s="53" t="s">
        <v>6015</v>
      </c>
      <c r="F2258" s="53" t="s">
        <v>6051</v>
      </c>
      <c r="G2258" s="53" t="s">
        <v>6052</v>
      </c>
    </row>
    <row r="2259" customFormat="false" ht="12.75" hidden="false" customHeight="true" outlineLevel="0" collapsed="false">
      <c r="D2259" s="52" t="n">
        <v>45009</v>
      </c>
      <c r="E2259" s="53" t="s">
        <v>6015</v>
      </c>
      <c r="F2259" s="53" t="s">
        <v>6053</v>
      </c>
      <c r="G2259" s="53" t="s">
        <v>6054</v>
      </c>
    </row>
    <row r="2260" customFormat="false" ht="12.75" hidden="false" customHeight="true" outlineLevel="0" collapsed="false">
      <c r="D2260" s="52" t="n">
        <v>45009</v>
      </c>
      <c r="E2260" s="53" t="s">
        <v>6015</v>
      </c>
      <c r="F2260" s="53" t="s">
        <v>6055</v>
      </c>
      <c r="G2260" s="53" t="s">
        <v>6056</v>
      </c>
    </row>
    <row r="2261" customFormat="false" ht="12.75" hidden="false" customHeight="true" outlineLevel="0" collapsed="false">
      <c r="D2261" s="52" t="n">
        <v>45009</v>
      </c>
      <c r="E2261" s="53" t="s">
        <v>6015</v>
      </c>
      <c r="F2261" s="53" t="s">
        <v>6057</v>
      </c>
      <c r="G2261" s="53" t="s">
        <v>6058</v>
      </c>
    </row>
    <row r="2262" customFormat="false" ht="12.75" hidden="false" customHeight="true" outlineLevel="0" collapsed="false">
      <c r="D2262" s="52" t="n">
        <v>45009</v>
      </c>
      <c r="E2262" s="53" t="s">
        <v>6015</v>
      </c>
      <c r="F2262" s="53" t="s">
        <v>6059</v>
      </c>
      <c r="G2262" s="53" t="s">
        <v>1505</v>
      </c>
    </row>
    <row r="2263" customFormat="false" ht="12.75" hidden="false" customHeight="true" outlineLevel="0" collapsed="false">
      <c r="D2263" s="52" t="n">
        <v>45009</v>
      </c>
      <c r="E2263" s="53" t="s">
        <v>6015</v>
      </c>
      <c r="F2263" s="53" t="s">
        <v>6060</v>
      </c>
      <c r="G2263" s="53" t="s">
        <v>1770</v>
      </c>
    </row>
    <row r="2264" customFormat="false" ht="12.75" hidden="false" customHeight="true" outlineLevel="0" collapsed="false">
      <c r="D2264" s="52" t="n">
        <v>45009</v>
      </c>
      <c r="E2264" s="53" t="s">
        <v>6015</v>
      </c>
      <c r="F2264" s="53" t="s">
        <v>6061</v>
      </c>
      <c r="G2264" s="53" t="s">
        <v>6062</v>
      </c>
    </row>
    <row r="2265" customFormat="false" ht="12.75" hidden="false" customHeight="true" outlineLevel="0" collapsed="false">
      <c r="D2265" s="52" t="n">
        <v>45009</v>
      </c>
      <c r="E2265" s="53" t="s">
        <v>6015</v>
      </c>
      <c r="F2265" s="53" t="s">
        <v>6063</v>
      </c>
      <c r="G2265" s="53" t="s">
        <v>6064</v>
      </c>
    </row>
    <row r="2266" customFormat="false" ht="12.75" hidden="false" customHeight="true" outlineLevel="0" collapsed="false">
      <c r="D2266" s="52" t="n">
        <v>45009</v>
      </c>
      <c r="E2266" s="53" t="s">
        <v>6015</v>
      </c>
      <c r="F2266" s="53" t="s">
        <v>6065</v>
      </c>
      <c r="G2266" s="53" t="s">
        <v>6066</v>
      </c>
    </row>
    <row r="2267" customFormat="false" ht="12.75" hidden="false" customHeight="true" outlineLevel="0" collapsed="false">
      <c r="D2267" s="52" t="n">
        <v>49009</v>
      </c>
      <c r="E2267" s="53" t="s">
        <v>6067</v>
      </c>
      <c r="F2267" s="53" t="s">
        <v>6068</v>
      </c>
      <c r="G2267" s="53" t="s">
        <v>4030</v>
      </c>
    </row>
    <row r="2268" customFormat="false" ht="12.75" hidden="false" customHeight="true" outlineLevel="0" collapsed="false">
      <c r="D2268" s="52" t="n">
        <v>49009</v>
      </c>
      <c r="E2268" s="53" t="s">
        <v>6067</v>
      </c>
      <c r="F2268" s="53" t="s">
        <v>6069</v>
      </c>
      <c r="G2268" s="53" t="s">
        <v>6070</v>
      </c>
    </row>
    <row r="2269" customFormat="false" ht="12.75" hidden="false" customHeight="true" outlineLevel="0" collapsed="false">
      <c r="D2269" s="52" t="n">
        <v>49009</v>
      </c>
      <c r="E2269" s="53" t="s">
        <v>6067</v>
      </c>
      <c r="F2269" s="53" t="s">
        <v>6071</v>
      </c>
      <c r="G2269" s="53" t="s">
        <v>6072</v>
      </c>
    </row>
    <row r="2270" customFormat="false" ht="12.75" hidden="false" customHeight="true" outlineLevel="0" collapsed="false">
      <c r="D2270" s="52" t="n">
        <v>49009</v>
      </c>
      <c r="E2270" s="53" t="s">
        <v>6067</v>
      </c>
      <c r="F2270" s="53" t="s">
        <v>6073</v>
      </c>
      <c r="G2270" s="53" t="s">
        <v>6074</v>
      </c>
    </row>
    <row r="2271" customFormat="false" ht="12.75" hidden="false" customHeight="true" outlineLevel="0" collapsed="false">
      <c r="D2271" s="52" t="n">
        <v>49009</v>
      </c>
      <c r="E2271" s="53" t="s">
        <v>6067</v>
      </c>
      <c r="F2271" s="53" t="s">
        <v>6075</v>
      </c>
      <c r="G2271" s="53" t="s">
        <v>6076</v>
      </c>
    </row>
    <row r="2272" customFormat="false" ht="12.75" hidden="false" customHeight="true" outlineLevel="0" collapsed="false">
      <c r="D2272" s="52" t="n">
        <v>49009</v>
      </c>
      <c r="E2272" s="53" t="s">
        <v>6067</v>
      </c>
      <c r="F2272" s="53" t="s">
        <v>6077</v>
      </c>
      <c r="G2272" s="53" t="s">
        <v>6078</v>
      </c>
    </row>
    <row r="2273" customFormat="false" ht="12.75" hidden="false" customHeight="true" outlineLevel="0" collapsed="false">
      <c r="D2273" s="52" t="n">
        <v>49009</v>
      </c>
      <c r="E2273" s="53" t="s">
        <v>6067</v>
      </c>
      <c r="F2273" s="53" t="s">
        <v>6079</v>
      </c>
      <c r="G2273" s="53" t="s">
        <v>6080</v>
      </c>
    </row>
    <row r="2274" customFormat="false" ht="12.75" hidden="false" customHeight="true" outlineLevel="0" collapsed="false">
      <c r="D2274" s="52" t="n">
        <v>49009</v>
      </c>
      <c r="E2274" s="53" t="s">
        <v>6067</v>
      </c>
      <c r="F2274" s="53" t="s">
        <v>6081</v>
      </c>
      <c r="G2274" s="53" t="s">
        <v>6082</v>
      </c>
    </row>
    <row r="2275" customFormat="false" ht="12.75" hidden="false" customHeight="true" outlineLevel="0" collapsed="false">
      <c r="D2275" s="52" t="n">
        <v>49009</v>
      </c>
      <c r="E2275" s="53" t="s">
        <v>6067</v>
      </c>
      <c r="F2275" s="53" t="s">
        <v>6083</v>
      </c>
      <c r="G2275" s="53" t="s">
        <v>6084</v>
      </c>
    </row>
    <row r="2276" customFormat="false" ht="12.75" hidden="false" customHeight="true" outlineLevel="0" collapsed="false">
      <c r="D2276" s="52" t="n">
        <v>49009</v>
      </c>
      <c r="E2276" s="53" t="s">
        <v>6067</v>
      </c>
      <c r="F2276" s="53" t="s">
        <v>6085</v>
      </c>
      <c r="G2276" s="53" t="s">
        <v>6086</v>
      </c>
    </row>
    <row r="2277" customFormat="false" ht="12.75" hidden="false" customHeight="true" outlineLevel="0" collapsed="false">
      <c r="D2277" s="52" t="n">
        <v>49009</v>
      </c>
      <c r="E2277" s="53" t="s">
        <v>6067</v>
      </c>
      <c r="F2277" s="53" t="s">
        <v>6087</v>
      </c>
      <c r="G2277" s="53" t="s">
        <v>6088</v>
      </c>
    </row>
    <row r="2278" customFormat="false" ht="12.75" hidden="false" customHeight="true" outlineLevel="0" collapsed="false">
      <c r="D2278" s="52" t="n">
        <v>49009</v>
      </c>
      <c r="E2278" s="53" t="s">
        <v>6067</v>
      </c>
      <c r="F2278" s="53" t="s">
        <v>6089</v>
      </c>
      <c r="G2278" s="53" t="s">
        <v>6090</v>
      </c>
    </row>
    <row r="2279" customFormat="false" ht="12.75" hidden="false" customHeight="true" outlineLevel="0" collapsed="false">
      <c r="D2279" s="52" t="n">
        <v>49009</v>
      </c>
      <c r="E2279" s="53" t="s">
        <v>6067</v>
      </c>
      <c r="F2279" s="53" t="s">
        <v>6091</v>
      </c>
      <c r="G2279" s="53" t="s">
        <v>6092</v>
      </c>
    </row>
    <row r="2280" customFormat="false" ht="12.75" hidden="false" customHeight="true" outlineLevel="0" collapsed="false">
      <c r="D2280" s="52" t="n">
        <v>49009</v>
      </c>
      <c r="E2280" s="53" t="s">
        <v>6067</v>
      </c>
      <c r="F2280" s="53" t="s">
        <v>6093</v>
      </c>
      <c r="G2280" s="53" t="s">
        <v>6094</v>
      </c>
    </row>
    <row r="2281" customFormat="false" ht="12.75" hidden="false" customHeight="true" outlineLevel="0" collapsed="false">
      <c r="D2281" s="52" t="n">
        <v>49009</v>
      </c>
      <c r="E2281" s="53" t="s">
        <v>6067</v>
      </c>
      <c r="F2281" s="53" t="s">
        <v>6095</v>
      </c>
      <c r="G2281" s="53" t="s">
        <v>6096</v>
      </c>
    </row>
    <row r="2282" customFormat="false" ht="12.75" hidden="false" customHeight="true" outlineLevel="0" collapsed="false">
      <c r="D2282" s="52" t="n">
        <v>49009</v>
      </c>
      <c r="E2282" s="53" t="s">
        <v>6067</v>
      </c>
      <c r="F2282" s="53" t="s">
        <v>6097</v>
      </c>
      <c r="G2282" s="53" t="s">
        <v>6098</v>
      </c>
    </row>
    <row r="2283" customFormat="false" ht="12.75" hidden="false" customHeight="true" outlineLevel="0" collapsed="false">
      <c r="D2283" s="52" t="n">
        <v>49009</v>
      </c>
      <c r="E2283" s="53" t="s">
        <v>6067</v>
      </c>
      <c r="F2283" s="53" t="s">
        <v>6099</v>
      </c>
      <c r="G2283" s="53" t="s">
        <v>5827</v>
      </c>
    </row>
    <row r="2284" customFormat="false" ht="12.75" hidden="false" customHeight="true" outlineLevel="0" collapsed="false">
      <c r="D2284" s="52" t="n">
        <v>49009</v>
      </c>
      <c r="E2284" s="53" t="s">
        <v>6067</v>
      </c>
      <c r="F2284" s="53" t="s">
        <v>6100</v>
      </c>
      <c r="G2284" s="53" t="s">
        <v>6101</v>
      </c>
    </row>
    <row r="2285" customFormat="false" ht="12.75" hidden="false" customHeight="true" outlineLevel="0" collapsed="false">
      <c r="D2285" s="52" t="n">
        <v>49009</v>
      </c>
      <c r="E2285" s="53" t="s">
        <v>6067</v>
      </c>
      <c r="F2285" s="53" t="s">
        <v>6102</v>
      </c>
      <c r="G2285" s="53" t="s">
        <v>6103</v>
      </c>
    </row>
    <row r="2286" customFormat="false" ht="12.75" hidden="false" customHeight="true" outlineLevel="0" collapsed="false">
      <c r="D2286" s="52" t="n">
        <v>49009</v>
      </c>
      <c r="E2286" s="53" t="s">
        <v>6067</v>
      </c>
      <c r="F2286" s="53" t="s">
        <v>6104</v>
      </c>
      <c r="G2286" s="53" t="s">
        <v>6105</v>
      </c>
    </row>
    <row r="2287" customFormat="false" ht="12.75" hidden="false" customHeight="true" outlineLevel="0" collapsed="false">
      <c r="D2287" s="52" t="n">
        <v>49009</v>
      </c>
      <c r="E2287" s="53" t="s">
        <v>6067</v>
      </c>
      <c r="F2287" s="53" t="s">
        <v>6106</v>
      </c>
      <c r="G2287" s="53" t="s">
        <v>6107</v>
      </c>
    </row>
    <row r="2288" customFormat="false" ht="12.75" hidden="false" customHeight="true" outlineLevel="0" collapsed="false">
      <c r="D2288" s="52" t="n">
        <v>48025</v>
      </c>
      <c r="E2288" s="53" t="s">
        <v>6108</v>
      </c>
      <c r="F2288" s="53" t="s">
        <v>6109</v>
      </c>
      <c r="G2288" s="53" t="s">
        <v>3525</v>
      </c>
    </row>
    <row r="2289" customFormat="false" ht="12.75" hidden="false" customHeight="true" outlineLevel="0" collapsed="false">
      <c r="D2289" s="52" t="n">
        <v>48025</v>
      </c>
      <c r="E2289" s="53" t="s">
        <v>6108</v>
      </c>
      <c r="F2289" s="53" t="s">
        <v>6110</v>
      </c>
      <c r="G2289" s="53" t="s">
        <v>6111</v>
      </c>
    </row>
    <row r="2290" customFormat="false" ht="12.75" hidden="false" customHeight="true" outlineLevel="0" collapsed="false">
      <c r="D2290" s="52" t="n">
        <v>48025</v>
      </c>
      <c r="E2290" s="53" t="s">
        <v>6108</v>
      </c>
      <c r="F2290" s="53" t="s">
        <v>6112</v>
      </c>
      <c r="G2290" s="53" t="s">
        <v>4117</v>
      </c>
    </row>
    <row r="2291" customFormat="false" ht="12.75" hidden="false" customHeight="true" outlineLevel="0" collapsed="false">
      <c r="D2291" s="52" t="n">
        <v>48025</v>
      </c>
      <c r="E2291" s="53" t="s">
        <v>6108</v>
      </c>
      <c r="F2291" s="53" t="s">
        <v>6113</v>
      </c>
      <c r="G2291" s="53" t="s">
        <v>6114</v>
      </c>
    </row>
    <row r="2292" customFormat="false" ht="12.75" hidden="false" customHeight="true" outlineLevel="0" collapsed="false">
      <c r="D2292" s="52" t="n">
        <v>48025</v>
      </c>
      <c r="E2292" s="53" t="s">
        <v>6108</v>
      </c>
      <c r="F2292" s="53" t="s">
        <v>6115</v>
      </c>
      <c r="G2292" s="53" t="s">
        <v>6116</v>
      </c>
    </row>
    <row r="2293" customFormat="false" ht="12.75" hidden="false" customHeight="true" outlineLevel="0" collapsed="false">
      <c r="D2293" s="50" t="n">
        <v>50041</v>
      </c>
      <c r="E2293" s="51" t="s">
        <v>1576</v>
      </c>
      <c r="F2293" s="53" t="s">
        <v>6117</v>
      </c>
      <c r="G2293" s="53" t="s">
        <v>6118</v>
      </c>
    </row>
    <row r="2294" customFormat="false" ht="12.75" hidden="false" customHeight="true" outlineLevel="0" collapsed="false">
      <c r="D2294" s="50" t="n">
        <v>50041</v>
      </c>
      <c r="E2294" s="51" t="s">
        <v>1576</v>
      </c>
      <c r="F2294" s="53" t="s">
        <v>6119</v>
      </c>
      <c r="G2294" s="53" t="s">
        <v>6120</v>
      </c>
    </row>
    <row r="2295" customFormat="false" ht="12.75" hidden="false" customHeight="true" outlineLevel="0" collapsed="false">
      <c r="D2295" s="50" t="n">
        <v>50041</v>
      </c>
      <c r="E2295" s="51" t="s">
        <v>1576</v>
      </c>
      <c r="F2295" s="53" t="s">
        <v>6121</v>
      </c>
      <c r="G2295" s="53" t="s">
        <v>4263</v>
      </c>
    </row>
    <row r="2296" customFormat="false" ht="12.75" hidden="false" customHeight="true" outlineLevel="0" collapsed="false">
      <c r="D2296" s="50" t="n">
        <v>50041</v>
      </c>
      <c r="E2296" s="51" t="s">
        <v>1576</v>
      </c>
      <c r="F2296" s="53" t="s">
        <v>6122</v>
      </c>
      <c r="G2296" s="53" t="s">
        <v>6123</v>
      </c>
    </row>
    <row r="2297" customFormat="false" ht="12.75" hidden="false" customHeight="true" outlineLevel="0" collapsed="false">
      <c r="D2297" s="50" t="n">
        <v>50041</v>
      </c>
      <c r="E2297" s="51" t="s">
        <v>1576</v>
      </c>
      <c r="F2297" s="53" t="s">
        <v>6124</v>
      </c>
      <c r="G2297" s="53" t="s">
        <v>6125</v>
      </c>
    </row>
    <row r="2298" customFormat="false" ht="12.75" hidden="false" customHeight="true" outlineLevel="0" collapsed="false">
      <c r="D2298" s="50" t="n">
        <v>50041</v>
      </c>
      <c r="E2298" s="51" t="s">
        <v>1576</v>
      </c>
      <c r="F2298" s="53" t="s">
        <v>6126</v>
      </c>
      <c r="G2298" s="53" t="s">
        <v>6127</v>
      </c>
    </row>
    <row r="2299" customFormat="false" ht="12.75" hidden="false" customHeight="true" outlineLevel="0" collapsed="false">
      <c r="D2299" s="50" t="n">
        <v>50041</v>
      </c>
      <c r="E2299" s="51" t="s">
        <v>1576</v>
      </c>
      <c r="F2299" s="53" t="s">
        <v>6128</v>
      </c>
      <c r="G2299" s="53" t="s">
        <v>6129</v>
      </c>
    </row>
    <row r="2300" customFormat="false" ht="12.75" hidden="false" customHeight="true" outlineLevel="0" collapsed="false">
      <c r="D2300" s="50" t="n">
        <v>50041</v>
      </c>
      <c r="E2300" s="51" t="s">
        <v>1576</v>
      </c>
      <c r="F2300" s="53" t="s">
        <v>6130</v>
      </c>
      <c r="G2300" s="53" t="s">
        <v>6131</v>
      </c>
    </row>
    <row r="2301" customFormat="false" ht="12.75" hidden="false" customHeight="true" outlineLevel="0" collapsed="false">
      <c r="D2301" s="50" t="n">
        <v>50041</v>
      </c>
      <c r="E2301" s="51" t="s">
        <v>1576</v>
      </c>
      <c r="F2301" s="53" t="s">
        <v>6132</v>
      </c>
      <c r="G2301" s="53" t="s">
        <v>6133</v>
      </c>
    </row>
    <row r="2302" customFormat="false" ht="12.75" hidden="false" customHeight="true" outlineLevel="0" collapsed="false">
      <c r="D2302" s="52" t="n">
        <v>51020</v>
      </c>
      <c r="E2302" s="53" t="s">
        <v>6134</v>
      </c>
      <c r="F2302" s="53" t="s">
        <v>6135</v>
      </c>
      <c r="G2302" s="53" t="s">
        <v>6136</v>
      </c>
    </row>
    <row r="2303" customFormat="false" ht="12.75" hidden="false" customHeight="true" outlineLevel="0" collapsed="false">
      <c r="D2303" s="52" t="n">
        <v>51020</v>
      </c>
      <c r="E2303" s="53" t="s">
        <v>6134</v>
      </c>
      <c r="F2303" s="53" t="s">
        <v>6137</v>
      </c>
      <c r="G2303" s="53" t="s">
        <v>6138</v>
      </c>
    </row>
    <row r="2304" customFormat="false" ht="12.75" hidden="false" customHeight="true" outlineLevel="0" collapsed="false">
      <c r="D2304" s="52" t="n">
        <v>51020</v>
      </c>
      <c r="E2304" s="53" t="s">
        <v>6134</v>
      </c>
      <c r="F2304" s="53" t="s">
        <v>6139</v>
      </c>
      <c r="G2304" s="53" t="s">
        <v>6140</v>
      </c>
    </row>
    <row r="2305" customFormat="false" ht="12.75" hidden="false" customHeight="true" outlineLevel="0" collapsed="false">
      <c r="D2305" s="52" t="n">
        <v>51020</v>
      </c>
      <c r="E2305" s="53" t="s">
        <v>6134</v>
      </c>
      <c r="F2305" s="53" t="s">
        <v>6141</v>
      </c>
      <c r="G2305" s="53" t="s">
        <v>6142</v>
      </c>
    </row>
    <row r="2306" customFormat="false" ht="12.75" hidden="false" customHeight="true" outlineLevel="0" collapsed="false">
      <c r="D2306" s="52" t="n">
        <v>51020</v>
      </c>
      <c r="E2306" s="53" t="s">
        <v>6134</v>
      </c>
      <c r="F2306" s="53" t="s">
        <v>6143</v>
      </c>
      <c r="G2306" s="53" t="s">
        <v>6144</v>
      </c>
    </row>
    <row r="2307" customFormat="false" ht="12.75" hidden="false" customHeight="true" outlineLevel="0" collapsed="false">
      <c r="D2307" s="52" t="n">
        <v>51020</v>
      </c>
      <c r="E2307" s="53" t="s">
        <v>6134</v>
      </c>
      <c r="F2307" s="53" t="s">
        <v>6145</v>
      </c>
      <c r="G2307" s="53" t="s">
        <v>6146</v>
      </c>
    </row>
    <row r="2308" customFormat="false" ht="12.75" hidden="false" customHeight="true" outlineLevel="0" collapsed="false">
      <c r="D2308" s="52" t="n">
        <v>51020</v>
      </c>
      <c r="E2308" s="53" t="s">
        <v>6134</v>
      </c>
      <c r="F2308" s="53" t="s">
        <v>6147</v>
      </c>
      <c r="G2308" s="53" t="s">
        <v>6148</v>
      </c>
    </row>
    <row r="2309" customFormat="false" ht="12.75" hidden="false" customHeight="true" outlineLevel="0" collapsed="false">
      <c r="D2309" s="52" t="n">
        <v>51020</v>
      </c>
      <c r="E2309" s="53" t="s">
        <v>6134</v>
      </c>
      <c r="F2309" s="53" t="s">
        <v>6149</v>
      </c>
      <c r="G2309" s="53" t="s">
        <v>6150</v>
      </c>
    </row>
    <row r="2310" customFormat="false" ht="12.75" hidden="false" customHeight="true" outlineLevel="0" collapsed="false">
      <c r="D2310" s="52" t="n">
        <v>51020</v>
      </c>
      <c r="E2310" s="53" t="s">
        <v>6134</v>
      </c>
      <c r="F2310" s="53" t="s">
        <v>6151</v>
      </c>
      <c r="G2310" s="53" t="s">
        <v>6152</v>
      </c>
    </row>
    <row r="2311" customFormat="false" ht="12.75" hidden="false" customHeight="true" outlineLevel="0" collapsed="false">
      <c r="D2311" s="52" t="n">
        <v>51020</v>
      </c>
      <c r="E2311" s="53" t="s">
        <v>6134</v>
      </c>
      <c r="F2311" s="53" t="s">
        <v>6153</v>
      </c>
      <c r="G2311" s="53" t="s">
        <v>4263</v>
      </c>
    </row>
    <row r="2312" customFormat="false" ht="12.75" hidden="false" customHeight="true" outlineLevel="0" collapsed="false">
      <c r="D2312" s="52" t="n">
        <v>51020</v>
      </c>
      <c r="E2312" s="53" t="s">
        <v>6134</v>
      </c>
      <c r="F2312" s="53" t="s">
        <v>6154</v>
      </c>
      <c r="G2312" s="53" t="s">
        <v>6155</v>
      </c>
    </row>
    <row r="2313" customFormat="false" ht="12.75" hidden="false" customHeight="true" outlineLevel="0" collapsed="false">
      <c r="D2313" s="52" t="n">
        <v>51020</v>
      </c>
      <c r="E2313" s="53" t="s">
        <v>6134</v>
      </c>
      <c r="F2313" s="53" t="s">
        <v>6156</v>
      </c>
      <c r="G2313" s="53" t="s">
        <v>6157</v>
      </c>
    </row>
    <row r="2314" customFormat="false" ht="12.75" hidden="false" customHeight="true" outlineLevel="0" collapsed="false">
      <c r="D2314" s="52" t="n">
        <v>51020</v>
      </c>
      <c r="E2314" s="53" t="s">
        <v>6134</v>
      </c>
      <c r="F2314" s="53" t="s">
        <v>6158</v>
      </c>
      <c r="G2314" s="53" t="s">
        <v>6159</v>
      </c>
    </row>
    <row r="2315" customFormat="false" ht="12.75" hidden="false" customHeight="true" outlineLevel="0" collapsed="false">
      <c r="D2315" s="52" t="n">
        <v>51020</v>
      </c>
      <c r="E2315" s="53" t="s">
        <v>6134</v>
      </c>
      <c r="F2315" s="53" t="s">
        <v>6160</v>
      </c>
      <c r="G2315" s="53" t="s">
        <v>6161</v>
      </c>
    </row>
    <row r="2316" customFormat="false" ht="12.75" hidden="false" customHeight="true" outlineLevel="0" collapsed="false">
      <c r="D2316" s="52" t="n">
        <v>51020</v>
      </c>
      <c r="E2316" s="53" t="s">
        <v>6134</v>
      </c>
      <c r="F2316" s="53" t="s">
        <v>6162</v>
      </c>
      <c r="G2316" s="53" t="s">
        <v>6163</v>
      </c>
    </row>
    <row r="2317" customFormat="false" ht="12.75" hidden="false" customHeight="true" outlineLevel="0" collapsed="false">
      <c r="D2317" s="52" t="n">
        <v>51020</v>
      </c>
      <c r="E2317" s="53" t="s">
        <v>6134</v>
      </c>
      <c r="F2317" s="53" t="s">
        <v>6164</v>
      </c>
      <c r="G2317" s="53" t="s">
        <v>6165</v>
      </c>
    </row>
    <row r="2318" customFormat="false" ht="12.75" hidden="false" customHeight="true" outlineLevel="0" collapsed="false">
      <c r="D2318" s="52" t="n">
        <v>51020</v>
      </c>
      <c r="E2318" s="53" t="s">
        <v>6134</v>
      </c>
      <c r="F2318" s="53" t="s">
        <v>6166</v>
      </c>
      <c r="G2318" s="53" t="s">
        <v>6167</v>
      </c>
    </row>
    <row r="2319" customFormat="false" ht="12.75" hidden="false" customHeight="true" outlineLevel="0" collapsed="false">
      <c r="D2319" s="52" t="n">
        <v>51020</v>
      </c>
      <c r="E2319" s="53" t="s">
        <v>6134</v>
      </c>
      <c r="F2319" s="53" t="s">
        <v>6168</v>
      </c>
      <c r="G2319" s="53" t="s">
        <v>6169</v>
      </c>
    </row>
    <row r="2320" customFormat="false" ht="12.75" hidden="false" customHeight="true" outlineLevel="0" collapsed="false">
      <c r="D2320" s="52" t="n">
        <v>51020</v>
      </c>
      <c r="E2320" s="53" t="s">
        <v>6134</v>
      </c>
      <c r="F2320" s="53" t="s">
        <v>6170</v>
      </c>
      <c r="G2320" s="53" t="s">
        <v>3136</v>
      </c>
    </row>
    <row r="2321" customFormat="false" ht="12.75" hidden="false" customHeight="true" outlineLevel="0" collapsed="false">
      <c r="D2321" s="52" t="n">
        <v>51020</v>
      </c>
      <c r="E2321" s="53" t="s">
        <v>6134</v>
      </c>
      <c r="F2321" s="53" t="s">
        <v>6171</v>
      </c>
      <c r="G2321" s="53" t="s">
        <v>6172</v>
      </c>
    </row>
    <row r="2322" customFormat="false" ht="12.75" hidden="false" customHeight="true" outlineLevel="0" collapsed="false">
      <c r="D2322" s="52" t="n">
        <v>51020</v>
      </c>
      <c r="E2322" s="53" t="s">
        <v>6134</v>
      </c>
      <c r="F2322" s="53" t="s">
        <v>6173</v>
      </c>
      <c r="G2322" s="53" t="s">
        <v>2714</v>
      </c>
    </row>
    <row r="2323" customFormat="false" ht="12.75" hidden="false" customHeight="true" outlineLevel="0" collapsed="false">
      <c r="D2323" s="52" t="n">
        <v>46017</v>
      </c>
      <c r="E2323" s="53" t="s">
        <v>6174</v>
      </c>
      <c r="F2323" s="53" t="s">
        <v>6175</v>
      </c>
      <c r="G2323" s="53" t="s">
        <v>6176</v>
      </c>
    </row>
    <row r="2324" customFormat="false" ht="12.75" hidden="false" customHeight="true" outlineLevel="0" collapsed="false">
      <c r="D2324" s="52" t="n">
        <v>46017</v>
      </c>
      <c r="E2324" s="53" t="s">
        <v>6174</v>
      </c>
      <c r="F2324" s="53" t="s">
        <v>6177</v>
      </c>
      <c r="G2324" s="53" t="s">
        <v>6178</v>
      </c>
    </row>
    <row r="2325" customFormat="false" ht="12.75" hidden="false" customHeight="true" outlineLevel="0" collapsed="false">
      <c r="D2325" s="52" t="n">
        <v>46017</v>
      </c>
      <c r="E2325" s="53" t="s">
        <v>6174</v>
      </c>
      <c r="F2325" s="53" t="s">
        <v>6179</v>
      </c>
      <c r="G2325" s="53" t="s">
        <v>6180</v>
      </c>
    </row>
    <row r="2326" customFormat="false" ht="12.75" hidden="false" customHeight="true" outlineLevel="0" collapsed="false">
      <c r="D2326" s="52" t="n">
        <v>46017</v>
      </c>
      <c r="E2326" s="53" t="s">
        <v>6174</v>
      </c>
      <c r="F2326" s="53" t="s">
        <v>6181</v>
      </c>
      <c r="G2326" s="53" t="s">
        <v>6182</v>
      </c>
    </row>
    <row r="2327" customFormat="false" ht="12.75" hidden="false" customHeight="true" outlineLevel="0" collapsed="false">
      <c r="D2327" s="52" t="n">
        <v>46017</v>
      </c>
      <c r="E2327" s="53" t="s">
        <v>6174</v>
      </c>
      <c r="F2327" s="53" t="s">
        <v>6183</v>
      </c>
      <c r="G2327" s="53" t="s">
        <v>6184</v>
      </c>
    </row>
    <row r="2328" customFormat="false" ht="12.75" hidden="false" customHeight="true" outlineLevel="0" collapsed="false">
      <c r="D2328" s="52" t="n">
        <v>46017</v>
      </c>
      <c r="E2328" s="53" t="s">
        <v>6174</v>
      </c>
      <c r="F2328" s="53" t="s">
        <v>6185</v>
      </c>
      <c r="G2328" s="53" t="s">
        <v>6186</v>
      </c>
    </row>
    <row r="2329" customFormat="false" ht="12.75" hidden="false" customHeight="true" outlineLevel="0" collapsed="false">
      <c r="D2329" s="52" t="n">
        <v>46017</v>
      </c>
      <c r="E2329" s="53" t="s">
        <v>6174</v>
      </c>
      <c r="F2329" s="53" t="s">
        <v>6187</v>
      </c>
      <c r="G2329" s="53" t="s">
        <v>6188</v>
      </c>
    </row>
    <row r="2330" customFormat="false" ht="12.75" hidden="false" customHeight="true" outlineLevel="0" collapsed="false">
      <c r="D2330" s="52" t="n">
        <v>46017</v>
      </c>
      <c r="E2330" s="53" t="s">
        <v>6174</v>
      </c>
      <c r="F2330" s="53" t="s">
        <v>6189</v>
      </c>
      <c r="G2330" s="53" t="s">
        <v>6190</v>
      </c>
    </row>
    <row r="2331" customFormat="false" ht="12.75" hidden="false" customHeight="true" outlineLevel="0" collapsed="false">
      <c r="D2331" s="52" t="n">
        <v>46017</v>
      </c>
      <c r="E2331" s="53" t="s">
        <v>6174</v>
      </c>
      <c r="F2331" s="53" t="s">
        <v>6191</v>
      </c>
      <c r="G2331" s="53" t="s">
        <v>6192</v>
      </c>
    </row>
    <row r="2332" customFormat="false" ht="12.75" hidden="false" customHeight="true" outlineLevel="0" collapsed="false">
      <c r="D2332" s="52" t="n">
        <v>46017</v>
      </c>
      <c r="E2332" s="53" t="s">
        <v>6174</v>
      </c>
      <c r="F2332" s="53" t="s">
        <v>6193</v>
      </c>
      <c r="G2332" s="53" t="s">
        <v>6194</v>
      </c>
    </row>
    <row r="2333" customFormat="false" ht="12.75" hidden="false" customHeight="true" outlineLevel="0" collapsed="false">
      <c r="D2333" s="52" t="n">
        <v>46017</v>
      </c>
      <c r="E2333" s="53" t="s">
        <v>6174</v>
      </c>
      <c r="F2333" s="53" t="s">
        <v>6195</v>
      </c>
      <c r="G2333" s="53" t="s">
        <v>6196</v>
      </c>
    </row>
    <row r="2334" customFormat="false" ht="12.75" hidden="false" customHeight="true" outlineLevel="0" collapsed="false">
      <c r="D2334" s="52" t="n">
        <v>46017</v>
      </c>
      <c r="E2334" s="53" t="s">
        <v>6174</v>
      </c>
      <c r="F2334" s="53" t="s">
        <v>6197</v>
      </c>
      <c r="G2334" s="53" t="s">
        <v>6198</v>
      </c>
    </row>
    <row r="2335" customFormat="false" ht="12.75" hidden="false" customHeight="true" outlineLevel="0" collapsed="false">
      <c r="D2335" s="52" t="n">
        <v>46017</v>
      </c>
      <c r="E2335" s="53" t="s">
        <v>6174</v>
      </c>
      <c r="F2335" s="53" t="s">
        <v>6199</v>
      </c>
      <c r="G2335" s="53" t="s">
        <v>6200</v>
      </c>
    </row>
    <row r="2336" customFormat="false" ht="12.75" hidden="false" customHeight="true" outlineLevel="0" collapsed="false">
      <c r="D2336" s="52" t="n">
        <v>46017</v>
      </c>
      <c r="E2336" s="53" t="s">
        <v>6174</v>
      </c>
      <c r="F2336" s="53" t="s">
        <v>6201</v>
      </c>
      <c r="G2336" s="53" t="s">
        <v>6202</v>
      </c>
    </row>
    <row r="2337" customFormat="false" ht="12.75" hidden="false" customHeight="true" outlineLevel="0" collapsed="false">
      <c r="D2337" s="52" t="n">
        <v>46017</v>
      </c>
      <c r="E2337" s="53" t="s">
        <v>6174</v>
      </c>
      <c r="F2337" s="53" t="s">
        <v>6203</v>
      </c>
      <c r="G2337" s="53" t="s">
        <v>6204</v>
      </c>
    </row>
    <row r="2338" customFormat="false" ht="12.75" hidden="false" customHeight="true" outlineLevel="0" collapsed="false">
      <c r="D2338" s="52" t="n">
        <v>46017</v>
      </c>
      <c r="E2338" s="53" t="s">
        <v>6174</v>
      </c>
      <c r="F2338" s="53" t="s">
        <v>6205</v>
      </c>
      <c r="G2338" s="53" t="s">
        <v>6206</v>
      </c>
    </row>
    <row r="2339" customFormat="false" ht="12.75" hidden="false" customHeight="true" outlineLevel="0" collapsed="false">
      <c r="D2339" s="52" t="n">
        <v>46017</v>
      </c>
      <c r="E2339" s="53" t="s">
        <v>6174</v>
      </c>
      <c r="F2339" s="53" t="s">
        <v>6207</v>
      </c>
      <c r="G2339" s="53" t="s">
        <v>6208</v>
      </c>
    </row>
    <row r="2340" customFormat="false" ht="12.75" hidden="false" customHeight="true" outlineLevel="0" collapsed="false">
      <c r="D2340" s="52" t="n">
        <v>46017</v>
      </c>
      <c r="E2340" s="53" t="s">
        <v>6174</v>
      </c>
      <c r="F2340" s="53" t="s">
        <v>6209</v>
      </c>
      <c r="G2340" s="53" t="s">
        <v>6210</v>
      </c>
    </row>
    <row r="2341" customFormat="false" ht="12.75" hidden="false" customHeight="true" outlineLevel="0" collapsed="false">
      <c r="D2341" s="52" t="n">
        <v>46017</v>
      </c>
      <c r="E2341" s="53" t="s">
        <v>6174</v>
      </c>
      <c r="F2341" s="53" t="s">
        <v>6211</v>
      </c>
      <c r="G2341" s="53" t="s">
        <v>6212</v>
      </c>
    </row>
    <row r="2342" customFormat="false" ht="12.75" hidden="false" customHeight="true" outlineLevel="0" collapsed="false">
      <c r="D2342" s="52" t="n">
        <v>46017</v>
      </c>
      <c r="E2342" s="53" t="s">
        <v>6174</v>
      </c>
      <c r="F2342" s="53" t="s">
        <v>6213</v>
      </c>
      <c r="G2342" s="53" t="s">
        <v>4579</v>
      </c>
    </row>
    <row r="2343" customFormat="false" ht="12.75" hidden="false" customHeight="true" outlineLevel="0" collapsed="false">
      <c r="D2343" s="52" t="n">
        <v>46017</v>
      </c>
      <c r="E2343" s="53" t="s">
        <v>6174</v>
      </c>
      <c r="F2343" s="53" t="s">
        <v>6214</v>
      </c>
      <c r="G2343" s="53" t="s">
        <v>6215</v>
      </c>
    </row>
    <row r="2344" customFormat="false" ht="12.75" hidden="false" customHeight="true" outlineLevel="0" collapsed="false">
      <c r="D2344" s="52" t="n">
        <v>46017</v>
      </c>
      <c r="E2344" s="53" t="s">
        <v>6174</v>
      </c>
      <c r="F2344" s="53" t="s">
        <v>6216</v>
      </c>
      <c r="G2344" s="53" t="s">
        <v>2727</v>
      </c>
    </row>
    <row r="2345" customFormat="false" ht="12.75" hidden="false" customHeight="true" outlineLevel="0" collapsed="false">
      <c r="D2345" s="52" t="n">
        <v>46017</v>
      </c>
      <c r="E2345" s="53" t="s">
        <v>6174</v>
      </c>
      <c r="F2345" s="53" t="s">
        <v>6217</v>
      </c>
      <c r="G2345" s="53" t="s">
        <v>3204</v>
      </c>
    </row>
    <row r="2346" customFormat="false" ht="12.75" hidden="false" customHeight="true" outlineLevel="0" collapsed="false">
      <c r="D2346" s="52" t="n">
        <v>46017</v>
      </c>
      <c r="E2346" s="53" t="s">
        <v>6174</v>
      </c>
      <c r="F2346" s="53" t="s">
        <v>6218</v>
      </c>
      <c r="G2346" s="53" t="s">
        <v>6219</v>
      </c>
    </row>
    <row r="2347" customFormat="false" ht="12.75" hidden="false" customHeight="true" outlineLevel="0" collapsed="false">
      <c r="D2347" s="52" t="n">
        <v>46017</v>
      </c>
      <c r="E2347" s="53" t="s">
        <v>6174</v>
      </c>
      <c r="F2347" s="53" t="s">
        <v>6220</v>
      </c>
      <c r="G2347" s="53" t="s">
        <v>6221</v>
      </c>
    </row>
    <row r="2348" customFormat="false" ht="12.75" hidden="false" customHeight="true" outlineLevel="0" collapsed="false">
      <c r="D2348" s="52" t="n">
        <v>46017</v>
      </c>
      <c r="E2348" s="53" t="s">
        <v>6174</v>
      </c>
      <c r="F2348" s="53" t="s">
        <v>6222</v>
      </c>
      <c r="G2348" s="53" t="s">
        <v>6223</v>
      </c>
    </row>
    <row r="2349" customFormat="false" ht="12.75" hidden="false" customHeight="true" outlineLevel="0" collapsed="false">
      <c r="D2349" s="52" t="n">
        <v>46017</v>
      </c>
      <c r="E2349" s="53" t="s">
        <v>6174</v>
      </c>
      <c r="F2349" s="53" t="s">
        <v>6224</v>
      </c>
      <c r="G2349" s="53" t="s">
        <v>6225</v>
      </c>
    </row>
    <row r="2350" customFormat="false" ht="12.75" hidden="false" customHeight="true" outlineLevel="0" collapsed="false">
      <c r="D2350" s="52" t="n">
        <v>46017</v>
      </c>
      <c r="E2350" s="53" t="s">
        <v>6174</v>
      </c>
      <c r="F2350" s="53" t="s">
        <v>6226</v>
      </c>
      <c r="G2350" s="53" t="s">
        <v>6227</v>
      </c>
    </row>
    <row r="2351" customFormat="false" ht="12.75" hidden="false" customHeight="true" outlineLevel="0" collapsed="false">
      <c r="D2351" s="52" t="n">
        <v>46017</v>
      </c>
      <c r="E2351" s="53" t="s">
        <v>6174</v>
      </c>
      <c r="F2351" s="53" t="s">
        <v>6228</v>
      </c>
      <c r="G2351" s="53" t="s">
        <v>6229</v>
      </c>
    </row>
    <row r="2352" customFormat="false" ht="12.75" hidden="false" customHeight="true" outlineLevel="0" collapsed="false">
      <c r="D2352" s="52" t="n">
        <v>46017</v>
      </c>
      <c r="E2352" s="53" t="s">
        <v>6174</v>
      </c>
      <c r="F2352" s="53" t="s">
        <v>6230</v>
      </c>
      <c r="G2352" s="53" t="s">
        <v>6231</v>
      </c>
    </row>
    <row r="2353" customFormat="false" ht="12.75" hidden="false" customHeight="true" outlineLevel="0" collapsed="false">
      <c r="D2353" s="52" t="n">
        <v>46017</v>
      </c>
      <c r="E2353" s="53" t="s">
        <v>6174</v>
      </c>
      <c r="F2353" s="53" t="s">
        <v>6232</v>
      </c>
      <c r="G2353" s="53" t="s">
        <v>6233</v>
      </c>
    </row>
    <row r="2354" customFormat="false" ht="12.75" hidden="false" customHeight="true" outlineLevel="0" collapsed="false">
      <c r="D2354" s="52" t="n">
        <v>46017</v>
      </c>
      <c r="E2354" s="53" t="s">
        <v>6174</v>
      </c>
      <c r="F2354" s="53" t="s">
        <v>6234</v>
      </c>
      <c r="G2354" s="53" t="s">
        <v>2573</v>
      </c>
    </row>
    <row r="2355" customFormat="false" ht="12.75" hidden="false" customHeight="true" outlineLevel="0" collapsed="false">
      <c r="D2355" s="52" t="n">
        <v>46017</v>
      </c>
      <c r="E2355" s="53" t="s">
        <v>6174</v>
      </c>
      <c r="F2355" s="53" t="s">
        <v>6235</v>
      </c>
      <c r="G2355" s="53" t="s">
        <v>6236</v>
      </c>
    </row>
    <row r="2356" customFormat="false" ht="12.75" hidden="false" customHeight="true" outlineLevel="0" collapsed="false">
      <c r="D2356" s="52" t="n">
        <v>46017</v>
      </c>
      <c r="E2356" s="53" t="s">
        <v>6174</v>
      </c>
      <c r="F2356" s="53" t="s">
        <v>6237</v>
      </c>
      <c r="G2356" s="53" t="s">
        <v>2499</v>
      </c>
    </row>
    <row r="2357" customFormat="false" ht="12.75" hidden="false" customHeight="true" outlineLevel="0" collapsed="false">
      <c r="D2357" s="52" t="n">
        <v>46017</v>
      </c>
      <c r="E2357" s="53" t="s">
        <v>6174</v>
      </c>
      <c r="F2357" s="53" t="s">
        <v>6238</v>
      </c>
      <c r="G2357" s="53" t="s">
        <v>6239</v>
      </c>
    </row>
    <row r="2358" customFormat="false" ht="12.75" hidden="false" customHeight="true" outlineLevel="0" collapsed="false">
      <c r="D2358" s="52" t="n">
        <v>46017</v>
      </c>
      <c r="E2358" s="53" t="s">
        <v>6174</v>
      </c>
      <c r="F2358" s="53" t="s">
        <v>6240</v>
      </c>
      <c r="G2358" s="53" t="s">
        <v>5453</v>
      </c>
    </row>
    <row r="2359" customFormat="false" ht="12.75" hidden="false" customHeight="true" outlineLevel="0" collapsed="false">
      <c r="D2359" s="52" t="n">
        <v>46017</v>
      </c>
      <c r="E2359" s="53" t="s">
        <v>6174</v>
      </c>
      <c r="F2359" s="53" t="s">
        <v>6241</v>
      </c>
      <c r="G2359" s="53" t="s">
        <v>6242</v>
      </c>
    </row>
    <row r="2360" customFormat="false" ht="12.75" hidden="false" customHeight="true" outlineLevel="0" collapsed="false">
      <c r="D2360" s="52" t="n">
        <v>46017</v>
      </c>
      <c r="E2360" s="53" t="s">
        <v>6174</v>
      </c>
      <c r="F2360" s="53" t="s">
        <v>6243</v>
      </c>
      <c r="G2360" s="53" t="s">
        <v>6244</v>
      </c>
    </row>
    <row r="2361" customFormat="false" ht="12.75" hidden="false" customHeight="true" outlineLevel="0" collapsed="false">
      <c r="D2361" s="52" t="n">
        <v>46017</v>
      </c>
      <c r="E2361" s="53" t="s">
        <v>6174</v>
      </c>
      <c r="F2361" s="53" t="s">
        <v>6245</v>
      </c>
      <c r="G2361" s="53" t="s">
        <v>6246</v>
      </c>
    </row>
    <row r="2362" customFormat="false" ht="12.75" hidden="false" customHeight="true" outlineLevel="0" collapsed="false">
      <c r="D2362" s="52" t="n">
        <v>46017</v>
      </c>
      <c r="E2362" s="53" t="s">
        <v>6174</v>
      </c>
      <c r="F2362" s="53" t="s">
        <v>6247</v>
      </c>
      <c r="G2362" s="53" t="s">
        <v>6248</v>
      </c>
    </row>
    <row r="2363" customFormat="false" ht="12.75" hidden="false" customHeight="true" outlineLevel="0" collapsed="false">
      <c r="D2363" s="52" t="n">
        <v>46017</v>
      </c>
      <c r="E2363" s="53" t="s">
        <v>6174</v>
      </c>
      <c r="F2363" s="53" t="s">
        <v>6249</v>
      </c>
      <c r="G2363" s="53" t="s">
        <v>2513</v>
      </c>
    </row>
    <row r="2364" customFormat="false" ht="12.75" hidden="false" customHeight="true" outlineLevel="0" collapsed="false">
      <c r="D2364" s="52" t="n">
        <v>46017</v>
      </c>
      <c r="E2364" s="53" t="s">
        <v>6174</v>
      </c>
      <c r="F2364" s="53" t="s">
        <v>6250</v>
      </c>
      <c r="G2364" s="53" t="s">
        <v>2714</v>
      </c>
    </row>
    <row r="2365" customFormat="false" ht="12.75" hidden="false" customHeight="true" outlineLevel="0" collapsed="false">
      <c r="D2365" s="52" t="n">
        <v>46017</v>
      </c>
      <c r="E2365" s="53" t="s">
        <v>6174</v>
      </c>
      <c r="F2365" s="53" t="s">
        <v>6251</v>
      </c>
      <c r="G2365" s="53" t="s">
        <v>6252</v>
      </c>
    </row>
    <row r="2366" customFormat="false" ht="12.75" hidden="false" customHeight="true" outlineLevel="0" collapsed="false">
      <c r="D2366" s="52" t="n">
        <v>46017</v>
      </c>
      <c r="E2366" s="53" t="s">
        <v>6174</v>
      </c>
      <c r="F2366" s="53" t="s">
        <v>6253</v>
      </c>
      <c r="G2366" s="53" t="s">
        <v>6254</v>
      </c>
    </row>
    <row r="2367" customFormat="false" ht="12.75" hidden="false" customHeight="true" outlineLevel="0" collapsed="false">
      <c r="D2367" s="52" t="n">
        <v>51021</v>
      </c>
      <c r="E2367" s="53" t="s">
        <v>6255</v>
      </c>
      <c r="F2367" s="53" t="s">
        <v>6256</v>
      </c>
      <c r="G2367" s="53" t="s">
        <v>6257</v>
      </c>
    </row>
    <row r="2368" customFormat="false" ht="12.75" hidden="false" customHeight="true" outlineLevel="0" collapsed="false">
      <c r="D2368" s="52" t="n">
        <v>51021</v>
      </c>
      <c r="E2368" s="53" t="s">
        <v>6255</v>
      </c>
      <c r="F2368" s="53" t="s">
        <v>6258</v>
      </c>
      <c r="G2368" s="53" t="s">
        <v>6259</v>
      </c>
    </row>
    <row r="2369" customFormat="false" ht="12.75" hidden="false" customHeight="true" outlineLevel="0" collapsed="false">
      <c r="D2369" s="52" t="n">
        <v>51021</v>
      </c>
      <c r="E2369" s="53" t="s">
        <v>6255</v>
      </c>
      <c r="F2369" s="53" t="s">
        <v>6260</v>
      </c>
      <c r="G2369" s="53" t="s">
        <v>6261</v>
      </c>
    </row>
    <row r="2370" customFormat="false" ht="12.75" hidden="false" customHeight="true" outlineLevel="0" collapsed="false">
      <c r="D2370" s="52" t="n">
        <v>51021</v>
      </c>
      <c r="E2370" s="53" t="s">
        <v>6255</v>
      </c>
      <c r="F2370" s="53" t="s">
        <v>6262</v>
      </c>
      <c r="G2370" s="53" t="s">
        <v>4579</v>
      </c>
    </row>
    <row r="2371" customFormat="false" ht="12.75" hidden="false" customHeight="true" outlineLevel="0" collapsed="false">
      <c r="D2371" s="52" t="n">
        <v>51021</v>
      </c>
      <c r="E2371" s="53" t="s">
        <v>6255</v>
      </c>
      <c r="F2371" s="53" t="s">
        <v>6263</v>
      </c>
      <c r="G2371" s="53" t="s">
        <v>6264</v>
      </c>
    </row>
    <row r="2372" customFormat="false" ht="12.75" hidden="false" customHeight="true" outlineLevel="0" collapsed="false">
      <c r="D2372" s="52" t="n">
        <v>51021</v>
      </c>
      <c r="E2372" s="53" t="s">
        <v>6255</v>
      </c>
      <c r="F2372" s="53" t="s">
        <v>6265</v>
      </c>
      <c r="G2372" s="53" t="s">
        <v>5494</v>
      </c>
    </row>
    <row r="2373" customFormat="false" ht="12.75" hidden="false" customHeight="true" outlineLevel="0" collapsed="false">
      <c r="D2373" s="52" t="n">
        <v>51021</v>
      </c>
      <c r="E2373" s="53" t="s">
        <v>6255</v>
      </c>
      <c r="F2373" s="53" t="s">
        <v>6266</v>
      </c>
      <c r="G2373" s="53" t="s">
        <v>6267</v>
      </c>
    </row>
    <row r="2374" customFormat="false" ht="12.75" hidden="false" customHeight="true" outlineLevel="0" collapsed="false">
      <c r="D2374" s="52" t="n">
        <v>51021</v>
      </c>
      <c r="E2374" s="53" t="s">
        <v>6255</v>
      </c>
      <c r="F2374" s="53" t="s">
        <v>6268</v>
      </c>
      <c r="G2374" s="53" t="s">
        <v>6269</v>
      </c>
    </row>
    <row r="2375" customFormat="false" ht="12.75" hidden="false" customHeight="true" outlineLevel="0" collapsed="false">
      <c r="D2375" s="52" t="n">
        <v>51021</v>
      </c>
      <c r="E2375" s="53" t="s">
        <v>6255</v>
      </c>
      <c r="F2375" s="53" t="s">
        <v>6270</v>
      </c>
      <c r="G2375" s="53" t="s">
        <v>6271</v>
      </c>
    </row>
    <row r="2376" customFormat="false" ht="12.75" hidden="false" customHeight="true" outlineLevel="0" collapsed="false">
      <c r="D2376" s="52" t="n">
        <v>51021</v>
      </c>
      <c r="E2376" s="53" t="s">
        <v>6255</v>
      </c>
      <c r="F2376" s="53" t="s">
        <v>6272</v>
      </c>
      <c r="G2376" s="53" t="s">
        <v>6273</v>
      </c>
    </row>
    <row r="2377" customFormat="false" ht="12.75" hidden="false" customHeight="true" outlineLevel="0" collapsed="false">
      <c r="D2377" s="52" t="n">
        <v>51021</v>
      </c>
      <c r="E2377" s="53" t="s">
        <v>6255</v>
      </c>
      <c r="F2377" s="53" t="s">
        <v>6274</v>
      </c>
      <c r="G2377" s="53" t="s">
        <v>2361</v>
      </c>
    </row>
    <row r="2378" customFormat="false" ht="12.75" hidden="false" customHeight="true" outlineLevel="0" collapsed="false">
      <c r="D2378" s="52" t="n">
        <v>51021</v>
      </c>
      <c r="E2378" s="53" t="s">
        <v>6255</v>
      </c>
      <c r="F2378" s="53" t="s">
        <v>6275</v>
      </c>
      <c r="G2378" s="53" t="s">
        <v>6276</v>
      </c>
    </row>
    <row r="2379" customFormat="false" ht="12.75" hidden="false" customHeight="true" outlineLevel="0" collapsed="false">
      <c r="D2379" s="52" t="n">
        <v>53013</v>
      </c>
      <c r="E2379" s="53" t="s">
        <v>6277</v>
      </c>
      <c r="F2379" s="53" t="s">
        <v>6278</v>
      </c>
      <c r="G2379" s="53" t="s">
        <v>6279</v>
      </c>
    </row>
    <row r="2380" customFormat="false" ht="12.75" hidden="false" customHeight="true" outlineLevel="0" collapsed="false">
      <c r="D2380" s="52" t="n">
        <v>53013</v>
      </c>
      <c r="E2380" s="53" t="s">
        <v>6277</v>
      </c>
      <c r="F2380" s="53" t="s">
        <v>6280</v>
      </c>
      <c r="G2380" s="53" t="s">
        <v>6281</v>
      </c>
    </row>
    <row r="2381" customFormat="false" ht="12.75" hidden="false" customHeight="true" outlineLevel="0" collapsed="false">
      <c r="D2381" s="52" t="n">
        <v>53013</v>
      </c>
      <c r="E2381" s="53" t="s">
        <v>6277</v>
      </c>
      <c r="F2381" s="53" t="s">
        <v>6282</v>
      </c>
      <c r="G2381" s="53" t="s">
        <v>6283</v>
      </c>
    </row>
    <row r="2382" customFormat="false" ht="12.75" hidden="false" customHeight="true" outlineLevel="0" collapsed="false">
      <c r="D2382" s="52" t="n">
        <v>53013</v>
      </c>
      <c r="E2382" s="53" t="s">
        <v>6277</v>
      </c>
      <c r="F2382" s="53" t="s">
        <v>6284</v>
      </c>
      <c r="G2382" s="53" t="s">
        <v>6285</v>
      </c>
    </row>
    <row r="2383" customFormat="false" ht="12.75" hidden="false" customHeight="true" outlineLevel="0" collapsed="false">
      <c r="D2383" s="52" t="n">
        <v>53013</v>
      </c>
      <c r="E2383" s="53" t="s">
        <v>6277</v>
      </c>
      <c r="F2383" s="53" t="s">
        <v>6286</v>
      </c>
      <c r="G2383" s="53" t="s">
        <v>6287</v>
      </c>
    </row>
    <row r="2384" customFormat="false" ht="12.75" hidden="false" customHeight="true" outlineLevel="0" collapsed="false">
      <c r="D2384" s="52" t="n">
        <v>53013</v>
      </c>
      <c r="E2384" s="53" t="s">
        <v>6277</v>
      </c>
      <c r="F2384" s="53" t="s">
        <v>6288</v>
      </c>
      <c r="G2384" s="53" t="s">
        <v>6289</v>
      </c>
    </row>
    <row r="2385" customFormat="false" ht="12.75" hidden="false" customHeight="true" outlineLevel="0" collapsed="false">
      <c r="D2385" s="52" t="n">
        <v>53013</v>
      </c>
      <c r="E2385" s="53" t="s">
        <v>6277</v>
      </c>
      <c r="F2385" s="53" t="s">
        <v>6290</v>
      </c>
      <c r="G2385" s="53" t="s">
        <v>6291</v>
      </c>
    </row>
    <row r="2386" customFormat="false" ht="12.75" hidden="false" customHeight="true" outlineLevel="0" collapsed="false">
      <c r="D2386" s="52" t="n">
        <v>53013</v>
      </c>
      <c r="E2386" s="53" t="s">
        <v>6277</v>
      </c>
      <c r="F2386" s="53" t="s">
        <v>6292</v>
      </c>
      <c r="G2386" s="53" t="s">
        <v>1959</v>
      </c>
    </row>
    <row r="2387" customFormat="false" ht="12.75" hidden="false" customHeight="true" outlineLevel="0" collapsed="false">
      <c r="D2387" s="52" t="n">
        <v>53013</v>
      </c>
      <c r="E2387" s="53" t="s">
        <v>6277</v>
      </c>
      <c r="F2387" s="53" t="s">
        <v>6293</v>
      </c>
      <c r="G2387" s="53" t="s">
        <v>6294</v>
      </c>
    </row>
    <row r="2388" customFormat="false" ht="12.75" hidden="false" customHeight="true" outlineLevel="0" collapsed="false">
      <c r="D2388" s="52" t="n">
        <v>53014</v>
      </c>
      <c r="E2388" s="53" t="s">
        <v>6295</v>
      </c>
      <c r="F2388" s="53" t="s">
        <v>6296</v>
      </c>
      <c r="G2388" s="53" t="s">
        <v>2777</v>
      </c>
    </row>
    <row r="2389" customFormat="false" ht="12.75" hidden="false" customHeight="true" outlineLevel="0" collapsed="false">
      <c r="D2389" s="52" t="n">
        <v>53014</v>
      </c>
      <c r="E2389" s="53" t="s">
        <v>6295</v>
      </c>
      <c r="F2389" s="53" t="s">
        <v>6297</v>
      </c>
      <c r="G2389" s="53" t="s">
        <v>6298</v>
      </c>
    </row>
    <row r="2390" customFormat="false" ht="12.75" hidden="false" customHeight="true" outlineLevel="0" collapsed="false">
      <c r="D2390" s="52" t="n">
        <v>53014</v>
      </c>
      <c r="E2390" s="53" t="s">
        <v>6295</v>
      </c>
      <c r="F2390" s="53" t="s">
        <v>6299</v>
      </c>
      <c r="G2390" s="53" t="s">
        <v>6300</v>
      </c>
    </row>
    <row r="2391" customFormat="false" ht="12.75" hidden="false" customHeight="true" outlineLevel="0" collapsed="false">
      <c r="D2391" s="52" t="n">
        <v>53014</v>
      </c>
      <c r="E2391" s="53" t="s">
        <v>6295</v>
      </c>
      <c r="F2391" s="53" t="s">
        <v>6301</v>
      </c>
      <c r="G2391" s="53" t="s">
        <v>3908</v>
      </c>
    </row>
    <row r="2392" customFormat="false" ht="12.75" hidden="false" customHeight="true" outlineLevel="0" collapsed="false">
      <c r="D2392" s="52" t="n">
        <v>53014</v>
      </c>
      <c r="E2392" s="53" t="s">
        <v>6295</v>
      </c>
      <c r="F2392" s="53" t="s">
        <v>6302</v>
      </c>
      <c r="G2392" s="53" t="s">
        <v>6303</v>
      </c>
    </row>
    <row r="2393" customFormat="false" ht="12.75" hidden="false" customHeight="true" outlineLevel="0" collapsed="false">
      <c r="D2393" s="52" t="n">
        <v>53014</v>
      </c>
      <c r="E2393" s="53" t="s">
        <v>6295</v>
      </c>
      <c r="F2393" s="53" t="s">
        <v>6304</v>
      </c>
      <c r="G2393" s="53" t="s">
        <v>6305</v>
      </c>
    </row>
    <row r="2394" customFormat="false" ht="12.75" hidden="false" customHeight="true" outlineLevel="0" collapsed="false">
      <c r="D2394" s="52" t="n">
        <v>53014</v>
      </c>
      <c r="E2394" s="53" t="s">
        <v>6295</v>
      </c>
      <c r="F2394" s="53" t="s">
        <v>6306</v>
      </c>
      <c r="G2394" s="53" t="s">
        <v>6307</v>
      </c>
    </row>
    <row r="2395" customFormat="false" ht="12.75" hidden="false" customHeight="true" outlineLevel="0" collapsed="false">
      <c r="D2395" s="52" t="n">
        <v>53014</v>
      </c>
      <c r="E2395" s="53" t="s">
        <v>6295</v>
      </c>
      <c r="F2395" s="53" t="s">
        <v>6308</v>
      </c>
      <c r="G2395" s="53" t="s">
        <v>6309</v>
      </c>
    </row>
    <row r="2396" customFormat="false" ht="12.75" hidden="false" customHeight="true" outlineLevel="0" collapsed="false">
      <c r="D2396" s="52" t="n">
        <v>53014</v>
      </c>
      <c r="E2396" s="53" t="s">
        <v>6295</v>
      </c>
      <c r="F2396" s="53" t="s">
        <v>6310</v>
      </c>
      <c r="G2396" s="53" t="s">
        <v>6311</v>
      </c>
    </row>
    <row r="2397" customFormat="false" ht="12.75" hidden="false" customHeight="true" outlineLevel="0" collapsed="false">
      <c r="D2397" s="52" t="n">
        <v>53014</v>
      </c>
      <c r="E2397" s="53" t="s">
        <v>6295</v>
      </c>
      <c r="F2397" s="53" t="s">
        <v>6312</v>
      </c>
      <c r="G2397" s="53" t="s">
        <v>6313</v>
      </c>
    </row>
    <row r="2398" customFormat="false" ht="12.75" hidden="false" customHeight="true" outlineLevel="0" collapsed="false">
      <c r="D2398" s="52" t="n">
        <v>53014</v>
      </c>
      <c r="E2398" s="53" t="s">
        <v>6295</v>
      </c>
      <c r="F2398" s="53" t="s">
        <v>6314</v>
      </c>
      <c r="G2398" s="53" t="s">
        <v>6315</v>
      </c>
    </row>
    <row r="2399" customFormat="false" ht="12.75" hidden="false" customHeight="true" outlineLevel="0" collapsed="false">
      <c r="D2399" s="52" t="n">
        <v>53014</v>
      </c>
      <c r="E2399" s="53" t="s">
        <v>6295</v>
      </c>
      <c r="F2399" s="53" t="s">
        <v>6316</v>
      </c>
      <c r="G2399" s="53" t="s">
        <v>6317</v>
      </c>
    </row>
    <row r="2400" customFormat="false" ht="12.75" hidden="false" customHeight="true" outlineLevel="0" collapsed="false">
      <c r="D2400" s="52" t="n">
        <v>49010</v>
      </c>
      <c r="E2400" s="53" t="s">
        <v>6318</v>
      </c>
      <c r="F2400" s="53" t="s">
        <v>6319</v>
      </c>
      <c r="G2400" s="53" t="s">
        <v>6320</v>
      </c>
    </row>
    <row r="2401" customFormat="false" ht="12.75" hidden="false" customHeight="true" outlineLevel="0" collapsed="false">
      <c r="D2401" s="52" t="n">
        <v>49010</v>
      </c>
      <c r="E2401" s="53" t="s">
        <v>6318</v>
      </c>
      <c r="F2401" s="53" t="s">
        <v>6321</v>
      </c>
      <c r="G2401" s="53" t="s">
        <v>6322</v>
      </c>
    </row>
    <row r="2402" customFormat="false" ht="12.75" hidden="false" customHeight="true" outlineLevel="0" collapsed="false">
      <c r="D2402" s="52" t="n">
        <v>49010</v>
      </c>
      <c r="E2402" s="53" t="s">
        <v>6318</v>
      </c>
      <c r="F2402" s="53" t="s">
        <v>6323</v>
      </c>
      <c r="G2402" s="53" t="s">
        <v>6324</v>
      </c>
    </row>
    <row r="2403" customFormat="false" ht="12.75" hidden="false" customHeight="true" outlineLevel="0" collapsed="false">
      <c r="D2403" s="52" t="n">
        <v>49010</v>
      </c>
      <c r="E2403" s="53" t="s">
        <v>6318</v>
      </c>
      <c r="F2403" s="53" t="s">
        <v>6325</v>
      </c>
      <c r="G2403" s="53" t="s">
        <v>6326</v>
      </c>
    </row>
    <row r="2404" customFormat="false" ht="12.75" hidden="false" customHeight="true" outlineLevel="0" collapsed="false">
      <c r="D2404" s="52" t="n">
        <v>49010</v>
      </c>
      <c r="E2404" s="53" t="s">
        <v>6318</v>
      </c>
      <c r="F2404" s="53" t="s">
        <v>6327</v>
      </c>
      <c r="G2404" s="53" t="s">
        <v>6328</v>
      </c>
    </row>
    <row r="2405" customFormat="false" ht="12.75" hidden="false" customHeight="true" outlineLevel="0" collapsed="false">
      <c r="D2405" s="52" t="n">
        <v>49010</v>
      </c>
      <c r="E2405" s="53" t="s">
        <v>6318</v>
      </c>
      <c r="F2405" s="53" t="s">
        <v>6329</v>
      </c>
      <c r="G2405" s="53" t="s">
        <v>6330</v>
      </c>
    </row>
    <row r="2406" customFormat="false" ht="12.75" hidden="false" customHeight="true" outlineLevel="0" collapsed="false">
      <c r="D2406" s="52" t="n">
        <v>49010</v>
      </c>
      <c r="E2406" s="53" t="s">
        <v>6318</v>
      </c>
      <c r="F2406" s="53" t="s">
        <v>6331</v>
      </c>
      <c r="G2406" s="53" t="s">
        <v>6332</v>
      </c>
    </row>
    <row r="2407" customFormat="false" ht="12.75" hidden="false" customHeight="true" outlineLevel="0" collapsed="false">
      <c r="D2407" s="52" t="n">
        <v>49010</v>
      </c>
      <c r="E2407" s="53" t="s">
        <v>6318</v>
      </c>
      <c r="F2407" s="53" t="s">
        <v>6333</v>
      </c>
      <c r="G2407" s="53" t="s">
        <v>2978</v>
      </c>
    </row>
    <row r="2408" customFormat="false" ht="12.75" hidden="false" customHeight="true" outlineLevel="0" collapsed="false">
      <c r="D2408" s="52" t="n">
        <v>49010</v>
      </c>
      <c r="E2408" s="53" t="s">
        <v>6318</v>
      </c>
      <c r="F2408" s="53" t="s">
        <v>6334</v>
      </c>
      <c r="G2408" s="53" t="s">
        <v>2949</v>
      </c>
    </row>
    <row r="2409" customFormat="false" ht="12.75" hidden="false" customHeight="true" outlineLevel="0" collapsed="false">
      <c r="D2409" s="52" t="n">
        <v>49010</v>
      </c>
      <c r="E2409" s="53" t="s">
        <v>6318</v>
      </c>
      <c r="F2409" s="53" t="s">
        <v>6335</v>
      </c>
      <c r="G2409" s="53" t="s">
        <v>6336</v>
      </c>
    </row>
    <row r="2410" customFormat="false" ht="12.75" hidden="false" customHeight="true" outlineLevel="0" collapsed="false">
      <c r="D2410" s="52" t="n">
        <v>49010</v>
      </c>
      <c r="E2410" s="53" t="s">
        <v>6318</v>
      </c>
      <c r="F2410" s="53" t="s">
        <v>6337</v>
      </c>
      <c r="G2410" s="53" t="s">
        <v>6338</v>
      </c>
    </row>
    <row r="2411" customFormat="false" ht="12.75" hidden="false" customHeight="true" outlineLevel="0" collapsed="false">
      <c r="D2411" s="52" t="n">
        <v>49011</v>
      </c>
      <c r="E2411" s="53" t="s">
        <v>6339</v>
      </c>
      <c r="F2411" s="53" t="s">
        <v>6340</v>
      </c>
      <c r="G2411" s="53" t="s">
        <v>6341</v>
      </c>
    </row>
    <row r="2412" customFormat="false" ht="12.75" hidden="false" customHeight="true" outlineLevel="0" collapsed="false">
      <c r="D2412" s="52" t="n">
        <v>49011</v>
      </c>
      <c r="E2412" s="53" t="s">
        <v>6339</v>
      </c>
      <c r="F2412" s="53" t="s">
        <v>6342</v>
      </c>
      <c r="G2412" s="53" t="s">
        <v>6343</v>
      </c>
    </row>
    <row r="2413" customFormat="false" ht="12.75" hidden="false" customHeight="true" outlineLevel="0" collapsed="false">
      <c r="D2413" s="52" t="n">
        <v>49011</v>
      </c>
      <c r="E2413" s="53" t="s">
        <v>6339</v>
      </c>
      <c r="F2413" s="53" t="s">
        <v>6344</v>
      </c>
      <c r="G2413" s="53" t="s">
        <v>6345</v>
      </c>
    </row>
    <row r="2414" customFormat="false" ht="12.75" hidden="false" customHeight="true" outlineLevel="0" collapsed="false">
      <c r="D2414" s="52" t="n">
        <v>49011</v>
      </c>
      <c r="E2414" s="53" t="s">
        <v>6339</v>
      </c>
      <c r="F2414" s="53" t="s">
        <v>6346</v>
      </c>
      <c r="G2414" s="53" t="s">
        <v>6347</v>
      </c>
    </row>
    <row r="2415" customFormat="false" ht="12.75" hidden="false" customHeight="true" outlineLevel="0" collapsed="false">
      <c r="D2415" s="52" t="n">
        <v>51022</v>
      </c>
      <c r="E2415" s="53" t="s">
        <v>6348</v>
      </c>
      <c r="F2415" s="53" t="s">
        <v>6349</v>
      </c>
      <c r="G2415" s="53" t="s">
        <v>6350</v>
      </c>
    </row>
    <row r="2416" customFormat="false" ht="12.75" hidden="false" customHeight="true" outlineLevel="0" collapsed="false">
      <c r="D2416" s="52" t="n">
        <v>51022</v>
      </c>
      <c r="E2416" s="53" t="s">
        <v>6348</v>
      </c>
      <c r="F2416" s="53" t="s">
        <v>6351</v>
      </c>
      <c r="G2416" s="53" t="s">
        <v>4901</v>
      </c>
    </row>
    <row r="2417" customFormat="false" ht="12.75" hidden="false" customHeight="true" outlineLevel="0" collapsed="false">
      <c r="D2417" s="52" t="n">
        <v>51022</v>
      </c>
      <c r="E2417" s="53" t="s">
        <v>6348</v>
      </c>
      <c r="F2417" s="53" t="s">
        <v>6352</v>
      </c>
      <c r="G2417" s="53" t="s">
        <v>6353</v>
      </c>
    </row>
    <row r="2418" customFormat="false" ht="12.75" hidden="false" customHeight="true" outlineLevel="0" collapsed="false">
      <c r="D2418" s="52" t="n">
        <v>51022</v>
      </c>
      <c r="E2418" s="53" t="s">
        <v>6348</v>
      </c>
      <c r="F2418" s="53" t="s">
        <v>6354</v>
      </c>
      <c r="G2418" s="53" t="s">
        <v>6355</v>
      </c>
    </row>
    <row r="2419" customFormat="false" ht="12.75" hidden="false" customHeight="true" outlineLevel="0" collapsed="false">
      <c r="D2419" s="52" t="n">
        <v>51022</v>
      </c>
      <c r="E2419" s="53" t="s">
        <v>6348</v>
      </c>
      <c r="F2419" s="53" t="s">
        <v>6356</v>
      </c>
      <c r="G2419" s="53" t="s">
        <v>6357</v>
      </c>
    </row>
    <row r="2420" customFormat="false" ht="12.75" hidden="false" customHeight="true" outlineLevel="0" collapsed="false">
      <c r="D2420" s="52" t="n">
        <v>51022</v>
      </c>
      <c r="E2420" s="53" t="s">
        <v>6348</v>
      </c>
      <c r="F2420" s="53" t="s">
        <v>6358</v>
      </c>
      <c r="G2420" s="53" t="s">
        <v>2399</v>
      </c>
    </row>
    <row r="2421" customFormat="false" ht="12.75" hidden="false" customHeight="true" outlineLevel="0" collapsed="false">
      <c r="D2421" s="52" t="n">
        <v>51022</v>
      </c>
      <c r="E2421" s="53" t="s">
        <v>6348</v>
      </c>
      <c r="F2421" s="53" t="s">
        <v>6359</v>
      </c>
      <c r="G2421" s="53" t="s">
        <v>6360</v>
      </c>
    </row>
    <row r="2422" customFormat="false" ht="12.75" hidden="false" customHeight="true" outlineLevel="0" collapsed="false">
      <c r="D2422" s="52" t="n">
        <v>51022</v>
      </c>
      <c r="E2422" s="53" t="s">
        <v>6348</v>
      </c>
      <c r="F2422" s="53" t="s">
        <v>6361</v>
      </c>
      <c r="G2422" s="53" t="s">
        <v>5855</v>
      </c>
    </row>
    <row r="2423" customFormat="false" ht="12.75" hidden="false" customHeight="true" outlineLevel="0" collapsed="false">
      <c r="D2423" s="52" t="n">
        <v>51022</v>
      </c>
      <c r="E2423" s="53" t="s">
        <v>6348</v>
      </c>
      <c r="F2423" s="53" t="s">
        <v>6362</v>
      </c>
      <c r="G2423" s="53" t="s">
        <v>6363</v>
      </c>
    </row>
    <row r="2424" customFormat="false" ht="12.75" hidden="false" customHeight="true" outlineLevel="0" collapsed="false">
      <c r="D2424" s="52" t="n">
        <v>47007</v>
      </c>
      <c r="E2424" s="53" t="s">
        <v>6364</v>
      </c>
      <c r="F2424" s="53" t="s">
        <v>6365</v>
      </c>
      <c r="G2424" s="53" t="s">
        <v>6366</v>
      </c>
    </row>
    <row r="2425" customFormat="false" ht="12.75" hidden="false" customHeight="true" outlineLevel="0" collapsed="false">
      <c r="D2425" s="52" t="n">
        <v>47007</v>
      </c>
      <c r="E2425" s="53" t="s">
        <v>6364</v>
      </c>
      <c r="F2425" s="53" t="s">
        <v>6367</v>
      </c>
      <c r="G2425" s="53" t="s">
        <v>6368</v>
      </c>
    </row>
    <row r="2426" customFormat="false" ht="12.75" hidden="false" customHeight="true" outlineLevel="0" collapsed="false">
      <c r="D2426" s="52" t="n">
        <v>47007</v>
      </c>
      <c r="E2426" s="53" t="s">
        <v>6364</v>
      </c>
      <c r="F2426" s="53" t="s">
        <v>6369</v>
      </c>
      <c r="G2426" s="53" t="s">
        <v>6370</v>
      </c>
    </row>
    <row r="2427" customFormat="false" ht="12.75" hidden="false" customHeight="true" outlineLevel="0" collapsed="false">
      <c r="D2427" s="52" t="n">
        <v>47007</v>
      </c>
      <c r="E2427" s="53" t="s">
        <v>6364</v>
      </c>
      <c r="F2427" s="53" t="s">
        <v>6371</v>
      </c>
      <c r="G2427" s="53" t="s">
        <v>6372</v>
      </c>
    </row>
    <row r="2428" customFormat="false" ht="12.75" hidden="false" customHeight="true" outlineLevel="0" collapsed="false">
      <c r="D2428" s="52" t="n">
        <v>47007</v>
      </c>
      <c r="E2428" s="53" t="s">
        <v>6364</v>
      </c>
      <c r="F2428" s="53" t="s">
        <v>6373</v>
      </c>
      <c r="G2428" s="53" t="s">
        <v>6374</v>
      </c>
    </row>
    <row r="2429" customFormat="false" ht="12.75" hidden="false" customHeight="true" outlineLevel="0" collapsed="false">
      <c r="D2429" s="52" t="n">
        <v>47007</v>
      </c>
      <c r="E2429" s="53" t="s">
        <v>6364</v>
      </c>
      <c r="F2429" s="53" t="s">
        <v>6375</v>
      </c>
      <c r="G2429" s="53" t="s">
        <v>6376</v>
      </c>
    </row>
    <row r="2430" customFormat="false" ht="12.75" hidden="false" customHeight="true" outlineLevel="0" collapsed="false">
      <c r="D2430" s="52" t="n">
        <v>47007</v>
      </c>
      <c r="E2430" s="53" t="s">
        <v>6364</v>
      </c>
      <c r="F2430" s="53" t="s">
        <v>6377</v>
      </c>
      <c r="G2430" s="53" t="s">
        <v>6378</v>
      </c>
    </row>
    <row r="2431" customFormat="false" ht="12.75" hidden="false" customHeight="true" outlineLevel="0" collapsed="false">
      <c r="D2431" s="52" t="n">
        <v>47007</v>
      </c>
      <c r="E2431" s="53" t="s">
        <v>6364</v>
      </c>
      <c r="F2431" s="53" t="s">
        <v>6379</v>
      </c>
      <c r="G2431" s="53" t="s">
        <v>6380</v>
      </c>
    </row>
    <row r="2432" customFormat="false" ht="12.75" hidden="false" customHeight="true" outlineLevel="0" collapsed="false">
      <c r="D2432" s="52" t="n">
        <v>47007</v>
      </c>
      <c r="E2432" s="53" t="s">
        <v>6364</v>
      </c>
      <c r="F2432" s="53" t="s">
        <v>6381</v>
      </c>
      <c r="G2432" s="53" t="s">
        <v>6382</v>
      </c>
    </row>
    <row r="2433" customFormat="false" ht="12.75" hidden="false" customHeight="true" outlineLevel="0" collapsed="false">
      <c r="D2433" s="52" t="n">
        <v>47007</v>
      </c>
      <c r="E2433" s="53" t="s">
        <v>6364</v>
      </c>
      <c r="F2433" s="53" t="s">
        <v>6383</v>
      </c>
      <c r="G2433" s="53" t="s">
        <v>6384</v>
      </c>
    </row>
    <row r="2434" customFormat="false" ht="12.75" hidden="false" customHeight="true" outlineLevel="0" collapsed="false">
      <c r="D2434" s="52" t="n">
        <v>47007</v>
      </c>
      <c r="E2434" s="53" t="s">
        <v>6364</v>
      </c>
      <c r="F2434" s="53" t="s">
        <v>6385</v>
      </c>
      <c r="G2434" s="53" t="s">
        <v>6386</v>
      </c>
    </row>
    <row r="2435" customFormat="false" ht="12.75" hidden="false" customHeight="true" outlineLevel="0" collapsed="false">
      <c r="D2435" s="52" t="n">
        <v>47007</v>
      </c>
      <c r="E2435" s="53" t="s">
        <v>6364</v>
      </c>
      <c r="F2435" s="53" t="s">
        <v>6387</v>
      </c>
      <c r="G2435" s="53" t="s">
        <v>6388</v>
      </c>
    </row>
    <row r="2436" customFormat="false" ht="12.75" hidden="false" customHeight="true" outlineLevel="0" collapsed="false">
      <c r="D2436" s="52" t="n">
        <v>47007</v>
      </c>
      <c r="E2436" s="53" t="s">
        <v>6364</v>
      </c>
      <c r="F2436" s="53" t="s">
        <v>6389</v>
      </c>
      <c r="G2436" s="53" t="s">
        <v>6390</v>
      </c>
    </row>
    <row r="2437" customFormat="false" ht="12.75" hidden="false" customHeight="true" outlineLevel="0" collapsed="false">
      <c r="D2437" s="52" t="n">
        <v>47007</v>
      </c>
      <c r="E2437" s="53" t="s">
        <v>6364</v>
      </c>
      <c r="F2437" s="53" t="s">
        <v>6391</v>
      </c>
      <c r="G2437" s="53" t="s">
        <v>6392</v>
      </c>
    </row>
    <row r="2438" customFormat="false" ht="12.75" hidden="false" customHeight="true" outlineLevel="0" collapsed="false">
      <c r="D2438" s="52" t="n">
        <v>47007</v>
      </c>
      <c r="E2438" s="53" t="s">
        <v>6364</v>
      </c>
      <c r="F2438" s="53" t="s">
        <v>6393</v>
      </c>
      <c r="G2438" s="53" t="s">
        <v>6394</v>
      </c>
    </row>
    <row r="2439" customFormat="false" ht="12.75" hidden="false" customHeight="true" outlineLevel="0" collapsed="false">
      <c r="D2439" s="52" t="n">
        <v>47007</v>
      </c>
      <c r="E2439" s="53" t="s">
        <v>6364</v>
      </c>
      <c r="F2439" s="53" t="s">
        <v>6395</v>
      </c>
      <c r="G2439" s="53" t="s">
        <v>6396</v>
      </c>
    </row>
    <row r="2440" customFormat="false" ht="12.75" hidden="false" customHeight="true" outlineLevel="0" collapsed="false">
      <c r="D2440" s="52" t="n">
        <v>47007</v>
      </c>
      <c r="E2440" s="53" t="s">
        <v>6364</v>
      </c>
      <c r="F2440" s="53" t="s">
        <v>6397</v>
      </c>
      <c r="G2440" s="53" t="s">
        <v>6398</v>
      </c>
    </row>
    <row r="2441" customFormat="false" ht="12.75" hidden="false" customHeight="true" outlineLevel="0" collapsed="false">
      <c r="D2441" s="52" t="n">
        <v>47007</v>
      </c>
      <c r="E2441" s="53" t="s">
        <v>6364</v>
      </c>
      <c r="F2441" s="53" t="s">
        <v>6399</v>
      </c>
      <c r="G2441" s="53" t="s">
        <v>6400</v>
      </c>
    </row>
    <row r="2442" customFormat="false" ht="12.75" hidden="false" customHeight="true" outlineLevel="0" collapsed="false">
      <c r="D2442" s="52" t="n">
        <v>47007</v>
      </c>
      <c r="E2442" s="53" t="s">
        <v>6364</v>
      </c>
      <c r="F2442" s="53" t="s">
        <v>6401</v>
      </c>
      <c r="G2442" s="53" t="s">
        <v>6402</v>
      </c>
    </row>
    <row r="2443" customFormat="false" ht="12.75" hidden="false" customHeight="true" outlineLevel="0" collapsed="false">
      <c r="D2443" s="52" t="n">
        <v>47007</v>
      </c>
      <c r="E2443" s="53" t="s">
        <v>6364</v>
      </c>
      <c r="F2443" s="53" t="s">
        <v>6403</v>
      </c>
      <c r="G2443" s="53" t="s">
        <v>6404</v>
      </c>
    </row>
    <row r="2444" customFormat="false" ht="12.75" hidden="false" customHeight="true" outlineLevel="0" collapsed="false">
      <c r="D2444" s="52" t="n">
        <v>47007</v>
      </c>
      <c r="E2444" s="53" t="s">
        <v>6364</v>
      </c>
      <c r="F2444" s="53" t="s">
        <v>6405</v>
      </c>
      <c r="G2444" s="53" t="s">
        <v>6406</v>
      </c>
    </row>
    <row r="2445" customFormat="false" ht="12.75" hidden="false" customHeight="true" outlineLevel="0" collapsed="false">
      <c r="D2445" s="52" t="n">
        <v>47007</v>
      </c>
      <c r="E2445" s="53" t="s">
        <v>6364</v>
      </c>
      <c r="F2445" s="53" t="s">
        <v>6407</v>
      </c>
      <c r="G2445" s="53" t="s">
        <v>6408</v>
      </c>
    </row>
    <row r="2446" customFormat="false" ht="12.75" hidden="false" customHeight="true" outlineLevel="0" collapsed="false">
      <c r="D2446" s="52" t="n">
        <v>47007</v>
      </c>
      <c r="E2446" s="53" t="s">
        <v>6364</v>
      </c>
      <c r="F2446" s="53" t="s">
        <v>6409</v>
      </c>
      <c r="G2446" s="53" t="s">
        <v>6410</v>
      </c>
    </row>
    <row r="2447" customFormat="false" ht="12.75" hidden="false" customHeight="true" outlineLevel="0" collapsed="false">
      <c r="D2447" s="52" t="n">
        <v>47007</v>
      </c>
      <c r="E2447" s="53" t="s">
        <v>6364</v>
      </c>
      <c r="F2447" s="53" t="s">
        <v>6411</v>
      </c>
      <c r="G2447" s="53" t="s">
        <v>6412</v>
      </c>
    </row>
    <row r="2448" customFormat="false" ht="12.75" hidden="false" customHeight="true" outlineLevel="0" collapsed="false">
      <c r="D2448" s="52" t="n">
        <v>47007</v>
      </c>
      <c r="E2448" s="53" t="s">
        <v>6364</v>
      </c>
      <c r="F2448" s="53" t="s">
        <v>6413</v>
      </c>
      <c r="G2448" s="53" t="s">
        <v>6414</v>
      </c>
    </row>
    <row r="2449" customFormat="false" ht="12.75" hidden="false" customHeight="true" outlineLevel="0" collapsed="false">
      <c r="D2449" s="52" t="n">
        <v>47007</v>
      </c>
      <c r="E2449" s="53" t="s">
        <v>6364</v>
      </c>
      <c r="F2449" s="53" t="s">
        <v>6415</v>
      </c>
      <c r="G2449" s="53" t="s">
        <v>6416</v>
      </c>
    </row>
    <row r="2450" customFormat="false" ht="12.75" hidden="false" customHeight="true" outlineLevel="0" collapsed="false">
      <c r="D2450" s="52" t="n">
        <v>47007</v>
      </c>
      <c r="E2450" s="53" t="s">
        <v>6364</v>
      </c>
      <c r="F2450" s="53" t="s">
        <v>6417</v>
      </c>
      <c r="G2450" s="53" t="s">
        <v>6418</v>
      </c>
    </row>
    <row r="2451" customFormat="false" ht="12.75" hidden="false" customHeight="true" outlineLevel="0" collapsed="false">
      <c r="D2451" s="52" t="n">
        <v>47007</v>
      </c>
      <c r="E2451" s="53" t="s">
        <v>6364</v>
      </c>
      <c r="F2451" s="53" t="s">
        <v>6419</v>
      </c>
      <c r="G2451" s="53" t="s">
        <v>2230</v>
      </c>
    </row>
    <row r="2452" customFormat="false" ht="12.75" hidden="false" customHeight="true" outlineLevel="0" collapsed="false">
      <c r="D2452" s="52" t="n">
        <v>47007</v>
      </c>
      <c r="E2452" s="53" t="s">
        <v>6364</v>
      </c>
      <c r="F2452" s="53" t="s">
        <v>6420</v>
      </c>
      <c r="G2452" s="53" t="s">
        <v>6421</v>
      </c>
    </row>
    <row r="2453" customFormat="false" ht="12.75" hidden="false" customHeight="true" outlineLevel="0" collapsed="false">
      <c r="D2453" s="52" t="n">
        <v>48026</v>
      </c>
      <c r="E2453" s="53" t="s">
        <v>6422</v>
      </c>
      <c r="F2453" s="53" t="s">
        <v>6423</v>
      </c>
      <c r="G2453" s="53" t="s">
        <v>6424</v>
      </c>
    </row>
    <row r="2454" customFormat="false" ht="12.75" hidden="false" customHeight="true" outlineLevel="0" collapsed="false">
      <c r="D2454" s="52" t="n">
        <v>48026</v>
      </c>
      <c r="E2454" s="53" t="s">
        <v>6422</v>
      </c>
      <c r="F2454" s="53" t="s">
        <v>6425</v>
      </c>
      <c r="G2454" s="53" t="s">
        <v>6426</v>
      </c>
    </row>
    <row r="2455" customFormat="false" ht="12.75" hidden="false" customHeight="true" outlineLevel="0" collapsed="false">
      <c r="D2455" s="52" t="n">
        <v>48026</v>
      </c>
      <c r="E2455" s="53" t="s">
        <v>6422</v>
      </c>
      <c r="F2455" s="53" t="s">
        <v>6427</v>
      </c>
      <c r="G2455" s="53" t="s">
        <v>6428</v>
      </c>
    </row>
    <row r="2456" customFormat="false" ht="12.75" hidden="false" customHeight="true" outlineLevel="0" collapsed="false">
      <c r="D2456" s="52" t="n">
        <v>48026</v>
      </c>
      <c r="E2456" s="53" t="s">
        <v>6422</v>
      </c>
      <c r="F2456" s="53" t="s">
        <v>6429</v>
      </c>
      <c r="G2456" s="53" t="s">
        <v>6430</v>
      </c>
    </row>
    <row r="2457" customFormat="false" ht="12.75" hidden="false" customHeight="true" outlineLevel="0" collapsed="false">
      <c r="D2457" s="52" t="n">
        <v>48026</v>
      </c>
      <c r="E2457" s="53" t="s">
        <v>6422</v>
      </c>
      <c r="F2457" s="53" t="s">
        <v>6431</v>
      </c>
      <c r="G2457" s="53" t="s">
        <v>6432</v>
      </c>
    </row>
    <row r="2458" customFormat="false" ht="12.75" hidden="false" customHeight="true" outlineLevel="0" collapsed="false">
      <c r="D2458" s="52" t="n">
        <v>48026</v>
      </c>
      <c r="E2458" s="53" t="s">
        <v>6422</v>
      </c>
      <c r="F2458" s="53" t="s">
        <v>6433</v>
      </c>
      <c r="G2458" s="53" t="s">
        <v>6434</v>
      </c>
    </row>
    <row r="2459" customFormat="false" ht="12.75" hidden="false" customHeight="true" outlineLevel="0" collapsed="false">
      <c r="D2459" s="52" t="n">
        <v>48026</v>
      </c>
      <c r="E2459" s="53" t="s">
        <v>6422</v>
      </c>
      <c r="F2459" s="53" t="s">
        <v>6435</v>
      </c>
      <c r="G2459" s="53" t="s">
        <v>6436</v>
      </c>
    </row>
    <row r="2460" customFormat="false" ht="12.75" hidden="false" customHeight="true" outlineLevel="0" collapsed="false">
      <c r="D2460" s="52" t="n">
        <v>48026</v>
      </c>
      <c r="E2460" s="53" t="s">
        <v>6422</v>
      </c>
      <c r="F2460" s="53" t="s">
        <v>6437</v>
      </c>
      <c r="G2460" s="53" t="s">
        <v>6438</v>
      </c>
    </row>
    <row r="2461" customFormat="false" ht="12.75" hidden="false" customHeight="true" outlineLevel="0" collapsed="false">
      <c r="D2461" s="52" t="n">
        <v>48026</v>
      </c>
      <c r="E2461" s="53" t="s">
        <v>6422</v>
      </c>
      <c r="F2461" s="53" t="s">
        <v>6439</v>
      </c>
      <c r="G2461" s="53" t="s">
        <v>6440</v>
      </c>
    </row>
    <row r="2462" customFormat="false" ht="12.75" hidden="false" customHeight="true" outlineLevel="0" collapsed="false">
      <c r="D2462" s="52" t="n">
        <v>48026</v>
      </c>
      <c r="E2462" s="53" t="s">
        <v>6422</v>
      </c>
      <c r="F2462" s="53" t="s">
        <v>6441</v>
      </c>
      <c r="G2462" s="53" t="s">
        <v>6442</v>
      </c>
    </row>
    <row r="2463" customFormat="false" ht="12.75" hidden="false" customHeight="true" outlineLevel="0" collapsed="false">
      <c r="D2463" s="52" t="n">
        <v>48026</v>
      </c>
      <c r="E2463" s="53" t="s">
        <v>6422</v>
      </c>
      <c r="F2463" s="53" t="s">
        <v>6443</v>
      </c>
      <c r="G2463" s="53" t="s">
        <v>6444</v>
      </c>
    </row>
    <row r="2464" customFormat="false" ht="12.75" hidden="false" customHeight="true" outlineLevel="0" collapsed="false">
      <c r="D2464" s="52" t="n">
        <v>45010</v>
      </c>
      <c r="E2464" s="53" t="s">
        <v>6445</v>
      </c>
      <c r="F2464" s="53" t="s">
        <v>6446</v>
      </c>
      <c r="G2464" s="53" t="s">
        <v>6447</v>
      </c>
    </row>
    <row r="2465" customFormat="false" ht="12.75" hidden="false" customHeight="true" outlineLevel="0" collapsed="false">
      <c r="D2465" s="52" t="n">
        <v>45010</v>
      </c>
      <c r="E2465" s="53" t="s">
        <v>6445</v>
      </c>
      <c r="F2465" s="53" t="s">
        <v>6448</v>
      </c>
      <c r="G2465" s="53" t="s">
        <v>6449</v>
      </c>
    </row>
    <row r="2466" customFormat="false" ht="12.75" hidden="false" customHeight="true" outlineLevel="0" collapsed="false">
      <c r="D2466" s="52" t="n">
        <v>45010</v>
      </c>
      <c r="E2466" s="53" t="s">
        <v>6445</v>
      </c>
      <c r="F2466" s="53" t="s">
        <v>6450</v>
      </c>
      <c r="G2466" s="53" t="s">
        <v>6451</v>
      </c>
    </row>
    <row r="2467" customFormat="false" ht="12.75" hidden="false" customHeight="true" outlineLevel="0" collapsed="false">
      <c r="D2467" s="52" t="n">
        <v>45010</v>
      </c>
      <c r="E2467" s="53" t="s">
        <v>6445</v>
      </c>
      <c r="F2467" s="53" t="s">
        <v>6452</v>
      </c>
      <c r="G2467" s="53" t="s">
        <v>6453</v>
      </c>
    </row>
    <row r="2468" customFormat="false" ht="12.75" hidden="false" customHeight="true" outlineLevel="0" collapsed="false">
      <c r="D2468" s="52" t="n">
        <v>45010</v>
      </c>
      <c r="E2468" s="53" t="s">
        <v>6445</v>
      </c>
      <c r="F2468" s="53" t="s">
        <v>6454</v>
      </c>
      <c r="G2468" s="53" t="s">
        <v>6455</v>
      </c>
    </row>
    <row r="2469" customFormat="false" ht="12.75" hidden="false" customHeight="true" outlineLevel="0" collapsed="false">
      <c r="D2469" s="52" t="n">
        <v>45010</v>
      </c>
      <c r="E2469" s="53" t="s">
        <v>6445</v>
      </c>
      <c r="F2469" s="53" t="s">
        <v>6456</v>
      </c>
      <c r="G2469" s="53" t="s">
        <v>6457</v>
      </c>
    </row>
    <row r="2470" customFormat="false" ht="12.75" hidden="false" customHeight="true" outlineLevel="0" collapsed="false">
      <c r="D2470" s="52" t="n">
        <v>45010</v>
      </c>
      <c r="E2470" s="53" t="s">
        <v>6445</v>
      </c>
      <c r="F2470" s="53" t="s">
        <v>6458</v>
      </c>
      <c r="G2470" s="53" t="s">
        <v>6459</v>
      </c>
    </row>
    <row r="2471" customFormat="false" ht="12.75" hidden="false" customHeight="true" outlineLevel="0" collapsed="false">
      <c r="D2471" s="52" t="n">
        <v>45010</v>
      </c>
      <c r="E2471" s="53" t="s">
        <v>6445</v>
      </c>
      <c r="F2471" s="53" t="s">
        <v>6460</v>
      </c>
      <c r="G2471" s="53" t="s">
        <v>6461</v>
      </c>
    </row>
    <row r="2472" customFormat="false" ht="12.75" hidden="false" customHeight="true" outlineLevel="0" collapsed="false">
      <c r="D2472" s="52" t="n">
        <v>45010</v>
      </c>
      <c r="E2472" s="53" t="s">
        <v>6445</v>
      </c>
      <c r="F2472" s="53" t="s">
        <v>6462</v>
      </c>
      <c r="G2472" s="53" t="s">
        <v>6463</v>
      </c>
    </row>
    <row r="2473" customFormat="false" ht="12.75" hidden="false" customHeight="true" outlineLevel="0" collapsed="false">
      <c r="D2473" s="52" t="n">
        <v>45010</v>
      </c>
      <c r="E2473" s="53" t="s">
        <v>6445</v>
      </c>
      <c r="F2473" s="53" t="s">
        <v>6464</v>
      </c>
      <c r="G2473" s="53" t="s">
        <v>6465</v>
      </c>
    </row>
    <row r="2474" customFormat="false" ht="12.75" hidden="false" customHeight="true" outlineLevel="0" collapsed="false">
      <c r="D2474" s="52" t="n">
        <v>45010</v>
      </c>
      <c r="E2474" s="53" t="s">
        <v>6445</v>
      </c>
      <c r="F2474" s="53" t="s">
        <v>6466</v>
      </c>
      <c r="G2474" s="53" t="s">
        <v>2862</v>
      </c>
    </row>
    <row r="2475" customFormat="false" ht="12.75" hidden="false" customHeight="true" outlineLevel="0" collapsed="false">
      <c r="D2475" s="52" t="n">
        <v>45010</v>
      </c>
      <c r="E2475" s="53" t="s">
        <v>6445</v>
      </c>
      <c r="F2475" s="53" t="s">
        <v>6467</v>
      </c>
      <c r="G2475" s="53" t="s">
        <v>6468</v>
      </c>
    </row>
    <row r="2476" customFormat="false" ht="12.75" hidden="false" customHeight="true" outlineLevel="0" collapsed="false">
      <c r="D2476" s="52" t="n">
        <v>45010</v>
      </c>
      <c r="E2476" s="53" t="s">
        <v>6445</v>
      </c>
      <c r="F2476" s="53" t="s">
        <v>6469</v>
      </c>
      <c r="G2476" s="53" t="s">
        <v>6470</v>
      </c>
    </row>
    <row r="2477" customFormat="false" ht="12.75" hidden="false" customHeight="true" outlineLevel="0" collapsed="false">
      <c r="D2477" s="52" t="n">
        <v>45010</v>
      </c>
      <c r="E2477" s="53" t="s">
        <v>6445</v>
      </c>
      <c r="F2477" s="53" t="s">
        <v>6471</v>
      </c>
      <c r="G2477" s="53" t="s">
        <v>6472</v>
      </c>
    </row>
    <row r="2478" customFormat="false" ht="12.75" hidden="false" customHeight="true" outlineLevel="0" collapsed="false">
      <c r="D2478" s="52" t="n">
        <v>45010</v>
      </c>
      <c r="E2478" s="53" t="s">
        <v>6445</v>
      </c>
      <c r="F2478" s="53" t="s">
        <v>6473</v>
      </c>
      <c r="G2478" s="53" t="s">
        <v>4050</v>
      </c>
    </row>
    <row r="2479" customFormat="false" ht="12.75" hidden="false" customHeight="true" outlineLevel="0" collapsed="false">
      <c r="D2479" s="52" t="n">
        <v>45010</v>
      </c>
      <c r="E2479" s="53" t="s">
        <v>6445</v>
      </c>
      <c r="F2479" s="53" t="s">
        <v>6474</v>
      </c>
      <c r="G2479" s="53" t="s">
        <v>6475</v>
      </c>
    </row>
    <row r="2480" customFormat="false" ht="12.75" hidden="false" customHeight="true" outlineLevel="0" collapsed="false">
      <c r="D2480" s="52" t="n">
        <v>45010</v>
      </c>
      <c r="E2480" s="53" t="s">
        <v>6445</v>
      </c>
      <c r="F2480" s="53" t="s">
        <v>6476</v>
      </c>
      <c r="G2480" s="53" t="s">
        <v>6477</v>
      </c>
    </row>
    <row r="2481" customFormat="false" ht="12.75" hidden="false" customHeight="true" outlineLevel="0" collapsed="false">
      <c r="D2481" s="52" t="n">
        <v>45010</v>
      </c>
      <c r="E2481" s="53" t="s">
        <v>6445</v>
      </c>
      <c r="F2481" s="53" t="s">
        <v>6478</v>
      </c>
      <c r="G2481" s="53" t="s">
        <v>6479</v>
      </c>
    </row>
    <row r="2482" customFormat="false" ht="12.75" hidden="false" customHeight="true" outlineLevel="0" collapsed="false">
      <c r="D2482" s="52" t="n">
        <v>45010</v>
      </c>
      <c r="E2482" s="53" t="s">
        <v>6445</v>
      </c>
      <c r="F2482" s="53" t="s">
        <v>6480</v>
      </c>
      <c r="G2482" s="53" t="s">
        <v>6481</v>
      </c>
    </row>
    <row r="2483" customFormat="false" ht="12.75" hidden="false" customHeight="true" outlineLevel="0" collapsed="false">
      <c r="D2483" s="52" t="n">
        <v>45010</v>
      </c>
      <c r="E2483" s="53" t="s">
        <v>6445</v>
      </c>
      <c r="F2483" s="53" t="s">
        <v>6482</v>
      </c>
      <c r="G2483" s="53" t="s">
        <v>6483</v>
      </c>
    </row>
    <row r="2484" customFormat="false" ht="12.75" hidden="false" customHeight="true" outlineLevel="0" collapsed="false">
      <c r="D2484" s="52" t="n">
        <v>45010</v>
      </c>
      <c r="E2484" s="53" t="s">
        <v>6445</v>
      </c>
      <c r="F2484" s="53" t="s">
        <v>6484</v>
      </c>
      <c r="G2484" s="53" t="s">
        <v>6485</v>
      </c>
    </row>
    <row r="2485" customFormat="false" ht="12.75" hidden="false" customHeight="true" outlineLevel="0" collapsed="false">
      <c r="D2485" s="52" t="n">
        <v>47008</v>
      </c>
      <c r="E2485" s="53" t="s">
        <v>6486</v>
      </c>
      <c r="F2485" s="53" t="s">
        <v>6487</v>
      </c>
      <c r="G2485" s="53" t="s">
        <v>6488</v>
      </c>
    </row>
    <row r="2486" customFormat="false" ht="12.75" hidden="false" customHeight="true" outlineLevel="0" collapsed="false">
      <c r="D2486" s="52" t="n">
        <v>47008</v>
      </c>
      <c r="E2486" s="53" t="s">
        <v>6486</v>
      </c>
      <c r="F2486" s="53" t="s">
        <v>6489</v>
      </c>
      <c r="G2486" s="53" t="s">
        <v>6490</v>
      </c>
    </row>
    <row r="2487" customFormat="false" ht="12.75" hidden="false" customHeight="true" outlineLevel="0" collapsed="false">
      <c r="D2487" s="52" t="n">
        <v>47008</v>
      </c>
      <c r="E2487" s="53" t="s">
        <v>6486</v>
      </c>
      <c r="F2487" s="53" t="s">
        <v>6491</v>
      </c>
      <c r="G2487" s="53" t="s">
        <v>4942</v>
      </c>
    </row>
    <row r="2488" customFormat="false" ht="12.75" hidden="false" customHeight="true" outlineLevel="0" collapsed="false">
      <c r="D2488" s="52" t="n">
        <v>47008</v>
      </c>
      <c r="E2488" s="53" t="s">
        <v>6486</v>
      </c>
      <c r="F2488" s="53" t="s">
        <v>6492</v>
      </c>
      <c r="G2488" s="53" t="s">
        <v>6493</v>
      </c>
    </row>
    <row r="2489" customFormat="false" ht="12.75" hidden="false" customHeight="true" outlineLevel="0" collapsed="false">
      <c r="D2489" s="52" t="n">
        <v>47008</v>
      </c>
      <c r="E2489" s="53" t="s">
        <v>6486</v>
      </c>
      <c r="F2489" s="53" t="s">
        <v>6494</v>
      </c>
      <c r="G2489" s="53" t="s">
        <v>4050</v>
      </c>
    </row>
    <row r="2490" customFormat="false" ht="12.75" hidden="false" customHeight="true" outlineLevel="0" collapsed="false">
      <c r="D2490" s="52" t="n">
        <v>53015</v>
      </c>
      <c r="E2490" s="53" t="s">
        <v>6495</v>
      </c>
      <c r="F2490" s="53" t="s">
        <v>6496</v>
      </c>
      <c r="G2490" s="53" t="s">
        <v>2777</v>
      </c>
    </row>
    <row r="2491" customFormat="false" ht="12.75" hidden="false" customHeight="true" outlineLevel="0" collapsed="false">
      <c r="D2491" s="52" t="n">
        <v>53015</v>
      </c>
      <c r="E2491" s="53" t="s">
        <v>6495</v>
      </c>
      <c r="F2491" s="53" t="s">
        <v>6497</v>
      </c>
      <c r="G2491" s="53" t="s">
        <v>6498</v>
      </c>
    </row>
    <row r="2492" customFormat="false" ht="12.75" hidden="false" customHeight="true" outlineLevel="0" collapsed="false">
      <c r="D2492" s="52" t="n">
        <v>53015</v>
      </c>
      <c r="E2492" s="53" t="s">
        <v>6495</v>
      </c>
      <c r="F2492" s="53" t="s">
        <v>6499</v>
      </c>
      <c r="G2492" s="53" t="s">
        <v>6500</v>
      </c>
    </row>
    <row r="2493" customFormat="false" ht="12.75" hidden="false" customHeight="true" outlineLevel="0" collapsed="false">
      <c r="D2493" s="52" t="n">
        <v>53015</v>
      </c>
      <c r="E2493" s="53" t="s">
        <v>6495</v>
      </c>
      <c r="F2493" s="53" t="s">
        <v>6501</v>
      </c>
      <c r="G2493" s="53" t="s">
        <v>6502</v>
      </c>
    </row>
    <row r="2494" customFormat="false" ht="12.75" hidden="false" customHeight="true" outlineLevel="0" collapsed="false">
      <c r="D2494" s="52" t="n">
        <v>53015</v>
      </c>
      <c r="E2494" s="53" t="s">
        <v>6495</v>
      </c>
      <c r="F2494" s="53" t="s">
        <v>6503</v>
      </c>
      <c r="G2494" s="53" t="s">
        <v>6504</v>
      </c>
    </row>
    <row r="2495" customFormat="false" ht="12.75" hidden="false" customHeight="true" outlineLevel="0" collapsed="false">
      <c r="D2495" s="52" t="n">
        <v>53015</v>
      </c>
      <c r="E2495" s="53" t="s">
        <v>6495</v>
      </c>
      <c r="F2495" s="53" t="s">
        <v>6505</v>
      </c>
      <c r="G2495" s="53" t="s">
        <v>6506</v>
      </c>
    </row>
    <row r="2496" customFormat="false" ht="12.75" hidden="false" customHeight="true" outlineLevel="0" collapsed="false">
      <c r="D2496" s="52" t="n">
        <v>53015</v>
      </c>
      <c r="E2496" s="53" t="s">
        <v>6495</v>
      </c>
      <c r="F2496" s="53" t="s">
        <v>6507</v>
      </c>
      <c r="G2496" s="53" t="s">
        <v>6508</v>
      </c>
    </row>
    <row r="2497" customFormat="false" ht="12.75" hidden="false" customHeight="true" outlineLevel="0" collapsed="false">
      <c r="D2497" s="52" t="n">
        <v>53015</v>
      </c>
      <c r="E2497" s="53" t="s">
        <v>6495</v>
      </c>
      <c r="F2497" s="53" t="s">
        <v>6509</v>
      </c>
      <c r="G2497" s="53" t="s">
        <v>6510</v>
      </c>
    </row>
    <row r="2498" customFormat="false" ht="12.75" hidden="false" customHeight="true" outlineLevel="0" collapsed="false">
      <c r="D2498" s="52" t="n">
        <v>53015</v>
      </c>
      <c r="E2498" s="53" t="s">
        <v>6495</v>
      </c>
      <c r="F2498" s="53" t="s">
        <v>6511</v>
      </c>
      <c r="G2498" s="53" t="s">
        <v>6512</v>
      </c>
    </row>
    <row r="2499" customFormat="false" ht="12.75" hidden="false" customHeight="true" outlineLevel="0" collapsed="false">
      <c r="D2499" s="52" t="n">
        <v>53015</v>
      </c>
      <c r="E2499" s="53" t="s">
        <v>6495</v>
      </c>
      <c r="F2499" s="53" t="s">
        <v>6513</v>
      </c>
      <c r="G2499" s="53" t="s">
        <v>6514</v>
      </c>
    </row>
    <row r="2500" customFormat="false" ht="12.75" hidden="false" customHeight="true" outlineLevel="0" collapsed="false">
      <c r="D2500" s="52" t="n">
        <v>53015</v>
      </c>
      <c r="E2500" s="53" t="s">
        <v>6495</v>
      </c>
      <c r="F2500" s="53" t="s">
        <v>6515</v>
      </c>
      <c r="G2500" s="53" t="s">
        <v>6516</v>
      </c>
    </row>
    <row r="2501" customFormat="false" ht="12.75" hidden="false" customHeight="true" outlineLevel="0" collapsed="false">
      <c r="D2501" s="52" t="n">
        <v>53015</v>
      </c>
      <c r="E2501" s="53" t="s">
        <v>6495</v>
      </c>
      <c r="F2501" s="53" t="s">
        <v>6517</v>
      </c>
      <c r="G2501" s="53" t="s">
        <v>6518</v>
      </c>
    </row>
    <row r="2502" customFormat="false" ht="12.75" hidden="false" customHeight="true" outlineLevel="0" collapsed="false">
      <c r="D2502" s="52" t="n">
        <v>53015</v>
      </c>
      <c r="E2502" s="53" t="s">
        <v>6495</v>
      </c>
      <c r="F2502" s="53" t="s">
        <v>6519</v>
      </c>
      <c r="G2502" s="53" t="s">
        <v>6520</v>
      </c>
    </row>
    <row r="2503" customFormat="false" ht="12.75" hidden="false" customHeight="true" outlineLevel="0" collapsed="false">
      <c r="D2503" s="52" t="n">
        <v>46018</v>
      </c>
      <c r="E2503" s="53" t="s">
        <v>6521</v>
      </c>
      <c r="F2503" s="53" t="s">
        <v>6522</v>
      </c>
      <c r="G2503" s="53" t="s">
        <v>6523</v>
      </c>
    </row>
    <row r="2504" customFormat="false" ht="12.75" hidden="false" customHeight="true" outlineLevel="0" collapsed="false">
      <c r="D2504" s="52" t="n">
        <v>46018</v>
      </c>
      <c r="E2504" s="53" t="s">
        <v>6521</v>
      </c>
      <c r="F2504" s="53" t="s">
        <v>6524</v>
      </c>
      <c r="G2504" s="53" t="s">
        <v>6525</v>
      </c>
    </row>
    <row r="2505" customFormat="false" ht="12.75" hidden="false" customHeight="true" outlineLevel="0" collapsed="false">
      <c r="D2505" s="52" t="n">
        <v>46018</v>
      </c>
      <c r="E2505" s="53" t="s">
        <v>6521</v>
      </c>
      <c r="F2505" s="53" t="s">
        <v>6526</v>
      </c>
      <c r="G2505" s="53" t="s">
        <v>6527</v>
      </c>
    </row>
    <row r="2506" customFormat="false" ht="12.75" hidden="false" customHeight="true" outlineLevel="0" collapsed="false">
      <c r="D2506" s="52" t="n">
        <v>46018</v>
      </c>
      <c r="E2506" s="53" t="s">
        <v>6521</v>
      </c>
      <c r="F2506" s="53" t="s">
        <v>6528</v>
      </c>
      <c r="G2506" s="53" t="s">
        <v>6529</v>
      </c>
    </row>
    <row r="2507" customFormat="false" ht="12.75" hidden="false" customHeight="true" outlineLevel="0" collapsed="false">
      <c r="D2507" s="52" t="n">
        <v>46018</v>
      </c>
      <c r="E2507" s="53" t="s">
        <v>6521</v>
      </c>
      <c r="F2507" s="53" t="s">
        <v>6530</v>
      </c>
      <c r="G2507" s="53" t="s">
        <v>6531</v>
      </c>
    </row>
    <row r="2508" customFormat="false" ht="12.75" hidden="false" customHeight="true" outlineLevel="0" collapsed="false">
      <c r="D2508" s="52" t="n">
        <v>46018</v>
      </c>
      <c r="E2508" s="53" t="s">
        <v>6521</v>
      </c>
      <c r="F2508" s="53" t="s">
        <v>6532</v>
      </c>
      <c r="G2508" s="53" t="s">
        <v>6533</v>
      </c>
    </row>
    <row r="2509" customFormat="false" ht="12.75" hidden="false" customHeight="true" outlineLevel="0" collapsed="false">
      <c r="D2509" s="52" t="n">
        <v>46018</v>
      </c>
      <c r="E2509" s="53" t="s">
        <v>6521</v>
      </c>
      <c r="F2509" s="53" t="s">
        <v>6534</v>
      </c>
      <c r="G2509" s="53" t="s">
        <v>6535</v>
      </c>
    </row>
    <row r="2510" customFormat="false" ht="12.75" hidden="false" customHeight="true" outlineLevel="0" collapsed="false">
      <c r="D2510" s="52" t="n">
        <v>46018</v>
      </c>
      <c r="E2510" s="53" t="s">
        <v>6521</v>
      </c>
      <c r="F2510" s="53" t="s">
        <v>6536</v>
      </c>
      <c r="G2510" s="53" t="s">
        <v>6537</v>
      </c>
    </row>
    <row r="2511" customFormat="false" ht="12.75" hidden="false" customHeight="true" outlineLevel="0" collapsed="false">
      <c r="D2511" s="52" t="n">
        <v>46018</v>
      </c>
      <c r="E2511" s="53" t="s">
        <v>6521</v>
      </c>
      <c r="F2511" s="53" t="s">
        <v>6538</v>
      </c>
      <c r="G2511" s="53" t="s">
        <v>6539</v>
      </c>
    </row>
    <row r="2512" customFormat="false" ht="12.75" hidden="false" customHeight="true" outlineLevel="0" collapsed="false">
      <c r="D2512" s="52" t="n">
        <v>46018</v>
      </c>
      <c r="E2512" s="53" t="s">
        <v>6521</v>
      </c>
      <c r="F2512" s="53" t="s">
        <v>6540</v>
      </c>
      <c r="G2512" s="53" t="s">
        <v>6541</v>
      </c>
    </row>
    <row r="2513" customFormat="false" ht="12.75" hidden="false" customHeight="true" outlineLevel="0" collapsed="false">
      <c r="D2513" s="52" t="n">
        <v>46018</v>
      </c>
      <c r="E2513" s="53" t="s">
        <v>6521</v>
      </c>
      <c r="F2513" s="53" t="s">
        <v>6542</v>
      </c>
      <c r="G2513" s="53" t="s">
        <v>6543</v>
      </c>
    </row>
    <row r="2514" customFormat="false" ht="12.75" hidden="false" customHeight="true" outlineLevel="0" collapsed="false">
      <c r="D2514" s="52" t="n">
        <v>46018</v>
      </c>
      <c r="E2514" s="53" t="s">
        <v>6521</v>
      </c>
      <c r="F2514" s="53" t="s">
        <v>6544</v>
      </c>
      <c r="G2514" s="53" t="s">
        <v>6545</v>
      </c>
    </row>
    <row r="2515" customFormat="false" ht="12.75" hidden="false" customHeight="true" outlineLevel="0" collapsed="false">
      <c r="D2515" s="52" t="n">
        <v>46018</v>
      </c>
      <c r="E2515" s="53" t="s">
        <v>6521</v>
      </c>
      <c r="F2515" s="53" t="s">
        <v>6546</v>
      </c>
      <c r="G2515" s="53" t="s">
        <v>6547</v>
      </c>
    </row>
    <row r="2516" customFormat="false" ht="12.75" hidden="false" customHeight="true" outlineLevel="0" collapsed="false">
      <c r="D2516" s="52" t="n">
        <v>46018</v>
      </c>
      <c r="E2516" s="53" t="s">
        <v>6521</v>
      </c>
      <c r="F2516" s="53" t="s">
        <v>6548</v>
      </c>
      <c r="G2516" s="53" t="s">
        <v>6549</v>
      </c>
    </row>
    <row r="2517" customFormat="false" ht="12.75" hidden="false" customHeight="true" outlineLevel="0" collapsed="false">
      <c r="D2517" s="52" t="n">
        <v>46018</v>
      </c>
      <c r="E2517" s="53" t="s">
        <v>6521</v>
      </c>
      <c r="F2517" s="53" t="s">
        <v>6550</v>
      </c>
      <c r="G2517" s="53" t="s">
        <v>6551</v>
      </c>
    </row>
    <row r="2518" customFormat="false" ht="12.75" hidden="false" customHeight="true" outlineLevel="0" collapsed="false">
      <c r="D2518" s="52" t="n">
        <v>46018</v>
      </c>
      <c r="E2518" s="53" t="s">
        <v>6521</v>
      </c>
      <c r="F2518" s="53" t="s">
        <v>6552</v>
      </c>
      <c r="G2518" s="53" t="s">
        <v>6553</v>
      </c>
    </row>
    <row r="2519" customFormat="false" ht="12.75" hidden="false" customHeight="true" outlineLevel="0" collapsed="false">
      <c r="D2519" s="52" t="n">
        <v>46018</v>
      </c>
      <c r="E2519" s="53" t="s">
        <v>6521</v>
      </c>
      <c r="F2519" s="53" t="s">
        <v>6554</v>
      </c>
      <c r="G2519" s="53" t="s">
        <v>6555</v>
      </c>
    </row>
    <row r="2520" customFormat="false" ht="12.75" hidden="false" customHeight="true" outlineLevel="0" collapsed="false">
      <c r="D2520" s="52" t="n">
        <v>46018</v>
      </c>
      <c r="E2520" s="53" t="s">
        <v>6521</v>
      </c>
      <c r="F2520" s="53" t="s">
        <v>6556</v>
      </c>
      <c r="G2520" s="53" t="s">
        <v>6557</v>
      </c>
    </row>
    <row r="2521" customFormat="false" ht="12.75" hidden="false" customHeight="true" outlineLevel="0" collapsed="false">
      <c r="D2521" s="52" t="n">
        <v>46018</v>
      </c>
      <c r="E2521" s="53" t="s">
        <v>6521</v>
      </c>
      <c r="F2521" s="53" t="s">
        <v>6558</v>
      </c>
      <c r="G2521" s="53" t="s">
        <v>2828</v>
      </c>
    </row>
    <row r="2522" customFormat="false" ht="12.75" hidden="false" customHeight="true" outlineLevel="0" collapsed="false">
      <c r="D2522" s="52" t="n">
        <v>46019</v>
      </c>
      <c r="E2522" s="53" t="s">
        <v>6559</v>
      </c>
      <c r="F2522" s="53" t="s">
        <v>6560</v>
      </c>
      <c r="G2522" s="53" t="s">
        <v>6561</v>
      </c>
    </row>
    <row r="2523" customFormat="false" ht="12.75" hidden="false" customHeight="true" outlineLevel="0" collapsed="false">
      <c r="D2523" s="52" t="n">
        <v>46019</v>
      </c>
      <c r="E2523" s="53" t="s">
        <v>6559</v>
      </c>
      <c r="F2523" s="53" t="s">
        <v>6562</v>
      </c>
      <c r="G2523" s="53" t="s">
        <v>2309</v>
      </c>
    </row>
    <row r="2524" customFormat="false" ht="12.75" hidden="false" customHeight="true" outlineLevel="0" collapsed="false">
      <c r="D2524" s="52" t="n">
        <v>46019</v>
      </c>
      <c r="E2524" s="53" t="s">
        <v>6559</v>
      </c>
      <c r="F2524" s="53" t="s">
        <v>6563</v>
      </c>
      <c r="G2524" s="53" t="s">
        <v>6564</v>
      </c>
    </row>
    <row r="2525" customFormat="false" ht="12.75" hidden="false" customHeight="true" outlineLevel="0" collapsed="false">
      <c r="D2525" s="52" t="n">
        <v>46019</v>
      </c>
      <c r="E2525" s="53" t="s">
        <v>6559</v>
      </c>
      <c r="F2525" s="53" t="s">
        <v>6565</v>
      </c>
      <c r="G2525" s="53" t="s">
        <v>6566</v>
      </c>
    </row>
    <row r="2526" customFormat="false" ht="12.75" hidden="false" customHeight="true" outlineLevel="0" collapsed="false">
      <c r="D2526" s="52" t="n">
        <v>46019</v>
      </c>
      <c r="E2526" s="53" t="s">
        <v>6559</v>
      </c>
      <c r="F2526" s="53" t="s">
        <v>6567</v>
      </c>
      <c r="G2526" s="53" t="s">
        <v>6568</v>
      </c>
    </row>
    <row r="2527" customFormat="false" ht="12.75" hidden="false" customHeight="true" outlineLevel="0" collapsed="false">
      <c r="D2527" s="52" t="n">
        <v>46019</v>
      </c>
      <c r="E2527" s="53" t="s">
        <v>6559</v>
      </c>
      <c r="F2527" s="53" t="s">
        <v>6569</v>
      </c>
      <c r="G2527" s="53" t="s">
        <v>6570</v>
      </c>
    </row>
    <row r="2528" customFormat="false" ht="12.75" hidden="false" customHeight="true" outlineLevel="0" collapsed="false">
      <c r="D2528" s="52" t="n">
        <v>46019</v>
      </c>
      <c r="E2528" s="53" t="s">
        <v>6559</v>
      </c>
      <c r="F2528" s="53" t="s">
        <v>6571</v>
      </c>
      <c r="G2528" s="53" t="s">
        <v>6572</v>
      </c>
    </row>
    <row r="2529" customFormat="false" ht="12.75" hidden="false" customHeight="true" outlineLevel="0" collapsed="false">
      <c r="D2529" s="52" t="n">
        <v>46019</v>
      </c>
      <c r="E2529" s="53" t="s">
        <v>6559</v>
      </c>
      <c r="F2529" s="53" t="s">
        <v>6573</v>
      </c>
      <c r="G2529" s="53" t="s">
        <v>6574</v>
      </c>
    </row>
    <row r="2530" customFormat="false" ht="12.75" hidden="false" customHeight="true" outlineLevel="0" collapsed="false">
      <c r="D2530" s="52" t="n">
        <v>46019</v>
      </c>
      <c r="E2530" s="53" t="s">
        <v>6559</v>
      </c>
      <c r="F2530" s="53" t="s">
        <v>6575</v>
      </c>
      <c r="G2530" s="53" t="s">
        <v>6576</v>
      </c>
    </row>
    <row r="2531" customFormat="false" ht="12.75" hidden="false" customHeight="true" outlineLevel="0" collapsed="false">
      <c r="D2531" s="52" t="n">
        <v>46019</v>
      </c>
      <c r="E2531" s="53" t="s">
        <v>6559</v>
      </c>
      <c r="F2531" s="53" t="s">
        <v>6577</v>
      </c>
      <c r="G2531" s="53" t="s">
        <v>6578</v>
      </c>
    </row>
    <row r="2532" customFormat="false" ht="12.75" hidden="false" customHeight="true" outlineLevel="0" collapsed="false">
      <c r="D2532" s="52" t="n">
        <v>46019</v>
      </c>
      <c r="E2532" s="53" t="s">
        <v>6559</v>
      </c>
      <c r="F2532" s="53" t="s">
        <v>6579</v>
      </c>
      <c r="G2532" s="53" t="s">
        <v>6580</v>
      </c>
    </row>
    <row r="2533" customFormat="false" ht="12.75" hidden="false" customHeight="true" outlineLevel="0" collapsed="false">
      <c r="D2533" s="52" t="n">
        <v>46019</v>
      </c>
      <c r="E2533" s="53" t="s">
        <v>6559</v>
      </c>
      <c r="F2533" s="53" t="s">
        <v>6581</v>
      </c>
      <c r="G2533" s="53" t="s">
        <v>6582</v>
      </c>
    </row>
    <row r="2534" customFormat="false" ht="12.75" hidden="false" customHeight="true" outlineLevel="0" collapsed="false">
      <c r="D2534" s="52" t="n">
        <v>46019</v>
      </c>
      <c r="E2534" s="53" t="s">
        <v>6559</v>
      </c>
      <c r="F2534" s="53" t="s">
        <v>6583</v>
      </c>
      <c r="G2534" s="53" t="s">
        <v>6584</v>
      </c>
    </row>
    <row r="2535" customFormat="false" ht="12.75" hidden="false" customHeight="true" outlineLevel="0" collapsed="false">
      <c r="D2535" s="52" t="n">
        <v>46019</v>
      </c>
      <c r="E2535" s="53" t="s">
        <v>6559</v>
      </c>
      <c r="F2535" s="53" t="s">
        <v>6585</v>
      </c>
      <c r="G2535" s="53" t="s">
        <v>6586</v>
      </c>
    </row>
    <row r="2536" customFormat="false" ht="12.75" hidden="false" customHeight="true" outlineLevel="0" collapsed="false">
      <c r="D2536" s="52" t="n">
        <v>46020</v>
      </c>
      <c r="E2536" s="53" t="s">
        <v>6587</v>
      </c>
      <c r="F2536" s="53" t="s">
        <v>6588</v>
      </c>
      <c r="G2536" s="53" t="s">
        <v>6589</v>
      </c>
    </row>
    <row r="2537" customFormat="false" ht="12.75" hidden="false" customHeight="true" outlineLevel="0" collapsed="false">
      <c r="D2537" s="52" t="n">
        <v>46020</v>
      </c>
      <c r="E2537" s="53" t="s">
        <v>6587</v>
      </c>
      <c r="F2537" s="53" t="s">
        <v>6590</v>
      </c>
      <c r="G2537" s="53" t="s">
        <v>6591</v>
      </c>
    </row>
    <row r="2538" customFormat="false" ht="12.75" hidden="false" customHeight="true" outlineLevel="0" collapsed="false">
      <c r="D2538" s="52" t="n">
        <v>46020</v>
      </c>
      <c r="E2538" s="53" t="s">
        <v>6587</v>
      </c>
      <c r="F2538" s="53" t="s">
        <v>6592</v>
      </c>
      <c r="G2538" s="53" t="s">
        <v>6593</v>
      </c>
    </row>
    <row r="2539" customFormat="false" ht="12.75" hidden="false" customHeight="true" outlineLevel="0" collapsed="false">
      <c r="D2539" s="52" t="n">
        <v>46020</v>
      </c>
      <c r="E2539" s="53" t="s">
        <v>6587</v>
      </c>
      <c r="F2539" s="53" t="s">
        <v>6594</v>
      </c>
      <c r="G2539" s="53" t="s">
        <v>6595</v>
      </c>
    </row>
    <row r="2540" customFormat="false" ht="12.75" hidden="false" customHeight="true" outlineLevel="0" collapsed="false">
      <c r="D2540" s="52" t="n">
        <v>46020</v>
      </c>
      <c r="E2540" s="53" t="s">
        <v>6587</v>
      </c>
      <c r="F2540" s="53" t="s">
        <v>6596</v>
      </c>
      <c r="G2540" s="53" t="s">
        <v>6597</v>
      </c>
    </row>
    <row r="2541" customFormat="false" ht="12.75" hidden="false" customHeight="true" outlineLevel="0" collapsed="false">
      <c r="D2541" s="52" t="n">
        <v>46020</v>
      </c>
      <c r="E2541" s="53" t="s">
        <v>6587</v>
      </c>
      <c r="F2541" s="53" t="s">
        <v>6598</v>
      </c>
      <c r="G2541" s="53" t="s">
        <v>6599</v>
      </c>
    </row>
    <row r="2542" customFormat="false" ht="12.75" hidden="false" customHeight="true" outlineLevel="0" collapsed="false">
      <c r="D2542" s="52" t="n">
        <v>46020</v>
      </c>
      <c r="E2542" s="53" t="s">
        <v>6587</v>
      </c>
      <c r="F2542" s="53" t="s">
        <v>6600</v>
      </c>
      <c r="G2542" s="53" t="s">
        <v>6601</v>
      </c>
    </row>
    <row r="2543" customFormat="false" ht="12.75" hidden="false" customHeight="true" outlineLevel="0" collapsed="false">
      <c r="D2543" s="52" t="n">
        <v>46020</v>
      </c>
      <c r="E2543" s="53" t="s">
        <v>6587</v>
      </c>
      <c r="F2543" s="53" t="s">
        <v>6602</v>
      </c>
      <c r="G2543" s="53" t="s">
        <v>6603</v>
      </c>
    </row>
    <row r="2544" customFormat="false" ht="12.75" hidden="false" customHeight="true" outlineLevel="0" collapsed="false">
      <c r="D2544" s="52" t="n">
        <v>46020</v>
      </c>
      <c r="E2544" s="53" t="s">
        <v>6587</v>
      </c>
      <c r="F2544" s="53" t="s">
        <v>6604</v>
      </c>
      <c r="G2544" s="53" t="s">
        <v>6605</v>
      </c>
    </row>
    <row r="2545" customFormat="false" ht="12.75" hidden="false" customHeight="true" outlineLevel="0" collapsed="false">
      <c r="D2545" s="52" t="n">
        <v>46020</v>
      </c>
      <c r="E2545" s="53" t="s">
        <v>6587</v>
      </c>
      <c r="F2545" s="53" t="s">
        <v>6606</v>
      </c>
      <c r="G2545" s="53" t="s">
        <v>6607</v>
      </c>
    </row>
    <row r="2546" customFormat="false" ht="12.75" hidden="false" customHeight="true" outlineLevel="0" collapsed="false">
      <c r="D2546" s="52" t="n">
        <v>46020</v>
      </c>
      <c r="E2546" s="53" t="s">
        <v>6587</v>
      </c>
      <c r="F2546" s="53" t="s">
        <v>6608</v>
      </c>
      <c r="G2546" s="53" t="s">
        <v>6609</v>
      </c>
    </row>
    <row r="2547" customFormat="false" ht="12.75" hidden="false" customHeight="true" outlineLevel="0" collapsed="false">
      <c r="D2547" s="52" t="n">
        <v>46020</v>
      </c>
      <c r="E2547" s="53" t="s">
        <v>6587</v>
      </c>
      <c r="F2547" s="53" t="s">
        <v>6610</v>
      </c>
      <c r="G2547" s="53" t="s">
        <v>6611</v>
      </c>
    </row>
    <row r="2548" customFormat="false" ht="12.75" hidden="false" customHeight="true" outlineLevel="0" collapsed="false">
      <c r="D2548" s="52" t="n">
        <v>46020</v>
      </c>
      <c r="E2548" s="53" t="s">
        <v>6587</v>
      </c>
      <c r="F2548" s="53" t="s">
        <v>6612</v>
      </c>
      <c r="G2548" s="53" t="s">
        <v>6613</v>
      </c>
    </row>
    <row r="2549" customFormat="false" ht="12.75" hidden="false" customHeight="true" outlineLevel="0" collapsed="false">
      <c r="D2549" s="52" t="n">
        <v>46020</v>
      </c>
      <c r="E2549" s="53" t="s">
        <v>6587</v>
      </c>
      <c r="F2549" s="53" t="s">
        <v>6614</v>
      </c>
      <c r="G2549" s="53" t="s">
        <v>6615</v>
      </c>
    </row>
    <row r="2550" customFormat="false" ht="12.75" hidden="false" customHeight="true" outlineLevel="0" collapsed="false">
      <c r="D2550" s="52" t="n">
        <v>47009</v>
      </c>
      <c r="E2550" s="53" t="s">
        <v>6616</v>
      </c>
      <c r="F2550" s="53" t="s">
        <v>6617</v>
      </c>
      <c r="G2550" s="53" t="s">
        <v>6618</v>
      </c>
    </row>
    <row r="2551" customFormat="false" ht="12.75" hidden="false" customHeight="true" outlineLevel="0" collapsed="false">
      <c r="D2551" s="52" t="n">
        <v>47009</v>
      </c>
      <c r="E2551" s="53" t="s">
        <v>6616</v>
      </c>
      <c r="F2551" s="53" t="s">
        <v>6619</v>
      </c>
      <c r="G2551" s="53" t="s">
        <v>6620</v>
      </c>
    </row>
    <row r="2552" customFormat="false" ht="12.75" hidden="false" customHeight="true" outlineLevel="0" collapsed="false">
      <c r="D2552" s="52" t="n">
        <v>47009</v>
      </c>
      <c r="E2552" s="53" t="s">
        <v>6616</v>
      </c>
      <c r="F2552" s="53" t="s">
        <v>6621</v>
      </c>
      <c r="G2552" s="53" t="s">
        <v>6622</v>
      </c>
    </row>
    <row r="2553" customFormat="false" ht="12.75" hidden="false" customHeight="true" outlineLevel="0" collapsed="false">
      <c r="D2553" s="52" t="n">
        <v>47009</v>
      </c>
      <c r="E2553" s="53" t="s">
        <v>6616</v>
      </c>
      <c r="F2553" s="53" t="s">
        <v>6623</v>
      </c>
      <c r="G2553" s="53" t="s">
        <v>6624</v>
      </c>
    </row>
    <row r="2554" customFormat="false" ht="12.75" hidden="false" customHeight="true" outlineLevel="0" collapsed="false">
      <c r="D2554" s="52" t="n">
        <v>47009</v>
      </c>
      <c r="E2554" s="53" t="s">
        <v>6616</v>
      </c>
      <c r="F2554" s="53" t="s">
        <v>6625</v>
      </c>
      <c r="G2554" s="53" t="s">
        <v>6626</v>
      </c>
    </row>
    <row r="2555" customFormat="false" ht="12.75" hidden="false" customHeight="true" outlineLevel="0" collapsed="false">
      <c r="D2555" s="52" t="n">
        <v>47009</v>
      </c>
      <c r="E2555" s="53" t="s">
        <v>6616</v>
      </c>
      <c r="F2555" s="53" t="s">
        <v>6627</v>
      </c>
      <c r="G2555" s="53" t="s">
        <v>6628</v>
      </c>
    </row>
    <row r="2556" customFormat="false" ht="12.75" hidden="false" customHeight="true" outlineLevel="0" collapsed="false">
      <c r="D2556" s="52" t="n">
        <v>47009</v>
      </c>
      <c r="E2556" s="53" t="s">
        <v>6616</v>
      </c>
      <c r="F2556" s="53" t="s">
        <v>6629</v>
      </c>
      <c r="G2556" s="53" t="s">
        <v>6630</v>
      </c>
    </row>
    <row r="2557" customFormat="false" ht="12.75" hidden="false" customHeight="true" outlineLevel="0" collapsed="false">
      <c r="D2557" s="52" t="n">
        <v>47009</v>
      </c>
      <c r="E2557" s="53" t="s">
        <v>6616</v>
      </c>
      <c r="F2557" s="53" t="s">
        <v>6631</v>
      </c>
      <c r="G2557" s="53" t="s">
        <v>6632</v>
      </c>
    </row>
    <row r="2558" customFormat="false" ht="12.75" hidden="false" customHeight="true" outlineLevel="0" collapsed="false">
      <c r="D2558" s="52" t="n">
        <v>47009</v>
      </c>
      <c r="E2558" s="53" t="s">
        <v>6616</v>
      </c>
      <c r="F2558" s="53" t="s">
        <v>6633</v>
      </c>
      <c r="G2558" s="53" t="s">
        <v>6634</v>
      </c>
    </row>
    <row r="2559" customFormat="false" ht="12.75" hidden="false" customHeight="true" outlineLevel="0" collapsed="false">
      <c r="D2559" s="52" t="n">
        <v>47009</v>
      </c>
      <c r="E2559" s="53" t="s">
        <v>6616</v>
      </c>
      <c r="F2559" s="53" t="s">
        <v>6635</v>
      </c>
      <c r="G2559" s="53" t="s">
        <v>6636</v>
      </c>
    </row>
    <row r="2560" customFormat="false" ht="12.75" hidden="false" customHeight="true" outlineLevel="0" collapsed="false">
      <c r="D2560" s="52" t="n">
        <v>47009</v>
      </c>
      <c r="E2560" s="53" t="s">
        <v>6616</v>
      </c>
      <c r="F2560" s="53" t="s">
        <v>6637</v>
      </c>
      <c r="G2560" s="53" t="s">
        <v>6638</v>
      </c>
    </row>
    <row r="2561" customFormat="false" ht="12.75" hidden="false" customHeight="true" outlineLevel="0" collapsed="false">
      <c r="D2561" s="52" t="n">
        <v>48027</v>
      </c>
      <c r="E2561" s="53" t="s">
        <v>6639</v>
      </c>
      <c r="F2561" s="53" t="s">
        <v>6640</v>
      </c>
      <c r="G2561" s="53" t="s">
        <v>6641</v>
      </c>
    </row>
    <row r="2562" customFormat="false" ht="12.75" hidden="false" customHeight="true" outlineLevel="0" collapsed="false">
      <c r="D2562" s="52" t="n">
        <v>48027</v>
      </c>
      <c r="E2562" s="53" t="s">
        <v>6639</v>
      </c>
      <c r="F2562" s="53" t="s">
        <v>6642</v>
      </c>
      <c r="G2562" s="53" t="s">
        <v>6643</v>
      </c>
    </row>
    <row r="2563" customFormat="false" ht="12.75" hidden="false" customHeight="true" outlineLevel="0" collapsed="false">
      <c r="D2563" s="52" t="n">
        <v>48027</v>
      </c>
      <c r="E2563" s="53" t="s">
        <v>6639</v>
      </c>
      <c r="F2563" s="53" t="s">
        <v>6644</v>
      </c>
      <c r="G2563" s="53" t="s">
        <v>6645</v>
      </c>
    </row>
    <row r="2564" customFormat="false" ht="12.75" hidden="false" customHeight="true" outlineLevel="0" collapsed="false">
      <c r="D2564" s="52" t="n">
        <v>48027</v>
      </c>
      <c r="E2564" s="53" t="s">
        <v>6639</v>
      </c>
      <c r="F2564" s="53" t="s">
        <v>6646</v>
      </c>
      <c r="G2564" s="53" t="s">
        <v>6647</v>
      </c>
    </row>
    <row r="2565" customFormat="false" ht="12.75" hidden="false" customHeight="true" outlineLevel="0" collapsed="false">
      <c r="D2565" s="52" t="n">
        <v>48027</v>
      </c>
      <c r="E2565" s="53" t="s">
        <v>6639</v>
      </c>
      <c r="F2565" s="53" t="s">
        <v>6648</v>
      </c>
      <c r="G2565" s="53" t="s">
        <v>6649</v>
      </c>
    </row>
    <row r="2566" customFormat="false" ht="12.75" hidden="false" customHeight="true" outlineLevel="0" collapsed="false">
      <c r="D2566" s="52" t="n">
        <v>48027</v>
      </c>
      <c r="E2566" s="53" t="s">
        <v>6639</v>
      </c>
      <c r="F2566" s="53" t="s">
        <v>6650</v>
      </c>
      <c r="G2566" s="53" t="s">
        <v>6651</v>
      </c>
    </row>
    <row r="2567" customFormat="false" ht="12.75" hidden="false" customHeight="true" outlineLevel="0" collapsed="false">
      <c r="D2567" s="52" t="n">
        <v>48027</v>
      </c>
      <c r="E2567" s="53" t="s">
        <v>6639</v>
      </c>
      <c r="F2567" s="53" t="s">
        <v>6652</v>
      </c>
      <c r="G2567" s="53" t="s">
        <v>6653</v>
      </c>
    </row>
    <row r="2568" customFormat="false" ht="12.75" hidden="false" customHeight="true" outlineLevel="0" collapsed="false">
      <c r="D2568" s="52" t="n">
        <v>48027</v>
      </c>
      <c r="E2568" s="53" t="s">
        <v>6639</v>
      </c>
      <c r="F2568" s="53" t="s">
        <v>6654</v>
      </c>
      <c r="G2568" s="53" t="s">
        <v>6655</v>
      </c>
    </row>
    <row r="2569" customFormat="false" ht="12.75" hidden="false" customHeight="true" outlineLevel="0" collapsed="false">
      <c r="D2569" s="52" t="n">
        <v>48027</v>
      </c>
      <c r="E2569" s="53" t="s">
        <v>6639</v>
      </c>
      <c r="F2569" s="53" t="s">
        <v>6656</v>
      </c>
      <c r="G2569" s="53" t="s">
        <v>6657</v>
      </c>
    </row>
    <row r="2570" customFormat="false" ht="12.75" hidden="false" customHeight="true" outlineLevel="0" collapsed="false">
      <c r="D2570" s="52" t="n">
        <v>48027</v>
      </c>
      <c r="E2570" s="53" t="s">
        <v>6639</v>
      </c>
      <c r="F2570" s="53" t="s">
        <v>6658</v>
      </c>
      <c r="G2570" s="53" t="s">
        <v>6659</v>
      </c>
    </row>
    <row r="2571" customFormat="false" ht="12.75" hidden="false" customHeight="true" outlineLevel="0" collapsed="false">
      <c r="D2571" s="52" t="n">
        <v>48027</v>
      </c>
      <c r="E2571" s="53" t="s">
        <v>6639</v>
      </c>
      <c r="F2571" s="53" t="s">
        <v>6660</v>
      </c>
      <c r="G2571" s="53" t="s">
        <v>2849</v>
      </c>
    </row>
    <row r="2572" customFormat="false" ht="12.75" hidden="false" customHeight="true" outlineLevel="0" collapsed="false">
      <c r="D2572" s="52" t="n">
        <v>48027</v>
      </c>
      <c r="E2572" s="53" t="s">
        <v>6639</v>
      </c>
      <c r="F2572" s="53" t="s">
        <v>6661</v>
      </c>
      <c r="G2572" s="53" t="s">
        <v>6662</v>
      </c>
    </row>
    <row r="2573" customFormat="false" ht="12.75" hidden="false" customHeight="true" outlineLevel="0" collapsed="false">
      <c r="D2573" s="52" t="n">
        <v>48027</v>
      </c>
      <c r="E2573" s="53" t="s">
        <v>6639</v>
      </c>
      <c r="F2573" s="53" t="s">
        <v>6663</v>
      </c>
      <c r="G2573" s="53" t="s">
        <v>6664</v>
      </c>
    </row>
    <row r="2574" customFormat="false" ht="12.75" hidden="false" customHeight="true" outlineLevel="0" collapsed="false">
      <c r="D2574" s="50" t="n">
        <v>52037</v>
      </c>
      <c r="E2574" s="51" t="s">
        <v>1732</v>
      </c>
      <c r="F2574" s="53" t="s">
        <v>6665</v>
      </c>
      <c r="G2574" s="53" t="s">
        <v>6666</v>
      </c>
    </row>
    <row r="2575" customFormat="false" ht="12.75" hidden="false" customHeight="true" outlineLevel="0" collapsed="false">
      <c r="D2575" s="50" t="n">
        <v>52037</v>
      </c>
      <c r="E2575" s="51" t="s">
        <v>1732</v>
      </c>
      <c r="F2575" s="53" t="s">
        <v>6667</v>
      </c>
      <c r="G2575" s="53" t="s">
        <v>6668</v>
      </c>
    </row>
    <row r="2576" customFormat="false" ht="12.75" hidden="false" customHeight="true" outlineLevel="0" collapsed="false">
      <c r="D2576" s="50" t="n">
        <v>52037</v>
      </c>
      <c r="E2576" s="51" t="s">
        <v>1732</v>
      </c>
      <c r="F2576" s="53" t="s">
        <v>6669</v>
      </c>
      <c r="G2576" s="53" t="s">
        <v>6670</v>
      </c>
    </row>
    <row r="2577" customFormat="false" ht="12.75" hidden="false" customHeight="true" outlineLevel="0" collapsed="false">
      <c r="D2577" s="50" t="n">
        <v>52037</v>
      </c>
      <c r="E2577" s="51" t="s">
        <v>1732</v>
      </c>
      <c r="F2577" s="53" t="s">
        <v>6671</v>
      </c>
      <c r="G2577" s="53" t="s">
        <v>6672</v>
      </c>
    </row>
    <row r="2578" customFormat="false" ht="12.75" hidden="false" customHeight="true" outlineLevel="0" collapsed="false">
      <c r="D2578" s="50" t="n">
        <v>52037</v>
      </c>
      <c r="E2578" s="51" t="s">
        <v>1732</v>
      </c>
      <c r="F2578" s="53" t="s">
        <v>6673</v>
      </c>
      <c r="G2578" s="53" t="s">
        <v>4015</v>
      </c>
    </row>
    <row r="2579" customFormat="false" ht="12.75" hidden="false" customHeight="true" outlineLevel="0" collapsed="false">
      <c r="D2579" s="50" t="n">
        <v>52037</v>
      </c>
      <c r="E2579" s="51" t="s">
        <v>1732</v>
      </c>
      <c r="F2579" s="53" t="s">
        <v>6674</v>
      </c>
      <c r="G2579" s="53" t="s">
        <v>6675</v>
      </c>
    </row>
    <row r="2580" customFormat="false" ht="12.75" hidden="false" customHeight="true" outlineLevel="0" collapsed="false">
      <c r="D2580" s="50" t="n">
        <v>52037</v>
      </c>
      <c r="E2580" s="51" t="s">
        <v>1732</v>
      </c>
      <c r="F2580" s="53" t="s">
        <v>6676</v>
      </c>
      <c r="G2580" s="53" t="s">
        <v>6677</v>
      </c>
    </row>
    <row r="2581" customFormat="false" ht="12.75" hidden="false" customHeight="true" outlineLevel="0" collapsed="false">
      <c r="D2581" s="50" t="n">
        <v>52037</v>
      </c>
      <c r="E2581" s="51" t="s">
        <v>1732</v>
      </c>
      <c r="F2581" s="53" t="s">
        <v>6678</v>
      </c>
      <c r="G2581" s="53" t="s">
        <v>1505</v>
      </c>
    </row>
    <row r="2582" customFormat="false" ht="12.75" hidden="false" customHeight="true" outlineLevel="0" collapsed="false">
      <c r="D2582" s="50" t="n">
        <v>52037</v>
      </c>
      <c r="E2582" s="51" t="s">
        <v>1732</v>
      </c>
      <c r="F2582" s="53" t="s">
        <v>6679</v>
      </c>
      <c r="G2582" s="53" t="s">
        <v>6680</v>
      </c>
    </row>
    <row r="2583" customFormat="false" ht="12.75" hidden="false" customHeight="true" outlineLevel="0" collapsed="false">
      <c r="D2583" s="52" t="n">
        <v>47010</v>
      </c>
      <c r="E2583" s="53" t="s">
        <v>6681</v>
      </c>
      <c r="F2583" s="53" t="s">
        <v>6682</v>
      </c>
      <c r="G2583" s="53" t="s">
        <v>6683</v>
      </c>
    </row>
    <row r="2584" customFormat="false" ht="12.75" hidden="false" customHeight="true" outlineLevel="0" collapsed="false">
      <c r="D2584" s="52" t="n">
        <v>47010</v>
      </c>
      <c r="E2584" s="53" t="s">
        <v>6681</v>
      </c>
      <c r="F2584" s="53" t="s">
        <v>6684</v>
      </c>
      <c r="G2584" s="53" t="s">
        <v>5101</v>
      </c>
    </row>
    <row r="2585" customFormat="false" ht="12.75" hidden="false" customHeight="true" outlineLevel="0" collapsed="false">
      <c r="D2585" s="52" t="n">
        <v>47010</v>
      </c>
      <c r="E2585" s="53" t="s">
        <v>6681</v>
      </c>
      <c r="F2585" s="53" t="s">
        <v>6685</v>
      </c>
      <c r="G2585" s="53" t="s">
        <v>4587</v>
      </c>
    </row>
    <row r="2586" customFormat="false" ht="12.75" hidden="false" customHeight="true" outlineLevel="0" collapsed="false">
      <c r="D2586" s="52" t="n">
        <v>47010</v>
      </c>
      <c r="E2586" s="53" t="s">
        <v>6681</v>
      </c>
      <c r="F2586" s="53" t="s">
        <v>6686</v>
      </c>
      <c r="G2586" s="53" t="s">
        <v>3282</v>
      </c>
    </row>
    <row r="2587" customFormat="false" ht="12.75" hidden="false" customHeight="true" outlineLevel="0" collapsed="false">
      <c r="D2587" s="52" t="n">
        <v>47010</v>
      </c>
      <c r="E2587" s="53" t="s">
        <v>6681</v>
      </c>
      <c r="F2587" s="53" t="s">
        <v>6687</v>
      </c>
      <c r="G2587" s="53" t="s">
        <v>6688</v>
      </c>
    </row>
    <row r="2588" customFormat="false" ht="12.75" hidden="false" customHeight="true" outlineLevel="0" collapsed="false">
      <c r="D2588" s="52" t="n">
        <v>53016</v>
      </c>
      <c r="E2588" s="53" t="s">
        <v>6689</v>
      </c>
      <c r="F2588" s="53" t="s">
        <v>6690</v>
      </c>
      <c r="G2588" s="53" t="s">
        <v>6691</v>
      </c>
    </row>
    <row r="2589" customFormat="false" ht="12.75" hidden="false" customHeight="true" outlineLevel="0" collapsed="false">
      <c r="D2589" s="52" t="n">
        <v>53016</v>
      </c>
      <c r="E2589" s="53" t="s">
        <v>6689</v>
      </c>
      <c r="F2589" s="53" t="s">
        <v>6692</v>
      </c>
      <c r="G2589" s="53" t="s">
        <v>6693</v>
      </c>
    </row>
    <row r="2590" customFormat="false" ht="12.75" hidden="false" customHeight="true" outlineLevel="0" collapsed="false">
      <c r="D2590" s="52" t="n">
        <v>53016</v>
      </c>
      <c r="E2590" s="53" t="s">
        <v>6689</v>
      </c>
      <c r="F2590" s="53" t="s">
        <v>6694</v>
      </c>
      <c r="G2590" s="53" t="s">
        <v>6695</v>
      </c>
    </row>
    <row r="2591" customFormat="false" ht="12.75" hidden="false" customHeight="true" outlineLevel="0" collapsed="false">
      <c r="D2591" s="52" t="n">
        <v>53016</v>
      </c>
      <c r="E2591" s="53" t="s">
        <v>6689</v>
      </c>
      <c r="F2591" s="53" t="s">
        <v>6696</v>
      </c>
      <c r="G2591" s="53" t="s">
        <v>6697</v>
      </c>
    </row>
    <row r="2592" customFormat="false" ht="12.75" hidden="false" customHeight="true" outlineLevel="0" collapsed="false">
      <c r="D2592" s="52" t="n">
        <v>53016</v>
      </c>
      <c r="E2592" s="53" t="s">
        <v>6689</v>
      </c>
      <c r="F2592" s="53" t="s">
        <v>6698</v>
      </c>
      <c r="G2592" s="53" t="s">
        <v>6699</v>
      </c>
    </row>
    <row r="2593" customFormat="false" ht="12.75" hidden="false" customHeight="true" outlineLevel="0" collapsed="false">
      <c r="D2593" s="52" t="n">
        <v>53016</v>
      </c>
      <c r="E2593" s="53" t="s">
        <v>6689</v>
      </c>
      <c r="F2593" s="53" t="s">
        <v>6700</v>
      </c>
      <c r="G2593" s="53" t="s">
        <v>6701</v>
      </c>
    </row>
    <row r="2594" customFormat="false" ht="12.75" hidden="false" customHeight="true" outlineLevel="0" collapsed="false">
      <c r="D2594" s="52" t="n">
        <v>53016</v>
      </c>
      <c r="E2594" s="53" t="s">
        <v>6689</v>
      </c>
      <c r="F2594" s="53" t="s">
        <v>6702</v>
      </c>
      <c r="G2594" s="53" t="s">
        <v>6703</v>
      </c>
    </row>
    <row r="2595" customFormat="false" ht="12.75" hidden="false" customHeight="true" outlineLevel="0" collapsed="false">
      <c r="D2595" s="52" t="n">
        <v>53016</v>
      </c>
      <c r="E2595" s="53" t="s">
        <v>6689</v>
      </c>
      <c r="F2595" s="53" t="s">
        <v>6704</v>
      </c>
      <c r="G2595" s="53" t="s">
        <v>6705</v>
      </c>
    </row>
    <row r="2596" customFormat="false" ht="12.75" hidden="false" customHeight="true" outlineLevel="0" collapsed="false">
      <c r="D2596" s="52" t="n">
        <v>53016</v>
      </c>
      <c r="E2596" s="53" t="s">
        <v>6689</v>
      </c>
      <c r="F2596" s="53" t="s">
        <v>6706</v>
      </c>
      <c r="G2596" s="53" t="s">
        <v>6707</v>
      </c>
    </row>
    <row r="2597" customFormat="false" ht="12.75" hidden="false" customHeight="true" outlineLevel="0" collapsed="false">
      <c r="D2597" s="52" t="n">
        <v>53016</v>
      </c>
      <c r="E2597" s="53" t="s">
        <v>6689</v>
      </c>
      <c r="F2597" s="53" t="s">
        <v>6708</v>
      </c>
      <c r="G2597" s="53" t="s">
        <v>6709</v>
      </c>
    </row>
    <row r="2598" customFormat="false" ht="12.75" hidden="false" customHeight="true" outlineLevel="0" collapsed="false">
      <c r="D2598" s="52" t="n">
        <v>53016</v>
      </c>
      <c r="E2598" s="53" t="s">
        <v>6689</v>
      </c>
      <c r="F2598" s="53" t="s">
        <v>6710</v>
      </c>
      <c r="G2598" s="53" t="s">
        <v>6711</v>
      </c>
    </row>
    <row r="2599" customFormat="false" ht="12.75" hidden="false" customHeight="true" outlineLevel="0" collapsed="false">
      <c r="D2599" s="52" t="n">
        <v>53016</v>
      </c>
      <c r="E2599" s="53" t="s">
        <v>6689</v>
      </c>
      <c r="F2599" s="53" t="s">
        <v>6712</v>
      </c>
      <c r="G2599" s="53" t="s">
        <v>6713</v>
      </c>
    </row>
    <row r="2600" customFormat="false" ht="12.75" hidden="false" customHeight="true" outlineLevel="0" collapsed="false">
      <c r="D2600" s="52" t="n">
        <v>53016</v>
      </c>
      <c r="E2600" s="53" t="s">
        <v>6689</v>
      </c>
      <c r="F2600" s="53" t="s">
        <v>6714</v>
      </c>
      <c r="G2600" s="53" t="s">
        <v>6715</v>
      </c>
    </row>
    <row r="2601" customFormat="false" ht="12.75" hidden="false" customHeight="true" outlineLevel="0" collapsed="false">
      <c r="D2601" s="52" t="n">
        <v>53016</v>
      </c>
      <c r="E2601" s="53" t="s">
        <v>6689</v>
      </c>
      <c r="F2601" s="53" t="s">
        <v>6716</v>
      </c>
      <c r="G2601" s="53" t="s">
        <v>1770</v>
      </c>
    </row>
    <row r="2602" customFormat="false" ht="12.75" hidden="false" customHeight="true" outlineLevel="0" collapsed="false">
      <c r="D2602" s="52" t="n">
        <v>51025</v>
      </c>
      <c r="E2602" s="53" t="s">
        <v>6717</v>
      </c>
      <c r="F2602" s="53" t="s">
        <v>6718</v>
      </c>
      <c r="G2602" s="53" t="s">
        <v>6719</v>
      </c>
    </row>
    <row r="2603" customFormat="false" ht="12.75" hidden="false" customHeight="true" outlineLevel="0" collapsed="false">
      <c r="D2603" s="52" t="n">
        <v>51025</v>
      </c>
      <c r="E2603" s="53" t="s">
        <v>6717</v>
      </c>
      <c r="F2603" s="53" t="s">
        <v>6720</v>
      </c>
      <c r="G2603" s="53" t="s">
        <v>3974</v>
      </c>
    </row>
    <row r="2604" customFormat="false" ht="12.75" hidden="false" customHeight="true" outlineLevel="0" collapsed="false">
      <c r="D2604" s="52" t="n">
        <v>51025</v>
      </c>
      <c r="E2604" s="53" t="s">
        <v>6717</v>
      </c>
      <c r="F2604" s="53" t="s">
        <v>6721</v>
      </c>
      <c r="G2604" s="53" t="s">
        <v>6722</v>
      </c>
    </row>
    <row r="2605" customFormat="false" ht="12.75" hidden="false" customHeight="true" outlineLevel="0" collapsed="false">
      <c r="D2605" s="52" t="n">
        <v>51025</v>
      </c>
      <c r="E2605" s="53" t="s">
        <v>6717</v>
      </c>
      <c r="F2605" s="53" t="s">
        <v>6723</v>
      </c>
      <c r="G2605" s="53" t="s">
        <v>6724</v>
      </c>
    </row>
    <row r="2606" customFormat="false" ht="12.75" hidden="false" customHeight="true" outlineLevel="0" collapsed="false">
      <c r="D2606" s="52" t="n">
        <v>51025</v>
      </c>
      <c r="E2606" s="53" t="s">
        <v>6717</v>
      </c>
      <c r="F2606" s="53" t="s">
        <v>6725</v>
      </c>
      <c r="G2606" s="53" t="s">
        <v>6726</v>
      </c>
    </row>
    <row r="2607" customFormat="false" ht="12.75" hidden="false" customHeight="true" outlineLevel="0" collapsed="false">
      <c r="D2607" s="52" t="n">
        <v>51025</v>
      </c>
      <c r="E2607" s="53" t="s">
        <v>6717</v>
      </c>
      <c r="F2607" s="53" t="s">
        <v>6727</v>
      </c>
      <c r="G2607" s="53" t="s">
        <v>6728</v>
      </c>
    </row>
    <row r="2608" customFormat="false" ht="12.75" hidden="false" customHeight="true" outlineLevel="0" collapsed="false">
      <c r="D2608" s="52" t="n">
        <v>51025</v>
      </c>
      <c r="E2608" s="53" t="s">
        <v>6717</v>
      </c>
      <c r="F2608" s="53" t="s">
        <v>6729</v>
      </c>
      <c r="G2608" s="53" t="s">
        <v>6730</v>
      </c>
    </row>
    <row r="2609" customFormat="false" ht="12.75" hidden="false" customHeight="true" outlineLevel="0" collapsed="false">
      <c r="D2609" s="52" t="n">
        <v>51025</v>
      </c>
      <c r="E2609" s="53" t="s">
        <v>6717</v>
      </c>
      <c r="F2609" s="53" t="s">
        <v>6731</v>
      </c>
      <c r="G2609" s="53" t="s">
        <v>6732</v>
      </c>
    </row>
    <row r="2610" customFormat="false" ht="12.75" hidden="false" customHeight="true" outlineLevel="0" collapsed="false">
      <c r="D2610" s="52" t="n">
        <v>51025</v>
      </c>
      <c r="E2610" s="53" t="s">
        <v>6717</v>
      </c>
      <c r="F2610" s="53" t="s">
        <v>6733</v>
      </c>
      <c r="G2610" s="53" t="s">
        <v>6734</v>
      </c>
    </row>
    <row r="2611" customFormat="false" ht="12.75" hidden="false" customHeight="true" outlineLevel="0" collapsed="false">
      <c r="D2611" s="52" t="n">
        <v>51025</v>
      </c>
      <c r="E2611" s="53" t="s">
        <v>6717</v>
      </c>
      <c r="F2611" s="53" t="s">
        <v>6735</v>
      </c>
      <c r="G2611" s="53" t="s">
        <v>6736</v>
      </c>
    </row>
    <row r="2612" customFormat="false" ht="12.75" hidden="false" customHeight="true" outlineLevel="0" collapsed="false">
      <c r="D2612" s="52" t="n">
        <v>51025</v>
      </c>
      <c r="E2612" s="53" t="s">
        <v>6717</v>
      </c>
      <c r="F2612" s="53" t="s">
        <v>6737</v>
      </c>
      <c r="G2612" s="53" t="s">
        <v>6738</v>
      </c>
    </row>
    <row r="2613" customFormat="false" ht="12.75" hidden="false" customHeight="true" outlineLevel="0" collapsed="false">
      <c r="D2613" s="52" t="n">
        <v>51025</v>
      </c>
      <c r="E2613" s="53" t="s">
        <v>6717</v>
      </c>
      <c r="F2613" s="53" t="s">
        <v>6739</v>
      </c>
      <c r="G2613" s="53" t="s">
        <v>6740</v>
      </c>
    </row>
    <row r="2614" customFormat="false" ht="12.75" hidden="false" customHeight="true" outlineLevel="0" collapsed="false">
      <c r="D2614" s="52" t="n">
        <v>51025</v>
      </c>
      <c r="E2614" s="53" t="s">
        <v>6717</v>
      </c>
      <c r="F2614" s="53" t="s">
        <v>6741</v>
      </c>
      <c r="G2614" s="53" t="s">
        <v>6742</v>
      </c>
    </row>
    <row r="2615" customFormat="false" ht="12.75" hidden="false" customHeight="true" outlineLevel="0" collapsed="false">
      <c r="D2615" s="52" t="n">
        <v>51025</v>
      </c>
      <c r="E2615" s="53" t="s">
        <v>6717</v>
      </c>
      <c r="F2615" s="53" t="s">
        <v>6743</v>
      </c>
      <c r="G2615" s="53" t="s">
        <v>6744</v>
      </c>
    </row>
    <row r="2616" customFormat="false" ht="12.75" hidden="false" customHeight="true" outlineLevel="0" collapsed="false">
      <c r="D2616" s="52" t="n">
        <v>51025</v>
      </c>
      <c r="E2616" s="53" t="s">
        <v>6717</v>
      </c>
      <c r="F2616" s="53" t="s">
        <v>6745</v>
      </c>
      <c r="G2616" s="53" t="s">
        <v>6746</v>
      </c>
    </row>
    <row r="2617" customFormat="false" ht="12.75" hidden="false" customHeight="true" outlineLevel="0" collapsed="false">
      <c r="D2617" s="52" t="n">
        <v>51025</v>
      </c>
      <c r="E2617" s="53" t="s">
        <v>6717</v>
      </c>
      <c r="F2617" s="53" t="s">
        <v>6747</v>
      </c>
      <c r="G2617" s="53" t="s">
        <v>6748</v>
      </c>
    </row>
    <row r="2618" customFormat="false" ht="12.75" hidden="false" customHeight="true" outlineLevel="0" collapsed="false">
      <c r="D2618" s="52" t="n">
        <v>51025</v>
      </c>
      <c r="E2618" s="53" t="s">
        <v>6717</v>
      </c>
      <c r="F2618" s="53" t="s">
        <v>6749</v>
      </c>
      <c r="G2618" s="53" t="s">
        <v>6750</v>
      </c>
    </row>
    <row r="2619" customFormat="false" ht="12.75" hidden="false" customHeight="true" outlineLevel="0" collapsed="false">
      <c r="D2619" s="52" t="n">
        <v>51025</v>
      </c>
      <c r="E2619" s="53" t="s">
        <v>6717</v>
      </c>
      <c r="F2619" s="53" t="s">
        <v>6751</v>
      </c>
      <c r="G2619" s="53" t="s">
        <v>6752</v>
      </c>
    </row>
    <row r="2620" customFormat="false" ht="12.75" hidden="false" customHeight="true" outlineLevel="0" collapsed="false">
      <c r="D2620" s="52" t="n">
        <v>51025</v>
      </c>
      <c r="E2620" s="53" t="s">
        <v>6717</v>
      </c>
      <c r="F2620" s="53" t="s">
        <v>6753</v>
      </c>
      <c r="G2620" s="53" t="s">
        <v>6754</v>
      </c>
    </row>
    <row r="2621" customFormat="false" ht="12.75" hidden="false" customHeight="true" outlineLevel="0" collapsed="false">
      <c r="D2621" s="52" t="n">
        <v>51025</v>
      </c>
      <c r="E2621" s="53" t="s">
        <v>6717</v>
      </c>
      <c r="F2621" s="53" t="s">
        <v>6755</v>
      </c>
      <c r="G2621" s="53" t="s">
        <v>6756</v>
      </c>
    </row>
    <row r="2622" customFormat="false" ht="12.75" hidden="false" customHeight="true" outlineLevel="0" collapsed="false">
      <c r="D2622" s="52" t="n">
        <v>51025</v>
      </c>
      <c r="E2622" s="53" t="s">
        <v>6717</v>
      </c>
      <c r="F2622" s="53" t="s">
        <v>6757</v>
      </c>
      <c r="G2622" s="53" t="s">
        <v>6758</v>
      </c>
    </row>
    <row r="2623" customFormat="false" ht="12.75" hidden="false" customHeight="true" outlineLevel="0" collapsed="false">
      <c r="D2623" s="52" t="n">
        <v>51025</v>
      </c>
      <c r="E2623" s="53" t="s">
        <v>6717</v>
      </c>
      <c r="F2623" s="53" t="s">
        <v>6759</v>
      </c>
      <c r="G2623" s="53" t="s">
        <v>6760</v>
      </c>
    </row>
    <row r="2624" customFormat="false" ht="12.75" hidden="false" customHeight="true" outlineLevel="0" collapsed="false">
      <c r="D2624" s="52" t="n">
        <v>51025</v>
      </c>
      <c r="E2624" s="53" t="s">
        <v>6717</v>
      </c>
      <c r="F2624" s="53" t="s">
        <v>6761</v>
      </c>
      <c r="G2624" s="53" t="s">
        <v>6762</v>
      </c>
    </row>
    <row r="2625" customFormat="false" ht="12.75" hidden="false" customHeight="true" outlineLevel="0" collapsed="false">
      <c r="D2625" s="52" t="n">
        <v>51025</v>
      </c>
      <c r="E2625" s="53" t="s">
        <v>6717</v>
      </c>
      <c r="F2625" s="53" t="s">
        <v>6763</v>
      </c>
      <c r="G2625" s="53" t="s">
        <v>6764</v>
      </c>
    </row>
    <row r="2626" customFormat="false" ht="12.75" hidden="false" customHeight="true" outlineLevel="0" collapsed="false">
      <c r="D2626" s="52" t="n">
        <v>51025</v>
      </c>
      <c r="E2626" s="53" t="s">
        <v>6717</v>
      </c>
      <c r="F2626" s="53" t="s">
        <v>6765</v>
      </c>
      <c r="G2626" s="53" t="s">
        <v>6766</v>
      </c>
    </row>
    <row r="2627" customFormat="false" ht="12.75" hidden="false" customHeight="true" outlineLevel="0" collapsed="false">
      <c r="D2627" s="52" t="n">
        <v>51025</v>
      </c>
      <c r="E2627" s="53" t="s">
        <v>6717</v>
      </c>
      <c r="F2627" s="53" t="s">
        <v>6767</v>
      </c>
      <c r="G2627" s="53" t="s">
        <v>6768</v>
      </c>
    </row>
    <row r="2628" customFormat="false" ht="12.75" hidden="false" customHeight="true" outlineLevel="0" collapsed="false">
      <c r="D2628" s="52" t="n">
        <v>51025</v>
      </c>
      <c r="E2628" s="53" t="s">
        <v>6717</v>
      </c>
      <c r="F2628" s="53" t="s">
        <v>6769</v>
      </c>
      <c r="G2628" s="53" t="s">
        <v>6770</v>
      </c>
    </row>
    <row r="2629" customFormat="false" ht="12.75" hidden="false" customHeight="true" outlineLevel="0" collapsed="false">
      <c r="D2629" s="52" t="n">
        <v>51025</v>
      </c>
      <c r="E2629" s="53" t="s">
        <v>6717</v>
      </c>
      <c r="F2629" s="53" t="s">
        <v>6771</v>
      </c>
      <c r="G2629" s="53" t="s">
        <v>5684</v>
      </c>
    </row>
    <row r="2630" customFormat="false" ht="12.75" hidden="false" customHeight="true" outlineLevel="0" collapsed="false">
      <c r="D2630" s="52" t="n">
        <v>51025</v>
      </c>
      <c r="E2630" s="53" t="s">
        <v>6717</v>
      </c>
      <c r="F2630" s="53" t="s">
        <v>6772</v>
      </c>
      <c r="G2630" s="53" t="s">
        <v>6773</v>
      </c>
    </row>
    <row r="2631" customFormat="false" ht="12.75" hidden="false" customHeight="true" outlineLevel="0" collapsed="false">
      <c r="D2631" s="52" t="n">
        <v>51025</v>
      </c>
      <c r="E2631" s="53" t="s">
        <v>6717</v>
      </c>
      <c r="F2631" s="53" t="s">
        <v>6774</v>
      </c>
      <c r="G2631" s="53" t="s">
        <v>6775</v>
      </c>
    </row>
    <row r="2632" customFormat="false" ht="12.75" hidden="false" customHeight="true" outlineLevel="0" collapsed="false">
      <c r="D2632" s="52" t="n">
        <v>51025</v>
      </c>
      <c r="E2632" s="53" t="s">
        <v>6717</v>
      </c>
      <c r="F2632" s="53" t="s">
        <v>6776</v>
      </c>
      <c r="G2632" s="53" t="s">
        <v>3167</v>
      </c>
    </row>
    <row r="2633" customFormat="false" ht="12.75" hidden="false" customHeight="true" outlineLevel="0" collapsed="false">
      <c r="D2633" s="52" t="n">
        <v>51025</v>
      </c>
      <c r="E2633" s="53" t="s">
        <v>6717</v>
      </c>
      <c r="F2633" s="53" t="s">
        <v>6777</v>
      </c>
      <c r="G2633" s="53" t="s">
        <v>6778</v>
      </c>
    </row>
    <row r="2634" customFormat="false" ht="12.75" hidden="false" customHeight="true" outlineLevel="0" collapsed="false">
      <c r="D2634" s="52" t="n">
        <v>46021</v>
      </c>
      <c r="E2634" s="53" t="s">
        <v>6779</v>
      </c>
      <c r="F2634" s="53" t="s">
        <v>6780</v>
      </c>
      <c r="G2634" s="53" t="s">
        <v>6781</v>
      </c>
    </row>
    <row r="2635" customFormat="false" ht="12.75" hidden="false" customHeight="true" outlineLevel="0" collapsed="false">
      <c r="D2635" s="52" t="n">
        <v>46021</v>
      </c>
      <c r="E2635" s="53" t="s">
        <v>6779</v>
      </c>
      <c r="F2635" s="53" t="s">
        <v>6782</v>
      </c>
      <c r="G2635" s="53" t="s">
        <v>6783</v>
      </c>
    </row>
    <row r="2636" customFormat="false" ht="12.75" hidden="false" customHeight="true" outlineLevel="0" collapsed="false">
      <c r="D2636" s="52" t="n">
        <v>46021</v>
      </c>
      <c r="E2636" s="53" t="s">
        <v>6779</v>
      </c>
      <c r="F2636" s="53" t="s">
        <v>6784</v>
      </c>
      <c r="G2636" s="53" t="s">
        <v>6785</v>
      </c>
    </row>
    <row r="2637" customFormat="false" ht="12.75" hidden="false" customHeight="true" outlineLevel="0" collapsed="false">
      <c r="D2637" s="52" t="n">
        <v>46021</v>
      </c>
      <c r="E2637" s="53" t="s">
        <v>6779</v>
      </c>
      <c r="F2637" s="53" t="s">
        <v>6786</v>
      </c>
      <c r="G2637" s="53" t="s">
        <v>6787</v>
      </c>
    </row>
    <row r="2638" customFormat="false" ht="12.75" hidden="false" customHeight="true" outlineLevel="0" collapsed="false">
      <c r="D2638" s="52" t="n">
        <v>46021</v>
      </c>
      <c r="E2638" s="53" t="s">
        <v>6779</v>
      </c>
      <c r="F2638" s="53" t="s">
        <v>6788</v>
      </c>
      <c r="G2638" s="53" t="s">
        <v>6789</v>
      </c>
    </row>
    <row r="2639" customFormat="false" ht="12.75" hidden="false" customHeight="true" outlineLevel="0" collapsed="false">
      <c r="D2639" s="52" t="n">
        <v>46021</v>
      </c>
      <c r="E2639" s="53" t="s">
        <v>6779</v>
      </c>
      <c r="F2639" s="53" t="s">
        <v>6790</v>
      </c>
      <c r="G2639" s="53" t="s">
        <v>6791</v>
      </c>
    </row>
    <row r="2640" customFormat="false" ht="12.75" hidden="false" customHeight="true" outlineLevel="0" collapsed="false">
      <c r="D2640" s="52" t="n">
        <v>46021</v>
      </c>
      <c r="E2640" s="53" t="s">
        <v>6779</v>
      </c>
      <c r="F2640" s="53" t="s">
        <v>6792</v>
      </c>
      <c r="G2640" s="53" t="s">
        <v>6793</v>
      </c>
    </row>
    <row r="2641" customFormat="false" ht="12.75" hidden="false" customHeight="true" outlineLevel="0" collapsed="false">
      <c r="D2641" s="52" t="n">
        <v>46021</v>
      </c>
      <c r="E2641" s="53" t="s">
        <v>6779</v>
      </c>
      <c r="F2641" s="53" t="s">
        <v>6794</v>
      </c>
      <c r="G2641" s="53" t="s">
        <v>4117</v>
      </c>
    </row>
    <row r="2642" customFormat="false" ht="12.75" hidden="false" customHeight="true" outlineLevel="0" collapsed="false">
      <c r="D2642" s="52" t="n">
        <v>46021</v>
      </c>
      <c r="E2642" s="53" t="s">
        <v>6779</v>
      </c>
      <c r="F2642" s="53" t="s">
        <v>6795</v>
      </c>
      <c r="G2642" s="53" t="s">
        <v>2862</v>
      </c>
    </row>
    <row r="2643" customFormat="false" ht="12.75" hidden="false" customHeight="true" outlineLevel="0" collapsed="false">
      <c r="D2643" s="52" t="n">
        <v>46021</v>
      </c>
      <c r="E2643" s="53" t="s">
        <v>6779</v>
      </c>
      <c r="F2643" s="53" t="s">
        <v>6796</v>
      </c>
      <c r="G2643" s="53" t="s">
        <v>6797</v>
      </c>
    </row>
    <row r="2644" customFormat="false" ht="12.75" hidden="false" customHeight="true" outlineLevel="0" collapsed="false">
      <c r="D2644" s="52" t="n">
        <v>46021</v>
      </c>
      <c r="E2644" s="53" t="s">
        <v>6779</v>
      </c>
      <c r="F2644" s="53" t="s">
        <v>6798</v>
      </c>
      <c r="G2644" s="53" t="s">
        <v>6799</v>
      </c>
    </row>
    <row r="2645" customFormat="false" ht="12.75" hidden="false" customHeight="true" outlineLevel="0" collapsed="false">
      <c r="D2645" s="52" t="n">
        <v>46021</v>
      </c>
      <c r="E2645" s="53" t="s">
        <v>6779</v>
      </c>
      <c r="F2645" s="53" t="s">
        <v>6800</v>
      </c>
      <c r="G2645" s="53" t="s">
        <v>6801</v>
      </c>
    </row>
    <row r="2646" customFormat="false" ht="12.75" hidden="false" customHeight="true" outlineLevel="0" collapsed="false">
      <c r="D2646" s="52" t="n">
        <v>46021</v>
      </c>
      <c r="E2646" s="53" t="s">
        <v>6779</v>
      </c>
      <c r="F2646" s="53" t="s">
        <v>6802</v>
      </c>
      <c r="G2646" s="53" t="s">
        <v>6803</v>
      </c>
    </row>
    <row r="2647" customFormat="false" ht="12.75" hidden="false" customHeight="true" outlineLevel="0" collapsed="false">
      <c r="D2647" s="52" t="n">
        <v>46021</v>
      </c>
      <c r="E2647" s="53" t="s">
        <v>6779</v>
      </c>
      <c r="F2647" s="53" t="s">
        <v>6804</v>
      </c>
      <c r="G2647" s="53" t="s">
        <v>6805</v>
      </c>
    </row>
    <row r="2648" customFormat="false" ht="12.75" hidden="false" customHeight="true" outlineLevel="0" collapsed="false">
      <c r="D2648" s="52" t="n">
        <v>46021</v>
      </c>
      <c r="E2648" s="53" t="s">
        <v>6779</v>
      </c>
      <c r="F2648" s="53" t="s">
        <v>6806</v>
      </c>
      <c r="G2648" s="53" t="s">
        <v>6807</v>
      </c>
    </row>
    <row r="2649" customFormat="false" ht="12.75" hidden="false" customHeight="true" outlineLevel="0" collapsed="false">
      <c r="D2649" s="52" t="n">
        <v>46021</v>
      </c>
      <c r="E2649" s="53" t="s">
        <v>6779</v>
      </c>
      <c r="F2649" s="53" t="s">
        <v>6808</v>
      </c>
      <c r="G2649" s="53" t="s">
        <v>6809</v>
      </c>
    </row>
    <row r="2650" customFormat="false" ht="12.75" hidden="false" customHeight="true" outlineLevel="0" collapsed="false">
      <c r="D2650" s="52" t="n">
        <v>46021</v>
      </c>
      <c r="E2650" s="53" t="s">
        <v>6779</v>
      </c>
      <c r="F2650" s="53" t="s">
        <v>6810</v>
      </c>
      <c r="G2650" s="53" t="s">
        <v>6811</v>
      </c>
    </row>
    <row r="2651" customFormat="false" ht="12.75" hidden="false" customHeight="true" outlineLevel="0" collapsed="false">
      <c r="D2651" s="52" t="n">
        <v>46021</v>
      </c>
      <c r="E2651" s="53" t="s">
        <v>6779</v>
      </c>
      <c r="F2651" s="53" t="s">
        <v>6812</v>
      </c>
      <c r="G2651" s="53" t="s">
        <v>6813</v>
      </c>
    </row>
    <row r="2652" customFormat="false" ht="12.75" hidden="false" customHeight="true" outlineLevel="0" collapsed="false">
      <c r="D2652" s="52" t="n">
        <v>46021</v>
      </c>
      <c r="E2652" s="53" t="s">
        <v>6779</v>
      </c>
      <c r="F2652" s="53" t="s">
        <v>6814</v>
      </c>
      <c r="G2652" s="53" t="s">
        <v>6815</v>
      </c>
    </row>
    <row r="2653" customFormat="false" ht="12.75" hidden="false" customHeight="true" outlineLevel="0" collapsed="false">
      <c r="D2653" s="52" t="n">
        <v>46021</v>
      </c>
      <c r="E2653" s="53" t="s">
        <v>6779</v>
      </c>
      <c r="F2653" s="53" t="s">
        <v>6816</v>
      </c>
      <c r="G2653" s="53" t="s">
        <v>1441</v>
      </c>
    </row>
    <row r="2654" customFormat="false" ht="12.75" hidden="false" customHeight="true" outlineLevel="0" collapsed="false">
      <c r="D2654" s="52" t="n">
        <v>46021</v>
      </c>
      <c r="E2654" s="53" t="s">
        <v>6779</v>
      </c>
      <c r="F2654" s="53" t="s">
        <v>6817</v>
      </c>
      <c r="G2654" s="53" t="s">
        <v>6818</v>
      </c>
    </row>
    <row r="2655" customFormat="false" ht="12.75" hidden="false" customHeight="true" outlineLevel="0" collapsed="false">
      <c r="D2655" s="52" t="n">
        <v>50019</v>
      </c>
      <c r="E2655" s="53" t="s">
        <v>6819</v>
      </c>
      <c r="F2655" s="53" t="s">
        <v>6820</v>
      </c>
      <c r="G2655" s="53" t="s">
        <v>2528</v>
      </c>
    </row>
    <row r="2656" customFormat="false" ht="12.75" hidden="false" customHeight="true" outlineLevel="0" collapsed="false">
      <c r="D2656" s="52" t="n">
        <v>50019</v>
      </c>
      <c r="E2656" s="53" t="s">
        <v>6819</v>
      </c>
      <c r="F2656" s="53" t="s">
        <v>6821</v>
      </c>
      <c r="G2656" s="53" t="s">
        <v>6822</v>
      </c>
    </row>
    <row r="2657" customFormat="false" ht="12.75" hidden="false" customHeight="true" outlineLevel="0" collapsed="false">
      <c r="D2657" s="52" t="n">
        <v>50019</v>
      </c>
      <c r="E2657" s="53" t="s">
        <v>6819</v>
      </c>
      <c r="F2657" s="53" t="s">
        <v>6823</v>
      </c>
      <c r="G2657" s="53" t="s">
        <v>5751</v>
      </c>
    </row>
    <row r="2658" customFormat="false" ht="12.75" hidden="false" customHeight="true" outlineLevel="0" collapsed="false">
      <c r="D2658" s="52" t="n">
        <v>50019</v>
      </c>
      <c r="E2658" s="53" t="s">
        <v>6819</v>
      </c>
      <c r="F2658" s="53" t="s">
        <v>6824</v>
      </c>
      <c r="G2658" s="53" t="s">
        <v>2708</v>
      </c>
    </row>
    <row r="2659" customFormat="false" ht="12.75" hidden="false" customHeight="true" outlineLevel="0" collapsed="false">
      <c r="D2659" s="52" t="n">
        <v>50019</v>
      </c>
      <c r="E2659" s="53" t="s">
        <v>6819</v>
      </c>
      <c r="F2659" s="53" t="s">
        <v>6825</v>
      </c>
      <c r="G2659" s="53" t="s">
        <v>6826</v>
      </c>
    </row>
    <row r="2660" customFormat="false" ht="12.75" hidden="false" customHeight="true" outlineLevel="0" collapsed="false">
      <c r="D2660" s="52" t="n">
        <v>50019</v>
      </c>
      <c r="E2660" s="53" t="s">
        <v>6819</v>
      </c>
      <c r="F2660" s="53" t="s">
        <v>6827</v>
      </c>
      <c r="G2660" s="53" t="s">
        <v>6828</v>
      </c>
    </row>
    <row r="2661" customFormat="false" ht="12.75" hidden="false" customHeight="true" outlineLevel="0" collapsed="false">
      <c r="D2661" s="52" t="n">
        <v>50019</v>
      </c>
      <c r="E2661" s="53" t="s">
        <v>6819</v>
      </c>
      <c r="F2661" s="53" t="s">
        <v>6829</v>
      </c>
      <c r="G2661" s="53" t="s">
        <v>6830</v>
      </c>
    </row>
    <row r="2662" customFormat="false" ht="12.75" hidden="false" customHeight="true" outlineLevel="0" collapsed="false">
      <c r="D2662" s="52" t="n">
        <v>50019</v>
      </c>
      <c r="E2662" s="53" t="s">
        <v>6819</v>
      </c>
      <c r="F2662" s="53" t="s">
        <v>6831</v>
      </c>
      <c r="G2662" s="53" t="s">
        <v>6832</v>
      </c>
    </row>
    <row r="2663" customFormat="false" ht="12.75" hidden="false" customHeight="true" outlineLevel="0" collapsed="false">
      <c r="D2663" s="52" t="n">
        <v>50019</v>
      </c>
      <c r="E2663" s="53" t="s">
        <v>6819</v>
      </c>
      <c r="F2663" s="53" t="s">
        <v>6833</v>
      </c>
      <c r="G2663" s="53" t="s">
        <v>6834</v>
      </c>
    </row>
    <row r="2664" customFormat="false" ht="12.75" hidden="false" customHeight="true" outlineLevel="0" collapsed="false">
      <c r="D2664" s="52" t="n">
        <v>50019</v>
      </c>
      <c r="E2664" s="53" t="s">
        <v>6819</v>
      </c>
      <c r="F2664" s="53" t="s">
        <v>6835</v>
      </c>
      <c r="G2664" s="53" t="s">
        <v>6836</v>
      </c>
    </row>
    <row r="2665" customFormat="false" ht="12.75" hidden="false" customHeight="true" outlineLevel="0" collapsed="false">
      <c r="D2665" s="52" t="n">
        <v>50019</v>
      </c>
      <c r="E2665" s="53" t="s">
        <v>6819</v>
      </c>
      <c r="F2665" s="53" t="s">
        <v>6837</v>
      </c>
      <c r="G2665" s="53" t="s">
        <v>6838</v>
      </c>
    </row>
    <row r="2666" customFormat="false" ht="12.75" hidden="false" customHeight="true" outlineLevel="0" collapsed="false">
      <c r="D2666" s="52" t="n">
        <v>50019</v>
      </c>
      <c r="E2666" s="53" t="s">
        <v>6819</v>
      </c>
      <c r="F2666" s="53" t="s">
        <v>6839</v>
      </c>
      <c r="G2666" s="53" t="s">
        <v>6840</v>
      </c>
    </row>
    <row r="2667" customFormat="false" ht="12.75" hidden="false" customHeight="true" outlineLevel="0" collapsed="false">
      <c r="D2667" s="52" t="n">
        <v>47011</v>
      </c>
      <c r="E2667" s="53" t="s">
        <v>6841</v>
      </c>
      <c r="F2667" s="53" t="s">
        <v>6842</v>
      </c>
      <c r="G2667" s="53" t="s">
        <v>6843</v>
      </c>
    </row>
    <row r="2668" customFormat="false" ht="12.75" hidden="false" customHeight="true" outlineLevel="0" collapsed="false">
      <c r="D2668" s="52" t="n">
        <v>47011</v>
      </c>
      <c r="E2668" s="53" t="s">
        <v>6841</v>
      </c>
      <c r="F2668" s="53" t="s">
        <v>6844</v>
      </c>
      <c r="G2668" s="53" t="s">
        <v>6845</v>
      </c>
    </row>
    <row r="2669" customFormat="false" ht="12.75" hidden="false" customHeight="true" outlineLevel="0" collapsed="false">
      <c r="D2669" s="52" t="n">
        <v>47011</v>
      </c>
      <c r="E2669" s="53" t="s">
        <v>6841</v>
      </c>
      <c r="F2669" s="53" t="s">
        <v>6846</v>
      </c>
      <c r="G2669" s="53" t="s">
        <v>6847</v>
      </c>
    </row>
    <row r="2670" customFormat="false" ht="12.75" hidden="false" customHeight="true" outlineLevel="0" collapsed="false">
      <c r="D2670" s="52" t="n">
        <v>47011</v>
      </c>
      <c r="E2670" s="53" t="s">
        <v>6841</v>
      </c>
      <c r="F2670" s="53" t="s">
        <v>6848</v>
      </c>
      <c r="G2670" s="53" t="s">
        <v>6849</v>
      </c>
    </row>
    <row r="2671" customFormat="false" ht="12.75" hidden="false" customHeight="true" outlineLevel="0" collapsed="false">
      <c r="D2671" s="52" t="n">
        <v>47011</v>
      </c>
      <c r="E2671" s="53" t="s">
        <v>6841</v>
      </c>
      <c r="F2671" s="53" t="s">
        <v>6850</v>
      </c>
      <c r="G2671" s="53" t="s">
        <v>2230</v>
      </c>
    </row>
    <row r="2672" customFormat="false" ht="12.75" hidden="false" customHeight="true" outlineLevel="0" collapsed="false">
      <c r="D2672" s="52" t="n">
        <v>48028</v>
      </c>
      <c r="E2672" s="53" t="s">
        <v>6851</v>
      </c>
      <c r="F2672" s="53" t="s">
        <v>6852</v>
      </c>
      <c r="G2672" s="53" t="s">
        <v>6853</v>
      </c>
    </row>
    <row r="2673" customFormat="false" ht="12.75" hidden="false" customHeight="true" outlineLevel="0" collapsed="false">
      <c r="D2673" s="52" t="n">
        <v>48028</v>
      </c>
      <c r="E2673" s="53" t="s">
        <v>6851</v>
      </c>
      <c r="F2673" s="53" t="s">
        <v>6854</v>
      </c>
      <c r="G2673" s="53" t="s">
        <v>6855</v>
      </c>
    </row>
    <row r="2674" customFormat="false" ht="12.75" hidden="false" customHeight="true" outlineLevel="0" collapsed="false">
      <c r="D2674" s="52" t="n">
        <v>48028</v>
      </c>
      <c r="E2674" s="53" t="s">
        <v>6851</v>
      </c>
      <c r="F2674" s="53" t="s">
        <v>6856</v>
      </c>
      <c r="G2674" s="53" t="s">
        <v>6857</v>
      </c>
    </row>
    <row r="2675" customFormat="false" ht="12.75" hidden="false" customHeight="true" outlineLevel="0" collapsed="false">
      <c r="D2675" s="52" t="n">
        <v>48028</v>
      </c>
      <c r="E2675" s="53" t="s">
        <v>6851</v>
      </c>
      <c r="F2675" s="53" t="s">
        <v>6858</v>
      </c>
      <c r="G2675" s="53" t="s">
        <v>6859</v>
      </c>
    </row>
    <row r="2676" customFormat="false" ht="12.75" hidden="false" customHeight="true" outlineLevel="0" collapsed="false">
      <c r="D2676" s="52" t="n">
        <v>48028</v>
      </c>
      <c r="E2676" s="53" t="s">
        <v>6851</v>
      </c>
      <c r="F2676" s="53" t="s">
        <v>6860</v>
      </c>
      <c r="G2676" s="53" t="s">
        <v>6861</v>
      </c>
    </row>
    <row r="2677" customFormat="false" ht="12.75" hidden="false" customHeight="true" outlineLevel="0" collapsed="false">
      <c r="D2677" s="52" t="n">
        <v>48028</v>
      </c>
      <c r="E2677" s="53" t="s">
        <v>6851</v>
      </c>
      <c r="F2677" s="53" t="s">
        <v>6862</v>
      </c>
      <c r="G2677" s="53" t="s">
        <v>6863</v>
      </c>
    </row>
    <row r="2678" customFormat="false" ht="12.75" hidden="false" customHeight="true" outlineLevel="0" collapsed="false">
      <c r="D2678" s="52" t="n">
        <v>48028</v>
      </c>
      <c r="E2678" s="53" t="s">
        <v>6851</v>
      </c>
      <c r="F2678" s="53" t="s">
        <v>6864</v>
      </c>
      <c r="G2678" s="53" t="s">
        <v>6865</v>
      </c>
    </row>
    <row r="2679" customFormat="false" ht="12.75" hidden="false" customHeight="true" outlineLevel="0" collapsed="false">
      <c r="D2679" s="52" t="n">
        <v>48028</v>
      </c>
      <c r="E2679" s="53" t="s">
        <v>6851</v>
      </c>
      <c r="F2679" s="53" t="s">
        <v>6866</v>
      </c>
      <c r="G2679" s="53" t="s">
        <v>6867</v>
      </c>
    </row>
    <row r="2680" customFormat="false" ht="12.75" hidden="false" customHeight="true" outlineLevel="0" collapsed="false">
      <c r="D2680" s="52" t="n">
        <v>48028</v>
      </c>
      <c r="E2680" s="53" t="s">
        <v>6851</v>
      </c>
      <c r="F2680" s="53" t="s">
        <v>6868</v>
      </c>
      <c r="G2680" s="53" t="s">
        <v>6869</v>
      </c>
    </row>
    <row r="2681" customFormat="false" ht="12.75" hidden="false" customHeight="true" outlineLevel="0" collapsed="false">
      <c r="D2681" s="52" t="n">
        <v>48028</v>
      </c>
      <c r="E2681" s="53" t="s">
        <v>6851</v>
      </c>
      <c r="F2681" s="53" t="s">
        <v>6870</v>
      </c>
      <c r="G2681" s="53" t="s">
        <v>6871</v>
      </c>
    </row>
    <row r="2682" customFormat="false" ht="12.75" hidden="false" customHeight="true" outlineLevel="0" collapsed="false">
      <c r="D2682" s="52" t="n">
        <v>51023</v>
      </c>
      <c r="E2682" s="53" t="s">
        <v>6872</v>
      </c>
      <c r="F2682" s="53" t="s">
        <v>6873</v>
      </c>
      <c r="G2682" s="53" t="s">
        <v>6874</v>
      </c>
    </row>
    <row r="2683" customFormat="false" ht="12.75" hidden="false" customHeight="true" outlineLevel="0" collapsed="false">
      <c r="D2683" s="52" t="n">
        <v>51023</v>
      </c>
      <c r="E2683" s="53" t="s">
        <v>6872</v>
      </c>
      <c r="F2683" s="53" t="s">
        <v>6875</v>
      </c>
      <c r="G2683" s="53" t="s">
        <v>6876</v>
      </c>
    </row>
    <row r="2684" customFormat="false" ht="12.75" hidden="false" customHeight="true" outlineLevel="0" collapsed="false">
      <c r="D2684" s="52" t="n">
        <v>51023</v>
      </c>
      <c r="E2684" s="53" t="s">
        <v>6872</v>
      </c>
      <c r="F2684" s="53" t="s">
        <v>6877</v>
      </c>
      <c r="G2684" s="53" t="s">
        <v>1331</v>
      </c>
    </row>
    <row r="2685" customFormat="false" ht="12.75" hidden="false" customHeight="true" outlineLevel="0" collapsed="false">
      <c r="D2685" s="52" t="n">
        <v>51023</v>
      </c>
      <c r="E2685" s="53" t="s">
        <v>6872</v>
      </c>
      <c r="F2685" s="53" t="s">
        <v>6878</v>
      </c>
      <c r="G2685" s="53" t="s">
        <v>6879</v>
      </c>
    </row>
    <row r="2686" customFormat="false" ht="12.75" hidden="false" customHeight="true" outlineLevel="0" collapsed="false">
      <c r="D2686" s="52" t="n">
        <v>51023</v>
      </c>
      <c r="E2686" s="53" t="s">
        <v>6872</v>
      </c>
      <c r="F2686" s="53" t="s">
        <v>6880</v>
      </c>
      <c r="G2686" s="53" t="s">
        <v>6881</v>
      </c>
    </row>
    <row r="2687" customFormat="false" ht="12.75" hidden="false" customHeight="true" outlineLevel="0" collapsed="false">
      <c r="D2687" s="52" t="n">
        <v>51023</v>
      </c>
      <c r="E2687" s="53" t="s">
        <v>6872</v>
      </c>
      <c r="F2687" s="53" t="s">
        <v>6882</v>
      </c>
      <c r="G2687" s="53" t="s">
        <v>6883</v>
      </c>
    </row>
    <row r="2688" customFormat="false" ht="12.75" hidden="false" customHeight="true" outlineLevel="0" collapsed="false">
      <c r="D2688" s="52" t="n">
        <v>100003</v>
      </c>
      <c r="E2688" s="53" t="s">
        <v>6884</v>
      </c>
      <c r="F2688" s="53" t="s">
        <v>6885</v>
      </c>
      <c r="G2688" s="53" t="s">
        <v>6886</v>
      </c>
    </row>
    <row r="2689" customFormat="false" ht="12.75" hidden="false" customHeight="true" outlineLevel="0" collapsed="false">
      <c r="D2689" s="52" t="n">
        <v>100003</v>
      </c>
      <c r="E2689" s="53" t="s">
        <v>6884</v>
      </c>
      <c r="F2689" s="53" t="s">
        <v>6887</v>
      </c>
      <c r="G2689" s="53" t="s">
        <v>6888</v>
      </c>
    </row>
    <row r="2690" customFormat="false" ht="12.75" hidden="false" customHeight="true" outlineLevel="0" collapsed="false">
      <c r="D2690" s="52" t="n">
        <v>100003</v>
      </c>
      <c r="E2690" s="53" t="s">
        <v>6884</v>
      </c>
      <c r="F2690" s="53" t="s">
        <v>6889</v>
      </c>
      <c r="G2690" s="53" t="s">
        <v>6890</v>
      </c>
    </row>
    <row r="2691" customFormat="false" ht="12.75" hidden="false" customHeight="true" outlineLevel="0" collapsed="false">
      <c r="D2691" s="52" t="n">
        <v>100003</v>
      </c>
      <c r="E2691" s="53" t="s">
        <v>6884</v>
      </c>
      <c r="F2691" s="53" t="s">
        <v>6891</v>
      </c>
      <c r="G2691" s="53" t="s">
        <v>2462</v>
      </c>
    </row>
    <row r="2692" customFormat="false" ht="12.75" hidden="false" customHeight="true" outlineLevel="0" collapsed="false">
      <c r="D2692" s="52" t="n">
        <v>100003</v>
      </c>
      <c r="E2692" s="53" t="s">
        <v>6884</v>
      </c>
      <c r="F2692" s="53" t="s">
        <v>6892</v>
      </c>
      <c r="G2692" s="53" t="s">
        <v>6893</v>
      </c>
    </row>
    <row r="2693" customFormat="false" ht="12.75" hidden="false" customHeight="true" outlineLevel="0" collapsed="false">
      <c r="D2693" s="52" t="n">
        <v>100003</v>
      </c>
      <c r="E2693" s="53" t="s">
        <v>6884</v>
      </c>
      <c r="F2693" s="53" t="s">
        <v>6894</v>
      </c>
      <c r="G2693" s="53" t="s">
        <v>6895</v>
      </c>
    </row>
    <row r="2694" customFormat="false" ht="12.75" hidden="false" customHeight="true" outlineLevel="0" collapsed="false">
      <c r="D2694" s="52" t="n">
        <v>52015</v>
      </c>
      <c r="E2694" s="53" t="s">
        <v>6896</v>
      </c>
      <c r="F2694" s="53" t="s">
        <v>6897</v>
      </c>
      <c r="G2694" s="53" t="s">
        <v>6898</v>
      </c>
    </row>
    <row r="2695" customFormat="false" ht="12.75" hidden="false" customHeight="true" outlineLevel="0" collapsed="false">
      <c r="D2695" s="52" t="n">
        <v>52015</v>
      </c>
      <c r="E2695" s="53" t="s">
        <v>6896</v>
      </c>
      <c r="F2695" s="53" t="s">
        <v>6899</v>
      </c>
      <c r="G2695" s="53" t="s">
        <v>2765</v>
      </c>
    </row>
    <row r="2696" customFormat="false" ht="12.75" hidden="false" customHeight="true" outlineLevel="0" collapsed="false">
      <c r="D2696" s="52" t="n">
        <v>52015</v>
      </c>
      <c r="E2696" s="53" t="s">
        <v>6896</v>
      </c>
      <c r="F2696" s="53" t="s">
        <v>6900</v>
      </c>
      <c r="G2696" s="53" t="s">
        <v>6901</v>
      </c>
    </row>
    <row r="2697" customFormat="false" ht="12.75" hidden="false" customHeight="true" outlineLevel="0" collapsed="false">
      <c r="D2697" s="52" t="n">
        <v>52015</v>
      </c>
      <c r="E2697" s="53" t="s">
        <v>6896</v>
      </c>
      <c r="F2697" s="53" t="s">
        <v>6902</v>
      </c>
      <c r="G2697" s="53" t="s">
        <v>6903</v>
      </c>
    </row>
    <row r="2698" customFormat="false" ht="12.75" hidden="false" customHeight="true" outlineLevel="0" collapsed="false">
      <c r="D2698" s="52" t="n">
        <v>52015</v>
      </c>
      <c r="E2698" s="53" t="s">
        <v>6896</v>
      </c>
      <c r="F2698" s="53" t="s">
        <v>6904</v>
      </c>
      <c r="G2698" s="53" t="s">
        <v>6905</v>
      </c>
    </row>
    <row r="2699" customFormat="false" ht="12.75" hidden="false" customHeight="true" outlineLevel="0" collapsed="false">
      <c r="D2699" s="52" t="n">
        <v>52015</v>
      </c>
      <c r="E2699" s="53" t="s">
        <v>6896</v>
      </c>
      <c r="F2699" s="53" t="s">
        <v>6906</v>
      </c>
      <c r="G2699" s="53" t="s">
        <v>6907</v>
      </c>
    </row>
    <row r="2700" customFormat="false" ht="12.75" hidden="false" customHeight="true" outlineLevel="0" collapsed="false">
      <c r="D2700" s="52" t="n">
        <v>52015</v>
      </c>
      <c r="E2700" s="53" t="s">
        <v>6896</v>
      </c>
      <c r="F2700" s="53" t="s">
        <v>6908</v>
      </c>
      <c r="G2700" s="53" t="s">
        <v>6909</v>
      </c>
    </row>
    <row r="2701" customFormat="false" ht="12.75" hidden="false" customHeight="true" outlineLevel="0" collapsed="false">
      <c r="D2701" s="52" t="n">
        <v>52015</v>
      </c>
      <c r="E2701" s="53" t="s">
        <v>6896</v>
      </c>
      <c r="F2701" s="53" t="s">
        <v>6910</v>
      </c>
      <c r="G2701" s="53" t="s">
        <v>6911</v>
      </c>
    </row>
    <row r="2702" customFormat="false" ht="12.75" hidden="false" customHeight="true" outlineLevel="0" collapsed="false">
      <c r="D2702" s="52" t="n">
        <v>52015</v>
      </c>
      <c r="E2702" s="53" t="s">
        <v>6896</v>
      </c>
      <c r="F2702" s="53" t="s">
        <v>6912</v>
      </c>
      <c r="G2702" s="53" t="s">
        <v>6527</v>
      </c>
    </row>
    <row r="2703" customFormat="false" ht="12.75" hidden="false" customHeight="true" outlineLevel="0" collapsed="false">
      <c r="D2703" s="52" t="n">
        <v>52015</v>
      </c>
      <c r="E2703" s="53" t="s">
        <v>6896</v>
      </c>
      <c r="F2703" s="53" t="s">
        <v>6913</v>
      </c>
      <c r="G2703" s="53" t="s">
        <v>4332</v>
      </c>
    </row>
    <row r="2704" customFormat="false" ht="12.75" hidden="false" customHeight="true" outlineLevel="0" collapsed="false">
      <c r="D2704" s="52" t="n">
        <v>52015</v>
      </c>
      <c r="E2704" s="53" t="s">
        <v>6896</v>
      </c>
      <c r="F2704" s="53" t="s">
        <v>6914</v>
      </c>
      <c r="G2704" s="53" t="s">
        <v>3533</v>
      </c>
    </row>
    <row r="2705" customFormat="false" ht="12.75" hidden="false" customHeight="true" outlineLevel="0" collapsed="false">
      <c r="D2705" s="52" t="n">
        <v>52015</v>
      </c>
      <c r="E2705" s="53" t="s">
        <v>6896</v>
      </c>
      <c r="F2705" s="53" t="s">
        <v>6915</v>
      </c>
      <c r="G2705" s="53" t="s">
        <v>6916</v>
      </c>
    </row>
    <row r="2706" customFormat="false" ht="12.75" hidden="false" customHeight="true" outlineLevel="0" collapsed="false">
      <c r="D2706" s="52" t="n">
        <v>52015</v>
      </c>
      <c r="E2706" s="53" t="s">
        <v>6896</v>
      </c>
      <c r="F2706" s="53" t="s">
        <v>6917</v>
      </c>
      <c r="G2706" s="53" t="s">
        <v>4579</v>
      </c>
    </row>
    <row r="2707" customFormat="false" ht="12.75" hidden="false" customHeight="true" outlineLevel="0" collapsed="false">
      <c r="D2707" s="52" t="n">
        <v>52015</v>
      </c>
      <c r="E2707" s="53" t="s">
        <v>6896</v>
      </c>
      <c r="F2707" s="53" t="s">
        <v>6918</v>
      </c>
      <c r="G2707" s="53" t="s">
        <v>6919</v>
      </c>
    </row>
    <row r="2708" customFormat="false" ht="12.75" hidden="false" customHeight="true" outlineLevel="0" collapsed="false">
      <c r="D2708" s="52" t="n">
        <v>52015</v>
      </c>
      <c r="E2708" s="53" t="s">
        <v>6896</v>
      </c>
      <c r="F2708" s="53" t="s">
        <v>6920</v>
      </c>
      <c r="G2708" s="53" t="s">
        <v>6921</v>
      </c>
    </row>
    <row r="2709" customFormat="false" ht="12.75" hidden="false" customHeight="true" outlineLevel="0" collapsed="false">
      <c r="D2709" s="52" t="n">
        <v>52015</v>
      </c>
      <c r="E2709" s="53" t="s">
        <v>6896</v>
      </c>
      <c r="F2709" s="53" t="s">
        <v>6922</v>
      </c>
      <c r="G2709" s="53" t="s">
        <v>6923</v>
      </c>
    </row>
    <row r="2710" customFormat="false" ht="12.75" hidden="false" customHeight="true" outlineLevel="0" collapsed="false">
      <c r="D2710" s="52" t="n">
        <v>52015</v>
      </c>
      <c r="E2710" s="53" t="s">
        <v>6896</v>
      </c>
      <c r="F2710" s="53" t="s">
        <v>6924</v>
      </c>
      <c r="G2710" s="53" t="s">
        <v>6925</v>
      </c>
    </row>
    <row r="2711" customFormat="false" ht="12.75" hidden="false" customHeight="true" outlineLevel="0" collapsed="false">
      <c r="D2711" s="52" t="n">
        <v>52015</v>
      </c>
      <c r="E2711" s="53" t="s">
        <v>6896</v>
      </c>
      <c r="F2711" s="53" t="s">
        <v>6926</v>
      </c>
      <c r="G2711" s="53" t="s">
        <v>6927</v>
      </c>
    </row>
    <row r="2712" customFormat="false" ht="12.75" hidden="false" customHeight="true" outlineLevel="0" collapsed="false">
      <c r="D2712" s="52" t="n">
        <v>52015</v>
      </c>
      <c r="E2712" s="53" t="s">
        <v>6896</v>
      </c>
      <c r="F2712" s="53" t="s">
        <v>6928</v>
      </c>
      <c r="G2712" s="53" t="s">
        <v>6929</v>
      </c>
    </row>
    <row r="2713" customFormat="false" ht="12.75" hidden="false" customHeight="true" outlineLevel="0" collapsed="false">
      <c r="D2713" s="52" t="n">
        <v>52015</v>
      </c>
      <c r="E2713" s="53" t="s">
        <v>6896</v>
      </c>
      <c r="F2713" s="53" t="s">
        <v>6930</v>
      </c>
      <c r="G2713" s="53" t="s">
        <v>6931</v>
      </c>
    </row>
    <row r="2714" customFormat="false" ht="12.75" hidden="false" customHeight="true" outlineLevel="0" collapsed="false">
      <c r="D2714" s="52" t="n">
        <v>52015</v>
      </c>
      <c r="E2714" s="53" t="s">
        <v>6896</v>
      </c>
      <c r="F2714" s="53" t="s">
        <v>6932</v>
      </c>
      <c r="G2714" s="53" t="s">
        <v>6933</v>
      </c>
    </row>
    <row r="2715" customFormat="false" ht="12.75" hidden="false" customHeight="true" outlineLevel="0" collapsed="false">
      <c r="D2715" s="52" t="n">
        <v>52015</v>
      </c>
      <c r="E2715" s="53" t="s">
        <v>6896</v>
      </c>
      <c r="F2715" s="53" t="s">
        <v>6934</v>
      </c>
      <c r="G2715" s="53" t="s">
        <v>4317</v>
      </c>
    </row>
    <row r="2716" customFormat="false" ht="12.75" hidden="false" customHeight="true" outlineLevel="0" collapsed="false">
      <c r="D2716" s="52" t="n">
        <v>52015</v>
      </c>
      <c r="E2716" s="53" t="s">
        <v>6896</v>
      </c>
      <c r="F2716" s="53" t="s">
        <v>6935</v>
      </c>
      <c r="G2716" s="53" t="s">
        <v>6936</v>
      </c>
    </row>
    <row r="2717" customFormat="false" ht="12.75" hidden="false" customHeight="true" outlineLevel="0" collapsed="false">
      <c r="D2717" s="52" t="n">
        <v>52015</v>
      </c>
      <c r="E2717" s="53" t="s">
        <v>6896</v>
      </c>
      <c r="F2717" s="53" t="s">
        <v>6937</v>
      </c>
      <c r="G2717" s="53" t="s">
        <v>6938</v>
      </c>
    </row>
    <row r="2718" customFormat="false" ht="12.75" hidden="false" customHeight="true" outlineLevel="0" collapsed="false">
      <c r="D2718" s="52" t="n">
        <v>52015</v>
      </c>
      <c r="E2718" s="53" t="s">
        <v>6896</v>
      </c>
      <c r="F2718" s="53" t="s">
        <v>6939</v>
      </c>
      <c r="G2718" s="53" t="s">
        <v>6940</v>
      </c>
    </row>
    <row r="2719" customFormat="false" ht="12.75" hidden="false" customHeight="true" outlineLevel="0" collapsed="false">
      <c r="D2719" s="52" t="n">
        <v>52015</v>
      </c>
      <c r="E2719" s="53" t="s">
        <v>6896</v>
      </c>
      <c r="F2719" s="53" t="s">
        <v>6941</v>
      </c>
      <c r="G2719" s="53" t="s">
        <v>6942</v>
      </c>
    </row>
    <row r="2720" customFormat="false" ht="12.75" hidden="false" customHeight="true" outlineLevel="0" collapsed="false">
      <c r="D2720" s="52" t="n">
        <v>52015</v>
      </c>
      <c r="E2720" s="53" t="s">
        <v>6896</v>
      </c>
      <c r="F2720" s="53" t="s">
        <v>6943</v>
      </c>
      <c r="G2720" s="53" t="s">
        <v>6944</v>
      </c>
    </row>
    <row r="2721" customFormat="false" ht="12.75" hidden="false" customHeight="true" outlineLevel="0" collapsed="false">
      <c r="D2721" s="52" t="n">
        <v>52015</v>
      </c>
      <c r="E2721" s="53" t="s">
        <v>6896</v>
      </c>
      <c r="F2721" s="53" t="s">
        <v>6945</v>
      </c>
      <c r="G2721" s="53" t="s">
        <v>6946</v>
      </c>
    </row>
    <row r="2722" customFormat="false" ht="12.75" hidden="false" customHeight="true" outlineLevel="0" collapsed="false">
      <c r="D2722" s="52" t="n">
        <v>52015</v>
      </c>
      <c r="E2722" s="53" t="s">
        <v>6896</v>
      </c>
      <c r="F2722" s="53" t="s">
        <v>6947</v>
      </c>
      <c r="G2722" s="53" t="s">
        <v>6948</v>
      </c>
    </row>
    <row r="2723" customFormat="false" ht="12.75" hidden="false" customHeight="true" outlineLevel="0" collapsed="false">
      <c r="D2723" s="52" t="n">
        <v>52015</v>
      </c>
      <c r="E2723" s="53" t="s">
        <v>6896</v>
      </c>
      <c r="F2723" s="53" t="s">
        <v>6949</v>
      </c>
      <c r="G2723" s="53" t="s">
        <v>6950</v>
      </c>
    </row>
    <row r="2724" customFormat="false" ht="12.75" hidden="false" customHeight="true" outlineLevel="0" collapsed="false">
      <c r="D2724" s="52" t="n">
        <v>52015</v>
      </c>
      <c r="E2724" s="53" t="s">
        <v>6896</v>
      </c>
      <c r="F2724" s="53" t="s">
        <v>6951</v>
      </c>
      <c r="G2724" s="53" t="s">
        <v>6952</v>
      </c>
    </row>
    <row r="2725" customFormat="false" ht="12.75" hidden="false" customHeight="true" outlineLevel="0" collapsed="false">
      <c r="D2725" s="52" t="n">
        <v>52015</v>
      </c>
      <c r="E2725" s="53" t="s">
        <v>6896</v>
      </c>
      <c r="F2725" s="53" t="s">
        <v>6953</v>
      </c>
      <c r="G2725" s="53" t="s">
        <v>6954</v>
      </c>
    </row>
    <row r="2726" customFormat="false" ht="12.75" hidden="false" customHeight="true" outlineLevel="0" collapsed="false">
      <c r="D2726" s="52" t="n">
        <v>52015</v>
      </c>
      <c r="E2726" s="53" t="s">
        <v>6896</v>
      </c>
      <c r="F2726" s="53" t="s">
        <v>6955</v>
      </c>
      <c r="G2726" s="53" t="s">
        <v>6956</v>
      </c>
    </row>
    <row r="2727" customFormat="false" ht="12.75" hidden="false" customHeight="true" outlineLevel="0" collapsed="false">
      <c r="D2727" s="52" t="n">
        <v>52015</v>
      </c>
      <c r="E2727" s="53" t="s">
        <v>6896</v>
      </c>
      <c r="F2727" s="53" t="s">
        <v>6957</v>
      </c>
      <c r="G2727" s="53" t="s">
        <v>6248</v>
      </c>
    </row>
    <row r="2728" customFormat="false" ht="12.75" hidden="false" customHeight="true" outlineLevel="0" collapsed="false">
      <c r="D2728" s="52" t="n">
        <v>52015</v>
      </c>
      <c r="E2728" s="53" t="s">
        <v>6896</v>
      </c>
      <c r="F2728" s="53" t="s">
        <v>6958</v>
      </c>
      <c r="G2728" s="53" t="s">
        <v>6959</v>
      </c>
    </row>
    <row r="2729" customFormat="false" ht="12.75" hidden="false" customHeight="true" outlineLevel="0" collapsed="false">
      <c r="D2729" s="52" t="n">
        <v>52015</v>
      </c>
      <c r="E2729" s="53" t="s">
        <v>6896</v>
      </c>
      <c r="F2729" s="53" t="s">
        <v>6960</v>
      </c>
      <c r="G2729" s="53" t="s">
        <v>6961</v>
      </c>
    </row>
    <row r="2730" customFormat="false" ht="12.75" hidden="false" customHeight="true" outlineLevel="0" collapsed="false">
      <c r="D2730" s="52" t="n">
        <v>52015</v>
      </c>
      <c r="E2730" s="53" t="s">
        <v>6896</v>
      </c>
      <c r="F2730" s="53" t="s">
        <v>6962</v>
      </c>
      <c r="G2730" s="53" t="s">
        <v>6963</v>
      </c>
    </row>
    <row r="2731" customFormat="false" ht="12.75" hidden="false" customHeight="true" outlineLevel="0" collapsed="false">
      <c r="D2731" s="52" t="n">
        <v>52015</v>
      </c>
      <c r="E2731" s="53" t="s">
        <v>6896</v>
      </c>
      <c r="F2731" s="53" t="s">
        <v>6964</v>
      </c>
      <c r="G2731" s="53" t="s">
        <v>6965</v>
      </c>
    </row>
    <row r="2732" customFormat="false" ht="12.75" hidden="false" customHeight="true" outlineLevel="0" collapsed="false">
      <c r="D2732" s="52" t="n">
        <v>52015</v>
      </c>
      <c r="E2732" s="53" t="s">
        <v>6896</v>
      </c>
      <c r="F2732" s="53" t="s">
        <v>6966</v>
      </c>
      <c r="G2732" s="53" t="s">
        <v>6967</v>
      </c>
    </row>
    <row r="2733" customFormat="false" ht="12.75" hidden="false" customHeight="true" outlineLevel="0" collapsed="false">
      <c r="D2733" s="52" t="n">
        <v>51024</v>
      </c>
      <c r="E2733" s="53" t="s">
        <v>6968</v>
      </c>
      <c r="F2733" s="53" t="s">
        <v>6969</v>
      </c>
      <c r="G2733" s="53" t="s">
        <v>6970</v>
      </c>
    </row>
    <row r="2734" customFormat="false" ht="12.75" hidden="false" customHeight="true" outlineLevel="0" collapsed="false">
      <c r="D2734" s="52" t="n">
        <v>51024</v>
      </c>
      <c r="E2734" s="53" t="s">
        <v>6968</v>
      </c>
      <c r="F2734" s="53" t="s">
        <v>6971</v>
      </c>
      <c r="G2734" s="53" t="s">
        <v>6972</v>
      </c>
    </row>
    <row r="2735" customFormat="false" ht="12.75" hidden="false" customHeight="true" outlineLevel="0" collapsed="false">
      <c r="D2735" s="52" t="n">
        <v>51024</v>
      </c>
      <c r="E2735" s="53" t="s">
        <v>6968</v>
      </c>
      <c r="F2735" s="53" t="s">
        <v>6973</v>
      </c>
      <c r="G2735" s="53" t="s">
        <v>6974</v>
      </c>
    </row>
    <row r="2736" customFormat="false" ht="12.75" hidden="false" customHeight="true" outlineLevel="0" collapsed="false">
      <c r="D2736" s="52" t="n">
        <v>51024</v>
      </c>
      <c r="E2736" s="53" t="s">
        <v>6968</v>
      </c>
      <c r="F2736" s="53" t="s">
        <v>6975</v>
      </c>
      <c r="G2736" s="53" t="s">
        <v>3204</v>
      </c>
    </row>
    <row r="2737" customFormat="false" ht="12.75" hidden="false" customHeight="true" outlineLevel="0" collapsed="false">
      <c r="D2737" s="52" t="n">
        <v>51024</v>
      </c>
      <c r="E2737" s="53" t="s">
        <v>6968</v>
      </c>
      <c r="F2737" s="53" t="s">
        <v>6976</v>
      </c>
      <c r="G2737" s="53" t="s">
        <v>6977</v>
      </c>
    </row>
    <row r="2738" customFormat="false" ht="12.75" hidden="false" customHeight="true" outlineLevel="0" collapsed="false">
      <c r="D2738" s="52" t="n">
        <v>51024</v>
      </c>
      <c r="E2738" s="53" t="s">
        <v>6968</v>
      </c>
      <c r="F2738" s="53" t="s">
        <v>6978</v>
      </c>
      <c r="G2738" s="53" t="s">
        <v>6979</v>
      </c>
    </row>
    <row r="2739" customFormat="false" ht="12.75" hidden="false" customHeight="true" outlineLevel="0" collapsed="false">
      <c r="D2739" s="52" t="n">
        <v>51024</v>
      </c>
      <c r="E2739" s="53" t="s">
        <v>6968</v>
      </c>
      <c r="F2739" s="53" t="s">
        <v>6980</v>
      </c>
      <c r="G2739" s="53" t="s">
        <v>6981</v>
      </c>
    </row>
    <row r="2740" customFormat="false" ht="12.75" hidden="false" customHeight="true" outlineLevel="0" collapsed="false">
      <c r="D2740" s="52" t="n">
        <v>51024</v>
      </c>
      <c r="E2740" s="53" t="s">
        <v>6968</v>
      </c>
      <c r="F2740" s="53" t="s">
        <v>6982</v>
      </c>
      <c r="G2740" s="53" t="s">
        <v>6983</v>
      </c>
    </row>
    <row r="2741" customFormat="false" ht="12.75" hidden="false" customHeight="true" outlineLevel="0" collapsed="false">
      <c r="D2741" s="52" t="n">
        <v>51024</v>
      </c>
      <c r="E2741" s="53" t="s">
        <v>6968</v>
      </c>
      <c r="F2741" s="53" t="s">
        <v>6984</v>
      </c>
      <c r="G2741" s="53" t="s">
        <v>4144</v>
      </c>
    </row>
    <row r="2742" customFormat="false" ht="12.75" hidden="false" customHeight="true" outlineLevel="0" collapsed="false">
      <c r="D2742" s="52" t="n">
        <v>51024</v>
      </c>
      <c r="E2742" s="53" t="s">
        <v>6968</v>
      </c>
      <c r="F2742" s="53" t="s">
        <v>6985</v>
      </c>
      <c r="G2742" s="53" t="s">
        <v>6131</v>
      </c>
    </row>
    <row r="2743" customFormat="false" ht="12.75" hidden="false" customHeight="true" outlineLevel="0" collapsed="false">
      <c r="D2743" s="52" t="n">
        <v>52016</v>
      </c>
      <c r="E2743" s="53" t="s">
        <v>6986</v>
      </c>
      <c r="F2743" s="53" t="s">
        <v>6987</v>
      </c>
      <c r="G2743" s="53" t="s">
        <v>6988</v>
      </c>
    </row>
    <row r="2744" customFormat="false" ht="12.75" hidden="false" customHeight="true" outlineLevel="0" collapsed="false">
      <c r="D2744" s="52" t="n">
        <v>52016</v>
      </c>
      <c r="E2744" s="53" t="s">
        <v>6986</v>
      </c>
      <c r="F2744" s="53" t="s">
        <v>6989</v>
      </c>
      <c r="G2744" s="53" t="s">
        <v>2765</v>
      </c>
    </row>
    <row r="2745" customFormat="false" ht="12.75" hidden="false" customHeight="true" outlineLevel="0" collapsed="false">
      <c r="D2745" s="52" t="n">
        <v>52016</v>
      </c>
      <c r="E2745" s="53" t="s">
        <v>6986</v>
      </c>
      <c r="F2745" s="53" t="s">
        <v>6990</v>
      </c>
      <c r="G2745" s="53" t="s">
        <v>6991</v>
      </c>
    </row>
    <row r="2746" customFormat="false" ht="12.75" hidden="false" customHeight="true" outlineLevel="0" collapsed="false">
      <c r="D2746" s="52" t="n">
        <v>52016</v>
      </c>
      <c r="E2746" s="53" t="s">
        <v>6986</v>
      </c>
      <c r="F2746" s="53" t="s">
        <v>6992</v>
      </c>
      <c r="G2746" s="53" t="s">
        <v>6993</v>
      </c>
    </row>
    <row r="2747" customFormat="false" ht="12.75" hidden="false" customHeight="true" outlineLevel="0" collapsed="false">
      <c r="D2747" s="52" t="n">
        <v>52016</v>
      </c>
      <c r="E2747" s="53" t="s">
        <v>6986</v>
      </c>
      <c r="F2747" s="53" t="s">
        <v>6994</v>
      </c>
      <c r="G2747" s="53" t="s">
        <v>6995</v>
      </c>
    </row>
    <row r="2748" customFormat="false" ht="12.75" hidden="false" customHeight="true" outlineLevel="0" collapsed="false">
      <c r="D2748" s="52" t="n">
        <v>52016</v>
      </c>
      <c r="E2748" s="53" t="s">
        <v>6986</v>
      </c>
      <c r="F2748" s="53" t="s">
        <v>6996</v>
      </c>
      <c r="G2748" s="53" t="s">
        <v>6997</v>
      </c>
    </row>
    <row r="2749" customFormat="false" ht="12.75" hidden="false" customHeight="true" outlineLevel="0" collapsed="false">
      <c r="D2749" s="52" t="n">
        <v>52016</v>
      </c>
      <c r="E2749" s="53" t="s">
        <v>6986</v>
      </c>
      <c r="F2749" s="53" t="s">
        <v>6998</v>
      </c>
      <c r="G2749" s="53" t="s">
        <v>6999</v>
      </c>
    </row>
    <row r="2750" customFormat="false" ht="12.75" hidden="false" customHeight="true" outlineLevel="0" collapsed="false">
      <c r="D2750" s="52" t="n">
        <v>52016</v>
      </c>
      <c r="E2750" s="53" t="s">
        <v>6986</v>
      </c>
      <c r="F2750" s="53" t="s">
        <v>7000</v>
      </c>
      <c r="G2750" s="53" t="s">
        <v>7001</v>
      </c>
    </row>
    <row r="2751" customFormat="false" ht="12.75" hidden="false" customHeight="true" outlineLevel="0" collapsed="false">
      <c r="D2751" s="52" t="n">
        <v>52016</v>
      </c>
      <c r="E2751" s="53" t="s">
        <v>6986</v>
      </c>
      <c r="F2751" s="53" t="s">
        <v>7002</v>
      </c>
      <c r="G2751" s="53" t="s">
        <v>7003</v>
      </c>
    </row>
    <row r="2752" customFormat="false" ht="12.75" hidden="false" customHeight="true" outlineLevel="0" collapsed="false">
      <c r="D2752" s="52" t="n">
        <v>52016</v>
      </c>
      <c r="E2752" s="53" t="s">
        <v>6986</v>
      </c>
      <c r="F2752" s="53" t="s">
        <v>7004</v>
      </c>
      <c r="G2752" s="53" t="s">
        <v>7005</v>
      </c>
    </row>
    <row r="2753" customFormat="false" ht="12.75" hidden="false" customHeight="true" outlineLevel="0" collapsed="false">
      <c r="D2753" s="52" t="n">
        <v>52016</v>
      </c>
      <c r="E2753" s="53" t="s">
        <v>6986</v>
      </c>
      <c r="F2753" s="53" t="s">
        <v>7006</v>
      </c>
      <c r="G2753" s="53" t="s">
        <v>2092</v>
      </c>
    </row>
    <row r="2754" customFormat="false" ht="12.75" hidden="false" customHeight="true" outlineLevel="0" collapsed="false">
      <c r="D2754" s="52" t="n">
        <v>52016</v>
      </c>
      <c r="E2754" s="53" t="s">
        <v>6986</v>
      </c>
      <c r="F2754" s="53" t="s">
        <v>7007</v>
      </c>
      <c r="G2754" s="53" t="s">
        <v>7008</v>
      </c>
    </row>
    <row r="2755" customFormat="false" ht="12.75" hidden="false" customHeight="true" outlineLevel="0" collapsed="false">
      <c r="D2755" s="52" t="n">
        <v>52016</v>
      </c>
      <c r="E2755" s="53" t="s">
        <v>6986</v>
      </c>
      <c r="F2755" s="53" t="s">
        <v>7009</v>
      </c>
      <c r="G2755" s="53" t="s">
        <v>7010</v>
      </c>
    </row>
    <row r="2756" customFormat="false" ht="12.75" hidden="false" customHeight="true" outlineLevel="0" collapsed="false">
      <c r="D2756" s="52" t="n">
        <v>52016</v>
      </c>
      <c r="E2756" s="53" t="s">
        <v>6986</v>
      </c>
      <c r="F2756" s="53" t="s">
        <v>7011</v>
      </c>
      <c r="G2756" s="53" t="s">
        <v>3445</v>
      </c>
    </row>
    <row r="2757" customFormat="false" ht="12.75" hidden="false" customHeight="true" outlineLevel="0" collapsed="false">
      <c r="D2757" s="52" t="n">
        <v>52016</v>
      </c>
      <c r="E2757" s="53" t="s">
        <v>6986</v>
      </c>
      <c r="F2757" s="53" t="s">
        <v>7012</v>
      </c>
      <c r="G2757" s="53" t="s">
        <v>7013</v>
      </c>
    </row>
    <row r="2758" customFormat="false" ht="12.75" hidden="false" customHeight="true" outlineLevel="0" collapsed="false">
      <c r="D2758" s="52" t="n">
        <v>52016</v>
      </c>
      <c r="E2758" s="53" t="s">
        <v>6986</v>
      </c>
      <c r="F2758" s="53" t="s">
        <v>7014</v>
      </c>
      <c r="G2758" s="53" t="s">
        <v>7015</v>
      </c>
    </row>
    <row r="2759" customFormat="false" ht="12.75" hidden="false" customHeight="true" outlineLevel="0" collapsed="false">
      <c r="D2759" s="52" t="n">
        <v>52016</v>
      </c>
      <c r="E2759" s="53" t="s">
        <v>6986</v>
      </c>
      <c r="F2759" s="53" t="s">
        <v>7016</v>
      </c>
      <c r="G2759" s="53" t="s">
        <v>7017</v>
      </c>
    </row>
    <row r="2760" customFormat="false" ht="12.75" hidden="false" customHeight="true" outlineLevel="0" collapsed="false">
      <c r="D2760" s="52" t="n">
        <v>52016</v>
      </c>
      <c r="E2760" s="53" t="s">
        <v>6986</v>
      </c>
      <c r="F2760" s="53" t="s">
        <v>7018</v>
      </c>
      <c r="G2760" s="53" t="s">
        <v>7019</v>
      </c>
    </row>
    <row r="2761" customFormat="false" ht="12.75" hidden="false" customHeight="true" outlineLevel="0" collapsed="false">
      <c r="D2761" s="52" t="n">
        <v>52016</v>
      </c>
      <c r="E2761" s="53" t="s">
        <v>6986</v>
      </c>
      <c r="F2761" s="53" t="s">
        <v>7020</v>
      </c>
      <c r="G2761" s="53" t="s">
        <v>6893</v>
      </c>
    </row>
    <row r="2762" customFormat="false" ht="12.75" hidden="false" customHeight="true" outlineLevel="0" collapsed="false">
      <c r="D2762" s="52" t="n">
        <v>52016</v>
      </c>
      <c r="E2762" s="53" t="s">
        <v>6986</v>
      </c>
      <c r="F2762" s="53" t="s">
        <v>7021</v>
      </c>
      <c r="G2762" s="53" t="s">
        <v>7022</v>
      </c>
    </row>
    <row r="2763" customFormat="false" ht="12.75" hidden="false" customHeight="true" outlineLevel="0" collapsed="false">
      <c r="D2763" s="52" t="n">
        <v>52016</v>
      </c>
      <c r="E2763" s="53" t="s">
        <v>6986</v>
      </c>
      <c r="F2763" s="53" t="s">
        <v>7023</v>
      </c>
      <c r="G2763" s="53" t="s">
        <v>7024</v>
      </c>
    </row>
    <row r="2764" customFormat="false" ht="12.75" hidden="false" customHeight="true" outlineLevel="0" collapsed="false">
      <c r="D2764" s="52" t="n">
        <v>52016</v>
      </c>
      <c r="E2764" s="53" t="s">
        <v>6986</v>
      </c>
      <c r="F2764" s="53" t="s">
        <v>7025</v>
      </c>
      <c r="G2764" s="53" t="s">
        <v>7026</v>
      </c>
    </row>
    <row r="2765" customFormat="false" ht="12.75" hidden="false" customHeight="true" outlineLevel="0" collapsed="false">
      <c r="D2765" s="52" t="n">
        <v>52016</v>
      </c>
      <c r="E2765" s="53" t="s">
        <v>6986</v>
      </c>
      <c r="F2765" s="53" t="s">
        <v>7027</v>
      </c>
      <c r="G2765" s="53" t="s">
        <v>3008</v>
      </c>
    </row>
    <row r="2766" customFormat="false" ht="12.75" hidden="false" customHeight="true" outlineLevel="0" collapsed="false">
      <c r="D2766" s="52" t="n">
        <v>52016</v>
      </c>
      <c r="E2766" s="53" t="s">
        <v>6986</v>
      </c>
      <c r="F2766" s="53" t="s">
        <v>7028</v>
      </c>
      <c r="G2766" s="53" t="s">
        <v>7029</v>
      </c>
    </row>
    <row r="2767" customFormat="false" ht="12.75" hidden="false" customHeight="true" outlineLevel="0" collapsed="false">
      <c r="D2767" s="52" t="n">
        <v>52016</v>
      </c>
      <c r="E2767" s="53" t="s">
        <v>6986</v>
      </c>
      <c r="F2767" s="53" t="s">
        <v>7030</v>
      </c>
      <c r="G2767" s="53" t="s">
        <v>7031</v>
      </c>
    </row>
    <row r="2768" customFormat="false" ht="12.75" hidden="false" customHeight="true" outlineLevel="0" collapsed="false">
      <c r="D2768" s="52" t="n">
        <v>52016</v>
      </c>
      <c r="E2768" s="53" t="s">
        <v>6986</v>
      </c>
      <c r="F2768" s="53" t="s">
        <v>7032</v>
      </c>
      <c r="G2768" s="53" t="s">
        <v>7033</v>
      </c>
    </row>
    <row r="2769" customFormat="false" ht="12.75" hidden="false" customHeight="true" outlineLevel="0" collapsed="false">
      <c r="D2769" s="52" t="n">
        <v>52016</v>
      </c>
      <c r="E2769" s="53" t="s">
        <v>6986</v>
      </c>
      <c r="F2769" s="53" t="s">
        <v>7034</v>
      </c>
      <c r="G2769" s="53" t="s">
        <v>2405</v>
      </c>
    </row>
    <row r="2770" customFormat="false" ht="12.75" hidden="false" customHeight="true" outlineLevel="0" collapsed="false">
      <c r="D2770" s="52" t="n">
        <v>52016</v>
      </c>
      <c r="E2770" s="53" t="s">
        <v>6986</v>
      </c>
      <c r="F2770" s="53" t="s">
        <v>7035</v>
      </c>
      <c r="G2770" s="53" t="s">
        <v>3794</v>
      </c>
    </row>
    <row r="2771" customFormat="false" ht="12.75" hidden="false" customHeight="true" outlineLevel="0" collapsed="false">
      <c r="D2771" s="52" t="n">
        <v>52016</v>
      </c>
      <c r="E2771" s="53" t="s">
        <v>6986</v>
      </c>
      <c r="F2771" s="53" t="s">
        <v>7036</v>
      </c>
      <c r="G2771" s="53" t="s">
        <v>7037</v>
      </c>
    </row>
    <row r="2772" customFormat="false" ht="12.75" hidden="false" customHeight="true" outlineLevel="0" collapsed="false">
      <c r="D2772" s="52" t="n">
        <v>52016</v>
      </c>
      <c r="E2772" s="53" t="s">
        <v>6986</v>
      </c>
      <c r="F2772" s="53" t="s">
        <v>7038</v>
      </c>
      <c r="G2772" s="53" t="s">
        <v>7039</v>
      </c>
    </row>
    <row r="2773" customFormat="false" ht="12.75" hidden="false" customHeight="true" outlineLevel="0" collapsed="false">
      <c r="D2773" s="52" t="n">
        <v>52016</v>
      </c>
      <c r="E2773" s="53" t="s">
        <v>6986</v>
      </c>
      <c r="F2773" s="53" t="s">
        <v>7040</v>
      </c>
      <c r="G2773" s="53" t="s">
        <v>2151</v>
      </c>
    </row>
    <row r="2774" customFormat="false" ht="12.75" hidden="false" customHeight="true" outlineLevel="0" collapsed="false">
      <c r="D2774" s="52" t="n">
        <v>52016</v>
      </c>
      <c r="E2774" s="53" t="s">
        <v>6986</v>
      </c>
      <c r="F2774" s="53" t="s">
        <v>7041</v>
      </c>
      <c r="G2774" s="53" t="s">
        <v>7042</v>
      </c>
    </row>
    <row r="2775" customFormat="false" ht="12.75" hidden="false" customHeight="true" outlineLevel="0" collapsed="false">
      <c r="D2775" s="52" t="n">
        <v>52016</v>
      </c>
      <c r="E2775" s="53" t="s">
        <v>6986</v>
      </c>
      <c r="F2775" s="53" t="s">
        <v>7043</v>
      </c>
      <c r="G2775" s="53" t="s">
        <v>2453</v>
      </c>
    </row>
    <row r="2776" customFormat="false" ht="12.75" hidden="false" customHeight="true" outlineLevel="0" collapsed="false">
      <c r="D2776" s="52" t="n">
        <v>52016</v>
      </c>
      <c r="E2776" s="53" t="s">
        <v>6986</v>
      </c>
      <c r="F2776" s="53" t="s">
        <v>7044</v>
      </c>
      <c r="G2776" s="53" t="s">
        <v>2259</v>
      </c>
    </row>
    <row r="2777" customFormat="false" ht="12.75" hidden="false" customHeight="true" outlineLevel="0" collapsed="false">
      <c r="D2777" s="52" t="n">
        <v>52016</v>
      </c>
      <c r="E2777" s="53" t="s">
        <v>6986</v>
      </c>
      <c r="F2777" s="53" t="s">
        <v>7045</v>
      </c>
      <c r="G2777" s="53" t="s">
        <v>3016</v>
      </c>
    </row>
    <row r="2778" customFormat="false" ht="12.75" hidden="false" customHeight="true" outlineLevel="0" collapsed="false">
      <c r="D2778" s="52" t="n">
        <v>52016</v>
      </c>
      <c r="E2778" s="53" t="s">
        <v>6986</v>
      </c>
      <c r="F2778" s="53" t="s">
        <v>7046</v>
      </c>
      <c r="G2778" s="53" t="s">
        <v>7047</v>
      </c>
    </row>
    <row r="2779" customFormat="false" ht="12.75" hidden="false" customHeight="true" outlineLevel="0" collapsed="false">
      <c r="D2779" s="52" t="n">
        <v>52016</v>
      </c>
      <c r="E2779" s="53" t="s">
        <v>6986</v>
      </c>
      <c r="F2779" s="53" t="s">
        <v>7048</v>
      </c>
      <c r="G2779" s="53" t="s">
        <v>7049</v>
      </c>
    </row>
    <row r="2780" customFormat="false" ht="12.75" hidden="false" customHeight="true" outlineLevel="0" collapsed="false">
      <c r="D2780" s="52" t="n">
        <v>52016</v>
      </c>
      <c r="E2780" s="53" t="s">
        <v>6986</v>
      </c>
      <c r="F2780" s="53" t="s">
        <v>7050</v>
      </c>
      <c r="G2780" s="53" t="s">
        <v>7051</v>
      </c>
    </row>
    <row r="2781" customFormat="false" ht="12.75" hidden="false" customHeight="true" outlineLevel="0" collapsed="false">
      <c r="D2781" s="52" t="n">
        <v>52016</v>
      </c>
      <c r="E2781" s="53" t="s">
        <v>6986</v>
      </c>
      <c r="F2781" s="53" t="s">
        <v>7052</v>
      </c>
      <c r="G2781" s="53" t="s">
        <v>7053</v>
      </c>
    </row>
    <row r="2782" customFormat="false" ht="12.75" hidden="false" customHeight="true" outlineLevel="0" collapsed="false">
      <c r="D2782" s="52" t="n">
        <v>52016</v>
      </c>
      <c r="E2782" s="53" t="s">
        <v>6986</v>
      </c>
      <c r="F2782" s="53" t="s">
        <v>7054</v>
      </c>
      <c r="G2782" s="53" t="s">
        <v>7055</v>
      </c>
    </row>
    <row r="2783" customFormat="false" ht="12.75" hidden="false" customHeight="true" outlineLevel="0" collapsed="false">
      <c r="D2783" s="52" t="n">
        <v>52016</v>
      </c>
      <c r="E2783" s="53" t="s">
        <v>6986</v>
      </c>
      <c r="F2783" s="53" t="s">
        <v>7056</v>
      </c>
      <c r="G2783" s="53" t="s">
        <v>7057</v>
      </c>
    </row>
    <row r="2784" customFormat="false" ht="12.75" hidden="false" customHeight="true" outlineLevel="0" collapsed="false">
      <c r="D2784" s="52" t="n">
        <v>52017</v>
      </c>
      <c r="E2784" s="53" t="s">
        <v>7058</v>
      </c>
      <c r="F2784" s="53" t="s">
        <v>7059</v>
      </c>
      <c r="G2784" s="53" t="s">
        <v>7060</v>
      </c>
    </row>
    <row r="2785" customFormat="false" ht="12.75" hidden="false" customHeight="true" outlineLevel="0" collapsed="false">
      <c r="D2785" s="52" t="n">
        <v>52017</v>
      </c>
      <c r="E2785" s="53" t="s">
        <v>7058</v>
      </c>
      <c r="F2785" s="53" t="s">
        <v>7061</v>
      </c>
      <c r="G2785" s="53" t="s">
        <v>7062</v>
      </c>
    </row>
    <row r="2786" customFormat="false" ht="12.75" hidden="false" customHeight="true" outlineLevel="0" collapsed="false">
      <c r="D2786" s="52" t="n">
        <v>52017</v>
      </c>
      <c r="E2786" s="53" t="s">
        <v>7058</v>
      </c>
      <c r="F2786" s="53" t="s">
        <v>7063</v>
      </c>
      <c r="G2786" s="53" t="s">
        <v>7064</v>
      </c>
    </row>
    <row r="2787" customFormat="false" ht="12.75" hidden="false" customHeight="true" outlineLevel="0" collapsed="false">
      <c r="D2787" s="52" t="n">
        <v>52017</v>
      </c>
      <c r="E2787" s="53" t="s">
        <v>7058</v>
      </c>
      <c r="F2787" s="53" t="s">
        <v>7065</v>
      </c>
      <c r="G2787" s="53" t="s">
        <v>7066</v>
      </c>
    </row>
    <row r="2788" customFormat="false" ht="12.75" hidden="false" customHeight="true" outlineLevel="0" collapsed="false">
      <c r="D2788" s="52" t="n">
        <v>52017</v>
      </c>
      <c r="E2788" s="53" t="s">
        <v>7058</v>
      </c>
      <c r="F2788" s="53" t="s">
        <v>7067</v>
      </c>
      <c r="G2788" s="53" t="s">
        <v>7068</v>
      </c>
    </row>
    <row r="2789" customFormat="false" ht="12.75" hidden="false" customHeight="true" outlineLevel="0" collapsed="false">
      <c r="D2789" s="52" t="n">
        <v>52017</v>
      </c>
      <c r="E2789" s="53" t="s">
        <v>7058</v>
      </c>
      <c r="F2789" s="53" t="s">
        <v>7069</v>
      </c>
      <c r="G2789" s="53" t="s">
        <v>7070</v>
      </c>
    </row>
    <row r="2790" customFormat="false" ht="12.75" hidden="false" customHeight="true" outlineLevel="0" collapsed="false">
      <c r="D2790" s="52" t="n">
        <v>52017</v>
      </c>
      <c r="E2790" s="53" t="s">
        <v>7058</v>
      </c>
      <c r="F2790" s="53" t="s">
        <v>7071</v>
      </c>
      <c r="G2790" s="53" t="s">
        <v>7072</v>
      </c>
    </row>
    <row r="2791" customFormat="false" ht="12.75" hidden="false" customHeight="true" outlineLevel="0" collapsed="false">
      <c r="D2791" s="52" t="n">
        <v>52017</v>
      </c>
      <c r="E2791" s="53" t="s">
        <v>7058</v>
      </c>
      <c r="F2791" s="53" t="s">
        <v>7073</v>
      </c>
      <c r="G2791" s="53" t="s">
        <v>2687</v>
      </c>
    </row>
    <row r="2792" customFormat="false" ht="12.75" hidden="false" customHeight="true" outlineLevel="0" collapsed="false">
      <c r="D2792" s="52" t="n">
        <v>52017</v>
      </c>
      <c r="E2792" s="53" t="s">
        <v>7058</v>
      </c>
      <c r="F2792" s="53" t="s">
        <v>7074</v>
      </c>
      <c r="G2792" s="53" t="s">
        <v>7075</v>
      </c>
    </row>
    <row r="2793" customFormat="false" ht="12.75" hidden="false" customHeight="true" outlineLevel="0" collapsed="false">
      <c r="D2793" s="52" t="n">
        <v>52017</v>
      </c>
      <c r="E2793" s="53" t="s">
        <v>7058</v>
      </c>
      <c r="F2793" s="53" t="s">
        <v>7076</v>
      </c>
      <c r="G2793" s="53" t="s">
        <v>7077</v>
      </c>
    </row>
    <row r="2794" customFormat="false" ht="12.75" hidden="false" customHeight="true" outlineLevel="0" collapsed="false">
      <c r="D2794" s="52" t="n">
        <v>52017</v>
      </c>
      <c r="E2794" s="53" t="s">
        <v>7058</v>
      </c>
      <c r="F2794" s="53" t="s">
        <v>7078</v>
      </c>
      <c r="G2794" s="53" t="s">
        <v>7079</v>
      </c>
    </row>
    <row r="2795" customFormat="false" ht="12.75" hidden="false" customHeight="true" outlineLevel="0" collapsed="false">
      <c r="D2795" s="52" t="n">
        <v>53027</v>
      </c>
      <c r="E2795" s="53" t="s">
        <v>7080</v>
      </c>
      <c r="F2795" s="53" t="s">
        <v>7081</v>
      </c>
      <c r="G2795" s="53" t="s">
        <v>7082</v>
      </c>
    </row>
    <row r="2796" customFormat="false" ht="12.75" hidden="false" customHeight="true" outlineLevel="0" collapsed="false">
      <c r="D2796" s="52" t="n">
        <v>53027</v>
      </c>
      <c r="E2796" s="53" t="s">
        <v>7080</v>
      </c>
      <c r="F2796" s="53" t="s">
        <v>7083</v>
      </c>
      <c r="G2796" s="53" t="s">
        <v>7084</v>
      </c>
    </row>
    <row r="2797" customFormat="false" ht="12.75" hidden="false" customHeight="true" outlineLevel="0" collapsed="false">
      <c r="D2797" s="52" t="n">
        <v>53027</v>
      </c>
      <c r="E2797" s="53" t="s">
        <v>7080</v>
      </c>
      <c r="F2797" s="53" t="s">
        <v>7085</v>
      </c>
      <c r="G2797" s="53" t="s">
        <v>7086</v>
      </c>
    </row>
    <row r="2798" customFormat="false" ht="12.75" hidden="false" customHeight="true" outlineLevel="0" collapsed="false">
      <c r="D2798" s="52" t="n">
        <v>53027</v>
      </c>
      <c r="E2798" s="53" t="s">
        <v>7080</v>
      </c>
      <c r="F2798" s="53" t="s">
        <v>7087</v>
      </c>
      <c r="G2798" s="53" t="s">
        <v>7088</v>
      </c>
    </row>
    <row r="2799" customFormat="false" ht="12.75" hidden="false" customHeight="true" outlineLevel="0" collapsed="false">
      <c r="D2799" s="52" t="n">
        <v>53027</v>
      </c>
      <c r="E2799" s="53" t="s">
        <v>7080</v>
      </c>
      <c r="F2799" s="53" t="s">
        <v>7089</v>
      </c>
      <c r="G2799" s="53" t="s">
        <v>7090</v>
      </c>
    </row>
    <row r="2800" customFormat="false" ht="12.75" hidden="false" customHeight="true" outlineLevel="0" collapsed="false">
      <c r="D2800" s="52" t="n">
        <v>50020</v>
      </c>
      <c r="E2800" s="53" t="s">
        <v>7091</v>
      </c>
      <c r="F2800" s="53" t="s">
        <v>7092</v>
      </c>
      <c r="G2800" s="53" t="s">
        <v>1605</v>
      </c>
    </row>
    <row r="2801" customFormat="false" ht="12.75" hidden="false" customHeight="true" outlineLevel="0" collapsed="false">
      <c r="D2801" s="52" t="n">
        <v>50020</v>
      </c>
      <c r="E2801" s="53" t="s">
        <v>7091</v>
      </c>
      <c r="F2801" s="53" t="s">
        <v>7093</v>
      </c>
      <c r="G2801" s="53" t="s">
        <v>7094</v>
      </c>
    </row>
    <row r="2802" customFormat="false" ht="12.75" hidden="false" customHeight="true" outlineLevel="0" collapsed="false">
      <c r="D2802" s="52" t="n">
        <v>50020</v>
      </c>
      <c r="E2802" s="53" t="s">
        <v>7091</v>
      </c>
      <c r="F2802" s="53" t="s">
        <v>7095</v>
      </c>
      <c r="G2802" s="53" t="s">
        <v>7096</v>
      </c>
    </row>
    <row r="2803" customFormat="false" ht="12.75" hidden="false" customHeight="true" outlineLevel="0" collapsed="false">
      <c r="D2803" s="52" t="n">
        <v>50020</v>
      </c>
      <c r="E2803" s="53" t="s">
        <v>7091</v>
      </c>
      <c r="F2803" s="53" t="s">
        <v>7097</v>
      </c>
      <c r="G2803" s="53" t="s">
        <v>7098</v>
      </c>
    </row>
    <row r="2804" customFormat="false" ht="12.75" hidden="false" customHeight="true" outlineLevel="0" collapsed="false">
      <c r="D2804" s="52" t="n">
        <v>50020</v>
      </c>
      <c r="E2804" s="53" t="s">
        <v>7091</v>
      </c>
      <c r="F2804" s="53" t="s">
        <v>7099</v>
      </c>
      <c r="G2804" s="53" t="s">
        <v>7100</v>
      </c>
    </row>
    <row r="2805" customFormat="false" ht="12.75" hidden="false" customHeight="true" outlineLevel="0" collapsed="false">
      <c r="D2805" s="52" t="n">
        <v>50020</v>
      </c>
      <c r="E2805" s="53" t="s">
        <v>7091</v>
      </c>
      <c r="F2805" s="53" t="s">
        <v>7101</v>
      </c>
      <c r="G2805" s="53" t="s">
        <v>7102</v>
      </c>
    </row>
    <row r="2806" customFormat="false" ht="12.75" hidden="false" customHeight="true" outlineLevel="0" collapsed="false">
      <c r="D2806" s="52" t="n">
        <v>48030</v>
      </c>
      <c r="E2806" s="53" t="s">
        <v>7103</v>
      </c>
      <c r="F2806" s="53" t="s">
        <v>7104</v>
      </c>
      <c r="G2806" s="53" t="s">
        <v>7105</v>
      </c>
    </row>
    <row r="2807" customFormat="false" ht="12.75" hidden="false" customHeight="true" outlineLevel="0" collapsed="false">
      <c r="D2807" s="52" t="n">
        <v>48030</v>
      </c>
      <c r="E2807" s="53" t="s">
        <v>7103</v>
      </c>
      <c r="F2807" s="53" t="s">
        <v>7106</v>
      </c>
      <c r="G2807" s="53" t="s">
        <v>7107</v>
      </c>
    </row>
    <row r="2808" customFormat="false" ht="12.75" hidden="false" customHeight="true" outlineLevel="0" collapsed="false">
      <c r="D2808" s="52" t="n">
        <v>48030</v>
      </c>
      <c r="E2808" s="53" t="s">
        <v>7103</v>
      </c>
      <c r="F2808" s="53" t="s">
        <v>7108</v>
      </c>
      <c r="G2808" s="53" t="s">
        <v>7109</v>
      </c>
    </row>
    <row r="2809" customFormat="false" ht="12.75" hidden="false" customHeight="true" outlineLevel="0" collapsed="false">
      <c r="D2809" s="52" t="n">
        <v>48030</v>
      </c>
      <c r="E2809" s="53" t="s">
        <v>7103</v>
      </c>
      <c r="F2809" s="53" t="s">
        <v>7110</v>
      </c>
      <c r="G2809" s="53" t="s">
        <v>7111</v>
      </c>
    </row>
    <row r="2810" customFormat="false" ht="12.75" hidden="false" customHeight="true" outlineLevel="0" collapsed="false">
      <c r="D2810" s="52" t="n">
        <v>48030</v>
      </c>
      <c r="E2810" s="53" t="s">
        <v>7103</v>
      </c>
      <c r="F2810" s="53" t="s">
        <v>7112</v>
      </c>
      <c r="G2810" s="53" t="s">
        <v>7113</v>
      </c>
    </row>
    <row r="2811" customFormat="false" ht="12.75" hidden="false" customHeight="true" outlineLevel="0" collapsed="false">
      <c r="D2811" s="52" t="n">
        <v>48030</v>
      </c>
      <c r="E2811" s="53" t="s">
        <v>7103</v>
      </c>
      <c r="F2811" s="53" t="s">
        <v>7114</v>
      </c>
      <c r="G2811" s="53" t="s">
        <v>7115</v>
      </c>
    </row>
    <row r="2812" customFormat="false" ht="12.75" hidden="false" customHeight="true" outlineLevel="0" collapsed="false">
      <c r="D2812" s="52" t="n">
        <v>48030</v>
      </c>
      <c r="E2812" s="53" t="s">
        <v>7103</v>
      </c>
      <c r="F2812" s="53" t="s">
        <v>7116</v>
      </c>
      <c r="G2812" s="53" t="s">
        <v>7117</v>
      </c>
    </row>
    <row r="2813" customFormat="false" ht="12.75" hidden="false" customHeight="true" outlineLevel="0" collapsed="false">
      <c r="D2813" s="52" t="n">
        <v>48030</v>
      </c>
      <c r="E2813" s="53" t="s">
        <v>7103</v>
      </c>
      <c r="F2813" s="53" t="s">
        <v>7118</v>
      </c>
      <c r="G2813" s="53" t="s">
        <v>4117</v>
      </c>
    </row>
    <row r="2814" customFormat="false" ht="12.75" hidden="false" customHeight="true" outlineLevel="0" collapsed="false">
      <c r="D2814" s="52" t="n">
        <v>48030</v>
      </c>
      <c r="E2814" s="53" t="s">
        <v>7103</v>
      </c>
      <c r="F2814" s="53" t="s">
        <v>7119</v>
      </c>
      <c r="G2814" s="53" t="s">
        <v>2727</v>
      </c>
    </row>
    <row r="2815" customFormat="false" ht="12.75" hidden="false" customHeight="true" outlineLevel="0" collapsed="false">
      <c r="D2815" s="52" t="n">
        <v>48030</v>
      </c>
      <c r="E2815" s="53" t="s">
        <v>7103</v>
      </c>
      <c r="F2815" s="53" t="s">
        <v>7120</v>
      </c>
      <c r="G2815" s="53" t="s">
        <v>7121</v>
      </c>
    </row>
    <row r="2816" customFormat="false" ht="12.75" hidden="false" customHeight="true" outlineLevel="0" collapsed="false">
      <c r="D2816" s="52" t="n">
        <v>48030</v>
      </c>
      <c r="E2816" s="53" t="s">
        <v>7103</v>
      </c>
      <c r="F2816" s="53" t="s">
        <v>7122</v>
      </c>
      <c r="G2816" s="53" t="s">
        <v>7123</v>
      </c>
    </row>
    <row r="2817" customFormat="false" ht="12.75" hidden="false" customHeight="true" outlineLevel="0" collapsed="false">
      <c r="D2817" s="52" t="n">
        <v>48030</v>
      </c>
      <c r="E2817" s="53" t="s">
        <v>7103</v>
      </c>
      <c r="F2817" s="53" t="s">
        <v>7124</v>
      </c>
      <c r="G2817" s="53" t="s">
        <v>7125</v>
      </c>
    </row>
    <row r="2818" customFormat="false" ht="12.75" hidden="false" customHeight="true" outlineLevel="0" collapsed="false">
      <c r="D2818" s="52" t="n">
        <v>48030</v>
      </c>
      <c r="E2818" s="53" t="s">
        <v>7103</v>
      </c>
      <c r="F2818" s="53" t="s">
        <v>7126</v>
      </c>
      <c r="G2818" s="53" t="s">
        <v>1938</v>
      </c>
    </row>
    <row r="2819" customFormat="false" ht="12.75" hidden="false" customHeight="true" outlineLevel="0" collapsed="false">
      <c r="D2819" s="52" t="n">
        <v>48030</v>
      </c>
      <c r="E2819" s="53" t="s">
        <v>7103</v>
      </c>
      <c r="F2819" s="53" t="s">
        <v>7127</v>
      </c>
      <c r="G2819" s="53" t="s">
        <v>7128</v>
      </c>
    </row>
    <row r="2820" customFormat="false" ht="12.75" hidden="false" customHeight="true" outlineLevel="0" collapsed="false">
      <c r="D2820" s="52" t="n">
        <v>48030</v>
      </c>
      <c r="E2820" s="53" t="s">
        <v>7103</v>
      </c>
      <c r="F2820" s="53" t="s">
        <v>7129</v>
      </c>
      <c r="G2820" s="53" t="s">
        <v>7026</v>
      </c>
    </row>
    <row r="2821" customFormat="false" ht="12.75" hidden="false" customHeight="true" outlineLevel="0" collapsed="false">
      <c r="D2821" s="52" t="n">
        <v>48030</v>
      </c>
      <c r="E2821" s="53" t="s">
        <v>7103</v>
      </c>
      <c r="F2821" s="53" t="s">
        <v>7130</v>
      </c>
      <c r="G2821" s="53" t="s">
        <v>2116</v>
      </c>
    </row>
    <row r="2822" customFormat="false" ht="12.75" hidden="false" customHeight="true" outlineLevel="0" collapsed="false">
      <c r="D2822" s="52" t="n">
        <v>48030</v>
      </c>
      <c r="E2822" s="53" t="s">
        <v>7103</v>
      </c>
      <c r="F2822" s="53" t="s">
        <v>7131</v>
      </c>
      <c r="G2822" s="53" t="s">
        <v>7132</v>
      </c>
    </row>
    <row r="2823" customFormat="false" ht="12.75" hidden="false" customHeight="true" outlineLevel="0" collapsed="false">
      <c r="D2823" s="52" t="n">
        <v>48030</v>
      </c>
      <c r="E2823" s="53" t="s">
        <v>7103</v>
      </c>
      <c r="F2823" s="53" t="s">
        <v>7133</v>
      </c>
      <c r="G2823" s="53" t="s">
        <v>7134</v>
      </c>
    </row>
    <row r="2824" customFormat="false" ht="12.75" hidden="false" customHeight="true" outlineLevel="0" collapsed="false">
      <c r="D2824" s="52" t="n">
        <v>48030</v>
      </c>
      <c r="E2824" s="53" t="s">
        <v>7103</v>
      </c>
      <c r="F2824" s="53" t="s">
        <v>7135</v>
      </c>
      <c r="G2824" s="53" t="s">
        <v>7136</v>
      </c>
    </row>
    <row r="2825" customFormat="false" ht="12.75" hidden="false" customHeight="true" outlineLevel="0" collapsed="false">
      <c r="D2825" s="52" t="n">
        <v>48030</v>
      </c>
      <c r="E2825" s="53" t="s">
        <v>7103</v>
      </c>
      <c r="F2825" s="53" t="s">
        <v>7137</v>
      </c>
      <c r="G2825" s="53" t="s">
        <v>7138</v>
      </c>
    </row>
    <row r="2826" customFormat="false" ht="12.75" hidden="false" customHeight="true" outlineLevel="0" collapsed="false">
      <c r="D2826" s="52" t="n">
        <v>48030</v>
      </c>
      <c r="E2826" s="53" t="s">
        <v>7103</v>
      </c>
      <c r="F2826" s="53" t="s">
        <v>7139</v>
      </c>
      <c r="G2826" s="53" t="s">
        <v>5494</v>
      </c>
    </row>
    <row r="2827" customFormat="false" ht="12.75" hidden="false" customHeight="true" outlineLevel="0" collapsed="false">
      <c r="D2827" s="52" t="n">
        <v>48030</v>
      </c>
      <c r="E2827" s="53" t="s">
        <v>7103</v>
      </c>
      <c r="F2827" s="53" t="s">
        <v>7140</v>
      </c>
      <c r="G2827" s="53" t="s">
        <v>4857</v>
      </c>
    </row>
    <row r="2828" customFormat="false" ht="12.75" hidden="false" customHeight="true" outlineLevel="0" collapsed="false">
      <c r="D2828" s="52" t="n">
        <v>48030</v>
      </c>
      <c r="E2828" s="53" t="s">
        <v>7103</v>
      </c>
      <c r="F2828" s="53" t="s">
        <v>7141</v>
      </c>
      <c r="G2828" s="53" t="s">
        <v>7142</v>
      </c>
    </row>
    <row r="2829" customFormat="false" ht="12.75" hidden="false" customHeight="true" outlineLevel="0" collapsed="false">
      <c r="D2829" s="52" t="n">
        <v>48030</v>
      </c>
      <c r="E2829" s="53" t="s">
        <v>7103</v>
      </c>
      <c r="F2829" s="53" t="s">
        <v>7143</v>
      </c>
      <c r="G2829" s="53" t="s">
        <v>7144</v>
      </c>
    </row>
    <row r="2830" customFormat="false" ht="12.75" hidden="false" customHeight="true" outlineLevel="0" collapsed="false">
      <c r="D2830" s="52" t="n">
        <v>48030</v>
      </c>
      <c r="E2830" s="53" t="s">
        <v>7103</v>
      </c>
      <c r="F2830" s="53" t="s">
        <v>7145</v>
      </c>
      <c r="G2830" s="53" t="s">
        <v>6398</v>
      </c>
    </row>
    <row r="2831" customFormat="false" ht="12.75" hidden="false" customHeight="true" outlineLevel="0" collapsed="false">
      <c r="D2831" s="52" t="n">
        <v>48030</v>
      </c>
      <c r="E2831" s="53" t="s">
        <v>7103</v>
      </c>
      <c r="F2831" s="53" t="s">
        <v>7146</v>
      </c>
      <c r="G2831" s="53" t="s">
        <v>7147</v>
      </c>
    </row>
    <row r="2832" customFormat="false" ht="12.75" hidden="false" customHeight="true" outlineLevel="0" collapsed="false">
      <c r="D2832" s="52" t="n">
        <v>48030</v>
      </c>
      <c r="E2832" s="53" t="s">
        <v>7103</v>
      </c>
      <c r="F2832" s="53" t="s">
        <v>7148</v>
      </c>
      <c r="G2832" s="53" t="s">
        <v>7149</v>
      </c>
    </row>
    <row r="2833" customFormat="false" ht="12.75" hidden="false" customHeight="true" outlineLevel="0" collapsed="false">
      <c r="D2833" s="52" t="n">
        <v>48030</v>
      </c>
      <c r="E2833" s="53" t="s">
        <v>7103</v>
      </c>
      <c r="F2833" s="53" t="s">
        <v>7150</v>
      </c>
      <c r="G2833" s="53" t="s">
        <v>7151</v>
      </c>
    </row>
    <row r="2834" customFormat="false" ht="12.75" hidden="false" customHeight="true" outlineLevel="0" collapsed="false">
      <c r="D2834" s="52" t="n">
        <v>48030</v>
      </c>
      <c r="E2834" s="53" t="s">
        <v>7103</v>
      </c>
      <c r="F2834" s="53" t="s">
        <v>7152</v>
      </c>
      <c r="G2834" s="53" t="s">
        <v>3128</v>
      </c>
    </row>
    <row r="2835" customFormat="false" ht="12.75" hidden="false" customHeight="true" outlineLevel="0" collapsed="false">
      <c r="D2835" s="52" t="n">
        <v>48030</v>
      </c>
      <c r="E2835" s="53" t="s">
        <v>7103</v>
      </c>
      <c r="F2835" s="53" t="s">
        <v>7153</v>
      </c>
      <c r="G2835" s="53" t="s">
        <v>7154</v>
      </c>
    </row>
    <row r="2836" customFormat="false" ht="12.75" hidden="false" customHeight="true" outlineLevel="0" collapsed="false">
      <c r="D2836" s="52" t="n">
        <v>48030</v>
      </c>
      <c r="E2836" s="53" t="s">
        <v>7103</v>
      </c>
      <c r="F2836" s="53" t="s">
        <v>7155</v>
      </c>
      <c r="G2836" s="53" t="s">
        <v>7156</v>
      </c>
    </row>
    <row r="2837" customFormat="false" ht="12.75" hidden="false" customHeight="true" outlineLevel="0" collapsed="false">
      <c r="D2837" s="52" t="n">
        <v>48030</v>
      </c>
      <c r="E2837" s="53" t="s">
        <v>7103</v>
      </c>
      <c r="F2837" s="53" t="s">
        <v>7157</v>
      </c>
      <c r="G2837" s="53" t="s">
        <v>7158</v>
      </c>
    </row>
    <row r="2838" customFormat="false" ht="12.75" hidden="false" customHeight="true" outlineLevel="0" collapsed="false">
      <c r="D2838" s="52" t="n">
        <v>48030</v>
      </c>
      <c r="E2838" s="53" t="s">
        <v>7103</v>
      </c>
      <c r="F2838" s="53" t="s">
        <v>7159</v>
      </c>
      <c r="G2838" s="53" t="s">
        <v>7160</v>
      </c>
    </row>
    <row r="2839" customFormat="false" ht="12.75" hidden="false" customHeight="true" outlineLevel="0" collapsed="false">
      <c r="D2839" s="52" t="n">
        <v>48030</v>
      </c>
      <c r="E2839" s="53" t="s">
        <v>7103</v>
      </c>
      <c r="F2839" s="53" t="s">
        <v>7161</v>
      </c>
      <c r="G2839" s="53" t="s">
        <v>7162</v>
      </c>
    </row>
    <row r="2840" customFormat="false" ht="12.75" hidden="false" customHeight="true" outlineLevel="0" collapsed="false">
      <c r="D2840" s="52" t="n">
        <v>48030</v>
      </c>
      <c r="E2840" s="53" t="s">
        <v>7103</v>
      </c>
      <c r="F2840" s="53" t="s">
        <v>7163</v>
      </c>
      <c r="G2840" s="53" t="s">
        <v>2649</v>
      </c>
    </row>
    <row r="2841" customFormat="false" ht="12.75" hidden="false" customHeight="true" outlineLevel="0" collapsed="false">
      <c r="D2841" s="52" t="n">
        <v>48030</v>
      </c>
      <c r="E2841" s="53" t="s">
        <v>7103</v>
      </c>
      <c r="F2841" s="53" t="s">
        <v>7164</v>
      </c>
      <c r="G2841" s="53" t="s">
        <v>7165</v>
      </c>
    </row>
    <row r="2842" customFormat="false" ht="12.75" hidden="false" customHeight="true" outlineLevel="0" collapsed="false">
      <c r="D2842" s="52" t="n">
        <v>48030</v>
      </c>
      <c r="E2842" s="53" t="s">
        <v>7103</v>
      </c>
      <c r="F2842" s="53" t="s">
        <v>7166</v>
      </c>
      <c r="G2842" s="53" t="s">
        <v>7167</v>
      </c>
    </row>
    <row r="2843" customFormat="false" ht="12.75" hidden="false" customHeight="true" outlineLevel="0" collapsed="false">
      <c r="D2843" s="52" t="n">
        <v>48030</v>
      </c>
      <c r="E2843" s="53" t="s">
        <v>7103</v>
      </c>
      <c r="F2843" s="53" t="s">
        <v>7168</v>
      </c>
      <c r="G2843" s="53" t="s">
        <v>7169</v>
      </c>
    </row>
    <row r="2844" customFormat="false" ht="12.75" hidden="false" customHeight="true" outlineLevel="0" collapsed="false">
      <c r="D2844" s="52" t="n">
        <v>48030</v>
      </c>
      <c r="E2844" s="53" t="s">
        <v>7103</v>
      </c>
      <c r="F2844" s="53" t="s">
        <v>7170</v>
      </c>
      <c r="G2844" s="53" t="s">
        <v>7171</v>
      </c>
    </row>
    <row r="2845" customFormat="false" ht="12.75" hidden="false" customHeight="true" outlineLevel="0" collapsed="false">
      <c r="D2845" s="52" t="n">
        <v>48030</v>
      </c>
      <c r="E2845" s="53" t="s">
        <v>7103</v>
      </c>
      <c r="F2845" s="53" t="s">
        <v>7172</v>
      </c>
      <c r="G2845" s="53" t="s">
        <v>7173</v>
      </c>
    </row>
    <row r="2846" customFormat="false" ht="12.75" hidden="false" customHeight="true" outlineLevel="0" collapsed="false">
      <c r="D2846" s="52" t="n">
        <v>48030</v>
      </c>
      <c r="E2846" s="53" t="s">
        <v>7103</v>
      </c>
      <c r="F2846" s="53" t="s">
        <v>7174</v>
      </c>
      <c r="G2846" s="53" t="s">
        <v>6131</v>
      </c>
    </row>
    <row r="2847" customFormat="false" ht="12.75" hidden="false" customHeight="true" outlineLevel="0" collapsed="false">
      <c r="D2847" s="52" t="n">
        <v>51026</v>
      </c>
      <c r="E2847" s="53" t="s">
        <v>7175</v>
      </c>
      <c r="F2847" s="53" t="s">
        <v>7176</v>
      </c>
      <c r="G2847" s="53" t="s">
        <v>7177</v>
      </c>
    </row>
    <row r="2848" customFormat="false" ht="12.75" hidden="false" customHeight="true" outlineLevel="0" collapsed="false">
      <c r="D2848" s="52" t="n">
        <v>51026</v>
      </c>
      <c r="E2848" s="53" t="s">
        <v>7175</v>
      </c>
      <c r="F2848" s="53" t="s">
        <v>7178</v>
      </c>
      <c r="G2848" s="53" t="s">
        <v>7179</v>
      </c>
    </row>
    <row r="2849" customFormat="false" ht="12.75" hidden="false" customHeight="true" outlineLevel="0" collapsed="false">
      <c r="D2849" s="52" t="n">
        <v>51026</v>
      </c>
      <c r="E2849" s="53" t="s">
        <v>7175</v>
      </c>
      <c r="F2849" s="53" t="s">
        <v>7180</v>
      </c>
      <c r="G2849" s="53" t="s">
        <v>7181</v>
      </c>
    </row>
    <row r="2850" customFormat="false" ht="12.75" hidden="false" customHeight="true" outlineLevel="0" collapsed="false">
      <c r="D2850" s="52" t="n">
        <v>51026</v>
      </c>
      <c r="E2850" s="53" t="s">
        <v>7175</v>
      </c>
      <c r="F2850" s="53" t="s">
        <v>7182</v>
      </c>
      <c r="G2850" s="53" t="s">
        <v>7183</v>
      </c>
    </row>
    <row r="2851" customFormat="false" ht="12.75" hidden="false" customHeight="true" outlineLevel="0" collapsed="false">
      <c r="D2851" s="52" t="n">
        <v>51026</v>
      </c>
      <c r="E2851" s="53" t="s">
        <v>7175</v>
      </c>
      <c r="F2851" s="53" t="s">
        <v>7184</v>
      </c>
      <c r="G2851" s="53" t="s">
        <v>7185</v>
      </c>
    </row>
    <row r="2852" customFormat="false" ht="12.75" hidden="false" customHeight="true" outlineLevel="0" collapsed="false">
      <c r="D2852" s="52" t="n">
        <v>51026</v>
      </c>
      <c r="E2852" s="53" t="s">
        <v>7175</v>
      </c>
      <c r="F2852" s="53" t="s">
        <v>7186</v>
      </c>
      <c r="G2852" s="53" t="s">
        <v>7187</v>
      </c>
    </row>
    <row r="2853" customFormat="false" ht="12.75" hidden="false" customHeight="true" outlineLevel="0" collapsed="false">
      <c r="D2853" s="52" t="n">
        <v>51026</v>
      </c>
      <c r="E2853" s="53" t="s">
        <v>7175</v>
      </c>
      <c r="F2853" s="53" t="s">
        <v>7188</v>
      </c>
      <c r="G2853" s="53" t="s">
        <v>7189</v>
      </c>
    </row>
    <row r="2854" customFormat="false" ht="12.75" hidden="false" customHeight="true" outlineLevel="0" collapsed="false">
      <c r="D2854" s="52" t="n">
        <v>51026</v>
      </c>
      <c r="E2854" s="53" t="s">
        <v>7175</v>
      </c>
      <c r="F2854" s="53" t="s">
        <v>7190</v>
      </c>
      <c r="G2854" s="53" t="s">
        <v>2626</v>
      </c>
    </row>
    <row r="2855" customFormat="false" ht="12.75" hidden="false" customHeight="true" outlineLevel="0" collapsed="false">
      <c r="D2855" s="52" t="n">
        <v>51026</v>
      </c>
      <c r="E2855" s="53" t="s">
        <v>7175</v>
      </c>
      <c r="F2855" s="53" t="s">
        <v>7191</v>
      </c>
      <c r="G2855" s="53" t="s">
        <v>7192</v>
      </c>
    </row>
    <row r="2856" customFormat="false" ht="12.75" hidden="false" customHeight="true" outlineLevel="0" collapsed="false">
      <c r="D2856" s="52" t="n">
        <v>51026</v>
      </c>
      <c r="E2856" s="53" t="s">
        <v>7175</v>
      </c>
      <c r="F2856" s="53" t="s">
        <v>7193</v>
      </c>
      <c r="G2856" s="53" t="s">
        <v>7194</v>
      </c>
    </row>
    <row r="2857" customFormat="false" ht="12.75" hidden="false" customHeight="true" outlineLevel="0" collapsed="false">
      <c r="D2857" s="52" t="n">
        <v>51026</v>
      </c>
      <c r="E2857" s="53" t="s">
        <v>7175</v>
      </c>
      <c r="F2857" s="53" t="s">
        <v>7195</v>
      </c>
      <c r="G2857" s="53" t="s">
        <v>7196</v>
      </c>
    </row>
    <row r="2858" customFormat="false" ht="12.75" hidden="false" customHeight="true" outlineLevel="0" collapsed="false">
      <c r="D2858" s="52" t="n">
        <v>51026</v>
      </c>
      <c r="E2858" s="53" t="s">
        <v>7175</v>
      </c>
      <c r="F2858" s="53" t="s">
        <v>7197</v>
      </c>
      <c r="G2858" s="53" t="s">
        <v>7198</v>
      </c>
    </row>
    <row r="2859" customFormat="false" ht="12.75" hidden="false" customHeight="true" outlineLevel="0" collapsed="false">
      <c r="D2859" s="52" t="n">
        <v>51026</v>
      </c>
      <c r="E2859" s="53" t="s">
        <v>7175</v>
      </c>
      <c r="F2859" s="53" t="s">
        <v>7199</v>
      </c>
      <c r="G2859" s="53" t="s">
        <v>7200</v>
      </c>
    </row>
    <row r="2860" customFormat="false" ht="12.75" hidden="false" customHeight="true" outlineLevel="0" collapsed="false">
      <c r="D2860" s="52" t="n">
        <v>51026</v>
      </c>
      <c r="E2860" s="53" t="s">
        <v>7175</v>
      </c>
      <c r="F2860" s="53" t="s">
        <v>7201</v>
      </c>
      <c r="G2860" s="53" t="s">
        <v>7202</v>
      </c>
    </row>
    <row r="2861" customFormat="false" ht="12.75" hidden="false" customHeight="true" outlineLevel="0" collapsed="false">
      <c r="D2861" s="52" t="n">
        <v>51026</v>
      </c>
      <c r="E2861" s="53" t="s">
        <v>7175</v>
      </c>
      <c r="F2861" s="53" t="s">
        <v>7203</v>
      </c>
      <c r="G2861" s="53" t="s">
        <v>7204</v>
      </c>
    </row>
    <row r="2862" customFormat="false" ht="12.75" hidden="false" customHeight="true" outlineLevel="0" collapsed="false">
      <c r="D2862" s="52" t="n">
        <v>51026</v>
      </c>
      <c r="E2862" s="53" t="s">
        <v>7175</v>
      </c>
      <c r="F2862" s="53" t="s">
        <v>7205</v>
      </c>
      <c r="G2862" s="53" t="s">
        <v>7206</v>
      </c>
    </row>
    <row r="2863" customFormat="false" ht="12.75" hidden="false" customHeight="true" outlineLevel="0" collapsed="false">
      <c r="D2863" s="52" t="n">
        <v>51026</v>
      </c>
      <c r="E2863" s="53" t="s">
        <v>7175</v>
      </c>
      <c r="F2863" s="53" t="s">
        <v>7207</v>
      </c>
      <c r="G2863" s="53" t="s">
        <v>7208</v>
      </c>
    </row>
    <row r="2864" customFormat="false" ht="12.75" hidden="false" customHeight="true" outlineLevel="0" collapsed="false">
      <c r="D2864" s="52" t="n">
        <v>51026</v>
      </c>
      <c r="E2864" s="53" t="s">
        <v>7175</v>
      </c>
      <c r="F2864" s="53" t="s">
        <v>7209</v>
      </c>
      <c r="G2864" s="53" t="s">
        <v>7210</v>
      </c>
    </row>
    <row r="2865" customFormat="false" ht="12.75" hidden="false" customHeight="true" outlineLevel="0" collapsed="false">
      <c r="D2865" s="52" t="n">
        <v>50021</v>
      </c>
      <c r="E2865" s="53" t="s">
        <v>7211</v>
      </c>
      <c r="F2865" s="53" t="s">
        <v>7212</v>
      </c>
      <c r="G2865" s="53" t="s">
        <v>2180</v>
      </c>
    </row>
    <row r="2866" customFormat="false" ht="12.75" hidden="false" customHeight="true" outlineLevel="0" collapsed="false">
      <c r="D2866" s="52" t="n">
        <v>50021</v>
      </c>
      <c r="E2866" s="53" t="s">
        <v>7211</v>
      </c>
      <c r="F2866" s="53" t="s">
        <v>7213</v>
      </c>
      <c r="G2866" s="53" t="s">
        <v>7214</v>
      </c>
    </row>
    <row r="2867" customFormat="false" ht="12.75" hidden="false" customHeight="true" outlineLevel="0" collapsed="false">
      <c r="D2867" s="52" t="n">
        <v>50021</v>
      </c>
      <c r="E2867" s="53" t="s">
        <v>7211</v>
      </c>
      <c r="F2867" s="53" t="s">
        <v>7215</v>
      </c>
      <c r="G2867" s="53" t="s">
        <v>7216</v>
      </c>
    </row>
    <row r="2868" customFormat="false" ht="12.75" hidden="false" customHeight="true" outlineLevel="0" collapsed="false">
      <c r="D2868" s="52" t="n">
        <v>50021</v>
      </c>
      <c r="E2868" s="53" t="s">
        <v>7211</v>
      </c>
      <c r="F2868" s="53" t="s">
        <v>7217</v>
      </c>
      <c r="G2868" s="53" t="s">
        <v>7218</v>
      </c>
    </row>
    <row r="2869" customFormat="false" ht="12.75" hidden="false" customHeight="true" outlineLevel="0" collapsed="false">
      <c r="D2869" s="52" t="n">
        <v>52018</v>
      </c>
      <c r="E2869" s="53" t="s">
        <v>7219</v>
      </c>
      <c r="F2869" s="53" t="s">
        <v>7220</v>
      </c>
      <c r="G2869" s="53" t="s">
        <v>7221</v>
      </c>
    </row>
    <row r="2870" customFormat="false" ht="12.75" hidden="false" customHeight="true" outlineLevel="0" collapsed="false">
      <c r="D2870" s="52" t="n">
        <v>52018</v>
      </c>
      <c r="E2870" s="53" t="s">
        <v>7219</v>
      </c>
      <c r="F2870" s="53" t="s">
        <v>7222</v>
      </c>
      <c r="G2870" s="53" t="s">
        <v>7223</v>
      </c>
    </row>
    <row r="2871" customFormat="false" ht="12.75" hidden="false" customHeight="true" outlineLevel="0" collapsed="false">
      <c r="D2871" s="52" t="n">
        <v>52018</v>
      </c>
      <c r="E2871" s="53" t="s">
        <v>7219</v>
      </c>
      <c r="F2871" s="53" t="s">
        <v>7224</v>
      </c>
      <c r="G2871" s="53" t="s">
        <v>7115</v>
      </c>
    </row>
    <row r="2872" customFormat="false" ht="12.75" hidden="false" customHeight="true" outlineLevel="0" collapsed="false">
      <c r="D2872" s="52" t="n">
        <v>52018</v>
      </c>
      <c r="E2872" s="53" t="s">
        <v>7219</v>
      </c>
      <c r="F2872" s="53" t="s">
        <v>7225</v>
      </c>
      <c r="G2872" s="53" t="s">
        <v>3206</v>
      </c>
    </row>
    <row r="2873" customFormat="false" ht="12.75" hidden="false" customHeight="true" outlineLevel="0" collapsed="false">
      <c r="D2873" s="52" t="n">
        <v>52018</v>
      </c>
      <c r="E2873" s="53" t="s">
        <v>7219</v>
      </c>
      <c r="F2873" s="53" t="s">
        <v>7226</v>
      </c>
      <c r="G2873" s="53" t="s">
        <v>7227</v>
      </c>
    </row>
    <row r="2874" customFormat="false" ht="12.75" hidden="false" customHeight="true" outlineLevel="0" collapsed="false">
      <c r="D2874" s="52" t="n">
        <v>52018</v>
      </c>
      <c r="E2874" s="53" t="s">
        <v>7219</v>
      </c>
      <c r="F2874" s="53" t="s">
        <v>7228</v>
      </c>
      <c r="G2874" s="53" t="s">
        <v>1487</v>
      </c>
    </row>
    <row r="2875" customFormat="false" ht="12.75" hidden="false" customHeight="true" outlineLevel="0" collapsed="false">
      <c r="D2875" s="52" t="n">
        <v>52018</v>
      </c>
      <c r="E2875" s="53" t="s">
        <v>7219</v>
      </c>
      <c r="F2875" s="53" t="s">
        <v>7229</v>
      </c>
      <c r="G2875" s="53" t="s">
        <v>7230</v>
      </c>
    </row>
    <row r="2876" customFormat="false" ht="12.75" hidden="false" customHeight="true" outlineLevel="0" collapsed="false">
      <c r="D2876" s="52" t="n">
        <v>52018</v>
      </c>
      <c r="E2876" s="53" t="s">
        <v>7219</v>
      </c>
      <c r="F2876" s="53" t="s">
        <v>7231</v>
      </c>
      <c r="G2876" s="53" t="s">
        <v>7232</v>
      </c>
    </row>
    <row r="2877" customFormat="false" ht="12.75" hidden="false" customHeight="true" outlineLevel="0" collapsed="false">
      <c r="D2877" s="52" t="n">
        <v>52018</v>
      </c>
      <c r="E2877" s="53" t="s">
        <v>7219</v>
      </c>
      <c r="F2877" s="53" t="s">
        <v>7233</v>
      </c>
      <c r="G2877" s="53" t="s">
        <v>5686</v>
      </c>
    </row>
    <row r="2878" customFormat="false" ht="12.75" hidden="false" customHeight="true" outlineLevel="0" collapsed="false">
      <c r="D2878" s="52" t="n">
        <v>52018</v>
      </c>
      <c r="E2878" s="53" t="s">
        <v>7219</v>
      </c>
      <c r="F2878" s="53" t="s">
        <v>7234</v>
      </c>
      <c r="G2878" s="53" t="s">
        <v>7235</v>
      </c>
    </row>
    <row r="2879" customFormat="false" ht="12.75" hidden="false" customHeight="true" outlineLevel="0" collapsed="false">
      <c r="D2879" s="52" t="n">
        <v>53017</v>
      </c>
      <c r="E2879" s="53" t="s">
        <v>7236</v>
      </c>
      <c r="F2879" s="53" t="s">
        <v>7237</v>
      </c>
      <c r="G2879" s="53" t="s">
        <v>7238</v>
      </c>
    </row>
    <row r="2880" customFormat="false" ht="12.75" hidden="false" customHeight="true" outlineLevel="0" collapsed="false">
      <c r="D2880" s="52" t="n">
        <v>53017</v>
      </c>
      <c r="E2880" s="53" t="s">
        <v>7236</v>
      </c>
      <c r="F2880" s="53" t="s">
        <v>7239</v>
      </c>
      <c r="G2880" s="53" t="s">
        <v>7240</v>
      </c>
    </row>
    <row r="2881" customFormat="false" ht="12.75" hidden="false" customHeight="true" outlineLevel="0" collapsed="false">
      <c r="D2881" s="52" t="n">
        <v>53017</v>
      </c>
      <c r="E2881" s="53" t="s">
        <v>7236</v>
      </c>
      <c r="F2881" s="53" t="s">
        <v>7241</v>
      </c>
      <c r="G2881" s="53" t="s">
        <v>7242</v>
      </c>
    </row>
    <row r="2882" customFormat="false" ht="12.75" hidden="false" customHeight="true" outlineLevel="0" collapsed="false">
      <c r="D2882" s="52" t="n">
        <v>53017</v>
      </c>
      <c r="E2882" s="53" t="s">
        <v>7236</v>
      </c>
      <c r="F2882" s="53" t="s">
        <v>7243</v>
      </c>
      <c r="G2882" s="53" t="s">
        <v>7244</v>
      </c>
    </row>
    <row r="2883" customFormat="false" ht="12.75" hidden="false" customHeight="true" outlineLevel="0" collapsed="false">
      <c r="D2883" s="52" t="n">
        <v>53017</v>
      </c>
      <c r="E2883" s="53" t="s">
        <v>7236</v>
      </c>
      <c r="F2883" s="53" t="s">
        <v>7245</v>
      </c>
      <c r="G2883" s="53" t="s">
        <v>7246</v>
      </c>
    </row>
    <row r="2884" customFormat="false" ht="12.75" hidden="false" customHeight="true" outlineLevel="0" collapsed="false">
      <c r="D2884" s="52" t="n">
        <v>53017</v>
      </c>
      <c r="E2884" s="53" t="s">
        <v>7236</v>
      </c>
      <c r="F2884" s="53" t="s">
        <v>7247</v>
      </c>
      <c r="G2884" s="53" t="s">
        <v>7248</v>
      </c>
    </row>
    <row r="2885" customFormat="false" ht="12.75" hidden="false" customHeight="true" outlineLevel="0" collapsed="false">
      <c r="D2885" s="52" t="n">
        <v>53017</v>
      </c>
      <c r="E2885" s="53" t="s">
        <v>7236</v>
      </c>
      <c r="F2885" s="53" t="s">
        <v>7249</v>
      </c>
      <c r="G2885" s="53" t="s">
        <v>7250</v>
      </c>
    </row>
    <row r="2886" customFormat="false" ht="12.75" hidden="false" customHeight="true" outlineLevel="0" collapsed="false">
      <c r="D2886" s="52" t="n">
        <v>53017</v>
      </c>
      <c r="E2886" s="53" t="s">
        <v>7236</v>
      </c>
      <c r="F2886" s="53" t="s">
        <v>7251</v>
      </c>
      <c r="G2886" s="53" t="s">
        <v>4017</v>
      </c>
    </row>
    <row r="2887" customFormat="false" ht="12.75" hidden="false" customHeight="true" outlineLevel="0" collapsed="false">
      <c r="D2887" s="52" t="n">
        <v>53017</v>
      </c>
      <c r="E2887" s="53" t="s">
        <v>7236</v>
      </c>
      <c r="F2887" s="53" t="s">
        <v>7252</v>
      </c>
      <c r="G2887" s="53" t="s">
        <v>7253</v>
      </c>
    </row>
    <row r="2888" customFormat="false" ht="12.75" hidden="false" customHeight="true" outlineLevel="0" collapsed="false">
      <c r="D2888" s="52" t="n">
        <v>45011</v>
      </c>
      <c r="E2888" s="53" t="s">
        <v>7254</v>
      </c>
      <c r="F2888" s="53" t="s">
        <v>7255</v>
      </c>
      <c r="G2888" s="53" t="s">
        <v>7256</v>
      </c>
    </row>
    <row r="2889" customFormat="false" ht="12.75" hidden="false" customHeight="true" outlineLevel="0" collapsed="false">
      <c r="D2889" s="52" t="n">
        <v>45011</v>
      </c>
      <c r="E2889" s="53" t="s">
        <v>7254</v>
      </c>
      <c r="F2889" s="53" t="s">
        <v>7257</v>
      </c>
      <c r="G2889" s="53" t="s">
        <v>7258</v>
      </c>
    </row>
    <row r="2890" customFormat="false" ht="12.75" hidden="false" customHeight="true" outlineLevel="0" collapsed="false">
      <c r="D2890" s="52" t="n">
        <v>45011</v>
      </c>
      <c r="E2890" s="53" t="s">
        <v>7254</v>
      </c>
      <c r="F2890" s="53" t="s">
        <v>7259</v>
      </c>
      <c r="G2890" s="53" t="s">
        <v>7260</v>
      </c>
    </row>
    <row r="2891" customFormat="false" ht="12.75" hidden="false" customHeight="true" outlineLevel="0" collapsed="false">
      <c r="D2891" s="52" t="n">
        <v>45011</v>
      </c>
      <c r="E2891" s="53" t="s">
        <v>7254</v>
      </c>
      <c r="F2891" s="53" t="s">
        <v>7261</v>
      </c>
      <c r="G2891" s="53" t="s">
        <v>4591</v>
      </c>
    </row>
    <row r="2892" customFormat="false" ht="12.75" hidden="false" customHeight="true" outlineLevel="0" collapsed="false">
      <c r="D2892" s="52" t="n">
        <v>45011</v>
      </c>
      <c r="E2892" s="53" t="s">
        <v>7254</v>
      </c>
      <c r="F2892" s="53" t="s">
        <v>7262</v>
      </c>
      <c r="G2892" s="53" t="s">
        <v>7263</v>
      </c>
    </row>
    <row r="2893" customFormat="false" ht="12.75" hidden="false" customHeight="true" outlineLevel="0" collapsed="false">
      <c r="D2893" s="52" t="n">
        <v>45011</v>
      </c>
      <c r="E2893" s="53" t="s">
        <v>7254</v>
      </c>
      <c r="F2893" s="53" t="s">
        <v>7264</v>
      </c>
      <c r="G2893" s="53" t="s">
        <v>7265</v>
      </c>
    </row>
    <row r="2894" customFormat="false" ht="12.75" hidden="false" customHeight="true" outlineLevel="0" collapsed="false">
      <c r="D2894" s="52" t="n">
        <v>45011</v>
      </c>
      <c r="E2894" s="53" t="s">
        <v>7254</v>
      </c>
      <c r="F2894" s="53" t="s">
        <v>7266</v>
      </c>
      <c r="G2894" s="53" t="s">
        <v>7267</v>
      </c>
    </row>
    <row r="2895" customFormat="false" ht="12.75" hidden="false" customHeight="true" outlineLevel="0" collapsed="false">
      <c r="D2895" s="52" t="n">
        <v>50022</v>
      </c>
      <c r="E2895" s="53" t="s">
        <v>7268</v>
      </c>
      <c r="F2895" s="53" t="s">
        <v>7269</v>
      </c>
      <c r="G2895" s="53" t="s">
        <v>7270</v>
      </c>
    </row>
    <row r="2896" customFormat="false" ht="12.75" hidden="false" customHeight="true" outlineLevel="0" collapsed="false">
      <c r="D2896" s="52" t="n">
        <v>50022</v>
      </c>
      <c r="E2896" s="53" t="s">
        <v>7268</v>
      </c>
      <c r="F2896" s="53" t="s">
        <v>7271</v>
      </c>
      <c r="G2896" s="53" t="s">
        <v>7272</v>
      </c>
    </row>
    <row r="2897" customFormat="false" ht="12.75" hidden="false" customHeight="true" outlineLevel="0" collapsed="false">
      <c r="D2897" s="52" t="n">
        <v>50022</v>
      </c>
      <c r="E2897" s="53" t="s">
        <v>7268</v>
      </c>
      <c r="F2897" s="53" t="s">
        <v>7273</v>
      </c>
      <c r="G2897" s="53" t="s">
        <v>7274</v>
      </c>
    </row>
    <row r="2898" customFormat="false" ht="12.75" hidden="false" customHeight="true" outlineLevel="0" collapsed="false">
      <c r="D2898" s="52" t="n">
        <v>50022</v>
      </c>
      <c r="E2898" s="53" t="s">
        <v>7268</v>
      </c>
      <c r="F2898" s="53" t="s">
        <v>7275</v>
      </c>
      <c r="G2898" s="53" t="s">
        <v>7276</v>
      </c>
    </row>
    <row r="2899" customFormat="false" ht="12.75" hidden="false" customHeight="true" outlineLevel="0" collapsed="false">
      <c r="D2899" s="52" t="n">
        <v>50022</v>
      </c>
      <c r="E2899" s="53" t="s">
        <v>7268</v>
      </c>
      <c r="F2899" s="53" t="s">
        <v>7277</v>
      </c>
      <c r="G2899" s="53" t="s">
        <v>7278</v>
      </c>
    </row>
    <row r="2900" customFormat="false" ht="12.75" hidden="false" customHeight="true" outlineLevel="0" collapsed="false">
      <c r="D2900" s="52" t="n">
        <v>50022</v>
      </c>
      <c r="E2900" s="53" t="s">
        <v>7268</v>
      </c>
      <c r="F2900" s="53" t="s">
        <v>7279</v>
      </c>
      <c r="G2900" s="53" t="s">
        <v>7280</v>
      </c>
    </row>
    <row r="2901" customFormat="false" ht="12.75" hidden="false" customHeight="true" outlineLevel="0" collapsed="false">
      <c r="D2901" s="52" t="n">
        <v>50022</v>
      </c>
      <c r="E2901" s="53" t="s">
        <v>7268</v>
      </c>
      <c r="F2901" s="53" t="s">
        <v>7281</v>
      </c>
      <c r="G2901" s="53" t="s">
        <v>7282</v>
      </c>
    </row>
    <row r="2902" customFormat="false" ht="12.75" hidden="false" customHeight="true" outlineLevel="0" collapsed="false">
      <c r="D2902" s="52" t="n">
        <v>50022</v>
      </c>
      <c r="E2902" s="53" t="s">
        <v>7268</v>
      </c>
      <c r="F2902" s="53" t="s">
        <v>7283</v>
      </c>
      <c r="G2902" s="53" t="s">
        <v>7284</v>
      </c>
    </row>
    <row r="2903" customFormat="false" ht="12.75" hidden="false" customHeight="true" outlineLevel="0" collapsed="false">
      <c r="D2903" s="52" t="n">
        <v>50022</v>
      </c>
      <c r="E2903" s="53" t="s">
        <v>7268</v>
      </c>
      <c r="F2903" s="53" t="s">
        <v>7285</v>
      </c>
      <c r="G2903" s="53" t="s">
        <v>1496</v>
      </c>
    </row>
    <row r="2904" customFormat="false" ht="12.75" hidden="false" customHeight="true" outlineLevel="0" collapsed="false">
      <c r="D2904" s="52" t="n">
        <v>50022</v>
      </c>
      <c r="E2904" s="53" t="s">
        <v>7268</v>
      </c>
      <c r="F2904" s="53" t="s">
        <v>7286</v>
      </c>
      <c r="G2904" s="53" t="s">
        <v>2507</v>
      </c>
    </row>
    <row r="2905" customFormat="false" ht="12.75" hidden="false" customHeight="true" outlineLevel="0" collapsed="false">
      <c r="D2905" s="52" t="n">
        <v>50022</v>
      </c>
      <c r="E2905" s="53" t="s">
        <v>7268</v>
      </c>
      <c r="F2905" s="53" t="s">
        <v>7287</v>
      </c>
      <c r="G2905" s="53" t="s">
        <v>7288</v>
      </c>
    </row>
    <row r="2906" customFormat="false" ht="12.75" hidden="false" customHeight="true" outlineLevel="0" collapsed="false">
      <c r="D2906" s="52" t="n">
        <v>50022</v>
      </c>
      <c r="E2906" s="53" t="s">
        <v>7268</v>
      </c>
      <c r="F2906" s="53" t="s">
        <v>7289</v>
      </c>
      <c r="G2906" s="53" t="s">
        <v>7290</v>
      </c>
    </row>
    <row r="2907" customFormat="false" ht="12.75" hidden="false" customHeight="true" outlineLevel="0" collapsed="false">
      <c r="D2907" s="52" t="n">
        <v>45012</v>
      </c>
      <c r="E2907" s="53" t="s">
        <v>7291</v>
      </c>
      <c r="F2907" s="53" t="s">
        <v>7292</v>
      </c>
      <c r="G2907" s="53" t="s">
        <v>7293</v>
      </c>
    </row>
    <row r="2908" customFormat="false" ht="12.75" hidden="false" customHeight="true" outlineLevel="0" collapsed="false">
      <c r="D2908" s="52" t="n">
        <v>45012</v>
      </c>
      <c r="E2908" s="53" t="s">
        <v>7291</v>
      </c>
      <c r="F2908" s="53" t="s">
        <v>7294</v>
      </c>
      <c r="G2908" s="53" t="s">
        <v>7295</v>
      </c>
    </row>
    <row r="2909" customFormat="false" ht="12.75" hidden="false" customHeight="true" outlineLevel="0" collapsed="false">
      <c r="D2909" s="52" t="n">
        <v>45012</v>
      </c>
      <c r="E2909" s="53" t="s">
        <v>7291</v>
      </c>
      <c r="F2909" s="53" t="s">
        <v>7296</v>
      </c>
      <c r="G2909" s="53" t="s">
        <v>7297</v>
      </c>
    </row>
    <row r="2910" customFormat="false" ht="12.75" hidden="false" customHeight="true" outlineLevel="0" collapsed="false">
      <c r="D2910" s="52" t="n">
        <v>45012</v>
      </c>
      <c r="E2910" s="53" t="s">
        <v>7291</v>
      </c>
      <c r="F2910" s="53" t="s">
        <v>7298</v>
      </c>
      <c r="G2910" s="53" t="s">
        <v>7299</v>
      </c>
    </row>
    <row r="2911" customFormat="false" ht="12.75" hidden="false" customHeight="true" outlineLevel="0" collapsed="false">
      <c r="D2911" s="52" t="n">
        <v>45012</v>
      </c>
      <c r="E2911" s="53" t="s">
        <v>7291</v>
      </c>
      <c r="F2911" s="53" t="s">
        <v>7300</v>
      </c>
      <c r="G2911" s="53" t="s">
        <v>7301</v>
      </c>
    </row>
    <row r="2912" customFormat="false" ht="12.75" hidden="false" customHeight="true" outlineLevel="0" collapsed="false">
      <c r="D2912" s="52" t="n">
        <v>45012</v>
      </c>
      <c r="E2912" s="53" t="s">
        <v>7291</v>
      </c>
      <c r="F2912" s="53" t="s">
        <v>7302</v>
      </c>
      <c r="G2912" s="53" t="s">
        <v>7303</v>
      </c>
    </row>
    <row r="2913" customFormat="false" ht="12.75" hidden="false" customHeight="true" outlineLevel="0" collapsed="false">
      <c r="D2913" s="52" t="n">
        <v>45012</v>
      </c>
      <c r="E2913" s="53" t="s">
        <v>7291</v>
      </c>
      <c r="F2913" s="53" t="s">
        <v>7304</v>
      </c>
      <c r="G2913" s="53" t="s">
        <v>7305</v>
      </c>
    </row>
    <row r="2914" customFormat="false" ht="12.75" hidden="false" customHeight="true" outlineLevel="0" collapsed="false">
      <c r="D2914" s="52" t="n">
        <v>45012</v>
      </c>
      <c r="E2914" s="53" t="s">
        <v>7291</v>
      </c>
      <c r="F2914" s="53" t="s">
        <v>7306</v>
      </c>
      <c r="G2914" s="53" t="s">
        <v>7307</v>
      </c>
    </row>
    <row r="2915" customFormat="false" ht="12.75" hidden="false" customHeight="true" outlineLevel="0" collapsed="false">
      <c r="D2915" s="52" t="n">
        <v>45012</v>
      </c>
      <c r="E2915" s="53" t="s">
        <v>7291</v>
      </c>
      <c r="F2915" s="53" t="s">
        <v>7308</v>
      </c>
      <c r="G2915" s="53" t="s">
        <v>7309</v>
      </c>
    </row>
    <row r="2916" customFormat="false" ht="12.75" hidden="false" customHeight="true" outlineLevel="0" collapsed="false">
      <c r="D2916" s="52" t="n">
        <v>45012</v>
      </c>
      <c r="E2916" s="53" t="s">
        <v>7291</v>
      </c>
      <c r="F2916" s="53" t="s">
        <v>7310</v>
      </c>
      <c r="G2916" s="53" t="s">
        <v>7311</v>
      </c>
    </row>
    <row r="2917" customFormat="false" ht="12.75" hidden="false" customHeight="true" outlineLevel="0" collapsed="false">
      <c r="D2917" s="52" t="n">
        <v>45012</v>
      </c>
      <c r="E2917" s="53" t="s">
        <v>7291</v>
      </c>
      <c r="F2917" s="53" t="s">
        <v>7312</v>
      </c>
      <c r="G2917" s="53" t="s">
        <v>7313</v>
      </c>
    </row>
    <row r="2918" customFormat="false" ht="12.75" hidden="false" customHeight="true" outlineLevel="0" collapsed="false">
      <c r="D2918" s="52" t="n">
        <v>45012</v>
      </c>
      <c r="E2918" s="53" t="s">
        <v>7291</v>
      </c>
      <c r="F2918" s="53" t="s">
        <v>7314</v>
      </c>
      <c r="G2918" s="53" t="s">
        <v>7315</v>
      </c>
    </row>
    <row r="2919" customFormat="false" ht="12.75" hidden="false" customHeight="true" outlineLevel="0" collapsed="false">
      <c r="D2919" s="52" t="n">
        <v>45012</v>
      </c>
      <c r="E2919" s="53" t="s">
        <v>7291</v>
      </c>
      <c r="F2919" s="53" t="s">
        <v>7316</v>
      </c>
      <c r="G2919" s="53" t="s">
        <v>7317</v>
      </c>
    </row>
    <row r="2920" customFormat="false" ht="12.75" hidden="false" customHeight="true" outlineLevel="0" collapsed="false">
      <c r="D2920" s="52" t="n">
        <v>45012</v>
      </c>
      <c r="E2920" s="53" t="s">
        <v>7291</v>
      </c>
      <c r="F2920" s="53" t="s">
        <v>7318</v>
      </c>
      <c r="G2920" s="53" t="s">
        <v>7319</v>
      </c>
    </row>
    <row r="2921" customFormat="false" ht="12.75" hidden="false" customHeight="true" outlineLevel="0" collapsed="false">
      <c r="D2921" s="52" t="n">
        <v>45012</v>
      </c>
      <c r="E2921" s="53" t="s">
        <v>7291</v>
      </c>
      <c r="F2921" s="53" t="s">
        <v>7320</v>
      </c>
      <c r="G2921" s="53" t="s">
        <v>7321</v>
      </c>
    </row>
    <row r="2922" customFormat="false" ht="12.75" hidden="false" customHeight="true" outlineLevel="0" collapsed="false">
      <c r="D2922" s="52" t="n">
        <v>45012</v>
      </c>
      <c r="E2922" s="53" t="s">
        <v>7291</v>
      </c>
      <c r="F2922" s="53" t="s">
        <v>7322</v>
      </c>
      <c r="G2922" s="53" t="s">
        <v>7323</v>
      </c>
    </row>
    <row r="2923" customFormat="false" ht="12.75" hidden="false" customHeight="true" outlineLevel="0" collapsed="false">
      <c r="D2923" s="52" t="n">
        <v>45012</v>
      </c>
      <c r="E2923" s="53" t="s">
        <v>7291</v>
      </c>
      <c r="F2923" s="53" t="s">
        <v>7324</v>
      </c>
      <c r="G2923" s="53" t="s">
        <v>7325</v>
      </c>
    </row>
    <row r="2924" customFormat="false" ht="12.75" hidden="false" customHeight="true" outlineLevel="0" collapsed="false">
      <c r="D2924" s="52" t="n">
        <v>45012</v>
      </c>
      <c r="E2924" s="53" t="s">
        <v>7291</v>
      </c>
      <c r="F2924" s="53" t="s">
        <v>7326</v>
      </c>
      <c r="G2924" s="53" t="s">
        <v>7327</v>
      </c>
    </row>
    <row r="2925" customFormat="false" ht="12.75" hidden="false" customHeight="true" outlineLevel="0" collapsed="false">
      <c r="D2925" s="52" t="n">
        <v>45012</v>
      </c>
      <c r="E2925" s="53" t="s">
        <v>7291</v>
      </c>
      <c r="F2925" s="53" t="s">
        <v>7328</v>
      </c>
      <c r="G2925" s="53" t="s">
        <v>2218</v>
      </c>
    </row>
    <row r="2926" customFormat="false" ht="12.75" hidden="false" customHeight="true" outlineLevel="0" collapsed="false">
      <c r="D2926" s="52" t="n">
        <v>45012</v>
      </c>
      <c r="E2926" s="53" t="s">
        <v>7291</v>
      </c>
      <c r="F2926" s="53" t="s">
        <v>7329</v>
      </c>
      <c r="G2926" s="53" t="s">
        <v>7330</v>
      </c>
    </row>
    <row r="2927" customFormat="false" ht="12.75" hidden="false" customHeight="true" outlineLevel="0" collapsed="false">
      <c r="D2927" s="52" t="n">
        <v>45012</v>
      </c>
      <c r="E2927" s="53" t="s">
        <v>7291</v>
      </c>
      <c r="F2927" s="53" t="s">
        <v>7331</v>
      </c>
      <c r="G2927" s="53" t="s">
        <v>7332</v>
      </c>
    </row>
    <row r="2928" customFormat="false" ht="12.75" hidden="false" customHeight="true" outlineLevel="0" collapsed="false">
      <c r="D2928" s="52" t="n">
        <v>45012</v>
      </c>
      <c r="E2928" s="53" t="s">
        <v>7291</v>
      </c>
      <c r="F2928" s="53" t="s">
        <v>7333</v>
      </c>
      <c r="G2928" s="53" t="s">
        <v>7334</v>
      </c>
    </row>
    <row r="2929" customFormat="false" ht="12.75" hidden="false" customHeight="true" outlineLevel="0" collapsed="false">
      <c r="D2929" s="52" t="n">
        <v>45012</v>
      </c>
      <c r="E2929" s="53" t="s">
        <v>7291</v>
      </c>
      <c r="F2929" s="53" t="s">
        <v>7335</v>
      </c>
      <c r="G2929" s="53" t="s">
        <v>7336</v>
      </c>
    </row>
    <row r="2930" customFormat="false" ht="12.75" hidden="false" customHeight="true" outlineLevel="0" collapsed="false">
      <c r="D2930" s="52" t="n">
        <v>45012</v>
      </c>
      <c r="E2930" s="53" t="s">
        <v>7291</v>
      </c>
      <c r="F2930" s="53" t="s">
        <v>7337</v>
      </c>
      <c r="G2930" s="53" t="s">
        <v>7338</v>
      </c>
    </row>
    <row r="2931" customFormat="false" ht="12.75" hidden="false" customHeight="true" outlineLevel="0" collapsed="false">
      <c r="D2931" s="52" t="n">
        <v>45012</v>
      </c>
      <c r="E2931" s="53" t="s">
        <v>7291</v>
      </c>
      <c r="F2931" s="53" t="s">
        <v>7339</v>
      </c>
      <c r="G2931" s="53" t="s">
        <v>7340</v>
      </c>
    </row>
    <row r="2932" customFormat="false" ht="12.75" hidden="false" customHeight="true" outlineLevel="0" collapsed="false">
      <c r="D2932" s="52" t="n">
        <v>52019</v>
      </c>
      <c r="E2932" s="53" t="s">
        <v>7341</v>
      </c>
      <c r="F2932" s="53" t="s">
        <v>7342</v>
      </c>
      <c r="G2932" s="53" t="s">
        <v>7343</v>
      </c>
    </row>
    <row r="2933" customFormat="false" ht="12.75" hidden="false" customHeight="true" outlineLevel="0" collapsed="false">
      <c r="D2933" s="52" t="n">
        <v>52019</v>
      </c>
      <c r="E2933" s="53" t="s">
        <v>7341</v>
      </c>
      <c r="F2933" s="53" t="s">
        <v>7344</v>
      </c>
      <c r="G2933" s="53" t="s">
        <v>7345</v>
      </c>
    </row>
    <row r="2934" customFormat="false" ht="12.75" hidden="false" customHeight="true" outlineLevel="0" collapsed="false">
      <c r="D2934" s="52" t="n">
        <v>52019</v>
      </c>
      <c r="E2934" s="53" t="s">
        <v>7341</v>
      </c>
      <c r="F2934" s="53" t="s">
        <v>7346</v>
      </c>
      <c r="G2934" s="53" t="s">
        <v>7347</v>
      </c>
    </row>
    <row r="2935" customFormat="false" ht="12.75" hidden="false" customHeight="true" outlineLevel="0" collapsed="false">
      <c r="D2935" s="52" t="n">
        <v>52019</v>
      </c>
      <c r="E2935" s="53" t="s">
        <v>7341</v>
      </c>
      <c r="F2935" s="53" t="s">
        <v>7348</v>
      </c>
      <c r="G2935" s="53" t="s">
        <v>7349</v>
      </c>
    </row>
    <row r="2936" customFormat="false" ht="12.75" hidden="false" customHeight="true" outlineLevel="0" collapsed="false">
      <c r="D2936" s="52" t="n">
        <v>52019</v>
      </c>
      <c r="E2936" s="53" t="s">
        <v>7341</v>
      </c>
      <c r="F2936" s="53" t="s">
        <v>7350</v>
      </c>
      <c r="G2936" s="53" t="s">
        <v>7351</v>
      </c>
    </row>
    <row r="2937" customFormat="false" ht="12.75" hidden="false" customHeight="true" outlineLevel="0" collapsed="false">
      <c r="D2937" s="52" t="n">
        <v>52019</v>
      </c>
      <c r="E2937" s="53" t="s">
        <v>7341</v>
      </c>
      <c r="F2937" s="53" t="s">
        <v>7352</v>
      </c>
      <c r="G2937" s="53" t="s">
        <v>7353</v>
      </c>
    </row>
    <row r="2938" customFormat="false" ht="12.75" hidden="false" customHeight="true" outlineLevel="0" collapsed="false">
      <c r="D2938" s="52" t="n">
        <v>52019</v>
      </c>
      <c r="E2938" s="53" t="s">
        <v>7341</v>
      </c>
      <c r="F2938" s="53" t="s">
        <v>7354</v>
      </c>
      <c r="G2938" s="53" t="s">
        <v>7355</v>
      </c>
    </row>
    <row r="2939" customFormat="false" ht="12.75" hidden="false" customHeight="true" outlineLevel="0" collapsed="false">
      <c r="D2939" s="52" t="n">
        <v>52019</v>
      </c>
      <c r="E2939" s="53" t="s">
        <v>7341</v>
      </c>
      <c r="F2939" s="53" t="s">
        <v>7356</v>
      </c>
      <c r="G2939" s="53" t="s">
        <v>7357</v>
      </c>
    </row>
    <row r="2940" customFormat="false" ht="12.75" hidden="false" customHeight="true" outlineLevel="0" collapsed="false">
      <c r="D2940" s="52" t="n">
        <v>52019</v>
      </c>
      <c r="E2940" s="53" t="s">
        <v>7341</v>
      </c>
      <c r="F2940" s="53" t="s">
        <v>7358</v>
      </c>
      <c r="G2940" s="53" t="s">
        <v>7359</v>
      </c>
    </row>
    <row r="2941" customFormat="false" ht="12.75" hidden="false" customHeight="true" outlineLevel="0" collapsed="false">
      <c r="D2941" s="52" t="n">
        <v>52019</v>
      </c>
      <c r="E2941" s="53" t="s">
        <v>7341</v>
      </c>
      <c r="F2941" s="53" t="s">
        <v>7360</v>
      </c>
      <c r="G2941" s="53" t="s">
        <v>7361</v>
      </c>
    </row>
    <row r="2942" customFormat="false" ht="12.75" hidden="false" customHeight="true" outlineLevel="0" collapsed="false">
      <c r="D2942" s="52" t="n">
        <v>52019</v>
      </c>
      <c r="E2942" s="53" t="s">
        <v>7341</v>
      </c>
      <c r="F2942" s="53" t="s">
        <v>7362</v>
      </c>
      <c r="G2942" s="53" t="s">
        <v>7363</v>
      </c>
    </row>
    <row r="2943" customFormat="false" ht="12.75" hidden="false" customHeight="true" outlineLevel="0" collapsed="false">
      <c r="D2943" s="52" t="n">
        <v>52019</v>
      </c>
      <c r="E2943" s="53" t="s">
        <v>7341</v>
      </c>
      <c r="F2943" s="53" t="s">
        <v>7364</v>
      </c>
      <c r="G2943" s="53" t="s">
        <v>7365</v>
      </c>
    </row>
    <row r="2944" customFormat="false" ht="12.75" hidden="false" customHeight="true" outlineLevel="0" collapsed="false">
      <c r="D2944" s="52" t="n">
        <v>53018</v>
      </c>
      <c r="E2944" s="53" t="s">
        <v>7366</v>
      </c>
      <c r="F2944" s="53" t="s">
        <v>7367</v>
      </c>
      <c r="G2944" s="53" t="s">
        <v>7368</v>
      </c>
    </row>
    <row r="2945" customFormat="false" ht="12.75" hidden="false" customHeight="true" outlineLevel="0" collapsed="false">
      <c r="D2945" s="52" t="n">
        <v>53018</v>
      </c>
      <c r="E2945" s="53" t="s">
        <v>7366</v>
      </c>
      <c r="F2945" s="53" t="s">
        <v>7369</v>
      </c>
      <c r="G2945" s="53" t="s">
        <v>7370</v>
      </c>
    </row>
    <row r="2946" customFormat="false" ht="12.75" hidden="false" customHeight="true" outlineLevel="0" collapsed="false">
      <c r="D2946" s="52" t="n">
        <v>53018</v>
      </c>
      <c r="E2946" s="53" t="s">
        <v>7366</v>
      </c>
      <c r="F2946" s="53" t="s">
        <v>7371</v>
      </c>
      <c r="G2946" s="53" t="s">
        <v>7372</v>
      </c>
    </row>
    <row r="2947" customFormat="false" ht="12.75" hidden="false" customHeight="true" outlineLevel="0" collapsed="false">
      <c r="D2947" s="52" t="n">
        <v>53018</v>
      </c>
      <c r="E2947" s="53" t="s">
        <v>7366</v>
      </c>
      <c r="F2947" s="53" t="s">
        <v>7373</v>
      </c>
      <c r="G2947" s="53" t="s">
        <v>7374</v>
      </c>
    </row>
    <row r="2948" customFormat="false" ht="12.75" hidden="false" customHeight="true" outlineLevel="0" collapsed="false">
      <c r="D2948" s="52" t="n">
        <v>53018</v>
      </c>
      <c r="E2948" s="53" t="s">
        <v>7366</v>
      </c>
      <c r="F2948" s="53" t="s">
        <v>7375</v>
      </c>
      <c r="G2948" s="53" t="s">
        <v>7376</v>
      </c>
    </row>
    <row r="2949" customFormat="false" ht="12.75" hidden="false" customHeight="true" outlineLevel="0" collapsed="false">
      <c r="D2949" s="52" t="n">
        <v>53018</v>
      </c>
      <c r="E2949" s="53" t="s">
        <v>7366</v>
      </c>
      <c r="F2949" s="53" t="s">
        <v>7377</v>
      </c>
      <c r="G2949" s="53" t="s">
        <v>7378</v>
      </c>
    </row>
    <row r="2950" customFormat="false" ht="12.75" hidden="false" customHeight="true" outlineLevel="0" collapsed="false">
      <c r="D2950" s="52" t="n">
        <v>53018</v>
      </c>
      <c r="E2950" s="53" t="s">
        <v>7366</v>
      </c>
      <c r="F2950" s="53" t="s">
        <v>7379</v>
      </c>
      <c r="G2950" s="53" t="s">
        <v>7380</v>
      </c>
    </row>
    <row r="2951" customFormat="false" ht="12.75" hidden="false" customHeight="true" outlineLevel="0" collapsed="false">
      <c r="D2951" s="52" t="n">
        <v>53018</v>
      </c>
      <c r="E2951" s="53" t="s">
        <v>7366</v>
      </c>
      <c r="F2951" s="53" t="s">
        <v>7381</v>
      </c>
      <c r="G2951" s="53" t="s">
        <v>7382</v>
      </c>
    </row>
    <row r="2952" customFormat="false" ht="12.75" hidden="false" customHeight="true" outlineLevel="0" collapsed="false">
      <c r="D2952" s="52" t="n">
        <v>53018</v>
      </c>
      <c r="E2952" s="53" t="s">
        <v>7366</v>
      </c>
      <c r="F2952" s="53" t="s">
        <v>7383</v>
      </c>
      <c r="G2952" s="53" t="s">
        <v>2451</v>
      </c>
    </row>
    <row r="2953" customFormat="false" ht="12.75" hidden="false" customHeight="true" outlineLevel="0" collapsed="false">
      <c r="D2953" s="52" t="n">
        <v>53018</v>
      </c>
      <c r="E2953" s="53" t="s">
        <v>7366</v>
      </c>
      <c r="F2953" s="53" t="s">
        <v>7384</v>
      </c>
      <c r="G2953" s="53" t="s">
        <v>7385</v>
      </c>
    </row>
    <row r="2954" customFormat="false" ht="12.75" hidden="false" customHeight="true" outlineLevel="0" collapsed="false">
      <c r="D2954" s="52" t="n">
        <v>53018</v>
      </c>
      <c r="E2954" s="53" t="s">
        <v>7366</v>
      </c>
      <c r="F2954" s="53" t="s">
        <v>7386</v>
      </c>
      <c r="G2954" s="53" t="s">
        <v>7387</v>
      </c>
    </row>
    <row r="2955" customFormat="false" ht="12.75" hidden="false" customHeight="true" outlineLevel="0" collapsed="false">
      <c r="D2955" s="52" t="n">
        <v>53018</v>
      </c>
      <c r="E2955" s="53" t="s">
        <v>7366</v>
      </c>
      <c r="F2955" s="53" t="s">
        <v>7388</v>
      </c>
      <c r="G2955" s="53" t="s">
        <v>7389</v>
      </c>
    </row>
    <row r="2956" customFormat="false" ht="12.75" hidden="false" customHeight="true" outlineLevel="0" collapsed="false">
      <c r="D2956" s="52" t="n">
        <v>53018</v>
      </c>
      <c r="E2956" s="53" t="s">
        <v>7366</v>
      </c>
      <c r="F2956" s="53" t="s">
        <v>7390</v>
      </c>
      <c r="G2956" s="53" t="s">
        <v>7391</v>
      </c>
    </row>
    <row r="2957" customFormat="false" ht="12.75" hidden="false" customHeight="true" outlineLevel="0" collapsed="false">
      <c r="D2957" s="52" t="n">
        <v>53018</v>
      </c>
      <c r="E2957" s="53" t="s">
        <v>7366</v>
      </c>
      <c r="F2957" s="53" t="s">
        <v>7392</v>
      </c>
      <c r="G2957" s="53" t="s">
        <v>7393</v>
      </c>
    </row>
    <row r="2958" customFormat="false" ht="12.75" hidden="false" customHeight="true" outlineLevel="0" collapsed="false">
      <c r="D2958" s="52" t="n">
        <v>50023</v>
      </c>
      <c r="E2958" s="53" t="s">
        <v>7394</v>
      </c>
      <c r="F2958" s="53" t="s">
        <v>7395</v>
      </c>
      <c r="G2958" s="53" t="s">
        <v>7396</v>
      </c>
    </row>
    <row r="2959" customFormat="false" ht="12.75" hidden="false" customHeight="true" outlineLevel="0" collapsed="false">
      <c r="D2959" s="52" t="n">
        <v>50023</v>
      </c>
      <c r="E2959" s="53" t="s">
        <v>7394</v>
      </c>
      <c r="F2959" s="53" t="s">
        <v>7397</v>
      </c>
      <c r="G2959" s="53" t="s">
        <v>7398</v>
      </c>
    </row>
    <row r="2960" customFormat="false" ht="12.75" hidden="false" customHeight="true" outlineLevel="0" collapsed="false">
      <c r="D2960" s="52" t="n">
        <v>50023</v>
      </c>
      <c r="E2960" s="53" t="s">
        <v>7394</v>
      </c>
      <c r="F2960" s="53" t="s">
        <v>7399</v>
      </c>
      <c r="G2960" s="53" t="s">
        <v>6269</v>
      </c>
    </row>
    <row r="2961" customFormat="false" ht="12.75" hidden="false" customHeight="true" outlineLevel="0" collapsed="false">
      <c r="D2961" s="52" t="n">
        <v>51027</v>
      </c>
      <c r="E2961" s="53" t="s">
        <v>7400</v>
      </c>
      <c r="F2961" s="53" t="s">
        <v>7401</v>
      </c>
      <c r="G2961" s="53" t="s">
        <v>7402</v>
      </c>
    </row>
    <row r="2962" customFormat="false" ht="12.75" hidden="false" customHeight="true" outlineLevel="0" collapsed="false">
      <c r="D2962" s="52" t="n">
        <v>51027</v>
      </c>
      <c r="E2962" s="53" t="s">
        <v>7400</v>
      </c>
      <c r="F2962" s="53" t="s">
        <v>7403</v>
      </c>
      <c r="G2962" s="53" t="s">
        <v>7404</v>
      </c>
    </row>
    <row r="2963" customFormat="false" ht="12.75" hidden="false" customHeight="true" outlineLevel="0" collapsed="false">
      <c r="D2963" s="52" t="n">
        <v>51027</v>
      </c>
      <c r="E2963" s="53" t="s">
        <v>7400</v>
      </c>
      <c r="F2963" s="53" t="s">
        <v>7405</v>
      </c>
      <c r="G2963" s="53" t="s">
        <v>7406</v>
      </c>
    </row>
    <row r="2964" customFormat="false" ht="12.75" hidden="false" customHeight="true" outlineLevel="0" collapsed="false">
      <c r="D2964" s="52" t="n">
        <v>51027</v>
      </c>
      <c r="E2964" s="53" t="s">
        <v>7400</v>
      </c>
      <c r="F2964" s="53" t="s">
        <v>7407</v>
      </c>
      <c r="G2964" s="53" t="s">
        <v>7408</v>
      </c>
    </row>
    <row r="2965" customFormat="false" ht="12.75" hidden="false" customHeight="true" outlineLevel="0" collapsed="false">
      <c r="D2965" s="52" t="n">
        <v>51027</v>
      </c>
      <c r="E2965" s="53" t="s">
        <v>7400</v>
      </c>
      <c r="F2965" s="53" t="s">
        <v>7409</v>
      </c>
      <c r="G2965" s="53" t="s">
        <v>7410</v>
      </c>
    </row>
    <row r="2966" customFormat="false" ht="12.75" hidden="false" customHeight="true" outlineLevel="0" collapsed="false">
      <c r="D2966" s="52" t="n">
        <v>51027</v>
      </c>
      <c r="E2966" s="53" t="s">
        <v>7400</v>
      </c>
      <c r="F2966" s="53" t="s">
        <v>7411</v>
      </c>
      <c r="G2966" s="53" t="s">
        <v>3804</v>
      </c>
    </row>
    <row r="2967" customFormat="false" ht="12.75" hidden="false" customHeight="true" outlineLevel="0" collapsed="false">
      <c r="D2967" s="52" t="n">
        <v>51027</v>
      </c>
      <c r="E2967" s="53" t="s">
        <v>7400</v>
      </c>
      <c r="F2967" s="53" t="s">
        <v>7412</v>
      </c>
      <c r="G2967" s="53" t="s">
        <v>2714</v>
      </c>
    </row>
    <row r="2968" customFormat="false" ht="12.75" hidden="false" customHeight="true" outlineLevel="0" collapsed="false">
      <c r="D2968" s="52" t="n">
        <v>50024</v>
      </c>
      <c r="E2968" s="53" t="s">
        <v>7413</v>
      </c>
      <c r="F2968" s="53" t="s">
        <v>7414</v>
      </c>
      <c r="G2968" s="53" t="s">
        <v>7415</v>
      </c>
    </row>
    <row r="2969" customFormat="false" ht="12.75" hidden="false" customHeight="true" outlineLevel="0" collapsed="false">
      <c r="D2969" s="52" t="n">
        <v>50024</v>
      </c>
      <c r="E2969" s="53" t="s">
        <v>7413</v>
      </c>
      <c r="F2969" s="53" t="s">
        <v>7416</v>
      </c>
      <c r="G2969" s="53" t="s">
        <v>7417</v>
      </c>
    </row>
    <row r="2970" customFormat="false" ht="12.75" hidden="false" customHeight="true" outlineLevel="0" collapsed="false">
      <c r="D2970" s="52" t="n">
        <v>50024</v>
      </c>
      <c r="E2970" s="53" t="s">
        <v>7413</v>
      </c>
      <c r="F2970" s="53" t="s">
        <v>7418</v>
      </c>
      <c r="G2970" s="53" t="s">
        <v>7419</v>
      </c>
    </row>
    <row r="2971" customFormat="false" ht="12.75" hidden="false" customHeight="true" outlineLevel="0" collapsed="false">
      <c r="D2971" s="52" t="n">
        <v>50024</v>
      </c>
      <c r="E2971" s="53" t="s">
        <v>7413</v>
      </c>
      <c r="F2971" s="53" t="s">
        <v>7420</v>
      </c>
      <c r="G2971" s="53" t="s">
        <v>7421</v>
      </c>
    </row>
    <row r="2972" customFormat="false" ht="12.75" hidden="false" customHeight="true" outlineLevel="0" collapsed="false">
      <c r="D2972" s="52" t="n">
        <v>50024</v>
      </c>
      <c r="E2972" s="53" t="s">
        <v>7413</v>
      </c>
      <c r="F2972" s="53" t="s">
        <v>7422</v>
      </c>
      <c r="G2972" s="53" t="s">
        <v>7423</v>
      </c>
    </row>
    <row r="2973" customFormat="false" ht="12.75" hidden="false" customHeight="true" outlineLevel="0" collapsed="false">
      <c r="D2973" s="52" t="n">
        <v>50024</v>
      </c>
      <c r="E2973" s="53" t="s">
        <v>7413</v>
      </c>
      <c r="F2973" s="53" t="s">
        <v>7424</v>
      </c>
      <c r="G2973" s="53" t="s">
        <v>7425</v>
      </c>
    </row>
    <row r="2974" customFormat="false" ht="12.75" hidden="false" customHeight="true" outlineLevel="0" collapsed="false">
      <c r="D2974" s="52" t="n">
        <v>50024</v>
      </c>
      <c r="E2974" s="53" t="s">
        <v>7413</v>
      </c>
      <c r="F2974" s="53" t="s">
        <v>7426</v>
      </c>
      <c r="G2974" s="53" t="s">
        <v>7427</v>
      </c>
    </row>
    <row r="2975" customFormat="false" ht="12.75" hidden="false" customHeight="true" outlineLevel="0" collapsed="false">
      <c r="D2975" s="52" t="n">
        <v>50024</v>
      </c>
      <c r="E2975" s="53" t="s">
        <v>7413</v>
      </c>
      <c r="F2975" s="53" t="s">
        <v>7428</v>
      </c>
      <c r="G2975" s="53" t="s">
        <v>7429</v>
      </c>
    </row>
    <row r="2976" customFormat="false" ht="12.75" hidden="false" customHeight="true" outlineLevel="0" collapsed="false">
      <c r="D2976" s="52" t="n">
        <v>50024</v>
      </c>
      <c r="E2976" s="53" t="s">
        <v>7413</v>
      </c>
      <c r="F2976" s="53" t="s">
        <v>7430</v>
      </c>
      <c r="G2976" s="53" t="s">
        <v>7431</v>
      </c>
    </row>
    <row r="2977" customFormat="false" ht="12.75" hidden="false" customHeight="true" outlineLevel="0" collapsed="false">
      <c r="D2977" s="52" t="n">
        <v>48031</v>
      </c>
      <c r="E2977" s="53" t="s">
        <v>7432</v>
      </c>
      <c r="F2977" s="53" t="s">
        <v>7433</v>
      </c>
      <c r="G2977" s="53" t="s">
        <v>7434</v>
      </c>
    </row>
    <row r="2978" customFormat="false" ht="12.75" hidden="false" customHeight="true" outlineLevel="0" collapsed="false">
      <c r="D2978" s="52" t="n">
        <v>48031</v>
      </c>
      <c r="E2978" s="53" t="s">
        <v>7432</v>
      </c>
      <c r="F2978" s="53" t="s">
        <v>7435</v>
      </c>
      <c r="G2978" s="53" t="s">
        <v>7436</v>
      </c>
    </row>
    <row r="2979" customFormat="false" ht="12.75" hidden="false" customHeight="true" outlineLevel="0" collapsed="false">
      <c r="D2979" s="52" t="n">
        <v>48031</v>
      </c>
      <c r="E2979" s="53" t="s">
        <v>7432</v>
      </c>
      <c r="F2979" s="53" t="s">
        <v>7437</v>
      </c>
      <c r="G2979" s="53" t="s">
        <v>7438</v>
      </c>
    </row>
    <row r="2980" customFormat="false" ht="12.75" hidden="false" customHeight="true" outlineLevel="0" collapsed="false">
      <c r="D2980" s="52" t="n">
        <v>50025</v>
      </c>
      <c r="E2980" s="53" t="s">
        <v>7439</v>
      </c>
      <c r="F2980" s="53" t="s">
        <v>7440</v>
      </c>
      <c r="G2980" s="53" t="s">
        <v>7441</v>
      </c>
    </row>
    <row r="2981" customFormat="false" ht="12.75" hidden="false" customHeight="true" outlineLevel="0" collapsed="false">
      <c r="D2981" s="52" t="n">
        <v>50025</v>
      </c>
      <c r="E2981" s="53" t="s">
        <v>7439</v>
      </c>
      <c r="F2981" s="53" t="s">
        <v>7442</v>
      </c>
      <c r="G2981" s="53" t="s">
        <v>7443</v>
      </c>
    </row>
    <row r="2982" customFormat="false" ht="12.75" hidden="false" customHeight="true" outlineLevel="0" collapsed="false">
      <c r="D2982" s="52" t="n">
        <v>50025</v>
      </c>
      <c r="E2982" s="53" t="s">
        <v>7439</v>
      </c>
      <c r="F2982" s="53" t="s">
        <v>7444</v>
      </c>
      <c r="G2982" s="53" t="s">
        <v>7445</v>
      </c>
    </row>
    <row r="2983" customFormat="false" ht="12.75" hidden="false" customHeight="true" outlineLevel="0" collapsed="false">
      <c r="D2983" s="52" t="n">
        <v>50025</v>
      </c>
      <c r="E2983" s="53" t="s">
        <v>7439</v>
      </c>
      <c r="F2983" s="53" t="s">
        <v>7446</v>
      </c>
      <c r="G2983" s="53" t="s">
        <v>7447</v>
      </c>
    </row>
    <row r="2984" customFormat="false" ht="12.75" hidden="false" customHeight="true" outlineLevel="0" collapsed="false">
      <c r="D2984" s="52" t="n">
        <v>50025</v>
      </c>
      <c r="E2984" s="53" t="s">
        <v>7439</v>
      </c>
      <c r="F2984" s="53" t="s">
        <v>7448</v>
      </c>
      <c r="G2984" s="53" t="s">
        <v>7449</v>
      </c>
    </row>
    <row r="2985" customFormat="false" ht="12.75" hidden="false" customHeight="true" outlineLevel="0" collapsed="false">
      <c r="D2985" s="52" t="n">
        <v>50025</v>
      </c>
      <c r="E2985" s="53" t="s">
        <v>7439</v>
      </c>
      <c r="F2985" s="53" t="s">
        <v>7450</v>
      </c>
      <c r="G2985" s="53" t="s">
        <v>7451</v>
      </c>
    </row>
    <row r="2986" customFormat="false" ht="12.75" hidden="false" customHeight="true" outlineLevel="0" collapsed="false">
      <c r="D2986" s="52" t="n">
        <v>50025</v>
      </c>
      <c r="E2986" s="53" t="s">
        <v>7439</v>
      </c>
      <c r="F2986" s="53" t="s">
        <v>7452</v>
      </c>
      <c r="G2986" s="53" t="s">
        <v>3910</v>
      </c>
    </row>
    <row r="2987" customFormat="false" ht="12.75" hidden="false" customHeight="true" outlineLevel="0" collapsed="false">
      <c r="D2987" s="52" t="n">
        <v>50025</v>
      </c>
      <c r="E2987" s="53" t="s">
        <v>7439</v>
      </c>
      <c r="F2987" s="53" t="s">
        <v>7453</v>
      </c>
      <c r="G2987" s="53" t="s">
        <v>7454</v>
      </c>
    </row>
    <row r="2988" customFormat="false" ht="12.75" hidden="false" customHeight="true" outlineLevel="0" collapsed="false">
      <c r="D2988" s="52" t="n">
        <v>50025</v>
      </c>
      <c r="E2988" s="53" t="s">
        <v>7439</v>
      </c>
      <c r="F2988" s="53" t="s">
        <v>7455</v>
      </c>
      <c r="G2988" s="53" t="s">
        <v>7456</v>
      </c>
    </row>
    <row r="2989" customFormat="false" ht="12.75" hidden="false" customHeight="true" outlineLevel="0" collapsed="false">
      <c r="D2989" s="52" t="n">
        <v>50025</v>
      </c>
      <c r="E2989" s="53" t="s">
        <v>7439</v>
      </c>
      <c r="F2989" s="53" t="s">
        <v>7457</v>
      </c>
      <c r="G2989" s="53" t="s">
        <v>7458</v>
      </c>
    </row>
    <row r="2990" customFormat="false" ht="12.75" hidden="false" customHeight="true" outlineLevel="0" collapsed="false">
      <c r="D2990" s="52" t="n">
        <v>48032</v>
      </c>
      <c r="E2990" s="53" t="s">
        <v>7459</v>
      </c>
      <c r="F2990" s="53" t="s">
        <v>7460</v>
      </c>
      <c r="G2990" s="53" t="s">
        <v>7461</v>
      </c>
    </row>
    <row r="2991" customFormat="false" ht="12.75" hidden="false" customHeight="true" outlineLevel="0" collapsed="false">
      <c r="D2991" s="52" t="n">
        <v>48032</v>
      </c>
      <c r="E2991" s="53" t="s">
        <v>7459</v>
      </c>
      <c r="F2991" s="53" t="s">
        <v>7462</v>
      </c>
      <c r="G2991" s="53" t="s">
        <v>7463</v>
      </c>
    </row>
    <row r="2992" customFormat="false" ht="12.75" hidden="false" customHeight="true" outlineLevel="0" collapsed="false">
      <c r="D2992" s="52" t="n">
        <v>48032</v>
      </c>
      <c r="E2992" s="53" t="s">
        <v>7459</v>
      </c>
      <c r="F2992" s="53" t="s">
        <v>7464</v>
      </c>
      <c r="G2992" s="53" t="s">
        <v>4811</v>
      </c>
    </row>
    <row r="2993" customFormat="false" ht="12.75" hidden="false" customHeight="true" outlineLevel="0" collapsed="false">
      <c r="D2993" s="52" t="n">
        <v>48032</v>
      </c>
      <c r="E2993" s="53" t="s">
        <v>7459</v>
      </c>
      <c r="F2993" s="53" t="s">
        <v>7465</v>
      </c>
      <c r="G2993" s="53" t="s">
        <v>7466</v>
      </c>
    </row>
    <row r="2994" customFormat="false" ht="12.75" hidden="false" customHeight="true" outlineLevel="0" collapsed="false">
      <c r="D2994" s="52" t="n">
        <v>48032</v>
      </c>
      <c r="E2994" s="53" t="s">
        <v>7459</v>
      </c>
      <c r="F2994" s="53" t="s">
        <v>7467</v>
      </c>
      <c r="G2994" s="53" t="s">
        <v>1993</v>
      </c>
    </row>
    <row r="2995" customFormat="false" ht="12.75" hidden="false" customHeight="true" outlineLevel="0" collapsed="false">
      <c r="D2995" s="52" t="n">
        <v>48032</v>
      </c>
      <c r="E2995" s="53" t="s">
        <v>7459</v>
      </c>
      <c r="F2995" s="53" t="s">
        <v>7468</v>
      </c>
      <c r="G2995" s="53" t="s">
        <v>1331</v>
      </c>
    </row>
    <row r="2996" customFormat="false" ht="12.75" hidden="false" customHeight="true" outlineLevel="0" collapsed="false">
      <c r="D2996" s="52" t="n">
        <v>48032</v>
      </c>
      <c r="E2996" s="53" t="s">
        <v>7459</v>
      </c>
      <c r="F2996" s="53" t="s">
        <v>7469</v>
      </c>
      <c r="G2996" s="53" t="s">
        <v>7470</v>
      </c>
    </row>
    <row r="2997" customFormat="false" ht="12.75" hidden="false" customHeight="true" outlineLevel="0" collapsed="false">
      <c r="D2997" s="52" t="n">
        <v>48032</v>
      </c>
      <c r="E2997" s="53" t="s">
        <v>7459</v>
      </c>
      <c r="F2997" s="53" t="s">
        <v>7471</v>
      </c>
      <c r="G2997" s="53" t="s">
        <v>7472</v>
      </c>
    </row>
    <row r="2998" customFormat="false" ht="12.75" hidden="false" customHeight="true" outlineLevel="0" collapsed="false">
      <c r="D2998" s="52" t="n">
        <v>48032</v>
      </c>
      <c r="E2998" s="53" t="s">
        <v>7459</v>
      </c>
      <c r="F2998" s="53" t="s">
        <v>7473</v>
      </c>
      <c r="G2998" s="53" t="s">
        <v>7474</v>
      </c>
    </row>
    <row r="2999" customFormat="false" ht="12.75" hidden="false" customHeight="true" outlineLevel="0" collapsed="false">
      <c r="D2999" s="52" t="n">
        <v>48032</v>
      </c>
      <c r="E2999" s="53" t="s">
        <v>7459</v>
      </c>
      <c r="F2999" s="53" t="s">
        <v>7475</v>
      </c>
      <c r="G2999" s="53" t="s">
        <v>7476</v>
      </c>
    </row>
    <row r="3000" customFormat="false" ht="12.75" hidden="false" customHeight="true" outlineLevel="0" collapsed="false">
      <c r="D3000" s="52" t="n">
        <v>48032</v>
      </c>
      <c r="E3000" s="53" t="s">
        <v>7459</v>
      </c>
      <c r="F3000" s="53" t="s">
        <v>7477</v>
      </c>
      <c r="G3000" s="53" t="s">
        <v>2618</v>
      </c>
    </row>
    <row r="3001" customFormat="false" ht="12.75" hidden="false" customHeight="true" outlineLevel="0" collapsed="false">
      <c r="D3001" s="52" t="n">
        <v>48032</v>
      </c>
      <c r="E3001" s="53" t="s">
        <v>7459</v>
      </c>
      <c r="F3001" s="53" t="s">
        <v>7478</v>
      </c>
      <c r="G3001" s="53" t="s">
        <v>7479</v>
      </c>
    </row>
    <row r="3002" customFormat="false" ht="12.75" hidden="false" customHeight="true" outlineLevel="0" collapsed="false">
      <c r="D3002" s="52" t="n">
        <v>48032</v>
      </c>
      <c r="E3002" s="53" t="s">
        <v>7459</v>
      </c>
      <c r="F3002" s="53" t="s">
        <v>7480</v>
      </c>
      <c r="G3002" s="53" t="s">
        <v>7481</v>
      </c>
    </row>
    <row r="3003" customFormat="false" ht="12.75" hidden="false" customHeight="true" outlineLevel="0" collapsed="false">
      <c r="D3003" s="52" t="n">
        <v>48032</v>
      </c>
      <c r="E3003" s="53" t="s">
        <v>7459</v>
      </c>
      <c r="F3003" s="53" t="s">
        <v>7482</v>
      </c>
      <c r="G3003" s="53" t="s">
        <v>7483</v>
      </c>
    </row>
    <row r="3004" customFormat="false" ht="12.75" hidden="false" customHeight="true" outlineLevel="0" collapsed="false">
      <c r="D3004" s="52" t="n">
        <v>48032</v>
      </c>
      <c r="E3004" s="53" t="s">
        <v>7459</v>
      </c>
      <c r="F3004" s="53" t="s">
        <v>7484</v>
      </c>
      <c r="G3004" s="53" t="s">
        <v>7485</v>
      </c>
    </row>
    <row r="3005" customFormat="false" ht="12.75" hidden="false" customHeight="true" outlineLevel="0" collapsed="false">
      <c r="D3005" s="52" t="n">
        <v>48032</v>
      </c>
      <c r="E3005" s="53" t="s">
        <v>7459</v>
      </c>
      <c r="F3005" s="53" t="s">
        <v>7486</v>
      </c>
      <c r="G3005" s="53" t="s">
        <v>7487</v>
      </c>
    </row>
    <row r="3006" customFormat="false" ht="12.75" hidden="false" customHeight="true" outlineLevel="0" collapsed="false">
      <c r="D3006" s="52" t="n">
        <v>48032</v>
      </c>
      <c r="E3006" s="53" t="s">
        <v>7459</v>
      </c>
      <c r="F3006" s="53" t="s">
        <v>7488</v>
      </c>
      <c r="G3006" s="53" t="s">
        <v>7489</v>
      </c>
    </row>
    <row r="3007" customFormat="false" ht="12.75" hidden="false" customHeight="true" outlineLevel="0" collapsed="false">
      <c r="D3007" s="52" t="n">
        <v>48032</v>
      </c>
      <c r="E3007" s="53" t="s">
        <v>7459</v>
      </c>
      <c r="F3007" s="53" t="s">
        <v>7490</v>
      </c>
      <c r="G3007" s="53" t="s">
        <v>7491</v>
      </c>
    </row>
    <row r="3008" customFormat="false" ht="12.75" hidden="false" customHeight="true" outlineLevel="0" collapsed="false">
      <c r="D3008" s="52" t="n">
        <v>48032</v>
      </c>
      <c r="E3008" s="53" t="s">
        <v>7459</v>
      </c>
      <c r="F3008" s="53" t="s">
        <v>7492</v>
      </c>
      <c r="G3008" s="53" t="s">
        <v>2133</v>
      </c>
    </row>
    <row r="3009" customFormat="false" ht="12.75" hidden="false" customHeight="true" outlineLevel="0" collapsed="false">
      <c r="D3009" s="52" t="n">
        <v>48032</v>
      </c>
      <c r="E3009" s="53" t="s">
        <v>7459</v>
      </c>
      <c r="F3009" s="53" t="s">
        <v>7493</v>
      </c>
      <c r="G3009" s="53" t="s">
        <v>7494</v>
      </c>
    </row>
    <row r="3010" customFormat="false" ht="12.75" hidden="false" customHeight="true" outlineLevel="0" collapsed="false">
      <c r="D3010" s="52" t="n">
        <v>48032</v>
      </c>
      <c r="E3010" s="53" t="s">
        <v>7459</v>
      </c>
      <c r="F3010" s="53" t="s">
        <v>7495</v>
      </c>
      <c r="G3010" s="53" t="s">
        <v>7496</v>
      </c>
    </row>
    <row r="3011" customFormat="false" ht="12.75" hidden="false" customHeight="true" outlineLevel="0" collapsed="false">
      <c r="D3011" s="52" t="n">
        <v>48032</v>
      </c>
      <c r="E3011" s="53" t="s">
        <v>7459</v>
      </c>
      <c r="F3011" s="53" t="s">
        <v>7497</v>
      </c>
      <c r="G3011" s="53" t="s">
        <v>7498</v>
      </c>
    </row>
    <row r="3012" customFormat="false" ht="12.75" hidden="false" customHeight="true" outlineLevel="0" collapsed="false">
      <c r="D3012" s="52" t="n">
        <v>48032</v>
      </c>
      <c r="E3012" s="53" t="s">
        <v>7459</v>
      </c>
      <c r="F3012" s="53" t="s">
        <v>7499</v>
      </c>
      <c r="G3012" s="53" t="s">
        <v>7500</v>
      </c>
    </row>
    <row r="3013" customFormat="false" ht="12.75" hidden="false" customHeight="true" outlineLevel="0" collapsed="false">
      <c r="D3013" s="52" t="n">
        <v>48032</v>
      </c>
      <c r="E3013" s="53" t="s">
        <v>7459</v>
      </c>
      <c r="F3013" s="53" t="s">
        <v>7501</v>
      </c>
      <c r="G3013" s="53" t="s">
        <v>7502</v>
      </c>
    </row>
    <row r="3014" customFormat="false" ht="12.75" hidden="false" customHeight="true" outlineLevel="0" collapsed="false">
      <c r="D3014" s="52" t="n">
        <v>48032</v>
      </c>
      <c r="E3014" s="53" t="s">
        <v>7459</v>
      </c>
      <c r="F3014" s="53" t="s">
        <v>7503</v>
      </c>
      <c r="G3014" s="53" t="s">
        <v>7504</v>
      </c>
    </row>
    <row r="3015" customFormat="false" ht="12.75" hidden="false" customHeight="true" outlineLevel="0" collapsed="false">
      <c r="D3015" s="52" t="n">
        <v>48032</v>
      </c>
      <c r="E3015" s="53" t="s">
        <v>7459</v>
      </c>
      <c r="F3015" s="53" t="s">
        <v>7505</v>
      </c>
      <c r="G3015" s="53" t="s">
        <v>7506</v>
      </c>
    </row>
    <row r="3016" customFormat="false" ht="12.75" hidden="false" customHeight="true" outlineLevel="0" collapsed="false">
      <c r="D3016" s="52" t="n">
        <v>48032</v>
      </c>
      <c r="E3016" s="53" t="s">
        <v>7459</v>
      </c>
      <c r="F3016" s="53" t="s">
        <v>7507</v>
      </c>
      <c r="G3016" s="53" t="s">
        <v>2259</v>
      </c>
    </row>
    <row r="3017" customFormat="false" ht="12.75" hidden="false" customHeight="true" outlineLevel="0" collapsed="false">
      <c r="D3017" s="52" t="n">
        <v>48032</v>
      </c>
      <c r="E3017" s="53" t="s">
        <v>7459</v>
      </c>
      <c r="F3017" s="53" t="s">
        <v>7508</v>
      </c>
      <c r="G3017" s="53" t="s">
        <v>7509</v>
      </c>
    </row>
    <row r="3018" customFormat="false" ht="12.75" hidden="false" customHeight="true" outlineLevel="0" collapsed="false">
      <c r="D3018" s="52" t="n">
        <v>48032</v>
      </c>
      <c r="E3018" s="53" t="s">
        <v>7459</v>
      </c>
      <c r="F3018" s="53" t="s">
        <v>7510</v>
      </c>
      <c r="G3018" s="53" t="s">
        <v>7511</v>
      </c>
    </row>
    <row r="3019" customFormat="false" ht="12.75" hidden="false" customHeight="true" outlineLevel="0" collapsed="false">
      <c r="D3019" s="50" t="n">
        <v>51042</v>
      </c>
      <c r="E3019" s="51" t="s">
        <v>1666</v>
      </c>
      <c r="F3019" s="53" t="s">
        <v>7512</v>
      </c>
      <c r="G3019" s="53" t="s">
        <v>7513</v>
      </c>
    </row>
    <row r="3020" customFormat="false" ht="12.75" hidden="false" customHeight="true" outlineLevel="0" collapsed="false">
      <c r="D3020" s="50" t="n">
        <v>51042</v>
      </c>
      <c r="E3020" s="51" t="s">
        <v>1666</v>
      </c>
      <c r="F3020" s="53" t="s">
        <v>7514</v>
      </c>
      <c r="G3020" s="53" t="s">
        <v>7515</v>
      </c>
    </row>
    <row r="3021" customFormat="false" ht="12.75" hidden="false" customHeight="true" outlineLevel="0" collapsed="false">
      <c r="D3021" s="50" t="n">
        <v>51042</v>
      </c>
      <c r="E3021" s="51" t="s">
        <v>1666</v>
      </c>
      <c r="F3021" s="53" t="s">
        <v>7516</v>
      </c>
      <c r="G3021" s="53" t="s">
        <v>7517</v>
      </c>
    </row>
    <row r="3022" customFormat="false" ht="12.75" hidden="false" customHeight="true" outlineLevel="0" collapsed="false">
      <c r="D3022" s="50" t="n">
        <v>51042</v>
      </c>
      <c r="E3022" s="51" t="s">
        <v>1666</v>
      </c>
      <c r="F3022" s="53" t="s">
        <v>7518</v>
      </c>
      <c r="G3022" s="53" t="s">
        <v>7519</v>
      </c>
    </row>
    <row r="3023" customFormat="false" ht="12.75" hidden="false" customHeight="true" outlineLevel="0" collapsed="false">
      <c r="D3023" s="50" t="n">
        <v>51042</v>
      </c>
      <c r="E3023" s="51" t="s">
        <v>1666</v>
      </c>
      <c r="F3023" s="53" t="s">
        <v>7520</v>
      </c>
      <c r="G3023" s="53" t="s">
        <v>7521</v>
      </c>
    </row>
    <row r="3024" customFormat="false" ht="12.75" hidden="false" customHeight="true" outlineLevel="0" collapsed="false">
      <c r="D3024" s="50" t="n">
        <v>51042</v>
      </c>
      <c r="E3024" s="51" t="s">
        <v>1666</v>
      </c>
      <c r="F3024" s="53" t="s">
        <v>7522</v>
      </c>
      <c r="G3024" s="53" t="s">
        <v>7024</v>
      </c>
    </row>
    <row r="3025" customFormat="false" ht="12.75" hidden="false" customHeight="true" outlineLevel="0" collapsed="false">
      <c r="D3025" s="50" t="n">
        <v>51042</v>
      </c>
      <c r="E3025" s="51" t="s">
        <v>1666</v>
      </c>
      <c r="F3025" s="53" t="s">
        <v>7523</v>
      </c>
      <c r="G3025" s="53" t="s">
        <v>7524</v>
      </c>
    </row>
    <row r="3026" customFormat="false" ht="12.75" hidden="false" customHeight="true" outlineLevel="0" collapsed="false">
      <c r="D3026" s="50" t="n">
        <v>51042</v>
      </c>
      <c r="E3026" s="51" t="s">
        <v>1666</v>
      </c>
      <c r="F3026" s="53" t="s">
        <v>7525</v>
      </c>
      <c r="G3026" s="53" t="s">
        <v>7526</v>
      </c>
    </row>
    <row r="3027" customFormat="false" ht="12.75" hidden="false" customHeight="true" outlineLevel="0" collapsed="false">
      <c r="D3027" s="50" t="n">
        <v>51042</v>
      </c>
      <c r="E3027" s="51" t="s">
        <v>1666</v>
      </c>
      <c r="F3027" s="53" t="s">
        <v>7527</v>
      </c>
      <c r="G3027" s="53" t="s">
        <v>4946</v>
      </c>
    </row>
    <row r="3028" customFormat="false" ht="12.75" hidden="false" customHeight="true" outlineLevel="0" collapsed="false">
      <c r="D3028" s="50" t="n">
        <v>51042</v>
      </c>
      <c r="E3028" s="51" t="s">
        <v>1666</v>
      </c>
      <c r="F3028" s="53" t="s">
        <v>7528</v>
      </c>
      <c r="G3028" s="53" t="s">
        <v>7529</v>
      </c>
    </row>
    <row r="3029" customFormat="false" ht="12.75" hidden="false" customHeight="true" outlineLevel="0" collapsed="false">
      <c r="D3029" s="50" t="n">
        <v>51042</v>
      </c>
      <c r="E3029" s="51" t="s">
        <v>1666</v>
      </c>
      <c r="F3029" s="53" t="s">
        <v>7530</v>
      </c>
      <c r="G3029" s="53" t="s">
        <v>7531</v>
      </c>
    </row>
    <row r="3030" customFormat="false" ht="12.75" hidden="false" customHeight="true" outlineLevel="0" collapsed="false">
      <c r="D3030" s="50" t="n">
        <v>51042</v>
      </c>
      <c r="E3030" s="51" t="s">
        <v>1666</v>
      </c>
      <c r="F3030" s="53" t="s">
        <v>7532</v>
      </c>
      <c r="G3030" s="53" t="s">
        <v>7533</v>
      </c>
    </row>
    <row r="3031" customFormat="false" ht="12.75" hidden="false" customHeight="true" outlineLevel="0" collapsed="false">
      <c r="D3031" s="50" t="n">
        <v>51042</v>
      </c>
      <c r="E3031" s="51" t="s">
        <v>1666</v>
      </c>
      <c r="F3031" s="53" t="s">
        <v>7534</v>
      </c>
      <c r="G3031" s="53" t="s">
        <v>2145</v>
      </c>
    </row>
    <row r="3032" customFormat="false" ht="12.75" hidden="false" customHeight="true" outlineLevel="0" collapsed="false">
      <c r="D3032" s="52" t="n">
        <v>46022</v>
      </c>
      <c r="E3032" s="53" t="s">
        <v>7535</v>
      </c>
      <c r="F3032" s="53" t="s">
        <v>7536</v>
      </c>
      <c r="G3032" s="53" t="s">
        <v>7537</v>
      </c>
    </row>
    <row r="3033" customFormat="false" ht="12.75" hidden="false" customHeight="true" outlineLevel="0" collapsed="false">
      <c r="D3033" s="52" t="n">
        <v>46022</v>
      </c>
      <c r="E3033" s="53" t="s">
        <v>7535</v>
      </c>
      <c r="F3033" s="53" t="s">
        <v>7538</v>
      </c>
      <c r="G3033" s="53" t="s">
        <v>7539</v>
      </c>
    </row>
    <row r="3034" customFormat="false" ht="12.75" hidden="false" customHeight="true" outlineLevel="0" collapsed="false">
      <c r="D3034" s="52" t="n">
        <v>46022</v>
      </c>
      <c r="E3034" s="53" t="s">
        <v>7535</v>
      </c>
      <c r="F3034" s="53" t="s">
        <v>7540</v>
      </c>
      <c r="G3034" s="53" t="s">
        <v>7541</v>
      </c>
    </row>
    <row r="3035" customFormat="false" ht="12.75" hidden="false" customHeight="true" outlineLevel="0" collapsed="false">
      <c r="D3035" s="52" t="n">
        <v>46022</v>
      </c>
      <c r="E3035" s="53" t="s">
        <v>7535</v>
      </c>
      <c r="F3035" s="53" t="s">
        <v>7542</v>
      </c>
      <c r="G3035" s="53" t="s">
        <v>7543</v>
      </c>
    </row>
    <row r="3036" customFormat="false" ht="12.75" hidden="false" customHeight="true" outlineLevel="0" collapsed="false">
      <c r="D3036" s="52" t="n">
        <v>46022</v>
      </c>
      <c r="E3036" s="53" t="s">
        <v>7535</v>
      </c>
      <c r="F3036" s="53" t="s">
        <v>7544</v>
      </c>
      <c r="G3036" s="53" t="s">
        <v>7545</v>
      </c>
    </row>
    <row r="3037" customFormat="false" ht="12.75" hidden="false" customHeight="true" outlineLevel="0" collapsed="false">
      <c r="D3037" s="52" t="n">
        <v>46022</v>
      </c>
      <c r="E3037" s="53" t="s">
        <v>7535</v>
      </c>
      <c r="F3037" s="53" t="s">
        <v>7546</v>
      </c>
      <c r="G3037" s="53" t="s">
        <v>7547</v>
      </c>
    </row>
    <row r="3038" customFormat="false" ht="12.75" hidden="false" customHeight="true" outlineLevel="0" collapsed="false">
      <c r="D3038" s="52" t="n">
        <v>46022</v>
      </c>
      <c r="E3038" s="53" t="s">
        <v>7535</v>
      </c>
      <c r="F3038" s="53" t="s">
        <v>7548</v>
      </c>
      <c r="G3038" s="53" t="s">
        <v>7549</v>
      </c>
    </row>
    <row r="3039" customFormat="false" ht="12.75" hidden="false" customHeight="true" outlineLevel="0" collapsed="false">
      <c r="D3039" s="52" t="n">
        <v>46022</v>
      </c>
      <c r="E3039" s="53" t="s">
        <v>7535</v>
      </c>
      <c r="F3039" s="53" t="s">
        <v>7550</v>
      </c>
      <c r="G3039" s="53" t="s">
        <v>7551</v>
      </c>
    </row>
    <row r="3040" customFormat="false" ht="12.75" hidden="false" customHeight="true" outlineLevel="0" collapsed="false">
      <c r="D3040" s="52" t="n">
        <v>46022</v>
      </c>
      <c r="E3040" s="53" t="s">
        <v>7535</v>
      </c>
      <c r="F3040" s="53" t="s">
        <v>7552</v>
      </c>
      <c r="G3040" s="53" t="s">
        <v>7553</v>
      </c>
    </row>
    <row r="3041" customFormat="false" ht="12.75" hidden="false" customHeight="true" outlineLevel="0" collapsed="false">
      <c r="D3041" s="52" t="n">
        <v>46022</v>
      </c>
      <c r="E3041" s="53" t="s">
        <v>7535</v>
      </c>
      <c r="F3041" s="53" t="s">
        <v>7554</v>
      </c>
      <c r="G3041" s="53" t="s">
        <v>7555</v>
      </c>
    </row>
    <row r="3042" customFormat="false" ht="12.75" hidden="false" customHeight="true" outlineLevel="0" collapsed="false">
      <c r="D3042" s="52" t="n">
        <v>46022</v>
      </c>
      <c r="E3042" s="53" t="s">
        <v>7535</v>
      </c>
      <c r="F3042" s="53" t="s">
        <v>7556</v>
      </c>
      <c r="G3042" s="53" t="s">
        <v>7557</v>
      </c>
    </row>
    <row r="3043" customFormat="false" ht="12.75" hidden="false" customHeight="true" outlineLevel="0" collapsed="false">
      <c r="D3043" s="52" t="n">
        <v>46022</v>
      </c>
      <c r="E3043" s="53" t="s">
        <v>7535</v>
      </c>
      <c r="F3043" s="53" t="s">
        <v>7558</v>
      </c>
      <c r="G3043" s="53" t="s">
        <v>7423</v>
      </c>
    </row>
    <row r="3044" customFormat="false" ht="12.75" hidden="false" customHeight="true" outlineLevel="0" collapsed="false">
      <c r="D3044" s="52" t="n">
        <v>46022</v>
      </c>
      <c r="E3044" s="53" t="s">
        <v>7535</v>
      </c>
      <c r="F3044" s="53" t="s">
        <v>7559</v>
      </c>
      <c r="G3044" s="53" t="s">
        <v>7560</v>
      </c>
    </row>
    <row r="3045" customFormat="false" ht="12.75" hidden="false" customHeight="true" outlineLevel="0" collapsed="false">
      <c r="D3045" s="52" t="n">
        <v>46022</v>
      </c>
      <c r="E3045" s="53" t="s">
        <v>7535</v>
      </c>
      <c r="F3045" s="53" t="s">
        <v>7561</v>
      </c>
      <c r="G3045" s="53" t="s">
        <v>7562</v>
      </c>
    </row>
    <row r="3046" customFormat="false" ht="12.75" hidden="false" customHeight="true" outlineLevel="0" collapsed="false">
      <c r="D3046" s="52" t="n">
        <v>46022</v>
      </c>
      <c r="E3046" s="53" t="s">
        <v>7535</v>
      </c>
      <c r="F3046" s="53" t="s">
        <v>7563</v>
      </c>
      <c r="G3046" s="53" t="s">
        <v>2672</v>
      </c>
    </row>
    <row r="3047" customFormat="false" ht="12.75" hidden="false" customHeight="true" outlineLevel="0" collapsed="false">
      <c r="D3047" s="52" t="n">
        <v>46022</v>
      </c>
      <c r="E3047" s="53" t="s">
        <v>7535</v>
      </c>
      <c r="F3047" s="53" t="s">
        <v>7564</v>
      </c>
      <c r="G3047" s="53" t="s">
        <v>7565</v>
      </c>
    </row>
    <row r="3048" customFormat="false" ht="12.75" hidden="false" customHeight="true" outlineLevel="0" collapsed="false">
      <c r="D3048" s="52" t="n">
        <v>46022</v>
      </c>
      <c r="E3048" s="53" t="s">
        <v>7535</v>
      </c>
      <c r="F3048" s="53" t="s">
        <v>7566</v>
      </c>
      <c r="G3048" s="53" t="s">
        <v>7567</v>
      </c>
    </row>
    <row r="3049" customFormat="false" ht="12.75" hidden="false" customHeight="true" outlineLevel="0" collapsed="false">
      <c r="D3049" s="52" t="n">
        <v>46022</v>
      </c>
      <c r="E3049" s="53" t="s">
        <v>7535</v>
      </c>
      <c r="F3049" s="53" t="s">
        <v>7568</v>
      </c>
      <c r="G3049" s="53" t="s">
        <v>7569</v>
      </c>
    </row>
    <row r="3050" customFormat="false" ht="12.75" hidden="false" customHeight="true" outlineLevel="0" collapsed="false">
      <c r="D3050" s="52" t="n">
        <v>46022</v>
      </c>
      <c r="E3050" s="53" t="s">
        <v>7535</v>
      </c>
      <c r="F3050" s="53" t="s">
        <v>7570</v>
      </c>
      <c r="G3050" s="53" t="s">
        <v>7571</v>
      </c>
    </row>
    <row r="3051" customFormat="false" ht="12.75" hidden="false" customHeight="true" outlineLevel="0" collapsed="false">
      <c r="D3051" s="52" t="n">
        <v>46022</v>
      </c>
      <c r="E3051" s="53" t="s">
        <v>7535</v>
      </c>
      <c r="F3051" s="53" t="s">
        <v>7572</v>
      </c>
      <c r="G3051" s="53" t="s">
        <v>7573</v>
      </c>
    </row>
    <row r="3052" customFormat="false" ht="12.75" hidden="false" customHeight="true" outlineLevel="0" collapsed="false">
      <c r="D3052" s="52" t="n">
        <v>46022</v>
      </c>
      <c r="E3052" s="53" t="s">
        <v>7535</v>
      </c>
      <c r="F3052" s="53" t="s">
        <v>7574</v>
      </c>
      <c r="G3052" s="53" t="s">
        <v>7575</v>
      </c>
    </row>
    <row r="3053" customFormat="false" ht="12.75" hidden="false" customHeight="true" outlineLevel="0" collapsed="false">
      <c r="D3053" s="52" t="n">
        <v>46022</v>
      </c>
      <c r="E3053" s="53" t="s">
        <v>7535</v>
      </c>
      <c r="F3053" s="53" t="s">
        <v>7576</v>
      </c>
      <c r="G3053" s="53" t="s">
        <v>2822</v>
      </c>
    </row>
    <row r="3054" customFormat="false" ht="12.75" hidden="false" customHeight="true" outlineLevel="0" collapsed="false">
      <c r="D3054" s="52" t="n">
        <v>46022</v>
      </c>
      <c r="E3054" s="53" t="s">
        <v>7535</v>
      </c>
      <c r="F3054" s="53" t="s">
        <v>7577</v>
      </c>
      <c r="G3054" s="53" t="s">
        <v>3018</v>
      </c>
    </row>
    <row r="3055" customFormat="false" ht="12.75" hidden="false" customHeight="true" outlineLevel="0" collapsed="false">
      <c r="D3055" s="52" t="n">
        <v>46022</v>
      </c>
      <c r="E3055" s="53" t="s">
        <v>7535</v>
      </c>
      <c r="F3055" s="53" t="s">
        <v>7578</v>
      </c>
      <c r="G3055" s="53" t="s">
        <v>7579</v>
      </c>
    </row>
    <row r="3056" customFormat="false" ht="12.75" hidden="false" customHeight="true" outlineLevel="0" collapsed="false">
      <c r="D3056" s="52" t="n">
        <v>46022</v>
      </c>
      <c r="E3056" s="53" t="s">
        <v>7535</v>
      </c>
      <c r="F3056" s="53" t="s">
        <v>7580</v>
      </c>
      <c r="G3056" s="53" t="s">
        <v>7581</v>
      </c>
    </row>
    <row r="3057" customFormat="false" ht="12.75" hidden="false" customHeight="true" outlineLevel="0" collapsed="false">
      <c r="D3057" s="52" t="n">
        <v>46022</v>
      </c>
      <c r="E3057" s="53" t="s">
        <v>7535</v>
      </c>
      <c r="F3057" s="53" t="s">
        <v>7582</v>
      </c>
      <c r="G3057" s="53" t="s">
        <v>7583</v>
      </c>
    </row>
    <row r="3058" customFormat="false" ht="12.75" hidden="false" customHeight="true" outlineLevel="0" collapsed="false">
      <c r="D3058" s="52" t="n">
        <v>46022</v>
      </c>
      <c r="E3058" s="53" t="s">
        <v>7535</v>
      </c>
      <c r="F3058" s="53" t="s">
        <v>7584</v>
      </c>
      <c r="G3058" s="53" t="s">
        <v>7585</v>
      </c>
    </row>
    <row r="3059" customFormat="false" ht="12.75" hidden="false" customHeight="true" outlineLevel="0" collapsed="false">
      <c r="D3059" s="52" t="n">
        <v>46022</v>
      </c>
      <c r="E3059" s="53" t="s">
        <v>7535</v>
      </c>
      <c r="F3059" s="53" t="s">
        <v>7586</v>
      </c>
      <c r="G3059" s="53" t="s">
        <v>7587</v>
      </c>
    </row>
    <row r="3060" customFormat="false" ht="12.75" hidden="false" customHeight="true" outlineLevel="0" collapsed="false">
      <c r="D3060" s="52" t="n">
        <v>47012</v>
      </c>
      <c r="E3060" s="53" t="s">
        <v>7588</v>
      </c>
      <c r="F3060" s="53" t="s">
        <v>7589</v>
      </c>
      <c r="G3060" s="53" t="s">
        <v>7590</v>
      </c>
    </row>
    <row r="3061" customFormat="false" ht="12.75" hidden="false" customHeight="true" outlineLevel="0" collapsed="false">
      <c r="D3061" s="52" t="n">
        <v>47012</v>
      </c>
      <c r="E3061" s="53" t="s">
        <v>7588</v>
      </c>
      <c r="F3061" s="53" t="s">
        <v>7591</v>
      </c>
      <c r="G3061" s="53" t="s">
        <v>7592</v>
      </c>
    </row>
    <row r="3062" customFormat="false" ht="12.75" hidden="false" customHeight="true" outlineLevel="0" collapsed="false">
      <c r="D3062" s="52" t="n">
        <v>47012</v>
      </c>
      <c r="E3062" s="53" t="s">
        <v>7588</v>
      </c>
      <c r="F3062" s="53" t="s">
        <v>7593</v>
      </c>
      <c r="G3062" s="53" t="s">
        <v>7594</v>
      </c>
    </row>
    <row r="3063" customFormat="false" ht="12.75" hidden="false" customHeight="true" outlineLevel="0" collapsed="false">
      <c r="D3063" s="52" t="n">
        <v>47012</v>
      </c>
      <c r="E3063" s="53" t="s">
        <v>7588</v>
      </c>
      <c r="F3063" s="53" t="s">
        <v>7595</v>
      </c>
      <c r="G3063" s="53" t="s">
        <v>7596</v>
      </c>
    </row>
    <row r="3064" customFormat="false" ht="12.75" hidden="false" customHeight="true" outlineLevel="0" collapsed="false">
      <c r="D3064" s="52" t="n">
        <v>47012</v>
      </c>
      <c r="E3064" s="53" t="s">
        <v>7588</v>
      </c>
      <c r="F3064" s="53" t="s">
        <v>7597</v>
      </c>
      <c r="G3064" s="53" t="s">
        <v>7598</v>
      </c>
    </row>
    <row r="3065" customFormat="false" ht="12.75" hidden="false" customHeight="true" outlineLevel="0" collapsed="false">
      <c r="D3065" s="52" t="n">
        <v>47012</v>
      </c>
      <c r="E3065" s="53" t="s">
        <v>7588</v>
      </c>
      <c r="F3065" s="53" t="s">
        <v>7599</v>
      </c>
      <c r="G3065" s="53" t="s">
        <v>5086</v>
      </c>
    </row>
    <row r="3066" customFormat="false" ht="12.75" hidden="false" customHeight="true" outlineLevel="0" collapsed="false">
      <c r="D3066" s="52" t="n">
        <v>47012</v>
      </c>
      <c r="E3066" s="53" t="s">
        <v>7588</v>
      </c>
      <c r="F3066" s="53" t="s">
        <v>7600</v>
      </c>
      <c r="G3066" s="53" t="s">
        <v>7601</v>
      </c>
    </row>
    <row r="3067" customFormat="false" ht="12.75" hidden="false" customHeight="true" outlineLevel="0" collapsed="false">
      <c r="D3067" s="52" t="n">
        <v>47012</v>
      </c>
      <c r="E3067" s="53" t="s">
        <v>7588</v>
      </c>
      <c r="F3067" s="53" t="s">
        <v>7602</v>
      </c>
      <c r="G3067" s="53" t="s">
        <v>7603</v>
      </c>
    </row>
    <row r="3068" customFormat="false" ht="12.75" hidden="false" customHeight="true" outlineLevel="0" collapsed="false">
      <c r="D3068" s="52" t="n">
        <v>47012</v>
      </c>
      <c r="E3068" s="53" t="s">
        <v>7588</v>
      </c>
      <c r="F3068" s="53" t="s">
        <v>7604</v>
      </c>
      <c r="G3068" s="53" t="s">
        <v>7605</v>
      </c>
    </row>
    <row r="3069" customFormat="false" ht="12.75" hidden="false" customHeight="true" outlineLevel="0" collapsed="false">
      <c r="D3069" s="52" t="n">
        <v>47012</v>
      </c>
      <c r="E3069" s="53" t="s">
        <v>7588</v>
      </c>
      <c r="F3069" s="53" t="s">
        <v>7606</v>
      </c>
      <c r="G3069" s="53" t="s">
        <v>2787</v>
      </c>
    </row>
    <row r="3070" customFormat="false" ht="12.75" hidden="false" customHeight="true" outlineLevel="0" collapsed="false">
      <c r="D3070" s="52" t="n">
        <v>47012</v>
      </c>
      <c r="E3070" s="53" t="s">
        <v>7588</v>
      </c>
      <c r="F3070" s="53" t="s">
        <v>7607</v>
      </c>
      <c r="G3070" s="53" t="s">
        <v>7608</v>
      </c>
    </row>
    <row r="3071" customFormat="false" ht="12.75" hidden="false" customHeight="true" outlineLevel="0" collapsed="false">
      <c r="D3071" s="52" t="n">
        <v>47012</v>
      </c>
      <c r="E3071" s="53" t="s">
        <v>7588</v>
      </c>
      <c r="F3071" s="53" t="s">
        <v>7609</v>
      </c>
      <c r="G3071" s="53" t="s">
        <v>7610</v>
      </c>
    </row>
    <row r="3072" customFormat="false" ht="12.75" hidden="false" customHeight="true" outlineLevel="0" collapsed="false">
      <c r="D3072" s="52" t="n">
        <v>47012</v>
      </c>
      <c r="E3072" s="53" t="s">
        <v>7588</v>
      </c>
      <c r="F3072" s="53" t="s">
        <v>7611</v>
      </c>
      <c r="G3072" s="53" t="s">
        <v>7612</v>
      </c>
    </row>
    <row r="3073" customFormat="false" ht="12.75" hidden="false" customHeight="true" outlineLevel="0" collapsed="false">
      <c r="D3073" s="52" t="n">
        <v>47012</v>
      </c>
      <c r="E3073" s="53" t="s">
        <v>7588</v>
      </c>
      <c r="F3073" s="53" t="s">
        <v>7613</v>
      </c>
      <c r="G3073" s="53" t="s">
        <v>7614</v>
      </c>
    </row>
    <row r="3074" customFormat="false" ht="12.75" hidden="false" customHeight="true" outlineLevel="0" collapsed="false">
      <c r="D3074" s="52" t="n">
        <v>47012</v>
      </c>
      <c r="E3074" s="53" t="s">
        <v>7588</v>
      </c>
      <c r="F3074" s="53" t="s">
        <v>7615</v>
      </c>
      <c r="G3074" s="53" t="s">
        <v>7616</v>
      </c>
    </row>
    <row r="3075" customFormat="false" ht="12.75" hidden="false" customHeight="true" outlineLevel="0" collapsed="false">
      <c r="D3075" s="52" t="n">
        <v>47012</v>
      </c>
      <c r="E3075" s="53" t="s">
        <v>7588</v>
      </c>
      <c r="F3075" s="53" t="s">
        <v>7617</v>
      </c>
      <c r="G3075" s="53" t="s">
        <v>7618</v>
      </c>
    </row>
    <row r="3076" customFormat="false" ht="12.75" hidden="false" customHeight="true" outlineLevel="0" collapsed="false">
      <c r="D3076" s="52" t="n">
        <v>47012</v>
      </c>
      <c r="E3076" s="53" t="s">
        <v>7588</v>
      </c>
      <c r="F3076" s="53" t="s">
        <v>7619</v>
      </c>
      <c r="G3076" s="53" t="s">
        <v>7620</v>
      </c>
    </row>
    <row r="3077" customFormat="false" ht="12.75" hidden="false" customHeight="true" outlineLevel="0" collapsed="false">
      <c r="D3077" s="52" t="n">
        <v>47012</v>
      </c>
      <c r="E3077" s="53" t="s">
        <v>7588</v>
      </c>
      <c r="F3077" s="53" t="s">
        <v>7621</v>
      </c>
      <c r="G3077" s="53" t="s">
        <v>7622</v>
      </c>
    </row>
    <row r="3078" customFormat="false" ht="12.75" hidden="false" customHeight="true" outlineLevel="0" collapsed="false">
      <c r="D3078" s="52" t="n">
        <v>47012</v>
      </c>
      <c r="E3078" s="53" t="s">
        <v>7588</v>
      </c>
      <c r="F3078" s="53" t="s">
        <v>7623</v>
      </c>
      <c r="G3078" s="53" t="s">
        <v>7624</v>
      </c>
    </row>
    <row r="3079" customFormat="false" ht="12.75" hidden="false" customHeight="true" outlineLevel="0" collapsed="false">
      <c r="D3079" s="52" t="n">
        <v>47012</v>
      </c>
      <c r="E3079" s="53" t="s">
        <v>7588</v>
      </c>
      <c r="F3079" s="53" t="s">
        <v>7625</v>
      </c>
      <c r="G3079" s="53" t="s">
        <v>1496</v>
      </c>
    </row>
    <row r="3080" customFormat="false" ht="12.75" hidden="false" customHeight="true" outlineLevel="0" collapsed="false">
      <c r="D3080" s="52" t="n">
        <v>47012</v>
      </c>
      <c r="E3080" s="53" t="s">
        <v>7588</v>
      </c>
      <c r="F3080" s="53" t="s">
        <v>7626</v>
      </c>
      <c r="G3080" s="53" t="s">
        <v>7165</v>
      </c>
    </row>
    <row r="3081" customFormat="false" ht="12.75" hidden="false" customHeight="true" outlineLevel="0" collapsed="false">
      <c r="D3081" s="52" t="n">
        <v>47012</v>
      </c>
      <c r="E3081" s="53" t="s">
        <v>7588</v>
      </c>
      <c r="F3081" s="53" t="s">
        <v>7627</v>
      </c>
      <c r="G3081" s="53" t="s">
        <v>7628</v>
      </c>
    </row>
    <row r="3082" customFormat="false" ht="12.75" hidden="false" customHeight="true" outlineLevel="0" collapsed="false">
      <c r="D3082" s="52" t="n">
        <v>47012</v>
      </c>
      <c r="E3082" s="53" t="s">
        <v>7588</v>
      </c>
      <c r="F3082" s="53" t="s">
        <v>7629</v>
      </c>
      <c r="G3082" s="53" t="s">
        <v>7630</v>
      </c>
    </row>
    <row r="3083" customFormat="false" ht="12.75" hidden="false" customHeight="true" outlineLevel="0" collapsed="false">
      <c r="D3083" s="52" t="n">
        <v>47012</v>
      </c>
      <c r="E3083" s="53" t="s">
        <v>7588</v>
      </c>
      <c r="F3083" s="53" t="s">
        <v>7631</v>
      </c>
      <c r="G3083" s="53" t="s">
        <v>7632</v>
      </c>
    </row>
    <row r="3084" customFormat="false" ht="12.75" hidden="false" customHeight="true" outlineLevel="0" collapsed="false">
      <c r="D3084" s="52" t="n">
        <v>47012</v>
      </c>
      <c r="E3084" s="53" t="s">
        <v>7588</v>
      </c>
      <c r="F3084" s="53" t="s">
        <v>7633</v>
      </c>
      <c r="G3084" s="53" t="s">
        <v>7634</v>
      </c>
    </row>
    <row r="3085" customFormat="false" ht="12.75" hidden="false" customHeight="true" outlineLevel="0" collapsed="false">
      <c r="D3085" s="52" t="n">
        <v>51040</v>
      </c>
      <c r="E3085" s="53" t="s">
        <v>3616</v>
      </c>
      <c r="F3085" s="53" t="s">
        <v>7635</v>
      </c>
      <c r="G3085" s="53" t="s">
        <v>7636</v>
      </c>
    </row>
    <row r="3086" customFormat="false" ht="12.75" hidden="false" customHeight="true" outlineLevel="0" collapsed="false">
      <c r="D3086" s="52" t="n">
        <v>51040</v>
      </c>
      <c r="E3086" s="53" t="s">
        <v>3616</v>
      </c>
      <c r="F3086" s="53" t="s">
        <v>7637</v>
      </c>
      <c r="G3086" s="53" t="s">
        <v>7638</v>
      </c>
    </row>
    <row r="3087" customFormat="false" ht="12.75" hidden="false" customHeight="true" outlineLevel="0" collapsed="false">
      <c r="D3087" s="52" t="n">
        <v>51040</v>
      </c>
      <c r="E3087" s="53" t="s">
        <v>3616</v>
      </c>
      <c r="F3087" s="53" t="s">
        <v>7639</v>
      </c>
      <c r="G3087" s="53" t="s">
        <v>7640</v>
      </c>
    </row>
    <row r="3088" customFormat="false" ht="12.75" hidden="false" customHeight="true" outlineLevel="0" collapsed="false">
      <c r="D3088" s="52" t="n">
        <v>51040</v>
      </c>
      <c r="E3088" s="53" t="s">
        <v>3616</v>
      </c>
      <c r="F3088" s="53" t="s">
        <v>7641</v>
      </c>
      <c r="G3088" s="53" t="s">
        <v>7642</v>
      </c>
    </row>
    <row r="3089" customFormat="false" ht="12.75" hidden="false" customHeight="true" outlineLevel="0" collapsed="false">
      <c r="D3089" s="52" t="n">
        <v>51040</v>
      </c>
      <c r="E3089" s="53" t="s">
        <v>3616</v>
      </c>
      <c r="F3089" s="53" t="s">
        <v>7643</v>
      </c>
      <c r="G3089" s="53" t="s">
        <v>7644</v>
      </c>
    </row>
    <row r="3090" customFormat="false" ht="12.75" hidden="false" customHeight="true" outlineLevel="0" collapsed="false">
      <c r="D3090" s="52" t="n">
        <v>51040</v>
      </c>
      <c r="E3090" s="53" t="s">
        <v>3616</v>
      </c>
      <c r="F3090" s="53" t="s">
        <v>7645</v>
      </c>
      <c r="G3090" s="53" t="s">
        <v>7646</v>
      </c>
    </row>
    <row r="3091" customFormat="false" ht="12.75" hidden="false" customHeight="true" outlineLevel="0" collapsed="false">
      <c r="D3091" s="52" t="n">
        <v>51040</v>
      </c>
      <c r="E3091" s="53" t="s">
        <v>3616</v>
      </c>
      <c r="F3091" s="53" t="s">
        <v>7647</v>
      </c>
      <c r="G3091" s="53" t="s">
        <v>7648</v>
      </c>
    </row>
    <row r="3092" customFormat="false" ht="12.75" hidden="false" customHeight="true" outlineLevel="0" collapsed="false">
      <c r="D3092" s="52" t="n">
        <v>51040</v>
      </c>
      <c r="E3092" s="53" t="s">
        <v>3616</v>
      </c>
      <c r="F3092" s="53" t="s">
        <v>7649</v>
      </c>
      <c r="G3092" s="53" t="s">
        <v>6657</v>
      </c>
    </row>
    <row r="3093" customFormat="false" ht="12.75" hidden="false" customHeight="true" outlineLevel="0" collapsed="false">
      <c r="D3093" s="52" t="n">
        <v>51040</v>
      </c>
      <c r="E3093" s="53" t="s">
        <v>3616</v>
      </c>
      <c r="F3093" s="53" t="s">
        <v>7650</v>
      </c>
      <c r="G3093" s="53" t="s">
        <v>7651</v>
      </c>
    </row>
    <row r="3094" customFormat="false" ht="12.75" hidden="false" customHeight="true" outlineLevel="0" collapsed="false">
      <c r="D3094" s="52" t="n">
        <v>51040</v>
      </c>
      <c r="E3094" s="53" t="s">
        <v>3616</v>
      </c>
      <c r="F3094" s="53" t="s">
        <v>7652</v>
      </c>
      <c r="G3094" s="53" t="s">
        <v>1569</v>
      </c>
    </row>
    <row r="3095" customFormat="false" ht="12.75" hidden="false" customHeight="true" outlineLevel="0" collapsed="false">
      <c r="D3095" s="52" t="n">
        <v>51040</v>
      </c>
      <c r="E3095" s="53" t="s">
        <v>3616</v>
      </c>
      <c r="F3095" s="53" t="s">
        <v>7653</v>
      </c>
      <c r="G3095" s="53" t="s">
        <v>7654</v>
      </c>
    </row>
    <row r="3096" customFormat="false" ht="12.75" hidden="false" customHeight="true" outlineLevel="0" collapsed="false">
      <c r="D3096" s="52" t="n">
        <v>51040</v>
      </c>
      <c r="E3096" s="53" t="s">
        <v>3616</v>
      </c>
      <c r="F3096" s="53" t="s">
        <v>7655</v>
      </c>
      <c r="G3096" s="53" t="s">
        <v>7656</v>
      </c>
    </row>
    <row r="3097" customFormat="false" ht="12.75" hidden="false" customHeight="true" outlineLevel="0" collapsed="false">
      <c r="D3097" s="52" t="n">
        <v>52020</v>
      </c>
      <c r="E3097" s="53" t="s">
        <v>7657</v>
      </c>
      <c r="F3097" s="53" t="s">
        <v>7658</v>
      </c>
      <c r="G3097" s="53" t="s">
        <v>7659</v>
      </c>
    </row>
    <row r="3098" customFormat="false" ht="12.75" hidden="false" customHeight="true" outlineLevel="0" collapsed="false">
      <c r="D3098" s="52" t="n">
        <v>52020</v>
      </c>
      <c r="E3098" s="53" t="s">
        <v>7657</v>
      </c>
      <c r="F3098" s="53" t="s">
        <v>7660</v>
      </c>
      <c r="G3098" s="53" t="s">
        <v>7661</v>
      </c>
    </row>
    <row r="3099" customFormat="false" ht="12.75" hidden="false" customHeight="true" outlineLevel="0" collapsed="false">
      <c r="D3099" s="52" t="n">
        <v>52020</v>
      </c>
      <c r="E3099" s="53" t="s">
        <v>7657</v>
      </c>
      <c r="F3099" s="53" t="s">
        <v>7662</v>
      </c>
      <c r="G3099" s="53" t="s">
        <v>7663</v>
      </c>
    </row>
    <row r="3100" customFormat="false" ht="12.75" hidden="false" customHeight="true" outlineLevel="0" collapsed="false">
      <c r="D3100" s="52" t="n">
        <v>52020</v>
      </c>
      <c r="E3100" s="53" t="s">
        <v>7657</v>
      </c>
      <c r="F3100" s="53" t="s">
        <v>7664</v>
      </c>
      <c r="G3100" s="53" t="s">
        <v>7665</v>
      </c>
    </row>
    <row r="3101" customFormat="false" ht="12.75" hidden="false" customHeight="true" outlineLevel="0" collapsed="false">
      <c r="D3101" s="52" t="n">
        <v>52020</v>
      </c>
      <c r="E3101" s="53" t="s">
        <v>7657</v>
      </c>
      <c r="F3101" s="53" t="s">
        <v>7666</v>
      </c>
      <c r="G3101" s="53" t="s">
        <v>3760</v>
      </c>
    </row>
    <row r="3102" customFormat="false" ht="12.75" hidden="false" customHeight="true" outlineLevel="0" collapsed="false">
      <c r="D3102" s="52" t="n">
        <v>52020</v>
      </c>
      <c r="E3102" s="53" t="s">
        <v>7657</v>
      </c>
      <c r="F3102" s="53" t="s">
        <v>7667</v>
      </c>
      <c r="G3102" s="53" t="s">
        <v>7668</v>
      </c>
    </row>
    <row r="3103" customFormat="false" ht="12.75" hidden="false" customHeight="true" outlineLevel="0" collapsed="false">
      <c r="D3103" s="52" t="n">
        <v>52020</v>
      </c>
      <c r="E3103" s="53" t="s">
        <v>7657</v>
      </c>
      <c r="F3103" s="53" t="s">
        <v>7669</v>
      </c>
      <c r="G3103" s="53" t="s">
        <v>7670</v>
      </c>
    </row>
    <row r="3104" customFormat="false" ht="12.75" hidden="false" customHeight="true" outlineLevel="0" collapsed="false">
      <c r="D3104" s="52" t="n">
        <v>52020</v>
      </c>
      <c r="E3104" s="53" t="s">
        <v>7657</v>
      </c>
      <c r="F3104" s="53" t="s">
        <v>7671</v>
      </c>
      <c r="G3104" s="53" t="s">
        <v>7672</v>
      </c>
    </row>
    <row r="3105" customFormat="false" ht="12.75" hidden="false" customHeight="true" outlineLevel="0" collapsed="false">
      <c r="D3105" s="52" t="n">
        <v>52020</v>
      </c>
      <c r="E3105" s="53" t="s">
        <v>7657</v>
      </c>
      <c r="F3105" s="53" t="s">
        <v>7673</v>
      </c>
      <c r="G3105" s="53" t="s">
        <v>7674</v>
      </c>
    </row>
    <row r="3106" customFormat="false" ht="12.75" hidden="false" customHeight="true" outlineLevel="0" collapsed="false">
      <c r="D3106" s="52" t="n">
        <v>52020</v>
      </c>
      <c r="E3106" s="53" t="s">
        <v>7657</v>
      </c>
      <c r="F3106" s="53" t="s">
        <v>7675</v>
      </c>
      <c r="G3106" s="53" t="s">
        <v>7676</v>
      </c>
    </row>
    <row r="3107" customFormat="false" ht="12.75" hidden="false" customHeight="true" outlineLevel="0" collapsed="false">
      <c r="D3107" s="52" t="n">
        <v>52020</v>
      </c>
      <c r="E3107" s="53" t="s">
        <v>7657</v>
      </c>
      <c r="F3107" s="53" t="s">
        <v>7677</v>
      </c>
      <c r="G3107" s="53" t="s">
        <v>7678</v>
      </c>
    </row>
    <row r="3108" customFormat="false" ht="12.75" hidden="false" customHeight="true" outlineLevel="0" collapsed="false">
      <c r="D3108" s="52" t="n">
        <v>52020</v>
      </c>
      <c r="E3108" s="53" t="s">
        <v>7657</v>
      </c>
      <c r="F3108" s="53" t="s">
        <v>7679</v>
      </c>
      <c r="G3108" s="53" t="s">
        <v>7680</v>
      </c>
    </row>
    <row r="3109" customFormat="false" ht="12.75" hidden="false" customHeight="true" outlineLevel="0" collapsed="false">
      <c r="D3109" s="52" t="n">
        <v>52020</v>
      </c>
      <c r="E3109" s="53" t="s">
        <v>7657</v>
      </c>
      <c r="F3109" s="53" t="s">
        <v>7681</v>
      </c>
      <c r="G3109" s="53" t="s">
        <v>7682</v>
      </c>
    </row>
    <row r="3110" customFormat="false" ht="12.75" hidden="false" customHeight="true" outlineLevel="0" collapsed="false">
      <c r="D3110" s="52" t="n">
        <v>52020</v>
      </c>
      <c r="E3110" s="53" t="s">
        <v>7657</v>
      </c>
      <c r="F3110" s="53" t="s">
        <v>7683</v>
      </c>
      <c r="G3110" s="53" t="s">
        <v>7684</v>
      </c>
    </row>
    <row r="3111" customFormat="false" ht="12.75" hidden="false" customHeight="true" outlineLevel="0" collapsed="false">
      <c r="D3111" s="52" t="n">
        <v>46023</v>
      </c>
      <c r="E3111" s="53" t="s">
        <v>7685</v>
      </c>
      <c r="F3111" s="53" t="s">
        <v>7686</v>
      </c>
      <c r="G3111" s="53" t="s">
        <v>7687</v>
      </c>
    </row>
    <row r="3112" customFormat="false" ht="12.75" hidden="false" customHeight="true" outlineLevel="0" collapsed="false">
      <c r="D3112" s="52" t="n">
        <v>46023</v>
      </c>
      <c r="E3112" s="53" t="s">
        <v>7685</v>
      </c>
      <c r="F3112" s="53" t="s">
        <v>7688</v>
      </c>
      <c r="G3112" s="53" t="s">
        <v>7689</v>
      </c>
    </row>
    <row r="3113" customFormat="false" ht="12.75" hidden="false" customHeight="true" outlineLevel="0" collapsed="false">
      <c r="D3113" s="52" t="n">
        <v>46023</v>
      </c>
      <c r="E3113" s="53" t="s">
        <v>7685</v>
      </c>
      <c r="F3113" s="53" t="s">
        <v>7690</v>
      </c>
      <c r="G3113" s="53" t="s">
        <v>7691</v>
      </c>
    </row>
    <row r="3114" customFormat="false" ht="12.75" hidden="false" customHeight="true" outlineLevel="0" collapsed="false">
      <c r="D3114" s="52" t="n">
        <v>46023</v>
      </c>
      <c r="E3114" s="53" t="s">
        <v>7685</v>
      </c>
      <c r="F3114" s="53" t="s">
        <v>7692</v>
      </c>
      <c r="G3114" s="53" t="s">
        <v>7693</v>
      </c>
    </row>
    <row r="3115" customFormat="false" ht="12.75" hidden="false" customHeight="true" outlineLevel="0" collapsed="false">
      <c r="D3115" s="52" t="n">
        <v>46023</v>
      </c>
      <c r="E3115" s="53" t="s">
        <v>7685</v>
      </c>
      <c r="F3115" s="53" t="s">
        <v>7694</v>
      </c>
      <c r="G3115" s="53" t="s">
        <v>5180</v>
      </c>
    </row>
    <row r="3116" customFormat="false" ht="12.75" hidden="false" customHeight="true" outlineLevel="0" collapsed="false">
      <c r="D3116" s="52" t="n">
        <v>46023</v>
      </c>
      <c r="E3116" s="53" t="s">
        <v>7685</v>
      </c>
      <c r="F3116" s="53" t="s">
        <v>7695</v>
      </c>
      <c r="G3116" s="53" t="s">
        <v>7696</v>
      </c>
    </row>
    <row r="3117" customFormat="false" ht="12.75" hidden="false" customHeight="true" outlineLevel="0" collapsed="false">
      <c r="D3117" s="52" t="n">
        <v>46023</v>
      </c>
      <c r="E3117" s="53" t="s">
        <v>7685</v>
      </c>
      <c r="F3117" s="53" t="s">
        <v>7697</v>
      </c>
      <c r="G3117" s="53" t="s">
        <v>3305</v>
      </c>
    </row>
    <row r="3118" customFormat="false" ht="12.75" hidden="false" customHeight="true" outlineLevel="0" collapsed="false">
      <c r="D3118" s="52" t="n">
        <v>46023</v>
      </c>
      <c r="E3118" s="53" t="s">
        <v>7685</v>
      </c>
      <c r="F3118" s="53" t="s">
        <v>7698</v>
      </c>
      <c r="G3118" s="53" t="s">
        <v>1865</v>
      </c>
    </row>
    <row r="3119" customFormat="false" ht="12.75" hidden="false" customHeight="true" outlineLevel="0" collapsed="false">
      <c r="D3119" s="52" t="n">
        <v>46023</v>
      </c>
      <c r="E3119" s="53" t="s">
        <v>7685</v>
      </c>
      <c r="F3119" s="53" t="s">
        <v>7699</v>
      </c>
      <c r="G3119" s="53" t="s">
        <v>7700</v>
      </c>
    </row>
    <row r="3120" customFormat="false" ht="12.75" hidden="false" customHeight="true" outlineLevel="0" collapsed="false">
      <c r="D3120" s="52" t="n">
        <v>46023</v>
      </c>
      <c r="E3120" s="53" t="s">
        <v>7685</v>
      </c>
      <c r="F3120" s="53" t="s">
        <v>7701</v>
      </c>
      <c r="G3120" s="53" t="s">
        <v>7702</v>
      </c>
    </row>
    <row r="3121" customFormat="false" ht="12.75" hidden="false" customHeight="true" outlineLevel="0" collapsed="false">
      <c r="D3121" s="52" t="n">
        <v>46023</v>
      </c>
      <c r="E3121" s="53" t="s">
        <v>7685</v>
      </c>
      <c r="F3121" s="53" t="s">
        <v>7703</v>
      </c>
      <c r="G3121" s="53" t="s">
        <v>7704</v>
      </c>
    </row>
    <row r="3122" customFormat="false" ht="12.75" hidden="false" customHeight="true" outlineLevel="0" collapsed="false">
      <c r="D3122" s="52" t="n">
        <v>46023</v>
      </c>
      <c r="E3122" s="53" t="s">
        <v>7685</v>
      </c>
      <c r="F3122" s="53" t="s">
        <v>7705</v>
      </c>
      <c r="G3122" s="53" t="s">
        <v>2286</v>
      </c>
    </row>
    <row r="3123" customFormat="false" ht="12.75" hidden="false" customHeight="true" outlineLevel="0" collapsed="false">
      <c r="D3123" s="52" t="n">
        <v>46023</v>
      </c>
      <c r="E3123" s="53" t="s">
        <v>7685</v>
      </c>
      <c r="F3123" s="53" t="s">
        <v>7706</v>
      </c>
      <c r="G3123" s="53" t="s">
        <v>7707</v>
      </c>
    </row>
    <row r="3124" customFormat="false" ht="12.75" hidden="false" customHeight="true" outlineLevel="0" collapsed="false">
      <c r="D3124" s="52" t="n">
        <v>46023</v>
      </c>
      <c r="E3124" s="53" t="s">
        <v>7685</v>
      </c>
      <c r="F3124" s="53" t="s">
        <v>7708</v>
      </c>
      <c r="G3124" s="53" t="s">
        <v>7709</v>
      </c>
    </row>
    <row r="3125" customFormat="false" ht="12.75" hidden="false" customHeight="true" outlineLevel="0" collapsed="false">
      <c r="D3125" s="52" t="n">
        <v>46023</v>
      </c>
      <c r="E3125" s="53" t="s">
        <v>7685</v>
      </c>
      <c r="F3125" s="53" t="s">
        <v>7710</v>
      </c>
      <c r="G3125" s="53" t="s">
        <v>2880</v>
      </c>
    </row>
    <row r="3126" customFormat="false" ht="12.75" hidden="false" customHeight="true" outlineLevel="0" collapsed="false">
      <c r="D3126" s="52" t="n">
        <v>46023</v>
      </c>
      <c r="E3126" s="53" t="s">
        <v>7685</v>
      </c>
      <c r="F3126" s="53" t="s">
        <v>7711</v>
      </c>
      <c r="G3126" s="53" t="s">
        <v>7712</v>
      </c>
    </row>
    <row r="3127" customFormat="false" ht="12.75" hidden="false" customHeight="true" outlineLevel="0" collapsed="false">
      <c r="D3127" s="52" t="n">
        <v>46023</v>
      </c>
      <c r="E3127" s="53" t="s">
        <v>7685</v>
      </c>
      <c r="F3127" s="53" t="s">
        <v>7713</v>
      </c>
      <c r="G3127" s="53" t="s">
        <v>7714</v>
      </c>
    </row>
    <row r="3128" customFormat="false" ht="12.75" hidden="false" customHeight="true" outlineLevel="0" collapsed="false">
      <c r="D3128" s="52" t="n">
        <v>52021</v>
      </c>
      <c r="E3128" s="53" t="s">
        <v>7715</v>
      </c>
      <c r="F3128" s="53" t="s">
        <v>7716</v>
      </c>
      <c r="G3128" s="53" t="s">
        <v>7717</v>
      </c>
    </row>
    <row r="3129" customFormat="false" ht="12.75" hidden="false" customHeight="true" outlineLevel="0" collapsed="false">
      <c r="D3129" s="52" t="n">
        <v>52021</v>
      </c>
      <c r="E3129" s="53" t="s">
        <v>7715</v>
      </c>
      <c r="F3129" s="53" t="s">
        <v>7718</v>
      </c>
      <c r="G3129" s="53" t="s">
        <v>7719</v>
      </c>
    </row>
    <row r="3130" customFormat="false" ht="12.75" hidden="false" customHeight="true" outlineLevel="0" collapsed="false">
      <c r="D3130" s="52" t="n">
        <v>52021</v>
      </c>
      <c r="E3130" s="53" t="s">
        <v>7715</v>
      </c>
      <c r="F3130" s="53" t="s">
        <v>7720</v>
      </c>
      <c r="G3130" s="53" t="s">
        <v>7721</v>
      </c>
    </row>
    <row r="3131" customFormat="false" ht="12.75" hidden="false" customHeight="true" outlineLevel="0" collapsed="false">
      <c r="D3131" s="52" t="n">
        <v>52021</v>
      </c>
      <c r="E3131" s="53" t="s">
        <v>7715</v>
      </c>
      <c r="F3131" s="53" t="s">
        <v>7722</v>
      </c>
      <c r="G3131" s="53" t="s">
        <v>7723</v>
      </c>
    </row>
    <row r="3132" customFormat="false" ht="12.75" hidden="false" customHeight="true" outlineLevel="0" collapsed="false">
      <c r="D3132" s="52" t="n">
        <v>52021</v>
      </c>
      <c r="E3132" s="53" t="s">
        <v>7715</v>
      </c>
      <c r="F3132" s="53" t="s">
        <v>7724</v>
      </c>
      <c r="G3132" s="53" t="s">
        <v>7725</v>
      </c>
    </row>
    <row r="3133" customFormat="false" ht="12.75" hidden="false" customHeight="true" outlineLevel="0" collapsed="false">
      <c r="D3133" s="52" t="n">
        <v>46024</v>
      </c>
      <c r="E3133" s="53" t="s">
        <v>7726</v>
      </c>
      <c r="F3133" s="53" t="s">
        <v>7727</v>
      </c>
      <c r="G3133" s="53" t="s">
        <v>7728</v>
      </c>
    </row>
    <row r="3134" customFormat="false" ht="12.75" hidden="false" customHeight="true" outlineLevel="0" collapsed="false">
      <c r="D3134" s="52" t="n">
        <v>46024</v>
      </c>
      <c r="E3134" s="53" t="s">
        <v>7726</v>
      </c>
      <c r="F3134" s="53" t="s">
        <v>7729</v>
      </c>
      <c r="G3134" s="53" t="s">
        <v>7730</v>
      </c>
    </row>
    <row r="3135" customFormat="false" ht="12.75" hidden="false" customHeight="true" outlineLevel="0" collapsed="false">
      <c r="D3135" s="52" t="n">
        <v>46024</v>
      </c>
      <c r="E3135" s="53" t="s">
        <v>7726</v>
      </c>
      <c r="F3135" s="53" t="s">
        <v>7731</v>
      </c>
      <c r="G3135" s="53" t="s">
        <v>7732</v>
      </c>
    </row>
    <row r="3136" customFormat="false" ht="12.75" hidden="false" customHeight="true" outlineLevel="0" collapsed="false">
      <c r="D3136" s="52" t="n">
        <v>46024</v>
      </c>
      <c r="E3136" s="53" t="s">
        <v>7726</v>
      </c>
      <c r="F3136" s="53" t="s">
        <v>7733</v>
      </c>
      <c r="G3136" s="53" t="s">
        <v>7734</v>
      </c>
    </row>
    <row r="3137" customFormat="false" ht="12.75" hidden="false" customHeight="true" outlineLevel="0" collapsed="false">
      <c r="D3137" s="52" t="n">
        <v>46024</v>
      </c>
      <c r="E3137" s="53" t="s">
        <v>7726</v>
      </c>
      <c r="F3137" s="53" t="s">
        <v>7735</v>
      </c>
      <c r="G3137" s="53" t="s">
        <v>7736</v>
      </c>
    </row>
    <row r="3138" customFormat="false" ht="12.75" hidden="false" customHeight="true" outlineLevel="0" collapsed="false">
      <c r="D3138" s="52" t="n">
        <v>46024</v>
      </c>
      <c r="E3138" s="53" t="s">
        <v>7726</v>
      </c>
      <c r="F3138" s="53" t="s">
        <v>7737</v>
      </c>
      <c r="G3138" s="53" t="s">
        <v>7738</v>
      </c>
    </row>
    <row r="3139" customFormat="false" ht="12.75" hidden="false" customHeight="true" outlineLevel="0" collapsed="false">
      <c r="D3139" s="52" t="n">
        <v>46024</v>
      </c>
      <c r="E3139" s="53" t="s">
        <v>7726</v>
      </c>
      <c r="F3139" s="53" t="s">
        <v>7739</v>
      </c>
      <c r="G3139" s="53" t="s">
        <v>7740</v>
      </c>
    </row>
    <row r="3140" customFormat="false" ht="12.75" hidden="false" customHeight="true" outlineLevel="0" collapsed="false">
      <c r="D3140" s="52" t="n">
        <v>46024</v>
      </c>
      <c r="E3140" s="53" t="s">
        <v>7726</v>
      </c>
      <c r="F3140" s="53" t="s">
        <v>7741</v>
      </c>
      <c r="G3140" s="53" t="s">
        <v>7742</v>
      </c>
    </row>
    <row r="3141" customFormat="false" ht="12.75" hidden="false" customHeight="true" outlineLevel="0" collapsed="false">
      <c r="D3141" s="52" t="n">
        <v>46024</v>
      </c>
      <c r="E3141" s="53" t="s">
        <v>7726</v>
      </c>
      <c r="F3141" s="53" t="s">
        <v>7743</v>
      </c>
      <c r="G3141" s="53" t="s">
        <v>2462</v>
      </c>
    </row>
    <row r="3142" customFormat="false" ht="12.75" hidden="false" customHeight="true" outlineLevel="0" collapsed="false">
      <c r="D3142" s="52" t="n">
        <v>46024</v>
      </c>
      <c r="E3142" s="53" t="s">
        <v>7726</v>
      </c>
      <c r="F3142" s="53" t="s">
        <v>7744</v>
      </c>
      <c r="G3142" s="53" t="s">
        <v>7745</v>
      </c>
    </row>
    <row r="3143" customFormat="false" ht="12.75" hidden="false" customHeight="true" outlineLevel="0" collapsed="false">
      <c r="D3143" s="52" t="n">
        <v>46024</v>
      </c>
      <c r="E3143" s="53" t="s">
        <v>7726</v>
      </c>
      <c r="F3143" s="53" t="s">
        <v>7746</v>
      </c>
      <c r="G3143" s="53" t="s">
        <v>7747</v>
      </c>
    </row>
    <row r="3144" customFormat="false" ht="12.75" hidden="false" customHeight="true" outlineLevel="0" collapsed="false">
      <c r="D3144" s="52" t="n">
        <v>46024</v>
      </c>
      <c r="E3144" s="53" t="s">
        <v>7726</v>
      </c>
      <c r="F3144" s="53" t="s">
        <v>7748</v>
      </c>
      <c r="G3144" s="53" t="s">
        <v>7749</v>
      </c>
    </row>
    <row r="3145" customFormat="false" ht="12.75" hidden="false" customHeight="true" outlineLevel="0" collapsed="false">
      <c r="D3145" s="52" t="n">
        <v>46024</v>
      </c>
      <c r="E3145" s="53" t="s">
        <v>7726</v>
      </c>
      <c r="F3145" s="53" t="s">
        <v>7750</v>
      </c>
      <c r="G3145" s="53" t="s">
        <v>7751</v>
      </c>
    </row>
    <row r="3146" customFormat="false" ht="12.75" hidden="false" customHeight="true" outlineLevel="0" collapsed="false">
      <c r="D3146" s="52" t="n">
        <v>46024</v>
      </c>
      <c r="E3146" s="53" t="s">
        <v>7726</v>
      </c>
      <c r="F3146" s="53" t="s">
        <v>7752</v>
      </c>
      <c r="G3146" s="53" t="s">
        <v>7753</v>
      </c>
    </row>
    <row r="3147" customFormat="false" ht="12.75" hidden="false" customHeight="true" outlineLevel="0" collapsed="false">
      <c r="D3147" s="52" t="n">
        <v>46024</v>
      </c>
      <c r="E3147" s="53" t="s">
        <v>7726</v>
      </c>
      <c r="F3147" s="53" t="s">
        <v>7754</v>
      </c>
      <c r="G3147" s="53" t="s">
        <v>7755</v>
      </c>
    </row>
    <row r="3148" customFormat="false" ht="12.75" hidden="false" customHeight="true" outlineLevel="0" collapsed="false">
      <c r="D3148" s="52" t="n">
        <v>46024</v>
      </c>
      <c r="E3148" s="53" t="s">
        <v>7726</v>
      </c>
      <c r="F3148" s="53" t="s">
        <v>7756</v>
      </c>
      <c r="G3148" s="53" t="s">
        <v>7757</v>
      </c>
    </row>
    <row r="3149" customFormat="false" ht="12.75" hidden="false" customHeight="true" outlineLevel="0" collapsed="false">
      <c r="D3149" s="52" t="n">
        <v>46024</v>
      </c>
      <c r="E3149" s="53" t="s">
        <v>7726</v>
      </c>
      <c r="F3149" s="53" t="s">
        <v>7758</v>
      </c>
      <c r="G3149" s="53" t="s">
        <v>7759</v>
      </c>
    </row>
    <row r="3150" customFormat="false" ht="12.75" hidden="false" customHeight="true" outlineLevel="0" collapsed="false">
      <c r="D3150" s="52" t="n">
        <v>46024</v>
      </c>
      <c r="E3150" s="53" t="s">
        <v>7726</v>
      </c>
      <c r="F3150" s="53" t="s">
        <v>7760</v>
      </c>
      <c r="G3150" s="53" t="s">
        <v>7761</v>
      </c>
    </row>
    <row r="3151" customFormat="false" ht="12.75" hidden="false" customHeight="true" outlineLevel="0" collapsed="false">
      <c r="D3151" s="52" t="n">
        <v>46024</v>
      </c>
      <c r="E3151" s="53" t="s">
        <v>7726</v>
      </c>
      <c r="F3151" s="53" t="s">
        <v>7762</v>
      </c>
      <c r="G3151" s="53" t="s">
        <v>7763</v>
      </c>
    </row>
    <row r="3152" customFormat="false" ht="12.75" hidden="false" customHeight="true" outlineLevel="0" collapsed="false">
      <c r="D3152" s="52" t="n">
        <v>46024</v>
      </c>
      <c r="E3152" s="53" t="s">
        <v>7726</v>
      </c>
      <c r="F3152" s="53" t="s">
        <v>7764</v>
      </c>
      <c r="G3152" s="53" t="s">
        <v>7765</v>
      </c>
    </row>
    <row r="3153" customFormat="false" ht="12.75" hidden="false" customHeight="true" outlineLevel="0" collapsed="false">
      <c r="D3153" s="52" t="n">
        <v>46024</v>
      </c>
      <c r="E3153" s="53" t="s">
        <v>7726</v>
      </c>
      <c r="F3153" s="53" t="s">
        <v>7766</v>
      </c>
      <c r="G3153" s="53" t="s">
        <v>7767</v>
      </c>
    </row>
    <row r="3154" customFormat="false" ht="12.75" hidden="false" customHeight="true" outlineLevel="0" collapsed="false">
      <c r="D3154" s="52" t="n">
        <v>46024</v>
      </c>
      <c r="E3154" s="53" t="s">
        <v>7726</v>
      </c>
      <c r="F3154" s="53" t="s">
        <v>7768</v>
      </c>
      <c r="G3154" s="53" t="s">
        <v>7769</v>
      </c>
    </row>
    <row r="3155" customFormat="false" ht="12.75" hidden="false" customHeight="true" outlineLevel="0" collapsed="false">
      <c r="D3155" s="52" t="n">
        <v>46024</v>
      </c>
      <c r="E3155" s="53" t="s">
        <v>7726</v>
      </c>
      <c r="F3155" s="53" t="s">
        <v>7770</v>
      </c>
      <c r="G3155" s="53" t="s">
        <v>2986</v>
      </c>
    </row>
    <row r="3156" customFormat="false" ht="12.75" hidden="false" customHeight="true" outlineLevel="0" collapsed="false">
      <c r="D3156" s="52" t="n">
        <v>47013</v>
      </c>
      <c r="E3156" s="53" t="s">
        <v>7771</v>
      </c>
      <c r="F3156" s="53" t="s">
        <v>7772</v>
      </c>
      <c r="G3156" s="53" t="s">
        <v>7773</v>
      </c>
    </row>
    <row r="3157" customFormat="false" ht="12.75" hidden="false" customHeight="true" outlineLevel="0" collapsed="false">
      <c r="D3157" s="52" t="n">
        <v>47013</v>
      </c>
      <c r="E3157" s="53" t="s">
        <v>7771</v>
      </c>
      <c r="F3157" s="53" t="s">
        <v>7774</v>
      </c>
      <c r="G3157" s="53" t="s">
        <v>7775</v>
      </c>
    </row>
    <row r="3158" customFormat="false" ht="12.75" hidden="false" customHeight="true" outlineLevel="0" collapsed="false">
      <c r="D3158" s="52" t="n">
        <v>47013</v>
      </c>
      <c r="E3158" s="53" t="s">
        <v>7771</v>
      </c>
      <c r="F3158" s="53" t="s">
        <v>7776</v>
      </c>
      <c r="G3158" s="53" t="s">
        <v>7777</v>
      </c>
    </row>
    <row r="3159" customFormat="false" ht="12.75" hidden="false" customHeight="true" outlineLevel="0" collapsed="false">
      <c r="D3159" s="52" t="n">
        <v>47013</v>
      </c>
      <c r="E3159" s="53" t="s">
        <v>7771</v>
      </c>
      <c r="F3159" s="53" t="s">
        <v>7778</v>
      </c>
      <c r="G3159" s="53" t="s">
        <v>7779</v>
      </c>
    </row>
    <row r="3160" customFormat="false" ht="12.75" hidden="false" customHeight="true" outlineLevel="0" collapsed="false">
      <c r="D3160" s="52" t="n">
        <v>47013</v>
      </c>
      <c r="E3160" s="53" t="s">
        <v>7771</v>
      </c>
      <c r="F3160" s="53" t="s">
        <v>7780</v>
      </c>
      <c r="G3160" s="53" t="s">
        <v>7781</v>
      </c>
    </row>
    <row r="3161" customFormat="false" ht="12.75" hidden="false" customHeight="true" outlineLevel="0" collapsed="false">
      <c r="D3161" s="52" t="n">
        <v>47013</v>
      </c>
      <c r="E3161" s="53" t="s">
        <v>7771</v>
      </c>
      <c r="F3161" s="53" t="s">
        <v>7782</v>
      </c>
      <c r="G3161" s="53" t="s">
        <v>7783</v>
      </c>
    </row>
    <row r="3162" customFormat="false" ht="12.75" hidden="false" customHeight="true" outlineLevel="0" collapsed="false">
      <c r="D3162" s="52" t="n">
        <v>46025</v>
      </c>
      <c r="E3162" s="53" t="s">
        <v>7784</v>
      </c>
      <c r="F3162" s="53" t="s">
        <v>7785</v>
      </c>
      <c r="G3162" s="53" t="s">
        <v>7786</v>
      </c>
    </row>
    <row r="3163" customFormat="false" ht="12.75" hidden="false" customHeight="true" outlineLevel="0" collapsed="false">
      <c r="D3163" s="52" t="n">
        <v>46025</v>
      </c>
      <c r="E3163" s="53" t="s">
        <v>7784</v>
      </c>
      <c r="F3163" s="53" t="s">
        <v>7787</v>
      </c>
      <c r="G3163" s="53" t="s">
        <v>7788</v>
      </c>
    </row>
    <row r="3164" customFormat="false" ht="12.75" hidden="false" customHeight="true" outlineLevel="0" collapsed="false">
      <c r="D3164" s="52" t="n">
        <v>46025</v>
      </c>
      <c r="E3164" s="53" t="s">
        <v>7784</v>
      </c>
      <c r="F3164" s="53" t="s">
        <v>7789</v>
      </c>
      <c r="G3164" s="53" t="s">
        <v>7790</v>
      </c>
    </row>
    <row r="3165" customFormat="false" ht="12.75" hidden="false" customHeight="true" outlineLevel="0" collapsed="false">
      <c r="D3165" s="52" t="n">
        <v>46025</v>
      </c>
      <c r="E3165" s="53" t="s">
        <v>7784</v>
      </c>
      <c r="F3165" s="53" t="s">
        <v>7791</v>
      </c>
      <c r="G3165" s="53" t="s">
        <v>7792</v>
      </c>
    </row>
    <row r="3166" customFormat="false" ht="12.75" hidden="false" customHeight="true" outlineLevel="0" collapsed="false">
      <c r="D3166" s="52" t="n">
        <v>46025</v>
      </c>
      <c r="E3166" s="53" t="s">
        <v>7784</v>
      </c>
      <c r="F3166" s="53" t="s">
        <v>7793</v>
      </c>
      <c r="G3166" s="53" t="s">
        <v>7794</v>
      </c>
    </row>
    <row r="3167" customFormat="false" ht="12.75" hidden="false" customHeight="true" outlineLevel="0" collapsed="false">
      <c r="D3167" s="52" t="n">
        <v>46025</v>
      </c>
      <c r="E3167" s="53" t="s">
        <v>7784</v>
      </c>
      <c r="F3167" s="53" t="s">
        <v>7795</v>
      </c>
      <c r="G3167" s="53" t="s">
        <v>7796</v>
      </c>
    </row>
    <row r="3168" customFormat="false" ht="12.75" hidden="false" customHeight="true" outlineLevel="0" collapsed="false">
      <c r="D3168" s="52" t="n">
        <v>51030</v>
      </c>
      <c r="E3168" s="53" t="s">
        <v>7797</v>
      </c>
      <c r="F3168" s="53" t="s">
        <v>7798</v>
      </c>
      <c r="G3168" s="53" t="s">
        <v>7799</v>
      </c>
    </row>
    <row r="3169" customFormat="false" ht="12.75" hidden="false" customHeight="true" outlineLevel="0" collapsed="false">
      <c r="D3169" s="52" t="n">
        <v>51030</v>
      </c>
      <c r="E3169" s="53" t="s">
        <v>7797</v>
      </c>
      <c r="F3169" s="53" t="s">
        <v>7800</v>
      </c>
      <c r="G3169" s="53" t="s">
        <v>7801</v>
      </c>
    </row>
    <row r="3170" customFormat="false" ht="12.75" hidden="false" customHeight="true" outlineLevel="0" collapsed="false">
      <c r="D3170" s="52" t="n">
        <v>51030</v>
      </c>
      <c r="E3170" s="53" t="s">
        <v>7797</v>
      </c>
      <c r="F3170" s="53" t="s">
        <v>7802</v>
      </c>
      <c r="G3170" s="53" t="s">
        <v>7803</v>
      </c>
    </row>
    <row r="3171" customFormat="false" ht="12.75" hidden="false" customHeight="true" outlineLevel="0" collapsed="false">
      <c r="D3171" s="52" t="n">
        <v>51030</v>
      </c>
      <c r="E3171" s="53" t="s">
        <v>7797</v>
      </c>
      <c r="F3171" s="53" t="s">
        <v>7804</v>
      </c>
      <c r="G3171" s="53" t="s">
        <v>7805</v>
      </c>
    </row>
    <row r="3172" customFormat="false" ht="12.75" hidden="false" customHeight="true" outlineLevel="0" collapsed="false">
      <c r="D3172" s="52" t="n">
        <v>51030</v>
      </c>
      <c r="E3172" s="53" t="s">
        <v>7797</v>
      </c>
      <c r="F3172" s="53" t="s">
        <v>7806</v>
      </c>
      <c r="G3172" s="53" t="s">
        <v>7807</v>
      </c>
    </row>
    <row r="3173" customFormat="false" ht="12.75" hidden="false" customHeight="true" outlineLevel="0" collapsed="false">
      <c r="D3173" s="52" t="n">
        <v>51030</v>
      </c>
      <c r="E3173" s="53" t="s">
        <v>7797</v>
      </c>
      <c r="F3173" s="53" t="s">
        <v>7808</v>
      </c>
      <c r="G3173" s="53" t="s">
        <v>7809</v>
      </c>
    </row>
    <row r="3174" customFormat="false" ht="12.75" hidden="false" customHeight="true" outlineLevel="0" collapsed="false">
      <c r="D3174" s="52" t="n">
        <v>51030</v>
      </c>
      <c r="E3174" s="53" t="s">
        <v>7797</v>
      </c>
      <c r="F3174" s="53" t="s">
        <v>7810</v>
      </c>
      <c r="G3174" s="53" t="s">
        <v>7811</v>
      </c>
    </row>
    <row r="3175" customFormat="false" ht="12.75" hidden="false" customHeight="true" outlineLevel="0" collapsed="false">
      <c r="D3175" s="52" t="n">
        <v>51030</v>
      </c>
      <c r="E3175" s="53" t="s">
        <v>7797</v>
      </c>
      <c r="F3175" s="53" t="s">
        <v>7812</v>
      </c>
      <c r="G3175" s="53" t="s">
        <v>7813</v>
      </c>
    </row>
    <row r="3176" customFormat="false" ht="12.75" hidden="false" customHeight="true" outlineLevel="0" collapsed="false">
      <c r="D3176" s="52" t="n">
        <v>51030</v>
      </c>
      <c r="E3176" s="53" t="s">
        <v>7797</v>
      </c>
      <c r="F3176" s="53" t="s">
        <v>7814</v>
      </c>
      <c r="G3176" s="53" t="s">
        <v>7815</v>
      </c>
    </row>
    <row r="3177" customFormat="false" ht="12.75" hidden="false" customHeight="true" outlineLevel="0" collapsed="false">
      <c r="D3177" s="52" t="n">
        <v>51030</v>
      </c>
      <c r="E3177" s="53" t="s">
        <v>7797</v>
      </c>
      <c r="F3177" s="53" t="s">
        <v>7816</v>
      </c>
      <c r="G3177" s="53" t="s">
        <v>7817</v>
      </c>
    </row>
    <row r="3178" customFormat="false" ht="12.75" hidden="false" customHeight="true" outlineLevel="0" collapsed="false">
      <c r="D3178" s="52" t="n">
        <v>51030</v>
      </c>
      <c r="E3178" s="53" t="s">
        <v>7797</v>
      </c>
      <c r="F3178" s="53" t="s">
        <v>7818</v>
      </c>
      <c r="G3178" s="53" t="s">
        <v>7819</v>
      </c>
    </row>
    <row r="3179" customFormat="false" ht="12.75" hidden="false" customHeight="true" outlineLevel="0" collapsed="false">
      <c r="D3179" s="52" t="n">
        <v>51030</v>
      </c>
      <c r="E3179" s="53" t="s">
        <v>7797</v>
      </c>
      <c r="F3179" s="53" t="s">
        <v>7820</v>
      </c>
      <c r="G3179" s="53" t="s">
        <v>7821</v>
      </c>
    </row>
    <row r="3180" customFormat="false" ht="12.75" hidden="false" customHeight="true" outlineLevel="0" collapsed="false">
      <c r="D3180" s="52" t="n">
        <v>51030</v>
      </c>
      <c r="E3180" s="53" t="s">
        <v>7797</v>
      </c>
      <c r="F3180" s="53" t="s">
        <v>7822</v>
      </c>
      <c r="G3180" s="53" t="s">
        <v>2405</v>
      </c>
    </row>
    <row r="3181" customFormat="false" ht="12.75" hidden="false" customHeight="true" outlineLevel="0" collapsed="false">
      <c r="D3181" s="52" t="n">
        <v>51030</v>
      </c>
      <c r="E3181" s="53" t="s">
        <v>7797</v>
      </c>
      <c r="F3181" s="53" t="s">
        <v>7823</v>
      </c>
      <c r="G3181" s="53" t="s">
        <v>7824</v>
      </c>
    </row>
    <row r="3182" customFormat="false" ht="12.75" hidden="false" customHeight="true" outlineLevel="0" collapsed="false">
      <c r="D3182" s="52" t="n">
        <v>51030</v>
      </c>
      <c r="E3182" s="53" t="s">
        <v>7797</v>
      </c>
      <c r="F3182" s="53" t="s">
        <v>7825</v>
      </c>
      <c r="G3182" s="53" t="s">
        <v>7826</v>
      </c>
    </row>
    <row r="3183" customFormat="false" ht="12.75" hidden="false" customHeight="true" outlineLevel="0" collapsed="false">
      <c r="D3183" s="52" t="n">
        <v>51030</v>
      </c>
      <c r="E3183" s="53" t="s">
        <v>7797</v>
      </c>
      <c r="F3183" s="53" t="s">
        <v>7827</v>
      </c>
      <c r="G3183" s="53" t="s">
        <v>7828</v>
      </c>
    </row>
    <row r="3184" customFormat="false" ht="12.75" hidden="false" customHeight="true" outlineLevel="0" collapsed="false">
      <c r="D3184" s="52" t="n">
        <v>51030</v>
      </c>
      <c r="E3184" s="53" t="s">
        <v>7797</v>
      </c>
      <c r="F3184" s="53" t="s">
        <v>7829</v>
      </c>
      <c r="G3184" s="53" t="s">
        <v>7830</v>
      </c>
    </row>
    <row r="3185" customFormat="false" ht="12.75" hidden="false" customHeight="true" outlineLevel="0" collapsed="false">
      <c r="D3185" s="52" t="n">
        <v>51030</v>
      </c>
      <c r="E3185" s="53" t="s">
        <v>7797</v>
      </c>
      <c r="F3185" s="53" t="s">
        <v>7831</v>
      </c>
      <c r="G3185" s="53" t="s">
        <v>7832</v>
      </c>
    </row>
    <row r="3186" customFormat="false" ht="12.75" hidden="false" customHeight="true" outlineLevel="0" collapsed="false">
      <c r="D3186" s="52" t="n">
        <v>51030</v>
      </c>
      <c r="E3186" s="53" t="s">
        <v>7797</v>
      </c>
      <c r="F3186" s="53" t="s">
        <v>7833</v>
      </c>
      <c r="G3186" s="53" t="s">
        <v>7834</v>
      </c>
    </row>
    <row r="3187" customFormat="false" ht="12.75" hidden="false" customHeight="true" outlineLevel="0" collapsed="false">
      <c r="D3187" s="52" t="n">
        <v>49012</v>
      </c>
      <c r="E3187" s="53" t="s">
        <v>7835</v>
      </c>
      <c r="F3187" s="53" t="s">
        <v>7836</v>
      </c>
      <c r="G3187" s="53" t="s">
        <v>7837</v>
      </c>
    </row>
    <row r="3188" customFormat="false" ht="12.75" hidden="false" customHeight="true" outlineLevel="0" collapsed="false">
      <c r="D3188" s="52" t="n">
        <v>49012</v>
      </c>
      <c r="E3188" s="53" t="s">
        <v>7835</v>
      </c>
      <c r="F3188" s="53" t="s">
        <v>7838</v>
      </c>
      <c r="G3188" s="53" t="s">
        <v>7839</v>
      </c>
    </row>
    <row r="3189" customFormat="false" ht="12.75" hidden="false" customHeight="true" outlineLevel="0" collapsed="false">
      <c r="D3189" s="52" t="n">
        <v>49012</v>
      </c>
      <c r="E3189" s="53" t="s">
        <v>7835</v>
      </c>
      <c r="F3189" s="53" t="s">
        <v>7840</v>
      </c>
      <c r="G3189" s="53" t="s">
        <v>7841</v>
      </c>
    </row>
    <row r="3190" customFormat="false" ht="12.75" hidden="false" customHeight="true" outlineLevel="0" collapsed="false">
      <c r="D3190" s="52" t="n">
        <v>49012</v>
      </c>
      <c r="E3190" s="53" t="s">
        <v>7835</v>
      </c>
      <c r="F3190" s="53" t="s">
        <v>7842</v>
      </c>
      <c r="G3190" s="53" t="s">
        <v>7843</v>
      </c>
    </row>
    <row r="3191" customFormat="false" ht="12.75" hidden="false" customHeight="true" outlineLevel="0" collapsed="false">
      <c r="D3191" s="52" t="n">
        <v>49012</v>
      </c>
      <c r="E3191" s="53" t="s">
        <v>7835</v>
      </c>
      <c r="F3191" s="53" t="s">
        <v>7844</v>
      </c>
      <c r="G3191" s="53" t="s">
        <v>7845</v>
      </c>
    </row>
    <row r="3192" customFormat="false" ht="12.75" hidden="false" customHeight="true" outlineLevel="0" collapsed="false">
      <c r="D3192" s="52" t="n">
        <v>49012</v>
      </c>
      <c r="E3192" s="53" t="s">
        <v>7835</v>
      </c>
      <c r="F3192" s="53" t="s">
        <v>7846</v>
      </c>
      <c r="G3192" s="53" t="s">
        <v>7847</v>
      </c>
    </row>
    <row r="3193" customFormat="false" ht="12.75" hidden="false" customHeight="true" outlineLevel="0" collapsed="false">
      <c r="D3193" s="52" t="n">
        <v>49012</v>
      </c>
      <c r="E3193" s="53" t="s">
        <v>7835</v>
      </c>
      <c r="F3193" s="53" t="s">
        <v>7848</v>
      </c>
      <c r="G3193" s="53" t="s">
        <v>7849</v>
      </c>
    </row>
    <row r="3194" customFormat="false" ht="12.75" hidden="false" customHeight="true" outlineLevel="0" collapsed="false">
      <c r="D3194" s="52" t="n">
        <v>49012</v>
      </c>
      <c r="E3194" s="53" t="s">
        <v>7835</v>
      </c>
      <c r="F3194" s="53" t="s">
        <v>7850</v>
      </c>
      <c r="G3194" s="53" t="s">
        <v>7851</v>
      </c>
    </row>
    <row r="3195" customFormat="false" ht="12.75" hidden="false" customHeight="true" outlineLevel="0" collapsed="false">
      <c r="D3195" s="52" t="n">
        <v>49012</v>
      </c>
      <c r="E3195" s="53" t="s">
        <v>7835</v>
      </c>
      <c r="F3195" s="53" t="s">
        <v>7852</v>
      </c>
      <c r="G3195" s="53" t="s">
        <v>7853</v>
      </c>
    </row>
    <row r="3196" customFormat="false" ht="12.75" hidden="false" customHeight="true" outlineLevel="0" collapsed="false">
      <c r="D3196" s="52" t="n">
        <v>49012</v>
      </c>
      <c r="E3196" s="53" t="s">
        <v>7835</v>
      </c>
      <c r="F3196" s="53" t="s">
        <v>7854</v>
      </c>
      <c r="G3196" s="53" t="s">
        <v>7855</v>
      </c>
    </row>
    <row r="3197" customFormat="false" ht="12.75" hidden="false" customHeight="true" outlineLevel="0" collapsed="false">
      <c r="D3197" s="52" t="n">
        <v>49012</v>
      </c>
      <c r="E3197" s="53" t="s">
        <v>7835</v>
      </c>
      <c r="F3197" s="53" t="s">
        <v>7856</v>
      </c>
      <c r="G3197" s="53" t="s">
        <v>7857</v>
      </c>
    </row>
    <row r="3198" customFormat="false" ht="12.75" hidden="false" customHeight="true" outlineLevel="0" collapsed="false">
      <c r="D3198" s="52" t="n">
        <v>49012</v>
      </c>
      <c r="E3198" s="53" t="s">
        <v>7835</v>
      </c>
      <c r="F3198" s="53" t="s">
        <v>7858</v>
      </c>
      <c r="G3198" s="53" t="s">
        <v>7859</v>
      </c>
    </row>
    <row r="3199" customFormat="false" ht="12.75" hidden="false" customHeight="true" outlineLevel="0" collapsed="false">
      <c r="D3199" s="52" t="n">
        <v>49012</v>
      </c>
      <c r="E3199" s="53" t="s">
        <v>7835</v>
      </c>
      <c r="F3199" s="53" t="s">
        <v>7860</v>
      </c>
      <c r="G3199" s="53" t="s">
        <v>7861</v>
      </c>
    </row>
    <row r="3200" customFormat="false" ht="12.75" hidden="false" customHeight="true" outlineLevel="0" collapsed="false">
      <c r="D3200" s="52" t="n">
        <v>49012</v>
      </c>
      <c r="E3200" s="53" t="s">
        <v>7835</v>
      </c>
      <c r="F3200" s="53" t="s">
        <v>7862</v>
      </c>
      <c r="G3200" s="53" t="s">
        <v>7863</v>
      </c>
    </row>
    <row r="3201" customFormat="false" ht="12.75" hidden="false" customHeight="true" outlineLevel="0" collapsed="false">
      <c r="D3201" s="52" t="n">
        <v>49012</v>
      </c>
      <c r="E3201" s="53" t="s">
        <v>7835</v>
      </c>
      <c r="F3201" s="53" t="s">
        <v>7864</v>
      </c>
      <c r="G3201" s="53" t="s">
        <v>7865</v>
      </c>
    </row>
    <row r="3202" customFormat="false" ht="12.75" hidden="false" customHeight="true" outlineLevel="0" collapsed="false">
      <c r="D3202" s="52" t="n">
        <v>49012</v>
      </c>
      <c r="E3202" s="53" t="s">
        <v>7835</v>
      </c>
      <c r="F3202" s="53" t="s">
        <v>7866</v>
      </c>
      <c r="G3202" s="53" t="s">
        <v>7867</v>
      </c>
    </row>
    <row r="3203" customFormat="false" ht="12.75" hidden="false" customHeight="true" outlineLevel="0" collapsed="false">
      <c r="D3203" s="52" t="n">
        <v>49012</v>
      </c>
      <c r="E3203" s="53" t="s">
        <v>7835</v>
      </c>
      <c r="F3203" s="53" t="s">
        <v>7868</v>
      </c>
      <c r="G3203" s="53" t="s">
        <v>2712</v>
      </c>
    </row>
    <row r="3204" customFormat="false" ht="12.75" hidden="false" customHeight="true" outlineLevel="0" collapsed="false">
      <c r="D3204" s="52" t="n">
        <v>49012</v>
      </c>
      <c r="E3204" s="53" t="s">
        <v>7835</v>
      </c>
      <c r="F3204" s="53" t="s">
        <v>7869</v>
      </c>
      <c r="G3204" s="53" t="s">
        <v>2638</v>
      </c>
    </row>
    <row r="3205" customFormat="false" ht="12.75" hidden="false" customHeight="true" outlineLevel="0" collapsed="false">
      <c r="D3205" s="52" t="n">
        <v>49012</v>
      </c>
      <c r="E3205" s="53" t="s">
        <v>7835</v>
      </c>
      <c r="F3205" s="53" t="s">
        <v>7870</v>
      </c>
      <c r="G3205" s="53" t="s">
        <v>7871</v>
      </c>
    </row>
    <row r="3206" customFormat="false" ht="12.75" hidden="false" customHeight="true" outlineLevel="0" collapsed="false">
      <c r="D3206" s="52" t="n">
        <v>49012</v>
      </c>
      <c r="E3206" s="53" t="s">
        <v>7835</v>
      </c>
      <c r="F3206" s="53" t="s">
        <v>7872</v>
      </c>
      <c r="G3206" s="53" t="s">
        <v>7873</v>
      </c>
    </row>
    <row r="3207" customFormat="false" ht="12.75" hidden="false" customHeight="true" outlineLevel="0" collapsed="false">
      <c r="D3207" s="52" t="n">
        <v>49012</v>
      </c>
      <c r="E3207" s="53" t="s">
        <v>7835</v>
      </c>
      <c r="F3207" s="53" t="s">
        <v>7874</v>
      </c>
      <c r="G3207" s="53" t="s">
        <v>7875</v>
      </c>
    </row>
    <row r="3208" customFormat="false" ht="12.75" hidden="false" customHeight="true" outlineLevel="0" collapsed="false">
      <c r="D3208" s="52" t="n">
        <v>49012</v>
      </c>
      <c r="E3208" s="53" t="s">
        <v>7835</v>
      </c>
      <c r="F3208" s="53" t="s">
        <v>7876</v>
      </c>
      <c r="G3208" s="53" t="s">
        <v>7877</v>
      </c>
    </row>
    <row r="3209" customFormat="false" ht="12.75" hidden="false" customHeight="true" outlineLevel="0" collapsed="false">
      <c r="D3209" s="52" t="n">
        <v>49012</v>
      </c>
      <c r="E3209" s="53" t="s">
        <v>7835</v>
      </c>
      <c r="F3209" s="53" t="s">
        <v>7878</v>
      </c>
      <c r="G3209" s="53" t="s">
        <v>7879</v>
      </c>
    </row>
    <row r="3210" customFormat="false" ht="12.75" hidden="false" customHeight="true" outlineLevel="0" collapsed="false">
      <c r="D3210" s="52" t="n">
        <v>49012</v>
      </c>
      <c r="E3210" s="53" t="s">
        <v>7835</v>
      </c>
      <c r="F3210" s="53" t="s">
        <v>7880</v>
      </c>
      <c r="G3210" s="53" t="s">
        <v>7881</v>
      </c>
    </row>
    <row r="3211" customFormat="false" ht="12.75" hidden="false" customHeight="true" outlineLevel="0" collapsed="false">
      <c r="D3211" s="52" t="n">
        <v>49012</v>
      </c>
      <c r="E3211" s="53" t="s">
        <v>7835</v>
      </c>
      <c r="F3211" s="53" t="s">
        <v>7882</v>
      </c>
      <c r="G3211" s="53" t="s">
        <v>7883</v>
      </c>
    </row>
    <row r="3212" customFormat="false" ht="12.75" hidden="false" customHeight="true" outlineLevel="0" collapsed="false">
      <c r="D3212" s="52" t="n">
        <v>50026</v>
      </c>
      <c r="E3212" s="53" t="s">
        <v>7884</v>
      </c>
      <c r="F3212" s="53" t="s">
        <v>7885</v>
      </c>
      <c r="G3212" s="53" t="s">
        <v>7886</v>
      </c>
    </row>
    <row r="3213" customFormat="false" ht="12.75" hidden="false" customHeight="true" outlineLevel="0" collapsed="false">
      <c r="D3213" s="52" t="n">
        <v>50026</v>
      </c>
      <c r="E3213" s="53" t="s">
        <v>7884</v>
      </c>
      <c r="F3213" s="53" t="s">
        <v>7887</v>
      </c>
      <c r="G3213" s="53" t="s">
        <v>7888</v>
      </c>
    </row>
    <row r="3214" customFormat="false" ht="12.75" hidden="false" customHeight="true" outlineLevel="0" collapsed="false">
      <c r="D3214" s="52" t="n">
        <v>50026</v>
      </c>
      <c r="E3214" s="53" t="s">
        <v>7884</v>
      </c>
      <c r="F3214" s="53" t="s">
        <v>7889</v>
      </c>
      <c r="G3214" s="53" t="s">
        <v>7890</v>
      </c>
    </row>
    <row r="3215" customFormat="false" ht="12.75" hidden="false" customHeight="true" outlineLevel="0" collapsed="false">
      <c r="D3215" s="52" t="n">
        <v>50026</v>
      </c>
      <c r="E3215" s="53" t="s">
        <v>7884</v>
      </c>
      <c r="F3215" s="53" t="s">
        <v>7891</v>
      </c>
      <c r="G3215" s="53" t="s">
        <v>7892</v>
      </c>
    </row>
    <row r="3216" customFormat="false" ht="12.75" hidden="false" customHeight="true" outlineLevel="0" collapsed="false">
      <c r="D3216" s="52" t="n">
        <v>50026</v>
      </c>
      <c r="E3216" s="53" t="s">
        <v>7884</v>
      </c>
      <c r="F3216" s="53" t="s">
        <v>7893</v>
      </c>
      <c r="G3216" s="53" t="s">
        <v>7894</v>
      </c>
    </row>
    <row r="3217" customFormat="false" ht="12.75" hidden="false" customHeight="true" outlineLevel="0" collapsed="false">
      <c r="D3217" s="52" t="n">
        <v>50026</v>
      </c>
      <c r="E3217" s="53" t="s">
        <v>7884</v>
      </c>
      <c r="F3217" s="53" t="s">
        <v>7895</v>
      </c>
      <c r="G3217" s="53" t="s">
        <v>7896</v>
      </c>
    </row>
    <row r="3218" customFormat="false" ht="12.75" hidden="false" customHeight="true" outlineLevel="0" collapsed="false">
      <c r="D3218" s="52" t="n">
        <v>50026</v>
      </c>
      <c r="E3218" s="53" t="s">
        <v>7884</v>
      </c>
      <c r="F3218" s="53" t="s">
        <v>7897</v>
      </c>
      <c r="G3218" s="53" t="s">
        <v>7898</v>
      </c>
    </row>
    <row r="3219" customFormat="false" ht="12.75" hidden="false" customHeight="true" outlineLevel="0" collapsed="false">
      <c r="D3219" s="52" t="n">
        <v>50026</v>
      </c>
      <c r="E3219" s="53" t="s">
        <v>7884</v>
      </c>
      <c r="F3219" s="53" t="s">
        <v>7899</v>
      </c>
      <c r="G3219" s="53" t="s">
        <v>7900</v>
      </c>
    </row>
    <row r="3220" customFormat="false" ht="12.75" hidden="false" customHeight="true" outlineLevel="0" collapsed="false">
      <c r="D3220" s="52" t="n">
        <v>50026</v>
      </c>
      <c r="E3220" s="53" t="s">
        <v>7884</v>
      </c>
      <c r="F3220" s="53" t="s">
        <v>7901</v>
      </c>
      <c r="G3220" s="53" t="s">
        <v>7902</v>
      </c>
    </row>
    <row r="3221" customFormat="false" ht="12.75" hidden="false" customHeight="true" outlineLevel="0" collapsed="false">
      <c r="D3221" s="52" t="n">
        <v>50026</v>
      </c>
      <c r="E3221" s="53" t="s">
        <v>7884</v>
      </c>
      <c r="F3221" s="53" t="s">
        <v>7903</v>
      </c>
      <c r="G3221" s="53" t="s">
        <v>7904</v>
      </c>
    </row>
    <row r="3222" customFormat="false" ht="12.75" hidden="false" customHeight="true" outlineLevel="0" collapsed="false">
      <c r="D3222" s="52" t="n">
        <v>50026</v>
      </c>
      <c r="E3222" s="53" t="s">
        <v>7884</v>
      </c>
      <c r="F3222" s="53" t="s">
        <v>7905</v>
      </c>
      <c r="G3222" s="53" t="s">
        <v>7906</v>
      </c>
    </row>
    <row r="3223" customFormat="false" ht="12.75" hidden="false" customHeight="true" outlineLevel="0" collapsed="false">
      <c r="D3223" s="52" t="n">
        <v>50026</v>
      </c>
      <c r="E3223" s="53" t="s">
        <v>7884</v>
      </c>
      <c r="F3223" s="53" t="s">
        <v>7907</v>
      </c>
      <c r="G3223" s="53" t="s">
        <v>7908</v>
      </c>
    </row>
    <row r="3224" customFormat="false" ht="12.75" hidden="false" customHeight="true" outlineLevel="0" collapsed="false">
      <c r="D3224" s="52" t="n">
        <v>50026</v>
      </c>
      <c r="E3224" s="53" t="s">
        <v>7884</v>
      </c>
      <c r="F3224" s="53" t="s">
        <v>7909</v>
      </c>
      <c r="G3224" s="53" t="s">
        <v>7910</v>
      </c>
    </row>
    <row r="3225" customFormat="false" ht="12.75" hidden="false" customHeight="true" outlineLevel="0" collapsed="false">
      <c r="D3225" s="52" t="n">
        <v>50026</v>
      </c>
      <c r="E3225" s="53" t="s">
        <v>7884</v>
      </c>
      <c r="F3225" s="53" t="s">
        <v>7911</v>
      </c>
      <c r="G3225" s="53" t="s">
        <v>7912</v>
      </c>
    </row>
    <row r="3226" customFormat="false" ht="12.75" hidden="false" customHeight="true" outlineLevel="0" collapsed="false">
      <c r="D3226" s="52" t="n">
        <v>50026</v>
      </c>
      <c r="E3226" s="53" t="s">
        <v>7884</v>
      </c>
      <c r="F3226" s="53" t="s">
        <v>7913</v>
      </c>
      <c r="G3226" s="53" t="s">
        <v>7914</v>
      </c>
    </row>
    <row r="3227" customFormat="false" ht="12.75" hidden="false" customHeight="true" outlineLevel="0" collapsed="false">
      <c r="D3227" s="52" t="n">
        <v>50026</v>
      </c>
      <c r="E3227" s="53" t="s">
        <v>7884</v>
      </c>
      <c r="F3227" s="53" t="s">
        <v>7915</v>
      </c>
      <c r="G3227" s="53" t="s">
        <v>7916</v>
      </c>
    </row>
    <row r="3228" customFormat="false" ht="12.75" hidden="false" customHeight="true" outlineLevel="0" collapsed="false">
      <c r="D3228" s="52" t="n">
        <v>50026</v>
      </c>
      <c r="E3228" s="53" t="s">
        <v>7884</v>
      </c>
      <c r="F3228" s="53" t="s">
        <v>7917</v>
      </c>
      <c r="G3228" s="53" t="s">
        <v>7918</v>
      </c>
    </row>
    <row r="3229" customFormat="false" ht="12.75" hidden="false" customHeight="true" outlineLevel="0" collapsed="false">
      <c r="D3229" s="52" t="n">
        <v>50026</v>
      </c>
      <c r="E3229" s="53" t="s">
        <v>7884</v>
      </c>
      <c r="F3229" s="53" t="s">
        <v>7919</v>
      </c>
      <c r="G3229" s="53" t="s">
        <v>7920</v>
      </c>
    </row>
    <row r="3230" customFormat="false" ht="12.75" hidden="false" customHeight="true" outlineLevel="0" collapsed="false">
      <c r="D3230" s="52" t="n">
        <v>50026</v>
      </c>
      <c r="E3230" s="53" t="s">
        <v>7884</v>
      </c>
      <c r="F3230" s="53" t="s">
        <v>7921</v>
      </c>
      <c r="G3230" s="53" t="s">
        <v>7922</v>
      </c>
    </row>
    <row r="3231" customFormat="false" ht="12.75" hidden="false" customHeight="true" outlineLevel="0" collapsed="false">
      <c r="D3231" s="52" t="n">
        <v>50026</v>
      </c>
      <c r="E3231" s="53" t="s">
        <v>7884</v>
      </c>
      <c r="F3231" s="53" t="s">
        <v>7923</v>
      </c>
      <c r="G3231" s="53" t="s">
        <v>4549</v>
      </c>
    </row>
    <row r="3232" customFormat="false" ht="12.75" hidden="false" customHeight="true" outlineLevel="0" collapsed="false">
      <c r="D3232" s="52" t="n">
        <v>47014</v>
      </c>
      <c r="E3232" s="53" t="s">
        <v>7924</v>
      </c>
      <c r="F3232" s="53" t="s">
        <v>7925</v>
      </c>
      <c r="G3232" s="53" t="s">
        <v>7926</v>
      </c>
    </row>
    <row r="3233" customFormat="false" ht="12.75" hidden="false" customHeight="true" outlineLevel="0" collapsed="false">
      <c r="D3233" s="52" t="n">
        <v>47014</v>
      </c>
      <c r="E3233" s="53" t="s">
        <v>7924</v>
      </c>
      <c r="F3233" s="53" t="s">
        <v>7927</v>
      </c>
      <c r="G3233" s="53" t="s">
        <v>7928</v>
      </c>
    </row>
    <row r="3234" customFormat="false" ht="12.75" hidden="false" customHeight="true" outlineLevel="0" collapsed="false">
      <c r="D3234" s="52" t="n">
        <v>47014</v>
      </c>
      <c r="E3234" s="53" t="s">
        <v>7924</v>
      </c>
      <c r="F3234" s="53" t="s">
        <v>7929</v>
      </c>
      <c r="G3234" s="53" t="s">
        <v>7930</v>
      </c>
    </row>
    <row r="3235" customFormat="false" ht="12.75" hidden="false" customHeight="true" outlineLevel="0" collapsed="false">
      <c r="D3235" s="52" t="n">
        <v>47014</v>
      </c>
      <c r="E3235" s="53" t="s">
        <v>7924</v>
      </c>
      <c r="F3235" s="53" t="s">
        <v>7931</v>
      </c>
      <c r="G3235" s="53" t="s">
        <v>7932</v>
      </c>
    </row>
    <row r="3236" customFormat="false" ht="12.75" hidden="false" customHeight="true" outlineLevel="0" collapsed="false">
      <c r="D3236" s="52" t="n">
        <v>47014</v>
      </c>
      <c r="E3236" s="53" t="s">
        <v>7924</v>
      </c>
      <c r="F3236" s="53" t="s">
        <v>7933</v>
      </c>
      <c r="G3236" s="53" t="s">
        <v>7934</v>
      </c>
    </row>
    <row r="3237" customFormat="false" ht="12.75" hidden="false" customHeight="true" outlineLevel="0" collapsed="false">
      <c r="D3237" s="52" t="n">
        <v>47014</v>
      </c>
      <c r="E3237" s="53" t="s">
        <v>7924</v>
      </c>
      <c r="F3237" s="53" t="s">
        <v>7935</v>
      </c>
      <c r="G3237" s="53" t="s">
        <v>3974</v>
      </c>
    </row>
    <row r="3238" customFormat="false" ht="12.75" hidden="false" customHeight="true" outlineLevel="0" collapsed="false">
      <c r="D3238" s="52" t="n">
        <v>47014</v>
      </c>
      <c r="E3238" s="53" t="s">
        <v>7924</v>
      </c>
      <c r="F3238" s="53" t="s">
        <v>7936</v>
      </c>
      <c r="G3238" s="53" t="s">
        <v>7937</v>
      </c>
    </row>
    <row r="3239" customFormat="false" ht="12.75" hidden="false" customHeight="true" outlineLevel="0" collapsed="false">
      <c r="D3239" s="52" t="n">
        <v>47014</v>
      </c>
      <c r="E3239" s="53" t="s">
        <v>7924</v>
      </c>
      <c r="F3239" s="53" t="s">
        <v>7938</v>
      </c>
      <c r="G3239" s="53" t="s">
        <v>7939</v>
      </c>
    </row>
    <row r="3240" customFormat="false" ht="12.75" hidden="false" customHeight="true" outlineLevel="0" collapsed="false">
      <c r="D3240" s="52" t="n">
        <v>47014</v>
      </c>
      <c r="E3240" s="53" t="s">
        <v>7924</v>
      </c>
      <c r="F3240" s="53" t="s">
        <v>7940</v>
      </c>
      <c r="G3240" s="53" t="s">
        <v>7941</v>
      </c>
    </row>
    <row r="3241" customFormat="false" ht="12.75" hidden="false" customHeight="true" outlineLevel="0" collapsed="false">
      <c r="D3241" s="52" t="n">
        <v>47014</v>
      </c>
      <c r="E3241" s="53" t="s">
        <v>7924</v>
      </c>
      <c r="F3241" s="53" t="s">
        <v>7942</v>
      </c>
      <c r="G3241" s="53" t="s">
        <v>7943</v>
      </c>
    </row>
    <row r="3242" customFormat="false" ht="12.75" hidden="false" customHeight="true" outlineLevel="0" collapsed="false">
      <c r="D3242" s="52" t="n">
        <v>47014</v>
      </c>
      <c r="E3242" s="53" t="s">
        <v>7924</v>
      </c>
      <c r="F3242" s="53" t="s">
        <v>7944</v>
      </c>
      <c r="G3242" s="53" t="s">
        <v>7945</v>
      </c>
    </row>
    <row r="3243" customFormat="false" ht="12.75" hidden="false" customHeight="true" outlineLevel="0" collapsed="false">
      <c r="D3243" s="52" t="n">
        <v>47014</v>
      </c>
      <c r="E3243" s="53" t="s">
        <v>7924</v>
      </c>
      <c r="F3243" s="53" t="s">
        <v>7946</v>
      </c>
      <c r="G3243" s="53" t="s">
        <v>7947</v>
      </c>
    </row>
    <row r="3244" customFormat="false" ht="12.75" hidden="false" customHeight="true" outlineLevel="0" collapsed="false">
      <c r="D3244" s="52" t="n">
        <v>47014</v>
      </c>
      <c r="E3244" s="53" t="s">
        <v>7924</v>
      </c>
      <c r="F3244" s="53" t="s">
        <v>7948</v>
      </c>
      <c r="G3244" s="53" t="s">
        <v>7949</v>
      </c>
    </row>
    <row r="3245" customFormat="false" ht="12.75" hidden="false" customHeight="true" outlineLevel="0" collapsed="false">
      <c r="D3245" s="52" t="n">
        <v>47014</v>
      </c>
      <c r="E3245" s="53" t="s">
        <v>7924</v>
      </c>
      <c r="F3245" s="53" t="s">
        <v>7950</v>
      </c>
      <c r="G3245" s="53" t="s">
        <v>7951</v>
      </c>
    </row>
    <row r="3246" customFormat="false" ht="12.75" hidden="false" customHeight="true" outlineLevel="0" collapsed="false">
      <c r="D3246" s="52" t="n">
        <v>47014</v>
      </c>
      <c r="E3246" s="53" t="s">
        <v>7924</v>
      </c>
      <c r="F3246" s="53" t="s">
        <v>7952</v>
      </c>
      <c r="G3246" s="53" t="s">
        <v>7953</v>
      </c>
    </row>
    <row r="3247" customFormat="false" ht="12.75" hidden="false" customHeight="true" outlineLevel="0" collapsed="false">
      <c r="D3247" s="52" t="n">
        <v>47014</v>
      </c>
      <c r="E3247" s="53" t="s">
        <v>7924</v>
      </c>
      <c r="F3247" s="53" t="s">
        <v>7954</v>
      </c>
      <c r="G3247" s="53" t="s">
        <v>7955</v>
      </c>
    </row>
    <row r="3248" customFormat="false" ht="12.75" hidden="false" customHeight="true" outlineLevel="0" collapsed="false">
      <c r="D3248" s="52" t="n">
        <v>47014</v>
      </c>
      <c r="E3248" s="53" t="s">
        <v>7924</v>
      </c>
      <c r="F3248" s="53" t="s">
        <v>7956</v>
      </c>
      <c r="G3248" s="53" t="s">
        <v>7957</v>
      </c>
    </row>
    <row r="3249" customFormat="false" ht="12.75" hidden="false" customHeight="true" outlineLevel="0" collapsed="false">
      <c r="D3249" s="52" t="n">
        <v>47014</v>
      </c>
      <c r="E3249" s="53" t="s">
        <v>7924</v>
      </c>
      <c r="F3249" s="53" t="s">
        <v>7958</v>
      </c>
      <c r="G3249" s="53" t="s">
        <v>2092</v>
      </c>
    </row>
    <row r="3250" customFormat="false" ht="12.75" hidden="false" customHeight="true" outlineLevel="0" collapsed="false">
      <c r="D3250" s="52" t="n">
        <v>47014</v>
      </c>
      <c r="E3250" s="53" t="s">
        <v>7924</v>
      </c>
      <c r="F3250" s="53" t="s">
        <v>7959</v>
      </c>
      <c r="G3250" s="53" t="s">
        <v>7960</v>
      </c>
    </row>
    <row r="3251" customFormat="false" ht="12.75" hidden="false" customHeight="true" outlineLevel="0" collapsed="false">
      <c r="D3251" s="52" t="n">
        <v>47014</v>
      </c>
      <c r="E3251" s="53" t="s">
        <v>7924</v>
      </c>
      <c r="F3251" s="53" t="s">
        <v>7961</v>
      </c>
      <c r="G3251" s="53" t="s">
        <v>7962</v>
      </c>
    </row>
    <row r="3252" customFormat="false" ht="12.75" hidden="false" customHeight="true" outlineLevel="0" collapsed="false">
      <c r="D3252" s="52" t="n">
        <v>47014</v>
      </c>
      <c r="E3252" s="53" t="s">
        <v>7924</v>
      </c>
      <c r="F3252" s="53" t="s">
        <v>7963</v>
      </c>
      <c r="G3252" s="53" t="s">
        <v>7964</v>
      </c>
    </row>
    <row r="3253" customFormat="false" ht="12.75" hidden="false" customHeight="true" outlineLevel="0" collapsed="false">
      <c r="D3253" s="52" t="n">
        <v>47014</v>
      </c>
      <c r="E3253" s="53" t="s">
        <v>7924</v>
      </c>
      <c r="F3253" s="53" t="s">
        <v>7965</v>
      </c>
      <c r="G3253" s="53" t="s">
        <v>7966</v>
      </c>
    </row>
    <row r="3254" customFormat="false" ht="12.75" hidden="false" customHeight="true" outlineLevel="0" collapsed="false">
      <c r="D3254" s="52" t="n">
        <v>47014</v>
      </c>
      <c r="E3254" s="53" t="s">
        <v>7924</v>
      </c>
      <c r="F3254" s="53" t="s">
        <v>7967</v>
      </c>
      <c r="G3254" s="53" t="s">
        <v>7968</v>
      </c>
    </row>
    <row r="3255" customFormat="false" ht="12.75" hidden="false" customHeight="true" outlineLevel="0" collapsed="false">
      <c r="D3255" s="52" t="n">
        <v>47014</v>
      </c>
      <c r="E3255" s="53" t="s">
        <v>7924</v>
      </c>
      <c r="F3255" s="53" t="s">
        <v>7969</v>
      </c>
      <c r="G3255" s="53" t="s">
        <v>7970</v>
      </c>
    </row>
    <row r="3256" customFormat="false" ht="12.75" hidden="false" customHeight="true" outlineLevel="0" collapsed="false">
      <c r="D3256" s="52" t="n">
        <v>47014</v>
      </c>
      <c r="E3256" s="53" t="s">
        <v>7924</v>
      </c>
      <c r="F3256" s="53" t="s">
        <v>7971</v>
      </c>
      <c r="G3256" s="53" t="s">
        <v>7972</v>
      </c>
    </row>
    <row r="3257" customFormat="false" ht="12.75" hidden="false" customHeight="true" outlineLevel="0" collapsed="false">
      <c r="D3257" s="52" t="n">
        <v>47014</v>
      </c>
      <c r="E3257" s="53" t="s">
        <v>7924</v>
      </c>
      <c r="F3257" s="53" t="s">
        <v>7973</v>
      </c>
      <c r="G3257" s="53" t="s">
        <v>7974</v>
      </c>
    </row>
    <row r="3258" customFormat="false" ht="12.75" hidden="false" customHeight="true" outlineLevel="0" collapsed="false">
      <c r="D3258" s="52" t="n">
        <v>47014</v>
      </c>
      <c r="E3258" s="53" t="s">
        <v>7924</v>
      </c>
      <c r="F3258" s="53" t="s">
        <v>7975</v>
      </c>
      <c r="G3258" s="53" t="s">
        <v>7976</v>
      </c>
    </row>
    <row r="3259" customFormat="false" ht="12.75" hidden="false" customHeight="true" outlineLevel="0" collapsed="false">
      <c r="D3259" s="52" t="n">
        <v>47014</v>
      </c>
      <c r="E3259" s="53" t="s">
        <v>7924</v>
      </c>
      <c r="F3259" s="53" t="s">
        <v>7977</v>
      </c>
      <c r="G3259" s="53" t="s">
        <v>7978</v>
      </c>
    </row>
    <row r="3260" customFormat="false" ht="12.75" hidden="false" customHeight="true" outlineLevel="0" collapsed="false">
      <c r="D3260" s="52" t="n">
        <v>47014</v>
      </c>
      <c r="E3260" s="53" t="s">
        <v>7924</v>
      </c>
      <c r="F3260" s="53" t="s">
        <v>7979</v>
      </c>
      <c r="G3260" s="53" t="s">
        <v>7980</v>
      </c>
    </row>
    <row r="3261" customFormat="false" ht="12.75" hidden="false" customHeight="true" outlineLevel="0" collapsed="false">
      <c r="D3261" s="52" t="n">
        <v>47014</v>
      </c>
      <c r="E3261" s="53" t="s">
        <v>7924</v>
      </c>
      <c r="F3261" s="53" t="s">
        <v>7981</v>
      </c>
      <c r="G3261" s="53" t="s">
        <v>7982</v>
      </c>
    </row>
    <row r="3262" customFormat="false" ht="12.75" hidden="false" customHeight="true" outlineLevel="0" collapsed="false">
      <c r="D3262" s="52" t="n">
        <v>47014</v>
      </c>
      <c r="E3262" s="53" t="s">
        <v>7924</v>
      </c>
      <c r="F3262" s="53" t="s">
        <v>7983</v>
      </c>
      <c r="G3262" s="53" t="s">
        <v>7984</v>
      </c>
    </row>
    <row r="3263" customFormat="false" ht="12.75" hidden="false" customHeight="true" outlineLevel="0" collapsed="false">
      <c r="D3263" s="52" t="n">
        <v>47014</v>
      </c>
      <c r="E3263" s="53" t="s">
        <v>7924</v>
      </c>
      <c r="F3263" s="53" t="s">
        <v>7985</v>
      </c>
      <c r="G3263" s="53" t="s">
        <v>7986</v>
      </c>
    </row>
    <row r="3264" customFormat="false" ht="12.75" hidden="false" customHeight="true" outlineLevel="0" collapsed="false">
      <c r="D3264" s="52" t="n">
        <v>47014</v>
      </c>
      <c r="E3264" s="53" t="s">
        <v>7924</v>
      </c>
      <c r="F3264" s="53" t="s">
        <v>7987</v>
      </c>
      <c r="G3264" s="53" t="s">
        <v>7988</v>
      </c>
    </row>
    <row r="3265" customFormat="false" ht="12.75" hidden="false" customHeight="true" outlineLevel="0" collapsed="false">
      <c r="D3265" s="52" t="n">
        <v>47014</v>
      </c>
      <c r="E3265" s="53" t="s">
        <v>7924</v>
      </c>
      <c r="F3265" s="53" t="s">
        <v>7989</v>
      </c>
      <c r="G3265" s="53" t="s">
        <v>3768</v>
      </c>
    </row>
    <row r="3266" customFormat="false" ht="12.75" hidden="false" customHeight="true" outlineLevel="0" collapsed="false">
      <c r="D3266" s="52" t="n">
        <v>47014</v>
      </c>
      <c r="E3266" s="53" t="s">
        <v>7924</v>
      </c>
      <c r="F3266" s="53" t="s">
        <v>7990</v>
      </c>
      <c r="G3266" s="53" t="s">
        <v>7991</v>
      </c>
    </row>
    <row r="3267" customFormat="false" ht="12.75" hidden="false" customHeight="true" outlineLevel="0" collapsed="false">
      <c r="D3267" s="52" t="n">
        <v>47014</v>
      </c>
      <c r="E3267" s="53" t="s">
        <v>7924</v>
      </c>
      <c r="F3267" s="53" t="s">
        <v>7992</v>
      </c>
      <c r="G3267" s="53" t="s">
        <v>7993</v>
      </c>
    </row>
    <row r="3268" customFormat="false" ht="12.75" hidden="false" customHeight="true" outlineLevel="0" collapsed="false">
      <c r="D3268" s="52" t="n">
        <v>47014</v>
      </c>
      <c r="E3268" s="53" t="s">
        <v>7924</v>
      </c>
      <c r="F3268" s="53" t="s">
        <v>7994</v>
      </c>
      <c r="G3268" s="53" t="s">
        <v>7995</v>
      </c>
    </row>
    <row r="3269" customFormat="false" ht="12.75" hidden="false" customHeight="true" outlineLevel="0" collapsed="false">
      <c r="D3269" s="52" t="n">
        <v>47014</v>
      </c>
      <c r="E3269" s="53" t="s">
        <v>7924</v>
      </c>
      <c r="F3269" s="53" t="s">
        <v>7996</v>
      </c>
      <c r="G3269" s="53" t="s">
        <v>7997</v>
      </c>
    </row>
    <row r="3270" customFormat="false" ht="12.75" hidden="false" customHeight="true" outlineLevel="0" collapsed="false">
      <c r="D3270" s="52" t="n">
        <v>47014</v>
      </c>
      <c r="E3270" s="53" t="s">
        <v>7924</v>
      </c>
      <c r="F3270" s="53" t="s">
        <v>7998</v>
      </c>
      <c r="G3270" s="53" t="s">
        <v>7999</v>
      </c>
    </row>
    <row r="3271" customFormat="false" ht="12.75" hidden="false" customHeight="true" outlineLevel="0" collapsed="false">
      <c r="D3271" s="52" t="n">
        <v>47014</v>
      </c>
      <c r="E3271" s="53" t="s">
        <v>7924</v>
      </c>
      <c r="F3271" s="53" t="s">
        <v>8000</v>
      </c>
      <c r="G3271" s="53" t="s">
        <v>8001</v>
      </c>
    </row>
    <row r="3272" customFormat="false" ht="12.75" hidden="false" customHeight="true" outlineLevel="0" collapsed="false">
      <c r="D3272" s="52" t="n">
        <v>47014</v>
      </c>
      <c r="E3272" s="53" t="s">
        <v>7924</v>
      </c>
      <c r="F3272" s="53" t="s">
        <v>8002</v>
      </c>
      <c r="G3272" s="53" t="s">
        <v>3541</v>
      </c>
    </row>
    <row r="3273" customFormat="false" ht="12.75" hidden="false" customHeight="true" outlineLevel="0" collapsed="false">
      <c r="D3273" s="52" t="n">
        <v>47014</v>
      </c>
      <c r="E3273" s="53" t="s">
        <v>7924</v>
      </c>
      <c r="F3273" s="53" t="s">
        <v>8003</v>
      </c>
      <c r="G3273" s="53" t="s">
        <v>6732</v>
      </c>
    </row>
    <row r="3274" customFormat="false" ht="12.75" hidden="false" customHeight="true" outlineLevel="0" collapsed="false">
      <c r="D3274" s="52" t="n">
        <v>47014</v>
      </c>
      <c r="E3274" s="53" t="s">
        <v>7924</v>
      </c>
      <c r="F3274" s="53" t="s">
        <v>8004</v>
      </c>
      <c r="G3274" s="53" t="s">
        <v>8005</v>
      </c>
    </row>
    <row r="3275" customFormat="false" ht="12.75" hidden="false" customHeight="true" outlineLevel="0" collapsed="false">
      <c r="D3275" s="52" t="n">
        <v>47014</v>
      </c>
      <c r="E3275" s="53" t="s">
        <v>7924</v>
      </c>
      <c r="F3275" s="53" t="s">
        <v>8006</v>
      </c>
      <c r="G3275" s="53" t="s">
        <v>4169</v>
      </c>
    </row>
    <row r="3276" customFormat="false" ht="12.75" hidden="false" customHeight="true" outlineLevel="0" collapsed="false">
      <c r="D3276" s="52" t="n">
        <v>47014</v>
      </c>
      <c r="E3276" s="53" t="s">
        <v>7924</v>
      </c>
      <c r="F3276" s="53" t="s">
        <v>8007</v>
      </c>
      <c r="G3276" s="53" t="s">
        <v>4117</v>
      </c>
    </row>
    <row r="3277" customFormat="false" ht="12.75" hidden="false" customHeight="true" outlineLevel="0" collapsed="false">
      <c r="D3277" s="52" t="n">
        <v>47014</v>
      </c>
      <c r="E3277" s="53" t="s">
        <v>7924</v>
      </c>
      <c r="F3277" s="53" t="s">
        <v>8008</v>
      </c>
      <c r="G3277" s="53" t="s">
        <v>8009</v>
      </c>
    </row>
    <row r="3278" customFormat="false" ht="12.75" hidden="false" customHeight="true" outlineLevel="0" collapsed="false">
      <c r="D3278" s="52" t="n">
        <v>47014</v>
      </c>
      <c r="E3278" s="53" t="s">
        <v>7924</v>
      </c>
      <c r="F3278" s="53" t="s">
        <v>8010</v>
      </c>
      <c r="G3278" s="53" t="s">
        <v>8011</v>
      </c>
    </row>
    <row r="3279" customFormat="false" ht="12.75" hidden="false" customHeight="true" outlineLevel="0" collapsed="false">
      <c r="D3279" s="52" t="n">
        <v>47014</v>
      </c>
      <c r="E3279" s="53" t="s">
        <v>7924</v>
      </c>
      <c r="F3279" s="53" t="s">
        <v>8012</v>
      </c>
      <c r="G3279" s="53" t="s">
        <v>8013</v>
      </c>
    </row>
    <row r="3280" customFormat="false" ht="12.75" hidden="false" customHeight="true" outlineLevel="0" collapsed="false">
      <c r="D3280" s="52" t="n">
        <v>47014</v>
      </c>
      <c r="E3280" s="53" t="s">
        <v>7924</v>
      </c>
      <c r="F3280" s="53" t="s">
        <v>8014</v>
      </c>
      <c r="G3280" s="53" t="s">
        <v>6649</v>
      </c>
    </row>
    <row r="3281" customFormat="false" ht="12.75" hidden="false" customHeight="true" outlineLevel="0" collapsed="false">
      <c r="D3281" s="52" t="n">
        <v>47014</v>
      </c>
      <c r="E3281" s="53" t="s">
        <v>7924</v>
      </c>
      <c r="F3281" s="53" t="s">
        <v>8015</v>
      </c>
      <c r="G3281" s="53" t="s">
        <v>8016</v>
      </c>
    </row>
    <row r="3282" customFormat="false" ht="12.75" hidden="false" customHeight="true" outlineLevel="0" collapsed="false">
      <c r="D3282" s="52" t="n">
        <v>47014</v>
      </c>
      <c r="E3282" s="53" t="s">
        <v>7924</v>
      </c>
      <c r="F3282" s="53" t="s">
        <v>8017</v>
      </c>
      <c r="G3282" s="53" t="s">
        <v>8018</v>
      </c>
    </row>
    <row r="3283" customFormat="false" ht="12.75" hidden="false" customHeight="true" outlineLevel="0" collapsed="false">
      <c r="D3283" s="52" t="n">
        <v>47014</v>
      </c>
      <c r="E3283" s="53" t="s">
        <v>7924</v>
      </c>
      <c r="F3283" s="53" t="s">
        <v>8019</v>
      </c>
      <c r="G3283" s="53" t="s">
        <v>8020</v>
      </c>
    </row>
    <row r="3284" customFormat="false" ht="12.75" hidden="false" customHeight="true" outlineLevel="0" collapsed="false">
      <c r="D3284" s="52" t="n">
        <v>47014</v>
      </c>
      <c r="E3284" s="53" t="s">
        <v>7924</v>
      </c>
      <c r="F3284" s="53" t="s">
        <v>8021</v>
      </c>
      <c r="G3284" s="53" t="s">
        <v>8022</v>
      </c>
    </row>
    <row r="3285" customFormat="false" ht="12.75" hidden="false" customHeight="true" outlineLevel="0" collapsed="false">
      <c r="D3285" s="52" t="n">
        <v>47014</v>
      </c>
      <c r="E3285" s="53" t="s">
        <v>7924</v>
      </c>
      <c r="F3285" s="53" t="s">
        <v>8023</v>
      </c>
      <c r="G3285" s="53" t="s">
        <v>8024</v>
      </c>
    </row>
    <row r="3286" customFormat="false" ht="12.75" hidden="false" customHeight="true" outlineLevel="0" collapsed="false">
      <c r="D3286" s="52" t="n">
        <v>47014</v>
      </c>
      <c r="E3286" s="53" t="s">
        <v>7924</v>
      </c>
      <c r="F3286" s="53" t="s">
        <v>8025</v>
      </c>
      <c r="G3286" s="53" t="s">
        <v>8026</v>
      </c>
    </row>
    <row r="3287" customFormat="false" ht="12.75" hidden="false" customHeight="true" outlineLevel="0" collapsed="false">
      <c r="D3287" s="52" t="n">
        <v>47014</v>
      </c>
      <c r="E3287" s="53" t="s">
        <v>7924</v>
      </c>
      <c r="F3287" s="53" t="s">
        <v>8027</v>
      </c>
      <c r="G3287" s="53" t="s">
        <v>8028</v>
      </c>
    </row>
    <row r="3288" customFormat="false" ht="12.75" hidden="false" customHeight="true" outlineLevel="0" collapsed="false">
      <c r="D3288" s="52" t="n">
        <v>47014</v>
      </c>
      <c r="E3288" s="53" t="s">
        <v>7924</v>
      </c>
      <c r="F3288" s="53" t="s">
        <v>8029</v>
      </c>
      <c r="G3288" s="53" t="s">
        <v>8030</v>
      </c>
    </row>
    <row r="3289" customFormat="false" ht="12.75" hidden="false" customHeight="true" outlineLevel="0" collapsed="false">
      <c r="D3289" s="52" t="n">
        <v>47014</v>
      </c>
      <c r="E3289" s="53" t="s">
        <v>7924</v>
      </c>
      <c r="F3289" s="53" t="s">
        <v>8031</v>
      </c>
      <c r="G3289" s="53" t="s">
        <v>8032</v>
      </c>
    </row>
    <row r="3290" customFormat="false" ht="12.75" hidden="false" customHeight="true" outlineLevel="0" collapsed="false">
      <c r="D3290" s="52" t="n">
        <v>47014</v>
      </c>
      <c r="E3290" s="53" t="s">
        <v>7924</v>
      </c>
      <c r="F3290" s="53" t="s">
        <v>8033</v>
      </c>
      <c r="G3290" s="53" t="s">
        <v>8034</v>
      </c>
    </row>
    <row r="3291" customFormat="false" ht="12.75" hidden="false" customHeight="true" outlineLevel="0" collapsed="false">
      <c r="D3291" s="52" t="n">
        <v>47014</v>
      </c>
      <c r="E3291" s="53" t="s">
        <v>7924</v>
      </c>
      <c r="F3291" s="53" t="s">
        <v>8035</v>
      </c>
      <c r="G3291" s="53" t="s">
        <v>8036</v>
      </c>
    </row>
    <row r="3292" customFormat="false" ht="12.75" hidden="false" customHeight="true" outlineLevel="0" collapsed="false">
      <c r="D3292" s="52" t="n">
        <v>47014</v>
      </c>
      <c r="E3292" s="53" t="s">
        <v>7924</v>
      </c>
      <c r="F3292" s="53" t="s">
        <v>8037</v>
      </c>
      <c r="G3292" s="53" t="s">
        <v>8038</v>
      </c>
    </row>
    <row r="3293" customFormat="false" ht="12.75" hidden="false" customHeight="true" outlineLevel="0" collapsed="false">
      <c r="D3293" s="52" t="n">
        <v>47014</v>
      </c>
      <c r="E3293" s="53" t="s">
        <v>7924</v>
      </c>
      <c r="F3293" s="53" t="s">
        <v>8039</v>
      </c>
      <c r="G3293" s="53" t="s">
        <v>8040</v>
      </c>
    </row>
    <row r="3294" customFormat="false" ht="12.75" hidden="false" customHeight="true" outlineLevel="0" collapsed="false">
      <c r="D3294" s="52" t="n">
        <v>47014</v>
      </c>
      <c r="E3294" s="53" t="s">
        <v>7924</v>
      </c>
      <c r="F3294" s="53" t="s">
        <v>8041</v>
      </c>
      <c r="G3294" s="53" t="s">
        <v>8042</v>
      </c>
    </row>
    <row r="3295" customFormat="false" ht="12.75" hidden="false" customHeight="true" outlineLevel="0" collapsed="false">
      <c r="D3295" s="52" t="n">
        <v>47014</v>
      </c>
      <c r="E3295" s="53" t="s">
        <v>7924</v>
      </c>
      <c r="F3295" s="53" t="s">
        <v>8043</v>
      </c>
      <c r="G3295" s="53" t="s">
        <v>8044</v>
      </c>
    </row>
    <row r="3296" customFormat="false" ht="12.75" hidden="false" customHeight="true" outlineLevel="0" collapsed="false">
      <c r="D3296" s="52" t="n">
        <v>47014</v>
      </c>
      <c r="E3296" s="53" t="s">
        <v>7924</v>
      </c>
      <c r="F3296" s="53" t="s">
        <v>8045</v>
      </c>
      <c r="G3296" s="53" t="s">
        <v>3782</v>
      </c>
    </row>
    <row r="3297" customFormat="false" ht="12.75" hidden="false" customHeight="true" outlineLevel="0" collapsed="false">
      <c r="D3297" s="52" t="n">
        <v>47014</v>
      </c>
      <c r="E3297" s="53" t="s">
        <v>7924</v>
      </c>
      <c r="F3297" s="53" t="s">
        <v>8046</v>
      </c>
      <c r="G3297" s="53" t="s">
        <v>8047</v>
      </c>
    </row>
    <row r="3298" customFormat="false" ht="12.75" hidden="false" customHeight="true" outlineLevel="0" collapsed="false">
      <c r="D3298" s="52" t="n">
        <v>47014</v>
      </c>
      <c r="E3298" s="53" t="s">
        <v>7924</v>
      </c>
      <c r="F3298" s="53" t="s">
        <v>8048</v>
      </c>
      <c r="G3298" s="53" t="s">
        <v>8049</v>
      </c>
    </row>
    <row r="3299" customFormat="false" ht="12.75" hidden="false" customHeight="true" outlineLevel="0" collapsed="false">
      <c r="D3299" s="52" t="n">
        <v>47014</v>
      </c>
      <c r="E3299" s="53" t="s">
        <v>7924</v>
      </c>
      <c r="F3299" s="53" t="s">
        <v>8050</v>
      </c>
      <c r="G3299" s="53" t="s">
        <v>8051</v>
      </c>
    </row>
    <row r="3300" customFormat="false" ht="12.75" hidden="false" customHeight="true" outlineLevel="0" collapsed="false">
      <c r="D3300" s="52" t="n">
        <v>47014</v>
      </c>
      <c r="E3300" s="53" t="s">
        <v>7924</v>
      </c>
      <c r="F3300" s="53" t="s">
        <v>8052</v>
      </c>
      <c r="G3300" s="53" t="s">
        <v>2405</v>
      </c>
    </row>
    <row r="3301" customFormat="false" ht="12.75" hidden="false" customHeight="true" outlineLevel="0" collapsed="false">
      <c r="D3301" s="52" t="n">
        <v>47014</v>
      </c>
      <c r="E3301" s="53" t="s">
        <v>7924</v>
      </c>
      <c r="F3301" s="53" t="s">
        <v>8053</v>
      </c>
      <c r="G3301" s="53" t="s">
        <v>8054</v>
      </c>
    </row>
    <row r="3302" customFormat="false" ht="12.75" hidden="false" customHeight="true" outlineLevel="0" collapsed="false">
      <c r="D3302" s="52" t="n">
        <v>47014</v>
      </c>
      <c r="E3302" s="53" t="s">
        <v>7924</v>
      </c>
      <c r="F3302" s="53" t="s">
        <v>8055</v>
      </c>
      <c r="G3302" s="53" t="s">
        <v>8056</v>
      </c>
    </row>
    <row r="3303" customFormat="false" ht="12.75" hidden="false" customHeight="true" outlineLevel="0" collapsed="false">
      <c r="D3303" s="52" t="n">
        <v>47014</v>
      </c>
      <c r="E3303" s="53" t="s">
        <v>7924</v>
      </c>
      <c r="F3303" s="53" t="s">
        <v>8057</v>
      </c>
      <c r="G3303" s="53" t="s">
        <v>8058</v>
      </c>
    </row>
    <row r="3304" customFormat="false" ht="12.75" hidden="false" customHeight="true" outlineLevel="0" collapsed="false">
      <c r="D3304" s="52" t="n">
        <v>47014</v>
      </c>
      <c r="E3304" s="53" t="s">
        <v>7924</v>
      </c>
      <c r="F3304" s="53" t="s">
        <v>8059</v>
      </c>
      <c r="G3304" s="53" t="s">
        <v>2288</v>
      </c>
    </row>
    <row r="3305" customFormat="false" ht="12.75" hidden="false" customHeight="true" outlineLevel="0" collapsed="false">
      <c r="D3305" s="52" t="n">
        <v>47014</v>
      </c>
      <c r="E3305" s="53" t="s">
        <v>7924</v>
      </c>
      <c r="F3305" s="53" t="s">
        <v>8060</v>
      </c>
      <c r="G3305" s="53" t="s">
        <v>8061</v>
      </c>
    </row>
    <row r="3306" customFormat="false" ht="12.75" hidden="false" customHeight="true" outlineLevel="0" collapsed="false">
      <c r="D3306" s="52" t="n">
        <v>47014</v>
      </c>
      <c r="E3306" s="53" t="s">
        <v>7924</v>
      </c>
      <c r="F3306" s="53" t="s">
        <v>8062</v>
      </c>
      <c r="G3306" s="53" t="s">
        <v>8063</v>
      </c>
    </row>
    <row r="3307" customFormat="false" ht="12.75" hidden="false" customHeight="true" outlineLevel="0" collapsed="false">
      <c r="D3307" s="52" t="n">
        <v>47014</v>
      </c>
      <c r="E3307" s="53" t="s">
        <v>7924</v>
      </c>
      <c r="F3307" s="53" t="s">
        <v>8064</v>
      </c>
      <c r="G3307" s="53" t="s">
        <v>8065</v>
      </c>
    </row>
    <row r="3308" customFormat="false" ht="12.75" hidden="false" customHeight="true" outlineLevel="0" collapsed="false">
      <c r="D3308" s="52" t="n">
        <v>47014</v>
      </c>
      <c r="E3308" s="53" t="s">
        <v>7924</v>
      </c>
      <c r="F3308" s="53" t="s">
        <v>8066</v>
      </c>
      <c r="G3308" s="53" t="s">
        <v>8067</v>
      </c>
    </row>
    <row r="3309" customFormat="false" ht="12.75" hidden="false" customHeight="true" outlineLevel="0" collapsed="false">
      <c r="D3309" s="52" t="n">
        <v>47014</v>
      </c>
      <c r="E3309" s="53" t="s">
        <v>7924</v>
      </c>
      <c r="F3309" s="53" t="s">
        <v>8068</v>
      </c>
      <c r="G3309" s="53" t="s">
        <v>8069</v>
      </c>
    </row>
    <row r="3310" customFormat="false" ht="12.75" hidden="false" customHeight="true" outlineLevel="0" collapsed="false">
      <c r="D3310" s="52" t="n">
        <v>47014</v>
      </c>
      <c r="E3310" s="53" t="s">
        <v>7924</v>
      </c>
      <c r="F3310" s="53" t="s">
        <v>8070</v>
      </c>
      <c r="G3310" s="53" t="s">
        <v>8071</v>
      </c>
    </row>
    <row r="3311" customFormat="false" ht="12.75" hidden="false" customHeight="true" outlineLevel="0" collapsed="false">
      <c r="D3311" s="52" t="n">
        <v>47014</v>
      </c>
      <c r="E3311" s="53" t="s">
        <v>7924</v>
      </c>
      <c r="F3311" s="53" t="s">
        <v>8072</v>
      </c>
      <c r="G3311" s="53" t="s">
        <v>8073</v>
      </c>
    </row>
    <row r="3312" customFormat="false" ht="12.75" hidden="false" customHeight="true" outlineLevel="0" collapsed="false">
      <c r="D3312" s="52" t="n">
        <v>47014</v>
      </c>
      <c r="E3312" s="53" t="s">
        <v>7924</v>
      </c>
      <c r="F3312" s="53" t="s">
        <v>8074</v>
      </c>
      <c r="G3312" s="53" t="s">
        <v>8075</v>
      </c>
    </row>
    <row r="3313" customFormat="false" ht="12.75" hidden="false" customHeight="true" outlineLevel="0" collapsed="false">
      <c r="D3313" s="52" t="n">
        <v>47014</v>
      </c>
      <c r="E3313" s="53" t="s">
        <v>7924</v>
      </c>
      <c r="F3313" s="53" t="s">
        <v>8076</v>
      </c>
      <c r="G3313" s="53" t="s">
        <v>8077</v>
      </c>
    </row>
    <row r="3314" customFormat="false" ht="12.75" hidden="false" customHeight="true" outlineLevel="0" collapsed="false">
      <c r="D3314" s="52" t="n">
        <v>47014</v>
      </c>
      <c r="E3314" s="53" t="s">
        <v>7924</v>
      </c>
      <c r="F3314" s="53" t="s">
        <v>8078</v>
      </c>
      <c r="G3314" s="53" t="s">
        <v>8079</v>
      </c>
    </row>
    <row r="3315" customFormat="false" ht="12.75" hidden="false" customHeight="true" outlineLevel="0" collapsed="false">
      <c r="D3315" s="52" t="n">
        <v>47014</v>
      </c>
      <c r="E3315" s="53" t="s">
        <v>7924</v>
      </c>
      <c r="F3315" s="53" t="s">
        <v>8080</v>
      </c>
      <c r="G3315" s="53" t="s">
        <v>8081</v>
      </c>
    </row>
    <row r="3316" customFormat="false" ht="12.75" hidden="false" customHeight="true" outlineLevel="0" collapsed="false">
      <c r="D3316" s="52" t="n">
        <v>47014</v>
      </c>
      <c r="E3316" s="53" t="s">
        <v>7924</v>
      </c>
      <c r="F3316" s="53" t="s">
        <v>8082</v>
      </c>
      <c r="G3316" s="53" t="s">
        <v>8083</v>
      </c>
    </row>
    <row r="3317" customFormat="false" ht="12.75" hidden="false" customHeight="true" outlineLevel="0" collapsed="false">
      <c r="D3317" s="52" t="n">
        <v>47014</v>
      </c>
      <c r="E3317" s="53" t="s">
        <v>7924</v>
      </c>
      <c r="F3317" s="53" t="s">
        <v>8084</v>
      </c>
      <c r="G3317" s="53" t="s">
        <v>8085</v>
      </c>
    </row>
    <row r="3318" customFormat="false" ht="12.75" hidden="false" customHeight="true" outlineLevel="0" collapsed="false">
      <c r="D3318" s="52" t="n">
        <v>47014</v>
      </c>
      <c r="E3318" s="53" t="s">
        <v>7924</v>
      </c>
      <c r="F3318" s="53" t="s">
        <v>8086</v>
      </c>
      <c r="G3318" s="53" t="s">
        <v>8087</v>
      </c>
    </row>
    <row r="3319" customFormat="false" ht="12.75" hidden="false" customHeight="true" outlineLevel="0" collapsed="false">
      <c r="D3319" s="52" t="n">
        <v>47014</v>
      </c>
      <c r="E3319" s="53" t="s">
        <v>7924</v>
      </c>
      <c r="F3319" s="53" t="s">
        <v>8088</v>
      </c>
      <c r="G3319" s="53" t="s">
        <v>8089</v>
      </c>
    </row>
    <row r="3320" customFormat="false" ht="12.75" hidden="false" customHeight="true" outlineLevel="0" collapsed="false">
      <c r="D3320" s="52" t="n">
        <v>47014</v>
      </c>
      <c r="E3320" s="53" t="s">
        <v>7924</v>
      </c>
      <c r="F3320" s="53" t="s">
        <v>8090</v>
      </c>
      <c r="G3320" s="53" t="s">
        <v>8091</v>
      </c>
    </row>
    <row r="3321" customFormat="false" ht="12.75" hidden="false" customHeight="true" outlineLevel="0" collapsed="false">
      <c r="D3321" s="52" t="n">
        <v>47014</v>
      </c>
      <c r="E3321" s="53" t="s">
        <v>7924</v>
      </c>
      <c r="F3321" s="53" t="s">
        <v>8092</v>
      </c>
      <c r="G3321" s="53" t="s">
        <v>8093</v>
      </c>
    </row>
    <row r="3322" customFormat="false" ht="12.75" hidden="false" customHeight="true" outlineLevel="0" collapsed="false">
      <c r="D3322" s="52" t="n">
        <v>47014</v>
      </c>
      <c r="E3322" s="53" t="s">
        <v>7924</v>
      </c>
      <c r="F3322" s="53" t="s">
        <v>8094</v>
      </c>
      <c r="G3322" s="53" t="s">
        <v>8095</v>
      </c>
    </row>
    <row r="3323" customFormat="false" ht="12.75" hidden="false" customHeight="true" outlineLevel="0" collapsed="false">
      <c r="D3323" s="52" t="n">
        <v>47014</v>
      </c>
      <c r="E3323" s="53" t="s">
        <v>7924</v>
      </c>
      <c r="F3323" s="53" t="s">
        <v>8096</v>
      </c>
      <c r="G3323" s="53" t="s">
        <v>8097</v>
      </c>
    </row>
    <row r="3324" customFormat="false" ht="12.75" hidden="false" customHeight="true" outlineLevel="0" collapsed="false">
      <c r="D3324" s="52" t="n">
        <v>47014</v>
      </c>
      <c r="E3324" s="53" t="s">
        <v>7924</v>
      </c>
      <c r="F3324" s="53" t="s">
        <v>8098</v>
      </c>
      <c r="G3324" s="53" t="s">
        <v>8099</v>
      </c>
    </row>
    <row r="3325" customFormat="false" ht="12.75" hidden="false" customHeight="true" outlineLevel="0" collapsed="false">
      <c r="D3325" s="52" t="n">
        <v>47014</v>
      </c>
      <c r="E3325" s="53" t="s">
        <v>7924</v>
      </c>
      <c r="F3325" s="53" t="s">
        <v>8100</v>
      </c>
      <c r="G3325" s="53" t="s">
        <v>8101</v>
      </c>
    </row>
    <row r="3326" customFormat="false" ht="12.75" hidden="false" customHeight="true" outlineLevel="0" collapsed="false">
      <c r="D3326" s="52" t="n">
        <v>47014</v>
      </c>
      <c r="E3326" s="53" t="s">
        <v>7924</v>
      </c>
      <c r="F3326" s="53" t="s">
        <v>8102</v>
      </c>
      <c r="G3326" s="53" t="s">
        <v>8103</v>
      </c>
    </row>
    <row r="3327" customFormat="false" ht="12.75" hidden="false" customHeight="true" outlineLevel="0" collapsed="false">
      <c r="D3327" s="52" t="n">
        <v>47014</v>
      </c>
      <c r="E3327" s="53" t="s">
        <v>7924</v>
      </c>
      <c r="F3327" s="53" t="s">
        <v>8104</v>
      </c>
      <c r="G3327" s="53" t="s">
        <v>8105</v>
      </c>
    </row>
    <row r="3328" customFormat="false" ht="12.75" hidden="false" customHeight="true" outlineLevel="0" collapsed="false">
      <c r="D3328" s="52" t="n">
        <v>47014</v>
      </c>
      <c r="E3328" s="53" t="s">
        <v>7924</v>
      </c>
      <c r="F3328" s="53" t="s">
        <v>8106</v>
      </c>
      <c r="G3328" s="53" t="s">
        <v>1913</v>
      </c>
    </row>
    <row r="3329" customFormat="false" ht="12.75" hidden="false" customHeight="true" outlineLevel="0" collapsed="false">
      <c r="D3329" s="52" t="n">
        <v>47014</v>
      </c>
      <c r="E3329" s="53" t="s">
        <v>7924</v>
      </c>
      <c r="F3329" s="53" t="s">
        <v>8107</v>
      </c>
      <c r="G3329" s="53" t="s">
        <v>8108</v>
      </c>
    </row>
    <row r="3330" customFormat="false" ht="12.75" hidden="false" customHeight="true" outlineLevel="0" collapsed="false">
      <c r="D3330" s="52" t="n">
        <v>47014</v>
      </c>
      <c r="E3330" s="53" t="s">
        <v>7924</v>
      </c>
      <c r="F3330" s="53" t="s">
        <v>8109</v>
      </c>
      <c r="G3330" s="53" t="s">
        <v>8110</v>
      </c>
    </row>
    <row r="3331" customFormat="false" ht="12.75" hidden="false" customHeight="true" outlineLevel="0" collapsed="false">
      <c r="D3331" s="50" t="n">
        <v>47024</v>
      </c>
      <c r="E3331" s="51" t="s">
        <v>1976</v>
      </c>
      <c r="F3331" s="53" t="s">
        <v>8111</v>
      </c>
      <c r="G3331" s="53" t="s">
        <v>8112</v>
      </c>
    </row>
    <row r="3332" customFormat="false" ht="12.75" hidden="false" customHeight="true" outlineLevel="0" collapsed="false">
      <c r="D3332" s="50" t="n">
        <v>47024</v>
      </c>
      <c r="E3332" s="51" t="s">
        <v>1976</v>
      </c>
      <c r="F3332" s="53" t="s">
        <v>8113</v>
      </c>
      <c r="G3332" s="53" t="s">
        <v>4834</v>
      </c>
    </row>
    <row r="3333" customFormat="false" ht="12.75" hidden="false" customHeight="true" outlineLevel="0" collapsed="false">
      <c r="D3333" s="50" t="n">
        <v>47024</v>
      </c>
      <c r="E3333" s="51" t="s">
        <v>1976</v>
      </c>
      <c r="F3333" s="53" t="s">
        <v>8114</v>
      </c>
      <c r="G3333" s="53" t="s">
        <v>8115</v>
      </c>
    </row>
    <row r="3334" customFormat="false" ht="12.75" hidden="false" customHeight="true" outlineLevel="0" collapsed="false">
      <c r="D3334" s="50" t="n">
        <v>47024</v>
      </c>
      <c r="E3334" s="51" t="s">
        <v>1976</v>
      </c>
      <c r="F3334" s="53" t="s">
        <v>8116</v>
      </c>
      <c r="G3334" s="53" t="s">
        <v>8117</v>
      </c>
    </row>
    <row r="3335" customFormat="false" ht="12.75" hidden="false" customHeight="true" outlineLevel="0" collapsed="false">
      <c r="D3335" s="50" t="n">
        <v>47024</v>
      </c>
      <c r="E3335" s="51" t="s">
        <v>1976</v>
      </c>
      <c r="F3335" s="53" t="s">
        <v>8118</v>
      </c>
      <c r="G3335" s="53" t="s">
        <v>8119</v>
      </c>
    </row>
    <row r="3336" customFormat="false" ht="12.75" hidden="false" customHeight="true" outlineLevel="0" collapsed="false">
      <c r="D3336" s="50" t="n">
        <v>47024</v>
      </c>
      <c r="E3336" s="51" t="s">
        <v>1976</v>
      </c>
      <c r="F3336" s="53" t="s">
        <v>8120</v>
      </c>
      <c r="G3336" s="53" t="s">
        <v>8121</v>
      </c>
    </row>
    <row r="3337" customFormat="false" ht="12.75" hidden="false" customHeight="true" outlineLevel="0" collapsed="false">
      <c r="D3337" s="50" t="n">
        <v>47024</v>
      </c>
      <c r="E3337" s="51" t="s">
        <v>1976</v>
      </c>
      <c r="F3337" s="53" t="s">
        <v>8122</v>
      </c>
      <c r="G3337" s="53" t="s">
        <v>8123</v>
      </c>
    </row>
    <row r="3338" customFormat="false" ht="12.75" hidden="false" customHeight="true" outlineLevel="0" collapsed="false">
      <c r="D3338" s="50" t="n">
        <v>47024</v>
      </c>
      <c r="E3338" s="51" t="s">
        <v>1976</v>
      </c>
      <c r="F3338" s="53" t="s">
        <v>8124</v>
      </c>
      <c r="G3338" s="53" t="s">
        <v>8125</v>
      </c>
    </row>
    <row r="3339" customFormat="false" ht="12.75" hidden="false" customHeight="true" outlineLevel="0" collapsed="false">
      <c r="D3339" s="50" t="n">
        <v>47024</v>
      </c>
      <c r="E3339" s="51" t="s">
        <v>1976</v>
      </c>
      <c r="F3339" s="53" t="s">
        <v>8126</v>
      </c>
      <c r="G3339" s="53" t="s">
        <v>3591</v>
      </c>
    </row>
    <row r="3340" customFormat="false" ht="12.75" hidden="false" customHeight="true" outlineLevel="0" collapsed="false">
      <c r="D3340" s="50" t="n">
        <v>47024</v>
      </c>
      <c r="E3340" s="51" t="s">
        <v>1976</v>
      </c>
      <c r="F3340" s="53" t="s">
        <v>8127</v>
      </c>
      <c r="G3340" s="53" t="s">
        <v>8128</v>
      </c>
    </row>
    <row r="3341" customFormat="false" ht="12.75" hidden="false" customHeight="true" outlineLevel="0" collapsed="false">
      <c r="D3341" s="50" t="n">
        <v>47024</v>
      </c>
      <c r="E3341" s="51" t="s">
        <v>1976</v>
      </c>
      <c r="F3341" s="53" t="s">
        <v>8129</v>
      </c>
      <c r="G3341" s="53" t="s">
        <v>8130</v>
      </c>
    </row>
    <row r="3342" customFormat="false" ht="12.75" hidden="false" customHeight="true" outlineLevel="0" collapsed="false">
      <c r="D3342" s="50" t="n">
        <v>47024</v>
      </c>
      <c r="E3342" s="51" t="s">
        <v>1976</v>
      </c>
      <c r="F3342" s="53" t="s">
        <v>8131</v>
      </c>
      <c r="G3342" s="53" t="s">
        <v>8132</v>
      </c>
    </row>
    <row r="3343" customFormat="false" ht="12.75" hidden="false" customHeight="true" outlineLevel="0" collapsed="false">
      <c r="D3343" s="50" t="n">
        <v>47024</v>
      </c>
      <c r="E3343" s="51" t="s">
        <v>1976</v>
      </c>
      <c r="F3343" s="53" t="s">
        <v>8133</v>
      </c>
      <c r="G3343" s="53" t="s">
        <v>2841</v>
      </c>
    </row>
    <row r="3344" customFormat="false" ht="12.75" hidden="false" customHeight="true" outlineLevel="0" collapsed="false">
      <c r="D3344" s="50" t="n">
        <v>47024</v>
      </c>
      <c r="E3344" s="51" t="s">
        <v>1976</v>
      </c>
      <c r="F3344" s="53" t="s">
        <v>8134</v>
      </c>
      <c r="G3344" s="53" t="s">
        <v>8135</v>
      </c>
    </row>
    <row r="3345" customFormat="false" ht="12.75" hidden="false" customHeight="true" outlineLevel="0" collapsed="false">
      <c r="D3345" s="50" t="n">
        <v>47024</v>
      </c>
      <c r="E3345" s="51" t="s">
        <v>1976</v>
      </c>
      <c r="F3345" s="53" t="s">
        <v>8136</v>
      </c>
      <c r="G3345" s="53" t="s">
        <v>8137</v>
      </c>
    </row>
    <row r="3346" customFormat="false" ht="12.75" hidden="false" customHeight="true" outlineLevel="0" collapsed="false">
      <c r="D3346" s="50" t="n">
        <v>47024</v>
      </c>
      <c r="E3346" s="51" t="s">
        <v>1976</v>
      </c>
      <c r="F3346" s="53" t="s">
        <v>8138</v>
      </c>
      <c r="G3346" s="53" t="s">
        <v>8139</v>
      </c>
    </row>
    <row r="3347" customFormat="false" ht="12.75" hidden="false" customHeight="true" outlineLevel="0" collapsed="false">
      <c r="D3347" s="50" t="n">
        <v>47024</v>
      </c>
      <c r="E3347" s="51" t="s">
        <v>1976</v>
      </c>
      <c r="F3347" s="53" t="s">
        <v>8140</v>
      </c>
      <c r="G3347" s="53" t="s">
        <v>8141</v>
      </c>
    </row>
    <row r="3348" customFormat="false" ht="12.75" hidden="false" customHeight="true" outlineLevel="0" collapsed="false">
      <c r="D3348" s="50" t="n">
        <v>47024</v>
      </c>
      <c r="E3348" s="51" t="s">
        <v>1976</v>
      </c>
      <c r="F3348" s="53" t="s">
        <v>8142</v>
      </c>
      <c r="G3348" s="53" t="s">
        <v>2878</v>
      </c>
    </row>
    <row r="3349" customFormat="false" ht="12.75" hidden="false" customHeight="true" outlineLevel="0" collapsed="false">
      <c r="D3349" s="50" t="n">
        <v>47024</v>
      </c>
      <c r="E3349" s="51" t="s">
        <v>1976</v>
      </c>
      <c r="F3349" s="53" t="s">
        <v>8143</v>
      </c>
      <c r="G3349" s="53" t="s">
        <v>8144</v>
      </c>
    </row>
    <row r="3350" customFormat="false" ht="12.75" hidden="false" customHeight="true" outlineLevel="0" collapsed="false">
      <c r="D3350" s="52" t="n">
        <v>53019</v>
      </c>
      <c r="E3350" s="53" t="s">
        <v>8145</v>
      </c>
      <c r="F3350" s="53" t="s">
        <v>8146</v>
      </c>
      <c r="G3350" s="53" t="s">
        <v>8147</v>
      </c>
    </row>
    <row r="3351" customFormat="false" ht="12.75" hidden="false" customHeight="true" outlineLevel="0" collapsed="false">
      <c r="D3351" s="52" t="n">
        <v>53019</v>
      </c>
      <c r="E3351" s="53" t="s">
        <v>8145</v>
      </c>
      <c r="F3351" s="53" t="s">
        <v>8148</v>
      </c>
      <c r="G3351" s="53" t="s">
        <v>8149</v>
      </c>
    </row>
    <row r="3352" customFormat="false" ht="12.75" hidden="false" customHeight="true" outlineLevel="0" collapsed="false">
      <c r="D3352" s="52" t="n">
        <v>53019</v>
      </c>
      <c r="E3352" s="53" t="s">
        <v>8145</v>
      </c>
      <c r="F3352" s="53" t="s">
        <v>8150</v>
      </c>
      <c r="G3352" s="53" t="s">
        <v>7902</v>
      </c>
    </row>
    <row r="3353" customFormat="false" ht="12.75" hidden="false" customHeight="true" outlineLevel="0" collapsed="false">
      <c r="D3353" s="52" t="n">
        <v>53019</v>
      </c>
      <c r="E3353" s="53" t="s">
        <v>8145</v>
      </c>
      <c r="F3353" s="53" t="s">
        <v>8151</v>
      </c>
      <c r="G3353" s="53" t="s">
        <v>3418</v>
      </c>
    </row>
    <row r="3354" customFormat="false" ht="12.75" hidden="false" customHeight="true" outlineLevel="0" collapsed="false">
      <c r="D3354" s="52" t="n">
        <v>53019</v>
      </c>
      <c r="E3354" s="53" t="s">
        <v>8145</v>
      </c>
      <c r="F3354" s="53" t="s">
        <v>8152</v>
      </c>
      <c r="G3354" s="53" t="s">
        <v>8153</v>
      </c>
    </row>
    <row r="3355" customFormat="false" ht="12.75" hidden="false" customHeight="true" outlineLevel="0" collapsed="false">
      <c r="D3355" s="52" t="n">
        <v>45013</v>
      </c>
      <c r="E3355" s="53" t="s">
        <v>8154</v>
      </c>
      <c r="F3355" s="53" t="s">
        <v>8155</v>
      </c>
      <c r="G3355" s="53" t="s">
        <v>8156</v>
      </c>
    </row>
    <row r="3356" customFormat="false" ht="12.75" hidden="false" customHeight="true" outlineLevel="0" collapsed="false">
      <c r="D3356" s="52" t="n">
        <v>45013</v>
      </c>
      <c r="E3356" s="53" t="s">
        <v>8154</v>
      </c>
      <c r="F3356" s="53" t="s">
        <v>8157</v>
      </c>
      <c r="G3356" s="53" t="s">
        <v>5076</v>
      </c>
    </row>
    <row r="3357" customFormat="false" ht="12.75" hidden="false" customHeight="true" outlineLevel="0" collapsed="false">
      <c r="D3357" s="52" t="n">
        <v>45013</v>
      </c>
      <c r="E3357" s="53" t="s">
        <v>8154</v>
      </c>
      <c r="F3357" s="53" t="s">
        <v>8158</v>
      </c>
      <c r="G3357" s="53" t="s">
        <v>8159</v>
      </c>
    </row>
    <row r="3358" customFormat="false" ht="12.75" hidden="false" customHeight="true" outlineLevel="0" collapsed="false">
      <c r="D3358" s="52" t="n">
        <v>45013</v>
      </c>
      <c r="E3358" s="53" t="s">
        <v>8154</v>
      </c>
      <c r="F3358" s="53" t="s">
        <v>8160</v>
      </c>
      <c r="G3358" s="53" t="s">
        <v>8161</v>
      </c>
    </row>
    <row r="3359" customFormat="false" ht="12.75" hidden="false" customHeight="true" outlineLevel="0" collapsed="false">
      <c r="D3359" s="52" t="n">
        <v>45013</v>
      </c>
      <c r="E3359" s="53" t="s">
        <v>8154</v>
      </c>
      <c r="F3359" s="53" t="s">
        <v>8162</v>
      </c>
      <c r="G3359" s="53" t="s">
        <v>8163</v>
      </c>
    </row>
    <row r="3360" customFormat="false" ht="12.75" hidden="false" customHeight="true" outlineLevel="0" collapsed="false">
      <c r="D3360" s="52" t="n">
        <v>45013</v>
      </c>
      <c r="E3360" s="53" t="s">
        <v>8154</v>
      </c>
      <c r="F3360" s="53" t="s">
        <v>8164</v>
      </c>
      <c r="G3360" s="53" t="s">
        <v>8165</v>
      </c>
    </row>
    <row r="3361" customFormat="false" ht="12.75" hidden="false" customHeight="true" outlineLevel="0" collapsed="false">
      <c r="D3361" s="52" t="n">
        <v>45013</v>
      </c>
      <c r="E3361" s="53" t="s">
        <v>8154</v>
      </c>
      <c r="F3361" s="53" t="s">
        <v>8166</v>
      </c>
      <c r="G3361" s="53" t="s">
        <v>8167</v>
      </c>
    </row>
    <row r="3362" customFormat="false" ht="12.75" hidden="false" customHeight="true" outlineLevel="0" collapsed="false">
      <c r="D3362" s="52" t="n">
        <v>45013</v>
      </c>
      <c r="E3362" s="53" t="s">
        <v>8154</v>
      </c>
      <c r="F3362" s="53" t="s">
        <v>8168</v>
      </c>
      <c r="G3362" s="53" t="s">
        <v>8169</v>
      </c>
    </row>
    <row r="3363" customFormat="false" ht="12.75" hidden="false" customHeight="true" outlineLevel="0" collapsed="false">
      <c r="D3363" s="52" t="n">
        <v>45013</v>
      </c>
      <c r="E3363" s="53" t="s">
        <v>8154</v>
      </c>
      <c r="F3363" s="53" t="s">
        <v>8170</v>
      </c>
      <c r="G3363" s="53" t="s">
        <v>8171</v>
      </c>
    </row>
    <row r="3364" customFormat="false" ht="12.75" hidden="false" customHeight="true" outlineLevel="0" collapsed="false">
      <c r="D3364" s="52" t="n">
        <v>45013</v>
      </c>
      <c r="E3364" s="53" t="s">
        <v>8154</v>
      </c>
      <c r="F3364" s="53" t="s">
        <v>8172</v>
      </c>
      <c r="G3364" s="53" t="s">
        <v>8173</v>
      </c>
    </row>
    <row r="3365" customFormat="false" ht="12.75" hidden="false" customHeight="true" outlineLevel="0" collapsed="false">
      <c r="D3365" s="52" t="n">
        <v>45013</v>
      </c>
      <c r="E3365" s="53" t="s">
        <v>8154</v>
      </c>
      <c r="F3365" s="53" t="s">
        <v>8174</v>
      </c>
      <c r="G3365" s="53" t="s">
        <v>8175</v>
      </c>
    </row>
    <row r="3366" customFormat="false" ht="12.75" hidden="false" customHeight="true" outlineLevel="0" collapsed="false">
      <c r="D3366" s="52" t="n">
        <v>45013</v>
      </c>
      <c r="E3366" s="53" t="s">
        <v>8154</v>
      </c>
      <c r="F3366" s="53" t="s">
        <v>8176</v>
      </c>
      <c r="G3366" s="53" t="s">
        <v>1656</v>
      </c>
    </row>
    <row r="3367" customFormat="false" ht="12.75" hidden="false" customHeight="true" outlineLevel="0" collapsed="false">
      <c r="D3367" s="52" t="n">
        <v>45013</v>
      </c>
      <c r="E3367" s="53" t="s">
        <v>8154</v>
      </c>
      <c r="F3367" s="53" t="s">
        <v>8177</v>
      </c>
      <c r="G3367" s="53" t="s">
        <v>8178</v>
      </c>
    </row>
    <row r="3368" customFormat="false" ht="12.75" hidden="false" customHeight="true" outlineLevel="0" collapsed="false">
      <c r="D3368" s="52" t="n">
        <v>45013</v>
      </c>
      <c r="E3368" s="53" t="s">
        <v>8154</v>
      </c>
      <c r="F3368" s="53" t="s">
        <v>8179</v>
      </c>
      <c r="G3368" s="53" t="s">
        <v>8180</v>
      </c>
    </row>
    <row r="3369" customFormat="false" ht="12.75" hidden="false" customHeight="true" outlineLevel="0" collapsed="false">
      <c r="D3369" s="52" t="n">
        <v>45013</v>
      </c>
      <c r="E3369" s="53" t="s">
        <v>8154</v>
      </c>
      <c r="F3369" s="53" t="s">
        <v>8181</v>
      </c>
      <c r="G3369" s="53" t="s">
        <v>4587</v>
      </c>
    </row>
    <row r="3370" customFormat="false" ht="12.75" hidden="false" customHeight="true" outlineLevel="0" collapsed="false">
      <c r="D3370" s="52" t="n">
        <v>45013</v>
      </c>
      <c r="E3370" s="53" t="s">
        <v>8154</v>
      </c>
      <c r="F3370" s="53" t="s">
        <v>8182</v>
      </c>
      <c r="G3370" s="53" t="s">
        <v>8183</v>
      </c>
    </row>
    <row r="3371" customFormat="false" ht="12.75" hidden="false" customHeight="true" outlineLevel="0" collapsed="false">
      <c r="D3371" s="52" t="n">
        <v>45013</v>
      </c>
      <c r="E3371" s="53" t="s">
        <v>8154</v>
      </c>
      <c r="F3371" s="53" t="s">
        <v>8184</v>
      </c>
      <c r="G3371" s="53" t="s">
        <v>8185</v>
      </c>
    </row>
    <row r="3372" customFormat="false" ht="12.75" hidden="false" customHeight="true" outlineLevel="0" collapsed="false">
      <c r="D3372" s="52" t="n">
        <v>45013</v>
      </c>
      <c r="E3372" s="53" t="s">
        <v>8154</v>
      </c>
      <c r="F3372" s="53" t="s">
        <v>8186</v>
      </c>
      <c r="G3372" s="53" t="s">
        <v>8187</v>
      </c>
    </row>
    <row r="3373" customFormat="false" ht="12.75" hidden="false" customHeight="true" outlineLevel="0" collapsed="false">
      <c r="D3373" s="52" t="n">
        <v>45013</v>
      </c>
      <c r="E3373" s="53" t="s">
        <v>8154</v>
      </c>
      <c r="F3373" s="53" t="s">
        <v>8188</v>
      </c>
      <c r="G3373" s="53" t="s">
        <v>8189</v>
      </c>
    </row>
    <row r="3374" customFormat="false" ht="12.75" hidden="false" customHeight="true" outlineLevel="0" collapsed="false">
      <c r="D3374" s="52" t="n">
        <v>45013</v>
      </c>
      <c r="E3374" s="53" t="s">
        <v>8154</v>
      </c>
      <c r="F3374" s="53" t="s">
        <v>8190</v>
      </c>
      <c r="G3374" s="53" t="s">
        <v>8191</v>
      </c>
    </row>
    <row r="3375" customFormat="false" ht="12.75" hidden="false" customHeight="true" outlineLevel="0" collapsed="false">
      <c r="D3375" s="52" t="n">
        <v>52022</v>
      </c>
      <c r="E3375" s="53" t="s">
        <v>8192</v>
      </c>
      <c r="F3375" s="53" t="s">
        <v>8193</v>
      </c>
      <c r="G3375" s="53" t="s">
        <v>2600</v>
      </c>
    </row>
    <row r="3376" customFormat="false" ht="12.75" hidden="false" customHeight="true" outlineLevel="0" collapsed="false">
      <c r="D3376" s="52" t="n">
        <v>52022</v>
      </c>
      <c r="E3376" s="53" t="s">
        <v>8192</v>
      </c>
      <c r="F3376" s="53" t="s">
        <v>8194</v>
      </c>
      <c r="G3376" s="53" t="s">
        <v>8195</v>
      </c>
    </row>
    <row r="3377" customFormat="false" ht="12.75" hidden="false" customHeight="true" outlineLevel="0" collapsed="false">
      <c r="D3377" s="52" t="n">
        <v>52022</v>
      </c>
      <c r="E3377" s="53" t="s">
        <v>8192</v>
      </c>
      <c r="F3377" s="53" t="s">
        <v>8196</v>
      </c>
      <c r="G3377" s="53" t="s">
        <v>8197</v>
      </c>
    </row>
    <row r="3378" customFormat="false" ht="12.75" hidden="false" customHeight="true" outlineLevel="0" collapsed="false">
      <c r="D3378" s="52" t="n">
        <v>52022</v>
      </c>
      <c r="E3378" s="53" t="s">
        <v>8192</v>
      </c>
      <c r="F3378" s="53" t="s">
        <v>8198</v>
      </c>
      <c r="G3378" s="53" t="s">
        <v>8199</v>
      </c>
    </row>
    <row r="3379" customFormat="false" ht="12.75" hidden="false" customHeight="true" outlineLevel="0" collapsed="false">
      <c r="D3379" s="52" t="n">
        <v>52022</v>
      </c>
      <c r="E3379" s="53" t="s">
        <v>8192</v>
      </c>
      <c r="F3379" s="53" t="s">
        <v>8200</v>
      </c>
      <c r="G3379" s="53" t="s">
        <v>8201</v>
      </c>
    </row>
    <row r="3380" customFormat="false" ht="12.75" hidden="false" customHeight="true" outlineLevel="0" collapsed="false">
      <c r="D3380" s="52" t="n">
        <v>52022</v>
      </c>
      <c r="E3380" s="53" t="s">
        <v>8192</v>
      </c>
      <c r="F3380" s="53" t="s">
        <v>8202</v>
      </c>
      <c r="G3380" s="53" t="s">
        <v>8203</v>
      </c>
    </row>
    <row r="3381" customFormat="false" ht="12.75" hidden="false" customHeight="true" outlineLevel="0" collapsed="false">
      <c r="D3381" s="52" t="n">
        <v>52022</v>
      </c>
      <c r="E3381" s="53" t="s">
        <v>8192</v>
      </c>
      <c r="F3381" s="53" t="s">
        <v>8204</v>
      </c>
      <c r="G3381" s="53" t="s">
        <v>8205</v>
      </c>
    </row>
    <row r="3382" customFormat="false" ht="12.75" hidden="false" customHeight="true" outlineLevel="0" collapsed="false">
      <c r="D3382" s="52" t="n">
        <v>52022</v>
      </c>
      <c r="E3382" s="53" t="s">
        <v>8192</v>
      </c>
      <c r="F3382" s="53" t="s">
        <v>8206</v>
      </c>
      <c r="G3382" s="53" t="s">
        <v>7113</v>
      </c>
    </row>
    <row r="3383" customFormat="false" ht="12.75" hidden="false" customHeight="true" outlineLevel="0" collapsed="false">
      <c r="D3383" s="52" t="n">
        <v>52022</v>
      </c>
      <c r="E3383" s="53" t="s">
        <v>8192</v>
      </c>
      <c r="F3383" s="53" t="s">
        <v>8207</v>
      </c>
      <c r="G3383" s="53" t="s">
        <v>8208</v>
      </c>
    </row>
    <row r="3384" customFormat="false" ht="12.75" hidden="false" customHeight="true" outlineLevel="0" collapsed="false">
      <c r="D3384" s="52" t="n">
        <v>52022</v>
      </c>
      <c r="E3384" s="53" t="s">
        <v>8192</v>
      </c>
      <c r="F3384" s="53" t="s">
        <v>8209</v>
      </c>
      <c r="G3384" s="53" t="s">
        <v>8210</v>
      </c>
    </row>
    <row r="3385" customFormat="false" ht="12.75" hidden="false" customHeight="true" outlineLevel="0" collapsed="false">
      <c r="D3385" s="52" t="n">
        <v>52022</v>
      </c>
      <c r="E3385" s="53" t="s">
        <v>8192</v>
      </c>
      <c r="F3385" s="53" t="s">
        <v>8211</v>
      </c>
      <c r="G3385" s="53" t="s">
        <v>8212</v>
      </c>
    </row>
    <row r="3386" customFormat="false" ht="12.75" hidden="false" customHeight="true" outlineLevel="0" collapsed="false">
      <c r="D3386" s="52" t="n">
        <v>52022</v>
      </c>
      <c r="E3386" s="53" t="s">
        <v>8192</v>
      </c>
      <c r="F3386" s="53" t="s">
        <v>8213</v>
      </c>
      <c r="G3386" s="53" t="s">
        <v>8214</v>
      </c>
    </row>
    <row r="3387" customFormat="false" ht="12.75" hidden="false" customHeight="true" outlineLevel="0" collapsed="false">
      <c r="D3387" s="52" t="n">
        <v>52022</v>
      </c>
      <c r="E3387" s="53" t="s">
        <v>8192</v>
      </c>
      <c r="F3387" s="53" t="s">
        <v>8215</v>
      </c>
      <c r="G3387" s="53" t="s">
        <v>8216</v>
      </c>
    </row>
    <row r="3388" customFormat="false" ht="12.75" hidden="false" customHeight="true" outlineLevel="0" collapsed="false">
      <c r="D3388" s="52" t="n">
        <v>52022</v>
      </c>
      <c r="E3388" s="53" t="s">
        <v>8192</v>
      </c>
      <c r="F3388" s="53" t="s">
        <v>8217</v>
      </c>
      <c r="G3388" s="53" t="s">
        <v>2618</v>
      </c>
    </row>
    <row r="3389" customFormat="false" ht="12.75" hidden="false" customHeight="true" outlineLevel="0" collapsed="false">
      <c r="D3389" s="52" t="n">
        <v>52022</v>
      </c>
      <c r="E3389" s="53" t="s">
        <v>8192</v>
      </c>
      <c r="F3389" s="53" t="s">
        <v>8218</v>
      </c>
      <c r="G3389" s="53" t="s">
        <v>8219</v>
      </c>
    </row>
    <row r="3390" customFormat="false" ht="12.75" hidden="false" customHeight="true" outlineLevel="0" collapsed="false">
      <c r="D3390" s="52" t="n">
        <v>52022</v>
      </c>
      <c r="E3390" s="53" t="s">
        <v>8192</v>
      </c>
      <c r="F3390" s="53" t="s">
        <v>8220</v>
      </c>
      <c r="G3390" s="53" t="s">
        <v>8221</v>
      </c>
    </row>
    <row r="3391" customFormat="false" ht="12.75" hidden="false" customHeight="true" outlineLevel="0" collapsed="false">
      <c r="D3391" s="52" t="n">
        <v>52022</v>
      </c>
      <c r="E3391" s="53" t="s">
        <v>8192</v>
      </c>
      <c r="F3391" s="53" t="s">
        <v>8222</v>
      </c>
      <c r="G3391" s="53" t="s">
        <v>5492</v>
      </c>
    </row>
    <row r="3392" customFormat="false" ht="12.75" hidden="false" customHeight="true" outlineLevel="0" collapsed="false">
      <c r="D3392" s="52" t="n">
        <v>52022</v>
      </c>
      <c r="E3392" s="53" t="s">
        <v>8192</v>
      </c>
      <c r="F3392" s="53" t="s">
        <v>8223</v>
      </c>
      <c r="G3392" s="53" t="s">
        <v>8224</v>
      </c>
    </row>
    <row r="3393" customFormat="false" ht="12.75" hidden="false" customHeight="true" outlineLevel="0" collapsed="false">
      <c r="D3393" s="52" t="n">
        <v>52022</v>
      </c>
      <c r="E3393" s="53" t="s">
        <v>8192</v>
      </c>
      <c r="F3393" s="53" t="s">
        <v>8225</v>
      </c>
      <c r="G3393" s="53" t="s">
        <v>8226</v>
      </c>
    </row>
    <row r="3394" customFormat="false" ht="12.75" hidden="false" customHeight="true" outlineLevel="0" collapsed="false">
      <c r="D3394" s="52" t="n">
        <v>52022</v>
      </c>
      <c r="E3394" s="53" t="s">
        <v>8192</v>
      </c>
      <c r="F3394" s="53" t="s">
        <v>8227</v>
      </c>
      <c r="G3394" s="53" t="s">
        <v>8228</v>
      </c>
    </row>
    <row r="3395" customFormat="false" ht="12.75" hidden="false" customHeight="true" outlineLevel="0" collapsed="false">
      <c r="D3395" s="52" t="n">
        <v>52022</v>
      </c>
      <c r="E3395" s="53" t="s">
        <v>8192</v>
      </c>
      <c r="F3395" s="53" t="s">
        <v>8229</v>
      </c>
      <c r="G3395" s="53" t="s">
        <v>8230</v>
      </c>
    </row>
    <row r="3396" customFormat="false" ht="12.75" hidden="false" customHeight="true" outlineLevel="0" collapsed="false">
      <c r="D3396" s="52" t="n">
        <v>52022</v>
      </c>
      <c r="E3396" s="53" t="s">
        <v>8192</v>
      </c>
      <c r="F3396" s="53" t="s">
        <v>8231</v>
      </c>
      <c r="G3396" s="53" t="s">
        <v>8232</v>
      </c>
    </row>
    <row r="3397" customFormat="false" ht="12.75" hidden="false" customHeight="true" outlineLevel="0" collapsed="false">
      <c r="D3397" s="52" t="n">
        <v>52022</v>
      </c>
      <c r="E3397" s="53" t="s">
        <v>8192</v>
      </c>
      <c r="F3397" s="53" t="s">
        <v>8233</v>
      </c>
      <c r="G3397" s="53" t="s">
        <v>8234</v>
      </c>
    </row>
    <row r="3398" customFormat="false" ht="12.75" hidden="false" customHeight="true" outlineLevel="0" collapsed="false">
      <c r="D3398" s="52" t="n">
        <v>52022</v>
      </c>
      <c r="E3398" s="53" t="s">
        <v>8192</v>
      </c>
      <c r="F3398" s="53" t="s">
        <v>8235</v>
      </c>
      <c r="G3398" s="53" t="s">
        <v>8236</v>
      </c>
    </row>
    <row r="3399" customFormat="false" ht="12.75" hidden="false" customHeight="true" outlineLevel="0" collapsed="false">
      <c r="D3399" s="52" t="n">
        <v>52022</v>
      </c>
      <c r="E3399" s="53" t="s">
        <v>8192</v>
      </c>
      <c r="F3399" s="53" t="s">
        <v>8237</v>
      </c>
      <c r="G3399" s="53" t="s">
        <v>8238</v>
      </c>
    </row>
    <row r="3400" customFormat="false" ht="12.75" hidden="false" customHeight="true" outlineLevel="0" collapsed="false">
      <c r="D3400" s="52" t="n">
        <v>52022</v>
      </c>
      <c r="E3400" s="53" t="s">
        <v>8192</v>
      </c>
      <c r="F3400" s="53" t="s">
        <v>8239</v>
      </c>
      <c r="G3400" s="53" t="s">
        <v>8240</v>
      </c>
    </row>
    <row r="3401" customFormat="false" ht="12.75" hidden="false" customHeight="true" outlineLevel="0" collapsed="false">
      <c r="D3401" s="52" t="n">
        <v>52022</v>
      </c>
      <c r="E3401" s="53" t="s">
        <v>8192</v>
      </c>
      <c r="F3401" s="53" t="s">
        <v>8241</v>
      </c>
      <c r="G3401" s="53" t="s">
        <v>8242</v>
      </c>
    </row>
    <row r="3402" customFormat="false" ht="12.75" hidden="false" customHeight="true" outlineLevel="0" collapsed="false">
      <c r="D3402" s="52" t="n">
        <v>52022</v>
      </c>
      <c r="E3402" s="53" t="s">
        <v>8192</v>
      </c>
      <c r="F3402" s="53" t="s">
        <v>8243</v>
      </c>
      <c r="G3402" s="53" t="s">
        <v>8244</v>
      </c>
    </row>
    <row r="3403" customFormat="false" ht="12.75" hidden="false" customHeight="true" outlineLevel="0" collapsed="false">
      <c r="D3403" s="52" t="n">
        <v>52022</v>
      </c>
      <c r="E3403" s="53" t="s">
        <v>8192</v>
      </c>
      <c r="F3403" s="53" t="s">
        <v>8245</v>
      </c>
      <c r="G3403" s="53" t="s">
        <v>8246</v>
      </c>
    </row>
    <row r="3404" customFormat="false" ht="12.75" hidden="false" customHeight="true" outlineLevel="0" collapsed="false">
      <c r="D3404" s="52" t="n">
        <v>52022</v>
      </c>
      <c r="E3404" s="53" t="s">
        <v>8192</v>
      </c>
      <c r="F3404" s="53" t="s">
        <v>8247</v>
      </c>
      <c r="G3404" s="53" t="s">
        <v>8248</v>
      </c>
    </row>
    <row r="3405" customFormat="false" ht="12.75" hidden="false" customHeight="true" outlineLevel="0" collapsed="false">
      <c r="D3405" s="52" t="n">
        <v>52022</v>
      </c>
      <c r="E3405" s="53" t="s">
        <v>8192</v>
      </c>
      <c r="F3405" s="53" t="s">
        <v>8249</v>
      </c>
      <c r="G3405" s="53" t="s">
        <v>8250</v>
      </c>
    </row>
    <row r="3406" customFormat="false" ht="12.75" hidden="false" customHeight="true" outlineLevel="0" collapsed="false">
      <c r="D3406" s="52" t="n">
        <v>52022</v>
      </c>
      <c r="E3406" s="53" t="s">
        <v>8192</v>
      </c>
      <c r="F3406" s="53" t="s">
        <v>8251</v>
      </c>
      <c r="G3406" s="53" t="s">
        <v>2587</v>
      </c>
    </row>
    <row r="3407" customFormat="false" ht="12.75" hidden="false" customHeight="true" outlineLevel="0" collapsed="false">
      <c r="D3407" s="52" t="n">
        <v>52022</v>
      </c>
      <c r="E3407" s="53" t="s">
        <v>8192</v>
      </c>
      <c r="F3407" s="53" t="s">
        <v>8252</v>
      </c>
      <c r="G3407" s="53" t="s">
        <v>8253</v>
      </c>
    </row>
    <row r="3408" customFormat="false" ht="12.75" hidden="false" customHeight="true" outlineLevel="0" collapsed="false">
      <c r="D3408" s="52" t="n">
        <v>52022</v>
      </c>
      <c r="E3408" s="53" t="s">
        <v>8192</v>
      </c>
      <c r="F3408" s="53" t="s">
        <v>8254</v>
      </c>
      <c r="G3408" s="53" t="s">
        <v>2151</v>
      </c>
    </row>
    <row r="3409" customFormat="false" ht="12.75" hidden="false" customHeight="true" outlineLevel="0" collapsed="false">
      <c r="D3409" s="52" t="n">
        <v>52022</v>
      </c>
      <c r="E3409" s="53" t="s">
        <v>8192</v>
      </c>
      <c r="F3409" s="53" t="s">
        <v>8255</v>
      </c>
      <c r="G3409" s="53" t="s">
        <v>8081</v>
      </c>
    </row>
    <row r="3410" customFormat="false" ht="12.75" hidden="false" customHeight="true" outlineLevel="0" collapsed="false">
      <c r="D3410" s="52" t="n">
        <v>52022</v>
      </c>
      <c r="E3410" s="53" t="s">
        <v>8192</v>
      </c>
      <c r="F3410" s="53" t="s">
        <v>8256</v>
      </c>
      <c r="G3410" s="53" t="s">
        <v>8257</v>
      </c>
    </row>
    <row r="3411" customFormat="false" ht="12.75" hidden="false" customHeight="true" outlineLevel="0" collapsed="false">
      <c r="D3411" s="52" t="n">
        <v>52022</v>
      </c>
      <c r="E3411" s="53" t="s">
        <v>8192</v>
      </c>
      <c r="F3411" s="53" t="s">
        <v>8258</v>
      </c>
      <c r="G3411" s="53" t="s">
        <v>8259</v>
      </c>
    </row>
    <row r="3412" customFormat="false" ht="12.75" hidden="false" customHeight="true" outlineLevel="0" collapsed="false">
      <c r="D3412" s="52" t="n">
        <v>52022</v>
      </c>
      <c r="E3412" s="53" t="s">
        <v>8192</v>
      </c>
      <c r="F3412" s="53" t="s">
        <v>8260</v>
      </c>
      <c r="G3412" s="53" t="s">
        <v>8261</v>
      </c>
    </row>
    <row r="3413" customFormat="false" ht="12.75" hidden="false" customHeight="true" outlineLevel="0" collapsed="false">
      <c r="D3413" s="52" t="n">
        <v>52022</v>
      </c>
      <c r="E3413" s="53" t="s">
        <v>8192</v>
      </c>
      <c r="F3413" s="53" t="s">
        <v>8262</v>
      </c>
      <c r="G3413" s="53" t="s">
        <v>8263</v>
      </c>
    </row>
    <row r="3414" customFormat="false" ht="12.75" hidden="false" customHeight="true" outlineLevel="0" collapsed="false">
      <c r="D3414" s="52" t="n">
        <v>52022</v>
      </c>
      <c r="E3414" s="53" t="s">
        <v>8192</v>
      </c>
      <c r="F3414" s="53" t="s">
        <v>8264</v>
      </c>
      <c r="G3414" s="53" t="s">
        <v>8265</v>
      </c>
    </row>
    <row r="3415" customFormat="false" ht="12.75" hidden="false" customHeight="true" outlineLevel="0" collapsed="false">
      <c r="D3415" s="52" t="n">
        <v>52022</v>
      </c>
      <c r="E3415" s="53" t="s">
        <v>8192</v>
      </c>
      <c r="F3415" s="53" t="s">
        <v>8266</v>
      </c>
      <c r="G3415" s="53" t="s">
        <v>8267</v>
      </c>
    </row>
    <row r="3416" customFormat="false" ht="12.75" hidden="false" customHeight="true" outlineLevel="0" collapsed="false">
      <c r="D3416" s="52" t="n">
        <v>52022</v>
      </c>
      <c r="E3416" s="53" t="s">
        <v>8192</v>
      </c>
      <c r="F3416" s="53" t="s">
        <v>8268</v>
      </c>
      <c r="G3416" s="53" t="s">
        <v>8269</v>
      </c>
    </row>
    <row r="3417" customFormat="false" ht="12.75" hidden="false" customHeight="true" outlineLevel="0" collapsed="false">
      <c r="D3417" s="52" t="n">
        <v>100004</v>
      </c>
      <c r="E3417" s="53" t="s">
        <v>8270</v>
      </c>
      <c r="F3417" s="53" t="s">
        <v>8271</v>
      </c>
      <c r="G3417" s="53" t="s">
        <v>8272</v>
      </c>
    </row>
    <row r="3418" customFormat="false" ht="12.75" hidden="false" customHeight="true" outlineLevel="0" collapsed="false">
      <c r="D3418" s="52" t="n">
        <v>100004</v>
      </c>
      <c r="E3418" s="53" t="s">
        <v>8270</v>
      </c>
      <c r="F3418" s="53" t="s">
        <v>8273</v>
      </c>
      <c r="G3418" s="53" t="s">
        <v>8274</v>
      </c>
    </row>
    <row r="3419" customFormat="false" ht="12.75" hidden="false" customHeight="true" outlineLevel="0" collapsed="false">
      <c r="D3419" s="52" t="n">
        <v>100004</v>
      </c>
      <c r="E3419" s="53" t="s">
        <v>8270</v>
      </c>
      <c r="F3419" s="53" t="s">
        <v>8275</v>
      </c>
      <c r="G3419" s="53" t="s">
        <v>3676</v>
      </c>
    </row>
    <row r="3420" customFormat="false" ht="12.75" hidden="false" customHeight="true" outlineLevel="0" collapsed="false">
      <c r="D3420" s="52" t="n">
        <v>100004</v>
      </c>
      <c r="E3420" s="53" t="s">
        <v>8270</v>
      </c>
      <c r="F3420" s="53" t="s">
        <v>8276</v>
      </c>
      <c r="G3420" s="53" t="s">
        <v>8277</v>
      </c>
    </row>
    <row r="3421" customFormat="false" ht="12.75" hidden="false" customHeight="true" outlineLevel="0" collapsed="false">
      <c r="D3421" s="52" t="n">
        <v>100004</v>
      </c>
      <c r="E3421" s="53" t="s">
        <v>8270</v>
      </c>
      <c r="F3421" s="53" t="s">
        <v>8278</v>
      </c>
      <c r="G3421" s="53" t="s">
        <v>8279</v>
      </c>
    </row>
    <row r="3422" customFormat="false" ht="12.75" hidden="false" customHeight="true" outlineLevel="0" collapsed="false">
      <c r="D3422" s="52" t="n">
        <v>100004</v>
      </c>
      <c r="E3422" s="53" t="s">
        <v>8270</v>
      </c>
      <c r="F3422" s="53" t="s">
        <v>8280</v>
      </c>
      <c r="G3422" s="53" t="s">
        <v>8281</v>
      </c>
    </row>
    <row r="3423" customFormat="false" ht="12.75" hidden="false" customHeight="true" outlineLevel="0" collapsed="false">
      <c r="D3423" s="52" t="n">
        <v>50027</v>
      </c>
      <c r="E3423" s="53" t="s">
        <v>8282</v>
      </c>
      <c r="F3423" s="53" t="s">
        <v>8283</v>
      </c>
      <c r="G3423" s="53" t="s">
        <v>8284</v>
      </c>
    </row>
    <row r="3424" customFormat="false" ht="12.75" hidden="false" customHeight="true" outlineLevel="0" collapsed="false">
      <c r="D3424" s="52" t="n">
        <v>50027</v>
      </c>
      <c r="E3424" s="53" t="s">
        <v>8282</v>
      </c>
      <c r="F3424" s="53" t="s">
        <v>8285</v>
      </c>
      <c r="G3424" s="53" t="s">
        <v>8286</v>
      </c>
    </row>
    <row r="3425" customFormat="false" ht="12.75" hidden="false" customHeight="true" outlineLevel="0" collapsed="false">
      <c r="D3425" s="52" t="n">
        <v>50027</v>
      </c>
      <c r="E3425" s="53" t="s">
        <v>8282</v>
      </c>
      <c r="F3425" s="53" t="s">
        <v>8287</v>
      </c>
      <c r="G3425" s="53" t="s">
        <v>8288</v>
      </c>
    </row>
    <row r="3426" customFormat="false" ht="12.75" hidden="false" customHeight="true" outlineLevel="0" collapsed="false">
      <c r="D3426" s="52" t="n">
        <v>50027</v>
      </c>
      <c r="E3426" s="53" t="s">
        <v>8282</v>
      </c>
      <c r="F3426" s="53" t="s">
        <v>8289</v>
      </c>
      <c r="G3426" s="53" t="s">
        <v>8290</v>
      </c>
    </row>
    <row r="3427" customFormat="false" ht="12.75" hidden="false" customHeight="true" outlineLevel="0" collapsed="false">
      <c r="D3427" s="52" t="n">
        <v>50027</v>
      </c>
      <c r="E3427" s="53" t="s">
        <v>8282</v>
      </c>
      <c r="F3427" s="53" t="s">
        <v>8291</v>
      </c>
      <c r="G3427" s="53" t="s">
        <v>7451</v>
      </c>
    </row>
    <row r="3428" customFormat="false" ht="12.75" hidden="false" customHeight="true" outlineLevel="0" collapsed="false">
      <c r="D3428" s="52" t="n">
        <v>50027</v>
      </c>
      <c r="E3428" s="53" t="s">
        <v>8282</v>
      </c>
      <c r="F3428" s="53" t="s">
        <v>8292</v>
      </c>
      <c r="G3428" s="53" t="s">
        <v>8293</v>
      </c>
    </row>
    <row r="3429" customFormat="false" ht="12.75" hidden="false" customHeight="true" outlineLevel="0" collapsed="false">
      <c r="D3429" s="52" t="n">
        <v>50027</v>
      </c>
      <c r="E3429" s="53" t="s">
        <v>8282</v>
      </c>
      <c r="F3429" s="53" t="s">
        <v>8294</v>
      </c>
      <c r="G3429" s="53" t="s">
        <v>8295</v>
      </c>
    </row>
    <row r="3430" customFormat="false" ht="12.75" hidden="false" customHeight="true" outlineLevel="0" collapsed="false">
      <c r="D3430" s="52" t="n">
        <v>50027</v>
      </c>
      <c r="E3430" s="53" t="s">
        <v>8282</v>
      </c>
      <c r="F3430" s="53" t="s">
        <v>8296</v>
      </c>
      <c r="G3430" s="53" t="s">
        <v>8297</v>
      </c>
    </row>
    <row r="3431" customFormat="false" ht="12.75" hidden="false" customHeight="true" outlineLevel="0" collapsed="false">
      <c r="D3431" s="52" t="n">
        <v>50027</v>
      </c>
      <c r="E3431" s="53" t="s">
        <v>8282</v>
      </c>
      <c r="F3431" s="53" t="s">
        <v>8298</v>
      </c>
      <c r="G3431" s="53" t="s">
        <v>8299</v>
      </c>
    </row>
    <row r="3432" customFormat="false" ht="12.75" hidden="false" customHeight="true" outlineLevel="0" collapsed="false">
      <c r="D3432" s="52" t="n">
        <v>50027</v>
      </c>
      <c r="E3432" s="53" t="s">
        <v>8282</v>
      </c>
      <c r="F3432" s="53" t="s">
        <v>8300</v>
      </c>
      <c r="G3432" s="53" t="s">
        <v>7867</v>
      </c>
    </row>
    <row r="3433" customFormat="false" ht="12.75" hidden="false" customHeight="true" outlineLevel="0" collapsed="false">
      <c r="D3433" s="52" t="n">
        <v>50027</v>
      </c>
      <c r="E3433" s="53" t="s">
        <v>8282</v>
      </c>
      <c r="F3433" s="53" t="s">
        <v>8301</v>
      </c>
      <c r="G3433" s="53" t="s">
        <v>8302</v>
      </c>
    </row>
    <row r="3434" customFormat="false" ht="12.75" hidden="false" customHeight="true" outlineLevel="0" collapsed="false">
      <c r="D3434" s="52" t="n">
        <v>50027</v>
      </c>
      <c r="E3434" s="53" t="s">
        <v>8282</v>
      </c>
      <c r="F3434" s="53" t="s">
        <v>8303</v>
      </c>
      <c r="G3434" s="53" t="s">
        <v>7039</v>
      </c>
    </row>
    <row r="3435" customFormat="false" ht="12.75" hidden="false" customHeight="true" outlineLevel="0" collapsed="false">
      <c r="D3435" s="52" t="n">
        <v>50027</v>
      </c>
      <c r="E3435" s="53" t="s">
        <v>8282</v>
      </c>
      <c r="F3435" s="53" t="s">
        <v>8304</v>
      </c>
      <c r="G3435" s="53" t="s">
        <v>8305</v>
      </c>
    </row>
    <row r="3436" customFormat="false" ht="12.75" hidden="false" customHeight="true" outlineLevel="0" collapsed="false">
      <c r="D3436" s="52" t="n">
        <v>50027</v>
      </c>
      <c r="E3436" s="53" t="s">
        <v>8282</v>
      </c>
      <c r="F3436" s="53" t="s">
        <v>8306</v>
      </c>
      <c r="G3436" s="53" t="s">
        <v>8307</v>
      </c>
    </row>
    <row r="3437" customFormat="false" ht="12.75" hidden="false" customHeight="true" outlineLevel="0" collapsed="false">
      <c r="D3437" s="52" t="n">
        <v>50027</v>
      </c>
      <c r="E3437" s="53" t="s">
        <v>8282</v>
      </c>
      <c r="F3437" s="53" t="s">
        <v>8308</v>
      </c>
      <c r="G3437" s="53" t="s">
        <v>8309</v>
      </c>
    </row>
    <row r="3438" customFormat="false" ht="12.75" hidden="false" customHeight="true" outlineLevel="0" collapsed="false">
      <c r="D3438" s="52" t="n">
        <v>50028</v>
      </c>
      <c r="E3438" s="53" t="s">
        <v>8310</v>
      </c>
      <c r="F3438" s="53" t="s">
        <v>8311</v>
      </c>
      <c r="G3438" s="53" t="s">
        <v>8312</v>
      </c>
    </row>
    <row r="3439" customFormat="false" ht="12.75" hidden="false" customHeight="true" outlineLevel="0" collapsed="false">
      <c r="D3439" s="52" t="n">
        <v>50028</v>
      </c>
      <c r="E3439" s="53" t="s">
        <v>8310</v>
      </c>
      <c r="F3439" s="53" t="s">
        <v>8313</v>
      </c>
      <c r="G3439" s="53" t="s">
        <v>8314</v>
      </c>
    </row>
    <row r="3440" customFormat="false" ht="12.75" hidden="false" customHeight="true" outlineLevel="0" collapsed="false">
      <c r="D3440" s="52" t="n">
        <v>50028</v>
      </c>
      <c r="E3440" s="53" t="s">
        <v>8310</v>
      </c>
      <c r="F3440" s="53" t="s">
        <v>8315</v>
      </c>
      <c r="G3440" s="53" t="s">
        <v>8316</v>
      </c>
    </row>
    <row r="3441" customFormat="false" ht="12.75" hidden="false" customHeight="true" outlineLevel="0" collapsed="false">
      <c r="D3441" s="52" t="n">
        <v>48033</v>
      </c>
      <c r="E3441" s="53" t="s">
        <v>8317</v>
      </c>
      <c r="F3441" s="53" t="s">
        <v>8318</v>
      </c>
      <c r="G3441" s="53" t="s">
        <v>8319</v>
      </c>
    </row>
    <row r="3442" customFormat="false" ht="12.75" hidden="false" customHeight="true" outlineLevel="0" collapsed="false">
      <c r="D3442" s="52" t="n">
        <v>48033</v>
      </c>
      <c r="E3442" s="53" t="s">
        <v>8317</v>
      </c>
      <c r="F3442" s="53" t="s">
        <v>8320</v>
      </c>
      <c r="G3442" s="53" t="s">
        <v>8321</v>
      </c>
    </row>
    <row r="3443" customFormat="false" ht="12.75" hidden="false" customHeight="true" outlineLevel="0" collapsed="false">
      <c r="D3443" s="52" t="n">
        <v>48033</v>
      </c>
      <c r="E3443" s="53" t="s">
        <v>8317</v>
      </c>
      <c r="F3443" s="53" t="s">
        <v>8322</v>
      </c>
      <c r="G3443" s="53" t="s">
        <v>8323</v>
      </c>
    </row>
    <row r="3444" customFormat="false" ht="12.75" hidden="false" customHeight="true" outlineLevel="0" collapsed="false">
      <c r="D3444" s="52" t="n">
        <v>48033</v>
      </c>
      <c r="E3444" s="53" t="s">
        <v>8317</v>
      </c>
      <c r="F3444" s="53" t="s">
        <v>8324</v>
      </c>
      <c r="G3444" s="53" t="s">
        <v>8325</v>
      </c>
    </row>
    <row r="3445" customFormat="false" ht="12.75" hidden="false" customHeight="true" outlineLevel="0" collapsed="false">
      <c r="D3445" s="52" t="n">
        <v>48033</v>
      </c>
      <c r="E3445" s="53" t="s">
        <v>8317</v>
      </c>
      <c r="F3445" s="53" t="s">
        <v>8326</v>
      </c>
      <c r="G3445" s="53" t="s">
        <v>3541</v>
      </c>
    </row>
    <row r="3446" customFormat="false" ht="12.75" hidden="false" customHeight="true" outlineLevel="0" collapsed="false">
      <c r="D3446" s="52" t="n">
        <v>48033</v>
      </c>
      <c r="E3446" s="53" t="s">
        <v>8317</v>
      </c>
      <c r="F3446" s="53" t="s">
        <v>8327</v>
      </c>
      <c r="G3446" s="53" t="s">
        <v>2862</v>
      </c>
    </row>
    <row r="3447" customFormat="false" ht="12.75" hidden="false" customHeight="true" outlineLevel="0" collapsed="false">
      <c r="D3447" s="52" t="n">
        <v>48033</v>
      </c>
      <c r="E3447" s="53" t="s">
        <v>8317</v>
      </c>
      <c r="F3447" s="53" t="s">
        <v>8328</v>
      </c>
      <c r="G3447" s="53" t="s">
        <v>8329</v>
      </c>
    </row>
    <row r="3448" customFormat="false" ht="12.75" hidden="false" customHeight="true" outlineLevel="0" collapsed="false">
      <c r="D3448" s="52" t="n">
        <v>48033</v>
      </c>
      <c r="E3448" s="53" t="s">
        <v>8317</v>
      </c>
      <c r="F3448" s="53" t="s">
        <v>8330</v>
      </c>
      <c r="G3448" s="53" t="s">
        <v>8331</v>
      </c>
    </row>
    <row r="3449" customFormat="false" ht="12.75" hidden="false" customHeight="true" outlineLevel="0" collapsed="false">
      <c r="D3449" s="52" t="n">
        <v>48033</v>
      </c>
      <c r="E3449" s="53" t="s">
        <v>8317</v>
      </c>
      <c r="F3449" s="53" t="s">
        <v>8332</v>
      </c>
      <c r="G3449" s="53" t="s">
        <v>8333</v>
      </c>
    </row>
    <row r="3450" customFormat="false" ht="12.75" hidden="false" customHeight="true" outlineLevel="0" collapsed="false">
      <c r="D3450" s="52" t="n">
        <v>48033</v>
      </c>
      <c r="E3450" s="53" t="s">
        <v>8317</v>
      </c>
      <c r="F3450" s="53" t="s">
        <v>8334</v>
      </c>
      <c r="G3450" s="53" t="s">
        <v>8335</v>
      </c>
    </row>
    <row r="3451" customFormat="false" ht="12.75" hidden="false" customHeight="true" outlineLevel="0" collapsed="false">
      <c r="D3451" s="52" t="n">
        <v>48033</v>
      </c>
      <c r="E3451" s="53" t="s">
        <v>8317</v>
      </c>
      <c r="F3451" s="53" t="s">
        <v>8336</v>
      </c>
      <c r="G3451" s="53" t="s">
        <v>8337</v>
      </c>
    </row>
    <row r="3452" customFormat="false" ht="12.75" hidden="false" customHeight="true" outlineLevel="0" collapsed="false">
      <c r="D3452" s="52" t="n">
        <v>48033</v>
      </c>
      <c r="E3452" s="53" t="s">
        <v>8317</v>
      </c>
      <c r="F3452" s="53" t="s">
        <v>8338</v>
      </c>
      <c r="G3452" s="53" t="s">
        <v>8339</v>
      </c>
    </row>
    <row r="3453" customFormat="false" ht="12.75" hidden="false" customHeight="true" outlineLevel="0" collapsed="false">
      <c r="D3453" s="52" t="n">
        <v>48033</v>
      </c>
      <c r="E3453" s="53" t="s">
        <v>8317</v>
      </c>
      <c r="F3453" s="53" t="s">
        <v>8340</v>
      </c>
      <c r="G3453" s="53" t="s">
        <v>8341</v>
      </c>
    </row>
    <row r="3454" customFormat="false" ht="12.75" hidden="false" customHeight="true" outlineLevel="0" collapsed="false">
      <c r="D3454" s="52" t="n">
        <v>48033</v>
      </c>
      <c r="E3454" s="53" t="s">
        <v>8317</v>
      </c>
      <c r="F3454" s="53" t="s">
        <v>8342</v>
      </c>
      <c r="G3454" s="53" t="s">
        <v>8343</v>
      </c>
    </row>
    <row r="3455" customFormat="false" ht="12.75" hidden="false" customHeight="true" outlineLevel="0" collapsed="false">
      <c r="D3455" s="52" t="n">
        <v>48033</v>
      </c>
      <c r="E3455" s="53" t="s">
        <v>8317</v>
      </c>
      <c r="F3455" s="53" t="s">
        <v>8344</v>
      </c>
      <c r="G3455" s="53" t="s">
        <v>8345</v>
      </c>
    </row>
    <row r="3456" customFormat="false" ht="12.75" hidden="false" customHeight="true" outlineLevel="0" collapsed="false">
      <c r="D3456" s="52" t="n">
        <v>48033</v>
      </c>
      <c r="E3456" s="53" t="s">
        <v>8317</v>
      </c>
      <c r="F3456" s="53" t="s">
        <v>8346</v>
      </c>
      <c r="G3456" s="53" t="s">
        <v>8347</v>
      </c>
    </row>
    <row r="3457" customFormat="false" ht="12.75" hidden="false" customHeight="true" outlineLevel="0" collapsed="false">
      <c r="D3457" s="52" t="n">
        <v>48033</v>
      </c>
      <c r="E3457" s="53" t="s">
        <v>8317</v>
      </c>
      <c r="F3457" s="53" t="s">
        <v>8348</v>
      </c>
      <c r="G3457" s="53" t="s">
        <v>2151</v>
      </c>
    </row>
    <row r="3458" customFormat="false" ht="12.75" hidden="false" customHeight="true" outlineLevel="0" collapsed="false">
      <c r="D3458" s="52" t="n">
        <v>48033</v>
      </c>
      <c r="E3458" s="53" t="s">
        <v>8317</v>
      </c>
      <c r="F3458" s="53" t="s">
        <v>8349</v>
      </c>
      <c r="G3458" s="53" t="s">
        <v>8350</v>
      </c>
    </row>
    <row r="3459" customFormat="false" ht="12.75" hidden="false" customHeight="true" outlineLevel="0" collapsed="false">
      <c r="D3459" s="52" t="n">
        <v>48033</v>
      </c>
      <c r="E3459" s="53" t="s">
        <v>8317</v>
      </c>
      <c r="F3459" s="53" t="s">
        <v>8351</v>
      </c>
      <c r="G3459" s="53" t="s">
        <v>8352</v>
      </c>
    </row>
    <row r="3460" customFormat="false" ht="12.75" hidden="false" customHeight="true" outlineLevel="0" collapsed="false">
      <c r="D3460" s="52" t="n">
        <v>48033</v>
      </c>
      <c r="E3460" s="53" t="s">
        <v>8317</v>
      </c>
      <c r="F3460" s="53" t="s">
        <v>8353</v>
      </c>
      <c r="G3460" s="53" t="s">
        <v>8354</v>
      </c>
    </row>
    <row r="3461" customFormat="false" ht="12.75" hidden="false" customHeight="true" outlineLevel="0" collapsed="false">
      <c r="D3461" s="52" t="n">
        <v>48033</v>
      </c>
      <c r="E3461" s="53" t="s">
        <v>8317</v>
      </c>
      <c r="F3461" s="53" t="s">
        <v>8355</v>
      </c>
      <c r="G3461" s="53" t="s">
        <v>2411</v>
      </c>
    </row>
    <row r="3462" customFormat="false" ht="12.75" hidden="false" customHeight="true" outlineLevel="0" collapsed="false">
      <c r="D3462" s="52" t="n">
        <v>48033</v>
      </c>
      <c r="E3462" s="53" t="s">
        <v>8317</v>
      </c>
      <c r="F3462" s="53" t="s">
        <v>8356</v>
      </c>
      <c r="G3462" s="53" t="s">
        <v>8357</v>
      </c>
    </row>
    <row r="3463" customFormat="false" ht="12.75" hidden="false" customHeight="true" outlineLevel="0" collapsed="false">
      <c r="D3463" s="52" t="n">
        <v>47016</v>
      </c>
      <c r="E3463" s="53" t="s">
        <v>8358</v>
      </c>
      <c r="F3463" s="53" t="s">
        <v>8359</v>
      </c>
      <c r="G3463" s="53" t="s">
        <v>8360</v>
      </c>
    </row>
    <row r="3464" customFormat="false" ht="12.75" hidden="false" customHeight="true" outlineLevel="0" collapsed="false">
      <c r="D3464" s="52" t="n">
        <v>47016</v>
      </c>
      <c r="E3464" s="53" t="s">
        <v>8358</v>
      </c>
      <c r="F3464" s="53" t="s">
        <v>8361</v>
      </c>
      <c r="G3464" s="53" t="s">
        <v>8362</v>
      </c>
    </row>
    <row r="3465" customFormat="false" ht="12.75" hidden="false" customHeight="true" outlineLevel="0" collapsed="false">
      <c r="D3465" s="52" t="n">
        <v>47016</v>
      </c>
      <c r="E3465" s="53" t="s">
        <v>8358</v>
      </c>
      <c r="F3465" s="53" t="s">
        <v>8363</v>
      </c>
      <c r="G3465" s="53" t="s">
        <v>8364</v>
      </c>
    </row>
    <row r="3466" customFormat="false" ht="12.75" hidden="false" customHeight="true" outlineLevel="0" collapsed="false">
      <c r="D3466" s="52" t="n">
        <v>47016</v>
      </c>
      <c r="E3466" s="53" t="s">
        <v>8358</v>
      </c>
      <c r="F3466" s="53" t="s">
        <v>8365</v>
      </c>
      <c r="G3466" s="53" t="s">
        <v>4155</v>
      </c>
    </row>
    <row r="3467" customFormat="false" ht="12.75" hidden="false" customHeight="true" outlineLevel="0" collapsed="false">
      <c r="D3467" s="52" t="n">
        <v>47016</v>
      </c>
      <c r="E3467" s="53" t="s">
        <v>8358</v>
      </c>
      <c r="F3467" s="53" t="s">
        <v>8366</v>
      </c>
      <c r="G3467" s="53" t="s">
        <v>8367</v>
      </c>
    </row>
    <row r="3468" customFormat="false" ht="12.75" hidden="false" customHeight="true" outlineLevel="0" collapsed="false">
      <c r="D3468" s="52" t="n">
        <v>47016</v>
      </c>
      <c r="E3468" s="53" t="s">
        <v>8358</v>
      </c>
      <c r="F3468" s="53" t="s">
        <v>8368</v>
      </c>
      <c r="G3468" s="53" t="s">
        <v>8369</v>
      </c>
    </row>
    <row r="3469" customFormat="false" ht="12.75" hidden="false" customHeight="true" outlineLevel="0" collapsed="false">
      <c r="D3469" s="52" t="n">
        <v>47016</v>
      </c>
      <c r="E3469" s="53" t="s">
        <v>8358</v>
      </c>
      <c r="F3469" s="53" t="s">
        <v>8370</v>
      </c>
      <c r="G3469" s="53" t="s">
        <v>8371</v>
      </c>
    </row>
    <row r="3470" customFormat="false" ht="12.75" hidden="false" customHeight="true" outlineLevel="0" collapsed="false">
      <c r="D3470" s="52" t="n">
        <v>47016</v>
      </c>
      <c r="E3470" s="53" t="s">
        <v>8358</v>
      </c>
      <c r="F3470" s="53" t="s">
        <v>8372</v>
      </c>
      <c r="G3470" s="53" t="s">
        <v>8373</v>
      </c>
    </row>
    <row r="3471" customFormat="false" ht="12.75" hidden="false" customHeight="true" outlineLevel="0" collapsed="false">
      <c r="D3471" s="52" t="n">
        <v>47016</v>
      </c>
      <c r="E3471" s="53" t="s">
        <v>8358</v>
      </c>
      <c r="F3471" s="53" t="s">
        <v>8374</v>
      </c>
      <c r="G3471" s="53" t="s">
        <v>8375</v>
      </c>
    </row>
    <row r="3472" customFormat="false" ht="12.75" hidden="false" customHeight="true" outlineLevel="0" collapsed="false">
      <c r="D3472" s="52" t="n">
        <v>47016</v>
      </c>
      <c r="E3472" s="53" t="s">
        <v>8358</v>
      </c>
      <c r="F3472" s="53" t="s">
        <v>8376</v>
      </c>
      <c r="G3472" s="53" t="s">
        <v>8377</v>
      </c>
    </row>
    <row r="3473" customFormat="false" ht="12.75" hidden="false" customHeight="true" outlineLevel="0" collapsed="false">
      <c r="D3473" s="52" t="n">
        <v>47016</v>
      </c>
      <c r="E3473" s="53" t="s">
        <v>8358</v>
      </c>
      <c r="F3473" s="53" t="s">
        <v>8378</v>
      </c>
      <c r="G3473" s="53" t="s">
        <v>8379</v>
      </c>
    </row>
    <row r="3474" customFormat="false" ht="12.75" hidden="false" customHeight="true" outlineLevel="0" collapsed="false">
      <c r="D3474" s="52" t="n">
        <v>47016</v>
      </c>
      <c r="E3474" s="53" t="s">
        <v>8358</v>
      </c>
      <c r="F3474" s="53" t="s">
        <v>8380</v>
      </c>
      <c r="G3474" s="53" t="s">
        <v>8381</v>
      </c>
    </row>
    <row r="3475" customFormat="false" ht="12.75" hidden="false" customHeight="true" outlineLevel="0" collapsed="false">
      <c r="D3475" s="52" t="n">
        <v>47016</v>
      </c>
      <c r="E3475" s="53" t="s">
        <v>8358</v>
      </c>
      <c r="F3475" s="53" t="s">
        <v>8382</v>
      </c>
      <c r="G3475" s="53" t="s">
        <v>5910</v>
      </c>
    </row>
    <row r="3476" customFormat="false" ht="12.75" hidden="false" customHeight="true" outlineLevel="0" collapsed="false">
      <c r="D3476" s="52" t="n">
        <v>47016</v>
      </c>
      <c r="E3476" s="53" t="s">
        <v>8358</v>
      </c>
      <c r="F3476" s="53" t="s">
        <v>8383</v>
      </c>
      <c r="G3476" s="53" t="s">
        <v>8384</v>
      </c>
    </row>
    <row r="3477" customFormat="false" ht="12.75" hidden="false" customHeight="true" outlineLevel="0" collapsed="false">
      <c r="D3477" s="52" t="n">
        <v>47016</v>
      </c>
      <c r="E3477" s="53" t="s">
        <v>8358</v>
      </c>
      <c r="F3477" s="53" t="s">
        <v>8385</v>
      </c>
      <c r="G3477" s="53" t="s">
        <v>8386</v>
      </c>
    </row>
    <row r="3478" customFormat="false" ht="12.75" hidden="false" customHeight="true" outlineLevel="0" collapsed="false">
      <c r="D3478" s="52" t="n">
        <v>47016</v>
      </c>
      <c r="E3478" s="53" t="s">
        <v>8358</v>
      </c>
      <c r="F3478" s="53" t="s">
        <v>8387</v>
      </c>
      <c r="G3478" s="53" t="s">
        <v>3890</v>
      </c>
    </row>
    <row r="3479" customFormat="false" ht="12.75" hidden="false" customHeight="true" outlineLevel="0" collapsed="false">
      <c r="D3479" s="52" t="n">
        <v>47016</v>
      </c>
      <c r="E3479" s="53" t="s">
        <v>8358</v>
      </c>
      <c r="F3479" s="53" t="s">
        <v>8388</v>
      </c>
      <c r="G3479" s="53" t="s">
        <v>8389</v>
      </c>
    </row>
    <row r="3480" customFormat="false" ht="12.75" hidden="false" customHeight="true" outlineLevel="0" collapsed="false">
      <c r="D3480" s="52" t="n">
        <v>47016</v>
      </c>
      <c r="E3480" s="53" t="s">
        <v>8358</v>
      </c>
      <c r="F3480" s="53" t="s">
        <v>8390</v>
      </c>
      <c r="G3480" s="53" t="s">
        <v>3059</v>
      </c>
    </row>
    <row r="3481" customFormat="false" ht="12.75" hidden="false" customHeight="true" outlineLevel="0" collapsed="false">
      <c r="D3481" s="52" t="n">
        <v>47016</v>
      </c>
      <c r="E3481" s="53" t="s">
        <v>8358</v>
      </c>
      <c r="F3481" s="53" t="s">
        <v>8391</v>
      </c>
      <c r="G3481" s="53" t="s">
        <v>8392</v>
      </c>
    </row>
    <row r="3482" customFormat="false" ht="12.75" hidden="false" customHeight="true" outlineLevel="0" collapsed="false">
      <c r="D3482" s="52" t="n">
        <v>47016</v>
      </c>
      <c r="E3482" s="53" t="s">
        <v>8358</v>
      </c>
      <c r="F3482" s="53" t="s">
        <v>8393</v>
      </c>
      <c r="G3482" s="53" t="s">
        <v>8394</v>
      </c>
    </row>
    <row r="3483" customFormat="false" ht="12.75" hidden="false" customHeight="true" outlineLevel="0" collapsed="false">
      <c r="D3483" s="52" t="n">
        <v>47016</v>
      </c>
      <c r="E3483" s="53" t="s">
        <v>8358</v>
      </c>
      <c r="F3483" s="53" t="s">
        <v>8395</v>
      </c>
      <c r="G3483" s="53" t="s">
        <v>8396</v>
      </c>
    </row>
    <row r="3484" customFormat="false" ht="12.75" hidden="false" customHeight="true" outlineLevel="0" collapsed="false">
      <c r="D3484" s="52" t="n">
        <v>47016</v>
      </c>
      <c r="E3484" s="53" t="s">
        <v>8358</v>
      </c>
      <c r="F3484" s="53" t="s">
        <v>8397</v>
      </c>
      <c r="G3484" s="53" t="s">
        <v>8398</v>
      </c>
    </row>
    <row r="3485" customFormat="false" ht="12.75" hidden="false" customHeight="true" outlineLevel="0" collapsed="false">
      <c r="D3485" s="52" t="n">
        <v>47016</v>
      </c>
      <c r="E3485" s="53" t="s">
        <v>8358</v>
      </c>
      <c r="F3485" s="53" t="s">
        <v>8399</v>
      </c>
      <c r="G3485" s="53" t="s">
        <v>8400</v>
      </c>
    </row>
    <row r="3486" customFormat="false" ht="12.75" hidden="false" customHeight="true" outlineLevel="0" collapsed="false">
      <c r="D3486" s="52" t="n">
        <v>47016</v>
      </c>
      <c r="E3486" s="53" t="s">
        <v>8358</v>
      </c>
      <c r="F3486" s="53" t="s">
        <v>8401</v>
      </c>
      <c r="G3486" s="53" t="s">
        <v>3184</v>
      </c>
    </row>
    <row r="3487" customFormat="false" ht="12.75" hidden="false" customHeight="true" outlineLevel="0" collapsed="false">
      <c r="D3487" s="52" t="n">
        <v>47016</v>
      </c>
      <c r="E3487" s="53" t="s">
        <v>8358</v>
      </c>
      <c r="F3487" s="53" t="s">
        <v>8402</v>
      </c>
      <c r="G3487" s="53" t="s">
        <v>8403</v>
      </c>
    </row>
    <row r="3488" customFormat="false" ht="12.75" hidden="false" customHeight="true" outlineLevel="0" collapsed="false">
      <c r="D3488" s="52" t="n">
        <v>47016</v>
      </c>
      <c r="E3488" s="53" t="s">
        <v>8358</v>
      </c>
      <c r="F3488" s="53" t="s">
        <v>8404</v>
      </c>
      <c r="G3488" s="53" t="s">
        <v>8405</v>
      </c>
    </row>
    <row r="3489" customFormat="false" ht="12.75" hidden="false" customHeight="true" outlineLevel="0" collapsed="false">
      <c r="D3489" s="52" t="n">
        <v>47016</v>
      </c>
      <c r="E3489" s="53" t="s">
        <v>8358</v>
      </c>
      <c r="F3489" s="53" t="s">
        <v>8406</v>
      </c>
      <c r="G3489" s="53" t="s">
        <v>8407</v>
      </c>
    </row>
    <row r="3490" customFormat="false" ht="12.75" hidden="false" customHeight="true" outlineLevel="0" collapsed="false">
      <c r="D3490" s="52" t="n">
        <v>47016</v>
      </c>
      <c r="E3490" s="53" t="s">
        <v>8358</v>
      </c>
      <c r="F3490" s="53" t="s">
        <v>8408</v>
      </c>
      <c r="G3490" s="53" t="s">
        <v>8409</v>
      </c>
    </row>
    <row r="3491" customFormat="false" ht="12.75" hidden="false" customHeight="true" outlineLevel="0" collapsed="false">
      <c r="D3491" s="52" t="n">
        <v>47016</v>
      </c>
      <c r="E3491" s="53" t="s">
        <v>8358</v>
      </c>
      <c r="F3491" s="53" t="s">
        <v>8410</v>
      </c>
      <c r="G3491" s="53" t="s">
        <v>8411</v>
      </c>
    </row>
    <row r="3492" customFormat="false" ht="12.75" hidden="false" customHeight="true" outlineLevel="0" collapsed="false">
      <c r="D3492" s="52" t="n">
        <v>47016</v>
      </c>
      <c r="E3492" s="53" t="s">
        <v>8358</v>
      </c>
      <c r="F3492" s="53" t="s">
        <v>8412</v>
      </c>
      <c r="G3492" s="53" t="s">
        <v>8413</v>
      </c>
    </row>
    <row r="3493" customFormat="false" ht="12.75" hidden="false" customHeight="true" outlineLevel="0" collapsed="false">
      <c r="D3493" s="52" t="n">
        <v>50029</v>
      </c>
      <c r="E3493" s="53" t="s">
        <v>8414</v>
      </c>
      <c r="F3493" s="53" t="s">
        <v>8415</v>
      </c>
      <c r="G3493" s="53" t="s">
        <v>8416</v>
      </c>
    </row>
    <row r="3494" customFormat="false" ht="12.75" hidden="false" customHeight="true" outlineLevel="0" collapsed="false">
      <c r="D3494" s="52" t="n">
        <v>50029</v>
      </c>
      <c r="E3494" s="53" t="s">
        <v>8414</v>
      </c>
      <c r="F3494" s="53" t="s">
        <v>8417</v>
      </c>
      <c r="G3494" s="53" t="s">
        <v>8418</v>
      </c>
    </row>
    <row r="3495" customFormat="false" ht="12.75" hidden="false" customHeight="true" outlineLevel="0" collapsed="false">
      <c r="D3495" s="52" t="n">
        <v>50029</v>
      </c>
      <c r="E3495" s="53" t="s">
        <v>8414</v>
      </c>
      <c r="F3495" s="53" t="s">
        <v>8419</v>
      </c>
      <c r="G3495" s="53" t="s">
        <v>7423</v>
      </c>
    </row>
    <row r="3496" customFormat="false" ht="12.75" hidden="false" customHeight="true" outlineLevel="0" collapsed="false">
      <c r="D3496" s="52" t="n">
        <v>50029</v>
      </c>
      <c r="E3496" s="53" t="s">
        <v>8414</v>
      </c>
      <c r="F3496" s="53" t="s">
        <v>8420</v>
      </c>
      <c r="G3496" s="53" t="s">
        <v>8421</v>
      </c>
    </row>
    <row r="3497" customFormat="false" ht="12.75" hidden="false" customHeight="true" outlineLevel="0" collapsed="false">
      <c r="D3497" s="52" t="n">
        <v>50029</v>
      </c>
      <c r="E3497" s="53" t="s">
        <v>8414</v>
      </c>
      <c r="F3497" s="53" t="s">
        <v>8422</v>
      </c>
      <c r="G3497" s="53" t="s">
        <v>8423</v>
      </c>
    </row>
    <row r="3498" customFormat="false" ht="12.75" hidden="false" customHeight="true" outlineLevel="0" collapsed="false">
      <c r="D3498" s="52" t="n">
        <v>50029</v>
      </c>
      <c r="E3498" s="53" t="s">
        <v>8414</v>
      </c>
      <c r="F3498" s="53" t="s">
        <v>8424</v>
      </c>
      <c r="G3498" s="53" t="s">
        <v>8425</v>
      </c>
    </row>
    <row r="3499" customFormat="false" ht="12.75" hidden="false" customHeight="true" outlineLevel="0" collapsed="false">
      <c r="D3499" s="52" t="n">
        <v>50029</v>
      </c>
      <c r="E3499" s="53" t="s">
        <v>8414</v>
      </c>
      <c r="F3499" s="53" t="s">
        <v>8426</v>
      </c>
      <c r="G3499" s="53" t="s">
        <v>8427</v>
      </c>
    </row>
    <row r="3500" customFormat="false" ht="12.75" hidden="false" customHeight="true" outlineLevel="0" collapsed="false">
      <c r="D3500" s="52" t="n">
        <v>50029</v>
      </c>
      <c r="E3500" s="53" t="s">
        <v>8414</v>
      </c>
      <c r="F3500" s="53" t="s">
        <v>8428</v>
      </c>
      <c r="G3500" s="53" t="s">
        <v>8429</v>
      </c>
    </row>
    <row r="3501" customFormat="false" ht="12.75" hidden="false" customHeight="true" outlineLevel="0" collapsed="false">
      <c r="D3501" s="52" t="n">
        <v>50029</v>
      </c>
      <c r="E3501" s="53" t="s">
        <v>8414</v>
      </c>
      <c r="F3501" s="53" t="s">
        <v>8430</v>
      </c>
      <c r="G3501" s="53" t="s">
        <v>8431</v>
      </c>
    </row>
    <row r="3502" customFormat="false" ht="12.75" hidden="false" customHeight="true" outlineLevel="0" collapsed="false">
      <c r="D3502" s="52" t="n">
        <v>50029</v>
      </c>
      <c r="E3502" s="53" t="s">
        <v>8414</v>
      </c>
      <c r="F3502" s="53" t="s">
        <v>8432</v>
      </c>
      <c r="G3502" s="53" t="s">
        <v>8433</v>
      </c>
    </row>
    <row r="3503" customFormat="false" ht="12.75" hidden="false" customHeight="true" outlineLevel="0" collapsed="false">
      <c r="D3503" s="52" t="n">
        <v>50029</v>
      </c>
      <c r="E3503" s="53" t="s">
        <v>8414</v>
      </c>
      <c r="F3503" s="53" t="s">
        <v>8434</v>
      </c>
      <c r="G3503" s="53" t="s">
        <v>8435</v>
      </c>
    </row>
    <row r="3504" customFormat="false" ht="12.75" hidden="false" customHeight="true" outlineLevel="0" collapsed="false">
      <c r="D3504" s="52" t="n">
        <v>50029</v>
      </c>
      <c r="E3504" s="53" t="s">
        <v>8414</v>
      </c>
      <c r="F3504" s="53" t="s">
        <v>8436</v>
      </c>
      <c r="G3504" s="53" t="s">
        <v>3371</v>
      </c>
    </row>
    <row r="3505" customFormat="false" ht="12.75" hidden="false" customHeight="true" outlineLevel="0" collapsed="false">
      <c r="D3505" s="52" t="n">
        <v>50029</v>
      </c>
      <c r="E3505" s="53" t="s">
        <v>8414</v>
      </c>
      <c r="F3505" s="53" t="s">
        <v>8437</v>
      </c>
      <c r="G3505" s="53" t="s">
        <v>8438</v>
      </c>
    </row>
    <row r="3506" customFormat="false" ht="12.75" hidden="false" customHeight="true" outlineLevel="0" collapsed="false">
      <c r="D3506" s="52" t="n">
        <v>50029</v>
      </c>
      <c r="E3506" s="53" t="s">
        <v>8414</v>
      </c>
      <c r="F3506" s="53" t="s">
        <v>8439</v>
      </c>
      <c r="G3506" s="53" t="s">
        <v>8440</v>
      </c>
    </row>
    <row r="3507" customFormat="false" ht="12.75" hidden="false" customHeight="true" outlineLevel="0" collapsed="false">
      <c r="D3507" s="52" t="n">
        <v>50029</v>
      </c>
      <c r="E3507" s="53" t="s">
        <v>8414</v>
      </c>
      <c r="F3507" s="53" t="s">
        <v>8441</v>
      </c>
      <c r="G3507" s="53" t="s">
        <v>2259</v>
      </c>
    </row>
    <row r="3508" customFormat="false" ht="12.75" hidden="false" customHeight="true" outlineLevel="0" collapsed="false">
      <c r="D3508" s="52" t="n">
        <v>50029</v>
      </c>
      <c r="E3508" s="53" t="s">
        <v>8414</v>
      </c>
      <c r="F3508" s="53" t="s">
        <v>8442</v>
      </c>
      <c r="G3508" s="53" t="s">
        <v>8443</v>
      </c>
    </row>
    <row r="3509" customFormat="false" ht="12.75" hidden="false" customHeight="true" outlineLevel="0" collapsed="false">
      <c r="D3509" s="52" t="n">
        <v>50029</v>
      </c>
      <c r="E3509" s="53" t="s">
        <v>8414</v>
      </c>
      <c r="F3509" s="53" t="s">
        <v>8444</v>
      </c>
      <c r="G3509" s="53" t="s">
        <v>8445</v>
      </c>
    </row>
    <row r="3510" customFormat="false" ht="12.75" hidden="false" customHeight="true" outlineLevel="0" collapsed="false">
      <c r="D3510" s="52" t="n">
        <v>50029</v>
      </c>
      <c r="E3510" s="53" t="s">
        <v>8414</v>
      </c>
      <c r="F3510" s="53" t="s">
        <v>8446</v>
      </c>
      <c r="G3510" s="53" t="s">
        <v>8447</v>
      </c>
    </row>
    <row r="3511" customFormat="false" ht="12.75" hidden="false" customHeight="true" outlineLevel="0" collapsed="false">
      <c r="D3511" s="52" t="n">
        <v>50029</v>
      </c>
      <c r="E3511" s="53" t="s">
        <v>8414</v>
      </c>
      <c r="F3511" s="53" t="s">
        <v>8448</v>
      </c>
      <c r="G3511" s="53" t="s">
        <v>8449</v>
      </c>
    </row>
    <row r="3512" customFormat="false" ht="12.75" hidden="false" customHeight="true" outlineLevel="0" collapsed="false">
      <c r="D3512" s="52" t="n">
        <v>45014</v>
      </c>
      <c r="E3512" s="53" t="s">
        <v>8450</v>
      </c>
      <c r="F3512" s="53" t="s">
        <v>8451</v>
      </c>
      <c r="G3512" s="53" t="s">
        <v>8452</v>
      </c>
    </row>
    <row r="3513" customFormat="false" ht="12.75" hidden="false" customHeight="true" outlineLevel="0" collapsed="false">
      <c r="D3513" s="52" t="n">
        <v>45014</v>
      </c>
      <c r="E3513" s="53" t="s">
        <v>8450</v>
      </c>
      <c r="F3513" s="53" t="s">
        <v>8453</v>
      </c>
      <c r="G3513" s="53" t="s">
        <v>8454</v>
      </c>
    </row>
    <row r="3514" customFormat="false" ht="12.75" hidden="false" customHeight="true" outlineLevel="0" collapsed="false">
      <c r="D3514" s="52" t="n">
        <v>45014</v>
      </c>
      <c r="E3514" s="53" t="s">
        <v>8450</v>
      </c>
      <c r="F3514" s="53" t="s">
        <v>8455</v>
      </c>
      <c r="G3514" s="53" t="s">
        <v>8456</v>
      </c>
    </row>
    <row r="3515" customFormat="false" ht="12.75" hidden="false" customHeight="true" outlineLevel="0" collapsed="false">
      <c r="D3515" s="52" t="n">
        <v>45014</v>
      </c>
      <c r="E3515" s="53" t="s">
        <v>8450</v>
      </c>
      <c r="F3515" s="53" t="s">
        <v>8457</v>
      </c>
      <c r="G3515" s="53" t="s">
        <v>8458</v>
      </c>
    </row>
    <row r="3516" customFormat="false" ht="12.75" hidden="false" customHeight="true" outlineLevel="0" collapsed="false">
      <c r="D3516" s="52" t="n">
        <v>45014</v>
      </c>
      <c r="E3516" s="53" t="s">
        <v>8450</v>
      </c>
      <c r="F3516" s="53" t="s">
        <v>8459</v>
      </c>
      <c r="G3516" s="53" t="s">
        <v>4005</v>
      </c>
    </row>
    <row r="3517" customFormat="false" ht="12.75" hidden="false" customHeight="true" outlineLevel="0" collapsed="false">
      <c r="D3517" s="52" t="n">
        <v>45014</v>
      </c>
      <c r="E3517" s="53" t="s">
        <v>8450</v>
      </c>
      <c r="F3517" s="53" t="s">
        <v>8460</v>
      </c>
      <c r="G3517" s="53" t="s">
        <v>8461</v>
      </c>
    </row>
    <row r="3518" customFormat="false" ht="12.75" hidden="false" customHeight="true" outlineLevel="0" collapsed="false">
      <c r="D3518" s="52" t="n">
        <v>45014</v>
      </c>
      <c r="E3518" s="53" t="s">
        <v>8450</v>
      </c>
      <c r="F3518" s="53" t="s">
        <v>8462</v>
      </c>
      <c r="G3518" s="53" t="s">
        <v>8463</v>
      </c>
    </row>
    <row r="3519" customFormat="false" ht="12.75" hidden="false" customHeight="true" outlineLevel="0" collapsed="false">
      <c r="D3519" s="52" t="n">
        <v>45014</v>
      </c>
      <c r="E3519" s="53" t="s">
        <v>8450</v>
      </c>
      <c r="F3519" s="53" t="s">
        <v>8464</v>
      </c>
      <c r="G3519" s="53" t="s">
        <v>8465</v>
      </c>
    </row>
    <row r="3520" customFormat="false" ht="12.75" hidden="false" customHeight="true" outlineLevel="0" collapsed="false">
      <c r="D3520" s="52" t="n">
        <v>45014</v>
      </c>
      <c r="E3520" s="53" t="s">
        <v>8450</v>
      </c>
      <c r="F3520" s="53" t="s">
        <v>8466</v>
      </c>
      <c r="G3520" s="53" t="s">
        <v>6024</v>
      </c>
    </row>
    <row r="3521" customFormat="false" ht="12.75" hidden="false" customHeight="true" outlineLevel="0" collapsed="false">
      <c r="D3521" s="52" t="n">
        <v>45014</v>
      </c>
      <c r="E3521" s="53" t="s">
        <v>8450</v>
      </c>
      <c r="F3521" s="53" t="s">
        <v>8467</v>
      </c>
      <c r="G3521" s="53" t="s">
        <v>8468</v>
      </c>
    </row>
    <row r="3522" customFormat="false" ht="12.75" hidden="false" customHeight="true" outlineLevel="0" collapsed="false">
      <c r="D3522" s="52" t="n">
        <v>45014</v>
      </c>
      <c r="E3522" s="53" t="s">
        <v>8450</v>
      </c>
      <c r="F3522" s="53" t="s">
        <v>8469</v>
      </c>
      <c r="G3522" s="53" t="s">
        <v>8470</v>
      </c>
    </row>
    <row r="3523" customFormat="false" ht="12.75" hidden="false" customHeight="true" outlineLevel="0" collapsed="false">
      <c r="D3523" s="52" t="n">
        <v>45014</v>
      </c>
      <c r="E3523" s="53" t="s">
        <v>8450</v>
      </c>
      <c r="F3523" s="53" t="s">
        <v>8471</v>
      </c>
      <c r="G3523" s="53" t="s">
        <v>8472</v>
      </c>
    </row>
    <row r="3524" customFormat="false" ht="12.75" hidden="false" customHeight="true" outlineLevel="0" collapsed="false">
      <c r="D3524" s="52" t="n">
        <v>45014</v>
      </c>
      <c r="E3524" s="53" t="s">
        <v>8450</v>
      </c>
      <c r="F3524" s="53" t="s">
        <v>8473</v>
      </c>
      <c r="G3524" s="53" t="s">
        <v>8474</v>
      </c>
    </row>
    <row r="3525" customFormat="false" ht="12.75" hidden="false" customHeight="true" outlineLevel="0" collapsed="false">
      <c r="D3525" s="52" t="n">
        <v>45014</v>
      </c>
      <c r="E3525" s="53" t="s">
        <v>8450</v>
      </c>
      <c r="F3525" s="53" t="s">
        <v>8475</v>
      </c>
      <c r="G3525" s="53" t="s">
        <v>8476</v>
      </c>
    </row>
    <row r="3526" customFormat="false" ht="12.75" hidden="false" customHeight="true" outlineLevel="0" collapsed="false">
      <c r="D3526" s="52" t="n">
        <v>45014</v>
      </c>
      <c r="E3526" s="53" t="s">
        <v>8450</v>
      </c>
      <c r="F3526" s="53" t="s">
        <v>8477</v>
      </c>
      <c r="G3526" s="53" t="s">
        <v>8478</v>
      </c>
    </row>
    <row r="3527" customFormat="false" ht="12.75" hidden="false" customHeight="true" outlineLevel="0" collapsed="false">
      <c r="D3527" s="52" t="n">
        <v>45014</v>
      </c>
      <c r="E3527" s="53" t="s">
        <v>8450</v>
      </c>
      <c r="F3527" s="53" t="s">
        <v>8479</v>
      </c>
      <c r="G3527" s="53" t="s">
        <v>8480</v>
      </c>
    </row>
    <row r="3528" customFormat="false" ht="12.75" hidden="false" customHeight="true" outlineLevel="0" collapsed="false">
      <c r="D3528" s="52" t="n">
        <v>45014</v>
      </c>
      <c r="E3528" s="53" t="s">
        <v>8450</v>
      </c>
      <c r="F3528" s="53" t="s">
        <v>8481</v>
      </c>
      <c r="G3528" s="53" t="s">
        <v>8482</v>
      </c>
    </row>
    <row r="3529" customFormat="false" ht="12.75" hidden="false" customHeight="true" outlineLevel="0" collapsed="false">
      <c r="D3529" s="52" t="n">
        <v>45014</v>
      </c>
      <c r="E3529" s="53" t="s">
        <v>8450</v>
      </c>
      <c r="F3529" s="53" t="s">
        <v>8483</v>
      </c>
      <c r="G3529" s="53" t="s">
        <v>8484</v>
      </c>
    </row>
    <row r="3530" customFormat="false" ht="12.75" hidden="false" customHeight="true" outlineLevel="0" collapsed="false">
      <c r="D3530" s="52" t="n">
        <v>45014</v>
      </c>
      <c r="E3530" s="53" t="s">
        <v>8450</v>
      </c>
      <c r="F3530" s="53" t="s">
        <v>8485</v>
      </c>
      <c r="G3530" s="53" t="s">
        <v>8486</v>
      </c>
    </row>
    <row r="3531" customFormat="false" ht="12.75" hidden="false" customHeight="true" outlineLevel="0" collapsed="false">
      <c r="D3531" s="52" t="n">
        <v>45014</v>
      </c>
      <c r="E3531" s="53" t="s">
        <v>8450</v>
      </c>
      <c r="F3531" s="53" t="s">
        <v>8487</v>
      </c>
      <c r="G3531" s="53" t="s">
        <v>8488</v>
      </c>
    </row>
    <row r="3532" customFormat="false" ht="12.75" hidden="false" customHeight="true" outlineLevel="0" collapsed="false">
      <c r="D3532" s="52" t="n">
        <v>45014</v>
      </c>
      <c r="E3532" s="53" t="s">
        <v>8450</v>
      </c>
      <c r="F3532" s="53" t="s">
        <v>8489</v>
      </c>
      <c r="G3532" s="53" t="s">
        <v>8490</v>
      </c>
    </row>
    <row r="3533" customFormat="false" ht="12.75" hidden="false" customHeight="true" outlineLevel="0" collapsed="false">
      <c r="D3533" s="52" t="n">
        <v>45014</v>
      </c>
      <c r="E3533" s="53" t="s">
        <v>8450</v>
      </c>
      <c r="F3533" s="53" t="s">
        <v>8491</v>
      </c>
      <c r="G3533" s="53" t="s">
        <v>5208</v>
      </c>
    </row>
    <row r="3534" customFormat="false" ht="12.75" hidden="false" customHeight="true" outlineLevel="0" collapsed="false">
      <c r="D3534" s="52" t="n">
        <v>45014</v>
      </c>
      <c r="E3534" s="53" t="s">
        <v>8450</v>
      </c>
      <c r="F3534" s="53" t="s">
        <v>8492</v>
      </c>
      <c r="G3534" s="53" t="s">
        <v>8493</v>
      </c>
    </row>
    <row r="3535" customFormat="false" ht="12.75" hidden="false" customHeight="true" outlineLevel="0" collapsed="false">
      <c r="D3535" s="52" t="n">
        <v>45014</v>
      </c>
      <c r="E3535" s="53" t="s">
        <v>8450</v>
      </c>
      <c r="F3535" s="53" t="s">
        <v>8494</v>
      </c>
      <c r="G3535" s="53" t="s">
        <v>8495</v>
      </c>
    </row>
    <row r="3536" customFormat="false" ht="12.75" hidden="false" customHeight="true" outlineLevel="0" collapsed="false">
      <c r="D3536" s="52" t="n">
        <v>45014</v>
      </c>
      <c r="E3536" s="53" t="s">
        <v>8450</v>
      </c>
      <c r="F3536" s="53" t="s">
        <v>8496</v>
      </c>
      <c r="G3536" s="53" t="s">
        <v>8497</v>
      </c>
    </row>
    <row r="3537" customFormat="false" ht="12.75" hidden="false" customHeight="true" outlineLevel="0" collapsed="false">
      <c r="D3537" s="52" t="n">
        <v>45014</v>
      </c>
      <c r="E3537" s="53" t="s">
        <v>8450</v>
      </c>
      <c r="F3537" s="53" t="s">
        <v>8498</v>
      </c>
      <c r="G3537" s="53" t="s">
        <v>7702</v>
      </c>
    </row>
    <row r="3538" customFormat="false" ht="12.75" hidden="false" customHeight="true" outlineLevel="0" collapsed="false">
      <c r="D3538" s="52" t="n">
        <v>45014</v>
      </c>
      <c r="E3538" s="53" t="s">
        <v>8450</v>
      </c>
      <c r="F3538" s="53" t="s">
        <v>8499</v>
      </c>
      <c r="G3538" s="53" t="s">
        <v>8500</v>
      </c>
    </row>
    <row r="3539" customFormat="false" ht="12.75" hidden="false" customHeight="true" outlineLevel="0" collapsed="false">
      <c r="D3539" s="52" t="n">
        <v>45014</v>
      </c>
      <c r="E3539" s="53" t="s">
        <v>8450</v>
      </c>
      <c r="F3539" s="53" t="s">
        <v>8501</v>
      </c>
      <c r="G3539" s="53" t="s">
        <v>5498</v>
      </c>
    </row>
    <row r="3540" customFormat="false" ht="12.75" hidden="false" customHeight="true" outlineLevel="0" collapsed="false">
      <c r="D3540" s="52" t="n">
        <v>45014</v>
      </c>
      <c r="E3540" s="53" t="s">
        <v>8450</v>
      </c>
      <c r="F3540" s="53" t="s">
        <v>8502</v>
      </c>
      <c r="G3540" s="53" t="s">
        <v>8503</v>
      </c>
    </row>
    <row r="3541" customFormat="false" ht="12.75" hidden="false" customHeight="true" outlineLevel="0" collapsed="false">
      <c r="D3541" s="52" t="n">
        <v>45014</v>
      </c>
      <c r="E3541" s="53" t="s">
        <v>8450</v>
      </c>
      <c r="F3541" s="53" t="s">
        <v>8504</v>
      </c>
      <c r="G3541" s="53" t="s">
        <v>8505</v>
      </c>
    </row>
    <row r="3542" customFormat="false" ht="12.75" hidden="false" customHeight="true" outlineLevel="0" collapsed="false">
      <c r="D3542" s="52" t="n">
        <v>45014</v>
      </c>
      <c r="E3542" s="53" t="s">
        <v>8450</v>
      </c>
      <c r="F3542" s="53" t="s">
        <v>8506</v>
      </c>
      <c r="G3542" s="53" t="s">
        <v>8507</v>
      </c>
    </row>
    <row r="3543" customFormat="false" ht="12.75" hidden="false" customHeight="true" outlineLevel="0" collapsed="false">
      <c r="D3543" s="52" t="n">
        <v>45014</v>
      </c>
      <c r="E3543" s="53" t="s">
        <v>8450</v>
      </c>
      <c r="F3543" s="53" t="s">
        <v>8508</v>
      </c>
      <c r="G3543" s="53" t="s">
        <v>8509</v>
      </c>
    </row>
    <row r="3544" customFormat="false" ht="12.75" hidden="false" customHeight="true" outlineLevel="0" collapsed="false">
      <c r="D3544" s="52" t="n">
        <v>45014</v>
      </c>
      <c r="E3544" s="53" t="s">
        <v>8450</v>
      </c>
      <c r="F3544" s="53" t="s">
        <v>8510</v>
      </c>
      <c r="G3544" s="53" t="s">
        <v>8511</v>
      </c>
    </row>
    <row r="3545" customFormat="false" ht="12.75" hidden="false" customHeight="true" outlineLevel="0" collapsed="false">
      <c r="D3545" s="52" t="n">
        <v>45014</v>
      </c>
      <c r="E3545" s="53" t="s">
        <v>8450</v>
      </c>
      <c r="F3545" s="53" t="s">
        <v>8512</v>
      </c>
      <c r="G3545" s="53" t="s">
        <v>6307</v>
      </c>
    </row>
    <row r="3546" customFormat="false" ht="12.75" hidden="false" customHeight="true" outlineLevel="0" collapsed="false">
      <c r="D3546" s="52" t="n">
        <v>45014</v>
      </c>
      <c r="E3546" s="53" t="s">
        <v>8450</v>
      </c>
      <c r="F3546" s="53" t="s">
        <v>8513</v>
      </c>
      <c r="G3546" s="53" t="s">
        <v>8514</v>
      </c>
    </row>
    <row r="3547" customFormat="false" ht="12.75" hidden="false" customHeight="true" outlineLevel="0" collapsed="false">
      <c r="D3547" s="52" t="n">
        <v>45014</v>
      </c>
      <c r="E3547" s="53" t="s">
        <v>8450</v>
      </c>
      <c r="F3547" s="53" t="s">
        <v>8515</v>
      </c>
      <c r="G3547" s="53" t="s">
        <v>8516</v>
      </c>
    </row>
    <row r="3548" customFormat="false" ht="12.75" hidden="false" customHeight="true" outlineLevel="0" collapsed="false">
      <c r="D3548" s="52" t="n">
        <v>45014</v>
      </c>
      <c r="E3548" s="53" t="s">
        <v>8450</v>
      </c>
      <c r="F3548" s="53" t="s">
        <v>8517</v>
      </c>
      <c r="G3548" s="53" t="s">
        <v>8518</v>
      </c>
    </row>
    <row r="3549" customFormat="false" ht="12.75" hidden="false" customHeight="true" outlineLevel="0" collapsed="false">
      <c r="D3549" s="52" t="n">
        <v>45014</v>
      </c>
      <c r="E3549" s="53" t="s">
        <v>8450</v>
      </c>
      <c r="F3549" s="53" t="s">
        <v>8519</v>
      </c>
      <c r="G3549" s="53" t="s">
        <v>8520</v>
      </c>
    </row>
    <row r="3550" customFormat="false" ht="12.75" hidden="false" customHeight="true" outlineLevel="0" collapsed="false">
      <c r="D3550" s="52" t="n">
        <v>45014</v>
      </c>
      <c r="E3550" s="53" t="s">
        <v>8450</v>
      </c>
      <c r="F3550" s="53" t="s">
        <v>8521</v>
      </c>
      <c r="G3550" s="53" t="s">
        <v>8522</v>
      </c>
    </row>
    <row r="3551" customFormat="false" ht="12.75" hidden="false" customHeight="true" outlineLevel="0" collapsed="false">
      <c r="D3551" s="52" t="n">
        <v>45014</v>
      </c>
      <c r="E3551" s="53" t="s">
        <v>8450</v>
      </c>
      <c r="F3551" s="53" t="s">
        <v>8523</v>
      </c>
      <c r="G3551" s="53" t="s">
        <v>8524</v>
      </c>
    </row>
    <row r="3552" customFormat="false" ht="12.75" hidden="false" customHeight="true" outlineLevel="0" collapsed="false">
      <c r="D3552" s="52" t="n">
        <v>45014</v>
      </c>
      <c r="E3552" s="53" t="s">
        <v>8450</v>
      </c>
      <c r="F3552" s="53" t="s">
        <v>8525</v>
      </c>
      <c r="G3552" s="53" t="s">
        <v>8526</v>
      </c>
    </row>
    <row r="3553" customFormat="false" ht="12.75" hidden="false" customHeight="true" outlineLevel="0" collapsed="false">
      <c r="D3553" s="52" t="n">
        <v>45014</v>
      </c>
      <c r="E3553" s="53" t="s">
        <v>8450</v>
      </c>
      <c r="F3553" s="53" t="s">
        <v>8527</v>
      </c>
      <c r="G3553" s="53" t="s">
        <v>8528</v>
      </c>
    </row>
    <row r="3554" customFormat="false" ht="12.75" hidden="false" customHeight="true" outlineLevel="0" collapsed="false">
      <c r="D3554" s="52" t="n">
        <v>45014</v>
      </c>
      <c r="E3554" s="53" t="s">
        <v>8450</v>
      </c>
      <c r="F3554" s="53" t="s">
        <v>8529</v>
      </c>
      <c r="G3554" s="53" t="s">
        <v>8530</v>
      </c>
    </row>
    <row r="3555" customFormat="false" ht="12.75" hidden="false" customHeight="true" outlineLevel="0" collapsed="false">
      <c r="D3555" s="52" t="n">
        <v>45014</v>
      </c>
      <c r="E3555" s="53" t="s">
        <v>8450</v>
      </c>
      <c r="F3555" s="53" t="s">
        <v>8531</v>
      </c>
      <c r="G3555" s="53" t="s">
        <v>8532</v>
      </c>
    </row>
    <row r="3556" customFormat="false" ht="12.75" hidden="false" customHeight="true" outlineLevel="0" collapsed="false">
      <c r="D3556" s="52" t="n">
        <v>45014</v>
      </c>
      <c r="E3556" s="53" t="s">
        <v>8450</v>
      </c>
      <c r="F3556" s="53" t="s">
        <v>8533</v>
      </c>
      <c r="G3556" s="53" t="s">
        <v>8534</v>
      </c>
    </row>
    <row r="3557" customFormat="false" ht="12.75" hidden="false" customHeight="true" outlineLevel="0" collapsed="false">
      <c r="D3557" s="52" t="n">
        <v>45014</v>
      </c>
      <c r="E3557" s="53" t="s">
        <v>8450</v>
      </c>
      <c r="F3557" s="53" t="s">
        <v>8535</v>
      </c>
      <c r="G3557" s="53" t="s">
        <v>8536</v>
      </c>
    </row>
    <row r="3558" customFormat="false" ht="12.75" hidden="false" customHeight="true" outlineLevel="0" collapsed="false">
      <c r="D3558" s="52" t="n">
        <v>45014</v>
      </c>
      <c r="E3558" s="53" t="s">
        <v>8450</v>
      </c>
      <c r="F3558" s="53" t="s">
        <v>8537</v>
      </c>
      <c r="G3558" s="53" t="s">
        <v>8538</v>
      </c>
    </row>
    <row r="3559" customFormat="false" ht="12.75" hidden="false" customHeight="true" outlineLevel="0" collapsed="false">
      <c r="D3559" s="52" t="n">
        <v>45014</v>
      </c>
      <c r="E3559" s="53" t="s">
        <v>8450</v>
      </c>
      <c r="F3559" s="53" t="s">
        <v>8539</v>
      </c>
      <c r="G3559" s="53" t="s">
        <v>8540</v>
      </c>
    </row>
    <row r="3560" customFormat="false" ht="12.75" hidden="false" customHeight="true" outlineLevel="0" collapsed="false">
      <c r="D3560" s="52" t="n">
        <v>45014</v>
      </c>
      <c r="E3560" s="53" t="s">
        <v>8450</v>
      </c>
      <c r="F3560" s="53" t="s">
        <v>8541</v>
      </c>
      <c r="G3560" s="53" t="s">
        <v>8542</v>
      </c>
    </row>
    <row r="3561" customFormat="false" ht="12.75" hidden="false" customHeight="true" outlineLevel="0" collapsed="false">
      <c r="D3561" s="52" t="n">
        <v>45014</v>
      </c>
      <c r="E3561" s="53" t="s">
        <v>8450</v>
      </c>
      <c r="F3561" s="53" t="s">
        <v>8543</v>
      </c>
      <c r="G3561" s="53" t="s">
        <v>8544</v>
      </c>
    </row>
    <row r="3562" customFormat="false" ht="12.75" hidden="false" customHeight="true" outlineLevel="0" collapsed="false">
      <c r="D3562" s="52" t="n">
        <v>45014</v>
      </c>
      <c r="E3562" s="53" t="s">
        <v>8450</v>
      </c>
      <c r="F3562" s="53" t="s">
        <v>8545</v>
      </c>
      <c r="G3562" s="53" t="s">
        <v>8546</v>
      </c>
    </row>
    <row r="3563" customFormat="false" ht="12.75" hidden="false" customHeight="true" outlineLevel="0" collapsed="false">
      <c r="D3563" s="52" t="n">
        <v>45014</v>
      </c>
      <c r="E3563" s="53" t="s">
        <v>8450</v>
      </c>
      <c r="F3563" s="53" t="s">
        <v>8547</v>
      </c>
      <c r="G3563" s="53" t="s">
        <v>8548</v>
      </c>
    </row>
    <row r="3564" customFormat="false" ht="12.75" hidden="false" customHeight="true" outlineLevel="0" collapsed="false">
      <c r="D3564" s="52" t="n">
        <v>45014</v>
      </c>
      <c r="E3564" s="53" t="s">
        <v>8450</v>
      </c>
      <c r="F3564" s="53" t="s">
        <v>8549</v>
      </c>
      <c r="G3564" s="53" t="s">
        <v>8550</v>
      </c>
    </row>
    <row r="3565" customFormat="false" ht="12.75" hidden="false" customHeight="true" outlineLevel="0" collapsed="false">
      <c r="D3565" s="52" t="n">
        <v>51031</v>
      </c>
      <c r="E3565" s="53" t="s">
        <v>8551</v>
      </c>
      <c r="F3565" s="53" t="s">
        <v>8552</v>
      </c>
      <c r="G3565" s="53" t="s">
        <v>8553</v>
      </c>
    </row>
    <row r="3566" customFormat="false" ht="12.75" hidden="false" customHeight="true" outlineLevel="0" collapsed="false">
      <c r="D3566" s="52" t="n">
        <v>51031</v>
      </c>
      <c r="E3566" s="53" t="s">
        <v>8551</v>
      </c>
      <c r="F3566" s="53" t="s">
        <v>8554</v>
      </c>
      <c r="G3566" s="53" t="s">
        <v>8555</v>
      </c>
    </row>
    <row r="3567" customFormat="false" ht="12.75" hidden="false" customHeight="true" outlineLevel="0" collapsed="false">
      <c r="D3567" s="52" t="n">
        <v>51031</v>
      </c>
      <c r="E3567" s="53" t="s">
        <v>8551</v>
      </c>
      <c r="F3567" s="53" t="s">
        <v>8556</v>
      </c>
      <c r="G3567" s="53" t="s">
        <v>8557</v>
      </c>
    </row>
    <row r="3568" customFormat="false" ht="12.75" hidden="false" customHeight="true" outlineLevel="0" collapsed="false">
      <c r="D3568" s="52" t="n">
        <v>51031</v>
      </c>
      <c r="E3568" s="53" t="s">
        <v>8551</v>
      </c>
      <c r="F3568" s="53" t="s">
        <v>8558</v>
      </c>
      <c r="G3568" s="53" t="s">
        <v>8559</v>
      </c>
    </row>
    <row r="3569" customFormat="false" ht="12.75" hidden="false" customHeight="true" outlineLevel="0" collapsed="false">
      <c r="D3569" s="52" t="n">
        <v>51031</v>
      </c>
      <c r="E3569" s="53" t="s">
        <v>8551</v>
      </c>
      <c r="F3569" s="53" t="s">
        <v>8560</v>
      </c>
      <c r="G3569" s="53" t="s">
        <v>8561</v>
      </c>
    </row>
    <row r="3570" customFormat="false" ht="12.75" hidden="false" customHeight="true" outlineLevel="0" collapsed="false">
      <c r="D3570" s="52" t="n">
        <v>51031</v>
      </c>
      <c r="E3570" s="53" t="s">
        <v>8551</v>
      </c>
      <c r="F3570" s="53" t="s">
        <v>8562</v>
      </c>
      <c r="G3570" s="53" t="s">
        <v>8563</v>
      </c>
    </row>
    <row r="3571" customFormat="false" ht="12.75" hidden="false" customHeight="true" outlineLevel="0" collapsed="false">
      <c r="D3571" s="52" t="n">
        <v>51031</v>
      </c>
      <c r="E3571" s="53" t="s">
        <v>8551</v>
      </c>
      <c r="F3571" s="53" t="s">
        <v>8564</v>
      </c>
      <c r="G3571" s="53" t="s">
        <v>8565</v>
      </c>
    </row>
    <row r="3572" customFormat="false" ht="12.75" hidden="false" customHeight="true" outlineLevel="0" collapsed="false">
      <c r="D3572" s="52" t="n">
        <v>51031</v>
      </c>
      <c r="E3572" s="53" t="s">
        <v>8551</v>
      </c>
      <c r="F3572" s="53" t="s">
        <v>8566</v>
      </c>
      <c r="G3572" s="53" t="s">
        <v>8567</v>
      </c>
    </row>
    <row r="3573" customFormat="false" ht="12.75" hidden="false" customHeight="true" outlineLevel="0" collapsed="false">
      <c r="D3573" s="52" t="n">
        <v>51031</v>
      </c>
      <c r="E3573" s="53" t="s">
        <v>8551</v>
      </c>
      <c r="F3573" s="53" t="s">
        <v>8568</v>
      </c>
      <c r="G3573" s="53" t="s">
        <v>8569</v>
      </c>
    </row>
    <row r="3574" customFormat="false" ht="12.75" hidden="false" customHeight="true" outlineLevel="0" collapsed="false">
      <c r="D3574" s="52" t="n">
        <v>51031</v>
      </c>
      <c r="E3574" s="53" t="s">
        <v>8551</v>
      </c>
      <c r="F3574" s="53" t="s">
        <v>8570</v>
      </c>
      <c r="G3574" s="53" t="s">
        <v>8571</v>
      </c>
    </row>
    <row r="3575" customFormat="false" ht="12.75" hidden="false" customHeight="true" outlineLevel="0" collapsed="false">
      <c r="D3575" s="52" t="n">
        <v>51031</v>
      </c>
      <c r="E3575" s="53" t="s">
        <v>8551</v>
      </c>
      <c r="F3575" s="53" t="s">
        <v>8572</v>
      </c>
      <c r="G3575" s="53" t="s">
        <v>8573</v>
      </c>
    </row>
    <row r="3576" customFormat="false" ht="12.75" hidden="false" customHeight="true" outlineLevel="0" collapsed="false">
      <c r="D3576" s="52" t="n">
        <v>51031</v>
      </c>
      <c r="E3576" s="53" t="s">
        <v>8551</v>
      </c>
      <c r="F3576" s="53" t="s">
        <v>8574</v>
      </c>
      <c r="G3576" s="53" t="s">
        <v>8575</v>
      </c>
    </row>
    <row r="3577" customFormat="false" ht="12.75" hidden="false" customHeight="true" outlineLevel="0" collapsed="false">
      <c r="D3577" s="52" t="n">
        <v>51031</v>
      </c>
      <c r="E3577" s="53" t="s">
        <v>8551</v>
      </c>
      <c r="F3577" s="53" t="s">
        <v>8576</v>
      </c>
      <c r="G3577" s="53" t="s">
        <v>8577</v>
      </c>
    </row>
    <row r="3578" customFormat="false" ht="12.75" hidden="false" customHeight="true" outlineLevel="0" collapsed="false">
      <c r="D3578" s="52" t="n">
        <v>51031</v>
      </c>
      <c r="E3578" s="53" t="s">
        <v>8551</v>
      </c>
      <c r="F3578" s="53" t="s">
        <v>8578</v>
      </c>
      <c r="G3578" s="53" t="s">
        <v>8579</v>
      </c>
    </row>
    <row r="3579" customFormat="false" ht="12.75" hidden="false" customHeight="true" outlineLevel="0" collapsed="false">
      <c r="D3579" s="52" t="n">
        <v>51031</v>
      </c>
      <c r="E3579" s="53" t="s">
        <v>8551</v>
      </c>
      <c r="F3579" s="53" t="s">
        <v>8580</v>
      </c>
      <c r="G3579" s="53" t="s">
        <v>8581</v>
      </c>
    </row>
    <row r="3580" customFormat="false" ht="12.75" hidden="false" customHeight="true" outlineLevel="0" collapsed="false">
      <c r="D3580" s="52" t="n">
        <v>51031</v>
      </c>
      <c r="E3580" s="53" t="s">
        <v>8551</v>
      </c>
      <c r="F3580" s="53" t="s">
        <v>8582</v>
      </c>
      <c r="G3580" s="53" t="s">
        <v>8583</v>
      </c>
    </row>
    <row r="3581" customFormat="false" ht="12.75" hidden="false" customHeight="true" outlineLevel="0" collapsed="false">
      <c r="D3581" s="52" t="n">
        <v>51031</v>
      </c>
      <c r="E3581" s="53" t="s">
        <v>8551</v>
      </c>
      <c r="F3581" s="53" t="s">
        <v>8584</v>
      </c>
      <c r="G3581" s="53" t="s">
        <v>8585</v>
      </c>
    </row>
    <row r="3582" customFormat="false" ht="12.75" hidden="false" customHeight="true" outlineLevel="0" collapsed="false">
      <c r="D3582" s="52" t="n">
        <v>46026</v>
      </c>
      <c r="E3582" s="53" t="s">
        <v>8586</v>
      </c>
      <c r="F3582" s="53" t="s">
        <v>8587</v>
      </c>
      <c r="G3582" s="53" t="s">
        <v>8588</v>
      </c>
    </row>
    <row r="3583" customFormat="false" ht="12.75" hidden="false" customHeight="true" outlineLevel="0" collapsed="false">
      <c r="D3583" s="52" t="n">
        <v>46026</v>
      </c>
      <c r="E3583" s="53" t="s">
        <v>8586</v>
      </c>
      <c r="F3583" s="53" t="s">
        <v>8589</v>
      </c>
      <c r="G3583" s="53" t="s">
        <v>8590</v>
      </c>
    </row>
    <row r="3584" customFormat="false" ht="12.75" hidden="false" customHeight="true" outlineLevel="0" collapsed="false">
      <c r="D3584" s="52" t="n">
        <v>46026</v>
      </c>
      <c r="E3584" s="53" t="s">
        <v>8586</v>
      </c>
      <c r="F3584" s="53" t="s">
        <v>8591</v>
      </c>
      <c r="G3584" s="53" t="s">
        <v>4579</v>
      </c>
    </row>
    <row r="3585" customFormat="false" ht="12.75" hidden="false" customHeight="true" outlineLevel="0" collapsed="false">
      <c r="D3585" s="52" t="n">
        <v>46026</v>
      </c>
      <c r="E3585" s="53" t="s">
        <v>8586</v>
      </c>
      <c r="F3585" s="53" t="s">
        <v>8592</v>
      </c>
      <c r="G3585" s="53" t="s">
        <v>8593</v>
      </c>
    </row>
    <row r="3586" customFormat="false" ht="12.75" hidden="false" customHeight="true" outlineLevel="0" collapsed="false">
      <c r="D3586" s="52" t="n">
        <v>46026</v>
      </c>
      <c r="E3586" s="53" t="s">
        <v>8586</v>
      </c>
      <c r="F3586" s="53" t="s">
        <v>8594</v>
      </c>
      <c r="G3586" s="53" t="s">
        <v>8595</v>
      </c>
    </row>
    <row r="3587" customFormat="false" ht="12.75" hidden="false" customHeight="true" outlineLevel="0" collapsed="false">
      <c r="D3587" s="52" t="n">
        <v>46026</v>
      </c>
      <c r="E3587" s="53" t="s">
        <v>8586</v>
      </c>
      <c r="F3587" s="53" t="s">
        <v>8596</v>
      </c>
      <c r="G3587" s="53" t="s">
        <v>8597</v>
      </c>
    </row>
    <row r="3588" customFormat="false" ht="12.75" hidden="false" customHeight="true" outlineLevel="0" collapsed="false">
      <c r="D3588" s="52" t="n">
        <v>46026</v>
      </c>
      <c r="E3588" s="53" t="s">
        <v>8586</v>
      </c>
      <c r="F3588" s="53" t="s">
        <v>8598</v>
      </c>
      <c r="G3588" s="53" t="s">
        <v>8599</v>
      </c>
    </row>
    <row r="3589" customFormat="false" ht="12.75" hidden="false" customHeight="true" outlineLevel="0" collapsed="false">
      <c r="D3589" s="52" t="n">
        <v>46026</v>
      </c>
      <c r="E3589" s="53" t="s">
        <v>8586</v>
      </c>
      <c r="F3589" s="53" t="s">
        <v>8600</v>
      </c>
      <c r="G3589" s="53" t="s">
        <v>8601</v>
      </c>
    </row>
    <row r="3590" customFormat="false" ht="12.75" hidden="false" customHeight="true" outlineLevel="0" collapsed="false">
      <c r="D3590" s="52" t="n">
        <v>46026</v>
      </c>
      <c r="E3590" s="53" t="s">
        <v>8586</v>
      </c>
      <c r="F3590" s="53" t="s">
        <v>8602</v>
      </c>
      <c r="G3590" s="53" t="s">
        <v>8603</v>
      </c>
    </row>
    <row r="3591" customFormat="false" ht="12.75" hidden="false" customHeight="true" outlineLevel="0" collapsed="false">
      <c r="D3591" s="52" t="n">
        <v>46026</v>
      </c>
      <c r="E3591" s="53" t="s">
        <v>8586</v>
      </c>
      <c r="F3591" s="53" t="s">
        <v>8604</v>
      </c>
      <c r="G3591" s="53" t="s">
        <v>8605</v>
      </c>
    </row>
    <row r="3592" customFormat="false" ht="12.75" hidden="false" customHeight="true" outlineLevel="0" collapsed="false">
      <c r="D3592" s="52" t="n">
        <v>49013</v>
      </c>
      <c r="E3592" s="53" t="s">
        <v>8606</v>
      </c>
      <c r="F3592" s="53" t="s">
        <v>8607</v>
      </c>
      <c r="G3592" s="53" t="s">
        <v>8608</v>
      </c>
    </row>
    <row r="3593" customFormat="false" ht="12.75" hidden="false" customHeight="true" outlineLevel="0" collapsed="false">
      <c r="D3593" s="52" t="n">
        <v>49013</v>
      </c>
      <c r="E3593" s="53" t="s">
        <v>8606</v>
      </c>
      <c r="F3593" s="53" t="s">
        <v>8609</v>
      </c>
      <c r="G3593" s="53" t="s">
        <v>3126</v>
      </c>
    </row>
    <row r="3594" customFormat="false" ht="12.75" hidden="false" customHeight="true" outlineLevel="0" collapsed="false">
      <c r="D3594" s="52" t="n">
        <v>49013</v>
      </c>
      <c r="E3594" s="53" t="s">
        <v>8606</v>
      </c>
      <c r="F3594" s="53" t="s">
        <v>8610</v>
      </c>
      <c r="G3594" s="53" t="s">
        <v>8611</v>
      </c>
    </row>
    <row r="3595" customFormat="false" ht="12.75" hidden="false" customHeight="true" outlineLevel="0" collapsed="false">
      <c r="D3595" s="52" t="n">
        <v>49014</v>
      </c>
      <c r="E3595" s="53" t="s">
        <v>8612</v>
      </c>
      <c r="F3595" s="53" t="s">
        <v>8613</v>
      </c>
      <c r="G3595" s="53" t="s">
        <v>8614</v>
      </c>
    </row>
    <row r="3596" customFormat="false" ht="12.75" hidden="false" customHeight="true" outlineLevel="0" collapsed="false">
      <c r="D3596" s="52" t="n">
        <v>49014</v>
      </c>
      <c r="E3596" s="53" t="s">
        <v>8612</v>
      </c>
      <c r="F3596" s="53" t="s">
        <v>8615</v>
      </c>
      <c r="G3596" s="53" t="s">
        <v>2765</v>
      </c>
    </row>
    <row r="3597" customFormat="false" ht="12.75" hidden="false" customHeight="true" outlineLevel="0" collapsed="false">
      <c r="D3597" s="52" t="n">
        <v>49014</v>
      </c>
      <c r="E3597" s="53" t="s">
        <v>8612</v>
      </c>
      <c r="F3597" s="53" t="s">
        <v>8616</v>
      </c>
      <c r="G3597" s="53" t="s">
        <v>1451</v>
      </c>
    </row>
    <row r="3598" customFormat="false" ht="12.75" hidden="false" customHeight="true" outlineLevel="0" collapsed="false">
      <c r="D3598" s="52" t="n">
        <v>49014</v>
      </c>
      <c r="E3598" s="53" t="s">
        <v>8612</v>
      </c>
      <c r="F3598" s="53" t="s">
        <v>8617</v>
      </c>
      <c r="G3598" s="53" t="s">
        <v>8618</v>
      </c>
    </row>
    <row r="3599" customFormat="false" ht="12.75" hidden="false" customHeight="true" outlineLevel="0" collapsed="false">
      <c r="D3599" s="52" t="n">
        <v>49014</v>
      </c>
      <c r="E3599" s="53" t="s">
        <v>8612</v>
      </c>
      <c r="F3599" s="53" t="s">
        <v>8619</v>
      </c>
      <c r="G3599" s="53" t="s">
        <v>8620</v>
      </c>
    </row>
    <row r="3600" customFormat="false" ht="12.75" hidden="false" customHeight="true" outlineLevel="0" collapsed="false">
      <c r="D3600" s="52" t="n">
        <v>49014</v>
      </c>
      <c r="E3600" s="53" t="s">
        <v>8612</v>
      </c>
      <c r="F3600" s="53" t="s">
        <v>8621</v>
      </c>
      <c r="G3600" s="53" t="s">
        <v>8622</v>
      </c>
    </row>
    <row r="3601" customFormat="false" ht="12.75" hidden="false" customHeight="true" outlineLevel="0" collapsed="false">
      <c r="D3601" s="52" t="n">
        <v>49014</v>
      </c>
      <c r="E3601" s="53" t="s">
        <v>8612</v>
      </c>
      <c r="F3601" s="53" t="s">
        <v>8623</v>
      </c>
      <c r="G3601" s="53" t="s">
        <v>8624</v>
      </c>
    </row>
    <row r="3602" customFormat="false" ht="12.75" hidden="false" customHeight="true" outlineLevel="0" collapsed="false">
      <c r="D3602" s="52" t="n">
        <v>49014</v>
      </c>
      <c r="E3602" s="53" t="s">
        <v>8612</v>
      </c>
      <c r="F3602" s="53" t="s">
        <v>8625</v>
      </c>
      <c r="G3602" s="53" t="s">
        <v>8626</v>
      </c>
    </row>
    <row r="3603" customFormat="false" ht="12.75" hidden="false" customHeight="true" outlineLevel="0" collapsed="false">
      <c r="D3603" s="52" t="n">
        <v>49014</v>
      </c>
      <c r="E3603" s="53" t="s">
        <v>8612</v>
      </c>
      <c r="F3603" s="53" t="s">
        <v>8627</v>
      </c>
      <c r="G3603" s="53" t="s">
        <v>8628</v>
      </c>
    </row>
    <row r="3604" customFormat="false" ht="12.75" hidden="false" customHeight="true" outlineLevel="0" collapsed="false">
      <c r="D3604" s="52" t="n">
        <v>49014</v>
      </c>
      <c r="E3604" s="53" t="s">
        <v>8612</v>
      </c>
      <c r="F3604" s="53" t="s">
        <v>8629</v>
      </c>
      <c r="G3604" s="53" t="s">
        <v>8433</v>
      </c>
    </row>
    <row r="3605" customFormat="false" ht="12.75" hidden="false" customHeight="true" outlineLevel="0" collapsed="false">
      <c r="D3605" s="52" t="n">
        <v>49014</v>
      </c>
      <c r="E3605" s="53" t="s">
        <v>8612</v>
      </c>
      <c r="F3605" s="53" t="s">
        <v>8630</v>
      </c>
      <c r="G3605" s="53" t="s">
        <v>8631</v>
      </c>
    </row>
    <row r="3606" customFormat="false" ht="12.75" hidden="false" customHeight="true" outlineLevel="0" collapsed="false">
      <c r="D3606" s="52" t="n">
        <v>49014</v>
      </c>
      <c r="E3606" s="53" t="s">
        <v>8612</v>
      </c>
      <c r="F3606" s="53" t="s">
        <v>8632</v>
      </c>
      <c r="G3606" s="53" t="s">
        <v>8633</v>
      </c>
    </row>
    <row r="3607" customFormat="false" ht="12.75" hidden="false" customHeight="true" outlineLevel="0" collapsed="false">
      <c r="D3607" s="52" t="n">
        <v>49014</v>
      </c>
      <c r="E3607" s="53" t="s">
        <v>8612</v>
      </c>
      <c r="F3607" s="53" t="s">
        <v>8634</v>
      </c>
      <c r="G3607" s="53" t="s">
        <v>8635</v>
      </c>
    </row>
    <row r="3608" customFormat="false" ht="12.75" hidden="false" customHeight="true" outlineLevel="0" collapsed="false">
      <c r="D3608" s="52" t="n">
        <v>49014</v>
      </c>
      <c r="E3608" s="53" t="s">
        <v>8612</v>
      </c>
      <c r="F3608" s="53" t="s">
        <v>8636</v>
      </c>
      <c r="G3608" s="53" t="s">
        <v>5855</v>
      </c>
    </row>
    <row r="3609" customFormat="false" ht="12.75" hidden="false" customHeight="true" outlineLevel="0" collapsed="false">
      <c r="D3609" s="52" t="n">
        <v>49014</v>
      </c>
      <c r="E3609" s="53" t="s">
        <v>8612</v>
      </c>
      <c r="F3609" s="53" t="s">
        <v>8637</v>
      </c>
      <c r="G3609" s="53" t="s">
        <v>3016</v>
      </c>
    </row>
    <row r="3610" customFormat="false" ht="12.75" hidden="false" customHeight="true" outlineLevel="0" collapsed="false">
      <c r="D3610" s="52" t="n">
        <v>49014</v>
      </c>
      <c r="E3610" s="53" t="s">
        <v>8612</v>
      </c>
      <c r="F3610" s="53" t="s">
        <v>8638</v>
      </c>
      <c r="G3610" s="53" t="s">
        <v>8639</v>
      </c>
    </row>
    <row r="3611" customFormat="false" ht="12.75" hidden="false" customHeight="true" outlineLevel="0" collapsed="false">
      <c r="D3611" s="52" t="n">
        <v>49014</v>
      </c>
      <c r="E3611" s="53" t="s">
        <v>8612</v>
      </c>
      <c r="F3611" s="53" t="s">
        <v>8640</v>
      </c>
      <c r="G3611" s="53" t="s">
        <v>8641</v>
      </c>
    </row>
    <row r="3612" customFormat="false" ht="12.75" hidden="false" customHeight="true" outlineLevel="0" collapsed="false">
      <c r="D3612" s="52" t="n">
        <v>49014</v>
      </c>
      <c r="E3612" s="53" t="s">
        <v>8612</v>
      </c>
      <c r="F3612" s="53" t="s">
        <v>8642</v>
      </c>
      <c r="G3612" s="53" t="s">
        <v>8643</v>
      </c>
    </row>
    <row r="3613" customFormat="false" ht="12.75" hidden="false" customHeight="true" outlineLevel="0" collapsed="false">
      <c r="D3613" s="52" t="n">
        <v>49014</v>
      </c>
      <c r="E3613" s="53" t="s">
        <v>8612</v>
      </c>
      <c r="F3613" s="53" t="s">
        <v>8644</v>
      </c>
      <c r="G3613" s="53" t="s">
        <v>8645</v>
      </c>
    </row>
    <row r="3614" customFormat="false" ht="12.75" hidden="false" customHeight="true" outlineLevel="0" collapsed="false">
      <c r="D3614" s="52" t="n">
        <v>49014</v>
      </c>
      <c r="E3614" s="53" t="s">
        <v>8612</v>
      </c>
      <c r="F3614" s="53" t="s">
        <v>8646</v>
      </c>
      <c r="G3614" s="53" t="s">
        <v>8647</v>
      </c>
    </row>
    <row r="3615" customFormat="false" ht="12.75" hidden="false" customHeight="true" outlineLevel="0" collapsed="false">
      <c r="D3615" s="52" t="n">
        <v>49014</v>
      </c>
      <c r="E3615" s="53" t="s">
        <v>8612</v>
      </c>
      <c r="F3615" s="53" t="s">
        <v>8648</v>
      </c>
      <c r="G3615" s="53" t="s">
        <v>8649</v>
      </c>
    </row>
    <row r="3616" customFormat="false" ht="12.75" hidden="false" customHeight="true" outlineLevel="0" collapsed="false">
      <c r="D3616" s="52" t="n">
        <v>49014</v>
      </c>
      <c r="E3616" s="53" t="s">
        <v>8612</v>
      </c>
      <c r="F3616" s="53" t="s">
        <v>8650</v>
      </c>
      <c r="G3616" s="53" t="s">
        <v>8651</v>
      </c>
    </row>
    <row r="3617" customFormat="false" ht="12.75" hidden="false" customHeight="true" outlineLevel="0" collapsed="false">
      <c r="D3617" s="52" t="n">
        <v>49014</v>
      </c>
      <c r="E3617" s="53" t="s">
        <v>8612</v>
      </c>
      <c r="F3617" s="53" t="s">
        <v>8652</v>
      </c>
      <c r="G3617" s="53" t="s">
        <v>8653</v>
      </c>
    </row>
    <row r="3618" customFormat="false" ht="12.75" hidden="false" customHeight="true" outlineLevel="0" collapsed="false">
      <c r="D3618" s="52" t="n">
        <v>49014</v>
      </c>
      <c r="E3618" s="53" t="s">
        <v>8612</v>
      </c>
      <c r="F3618" s="53" t="s">
        <v>8654</v>
      </c>
      <c r="G3618" s="53" t="s">
        <v>8655</v>
      </c>
    </row>
    <row r="3619" customFormat="false" ht="12.75" hidden="false" customHeight="true" outlineLevel="0" collapsed="false">
      <c r="D3619" s="52" t="n">
        <v>100005</v>
      </c>
      <c r="E3619" s="53" t="s">
        <v>8656</v>
      </c>
      <c r="F3619" s="53" t="s">
        <v>8657</v>
      </c>
      <c r="G3619" s="53" t="s">
        <v>2180</v>
      </c>
    </row>
    <row r="3620" customFormat="false" ht="12.75" hidden="false" customHeight="true" outlineLevel="0" collapsed="false">
      <c r="D3620" s="52" t="n">
        <v>100005</v>
      </c>
      <c r="E3620" s="53" t="s">
        <v>8656</v>
      </c>
      <c r="F3620" s="53" t="s">
        <v>8658</v>
      </c>
      <c r="G3620" s="53" t="s">
        <v>8659</v>
      </c>
    </row>
    <row r="3621" customFormat="false" ht="12.75" hidden="false" customHeight="true" outlineLevel="0" collapsed="false">
      <c r="D3621" s="52" t="n">
        <v>100005</v>
      </c>
      <c r="E3621" s="53" t="s">
        <v>8656</v>
      </c>
      <c r="F3621" s="53" t="s">
        <v>8660</v>
      </c>
      <c r="G3621" s="53" t="s">
        <v>2092</v>
      </c>
    </row>
    <row r="3622" customFormat="false" ht="12.75" hidden="false" customHeight="true" outlineLevel="0" collapsed="false">
      <c r="D3622" s="52" t="n">
        <v>100005</v>
      </c>
      <c r="E3622" s="53" t="s">
        <v>8656</v>
      </c>
      <c r="F3622" s="53" t="s">
        <v>8661</v>
      </c>
      <c r="G3622" s="53" t="s">
        <v>8662</v>
      </c>
    </row>
    <row r="3623" customFormat="false" ht="12.75" hidden="false" customHeight="true" outlineLevel="0" collapsed="false">
      <c r="D3623" s="52" t="n">
        <v>100005</v>
      </c>
      <c r="E3623" s="53" t="s">
        <v>8656</v>
      </c>
      <c r="F3623" s="53" t="s">
        <v>8663</v>
      </c>
      <c r="G3623" s="53" t="s">
        <v>7807</v>
      </c>
    </row>
    <row r="3624" customFormat="false" ht="12.75" hidden="false" customHeight="true" outlineLevel="0" collapsed="false">
      <c r="D3624" s="52" t="n">
        <v>100005</v>
      </c>
      <c r="E3624" s="53" t="s">
        <v>8656</v>
      </c>
      <c r="F3624" s="53" t="s">
        <v>8664</v>
      </c>
      <c r="G3624" s="53" t="s">
        <v>8665</v>
      </c>
    </row>
    <row r="3625" customFormat="false" ht="12.75" hidden="false" customHeight="true" outlineLevel="0" collapsed="false">
      <c r="D3625" s="52" t="n">
        <v>100005</v>
      </c>
      <c r="E3625" s="53" t="s">
        <v>8656</v>
      </c>
      <c r="F3625" s="53" t="s">
        <v>8666</v>
      </c>
      <c r="G3625" s="53" t="s">
        <v>8667</v>
      </c>
    </row>
    <row r="3626" customFormat="false" ht="12.75" hidden="false" customHeight="true" outlineLevel="0" collapsed="false">
      <c r="D3626" s="52" t="n">
        <v>100005</v>
      </c>
      <c r="E3626" s="53" t="s">
        <v>8656</v>
      </c>
      <c r="F3626" s="53" t="s">
        <v>8668</v>
      </c>
      <c r="G3626" s="53" t="s">
        <v>8669</v>
      </c>
    </row>
    <row r="3627" customFormat="false" ht="12.75" hidden="false" customHeight="true" outlineLevel="0" collapsed="false">
      <c r="D3627" s="52" t="n">
        <v>100005</v>
      </c>
      <c r="E3627" s="53" t="s">
        <v>8656</v>
      </c>
      <c r="F3627" s="53" t="s">
        <v>8670</v>
      </c>
      <c r="G3627" s="53" t="s">
        <v>4176</v>
      </c>
    </row>
    <row r="3628" customFormat="false" ht="12.75" hidden="false" customHeight="true" outlineLevel="0" collapsed="false">
      <c r="D3628" s="52" t="n">
        <v>100005</v>
      </c>
      <c r="E3628" s="53" t="s">
        <v>8656</v>
      </c>
      <c r="F3628" s="53" t="s">
        <v>8671</v>
      </c>
      <c r="G3628" s="53" t="s">
        <v>2870</v>
      </c>
    </row>
    <row r="3629" customFormat="false" ht="12.75" hidden="false" customHeight="true" outlineLevel="0" collapsed="false">
      <c r="D3629" s="52" t="n">
        <v>100005</v>
      </c>
      <c r="E3629" s="53" t="s">
        <v>8656</v>
      </c>
      <c r="F3629" s="53" t="s">
        <v>8672</v>
      </c>
      <c r="G3629" s="53" t="s">
        <v>8673</v>
      </c>
    </row>
    <row r="3630" customFormat="false" ht="12.75" hidden="false" customHeight="true" outlineLevel="0" collapsed="false">
      <c r="D3630" s="52" t="n">
        <v>100005</v>
      </c>
      <c r="E3630" s="53" t="s">
        <v>8656</v>
      </c>
      <c r="F3630" s="53" t="s">
        <v>8674</v>
      </c>
      <c r="G3630" s="53" t="s">
        <v>8675</v>
      </c>
    </row>
    <row r="3631" customFormat="false" ht="12.75" hidden="false" customHeight="true" outlineLevel="0" collapsed="false">
      <c r="D3631" s="52" t="n">
        <v>100005</v>
      </c>
      <c r="E3631" s="53" t="s">
        <v>8656</v>
      </c>
      <c r="F3631" s="53" t="s">
        <v>8676</v>
      </c>
      <c r="G3631" s="53" t="s">
        <v>8677</v>
      </c>
    </row>
    <row r="3632" customFormat="false" ht="12.75" hidden="false" customHeight="true" outlineLevel="0" collapsed="false">
      <c r="D3632" s="52" t="n">
        <v>100005</v>
      </c>
      <c r="E3632" s="53" t="s">
        <v>8656</v>
      </c>
      <c r="F3632" s="53" t="s">
        <v>8678</v>
      </c>
      <c r="G3632" s="53" t="s">
        <v>8679</v>
      </c>
    </row>
    <row r="3633" customFormat="false" ht="12.75" hidden="false" customHeight="true" outlineLevel="0" collapsed="false">
      <c r="D3633" s="52" t="n">
        <v>100005</v>
      </c>
      <c r="E3633" s="53" t="s">
        <v>8656</v>
      </c>
      <c r="F3633" s="53" t="s">
        <v>8680</v>
      </c>
      <c r="G3633" s="53" t="s">
        <v>5988</v>
      </c>
    </row>
    <row r="3634" customFormat="false" ht="12.75" hidden="false" customHeight="true" outlineLevel="0" collapsed="false">
      <c r="D3634" s="52" t="n">
        <v>100005</v>
      </c>
      <c r="E3634" s="53" t="s">
        <v>8656</v>
      </c>
      <c r="F3634" s="53" t="s">
        <v>8681</v>
      </c>
      <c r="G3634" s="53" t="s">
        <v>8187</v>
      </c>
    </row>
    <row r="3635" customFormat="false" ht="12.75" hidden="false" customHeight="true" outlineLevel="0" collapsed="false">
      <c r="D3635" s="52" t="n">
        <v>100005</v>
      </c>
      <c r="E3635" s="53" t="s">
        <v>8656</v>
      </c>
      <c r="F3635" s="53" t="s">
        <v>8682</v>
      </c>
      <c r="G3635" s="53" t="s">
        <v>8683</v>
      </c>
    </row>
    <row r="3636" customFormat="false" ht="12.75" hidden="false" customHeight="true" outlineLevel="0" collapsed="false">
      <c r="D3636" s="50" t="n">
        <v>51041</v>
      </c>
      <c r="E3636" s="51" t="s">
        <v>1911</v>
      </c>
      <c r="F3636" s="53" t="s">
        <v>8684</v>
      </c>
      <c r="G3636" s="53" t="s">
        <v>8685</v>
      </c>
    </row>
    <row r="3637" customFormat="false" ht="12.75" hidden="false" customHeight="true" outlineLevel="0" collapsed="false">
      <c r="D3637" s="50" t="n">
        <v>51041</v>
      </c>
      <c r="E3637" s="51" t="s">
        <v>1911</v>
      </c>
      <c r="F3637" s="53" t="s">
        <v>8686</v>
      </c>
      <c r="G3637" s="53" t="s">
        <v>8687</v>
      </c>
    </row>
    <row r="3638" customFormat="false" ht="12.75" hidden="false" customHeight="true" outlineLevel="0" collapsed="false">
      <c r="D3638" s="50" t="n">
        <v>51041</v>
      </c>
      <c r="E3638" s="51" t="s">
        <v>1911</v>
      </c>
      <c r="F3638" s="53" t="s">
        <v>8688</v>
      </c>
      <c r="G3638" s="53" t="s">
        <v>8689</v>
      </c>
    </row>
    <row r="3639" customFormat="false" ht="12.75" hidden="false" customHeight="true" outlineLevel="0" collapsed="false">
      <c r="D3639" s="50" t="n">
        <v>51041</v>
      </c>
      <c r="E3639" s="51" t="s">
        <v>1911</v>
      </c>
      <c r="F3639" s="53" t="s">
        <v>8690</v>
      </c>
      <c r="G3639" s="53" t="s">
        <v>8691</v>
      </c>
    </row>
    <row r="3640" customFormat="false" ht="12.75" hidden="false" customHeight="true" outlineLevel="0" collapsed="false">
      <c r="D3640" s="50" t="n">
        <v>51041</v>
      </c>
      <c r="E3640" s="51" t="s">
        <v>1911</v>
      </c>
      <c r="F3640" s="53" t="s">
        <v>8692</v>
      </c>
      <c r="G3640" s="53" t="s">
        <v>6535</v>
      </c>
    </row>
    <row r="3641" customFormat="false" ht="12.75" hidden="false" customHeight="true" outlineLevel="0" collapsed="false">
      <c r="D3641" s="50" t="n">
        <v>51041</v>
      </c>
      <c r="E3641" s="51" t="s">
        <v>1911</v>
      </c>
      <c r="F3641" s="53" t="s">
        <v>8693</v>
      </c>
      <c r="G3641" s="53" t="s">
        <v>8694</v>
      </c>
    </row>
    <row r="3642" customFormat="false" ht="12.75" hidden="false" customHeight="true" outlineLevel="0" collapsed="false">
      <c r="D3642" s="50" t="n">
        <v>51041</v>
      </c>
      <c r="E3642" s="51" t="s">
        <v>1911</v>
      </c>
      <c r="F3642" s="53" t="s">
        <v>8695</v>
      </c>
      <c r="G3642" s="53" t="s">
        <v>8696</v>
      </c>
    </row>
    <row r="3643" customFormat="false" ht="12.75" hidden="false" customHeight="true" outlineLevel="0" collapsed="false">
      <c r="D3643" s="50" t="n">
        <v>51041</v>
      </c>
      <c r="E3643" s="51" t="s">
        <v>1911</v>
      </c>
      <c r="F3643" s="53" t="s">
        <v>8697</v>
      </c>
      <c r="G3643" s="53" t="s">
        <v>2050</v>
      </c>
    </row>
    <row r="3644" customFormat="false" ht="12.75" hidden="false" customHeight="true" outlineLevel="0" collapsed="false">
      <c r="D3644" s="50" t="n">
        <v>51041</v>
      </c>
      <c r="E3644" s="51" t="s">
        <v>1911</v>
      </c>
      <c r="F3644" s="53" t="s">
        <v>8698</v>
      </c>
      <c r="G3644" s="53" t="s">
        <v>8699</v>
      </c>
    </row>
    <row r="3645" customFormat="false" ht="12.75" hidden="false" customHeight="true" outlineLevel="0" collapsed="false">
      <c r="D3645" s="50" t="n">
        <v>51041</v>
      </c>
      <c r="E3645" s="51" t="s">
        <v>1911</v>
      </c>
      <c r="F3645" s="53" t="s">
        <v>8700</v>
      </c>
      <c r="G3645" s="53" t="s">
        <v>8701</v>
      </c>
    </row>
    <row r="3646" customFormat="false" ht="12.75" hidden="false" customHeight="true" outlineLevel="0" collapsed="false">
      <c r="D3646" s="50" t="n">
        <v>51041</v>
      </c>
      <c r="E3646" s="51" t="s">
        <v>1911</v>
      </c>
      <c r="F3646" s="53" t="s">
        <v>8702</v>
      </c>
      <c r="G3646" s="53" t="s">
        <v>8703</v>
      </c>
    </row>
    <row r="3647" customFormat="false" ht="12.75" hidden="false" customHeight="true" outlineLevel="0" collapsed="false">
      <c r="D3647" s="50" t="n">
        <v>51041</v>
      </c>
      <c r="E3647" s="51" t="s">
        <v>1911</v>
      </c>
      <c r="F3647" s="53" t="s">
        <v>8704</v>
      </c>
      <c r="G3647" s="53" t="s">
        <v>8705</v>
      </c>
    </row>
    <row r="3648" customFormat="false" ht="12.75" hidden="false" customHeight="true" outlineLevel="0" collapsed="false">
      <c r="D3648" s="50" t="n">
        <v>51041</v>
      </c>
      <c r="E3648" s="51" t="s">
        <v>1911</v>
      </c>
      <c r="F3648" s="53" t="s">
        <v>8706</v>
      </c>
      <c r="G3648" s="53" t="s">
        <v>2714</v>
      </c>
    </row>
    <row r="3649" customFormat="false" ht="12.75" hidden="false" customHeight="true" outlineLevel="0" collapsed="false">
      <c r="D3649" s="52" t="n">
        <v>47017</v>
      </c>
      <c r="E3649" s="53" t="s">
        <v>8707</v>
      </c>
      <c r="F3649" s="53" t="s">
        <v>8708</v>
      </c>
      <c r="G3649" s="53" t="s">
        <v>8709</v>
      </c>
    </row>
    <row r="3650" customFormat="false" ht="12.75" hidden="false" customHeight="true" outlineLevel="0" collapsed="false">
      <c r="D3650" s="52" t="n">
        <v>47017</v>
      </c>
      <c r="E3650" s="53" t="s">
        <v>8707</v>
      </c>
      <c r="F3650" s="53" t="s">
        <v>8710</v>
      </c>
      <c r="G3650" s="53" t="s">
        <v>8711</v>
      </c>
    </row>
    <row r="3651" customFormat="false" ht="12.75" hidden="false" customHeight="true" outlineLevel="0" collapsed="false">
      <c r="D3651" s="52" t="n">
        <v>47017</v>
      </c>
      <c r="E3651" s="53" t="s">
        <v>8707</v>
      </c>
      <c r="F3651" s="53" t="s">
        <v>8712</v>
      </c>
      <c r="G3651" s="53" t="s">
        <v>8713</v>
      </c>
    </row>
    <row r="3652" customFormat="false" ht="12.75" hidden="false" customHeight="true" outlineLevel="0" collapsed="false">
      <c r="D3652" s="52" t="n">
        <v>47017</v>
      </c>
      <c r="E3652" s="53" t="s">
        <v>8707</v>
      </c>
      <c r="F3652" s="53" t="s">
        <v>8714</v>
      </c>
      <c r="G3652" s="53" t="s">
        <v>3943</v>
      </c>
    </row>
    <row r="3653" customFormat="false" ht="12.75" hidden="false" customHeight="true" outlineLevel="0" collapsed="false">
      <c r="D3653" s="52" t="n">
        <v>47017</v>
      </c>
      <c r="E3653" s="53" t="s">
        <v>8707</v>
      </c>
      <c r="F3653" s="53" t="s">
        <v>8715</v>
      </c>
      <c r="G3653" s="53" t="s">
        <v>8716</v>
      </c>
    </row>
    <row r="3654" customFormat="false" ht="12.75" hidden="false" customHeight="true" outlineLevel="0" collapsed="false">
      <c r="D3654" s="52" t="n">
        <v>47017</v>
      </c>
      <c r="E3654" s="53" t="s">
        <v>8707</v>
      </c>
      <c r="F3654" s="53" t="s">
        <v>8717</v>
      </c>
      <c r="G3654" s="53" t="s">
        <v>8718</v>
      </c>
    </row>
    <row r="3655" customFormat="false" ht="12.75" hidden="false" customHeight="true" outlineLevel="0" collapsed="false">
      <c r="D3655" s="52" t="n">
        <v>47017</v>
      </c>
      <c r="E3655" s="53" t="s">
        <v>8707</v>
      </c>
      <c r="F3655" s="53" t="s">
        <v>8719</v>
      </c>
      <c r="G3655" s="53" t="s">
        <v>8720</v>
      </c>
    </row>
    <row r="3656" customFormat="false" ht="12.75" hidden="false" customHeight="true" outlineLevel="0" collapsed="false">
      <c r="D3656" s="52" t="n">
        <v>47017</v>
      </c>
      <c r="E3656" s="53" t="s">
        <v>8707</v>
      </c>
      <c r="F3656" s="53" t="s">
        <v>8721</v>
      </c>
      <c r="G3656" s="53" t="s">
        <v>8722</v>
      </c>
    </row>
    <row r="3657" customFormat="false" ht="12.75" hidden="false" customHeight="true" outlineLevel="0" collapsed="false">
      <c r="D3657" s="52" t="n">
        <v>47017</v>
      </c>
      <c r="E3657" s="53" t="s">
        <v>8707</v>
      </c>
      <c r="F3657" s="53" t="s">
        <v>8723</v>
      </c>
      <c r="G3657" s="53" t="s">
        <v>8724</v>
      </c>
    </row>
    <row r="3658" customFormat="false" ht="12.75" hidden="false" customHeight="true" outlineLevel="0" collapsed="false">
      <c r="D3658" s="52" t="n">
        <v>47017</v>
      </c>
      <c r="E3658" s="53" t="s">
        <v>8707</v>
      </c>
      <c r="F3658" s="53" t="s">
        <v>8725</v>
      </c>
      <c r="G3658" s="53" t="s">
        <v>8726</v>
      </c>
    </row>
    <row r="3659" customFormat="false" ht="12.75" hidden="false" customHeight="true" outlineLevel="0" collapsed="false">
      <c r="D3659" s="52" t="n">
        <v>47017</v>
      </c>
      <c r="E3659" s="53" t="s">
        <v>8707</v>
      </c>
      <c r="F3659" s="53" t="s">
        <v>8727</v>
      </c>
      <c r="G3659" s="53" t="s">
        <v>8728</v>
      </c>
    </row>
    <row r="3660" customFormat="false" ht="12.75" hidden="false" customHeight="true" outlineLevel="0" collapsed="false">
      <c r="D3660" s="52" t="n">
        <v>47017</v>
      </c>
      <c r="E3660" s="53" t="s">
        <v>8707</v>
      </c>
      <c r="F3660" s="53" t="s">
        <v>8729</v>
      </c>
      <c r="G3660" s="53" t="s">
        <v>6465</v>
      </c>
    </row>
    <row r="3661" customFormat="false" ht="12.75" hidden="false" customHeight="true" outlineLevel="0" collapsed="false">
      <c r="D3661" s="52" t="n">
        <v>47017</v>
      </c>
      <c r="E3661" s="53" t="s">
        <v>8707</v>
      </c>
      <c r="F3661" s="53" t="s">
        <v>8730</v>
      </c>
      <c r="G3661" s="53" t="s">
        <v>3641</v>
      </c>
    </row>
    <row r="3662" customFormat="false" ht="12.75" hidden="false" customHeight="true" outlineLevel="0" collapsed="false">
      <c r="D3662" s="52" t="n">
        <v>47017</v>
      </c>
      <c r="E3662" s="53" t="s">
        <v>8707</v>
      </c>
      <c r="F3662" s="53" t="s">
        <v>8731</v>
      </c>
      <c r="G3662" s="53" t="s">
        <v>8732</v>
      </c>
    </row>
    <row r="3663" customFormat="false" ht="12.75" hidden="false" customHeight="true" outlineLevel="0" collapsed="false">
      <c r="D3663" s="52" t="n">
        <v>47017</v>
      </c>
      <c r="E3663" s="53" t="s">
        <v>8707</v>
      </c>
      <c r="F3663" s="53" t="s">
        <v>8733</v>
      </c>
      <c r="G3663" s="53" t="s">
        <v>5866</v>
      </c>
    </row>
    <row r="3664" customFormat="false" ht="12.75" hidden="false" customHeight="true" outlineLevel="0" collapsed="false">
      <c r="D3664" s="52" t="n">
        <v>47017</v>
      </c>
      <c r="E3664" s="53" t="s">
        <v>8707</v>
      </c>
      <c r="F3664" s="53" t="s">
        <v>8734</v>
      </c>
      <c r="G3664" s="53" t="s">
        <v>1993</v>
      </c>
    </row>
    <row r="3665" customFormat="false" ht="12.75" hidden="false" customHeight="true" outlineLevel="0" collapsed="false">
      <c r="D3665" s="52" t="n">
        <v>47017</v>
      </c>
      <c r="E3665" s="53" t="s">
        <v>8707</v>
      </c>
      <c r="F3665" s="53" t="s">
        <v>8735</v>
      </c>
      <c r="G3665" s="53" t="s">
        <v>1356</v>
      </c>
    </row>
    <row r="3666" customFormat="false" ht="12.75" hidden="false" customHeight="true" outlineLevel="0" collapsed="false">
      <c r="D3666" s="52" t="n">
        <v>47017</v>
      </c>
      <c r="E3666" s="53" t="s">
        <v>8707</v>
      </c>
      <c r="F3666" s="53" t="s">
        <v>8736</v>
      </c>
      <c r="G3666" s="53" t="s">
        <v>8737</v>
      </c>
    </row>
    <row r="3667" customFormat="false" ht="12.75" hidden="false" customHeight="true" outlineLevel="0" collapsed="false">
      <c r="D3667" s="52" t="n">
        <v>47017</v>
      </c>
      <c r="E3667" s="53" t="s">
        <v>8707</v>
      </c>
      <c r="F3667" s="53" t="s">
        <v>8738</v>
      </c>
      <c r="G3667" s="53" t="s">
        <v>8739</v>
      </c>
    </row>
    <row r="3668" customFormat="false" ht="12.75" hidden="false" customHeight="true" outlineLevel="0" collapsed="false">
      <c r="D3668" s="52" t="n">
        <v>47017</v>
      </c>
      <c r="E3668" s="53" t="s">
        <v>8707</v>
      </c>
      <c r="F3668" s="53" t="s">
        <v>8740</v>
      </c>
      <c r="G3668" s="53" t="s">
        <v>1865</v>
      </c>
    </row>
    <row r="3669" customFormat="false" ht="12.75" hidden="false" customHeight="true" outlineLevel="0" collapsed="false">
      <c r="D3669" s="52" t="n">
        <v>47017</v>
      </c>
      <c r="E3669" s="53" t="s">
        <v>8707</v>
      </c>
      <c r="F3669" s="53" t="s">
        <v>8741</v>
      </c>
      <c r="G3669" s="53" t="s">
        <v>8742</v>
      </c>
    </row>
    <row r="3670" customFormat="false" ht="12.75" hidden="false" customHeight="true" outlineLevel="0" collapsed="false">
      <c r="D3670" s="52" t="n">
        <v>47017</v>
      </c>
      <c r="E3670" s="53" t="s">
        <v>8707</v>
      </c>
      <c r="F3670" s="53" t="s">
        <v>8743</v>
      </c>
      <c r="G3670" s="53" t="s">
        <v>7250</v>
      </c>
    </row>
    <row r="3671" customFormat="false" ht="12.75" hidden="false" customHeight="true" outlineLevel="0" collapsed="false">
      <c r="D3671" s="52" t="n">
        <v>47017</v>
      </c>
      <c r="E3671" s="53" t="s">
        <v>8707</v>
      </c>
      <c r="F3671" s="53" t="s">
        <v>8744</v>
      </c>
      <c r="G3671" s="53" t="s">
        <v>4942</v>
      </c>
    </row>
    <row r="3672" customFormat="false" ht="12.75" hidden="false" customHeight="true" outlineLevel="0" collapsed="false">
      <c r="D3672" s="52" t="n">
        <v>47017</v>
      </c>
      <c r="E3672" s="53" t="s">
        <v>8707</v>
      </c>
      <c r="F3672" s="53" t="s">
        <v>8745</v>
      </c>
      <c r="G3672" s="53" t="s">
        <v>8746</v>
      </c>
    </row>
    <row r="3673" customFormat="false" ht="12.75" hidden="false" customHeight="true" outlineLevel="0" collapsed="false">
      <c r="D3673" s="52" t="n">
        <v>47017</v>
      </c>
      <c r="E3673" s="53" t="s">
        <v>8707</v>
      </c>
      <c r="F3673" s="53" t="s">
        <v>8747</v>
      </c>
      <c r="G3673" s="53" t="s">
        <v>8748</v>
      </c>
    </row>
    <row r="3674" customFormat="false" ht="12.75" hidden="false" customHeight="true" outlineLevel="0" collapsed="false">
      <c r="D3674" s="52" t="n">
        <v>47017</v>
      </c>
      <c r="E3674" s="53" t="s">
        <v>8707</v>
      </c>
      <c r="F3674" s="53" t="s">
        <v>8749</v>
      </c>
      <c r="G3674" s="53" t="s">
        <v>1683</v>
      </c>
    </row>
    <row r="3675" customFormat="false" ht="12.75" hidden="false" customHeight="true" outlineLevel="0" collapsed="false">
      <c r="D3675" s="52" t="n">
        <v>47017</v>
      </c>
      <c r="E3675" s="53" t="s">
        <v>8707</v>
      </c>
      <c r="F3675" s="53" t="s">
        <v>8750</v>
      </c>
      <c r="G3675" s="53" t="s">
        <v>2710</v>
      </c>
    </row>
    <row r="3676" customFormat="false" ht="12.75" hidden="false" customHeight="true" outlineLevel="0" collapsed="false">
      <c r="D3676" s="52" t="n">
        <v>47017</v>
      </c>
      <c r="E3676" s="53" t="s">
        <v>8707</v>
      </c>
      <c r="F3676" s="53" t="s">
        <v>8751</v>
      </c>
      <c r="G3676" s="53" t="s">
        <v>8752</v>
      </c>
    </row>
    <row r="3677" customFormat="false" ht="12.75" hidden="false" customHeight="true" outlineLevel="0" collapsed="false">
      <c r="D3677" s="52" t="n">
        <v>47017</v>
      </c>
      <c r="E3677" s="53" t="s">
        <v>8707</v>
      </c>
      <c r="F3677" s="53" t="s">
        <v>8753</v>
      </c>
      <c r="G3677" s="53" t="s">
        <v>8754</v>
      </c>
    </row>
    <row r="3678" customFormat="false" ht="12.75" hidden="false" customHeight="true" outlineLevel="0" collapsed="false">
      <c r="D3678" s="52" t="n">
        <v>47017</v>
      </c>
      <c r="E3678" s="53" t="s">
        <v>8707</v>
      </c>
      <c r="F3678" s="53" t="s">
        <v>8755</v>
      </c>
      <c r="G3678" s="53" t="s">
        <v>2405</v>
      </c>
    </row>
    <row r="3679" customFormat="false" ht="12.75" hidden="false" customHeight="true" outlineLevel="0" collapsed="false">
      <c r="D3679" s="52" t="n">
        <v>47017</v>
      </c>
      <c r="E3679" s="53" t="s">
        <v>8707</v>
      </c>
      <c r="F3679" s="53" t="s">
        <v>8756</v>
      </c>
      <c r="G3679" s="53" t="s">
        <v>8757</v>
      </c>
    </row>
    <row r="3680" customFormat="false" ht="12.75" hidden="false" customHeight="true" outlineLevel="0" collapsed="false">
      <c r="D3680" s="52" t="n">
        <v>47017</v>
      </c>
      <c r="E3680" s="53" t="s">
        <v>8707</v>
      </c>
      <c r="F3680" s="53" t="s">
        <v>8758</v>
      </c>
      <c r="G3680" s="53" t="s">
        <v>8759</v>
      </c>
    </row>
    <row r="3681" customFormat="false" ht="12.75" hidden="false" customHeight="true" outlineLevel="0" collapsed="false">
      <c r="D3681" s="52" t="n">
        <v>47017</v>
      </c>
      <c r="E3681" s="53" t="s">
        <v>8707</v>
      </c>
      <c r="F3681" s="53" t="s">
        <v>8760</v>
      </c>
      <c r="G3681" s="53" t="s">
        <v>2849</v>
      </c>
    </row>
    <row r="3682" customFormat="false" ht="12.75" hidden="false" customHeight="true" outlineLevel="0" collapsed="false">
      <c r="D3682" s="52" t="n">
        <v>47017</v>
      </c>
      <c r="E3682" s="53" t="s">
        <v>8707</v>
      </c>
      <c r="F3682" s="53" t="s">
        <v>8761</v>
      </c>
      <c r="G3682" s="53" t="s">
        <v>8762</v>
      </c>
    </row>
    <row r="3683" customFormat="false" ht="12.75" hidden="false" customHeight="true" outlineLevel="0" collapsed="false">
      <c r="D3683" s="52" t="n">
        <v>47017</v>
      </c>
      <c r="E3683" s="53" t="s">
        <v>8707</v>
      </c>
      <c r="F3683" s="53" t="s">
        <v>8763</v>
      </c>
      <c r="G3683" s="53" t="s">
        <v>8764</v>
      </c>
    </row>
    <row r="3684" customFormat="false" ht="12.75" hidden="false" customHeight="true" outlineLevel="0" collapsed="false">
      <c r="D3684" s="52" t="n">
        <v>47017</v>
      </c>
      <c r="E3684" s="53" t="s">
        <v>8707</v>
      </c>
      <c r="F3684" s="53" t="s">
        <v>8765</v>
      </c>
      <c r="G3684" s="53" t="s">
        <v>8766</v>
      </c>
    </row>
    <row r="3685" customFormat="false" ht="12.75" hidden="false" customHeight="true" outlineLevel="0" collapsed="false">
      <c r="D3685" s="52" t="n">
        <v>47017</v>
      </c>
      <c r="E3685" s="53" t="s">
        <v>8707</v>
      </c>
      <c r="F3685" s="53" t="s">
        <v>8767</v>
      </c>
      <c r="G3685" s="53" t="s">
        <v>8768</v>
      </c>
    </row>
    <row r="3686" customFormat="false" ht="12.75" hidden="false" customHeight="true" outlineLevel="0" collapsed="false">
      <c r="D3686" s="52" t="n">
        <v>47017</v>
      </c>
      <c r="E3686" s="53" t="s">
        <v>8707</v>
      </c>
      <c r="F3686" s="53" t="s">
        <v>8769</v>
      </c>
      <c r="G3686" s="53" t="s">
        <v>8770</v>
      </c>
    </row>
    <row r="3687" customFormat="false" ht="12.75" hidden="false" customHeight="true" outlineLevel="0" collapsed="false">
      <c r="D3687" s="52" t="n">
        <v>47017</v>
      </c>
      <c r="E3687" s="53" t="s">
        <v>8707</v>
      </c>
      <c r="F3687" s="53" t="s">
        <v>8771</v>
      </c>
      <c r="G3687" s="53" t="s">
        <v>8772</v>
      </c>
    </row>
    <row r="3688" customFormat="false" ht="12.75" hidden="false" customHeight="true" outlineLevel="0" collapsed="false">
      <c r="D3688" s="52" t="n">
        <v>52023</v>
      </c>
      <c r="E3688" s="53" t="s">
        <v>8773</v>
      </c>
      <c r="F3688" s="53" t="s">
        <v>8774</v>
      </c>
      <c r="G3688" s="53" t="s">
        <v>8775</v>
      </c>
    </row>
    <row r="3689" customFormat="false" ht="12.75" hidden="false" customHeight="true" outlineLevel="0" collapsed="false">
      <c r="D3689" s="52" t="n">
        <v>52023</v>
      </c>
      <c r="E3689" s="53" t="s">
        <v>8773</v>
      </c>
      <c r="F3689" s="53" t="s">
        <v>8776</v>
      </c>
      <c r="G3689" s="53" t="s">
        <v>8777</v>
      </c>
    </row>
    <row r="3690" customFormat="false" ht="12.75" hidden="false" customHeight="true" outlineLevel="0" collapsed="false">
      <c r="D3690" s="52" t="n">
        <v>52023</v>
      </c>
      <c r="E3690" s="53" t="s">
        <v>8773</v>
      </c>
      <c r="F3690" s="53" t="s">
        <v>8778</v>
      </c>
      <c r="G3690" s="53" t="s">
        <v>8779</v>
      </c>
    </row>
    <row r="3691" customFormat="false" ht="12.75" hidden="false" customHeight="true" outlineLevel="0" collapsed="false">
      <c r="D3691" s="52" t="n">
        <v>52023</v>
      </c>
      <c r="E3691" s="53" t="s">
        <v>8773</v>
      </c>
      <c r="F3691" s="53" t="s">
        <v>8780</v>
      </c>
      <c r="G3691" s="53" t="s">
        <v>8781</v>
      </c>
    </row>
    <row r="3692" customFormat="false" ht="12.75" hidden="false" customHeight="true" outlineLevel="0" collapsed="false">
      <c r="D3692" s="52" t="n">
        <v>52023</v>
      </c>
      <c r="E3692" s="53" t="s">
        <v>8773</v>
      </c>
      <c r="F3692" s="53" t="s">
        <v>8782</v>
      </c>
      <c r="G3692" s="53" t="s">
        <v>8783</v>
      </c>
    </row>
    <row r="3693" customFormat="false" ht="12.75" hidden="false" customHeight="true" outlineLevel="0" collapsed="false">
      <c r="D3693" s="52" t="n">
        <v>52023</v>
      </c>
      <c r="E3693" s="53" t="s">
        <v>8773</v>
      </c>
      <c r="F3693" s="53" t="s">
        <v>8784</v>
      </c>
      <c r="G3693" s="53" t="s">
        <v>6657</v>
      </c>
    </row>
    <row r="3694" customFormat="false" ht="12.75" hidden="false" customHeight="true" outlineLevel="0" collapsed="false">
      <c r="D3694" s="52" t="n">
        <v>52023</v>
      </c>
      <c r="E3694" s="53" t="s">
        <v>8773</v>
      </c>
      <c r="F3694" s="53" t="s">
        <v>8785</v>
      </c>
      <c r="G3694" s="53" t="s">
        <v>8786</v>
      </c>
    </row>
    <row r="3695" customFormat="false" ht="12.75" hidden="false" customHeight="true" outlineLevel="0" collapsed="false">
      <c r="D3695" s="52" t="n">
        <v>52023</v>
      </c>
      <c r="E3695" s="53" t="s">
        <v>8773</v>
      </c>
      <c r="F3695" s="53" t="s">
        <v>8787</v>
      </c>
      <c r="G3695" s="53" t="s">
        <v>8788</v>
      </c>
    </row>
    <row r="3696" customFormat="false" ht="12.75" hidden="false" customHeight="true" outlineLevel="0" collapsed="false">
      <c r="D3696" s="52" t="n">
        <v>52023</v>
      </c>
      <c r="E3696" s="53" t="s">
        <v>8773</v>
      </c>
      <c r="F3696" s="53" t="s">
        <v>8789</v>
      </c>
      <c r="G3696" s="53" t="s">
        <v>2714</v>
      </c>
    </row>
    <row r="3697" customFormat="false" ht="12.75" hidden="false" customHeight="true" outlineLevel="0" collapsed="false">
      <c r="D3697" s="52" t="n">
        <v>52023</v>
      </c>
      <c r="E3697" s="53" t="s">
        <v>8773</v>
      </c>
      <c r="F3697" s="53" t="s">
        <v>8790</v>
      </c>
      <c r="G3697" s="53" t="s">
        <v>4788</v>
      </c>
    </row>
    <row r="3698" customFormat="false" ht="12.75" hidden="false" customHeight="true" outlineLevel="0" collapsed="false">
      <c r="D3698" s="52" t="n">
        <v>52024</v>
      </c>
      <c r="E3698" s="53" t="s">
        <v>8791</v>
      </c>
      <c r="F3698" s="53" t="s">
        <v>8792</v>
      </c>
      <c r="G3698" s="53" t="s">
        <v>8793</v>
      </c>
    </row>
    <row r="3699" customFormat="false" ht="12.75" hidden="false" customHeight="true" outlineLevel="0" collapsed="false">
      <c r="D3699" s="52" t="n">
        <v>52024</v>
      </c>
      <c r="E3699" s="53" t="s">
        <v>8791</v>
      </c>
      <c r="F3699" s="53" t="s">
        <v>8794</v>
      </c>
      <c r="G3699" s="53" t="s">
        <v>8795</v>
      </c>
    </row>
    <row r="3700" customFormat="false" ht="12.75" hidden="false" customHeight="true" outlineLevel="0" collapsed="false">
      <c r="D3700" s="52" t="n">
        <v>52024</v>
      </c>
      <c r="E3700" s="53" t="s">
        <v>8791</v>
      </c>
      <c r="F3700" s="53" t="s">
        <v>8796</v>
      </c>
      <c r="G3700" s="53" t="s">
        <v>8797</v>
      </c>
    </row>
    <row r="3701" customFormat="false" ht="12.75" hidden="false" customHeight="true" outlineLevel="0" collapsed="false">
      <c r="D3701" s="52" t="n">
        <v>52024</v>
      </c>
      <c r="E3701" s="53" t="s">
        <v>8791</v>
      </c>
      <c r="F3701" s="53" t="s">
        <v>8798</v>
      </c>
      <c r="G3701" s="53" t="s">
        <v>8799</v>
      </c>
    </row>
    <row r="3702" customFormat="false" ht="12.75" hidden="false" customHeight="true" outlineLevel="0" collapsed="false">
      <c r="D3702" s="52" t="n">
        <v>52025</v>
      </c>
      <c r="E3702" s="53" t="s">
        <v>8800</v>
      </c>
      <c r="F3702" s="53" t="s">
        <v>8801</v>
      </c>
      <c r="G3702" s="53" t="s">
        <v>8802</v>
      </c>
    </row>
    <row r="3703" customFormat="false" ht="12.75" hidden="false" customHeight="true" outlineLevel="0" collapsed="false">
      <c r="D3703" s="52" t="n">
        <v>52025</v>
      </c>
      <c r="E3703" s="53" t="s">
        <v>8800</v>
      </c>
      <c r="F3703" s="53" t="s">
        <v>8803</v>
      </c>
      <c r="G3703" s="53" t="s">
        <v>8804</v>
      </c>
    </row>
    <row r="3704" customFormat="false" ht="12.75" hidden="false" customHeight="true" outlineLevel="0" collapsed="false">
      <c r="D3704" s="52" t="n">
        <v>52025</v>
      </c>
      <c r="E3704" s="53" t="s">
        <v>8800</v>
      </c>
      <c r="F3704" s="53" t="s">
        <v>8805</v>
      </c>
      <c r="G3704" s="53" t="s">
        <v>8806</v>
      </c>
    </row>
    <row r="3705" customFormat="false" ht="12.75" hidden="false" customHeight="true" outlineLevel="0" collapsed="false">
      <c r="D3705" s="52" t="n">
        <v>52025</v>
      </c>
      <c r="E3705" s="53" t="s">
        <v>8800</v>
      </c>
      <c r="F3705" s="53" t="s">
        <v>8807</v>
      </c>
      <c r="G3705" s="53" t="s">
        <v>8808</v>
      </c>
    </row>
    <row r="3706" customFormat="false" ht="12.75" hidden="false" customHeight="true" outlineLevel="0" collapsed="false">
      <c r="D3706" s="52" t="n">
        <v>52026</v>
      </c>
      <c r="E3706" s="53" t="s">
        <v>8809</v>
      </c>
      <c r="F3706" s="53" t="s">
        <v>8810</v>
      </c>
      <c r="G3706" s="53" t="s">
        <v>8811</v>
      </c>
    </row>
    <row r="3707" customFormat="false" ht="12.75" hidden="false" customHeight="true" outlineLevel="0" collapsed="false">
      <c r="D3707" s="52" t="n">
        <v>52026</v>
      </c>
      <c r="E3707" s="53" t="s">
        <v>8809</v>
      </c>
      <c r="F3707" s="53" t="s">
        <v>8812</v>
      </c>
      <c r="G3707" s="53" t="s">
        <v>8813</v>
      </c>
    </row>
    <row r="3708" customFormat="false" ht="12.75" hidden="false" customHeight="true" outlineLevel="0" collapsed="false">
      <c r="D3708" s="52" t="n">
        <v>52026</v>
      </c>
      <c r="E3708" s="53" t="s">
        <v>8809</v>
      </c>
      <c r="F3708" s="53" t="s">
        <v>8814</v>
      </c>
      <c r="G3708" s="53" t="s">
        <v>8815</v>
      </c>
    </row>
    <row r="3709" customFormat="false" ht="12.75" hidden="false" customHeight="true" outlineLevel="0" collapsed="false">
      <c r="D3709" s="52" t="n">
        <v>52026</v>
      </c>
      <c r="E3709" s="53" t="s">
        <v>8809</v>
      </c>
      <c r="F3709" s="53" t="s">
        <v>8816</v>
      </c>
      <c r="G3709" s="53" t="s">
        <v>8817</v>
      </c>
    </row>
    <row r="3710" customFormat="false" ht="12.75" hidden="false" customHeight="true" outlineLevel="0" collapsed="false">
      <c r="D3710" s="52" t="n">
        <v>52026</v>
      </c>
      <c r="E3710" s="53" t="s">
        <v>8809</v>
      </c>
      <c r="F3710" s="53" t="s">
        <v>8818</v>
      </c>
      <c r="G3710" s="53" t="s">
        <v>8819</v>
      </c>
    </row>
    <row r="3711" customFormat="false" ht="12.75" hidden="false" customHeight="true" outlineLevel="0" collapsed="false">
      <c r="D3711" s="52" t="n">
        <v>52026</v>
      </c>
      <c r="E3711" s="53" t="s">
        <v>8809</v>
      </c>
      <c r="F3711" s="53" t="s">
        <v>8820</v>
      </c>
      <c r="G3711" s="53" t="s">
        <v>8821</v>
      </c>
    </row>
    <row r="3712" customFormat="false" ht="12.75" hidden="false" customHeight="true" outlineLevel="0" collapsed="false">
      <c r="D3712" s="52" t="n">
        <v>52026</v>
      </c>
      <c r="E3712" s="53" t="s">
        <v>8809</v>
      </c>
      <c r="F3712" s="53" t="s">
        <v>8822</v>
      </c>
      <c r="G3712" s="53" t="s">
        <v>8823</v>
      </c>
    </row>
    <row r="3713" customFormat="false" ht="12.75" hidden="false" customHeight="true" outlineLevel="0" collapsed="false">
      <c r="D3713" s="52" t="n">
        <v>48035</v>
      </c>
      <c r="E3713" s="53" t="s">
        <v>8824</v>
      </c>
      <c r="F3713" s="53" t="s">
        <v>8825</v>
      </c>
      <c r="G3713" s="53" t="s">
        <v>8826</v>
      </c>
    </row>
    <row r="3714" customFormat="false" ht="12.75" hidden="false" customHeight="true" outlineLevel="0" collapsed="false">
      <c r="D3714" s="52" t="n">
        <v>48035</v>
      </c>
      <c r="E3714" s="53" t="s">
        <v>8824</v>
      </c>
      <c r="F3714" s="53" t="s">
        <v>8827</v>
      </c>
      <c r="G3714" s="53" t="s">
        <v>8828</v>
      </c>
    </row>
    <row r="3715" customFormat="false" ht="12.75" hidden="false" customHeight="true" outlineLevel="0" collapsed="false">
      <c r="D3715" s="52" t="n">
        <v>48035</v>
      </c>
      <c r="E3715" s="53" t="s">
        <v>8824</v>
      </c>
      <c r="F3715" s="53" t="s">
        <v>8829</v>
      </c>
      <c r="G3715" s="53" t="s">
        <v>1850</v>
      </c>
    </row>
    <row r="3716" customFormat="false" ht="12.75" hidden="false" customHeight="true" outlineLevel="0" collapsed="false">
      <c r="D3716" s="52" t="n">
        <v>48035</v>
      </c>
      <c r="E3716" s="53" t="s">
        <v>8824</v>
      </c>
      <c r="F3716" s="53" t="s">
        <v>8830</v>
      </c>
      <c r="G3716" s="53" t="s">
        <v>8831</v>
      </c>
    </row>
    <row r="3717" customFormat="false" ht="12.75" hidden="false" customHeight="true" outlineLevel="0" collapsed="false">
      <c r="D3717" s="52" t="n">
        <v>48035</v>
      </c>
      <c r="E3717" s="53" t="s">
        <v>8824</v>
      </c>
      <c r="F3717" s="53" t="s">
        <v>8832</v>
      </c>
      <c r="G3717" s="53" t="s">
        <v>8833</v>
      </c>
    </row>
    <row r="3718" customFormat="false" ht="12.75" hidden="false" customHeight="true" outlineLevel="0" collapsed="false">
      <c r="D3718" s="52" t="n">
        <v>48035</v>
      </c>
      <c r="E3718" s="53" t="s">
        <v>8824</v>
      </c>
      <c r="F3718" s="53" t="s">
        <v>8834</v>
      </c>
      <c r="G3718" s="53" t="s">
        <v>4332</v>
      </c>
    </row>
    <row r="3719" customFormat="false" ht="12.75" hidden="false" customHeight="true" outlineLevel="0" collapsed="false">
      <c r="D3719" s="52" t="n">
        <v>48035</v>
      </c>
      <c r="E3719" s="53" t="s">
        <v>8824</v>
      </c>
      <c r="F3719" s="53" t="s">
        <v>8835</v>
      </c>
      <c r="G3719" s="53" t="s">
        <v>8836</v>
      </c>
    </row>
    <row r="3720" customFormat="false" ht="12.75" hidden="false" customHeight="true" outlineLevel="0" collapsed="false">
      <c r="D3720" s="52" t="n">
        <v>48035</v>
      </c>
      <c r="E3720" s="53" t="s">
        <v>8824</v>
      </c>
      <c r="F3720" s="53" t="s">
        <v>8837</v>
      </c>
      <c r="G3720" s="53" t="s">
        <v>8838</v>
      </c>
    </row>
    <row r="3721" customFormat="false" ht="12.75" hidden="false" customHeight="true" outlineLevel="0" collapsed="false">
      <c r="D3721" s="52" t="n">
        <v>48035</v>
      </c>
      <c r="E3721" s="53" t="s">
        <v>8824</v>
      </c>
      <c r="F3721" s="53" t="s">
        <v>8839</v>
      </c>
      <c r="G3721" s="53" t="s">
        <v>8840</v>
      </c>
    </row>
    <row r="3722" customFormat="false" ht="12.75" hidden="false" customHeight="true" outlineLevel="0" collapsed="false">
      <c r="D3722" s="52" t="n">
        <v>48035</v>
      </c>
      <c r="E3722" s="53" t="s">
        <v>8824</v>
      </c>
      <c r="F3722" s="53" t="s">
        <v>8841</v>
      </c>
      <c r="G3722" s="53" t="s">
        <v>8842</v>
      </c>
    </row>
    <row r="3723" customFormat="false" ht="12.75" hidden="false" customHeight="true" outlineLevel="0" collapsed="false">
      <c r="D3723" s="52" t="n">
        <v>48035</v>
      </c>
      <c r="E3723" s="53" t="s">
        <v>8824</v>
      </c>
      <c r="F3723" s="53" t="s">
        <v>8843</v>
      </c>
      <c r="G3723" s="53" t="s">
        <v>8844</v>
      </c>
    </row>
    <row r="3724" customFormat="false" ht="12.75" hidden="false" customHeight="true" outlineLevel="0" collapsed="false">
      <c r="D3724" s="52" t="n">
        <v>48035</v>
      </c>
      <c r="E3724" s="53" t="s">
        <v>8824</v>
      </c>
      <c r="F3724" s="53" t="s">
        <v>8845</v>
      </c>
      <c r="G3724" s="53" t="s">
        <v>3098</v>
      </c>
    </row>
    <row r="3725" customFormat="false" ht="12.75" hidden="false" customHeight="true" outlineLevel="0" collapsed="false">
      <c r="D3725" s="52" t="n">
        <v>48035</v>
      </c>
      <c r="E3725" s="53" t="s">
        <v>8824</v>
      </c>
      <c r="F3725" s="53" t="s">
        <v>8846</v>
      </c>
      <c r="G3725" s="53" t="s">
        <v>7644</v>
      </c>
    </row>
    <row r="3726" customFormat="false" ht="12.75" hidden="false" customHeight="true" outlineLevel="0" collapsed="false">
      <c r="D3726" s="52" t="n">
        <v>48035</v>
      </c>
      <c r="E3726" s="53" t="s">
        <v>8824</v>
      </c>
      <c r="F3726" s="53" t="s">
        <v>8847</v>
      </c>
      <c r="G3726" s="53" t="s">
        <v>8848</v>
      </c>
    </row>
    <row r="3727" customFormat="false" ht="12.75" hidden="false" customHeight="true" outlineLevel="0" collapsed="false">
      <c r="D3727" s="52" t="n">
        <v>48035</v>
      </c>
      <c r="E3727" s="53" t="s">
        <v>8824</v>
      </c>
      <c r="F3727" s="53" t="s">
        <v>8849</v>
      </c>
      <c r="G3727" s="53" t="s">
        <v>8850</v>
      </c>
    </row>
    <row r="3728" customFormat="false" ht="12.75" hidden="false" customHeight="true" outlineLevel="0" collapsed="false">
      <c r="D3728" s="52" t="n">
        <v>48035</v>
      </c>
      <c r="E3728" s="53" t="s">
        <v>8824</v>
      </c>
      <c r="F3728" s="53" t="s">
        <v>8851</v>
      </c>
      <c r="G3728" s="53" t="s">
        <v>8852</v>
      </c>
    </row>
    <row r="3729" customFormat="false" ht="12.75" hidden="false" customHeight="true" outlineLevel="0" collapsed="false">
      <c r="D3729" s="52" t="n">
        <v>48035</v>
      </c>
      <c r="E3729" s="53" t="s">
        <v>8824</v>
      </c>
      <c r="F3729" s="53" t="s">
        <v>8853</v>
      </c>
      <c r="G3729" s="53" t="s">
        <v>8854</v>
      </c>
    </row>
    <row r="3730" customFormat="false" ht="12.75" hidden="false" customHeight="true" outlineLevel="0" collapsed="false">
      <c r="D3730" s="52" t="n">
        <v>48035</v>
      </c>
      <c r="E3730" s="53" t="s">
        <v>8824</v>
      </c>
      <c r="F3730" s="53" t="s">
        <v>8855</v>
      </c>
      <c r="G3730" s="53" t="s">
        <v>8856</v>
      </c>
    </row>
    <row r="3731" customFormat="false" ht="12.75" hidden="false" customHeight="true" outlineLevel="0" collapsed="false">
      <c r="D3731" s="52" t="n">
        <v>48035</v>
      </c>
      <c r="E3731" s="53" t="s">
        <v>8824</v>
      </c>
      <c r="F3731" s="53" t="s">
        <v>8857</v>
      </c>
      <c r="G3731" s="53" t="s">
        <v>8858</v>
      </c>
    </row>
    <row r="3732" customFormat="false" ht="12.75" hidden="false" customHeight="true" outlineLevel="0" collapsed="false">
      <c r="D3732" s="52" t="n">
        <v>48035</v>
      </c>
      <c r="E3732" s="53" t="s">
        <v>8824</v>
      </c>
      <c r="F3732" s="53" t="s">
        <v>8859</v>
      </c>
      <c r="G3732" s="53" t="s">
        <v>8860</v>
      </c>
    </row>
    <row r="3733" customFormat="false" ht="12.75" hidden="false" customHeight="true" outlineLevel="0" collapsed="false">
      <c r="D3733" s="52" t="n">
        <v>48035</v>
      </c>
      <c r="E3733" s="53" t="s">
        <v>8824</v>
      </c>
      <c r="F3733" s="53" t="s">
        <v>8861</v>
      </c>
      <c r="G3733" s="53" t="s">
        <v>8862</v>
      </c>
    </row>
    <row r="3734" customFormat="false" ht="12.75" hidden="false" customHeight="true" outlineLevel="0" collapsed="false">
      <c r="D3734" s="52" t="n">
        <v>48035</v>
      </c>
      <c r="E3734" s="53" t="s">
        <v>8824</v>
      </c>
      <c r="F3734" s="53" t="s">
        <v>8863</v>
      </c>
      <c r="G3734" s="53" t="s">
        <v>8864</v>
      </c>
    </row>
    <row r="3735" customFormat="false" ht="12.75" hidden="false" customHeight="true" outlineLevel="0" collapsed="false">
      <c r="D3735" s="52" t="n">
        <v>48035</v>
      </c>
      <c r="E3735" s="53" t="s">
        <v>8824</v>
      </c>
      <c r="F3735" s="53" t="s">
        <v>8865</v>
      </c>
      <c r="G3735" s="53" t="s">
        <v>8866</v>
      </c>
    </row>
    <row r="3736" customFormat="false" ht="12.75" hidden="false" customHeight="true" outlineLevel="0" collapsed="false">
      <c r="D3736" s="52" t="n">
        <v>48035</v>
      </c>
      <c r="E3736" s="53" t="s">
        <v>8824</v>
      </c>
      <c r="F3736" s="53" t="s">
        <v>8867</v>
      </c>
      <c r="G3736" s="53" t="s">
        <v>8868</v>
      </c>
    </row>
    <row r="3737" customFormat="false" ht="12.75" hidden="false" customHeight="true" outlineLevel="0" collapsed="false">
      <c r="D3737" s="52" t="n">
        <v>48035</v>
      </c>
      <c r="E3737" s="53" t="s">
        <v>8824</v>
      </c>
      <c r="F3737" s="53" t="s">
        <v>8869</v>
      </c>
      <c r="G3737" s="53" t="s">
        <v>8870</v>
      </c>
    </row>
    <row r="3738" customFormat="false" ht="12.75" hidden="false" customHeight="true" outlineLevel="0" collapsed="false">
      <c r="D3738" s="52" t="n">
        <v>48035</v>
      </c>
      <c r="E3738" s="53" t="s">
        <v>8824</v>
      </c>
      <c r="F3738" s="53" t="s">
        <v>8871</v>
      </c>
      <c r="G3738" s="53" t="s">
        <v>8872</v>
      </c>
    </row>
    <row r="3739" customFormat="false" ht="12.75" hidden="false" customHeight="true" outlineLevel="0" collapsed="false">
      <c r="D3739" s="52" t="n">
        <v>48035</v>
      </c>
      <c r="E3739" s="53" t="s">
        <v>8824</v>
      </c>
      <c r="F3739" s="53" t="s">
        <v>8873</v>
      </c>
      <c r="G3739" s="53" t="s">
        <v>8874</v>
      </c>
    </row>
    <row r="3740" customFormat="false" ht="12.75" hidden="false" customHeight="true" outlineLevel="0" collapsed="false">
      <c r="D3740" s="52" t="n">
        <v>48035</v>
      </c>
      <c r="E3740" s="53" t="s">
        <v>8824</v>
      </c>
      <c r="F3740" s="53" t="s">
        <v>8875</v>
      </c>
      <c r="G3740" s="53" t="s">
        <v>7509</v>
      </c>
    </row>
    <row r="3741" customFormat="false" ht="12.75" hidden="false" customHeight="true" outlineLevel="0" collapsed="false">
      <c r="D3741" s="52" t="n">
        <v>48035</v>
      </c>
      <c r="E3741" s="53" t="s">
        <v>8824</v>
      </c>
      <c r="F3741" s="53" t="s">
        <v>8876</v>
      </c>
      <c r="G3741" s="53" t="s">
        <v>8877</v>
      </c>
    </row>
    <row r="3742" customFormat="false" ht="12.75" hidden="false" customHeight="true" outlineLevel="0" collapsed="false">
      <c r="D3742" s="52" t="n">
        <v>48035</v>
      </c>
      <c r="E3742" s="53" t="s">
        <v>8824</v>
      </c>
      <c r="F3742" s="53" t="s">
        <v>8878</v>
      </c>
      <c r="G3742" s="53" t="s">
        <v>8879</v>
      </c>
    </row>
    <row r="3743" customFormat="false" ht="12.75" hidden="false" customHeight="true" outlineLevel="0" collapsed="false">
      <c r="D3743" s="52" t="n">
        <v>48035</v>
      </c>
      <c r="E3743" s="53" t="s">
        <v>8824</v>
      </c>
      <c r="F3743" s="53" t="s">
        <v>8880</v>
      </c>
      <c r="G3743" s="53" t="s">
        <v>7656</v>
      </c>
    </row>
    <row r="3744" customFormat="false" ht="12.75" hidden="false" customHeight="true" outlineLevel="0" collapsed="false">
      <c r="D3744" s="52" t="n">
        <v>48035</v>
      </c>
      <c r="E3744" s="53" t="s">
        <v>8824</v>
      </c>
      <c r="F3744" s="53" t="s">
        <v>8881</v>
      </c>
      <c r="G3744" s="53" t="s">
        <v>8882</v>
      </c>
    </row>
    <row r="3745" customFormat="false" ht="12.75" hidden="false" customHeight="true" outlineLevel="0" collapsed="false">
      <c r="D3745" s="52" t="n">
        <v>48035</v>
      </c>
      <c r="E3745" s="53" t="s">
        <v>8824</v>
      </c>
      <c r="F3745" s="53" t="s">
        <v>8883</v>
      </c>
      <c r="G3745" s="53" t="s">
        <v>1907</v>
      </c>
    </row>
    <row r="3746" customFormat="false" ht="12.75" hidden="false" customHeight="true" outlineLevel="0" collapsed="false">
      <c r="D3746" s="52" t="n">
        <v>48036</v>
      </c>
      <c r="E3746" s="53" t="s">
        <v>8884</v>
      </c>
      <c r="F3746" s="53" t="s">
        <v>8885</v>
      </c>
      <c r="G3746" s="53" t="s">
        <v>8886</v>
      </c>
    </row>
    <row r="3747" customFormat="false" ht="12.75" hidden="false" customHeight="true" outlineLevel="0" collapsed="false">
      <c r="D3747" s="52" t="n">
        <v>48036</v>
      </c>
      <c r="E3747" s="53" t="s">
        <v>8884</v>
      </c>
      <c r="F3747" s="53" t="s">
        <v>8887</v>
      </c>
      <c r="G3747" s="53" t="s">
        <v>8888</v>
      </c>
    </row>
    <row r="3748" customFormat="false" ht="12.75" hidden="false" customHeight="true" outlineLevel="0" collapsed="false">
      <c r="D3748" s="52" t="n">
        <v>48036</v>
      </c>
      <c r="E3748" s="53" t="s">
        <v>8884</v>
      </c>
      <c r="F3748" s="53" t="s">
        <v>8889</v>
      </c>
      <c r="G3748" s="53" t="s">
        <v>8890</v>
      </c>
    </row>
    <row r="3749" customFormat="false" ht="12.75" hidden="false" customHeight="true" outlineLevel="0" collapsed="false">
      <c r="D3749" s="52" t="n">
        <v>48036</v>
      </c>
      <c r="E3749" s="53" t="s">
        <v>8884</v>
      </c>
      <c r="F3749" s="53" t="s">
        <v>8891</v>
      </c>
      <c r="G3749" s="53" t="s">
        <v>8892</v>
      </c>
    </row>
    <row r="3750" customFormat="false" ht="12.75" hidden="false" customHeight="true" outlineLevel="0" collapsed="false">
      <c r="D3750" s="52" t="n">
        <v>48036</v>
      </c>
      <c r="E3750" s="53" t="s">
        <v>8884</v>
      </c>
      <c r="F3750" s="53" t="s">
        <v>8893</v>
      </c>
      <c r="G3750" s="53" t="s">
        <v>8894</v>
      </c>
    </row>
    <row r="3751" customFormat="false" ht="12.75" hidden="false" customHeight="true" outlineLevel="0" collapsed="false">
      <c r="D3751" s="52" t="n">
        <v>48036</v>
      </c>
      <c r="E3751" s="53" t="s">
        <v>8884</v>
      </c>
      <c r="F3751" s="53" t="s">
        <v>8895</v>
      </c>
      <c r="G3751" s="53" t="s">
        <v>5978</v>
      </c>
    </row>
    <row r="3752" customFormat="false" ht="12.75" hidden="false" customHeight="true" outlineLevel="0" collapsed="false">
      <c r="D3752" s="52" t="n">
        <v>48036</v>
      </c>
      <c r="E3752" s="53" t="s">
        <v>8884</v>
      </c>
      <c r="F3752" s="53" t="s">
        <v>8896</v>
      </c>
      <c r="G3752" s="53" t="s">
        <v>4046</v>
      </c>
    </row>
    <row r="3753" customFormat="false" ht="12.75" hidden="false" customHeight="true" outlineLevel="0" collapsed="false">
      <c r="D3753" s="52" t="n">
        <v>48036</v>
      </c>
      <c r="E3753" s="53" t="s">
        <v>8884</v>
      </c>
      <c r="F3753" s="53" t="s">
        <v>8897</v>
      </c>
      <c r="G3753" s="53" t="s">
        <v>5112</v>
      </c>
    </row>
    <row r="3754" customFormat="false" ht="12.75" hidden="false" customHeight="true" outlineLevel="0" collapsed="false">
      <c r="D3754" s="52" t="n">
        <v>48036</v>
      </c>
      <c r="E3754" s="53" t="s">
        <v>8884</v>
      </c>
      <c r="F3754" s="53" t="s">
        <v>8898</v>
      </c>
      <c r="G3754" s="53" t="s">
        <v>8899</v>
      </c>
    </row>
    <row r="3755" customFormat="false" ht="12.75" hidden="false" customHeight="true" outlineLevel="0" collapsed="false">
      <c r="D3755" s="52" t="n">
        <v>48036</v>
      </c>
      <c r="E3755" s="53" t="s">
        <v>8884</v>
      </c>
      <c r="F3755" s="53" t="s">
        <v>8900</v>
      </c>
      <c r="G3755" s="53" t="s">
        <v>8901</v>
      </c>
    </row>
    <row r="3756" customFormat="false" ht="12.75" hidden="false" customHeight="true" outlineLevel="0" collapsed="false">
      <c r="D3756" s="52" t="n">
        <v>48036</v>
      </c>
      <c r="E3756" s="53" t="s">
        <v>8884</v>
      </c>
      <c r="F3756" s="53" t="s">
        <v>8902</v>
      </c>
      <c r="G3756" s="53" t="s">
        <v>8903</v>
      </c>
    </row>
    <row r="3757" customFormat="false" ht="12.75" hidden="false" customHeight="true" outlineLevel="0" collapsed="false">
      <c r="D3757" s="52" t="n">
        <v>48036</v>
      </c>
      <c r="E3757" s="53" t="s">
        <v>8884</v>
      </c>
      <c r="F3757" s="53" t="s">
        <v>8904</v>
      </c>
      <c r="G3757" s="53" t="s">
        <v>8905</v>
      </c>
    </row>
    <row r="3758" customFormat="false" ht="12.75" hidden="false" customHeight="true" outlineLevel="0" collapsed="false">
      <c r="D3758" s="52" t="n">
        <v>48036</v>
      </c>
      <c r="E3758" s="53" t="s">
        <v>8884</v>
      </c>
      <c r="F3758" s="53" t="s">
        <v>8906</v>
      </c>
      <c r="G3758" s="53" t="s">
        <v>8907</v>
      </c>
    </row>
    <row r="3759" customFormat="false" ht="12.75" hidden="false" customHeight="true" outlineLevel="0" collapsed="false">
      <c r="D3759" s="52" t="n">
        <v>48036</v>
      </c>
      <c r="E3759" s="53" t="s">
        <v>8884</v>
      </c>
      <c r="F3759" s="53" t="s">
        <v>8908</v>
      </c>
      <c r="G3759" s="53" t="s">
        <v>2149</v>
      </c>
    </row>
    <row r="3760" customFormat="false" ht="12.75" hidden="false" customHeight="true" outlineLevel="0" collapsed="false">
      <c r="D3760" s="52" t="n">
        <v>48036</v>
      </c>
      <c r="E3760" s="53" t="s">
        <v>8884</v>
      </c>
      <c r="F3760" s="53" t="s">
        <v>8909</v>
      </c>
      <c r="G3760" s="53" t="s">
        <v>2151</v>
      </c>
    </row>
    <row r="3761" customFormat="false" ht="12.75" hidden="false" customHeight="true" outlineLevel="0" collapsed="false">
      <c r="D3761" s="52" t="n">
        <v>48036</v>
      </c>
      <c r="E3761" s="53" t="s">
        <v>8884</v>
      </c>
      <c r="F3761" s="53" t="s">
        <v>8910</v>
      </c>
      <c r="G3761" s="53" t="s">
        <v>3804</v>
      </c>
    </row>
    <row r="3762" customFormat="false" ht="12.75" hidden="false" customHeight="true" outlineLevel="0" collapsed="false">
      <c r="D3762" s="52" t="n">
        <v>48036</v>
      </c>
      <c r="E3762" s="53" t="s">
        <v>8884</v>
      </c>
      <c r="F3762" s="53" t="s">
        <v>8911</v>
      </c>
      <c r="G3762" s="53" t="s">
        <v>2361</v>
      </c>
    </row>
    <row r="3763" customFormat="false" ht="12.75" hidden="false" customHeight="true" outlineLevel="0" collapsed="false">
      <c r="D3763" s="52" t="n">
        <v>48036</v>
      </c>
      <c r="E3763" s="53" t="s">
        <v>8884</v>
      </c>
      <c r="F3763" s="53" t="s">
        <v>8912</v>
      </c>
      <c r="G3763" s="53" t="s">
        <v>8913</v>
      </c>
    </row>
    <row r="3764" customFormat="false" ht="12.75" hidden="false" customHeight="true" outlineLevel="0" collapsed="false">
      <c r="D3764" s="52" t="n">
        <v>48036</v>
      </c>
      <c r="E3764" s="53" t="s">
        <v>8884</v>
      </c>
      <c r="F3764" s="53" t="s">
        <v>8914</v>
      </c>
      <c r="G3764" s="53" t="s">
        <v>8915</v>
      </c>
    </row>
    <row r="3765" customFormat="false" ht="12.75" hidden="false" customHeight="true" outlineLevel="0" collapsed="false">
      <c r="D3765" s="52" t="n">
        <v>48036</v>
      </c>
      <c r="E3765" s="53" t="s">
        <v>8884</v>
      </c>
      <c r="F3765" s="53" t="s">
        <v>8916</v>
      </c>
      <c r="G3765" s="53" t="s">
        <v>8263</v>
      </c>
    </row>
    <row r="3766" customFormat="false" ht="12.75" hidden="false" customHeight="true" outlineLevel="0" collapsed="false">
      <c r="D3766" s="52" t="n">
        <v>48036</v>
      </c>
      <c r="E3766" s="53" t="s">
        <v>8884</v>
      </c>
      <c r="F3766" s="53" t="s">
        <v>8917</v>
      </c>
      <c r="G3766" s="53" t="s">
        <v>8918</v>
      </c>
    </row>
    <row r="3767" customFormat="false" ht="12.75" hidden="false" customHeight="true" outlineLevel="0" collapsed="false">
      <c r="D3767" s="52" t="n">
        <v>48036</v>
      </c>
      <c r="E3767" s="53" t="s">
        <v>8884</v>
      </c>
      <c r="F3767" s="53" t="s">
        <v>8919</v>
      </c>
      <c r="G3767" s="53" t="s">
        <v>8920</v>
      </c>
    </row>
    <row r="3768" customFormat="false" ht="12.75" hidden="false" customHeight="true" outlineLevel="0" collapsed="false">
      <c r="D3768" s="50" t="n">
        <v>49021</v>
      </c>
      <c r="E3768" s="51" t="s">
        <v>1936</v>
      </c>
      <c r="F3768" s="53" t="s">
        <v>8921</v>
      </c>
      <c r="G3768" s="53" t="s">
        <v>8922</v>
      </c>
    </row>
    <row r="3769" customFormat="false" ht="12.75" hidden="false" customHeight="true" outlineLevel="0" collapsed="false">
      <c r="D3769" s="50" t="n">
        <v>49021</v>
      </c>
      <c r="E3769" s="51" t="s">
        <v>1936</v>
      </c>
      <c r="F3769" s="53" t="s">
        <v>8923</v>
      </c>
      <c r="G3769" s="53" t="s">
        <v>8924</v>
      </c>
    </row>
    <row r="3770" customFormat="false" ht="12.75" hidden="false" customHeight="true" outlineLevel="0" collapsed="false">
      <c r="D3770" s="50" t="n">
        <v>49021</v>
      </c>
      <c r="E3770" s="51" t="s">
        <v>1936</v>
      </c>
      <c r="F3770" s="53" t="s">
        <v>8925</v>
      </c>
      <c r="G3770" s="53" t="s">
        <v>8926</v>
      </c>
    </row>
    <row r="3771" customFormat="false" ht="12.75" hidden="false" customHeight="true" outlineLevel="0" collapsed="false">
      <c r="D3771" s="50" t="n">
        <v>49021</v>
      </c>
      <c r="E3771" s="51" t="s">
        <v>1936</v>
      </c>
      <c r="F3771" s="53" t="s">
        <v>8927</v>
      </c>
      <c r="G3771" s="53" t="s">
        <v>8928</v>
      </c>
    </row>
    <row r="3772" customFormat="false" ht="12.75" hidden="false" customHeight="true" outlineLevel="0" collapsed="false">
      <c r="D3772" s="50" t="n">
        <v>49021</v>
      </c>
      <c r="E3772" s="51" t="s">
        <v>1936</v>
      </c>
      <c r="F3772" s="53" t="s">
        <v>8929</v>
      </c>
      <c r="G3772" s="53" t="s">
        <v>2746</v>
      </c>
    </row>
    <row r="3773" customFormat="false" ht="12.75" hidden="false" customHeight="true" outlineLevel="0" collapsed="false">
      <c r="D3773" s="50" t="n">
        <v>49021</v>
      </c>
      <c r="E3773" s="51" t="s">
        <v>1936</v>
      </c>
      <c r="F3773" s="53" t="s">
        <v>8930</v>
      </c>
      <c r="G3773" s="53" t="s">
        <v>8931</v>
      </c>
    </row>
    <row r="3774" customFormat="false" ht="12.75" hidden="false" customHeight="true" outlineLevel="0" collapsed="false">
      <c r="D3774" s="50" t="n">
        <v>49021</v>
      </c>
      <c r="E3774" s="51" t="s">
        <v>1936</v>
      </c>
      <c r="F3774" s="53" t="s">
        <v>8932</v>
      </c>
      <c r="G3774" s="53" t="s">
        <v>8933</v>
      </c>
    </row>
    <row r="3775" customFormat="false" ht="12.75" hidden="false" customHeight="true" outlineLevel="0" collapsed="false">
      <c r="D3775" s="50" t="n">
        <v>49021</v>
      </c>
      <c r="E3775" s="51" t="s">
        <v>1936</v>
      </c>
      <c r="F3775" s="53" t="s">
        <v>8934</v>
      </c>
      <c r="G3775" s="53" t="s">
        <v>8935</v>
      </c>
    </row>
    <row r="3776" customFormat="false" ht="12.75" hidden="false" customHeight="true" outlineLevel="0" collapsed="false">
      <c r="D3776" s="50" t="n">
        <v>49021</v>
      </c>
      <c r="E3776" s="51" t="s">
        <v>1936</v>
      </c>
      <c r="F3776" s="53" t="s">
        <v>8936</v>
      </c>
      <c r="G3776" s="53" t="s">
        <v>8937</v>
      </c>
    </row>
    <row r="3777" customFormat="false" ht="12.75" hidden="false" customHeight="true" outlineLevel="0" collapsed="false">
      <c r="D3777" s="50" t="n">
        <v>49021</v>
      </c>
      <c r="E3777" s="51" t="s">
        <v>1936</v>
      </c>
      <c r="F3777" s="53" t="s">
        <v>8938</v>
      </c>
      <c r="G3777" s="53" t="s">
        <v>1451</v>
      </c>
    </row>
    <row r="3778" customFormat="false" ht="12.75" hidden="false" customHeight="true" outlineLevel="0" collapsed="false">
      <c r="D3778" s="50" t="n">
        <v>49021</v>
      </c>
      <c r="E3778" s="51" t="s">
        <v>1936</v>
      </c>
      <c r="F3778" s="53" t="s">
        <v>8939</v>
      </c>
      <c r="G3778" s="53" t="s">
        <v>8940</v>
      </c>
    </row>
    <row r="3779" customFormat="false" ht="12.75" hidden="false" customHeight="true" outlineLevel="0" collapsed="false">
      <c r="D3779" s="50" t="n">
        <v>49021</v>
      </c>
      <c r="E3779" s="51" t="s">
        <v>1936</v>
      </c>
      <c r="F3779" s="53" t="s">
        <v>8941</v>
      </c>
      <c r="G3779" s="53" t="s">
        <v>2746</v>
      </c>
    </row>
    <row r="3780" customFormat="false" ht="12.75" hidden="false" customHeight="true" outlineLevel="0" collapsed="false">
      <c r="D3780" s="50" t="n">
        <v>49021</v>
      </c>
      <c r="E3780" s="51" t="s">
        <v>1936</v>
      </c>
      <c r="F3780" s="53" t="s">
        <v>8942</v>
      </c>
      <c r="G3780" s="53" t="s">
        <v>8943</v>
      </c>
    </row>
    <row r="3781" customFormat="false" ht="12.75" hidden="false" customHeight="true" outlineLevel="0" collapsed="false">
      <c r="D3781" s="50" t="n">
        <v>49021</v>
      </c>
      <c r="E3781" s="51" t="s">
        <v>1936</v>
      </c>
      <c r="F3781" s="53" t="s">
        <v>8944</v>
      </c>
      <c r="G3781" s="53" t="s">
        <v>8945</v>
      </c>
    </row>
    <row r="3782" customFormat="false" ht="12.75" hidden="false" customHeight="true" outlineLevel="0" collapsed="false">
      <c r="D3782" s="50" t="n">
        <v>49021</v>
      </c>
      <c r="E3782" s="51" t="s">
        <v>1936</v>
      </c>
      <c r="F3782" s="53" t="s">
        <v>8946</v>
      </c>
      <c r="G3782" s="53" t="s">
        <v>8947</v>
      </c>
    </row>
    <row r="3783" customFormat="false" ht="12.75" hidden="false" customHeight="true" outlineLevel="0" collapsed="false">
      <c r="D3783" s="52" t="n">
        <v>50030</v>
      </c>
      <c r="E3783" s="53" t="s">
        <v>8948</v>
      </c>
      <c r="F3783" s="53" t="s">
        <v>8949</v>
      </c>
      <c r="G3783" s="53" t="s">
        <v>8950</v>
      </c>
    </row>
    <row r="3784" customFormat="false" ht="12.75" hidden="false" customHeight="true" outlineLevel="0" collapsed="false">
      <c r="D3784" s="52" t="n">
        <v>50030</v>
      </c>
      <c r="E3784" s="53" t="s">
        <v>8948</v>
      </c>
      <c r="F3784" s="53" t="s">
        <v>8951</v>
      </c>
      <c r="G3784" s="53" t="s">
        <v>8952</v>
      </c>
    </row>
    <row r="3785" customFormat="false" ht="12.75" hidden="false" customHeight="true" outlineLevel="0" collapsed="false">
      <c r="D3785" s="52" t="n">
        <v>50030</v>
      </c>
      <c r="E3785" s="53" t="s">
        <v>8948</v>
      </c>
      <c r="F3785" s="53" t="s">
        <v>8953</v>
      </c>
      <c r="G3785" s="53" t="s">
        <v>8954</v>
      </c>
    </row>
    <row r="3786" customFormat="false" ht="12.75" hidden="false" customHeight="true" outlineLevel="0" collapsed="false">
      <c r="D3786" s="52" t="n">
        <v>50030</v>
      </c>
      <c r="E3786" s="53" t="s">
        <v>8948</v>
      </c>
      <c r="F3786" s="53" t="s">
        <v>8955</v>
      </c>
      <c r="G3786" s="53" t="s">
        <v>8956</v>
      </c>
    </row>
    <row r="3787" customFormat="false" ht="12.75" hidden="false" customHeight="true" outlineLevel="0" collapsed="false">
      <c r="D3787" s="52" t="n">
        <v>50030</v>
      </c>
      <c r="E3787" s="53" t="s">
        <v>8948</v>
      </c>
      <c r="F3787" s="53" t="s">
        <v>8957</v>
      </c>
      <c r="G3787" s="53" t="s">
        <v>8958</v>
      </c>
    </row>
    <row r="3788" customFormat="false" ht="12.75" hidden="false" customHeight="true" outlineLevel="0" collapsed="false">
      <c r="D3788" s="52" t="n">
        <v>50030</v>
      </c>
      <c r="E3788" s="53" t="s">
        <v>8948</v>
      </c>
      <c r="F3788" s="53" t="s">
        <v>8959</v>
      </c>
      <c r="G3788" s="53" t="s">
        <v>2151</v>
      </c>
    </row>
    <row r="3789" customFormat="false" ht="12.75" hidden="false" customHeight="true" outlineLevel="0" collapsed="false">
      <c r="D3789" s="52" t="n">
        <v>53020</v>
      </c>
      <c r="E3789" s="53" t="s">
        <v>8960</v>
      </c>
      <c r="F3789" s="53" t="s">
        <v>8961</v>
      </c>
      <c r="G3789" s="53" t="s">
        <v>8962</v>
      </c>
    </row>
    <row r="3790" customFormat="false" ht="12.75" hidden="false" customHeight="true" outlineLevel="0" collapsed="false">
      <c r="D3790" s="52" t="n">
        <v>53020</v>
      </c>
      <c r="E3790" s="53" t="s">
        <v>8960</v>
      </c>
      <c r="F3790" s="53" t="s">
        <v>8963</v>
      </c>
      <c r="G3790" s="53" t="s">
        <v>8964</v>
      </c>
    </row>
    <row r="3791" customFormat="false" ht="12.75" hidden="false" customHeight="true" outlineLevel="0" collapsed="false">
      <c r="D3791" s="52" t="n">
        <v>53020</v>
      </c>
      <c r="E3791" s="53" t="s">
        <v>8960</v>
      </c>
      <c r="F3791" s="53" t="s">
        <v>8965</v>
      </c>
      <c r="G3791" s="53" t="s">
        <v>8966</v>
      </c>
    </row>
    <row r="3792" customFormat="false" ht="12.75" hidden="false" customHeight="true" outlineLevel="0" collapsed="false">
      <c r="D3792" s="52" t="n">
        <v>53020</v>
      </c>
      <c r="E3792" s="53" t="s">
        <v>8960</v>
      </c>
      <c r="F3792" s="53" t="s">
        <v>8967</v>
      </c>
      <c r="G3792" s="53" t="s">
        <v>8968</v>
      </c>
    </row>
    <row r="3793" customFormat="false" ht="12.75" hidden="false" customHeight="true" outlineLevel="0" collapsed="false">
      <c r="D3793" s="52" t="n">
        <v>53020</v>
      </c>
      <c r="E3793" s="53" t="s">
        <v>8960</v>
      </c>
      <c r="F3793" s="53" t="s">
        <v>8969</v>
      </c>
      <c r="G3793" s="53" t="s">
        <v>8970</v>
      </c>
    </row>
    <row r="3794" customFormat="false" ht="12.75" hidden="false" customHeight="true" outlineLevel="0" collapsed="false">
      <c r="D3794" s="52" t="n">
        <v>53020</v>
      </c>
      <c r="E3794" s="53" t="s">
        <v>8960</v>
      </c>
      <c r="F3794" s="53" t="s">
        <v>8971</v>
      </c>
      <c r="G3794" s="53" t="s">
        <v>8972</v>
      </c>
    </row>
    <row r="3795" customFormat="false" ht="12.75" hidden="false" customHeight="true" outlineLevel="0" collapsed="false">
      <c r="D3795" s="52" t="n">
        <v>53020</v>
      </c>
      <c r="E3795" s="53" t="s">
        <v>8960</v>
      </c>
      <c r="F3795" s="53" t="s">
        <v>8973</v>
      </c>
      <c r="G3795" s="53" t="s">
        <v>8974</v>
      </c>
    </row>
    <row r="3796" customFormat="false" ht="12.75" hidden="false" customHeight="true" outlineLevel="0" collapsed="false">
      <c r="D3796" s="52" t="n">
        <v>53020</v>
      </c>
      <c r="E3796" s="53" t="s">
        <v>8960</v>
      </c>
      <c r="F3796" s="53" t="s">
        <v>8975</v>
      </c>
      <c r="G3796" s="53" t="s">
        <v>8976</v>
      </c>
    </row>
    <row r="3797" customFormat="false" ht="12.75" hidden="false" customHeight="true" outlineLevel="0" collapsed="false">
      <c r="D3797" s="52" t="n">
        <v>53020</v>
      </c>
      <c r="E3797" s="53" t="s">
        <v>8960</v>
      </c>
      <c r="F3797" s="53" t="s">
        <v>8977</v>
      </c>
      <c r="G3797" s="53" t="s">
        <v>8978</v>
      </c>
    </row>
    <row r="3798" customFormat="false" ht="12.75" hidden="false" customHeight="true" outlineLevel="0" collapsed="false">
      <c r="D3798" s="52" t="n">
        <v>53021</v>
      </c>
      <c r="E3798" s="53" t="s">
        <v>8979</v>
      </c>
      <c r="F3798" s="53" t="s">
        <v>8980</v>
      </c>
      <c r="G3798" s="53" t="s">
        <v>8981</v>
      </c>
    </row>
    <row r="3799" customFormat="false" ht="12.75" hidden="false" customHeight="true" outlineLevel="0" collapsed="false">
      <c r="D3799" s="52" t="n">
        <v>53021</v>
      </c>
      <c r="E3799" s="53" t="s">
        <v>8979</v>
      </c>
      <c r="F3799" s="53" t="s">
        <v>8982</v>
      </c>
      <c r="G3799" s="53" t="s">
        <v>5583</v>
      </c>
    </row>
    <row r="3800" customFormat="false" ht="12.75" hidden="false" customHeight="true" outlineLevel="0" collapsed="false">
      <c r="D3800" s="52" t="n">
        <v>53021</v>
      </c>
      <c r="E3800" s="53" t="s">
        <v>8979</v>
      </c>
      <c r="F3800" s="53" t="s">
        <v>8983</v>
      </c>
      <c r="G3800" s="53" t="s">
        <v>8984</v>
      </c>
    </row>
    <row r="3801" customFormat="false" ht="12.75" hidden="false" customHeight="true" outlineLevel="0" collapsed="false">
      <c r="D3801" s="52" t="n">
        <v>53021</v>
      </c>
      <c r="E3801" s="53" t="s">
        <v>8979</v>
      </c>
      <c r="F3801" s="53" t="s">
        <v>8985</v>
      </c>
      <c r="G3801" s="53" t="s">
        <v>8986</v>
      </c>
    </row>
    <row r="3802" customFormat="false" ht="12.75" hidden="false" customHeight="true" outlineLevel="0" collapsed="false">
      <c r="D3802" s="52" t="n">
        <v>53021</v>
      </c>
      <c r="E3802" s="53" t="s">
        <v>8979</v>
      </c>
      <c r="F3802" s="53" t="s">
        <v>8987</v>
      </c>
      <c r="G3802" s="53" t="s">
        <v>8988</v>
      </c>
    </row>
    <row r="3803" customFormat="false" ht="12.75" hidden="false" customHeight="true" outlineLevel="0" collapsed="false">
      <c r="D3803" s="52" t="n">
        <v>53021</v>
      </c>
      <c r="E3803" s="53" t="s">
        <v>8979</v>
      </c>
      <c r="F3803" s="53" t="s">
        <v>8989</v>
      </c>
      <c r="G3803" s="53" t="s">
        <v>3238</v>
      </c>
    </row>
    <row r="3804" customFormat="false" ht="12.75" hidden="false" customHeight="true" outlineLevel="0" collapsed="false">
      <c r="D3804" s="52" t="n">
        <v>53021</v>
      </c>
      <c r="E3804" s="53" t="s">
        <v>8979</v>
      </c>
      <c r="F3804" s="53" t="s">
        <v>8990</v>
      </c>
      <c r="G3804" s="53" t="s">
        <v>8991</v>
      </c>
    </row>
    <row r="3805" customFormat="false" ht="12.75" hidden="false" customHeight="true" outlineLevel="0" collapsed="false">
      <c r="D3805" s="52" t="n">
        <v>53021</v>
      </c>
      <c r="E3805" s="53" t="s">
        <v>8979</v>
      </c>
      <c r="F3805" s="53" t="s">
        <v>8992</v>
      </c>
      <c r="G3805" s="53" t="s">
        <v>8993</v>
      </c>
    </row>
    <row r="3806" customFormat="false" ht="12.75" hidden="false" customHeight="true" outlineLevel="0" collapsed="false">
      <c r="D3806" s="52" t="n">
        <v>53021</v>
      </c>
      <c r="E3806" s="53" t="s">
        <v>8979</v>
      </c>
      <c r="F3806" s="53" t="s">
        <v>8994</v>
      </c>
      <c r="G3806" s="53" t="s">
        <v>8995</v>
      </c>
    </row>
    <row r="3807" customFormat="false" ht="12.75" hidden="false" customHeight="true" outlineLevel="0" collapsed="false">
      <c r="D3807" s="52" t="n">
        <v>53021</v>
      </c>
      <c r="E3807" s="53" t="s">
        <v>8979</v>
      </c>
      <c r="F3807" s="53" t="s">
        <v>8996</v>
      </c>
      <c r="G3807" s="53" t="s">
        <v>8997</v>
      </c>
    </row>
    <row r="3808" customFormat="false" ht="12.75" hidden="false" customHeight="true" outlineLevel="0" collapsed="false">
      <c r="D3808" s="52" t="n">
        <v>53021</v>
      </c>
      <c r="E3808" s="53" t="s">
        <v>8979</v>
      </c>
      <c r="F3808" s="53" t="s">
        <v>8998</v>
      </c>
      <c r="G3808" s="53" t="s">
        <v>8999</v>
      </c>
    </row>
    <row r="3809" customFormat="false" ht="12.75" hidden="false" customHeight="true" outlineLevel="0" collapsed="false">
      <c r="D3809" s="52" t="n">
        <v>53021</v>
      </c>
      <c r="E3809" s="53" t="s">
        <v>8979</v>
      </c>
      <c r="F3809" s="53" t="s">
        <v>9000</v>
      </c>
      <c r="G3809" s="53" t="s">
        <v>9001</v>
      </c>
    </row>
    <row r="3810" customFormat="false" ht="12.75" hidden="false" customHeight="true" outlineLevel="0" collapsed="false">
      <c r="D3810" s="52" t="n">
        <v>53021</v>
      </c>
      <c r="E3810" s="53" t="s">
        <v>8979</v>
      </c>
      <c r="F3810" s="53" t="s">
        <v>9002</v>
      </c>
      <c r="G3810" s="53" t="s">
        <v>9003</v>
      </c>
    </row>
    <row r="3811" customFormat="false" ht="12.75" hidden="false" customHeight="true" outlineLevel="0" collapsed="false">
      <c r="D3811" s="52" t="n">
        <v>53021</v>
      </c>
      <c r="E3811" s="53" t="s">
        <v>8979</v>
      </c>
      <c r="F3811" s="53" t="s">
        <v>9004</v>
      </c>
      <c r="G3811" s="53" t="s">
        <v>9005</v>
      </c>
    </row>
    <row r="3812" customFormat="false" ht="12.75" hidden="false" customHeight="true" outlineLevel="0" collapsed="false">
      <c r="D3812" s="52" t="n">
        <v>53021</v>
      </c>
      <c r="E3812" s="53" t="s">
        <v>8979</v>
      </c>
      <c r="F3812" s="53" t="s">
        <v>9006</v>
      </c>
      <c r="G3812" s="53" t="s">
        <v>9007</v>
      </c>
    </row>
    <row r="3813" customFormat="false" ht="12.75" hidden="false" customHeight="true" outlineLevel="0" collapsed="false">
      <c r="D3813" s="52" t="n">
        <v>53021</v>
      </c>
      <c r="E3813" s="53" t="s">
        <v>8979</v>
      </c>
      <c r="F3813" s="53" t="s">
        <v>9008</v>
      </c>
      <c r="G3813" s="53" t="s">
        <v>9009</v>
      </c>
    </row>
    <row r="3814" customFormat="false" ht="12.75" hidden="false" customHeight="true" outlineLevel="0" collapsed="false">
      <c r="D3814" s="52" t="n">
        <v>49017</v>
      </c>
      <c r="E3814" s="53" t="s">
        <v>9010</v>
      </c>
      <c r="F3814" s="53" t="s">
        <v>9011</v>
      </c>
      <c r="G3814" s="53" t="s">
        <v>8614</v>
      </c>
    </row>
    <row r="3815" customFormat="false" ht="12.75" hidden="false" customHeight="true" outlineLevel="0" collapsed="false">
      <c r="D3815" s="52" t="n">
        <v>49017</v>
      </c>
      <c r="E3815" s="53" t="s">
        <v>9010</v>
      </c>
      <c r="F3815" s="53" t="s">
        <v>9012</v>
      </c>
      <c r="G3815" s="53" t="s">
        <v>2894</v>
      </c>
    </row>
    <row r="3816" customFormat="false" ht="12.75" hidden="false" customHeight="true" outlineLevel="0" collapsed="false">
      <c r="D3816" s="52" t="n">
        <v>49017</v>
      </c>
      <c r="E3816" s="53" t="s">
        <v>9010</v>
      </c>
      <c r="F3816" s="53" t="s">
        <v>9013</v>
      </c>
      <c r="G3816" s="53" t="s">
        <v>9014</v>
      </c>
    </row>
    <row r="3817" customFormat="false" ht="12.75" hidden="false" customHeight="true" outlineLevel="0" collapsed="false">
      <c r="D3817" s="52" t="n">
        <v>49017</v>
      </c>
      <c r="E3817" s="53" t="s">
        <v>9010</v>
      </c>
      <c r="F3817" s="53" t="s">
        <v>9015</v>
      </c>
      <c r="G3817" s="53" t="s">
        <v>9016</v>
      </c>
    </row>
    <row r="3818" customFormat="false" ht="12.75" hidden="false" customHeight="true" outlineLevel="0" collapsed="false">
      <c r="D3818" s="52" t="n">
        <v>49017</v>
      </c>
      <c r="E3818" s="53" t="s">
        <v>9010</v>
      </c>
      <c r="F3818" s="53" t="s">
        <v>9017</v>
      </c>
      <c r="G3818" s="53" t="s">
        <v>9018</v>
      </c>
    </row>
    <row r="3819" customFormat="false" ht="12.75" hidden="false" customHeight="true" outlineLevel="0" collapsed="false">
      <c r="D3819" s="52" t="n">
        <v>49017</v>
      </c>
      <c r="E3819" s="53" t="s">
        <v>9010</v>
      </c>
      <c r="F3819" s="53" t="s">
        <v>9019</v>
      </c>
      <c r="G3819" s="53" t="s">
        <v>9020</v>
      </c>
    </row>
    <row r="3820" customFormat="false" ht="12.75" hidden="false" customHeight="true" outlineLevel="0" collapsed="false">
      <c r="D3820" s="52" t="n">
        <v>49017</v>
      </c>
      <c r="E3820" s="53" t="s">
        <v>9010</v>
      </c>
      <c r="F3820" s="53" t="s">
        <v>9021</v>
      </c>
      <c r="G3820" s="53" t="s">
        <v>9022</v>
      </c>
    </row>
    <row r="3821" customFormat="false" ht="12.75" hidden="false" customHeight="true" outlineLevel="0" collapsed="false">
      <c r="D3821" s="52" t="n">
        <v>49017</v>
      </c>
      <c r="E3821" s="53" t="s">
        <v>9010</v>
      </c>
      <c r="F3821" s="53" t="s">
        <v>9023</v>
      </c>
      <c r="G3821" s="53" t="s">
        <v>9024</v>
      </c>
    </row>
    <row r="3822" customFormat="false" ht="12.75" hidden="false" customHeight="true" outlineLevel="0" collapsed="false">
      <c r="D3822" s="52" t="n">
        <v>49017</v>
      </c>
      <c r="E3822" s="53" t="s">
        <v>9010</v>
      </c>
      <c r="F3822" s="53" t="s">
        <v>9025</v>
      </c>
      <c r="G3822" s="53" t="s">
        <v>9026</v>
      </c>
    </row>
    <row r="3823" customFormat="false" ht="12.75" hidden="false" customHeight="true" outlineLevel="0" collapsed="false">
      <c r="D3823" s="52" t="n">
        <v>49017</v>
      </c>
      <c r="E3823" s="53" t="s">
        <v>9010</v>
      </c>
      <c r="F3823" s="53" t="s">
        <v>9027</v>
      </c>
      <c r="G3823" s="53" t="s">
        <v>9028</v>
      </c>
    </row>
    <row r="3824" customFormat="false" ht="12.75" hidden="false" customHeight="true" outlineLevel="0" collapsed="false">
      <c r="D3824" s="52" t="n">
        <v>49017</v>
      </c>
      <c r="E3824" s="53" t="s">
        <v>9010</v>
      </c>
      <c r="F3824" s="53" t="s">
        <v>9029</v>
      </c>
      <c r="G3824" s="53" t="s">
        <v>9030</v>
      </c>
    </row>
    <row r="3825" customFormat="false" ht="12.75" hidden="false" customHeight="true" outlineLevel="0" collapsed="false">
      <c r="D3825" s="52" t="n">
        <v>49017</v>
      </c>
      <c r="E3825" s="53" t="s">
        <v>9010</v>
      </c>
      <c r="F3825" s="53" t="s">
        <v>9031</v>
      </c>
      <c r="G3825" s="53" t="s">
        <v>4086</v>
      </c>
    </row>
    <row r="3826" customFormat="false" ht="12.75" hidden="false" customHeight="true" outlineLevel="0" collapsed="false">
      <c r="D3826" s="52" t="n">
        <v>49017</v>
      </c>
      <c r="E3826" s="53" t="s">
        <v>9010</v>
      </c>
      <c r="F3826" s="53" t="s">
        <v>9032</v>
      </c>
      <c r="G3826" s="53" t="s">
        <v>9033</v>
      </c>
    </row>
    <row r="3827" customFormat="false" ht="12.75" hidden="false" customHeight="true" outlineLevel="0" collapsed="false">
      <c r="D3827" s="52" t="n">
        <v>49017</v>
      </c>
      <c r="E3827" s="53" t="s">
        <v>9010</v>
      </c>
      <c r="F3827" s="53" t="s">
        <v>9034</v>
      </c>
      <c r="G3827" s="53" t="s">
        <v>9035</v>
      </c>
    </row>
    <row r="3828" customFormat="false" ht="12.75" hidden="false" customHeight="true" outlineLevel="0" collapsed="false">
      <c r="D3828" s="52" t="n">
        <v>49017</v>
      </c>
      <c r="E3828" s="53" t="s">
        <v>9010</v>
      </c>
      <c r="F3828" s="53" t="s">
        <v>9036</v>
      </c>
      <c r="G3828" s="53" t="s">
        <v>9037</v>
      </c>
    </row>
    <row r="3829" customFormat="false" ht="12.75" hidden="false" customHeight="true" outlineLevel="0" collapsed="false">
      <c r="D3829" s="52" t="n">
        <v>49017</v>
      </c>
      <c r="E3829" s="53" t="s">
        <v>9010</v>
      </c>
      <c r="F3829" s="53" t="s">
        <v>9038</v>
      </c>
      <c r="G3829" s="53" t="s">
        <v>9039</v>
      </c>
    </row>
    <row r="3830" customFormat="false" ht="12.75" hidden="false" customHeight="true" outlineLevel="0" collapsed="false">
      <c r="D3830" s="52" t="n">
        <v>49017</v>
      </c>
      <c r="E3830" s="53" t="s">
        <v>9010</v>
      </c>
      <c r="F3830" s="53" t="s">
        <v>9040</v>
      </c>
      <c r="G3830" s="53" t="s">
        <v>9041</v>
      </c>
    </row>
    <row r="3831" customFormat="false" ht="12.75" hidden="false" customHeight="true" outlineLevel="0" collapsed="false">
      <c r="D3831" s="52" t="n">
        <v>49017</v>
      </c>
      <c r="E3831" s="53" t="s">
        <v>9010</v>
      </c>
      <c r="F3831" s="53" t="s">
        <v>9042</v>
      </c>
      <c r="G3831" s="53" t="s">
        <v>9043</v>
      </c>
    </row>
    <row r="3832" customFormat="false" ht="12.75" hidden="false" customHeight="true" outlineLevel="0" collapsed="false">
      <c r="D3832" s="52" t="n">
        <v>49017</v>
      </c>
      <c r="E3832" s="53" t="s">
        <v>9010</v>
      </c>
      <c r="F3832" s="53" t="s">
        <v>9044</v>
      </c>
      <c r="G3832" s="53" t="s">
        <v>9045</v>
      </c>
    </row>
    <row r="3833" customFormat="false" ht="12.75" hidden="false" customHeight="true" outlineLevel="0" collapsed="false">
      <c r="D3833" s="52" t="n">
        <v>48037</v>
      </c>
      <c r="E3833" s="53" t="s">
        <v>9046</v>
      </c>
      <c r="F3833" s="53" t="s">
        <v>9047</v>
      </c>
      <c r="G3833" s="53" t="s">
        <v>9048</v>
      </c>
    </row>
    <row r="3834" customFormat="false" ht="12.75" hidden="false" customHeight="true" outlineLevel="0" collapsed="false">
      <c r="D3834" s="52" t="n">
        <v>48037</v>
      </c>
      <c r="E3834" s="53" t="s">
        <v>9046</v>
      </c>
      <c r="F3834" s="53" t="s">
        <v>9049</v>
      </c>
      <c r="G3834" s="53" t="s">
        <v>9050</v>
      </c>
    </row>
    <row r="3835" customFormat="false" ht="12.75" hidden="false" customHeight="true" outlineLevel="0" collapsed="false">
      <c r="D3835" s="52" t="n">
        <v>48037</v>
      </c>
      <c r="E3835" s="53" t="s">
        <v>9046</v>
      </c>
      <c r="F3835" s="53" t="s">
        <v>9051</v>
      </c>
      <c r="G3835" s="53" t="s">
        <v>9052</v>
      </c>
    </row>
    <row r="3836" customFormat="false" ht="12.75" hidden="false" customHeight="true" outlineLevel="0" collapsed="false">
      <c r="D3836" s="52" t="n">
        <v>48037</v>
      </c>
      <c r="E3836" s="53" t="s">
        <v>9046</v>
      </c>
      <c r="F3836" s="53" t="s">
        <v>9053</v>
      </c>
      <c r="G3836" s="53" t="s">
        <v>3641</v>
      </c>
    </row>
    <row r="3837" customFormat="false" ht="12.75" hidden="false" customHeight="true" outlineLevel="0" collapsed="false">
      <c r="D3837" s="52" t="n">
        <v>48037</v>
      </c>
      <c r="E3837" s="53" t="s">
        <v>9046</v>
      </c>
      <c r="F3837" s="53" t="s">
        <v>9054</v>
      </c>
      <c r="G3837" s="53" t="s">
        <v>9055</v>
      </c>
    </row>
    <row r="3838" customFormat="false" ht="12.75" hidden="false" customHeight="true" outlineLevel="0" collapsed="false">
      <c r="D3838" s="52" t="n">
        <v>48037</v>
      </c>
      <c r="E3838" s="53" t="s">
        <v>9046</v>
      </c>
      <c r="F3838" s="53" t="s">
        <v>9056</v>
      </c>
      <c r="G3838" s="53" t="s">
        <v>2462</v>
      </c>
    </row>
    <row r="3839" customFormat="false" ht="12.75" hidden="false" customHeight="true" outlineLevel="0" collapsed="false">
      <c r="D3839" s="52" t="n">
        <v>48037</v>
      </c>
      <c r="E3839" s="53" t="s">
        <v>9046</v>
      </c>
      <c r="F3839" s="53" t="s">
        <v>9057</v>
      </c>
      <c r="G3839" s="53" t="s">
        <v>9058</v>
      </c>
    </row>
    <row r="3840" customFormat="false" ht="12.75" hidden="false" customHeight="true" outlineLevel="0" collapsed="false">
      <c r="D3840" s="52" t="n">
        <v>48037</v>
      </c>
      <c r="E3840" s="53" t="s">
        <v>9046</v>
      </c>
      <c r="F3840" s="53" t="s">
        <v>9059</v>
      </c>
      <c r="G3840" s="53" t="s">
        <v>9060</v>
      </c>
    </row>
    <row r="3841" customFormat="false" ht="12.75" hidden="false" customHeight="true" outlineLevel="0" collapsed="false">
      <c r="D3841" s="52" t="n">
        <v>48037</v>
      </c>
      <c r="E3841" s="53" t="s">
        <v>9046</v>
      </c>
      <c r="F3841" s="53" t="s">
        <v>9061</v>
      </c>
      <c r="G3841" s="53" t="s">
        <v>9062</v>
      </c>
    </row>
    <row r="3842" customFormat="false" ht="12.75" hidden="false" customHeight="true" outlineLevel="0" collapsed="false">
      <c r="D3842" s="52" t="n">
        <v>48037</v>
      </c>
      <c r="E3842" s="53" t="s">
        <v>9046</v>
      </c>
      <c r="F3842" s="53" t="s">
        <v>9063</v>
      </c>
      <c r="G3842" s="53" t="s">
        <v>9064</v>
      </c>
    </row>
    <row r="3843" customFormat="false" ht="12.75" hidden="false" customHeight="true" outlineLevel="0" collapsed="false">
      <c r="D3843" s="52" t="n">
        <v>48037</v>
      </c>
      <c r="E3843" s="53" t="s">
        <v>9046</v>
      </c>
      <c r="F3843" s="53" t="s">
        <v>9065</v>
      </c>
      <c r="G3843" s="53" t="s">
        <v>9066</v>
      </c>
    </row>
    <row r="3844" customFormat="false" ht="12.75" hidden="false" customHeight="true" outlineLevel="0" collapsed="false">
      <c r="D3844" s="52" t="n">
        <v>48037</v>
      </c>
      <c r="E3844" s="53" t="s">
        <v>9046</v>
      </c>
      <c r="F3844" s="53" t="s">
        <v>9067</v>
      </c>
      <c r="G3844" s="53" t="s">
        <v>2145</v>
      </c>
    </row>
    <row r="3845" customFormat="false" ht="12.75" hidden="false" customHeight="true" outlineLevel="0" collapsed="false">
      <c r="D3845" s="52" t="n">
        <v>48037</v>
      </c>
      <c r="E3845" s="53" t="s">
        <v>9046</v>
      </c>
      <c r="F3845" s="53" t="s">
        <v>9068</v>
      </c>
      <c r="G3845" s="53" t="s">
        <v>9069</v>
      </c>
    </row>
    <row r="3846" customFormat="false" ht="12.75" hidden="false" customHeight="true" outlineLevel="0" collapsed="false">
      <c r="D3846" s="52" t="n">
        <v>48037</v>
      </c>
      <c r="E3846" s="53" t="s">
        <v>9046</v>
      </c>
      <c r="F3846" s="53" t="s">
        <v>9070</v>
      </c>
      <c r="G3846" s="53" t="s">
        <v>9071</v>
      </c>
    </row>
    <row r="3847" customFormat="false" ht="12.75" hidden="false" customHeight="true" outlineLevel="0" collapsed="false">
      <c r="D3847" s="52" t="n">
        <v>48037</v>
      </c>
      <c r="E3847" s="53" t="s">
        <v>9046</v>
      </c>
      <c r="F3847" s="53" t="s">
        <v>9072</v>
      </c>
      <c r="G3847" s="53" t="s">
        <v>8819</v>
      </c>
    </row>
    <row r="3848" customFormat="false" ht="12.75" hidden="false" customHeight="true" outlineLevel="0" collapsed="false">
      <c r="D3848" s="52" t="n">
        <v>48037</v>
      </c>
      <c r="E3848" s="53" t="s">
        <v>9046</v>
      </c>
      <c r="F3848" s="53" t="s">
        <v>9073</v>
      </c>
      <c r="G3848" s="53" t="s">
        <v>9074</v>
      </c>
    </row>
    <row r="3849" customFormat="false" ht="12.75" hidden="false" customHeight="true" outlineLevel="0" collapsed="false">
      <c r="D3849" s="52" t="n">
        <v>47018</v>
      </c>
      <c r="E3849" s="53" t="s">
        <v>9075</v>
      </c>
      <c r="F3849" s="53" t="s">
        <v>9076</v>
      </c>
      <c r="G3849" s="53" t="s">
        <v>9077</v>
      </c>
    </row>
    <row r="3850" customFormat="false" ht="12.75" hidden="false" customHeight="true" outlineLevel="0" collapsed="false">
      <c r="D3850" s="52" t="n">
        <v>47018</v>
      </c>
      <c r="E3850" s="53" t="s">
        <v>9075</v>
      </c>
      <c r="F3850" s="53" t="s">
        <v>9078</v>
      </c>
      <c r="G3850" s="53" t="s">
        <v>1369</v>
      </c>
    </row>
    <row r="3851" customFormat="false" ht="12.75" hidden="false" customHeight="true" outlineLevel="0" collapsed="false">
      <c r="D3851" s="52" t="n">
        <v>47018</v>
      </c>
      <c r="E3851" s="53" t="s">
        <v>9075</v>
      </c>
      <c r="F3851" s="53" t="s">
        <v>9079</v>
      </c>
      <c r="G3851" s="53" t="s">
        <v>7005</v>
      </c>
    </row>
    <row r="3852" customFormat="false" ht="12.75" hidden="false" customHeight="true" outlineLevel="0" collapsed="false">
      <c r="D3852" s="52" t="n">
        <v>47018</v>
      </c>
      <c r="E3852" s="53" t="s">
        <v>9075</v>
      </c>
      <c r="F3852" s="53" t="s">
        <v>9080</v>
      </c>
      <c r="G3852" s="53" t="s">
        <v>9081</v>
      </c>
    </row>
    <row r="3853" customFormat="false" ht="12.75" hidden="false" customHeight="true" outlineLevel="0" collapsed="false">
      <c r="D3853" s="52" t="n">
        <v>47018</v>
      </c>
      <c r="E3853" s="53" t="s">
        <v>9075</v>
      </c>
      <c r="F3853" s="53" t="s">
        <v>9082</v>
      </c>
      <c r="G3853" s="53" t="s">
        <v>9083</v>
      </c>
    </row>
    <row r="3854" customFormat="false" ht="12.75" hidden="false" customHeight="true" outlineLevel="0" collapsed="false">
      <c r="D3854" s="52" t="n">
        <v>47018</v>
      </c>
      <c r="E3854" s="53" t="s">
        <v>9075</v>
      </c>
      <c r="F3854" s="53" t="s">
        <v>9084</v>
      </c>
      <c r="G3854" s="53" t="s">
        <v>9085</v>
      </c>
    </row>
    <row r="3855" customFormat="false" ht="12.75" hidden="false" customHeight="true" outlineLevel="0" collapsed="false">
      <c r="D3855" s="52" t="n">
        <v>47018</v>
      </c>
      <c r="E3855" s="53" t="s">
        <v>9075</v>
      </c>
      <c r="F3855" s="53" t="s">
        <v>9086</v>
      </c>
      <c r="G3855" s="53" t="s">
        <v>9087</v>
      </c>
    </row>
    <row r="3856" customFormat="false" ht="12.75" hidden="false" customHeight="true" outlineLevel="0" collapsed="false">
      <c r="D3856" s="52" t="n">
        <v>47018</v>
      </c>
      <c r="E3856" s="53" t="s">
        <v>9075</v>
      </c>
      <c r="F3856" s="53" t="s">
        <v>9088</v>
      </c>
      <c r="G3856" s="53" t="s">
        <v>9089</v>
      </c>
    </row>
    <row r="3857" customFormat="false" ht="12.75" hidden="false" customHeight="true" outlineLevel="0" collapsed="false">
      <c r="D3857" s="52" t="n">
        <v>47018</v>
      </c>
      <c r="E3857" s="53" t="s">
        <v>9075</v>
      </c>
      <c r="F3857" s="53" t="s">
        <v>9090</v>
      </c>
      <c r="G3857" s="53" t="s">
        <v>2534</v>
      </c>
    </row>
    <row r="3858" customFormat="false" ht="12.75" hidden="false" customHeight="true" outlineLevel="0" collapsed="false">
      <c r="D3858" s="52" t="n">
        <v>47018</v>
      </c>
      <c r="E3858" s="53" t="s">
        <v>9075</v>
      </c>
      <c r="F3858" s="53" t="s">
        <v>9091</v>
      </c>
      <c r="G3858" s="53" t="s">
        <v>9092</v>
      </c>
    </row>
    <row r="3859" customFormat="false" ht="12.75" hidden="false" customHeight="true" outlineLevel="0" collapsed="false">
      <c r="D3859" s="52" t="n">
        <v>47018</v>
      </c>
      <c r="E3859" s="53" t="s">
        <v>9075</v>
      </c>
      <c r="F3859" s="53" t="s">
        <v>9093</v>
      </c>
      <c r="G3859" s="53" t="s">
        <v>9094</v>
      </c>
    </row>
    <row r="3860" customFormat="false" ht="12.75" hidden="false" customHeight="true" outlineLevel="0" collapsed="false">
      <c r="D3860" s="52" t="n">
        <v>47018</v>
      </c>
      <c r="E3860" s="53" t="s">
        <v>9075</v>
      </c>
      <c r="F3860" s="53" t="s">
        <v>9095</v>
      </c>
      <c r="G3860" s="53" t="s">
        <v>9096</v>
      </c>
    </row>
    <row r="3861" customFormat="false" ht="12.75" hidden="false" customHeight="true" outlineLevel="0" collapsed="false">
      <c r="D3861" s="52" t="n">
        <v>47018</v>
      </c>
      <c r="E3861" s="53" t="s">
        <v>9075</v>
      </c>
      <c r="F3861" s="53" t="s">
        <v>9097</v>
      </c>
      <c r="G3861" s="53" t="s">
        <v>9028</v>
      </c>
    </row>
    <row r="3862" customFormat="false" ht="12.75" hidden="false" customHeight="true" outlineLevel="0" collapsed="false">
      <c r="D3862" s="52" t="n">
        <v>47018</v>
      </c>
      <c r="E3862" s="53" t="s">
        <v>9075</v>
      </c>
      <c r="F3862" s="53" t="s">
        <v>9098</v>
      </c>
      <c r="G3862" s="53" t="s">
        <v>3010</v>
      </c>
    </row>
    <row r="3863" customFormat="false" ht="12.75" hidden="false" customHeight="true" outlineLevel="0" collapsed="false">
      <c r="D3863" s="52" t="n">
        <v>47018</v>
      </c>
      <c r="E3863" s="53" t="s">
        <v>9075</v>
      </c>
      <c r="F3863" s="53" t="s">
        <v>9099</v>
      </c>
      <c r="G3863" s="53" t="s">
        <v>9100</v>
      </c>
    </row>
    <row r="3864" customFormat="false" ht="12.75" hidden="false" customHeight="true" outlineLevel="0" collapsed="false">
      <c r="D3864" s="52" t="n">
        <v>47018</v>
      </c>
      <c r="E3864" s="53" t="s">
        <v>9075</v>
      </c>
      <c r="F3864" s="53" t="s">
        <v>9101</v>
      </c>
      <c r="G3864" s="53" t="s">
        <v>9102</v>
      </c>
    </row>
    <row r="3865" customFormat="false" ht="12.75" hidden="false" customHeight="true" outlineLevel="0" collapsed="false">
      <c r="D3865" s="52" t="n">
        <v>47018</v>
      </c>
      <c r="E3865" s="53" t="s">
        <v>9075</v>
      </c>
      <c r="F3865" s="53" t="s">
        <v>9103</v>
      </c>
      <c r="G3865" s="53" t="s">
        <v>9104</v>
      </c>
    </row>
    <row r="3866" customFormat="false" ht="12.75" hidden="false" customHeight="true" outlineLevel="0" collapsed="false">
      <c r="D3866" s="52" t="n">
        <v>47018</v>
      </c>
      <c r="E3866" s="53" t="s">
        <v>9075</v>
      </c>
      <c r="F3866" s="53" t="s">
        <v>9105</v>
      </c>
      <c r="G3866" s="53" t="s">
        <v>9106</v>
      </c>
    </row>
    <row r="3867" customFormat="false" ht="12.75" hidden="false" customHeight="true" outlineLevel="0" collapsed="false">
      <c r="D3867" s="52" t="n">
        <v>47018</v>
      </c>
      <c r="E3867" s="53" t="s">
        <v>9075</v>
      </c>
      <c r="F3867" s="53" t="s">
        <v>9107</v>
      </c>
      <c r="G3867" s="53" t="s">
        <v>9108</v>
      </c>
    </row>
    <row r="3868" customFormat="false" ht="12.75" hidden="false" customHeight="true" outlineLevel="0" collapsed="false">
      <c r="D3868" s="52" t="n">
        <v>47018</v>
      </c>
      <c r="E3868" s="53" t="s">
        <v>9075</v>
      </c>
      <c r="F3868" s="53" t="s">
        <v>9109</v>
      </c>
      <c r="G3868" s="53" t="s">
        <v>9110</v>
      </c>
    </row>
    <row r="3869" customFormat="false" ht="12.75" hidden="false" customHeight="true" outlineLevel="0" collapsed="false">
      <c r="D3869" s="52" t="n">
        <v>47018</v>
      </c>
      <c r="E3869" s="53" t="s">
        <v>9075</v>
      </c>
      <c r="F3869" s="53" t="s">
        <v>9111</v>
      </c>
      <c r="G3869" s="53" t="s">
        <v>9112</v>
      </c>
    </row>
    <row r="3870" customFormat="false" ht="12.75" hidden="false" customHeight="true" outlineLevel="0" collapsed="false">
      <c r="D3870" s="52" t="n">
        <v>47018</v>
      </c>
      <c r="E3870" s="53" t="s">
        <v>9075</v>
      </c>
      <c r="F3870" s="53" t="s">
        <v>9113</v>
      </c>
      <c r="G3870" s="53" t="s">
        <v>9114</v>
      </c>
    </row>
    <row r="3871" customFormat="false" ht="12.75" hidden="false" customHeight="true" outlineLevel="0" collapsed="false">
      <c r="D3871" s="52" t="n">
        <v>47018</v>
      </c>
      <c r="E3871" s="53" t="s">
        <v>9075</v>
      </c>
      <c r="F3871" s="53" t="s">
        <v>9115</v>
      </c>
      <c r="G3871" s="53" t="s">
        <v>3998</v>
      </c>
    </row>
    <row r="3872" customFormat="false" ht="12.75" hidden="false" customHeight="true" outlineLevel="0" collapsed="false">
      <c r="D3872" s="52" t="n">
        <v>47018</v>
      </c>
      <c r="E3872" s="53" t="s">
        <v>9075</v>
      </c>
      <c r="F3872" s="53" t="s">
        <v>9116</v>
      </c>
      <c r="G3872" s="53" t="s">
        <v>9117</v>
      </c>
    </row>
    <row r="3873" customFormat="false" ht="12.75" hidden="false" customHeight="true" outlineLevel="0" collapsed="false">
      <c r="D3873" s="52" t="n">
        <v>47018</v>
      </c>
      <c r="E3873" s="53" t="s">
        <v>9075</v>
      </c>
      <c r="F3873" s="53" t="s">
        <v>9118</v>
      </c>
      <c r="G3873" s="53" t="s">
        <v>9119</v>
      </c>
    </row>
    <row r="3874" customFormat="false" ht="12.75" hidden="false" customHeight="true" outlineLevel="0" collapsed="false">
      <c r="D3874" s="52" t="n">
        <v>47018</v>
      </c>
      <c r="E3874" s="53" t="s">
        <v>9075</v>
      </c>
      <c r="F3874" s="53" t="s">
        <v>9120</v>
      </c>
      <c r="G3874" s="53" t="s">
        <v>8263</v>
      </c>
    </row>
    <row r="3875" customFormat="false" ht="12.75" hidden="false" customHeight="true" outlineLevel="0" collapsed="false">
      <c r="D3875" s="52" t="n">
        <v>47018</v>
      </c>
      <c r="E3875" s="53" t="s">
        <v>9075</v>
      </c>
      <c r="F3875" s="53" t="s">
        <v>9121</v>
      </c>
      <c r="G3875" s="53" t="s">
        <v>9122</v>
      </c>
    </row>
    <row r="3876" customFormat="false" ht="12.75" hidden="false" customHeight="true" outlineLevel="0" collapsed="false">
      <c r="D3876" s="52" t="n">
        <v>52027</v>
      </c>
      <c r="E3876" s="53" t="s">
        <v>9123</v>
      </c>
      <c r="F3876" s="53" t="s">
        <v>9124</v>
      </c>
      <c r="G3876" s="53" t="s">
        <v>9125</v>
      </c>
    </row>
    <row r="3877" customFormat="false" ht="12.75" hidden="false" customHeight="true" outlineLevel="0" collapsed="false">
      <c r="D3877" s="52" t="n">
        <v>52027</v>
      </c>
      <c r="E3877" s="53" t="s">
        <v>9123</v>
      </c>
      <c r="F3877" s="53" t="s">
        <v>9126</v>
      </c>
      <c r="G3877" s="53" t="s">
        <v>9127</v>
      </c>
    </row>
    <row r="3878" customFormat="false" ht="12.75" hidden="false" customHeight="true" outlineLevel="0" collapsed="false">
      <c r="D3878" s="52" t="n">
        <v>52027</v>
      </c>
      <c r="E3878" s="53" t="s">
        <v>9123</v>
      </c>
      <c r="F3878" s="53" t="s">
        <v>9128</v>
      </c>
      <c r="G3878" s="53" t="s">
        <v>9129</v>
      </c>
    </row>
    <row r="3879" customFormat="false" ht="12.75" hidden="false" customHeight="true" outlineLevel="0" collapsed="false">
      <c r="D3879" s="52" t="n">
        <v>52027</v>
      </c>
      <c r="E3879" s="53" t="s">
        <v>9123</v>
      </c>
      <c r="F3879" s="53" t="s">
        <v>9130</v>
      </c>
      <c r="G3879" s="53" t="s">
        <v>9131</v>
      </c>
    </row>
    <row r="3880" customFormat="false" ht="12.75" hidden="false" customHeight="true" outlineLevel="0" collapsed="false">
      <c r="D3880" s="52" t="n">
        <v>52027</v>
      </c>
      <c r="E3880" s="53" t="s">
        <v>9123</v>
      </c>
      <c r="F3880" s="53" t="s">
        <v>9132</v>
      </c>
      <c r="G3880" s="53" t="s">
        <v>9133</v>
      </c>
    </row>
    <row r="3881" customFormat="false" ht="12.75" hidden="false" customHeight="true" outlineLevel="0" collapsed="false">
      <c r="D3881" s="52" t="n">
        <v>52027</v>
      </c>
      <c r="E3881" s="53" t="s">
        <v>9123</v>
      </c>
      <c r="F3881" s="53" t="s">
        <v>9134</v>
      </c>
      <c r="G3881" s="53" t="s">
        <v>9135</v>
      </c>
    </row>
    <row r="3882" customFormat="false" ht="12.75" hidden="false" customHeight="true" outlineLevel="0" collapsed="false">
      <c r="D3882" s="52" t="n">
        <v>52027</v>
      </c>
      <c r="E3882" s="53" t="s">
        <v>9123</v>
      </c>
      <c r="F3882" s="53" t="s">
        <v>9136</v>
      </c>
      <c r="G3882" s="53" t="s">
        <v>9137</v>
      </c>
    </row>
    <row r="3883" customFormat="false" ht="12.75" hidden="false" customHeight="true" outlineLevel="0" collapsed="false">
      <c r="D3883" s="52" t="n">
        <v>52027</v>
      </c>
      <c r="E3883" s="53" t="s">
        <v>9123</v>
      </c>
      <c r="F3883" s="53" t="s">
        <v>9138</v>
      </c>
      <c r="G3883" s="53" t="s">
        <v>6248</v>
      </c>
    </row>
    <row r="3884" customFormat="false" ht="12.75" hidden="false" customHeight="true" outlineLevel="0" collapsed="false">
      <c r="D3884" s="52" t="n">
        <v>52027</v>
      </c>
      <c r="E3884" s="53" t="s">
        <v>9123</v>
      </c>
      <c r="F3884" s="53" t="s">
        <v>9139</v>
      </c>
      <c r="G3884" s="53" t="s">
        <v>9140</v>
      </c>
    </row>
    <row r="3885" customFormat="false" ht="12.75" hidden="false" customHeight="true" outlineLevel="0" collapsed="false">
      <c r="D3885" s="52" t="n">
        <v>52027</v>
      </c>
      <c r="E3885" s="53" t="s">
        <v>9123</v>
      </c>
      <c r="F3885" s="53" t="s">
        <v>9141</v>
      </c>
      <c r="G3885" s="53" t="s">
        <v>9142</v>
      </c>
    </row>
    <row r="3886" customFormat="false" ht="12.75" hidden="false" customHeight="true" outlineLevel="0" collapsed="false">
      <c r="D3886" s="52" t="n">
        <v>52027</v>
      </c>
      <c r="E3886" s="53" t="s">
        <v>9123</v>
      </c>
      <c r="F3886" s="53" t="s">
        <v>9143</v>
      </c>
      <c r="G3886" s="53" t="s">
        <v>9144</v>
      </c>
    </row>
    <row r="3887" customFormat="false" ht="12.75" hidden="false" customHeight="true" outlineLevel="0" collapsed="false">
      <c r="D3887" s="52" t="n">
        <v>48038</v>
      </c>
      <c r="E3887" s="53" t="s">
        <v>9145</v>
      </c>
      <c r="F3887" s="53" t="s">
        <v>9146</v>
      </c>
      <c r="G3887" s="53" t="s">
        <v>9147</v>
      </c>
    </row>
    <row r="3888" customFormat="false" ht="12.75" hidden="false" customHeight="true" outlineLevel="0" collapsed="false">
      <c r="D3888" s="52" t="n">
        <v>48038</v>
      </c>
      <c r="E3888" s="53" t="s">
        <v>9145</v>
      </c>
      <c r="F3888" s="53" t="s">
        <v>9148</v>
      </c>
      <c r="G3888" s="53" t="s">
        <v>2717</v>
      </c>
    </row>
    <row r="3889" customFormat="false" ht="12.75" hidden="false" customHeight="true" outlineLevel="0" collapsed="false">
      <c r="D3889" s="52" t="n">
        <v>48038</v>
      </c>
      <c r="E3889" s="53" t="s">
        <v>9145</v>
      </c>
      <c r="F3889" s="53" t="s">
        <v>9149</v>
      </c>
      <c r="G3889" s="53" t="s">
        <v>9150</v>
      </c>
    </row>
    <row r="3890" customFormat="false" ht="12.75" hidden="false" customHeight="true" outlineLevel="0" collapsed="false">
      <c r="D3890" s="52" t="n">
        <v>48038</v>
      </c>
      <c r="E3890" s="53" t="s">
        <v>9145</v>
      </c>
      <c r="F3890" s="53" t="s">
        <v>9151</v>
      </c>
      <c r="G3890" s="53" t="s">
        <v>9152</v>
      </c>
    </row>
    <row r="3891" customFormat="false" ht="12.75" hidden="false" customHeight="true" outlineLevel="0" collapsed="false">
      <c r="D3891" s="52" t="n">
        <v>48038</v>
      </c>
      <c r="E3891" s="53" t="s">
        <v>9145</v>
      </c>
      <c r="F3891" s="53" t="s">
        <v>9153</v>
      </c>
      <c r="G3891" s="53" t="s">
        <v>7115</v>
      </c>
    </row>
    <row r="3892" customFormat="false" ht="12.75" hidden="false" customHeight="true" outlineLevel="0" collapsed="false">
      <c r="D3892" s="52" t="n">
        <v>48038</v>
      </c>
      <c r="E3892" s="53" t="s">
        <v>9145</v>
      </c>
      <c r="F3892" s="53" t="s">
        <v>9154</v>
      </c>
      <c r="G3892" s="53" t="s">
        <v>3363</v>
      </c>
    </row>
    <row r="3893" customFormat="false" ht="12.75" hidden="false" customHeight="true" outlineLevel="0" collapsed="false">
      <c r="D3893" s="52" t="n">
        <v>48038</v>
      </c>
      <c r="E3893" s="53" t="s">
        <v>9145</v>
      </c>
      <c r="F3893" s="53" t="s">
        <v>9155</v>
      </c>
      <c r="G3893" s="53" t="s">
        <v>9156</v>
      </c>
    </row>
    <row r="3894" customFormat="false" ht="12.75" hidden="false" customHeight="true" outlineLevel="0" collapsed="false">
      <c r="D3894" s="52" t="n">
        <v>48038</v>
      </c>
      <c r="E3894" s="53" t="s">
        <v>9145</v>
      </c>
      <c r="F3894" s="53" t="s">
        <v>9157</v>
      </c>
      <c r="G3894" s="53" t="s">
        <v>7443</v>
      </c>
    </row>
    <row r="3895" customFormat="false" ht="12.75" hidden="false" customHeight="true" outlineLevel="0" collapsed="false">
      <c r="D3895" s="52" t="n">
        <v>48038</v>
      </c>
      <c r="E3895" s="53" t="s">
        <v>9145</v>
      </c>
      <c r="F3895" s="53" t="s">
        <v>9158</v>
      </c>
      <c r="G3895" s="53" t="s">
        <v>6893</v>
      </c>
    </row>
    <row r="3896" customFormat="false" ht="12.75" hidden="false" customHeight="true" outlineLevel="0" collapsed="false">
      <c r="D3896" s="52" t="n">
        <v>48038</v>
      </c>
      <c r="E3896" s="53" t="s">
        <v>9145</v>
      </c>
      <c r="F3896" s="53" t="s">
        <v>9159</v>
      </c>
      <c r="G3896" s="53" t="s">
        <v>9160</v>
      </c>
    </row>
    <row r="3897" customFormat="false" ht="12.75" hidden="false" customHeight="true" outlineLevel="0" collapsed="false">
      <c r="D3897" s="52" t="n">
        <v>48038</v>
      </c>
      <c r="E3897" s="53" t="s">
        <v>9145</v>
      </c>
      <c r="F3897" s="53" t="s">
        <v>9161</v>
      </c>
      <c r="G3897" s="53" t="s">
        <v>4701</v>
      </c>
    </row>
    <row r="3898" customFormat="false" ht="12.75" hidden="false" customHeight="true" outlineLevel="0" collapsed="false">
      <c r="D3898" s="52" t="n">
        <v>48038</v>
      </c>
      <c r="E3898" s="53" t="s">
        <v>9145</v>
      </c>
      <c r="F3898" s="53" t="s">
        <v>9162</v>
      </c>
      <c r="G3898" s="53" t="s">
        <v>9163</v>
      </c>
    </row>
    <row r="3899" customFormat="false" ht="12.75" hidden="false" customHeight="true" outlineLevel="0" collapsed="false">
      <c r="D3899" s="52" t="n">
        <v>48038</v>
      </c>
      <c r="E3899" s="53" t="s">
        <v>9145</v>
      </c>
      <c r="F3899" s="53" t="s">
        <v>9164</v>
      </c>
      <c r="G3899" s="53" t="s">
        <v>9165</v>
      </c>
    </row>
    <row r="3900" customFormat="false" ht="12.75" hidden="false" customHeight="true" outlineLevel="0" collapsed="false">
      <c r="D3900" s="52" t="n">
        <v>48038</v>
      </c>
      <c r="E3900" s="53" t="s">
        <v>9145</v>
      </c>
      <c r="F3900" s="53" t="s">
        <v>9166</v>
      </c>
      <c r="G3900" s="53" t="s">
        <v>9167</v>
      </c>
    </row>
    <row r="3901" customFormat="false" ht="12.75" hidden="false" customHeight="true" outlineLevel="0" collapsed="false">
      <c r="D3901" s="52" t="n">
        <v>48038</v>
      </c>
      <c r="E3901" s="53" t="s">
        <v>9145</v>
      </c>
      <c r="F3901" s="53" t="s">
        <v>9168</v>
      </c>
      <c r="G3901" s="53" t="s">
        <v>9169</v>
      </c>
    </row>
    <row r="3902" customFormat="false" ht="12.75" hidden="false" customHeight="true" outlineLevel="0" collapsed="false">
      <c r="D3902" s="52" t="n">
        <v>48038</v>
      </c>
      <c r="E3902" s="53" t="s">
        <v>9145</v>
      </c>
      <c r="F3902" s="53" t="s">
        <v>9170</v>
      </c>
      <c r="G3902" s="53" t="s">
        <v>9171</v>
      </c>
    </row>
    <row r="3903" customFormat="false" ht="12.75" hidden="false" customHeight="true" outlineLevel="0" collapsed="false">
      <c r="D3903" s="52" t="n">
        <v>48038</v>
      </c>
      <c r="E3903" s="53" t="s">
        <v>9145</v>
      </c>
      <c r="F3903" s="53" t="s">
        <v>9172</v>
      </c>
      <c r="G3903" s="53" t="s">
        <v>9171</v>
      </c>
    </row>
    <row r="3904" customFormat="false" ht="12.75" hidden="false" customHeight="true" outlineLevel="0" collapsed="false">
      <c r="D3904" s="52" t="n">
        <v>48038</v>
      </c>
      <c r="E3904" s="53" t="s">
        <v>9145</v>
      </c>
      <c r="F3904" s="53" t="s">
        <v>9173</v>
      </c>
      <c r="G3904" s="53" t="s">
        <v>9174</v>
      </c>
    </row>
    <row r="3905" customFormat="false" ht="12.75" hidden="false" customHeight="true" outlineLevel="0" collapsed="false">
      <c r="D3905" s="52" t="n">
        <v>48038</v>
      </c>
      <c r="E3905" s="53" t="s">
        <v>9145</v>
      </c>
      <c r="F3905" s="53" t="s">
        <v>9175</v>
      </c>
      <c r="G3905" s="53" t="s">
        <v>9176</v>
      </c>
    </row>
    <row r="3906" customFormat="false" ht="12.75" hidden="false" customHeight="true" outlineLevel="0" collapsed="false">
      <c r="D3906" s="52" t="n">
        <v>48038</v>
      </c>
      <c r="E3906" s="53" t="s">
        <v>9145</v>
      </c>
      <c r="F3906" s="53" t="s">
        <v>9177</v>
      </c>
      <c r="G3906" s="53" t="s">
        <v>9178</v>
      </c>
    </row>
    <row r="3907" customFormat="false" ht="12.75" hidden="false" customHeight="true" outlineLevel="0" collapsed="false">
      <c r="D3907" s="52" t="n">
        <v>48038</v>
      </c>
      <c r="E3907" s="53" t="s">
        <v>9145</v>
      </c>
      <c r="F3907" s="53" t="s">
        <v>9179</v>
      </c>
      <c r="G3907" s="53" t="s">
        <v>2649</v>
      </c>
    </row>
    <row r="3908" customFormat="false" ht="12.75" hidden="false" customHeight="true" outlineLevel="0" collapsed="false">
      <c r="D3908" s="52" t="n">
        <v>48038</v>
      </c>
      <c r="E3908" s="53" t="s">
        <v>9145</v>
      </c>
      <c r="F3908" s="53" t="s">
        <v>9180</v>
      </c>
      <c r="G3908" s="53" t="s">
        <v>9181</v>
      </c>
    </row>
    <row r="3909" customFormat="false" ht="12.75" hidden="false" customHeight="true" outlineLevel="0" collapsed="false">
      <c r="D3909" s="52" t="n">
        <v>48038</v>
      </c>
      <c r="E3909" s="53" t="s">
        <v>9145</v>
      </c>
      <c r="F3909" s="53" t="s">
        <v>9182</v>
      </c>
      <c r="G3909" s="53" t="s">
        <v>2760</v>
      </c>
    </row>
    <row r="3910" customFormat="false" ht="12.75" hidden="false" customHeight="true" outlineLevel="0" collapsed="false">
      <c r="D3910" s="52" t="n">
        <v>48038</v>
      </c>
      <c r="E3910" s="53" t="s">
        <v>9145</v>
      </c>
      <c r="F3910" s="53" t="s">
        <v>9183</v>
      </c>
      <c r="G3910" s="53" t="s">
        <v>9184</v>
      </c>
    </row>
    <row r="3911" customFormat="false" ht="12.75" hidden="false" customHeight="true" outlineLevel="0" collapsed="false">
      <c r="D3911" s="52" t="n">
        <v>48038</v>
      </c>
      <c r="E3911" s="53" t="s">
        <v>9145</v>
      </c>
      <c r="F3911" s="53" t="s">
        <v>9185</v>
      </c>
      <c r="G3911" s="53" t="s">
        <v>8081</v>
      </c>
    </row>
    <row r="3912" customFormat="false" ht="12.75" hidden="false" customHeight="true" outlineLevel="0" collapsed="false">
      <c r="D3912" s="52" t="n">
        <v>48038</v>
      </c>
      <c r="E3912" s="53" t="s">
        <v>9145</v>
      </c>
      <c r="F3912" s="53" t="s">
        <v>9186</v>
      </c>
      <c r="G3912" s="53" t="s">
        <v>9187</v>
      </c>
    </row>
    <row r="3913" customFormat="false" ht="12.75" hidden="false" customHeight="true" outlineLevel="0" collapsed="false">
      <c r="D3913" s="52" t="n">
        <v>48038</v>
      </c>
      <c r="E3913" s="53" t="s">
        <v>9145</v>
      </c>
      <c r="F3913" s="53" t="s">
        <v>9188</v>
      </c>
      <c r="G3913" s="53" t="s">
        <v>9189</v>
      </c>
    </row>
    <row r="3914" customFormat="false" ht="12.75" hidden="false" customHeight="true" outlineLevel="0" collapsed="false">
      <c r="D3914" s="52" t="n">
        <v>52028</v>
      </c>
      <c r="E3914" s="53" t="s">
        <v>9190</v>
      </c>
      <c r="F3914" s="53" t="s">
        <v>9191</v>
      </c>
      <c r="G3914" s="53" t="s">
        <v>9192</v>
      </c>
    </row>
    <row r="3915" customFormat="false" ht="12.75" hidden="false" customHeight="true" outlineLevel="0" collapsed="false">
      <c r="D3915" s="52" t="n">
        <v>52028</v>
      </c>
      <c r="E3915" s="53" t="s">
        <v>9190</v>
      </c>
      <c r="F3915" s="53" t="s">
        <v>9193</v>
      </c>
      <c r="G3915" s="53" t="s">
        <v>9194</v>
      </c>
    </row>
    <row r="3916" customFormat="false" ht="12.75" hidden="false" customHeight="true" outlineLevel="0" collapsed="false">
      <c r="D3916" s="52" t="n">
        <v>52028</v>
      </c>
      <c r="E3916" s="53" t="s">
        <v>9190</v>
      </c>
      <c r="F3916" s="53" t="s">
        <v>9195</v>
      </c>
      <c r="G3916" s="53" t="s">
        <v>4466</v>
      </c>
    </row>
    <row r="3917" customFormat="false" ht="12.75" hidden="false" customHeight="true" outlineLevel="0" collapsed="false">
      <c r="D3917" s="52" t="n">
        <v>52028</v>
      </c>
      <c r="E3917" s="53" t="s">
        <v>9190</v>
      </c>
      <c r="F3917" s="53" t="s">
        <v>9196</v>
      </c>
      <c r="G3917" s="53" t="s">
        <v>9197</v>
      </c>
    </row>
    <row r="3918" customFormat="false" ht="12.75" hidden="false" customHeight="true" outlineLevel="0" collapsed="false">
      <c r="D3918" s="52" t="n">
        <v>52028</v>
      </c>
      <c r="E3918" s="53" t="s">
        <v>9190</v>
      </c>
      <c r="F3918" s="53" t="s">
        <v>9198</v>
      </c>
      <c r="G3918" s="53" t="s">
        <v>3599</v>
      </c>
    </row>
    <row r="3919" customFormat="false" ht="12.75" hidden="false" customHeight="true" outlineLevel="0" collapsed="false">
      <c r="D3919" s="52" t="n">
        <v>52028</v>
      </c>
      <c r="E3919" s="53" t="s">
        <v>9190</v>
      </c>
      <c r="F3919" s="53" t="s">
        <v>9199</v>
      </c>
      <c r="G3919" s="53" t="s">
        <v>9200</v>
      </c>
    </row>
    <row r="3920" customFormat="false" ht="12.75" hidden="false" customHeight="true" outlineLevel="0" collapsed="false">
      <c r="D3920" s="52" t="n">
        <v>52028</v>
      </c>
      <c r="E3920" s="53" t="s">
        <v>9190</v>
      </c>
      <c r="F3920" s="53" t="s">
        <v>9201</v>
      </c>
      <c r="G3920" s="53" t="s">
        <v>9202</v>
      </c>
    </row>
    <row r="3921" customFormat="false" ht="12.75" hidden="false" customHeight="true" outlineLevel="0" collapsed="false">
      <c r="D3921" s="52" t="n">
        <v>52028</v>
      </c>
      <c r="E3921" s="53" t="s">
        <v>9190</v>
      </c>
      <c r="F3921" s="53" t="s">
        <v>9203</v>
      </c>
      <c r="G3921" s="53" t="s">
        <v>2505</v>
      </c>
    </row>
    <row r="3922" customFormat="false" ht="12.75" hidden="false" customHeight="true" outlineLevel="0" collapsed="false">
      <c r="D3922" s="52" t="n">
        <v>52028</v>
      </c>
      <c r="E3922" s="53" t="s">
        <v>9190</v>
      </c>
      <c r="F3922" s="53" t="s">
        <v>9204</v>
      </c>
      <c r="G3922" s="53" t="s">
        <v>9205</v>
      </c>
    </row>
    <row r="3923" customFormat="false" ht="12.75" hidden="false" customHeight="true" outlineLevel="0" collapsed="false">
      <c r="D3923" s="52" t="n">
        <v>52028</v>
      </c>
      <c r="E3923" s="53" t="s">
        <v>9190</v>
      </c>
      <c r="F3923" s="53" t="s">
        <v>9206</v>
      </c>
      <c r="G3923" s="53" t="s">
        <v>2259</v>
      </c>
    </row>
    <row r="3924" customFormat="false" ht="12.75" hidden="false" customHeight="true" outlineLevel="0" collapsed="false">
      <c r="D3924" s="52" t="n">
        <v>52028</v>
      </c>
      <c r="E3924" s="53" t="s">
        <v>9190</v>
      </c>
      <c r="F3924" s="53" t="s">
        <v>9207</v>
      </c>
      <c r="G3924" s="53" t="s">
        <v>9208</v>
      </c>
    </row>
    <row r="3925" customFormat="false" ht="12.75" hidden="false" customHeight="true" outlineLevel="0" collapsed="false">
      <c r="D3925" s="50" t="n">
        <v>52037</v>
      </c>
      <c r="E3925" s="51" t="s">
        <v>1732</v>
      </c>
      <c r="F3925" s="53" t="s">
        <v>9209</v>
      </c>
      <c r="G3925" s="53" t="s">
        <v>9210</v>
      </c>
    </row>
    <row r="3926" customFormat="false" ht="12.75" hidden="false" customHeight="true" outlineLevel="0" collapsed="false">
      <c r="D3926" s="50" t="n">
        <v>52037</v>
      </c>
      <c r="E3926" s="51" t="s">
        <v>1732</v>
      </c>
      <c r="F3926" s="53" t="s">
        <v>9211</v>
      </c>
      <c r="G3926" s="53" t="s">
        <v>9212</v>
      </c>
    </row>
    <row r="3927" customFormat="false" ht="12.75" hidden="false" customHeight="true" outlineLevel="0" collapsed="false">
      <c r="D3927" s="50" t="n">
        <v>52037</v>
      </c>
      <c r="E3927" s="51" t="s">
        <v>1732</v>
      </c>
      <c r="F3927" s="53" t="s">
        <v>9213</v>
      </c>
      <c r="G3927" s="53" t="s">
        <v>9214</v>
      </c>
    </row>
    <row r="3928" customFormat="false" ht="12.75" hidden="false" customHeight="true" outlineLevel="0" collapsed="false">
      <c r="D3928" s="50" t="n">
        <v>52037</v>
      </c>
      <c r="E3928" s="51" t="s">
        <v>1732</v>
      </c>
      <c r="F3928" s="53" t="s">
        <v>9215</v>
      </c>
      <c r="G3928" s="53" t="s">
        <v>9216</v>
      </c>
    </row>
    <row r="3929" customFormat="false" ht="12.75" hidden="false" customHeight="true" outlineLevel="0" collapsed="false">
      <c r="D3929" s="52" t="n">
        <v>51033</v>
      </c>
      <c r="E3929" s="53" t="s">
        <v>9217</v>
      </c>
      <c r="F3929" s="53" t="s">
        <v>9218</v>
      </c>
      <c r="G3929" s="53" t="s">
        <v>9219</v>
      </c>
    </row>
    <row r="3930" customFormat="false" ht="12.75" hidden="false" customHeight="true" outlineLevel="0" collapsed="false">
      <c r="D3930" s="52" t="n">
        <v>51033</v>
      </c>
      <c r="E3930" s="53" t="s">
        <v>9217</v>
      </c>
      <c r="F3930" s="53" t="s">
        <v>9220</v>
      </c>
      <c r="G3930" s="53" t="s">
        <v>9221</v>
      </c>
    </row>
    <row r="3931" customFormat="false" ht="12.75" hidden="false" customHeight="true" outlineLevel="0" collapsed="false">
      <c r="D3931" s="52" t="n">
        <v>51033</v>
      </c>
      <c r="E3931" s="53" t="s">
        <v>9217</v>
      </c>
      <c r="F3931" s="53" t="s">
        <v>9222</v>
      </c>
      <c r="G3931" s="53" t="s">
        <v>9223</v>
      </c>
    </row>
    <row r="3932" customFormat="false" ht="12.75" hidden="false" customHeight="true" outlineLevel="0" collapsed="false">
      <c r="D3932" s="52" t="n">
        <v>51033</v>
      </c>
      <c r="E3932" s="53" t="s">
        <v>9217</v>
      </c>
      <c r="F3932" s="53" t="s">
        <v>9224</v>
      </c>
      <c r="G3932" s="53" t="s">
        <v>9225</v>
      </c>
    </row>
    <row r="3933" customFormat="false" ht="12.75" hidden="false" customHeight="true" outlineLevel="0" collapsed="false">
      <c r="D3933" s="52" t="n">
        <v>51033</v>
      </c>
      <c r="E3933" s="53" t="s">
        <v>9217</v>
      </c>
      <c r="F3933" s="53" t="s">
        <v>9226</v>
      </c>
      <c r="G3933" s="53" t="s">
        <v>4071</v>
      </c>
    </row>
    <row r="3934" customFormat="false" ht="12.75" hidden="false" customHeight="true" outlineLevel="0" collapsed="false">
      <c r="D3934" s="52" t="n">
        <v>51033</v>
      </c>
      <c r="E3934" s="53" t="s">
        <v>9217</v>
      </c>
      <c r="F3934" s="53" t="s">
        <v>9227</v>
      </c>
      <c r="G3934" s="53" t="s">
        <v>9228</v>
      </c>
    </row>
    <row r="3935" customFormat="false" ht="12.75" hidden="false" customHeight="true" outlineLevel="0" collapsed="false">
      <c r="D3935" s="52" t="n">
        <v>50031</v>
      </c>
      <c r="E3935" s="53" t="s">
        <v>9229</v>
      </c>
      <c r="F3935" s="53" t="s">
        <v>9230</v>
      </c>
      <c r="G3935" s="53" t="s">
        <v>9231</v>
      </c>
    </row>
    <row r="3936" customFormat="false" ht="12.75" hidden="false" customHeight="true" outlineLevel="0" collapsed="false">
      <c r="D3936" s="52" t="n">
        <v>50031</v>
      </c>
      <c r="E3936" s="53" t="s">
        <v>9229</v>
      </c>
      <c r="F3936" s="53" t="s">
        <v>9232</v>
      </c>
      <c r="G3936" s="53" t="s">
        <v>9233</v>
      </c>
    </row>
    <row r="3937" customFormat="false" ht="12.75" hidden="false" customHeight="true" outlineLevel="0" collapsed="false">
      <c r="D3937" s="52" t="n">
        <v>50031</v>
      </c>
      <c r="E3937" s="53" t="s">
        <v>9229</v>
      </c>
      <c r="F3937" s="53" t="s">
        <v>9234</v>
      </c>
      <c r="G3937" s="53" t="s">
        <v>9235</v>
      </c>
    </row>
    <row r="3938" customFormat="false" ht="12.75" hidden="false" customHeight="true" outlineLevel="0" collapsed="false">
      <c r="D3938" s="52" t="n">
        <v>50031</v>
      </c>
      <c r="E3938" s="53" t="s">
        <v>9229</v>
      </c>
      <c r="F3938" s="53" t="s">
        <v>9236</v>
      </c>
      <c r="G3938" s="53" t="s">
        <v>9237</v>
      </c>
    </row>
    <row r="3939" customFormat="false" ht="12.75" hidden="false" customHeight="true" outlineLevel="0" collapsed="false">
      <c r="D3939" s="52" t="n">
        <v>50031</v>
      </c>
      <c r="E3939" s="53" t="s">
        <v>9229</v>
      </c>
      <c r="F3939" s="53" t="s">
        <v>9238</v>
      </c>
      <c r="G3939" s="53" t="s">
        <v>9239</v>
      </c>
    </row>
    <row r="3940" customFormat="false" ht="12.75" hidden="false" customHeight="true" outlineLevel="0" collapsed="false">
      <c r="D3940" s="52" t="n">
        <v>50031</v>
      </c>
      <c r="E3940" s="53" t="s">
        <v>9229</v>
      </c>
      <c r="F3940" s="53" t="s">
        <v>9240</v>
      </c>
      <c r="G3940" s="53" t="s">
        <v>1783</v>
      </c>
    </row>
    <row r="3941" customFormat="false" ht="12.75" hidden="false" customHeight="true" outlineLevel="0" collapsed="false">
      <c r="D3941" s="52" t="n">
        <v>50031</v>
      </c>
      <c r="E3941" s="53" t="s">
        <v>9229</v>
      </c>
      <c r="F3941" s="53" t="s">
        <v>9241</v>
      </c>
      <c r="G3941" s="53" t="s">
        <v>9242</v>
      </c>
    </row>
    <row r="3942" customFormat="false" ht="12.75" hidden="false" customHeight="true" outlineLevel="0" collapsed="false">
      <c r="D3942" s="52" t="n">
        <v>50031</v>
      </c>
      <c r="E3942" s="53" t="s">
        <v>9229</v>
      </c>
      <c r="F3942" s="53" t="s">
        <v>9243</v>
      </c>
      <c r="G3942" s="53" t="s">
        <v>5523</v>
      </c>
    </row>
    <row r="3943" customFormat="false" ht="12.75" hidden="false" customHeight="true" outlineLevel="0" collapsed="false">
      <c r="D3943" s="52" t="n">
        <v>50031</v>
      </c>
      <c r="E3943" s="53" t="s">
        <v>9229</v>
      </c>
      <c r="F3943" s="53" t="s">
        <v>9244</v>
      </c>
      <c r="G3943" s="53" t="s">
        <v>9245</v>
      </c>
    </row>
    <row r="3944" customFormat="false" ht="12.75" hidden="false" customHeight="true" outlineLevel="0" collapsed="false">
      <c r="D3944" s="52" t="n">
        <v>50031</v>
      </c>
      <c r="E3944" s="53" t="s">
        <v>9229</v>
      </c>
      <c r="F3944" s="53" t="s">
        <v>9246</v>
      </c>
      <c r="G3944" s="53" t="s">
        <v>9247</v>
      </c>
    </row>
    <row r="3945" customFormat="false" ht="12.75" hidden="false" customHeight="true" outlineLevel="0" collapsed="false">
      <c r="D3945" s="52" t="n">
        <v>50031</v>
      </c>
      <c r="E3945" s="53" t="s">
        <v>9229</v>
      </c>
      <c r="F3945" s="53" t="s">
        <v>9248</v>
      </c>
      <c r="G3945" s="53" t="s">
        <v>9249</v>
      </c>
    </row>
    <row r="3946" customFormat="false" ht="12.75" hidden="false" customHeight="true" outlineLevel="0" collapsed="false">
      <c r="D3946" s="52" t="n">
        <v>50031</v>
      </c>
      <c r="E3946" s="53" t="s">
        <v>9229</v>
      </c>
      <c r="F3946" s="53" t="s">
        <v>9250</v>
      </c>
      <c r="G3946" s="53" t="s">
        <v>9251</v>
      </c>
    </row>
    <row r="3947" customFormat="false" ht="12.75" hidden="false" customHeight="true" outlineLevel="0" collapsed="false">
      <c r="D3947" s="52" t="n">
        <v>50031</v>
      </c>
      <c r="E3947" s="53" t="s">
        <v>9229</v>
      </c>
      <c r="F3947" s="53" t="s">
        <v>9252</v>
      </c>
      <c r="G3947" s="53" t="s">
        <v>7807</v>
      </c>
    </row>
    <row r="3948" customFormat="false" ht="12.75" hidden="false" customHeight="true" outlineLevel="0" collapsed="false">
      <c r="D3948" s="52" t="n">
        <v>50031</v>
      </c>
      <c r="E3948" s="53" t="s">
        <v>9229</v>
      </c>
      <c r="F3948" s="53" t="s">
        <v>9253</v>
      </c>
      <c r="G3948" s="53" t="s">
        <v>4507</v>
      </c>
    </row>
    <row r="3949" customFormat="false" ht="12.75" hidden="false" customHeight="true" outlineLevel="0" collapsed="false">
      <c r="D3949" s="52" t="n">
        <v>50031</v>
      </c>
      <c r="E3949" s="53" t="s">
        <v>9229</v>
      </c>
      <c r="F3949" s="53" t="s">
        <v>9254</v>
      </c>
      <c r="G3949" s="53" t="s">
        <v>9255</v>
      </c>
    </row>
    <row r="3950" customFormat="false" ht="12.75" hidden="false" customHeight="true" outlineLevel="0" collapsed="false">
      <c r="D3950" s="52" t="n">
        <v>50031</v>
      </c>
      <c r="E3950" s="53" t="s">
        <v>9229</v>
      </c>
      <c r="F3950" s="53" t="s">
        <v>9256</v>
      </c>
      <c r="G3950" s="53" t="s">
        <v>9257</v>
      </c>
    </row>
    <row r="3951" customFormat="false" ht="12.75" hidden="false" customHeight="true" outlineLevel="0" collapsed="false">
      <c r="D3951" s="52" t="n">
        <v>50031</v>
      </c>
      <c r="E3951" s="53" t="s">
        <v>9229</v>
      </c>
      <c r="F3951" s="53" t="s">
        <v>9258</v>
      </c>
      <c r="G3951" s="53" t="s">
        <v>7423</v>
      </c>
    </row>
    <row r="3952" customFormat="false" ht="12.75" hidden="false" customHeight="true" outlineLevel="0" collapsed="false">
      <c r="D3952" s="52" t="n">
        <v>50031</v>
      </c>
      <c r="E3952" s="53" t="s">
        <v>9229</v>
      </c>
      <c r="F3952" s="53" t="s">
        <v>9259</v>
      </c>
      <c r="G3952" s="53" t="s">
        <v>5786</v>
      </c>
    </row>
    <row r="3953" customFormat="false" ht="12.75" hidden="false" customHeight="true" outlineLevel="0" collapsed="false">
      <c r="D3953" s="52" t="n">
        <v>50031</v>
      </c>
      <c r="E3953" s="53" t="s">
        <v>9229</v>
      </c>
      <c r="F3953" s="53" t="s">
        <v>9260</v>
      </c>
      <c r="G3953" s="53" t="s">
        <v>9261</v>
      </c>
    </row>
    <row r="3954" customFormat="false" ht="12.75" hidden="false" customHeight="true" outlineLevel="0" collapsed="false">
      <c r="D3954" s="52" t="n">
        <v>50031</v>
      </c>
      <c r="E3954" s="53" t="s">
        <v>9229</v>
      </c>
      <c r="F3954" s="53" t="s">
        <v>9262</v>
      </c>
      <c r="G3954" s="53" t="s">
        <v>9263</v>
      </c>
    </row>
    <row r="3955" customFormat="false" ht="12.75" hidden="false" customHeight="true" outlineLevel="0" collapsed="false">
      <c r="D3955" s="52" t="n">
        <v>50031</v>
      </c>
      <c r="E3955" s="53" t="s">
        <v>9229</v>
      </c>
      <c r="F3955" s="53" t="s">
        <v>9264</v>
      </c>
      <c r="G3955" s="53" t="s">
        <v>9265</v>
      </c>
    </row>
    <row r="3956" customFormat="false" ht="12.75" hidden="false" customHeight="true" outlineLevel="0" collapsed="false">
      <c r="D3956" s="52" t="n">
        <v>50031</v>
      </c>
      <c r="E3956" s="53" t="s">
        <v>9229</v>
      </c>
      <c r="F3956" s="53" t="s">
        <v>9266</v>
      </c>
      <c r="G3956" s="53" t="s">
        <v>9267</v>
      </c>
    </row>
    <row r="3957" customFormat="false" ht="12.75" hidden="false" customHeight="true" outlineLevel="0" collapsed="false">
      <c r="D3957" s="52" t="n">
        <v>50031</v>
      </c>
      <c r="E3957" s="53" t="s">
        <v>9229</v>
      </c>
      <c r="F3957" s="53" t="s">
        <v>9268</v>
      </c>
      <c r="G3957" s="53" t="s">
        <v>9269</v>
      </c>
    </row>
    <row r="3958" customFormat="false" ht="12.75" hidden="false" customHeight="true" outlineLevel="0" collapsed="false">
      <c r="D3958" s="52" t="n">
        <v>50031</v>
      </c>
      <c r="E3958" s="53" t="s">
        <v>9229</v>
      </c>
      <c r="F3958" s="53" t="s">
        <v>9270</v>
      </c>
      <c r="G3958" s="53" t="s">
        <v>2799</v>
      </c>
    </row>
    <row r="3959" customFormat="false" ht="12.75" hidden="false" customHeight="true" outlineLevel="0" collapsed="false">
      <c r="D3959" s="52" t="n">
        <v>50031</v>
      </c>
      <c r="E3959" s="53" t="s">
        <v>9229</v>
      </c>
      <c r="F3959" s="53" t="s">
        <v>9271</v>
      </c>
      <c r="G3959" s="53" t="s">
        <v>9272</v>
      </c>
    </row>
    <row r="3960" customFormat="false" ht="12.75" hidden="false" customHeight="true" outlineLevel="0" collapsed="false">
      <c r="D3960" s="52" t="n">
        <v>50031</v>
      </c>
      <c r="E3960" s="53" t="s">
        <v>9229</v>
      </c>
      <c r="F3960" s="53" t="s">
        <v>9273</v>
      </c>
      <c r="G3960" s="53" t="s">
        <v>9272</v>
      </c>
    </row>
    <row r="3961" customFormat="false" ht="12.75" hidden="false" customHeight="true" outlineLevel="0" collapsed="false">
      <c r="D3961" s="52" t="n">
        <v>50031</v>
      </c>
      <c r="E3961" s="53" t="s">
        <v>9229</v>
      </c>
      <c r="F3961" s="53" t="s">
        <v>9274</v>
      </c>
      <c r="G3961" s="53" t="s">
        <v>9275</v>
      </c>
    </row>
    <row r="3962" customFormat="false" ht="12.75" hidden="false" customHeight="true" outlineLevel="0" collapsed="false">
      <c r="D3962" s="52" t="n">
        <v>50031</v>
      </c>
      <c r="E3962" s="53" t="s">
        <v>9229</v>
      </c>
      <c r="F3962" s="53" t="s">
        <v>9276</v>
      </c>
      <c r="G3962" s="53" t="s">
        <v>9277</v>
      </c>
    </row>
    <row r="3963" customFormat="false" ht="12.75" hidden="false" customHeight="true" outlineLevel="0" collapsed="false">
      <c r="D3963" s="52" t="n">
        <v>50031</v>
      </c>
      <c r="E3963" s="53" t="s">
        <v>9229</v>
      </c>
      <c r="F3963" s="53" t="s">
        <v>9278</v>
      </c>
      <c r="G3963" s="53" t="s">
        <v>4291</v>
      </c>
    </row>
    <row r="3964" customFormat="false" ht="12.75" hidden="false" customHeight="true" outlineLevel="0" collapsed="false">
      <c r="D3964" s="52" t="n">
        <v>50031</v>
      </c>
      <c r="E3964" s="53" t="s">
        <v>9229</v>
      </c>
      <c r="F3964" s="53" t="s">
        <v>9279</v>
      </c>
      <c r="G3964" s="53" t="s">
        <v>1710</v>
      </c>
    </row>
    <row r="3965" customFormat="false" ht="12.75" hidden="false" customHeight="true" outlineLevel="0" collapsed="false">
      <c r="D3965" s="52" t="n">
        <v>50031</v>
      </c>
      <c r="E3965" s="53" t="s">
        <v>9229</v>
      </c>
      <c r="F3965" s="53" t="s">
        <v>9280</v>
      </c>
      <c r="G3965" s="53" t="s">
        <v>9281</v>
      </c>
    </row>
    <row r="3966" customFormat="false" ht="12.75" hidden="false" customHeight="true" outlineLevel="0" collapsed="false">
      <c r="D3966" s="52" t="n">
        <v>50031</v>
      </c>
      <c r="E3966" s="53" t="s">
        <v>9229</v>
      </c>
      <c r="F3966" s="53" t="s">
        <v>9282</v>
      </c>
      <c r="G3966" s="53" t="s">
        <v>9283</v>
      </c>
    </row>
    <row r="3967" customFormat="false" ht="12.75" hidden="false" customHeight="true" outlineLevel="0" collapsed="false">
      <c r="D3967" s="52" t="n">
        <v>50031</v>
      </c>
      <c r="E3967" s="53" t="s">
        <v>9229</v>
      </c>
      <c r="F3967" s="53" t="s">
        <v>9284</v>
      </c>
      <c r="G3967" s="53" t="s">
        <v>9285</v>
      </c>
    </row>
    <row r="3968" customFormat="false" ht="12.75" hidden="false" customHeight="true" outlineLevel="0" collapsed="false">
      <c r="D3968" s="52" t="n">
        <v>50031</v>
      </c>
      <c r="E3968" s="53" t="s">
        <v>9229</v>
      </c>
      <c r="F3968" s="53" t="s">
        <v>9286</v>
      </c>
      <c r="G3968" s="53" t="s">
        <v>4913</v>
      </c>
    </row>
    <row r="3969" customFormat="false" ht="12.75" hidden="false" customHeight="true" outlineLevel="0" collapsed="false">
      <c r="D3969" s="52" t="n">
        <v>50031</v>
      </c>
      <c r="E3969" s="53" t="s">
        <v>9229</v>
      </c>
      <c r="F3969" s="53" t="s">
        <v>9287</v>
      </c>
      <c r="G3969" s="53" t="s">
        <v>9288</v>
      </c>
    </row>
    <row r="3970" customFormat="false" ht="12.75" hidden="false" customHeight="true" outlineLevel="0" collapsed="false">
      <c r="D3970" s="52" t="n">
        <v>50031</v>
      </c>
      <c r="E3970" s="53" t="s">
        <v>9229</v>
      </c>
      <c r="F3970" s="53" t="s">
        <v>9289</v>
      </c>
      <c r="G3970" s="53" t="s">
        <v>9290</v>
      </c>
    </row>
    <row r="3971" customFormat="false" ht="12.75" hidden="false" customHeight="true" outlineLevel="0" collapsed="false">
      <c r="D3971" s="52" t="n">
        <v>50031</v>
      </c>
      <c r="E3971" s="53" t="s">
        <v>9229</v>
      </c>
      <c r="F3971" s="53" t="s">
        <v>9291</v>
      </c>
      <c r="G3971" s="53" t="s">
        <v>9292</v>
      </c>
    </row>
    <row r="3972" customFormat="false" ht="12.75" hidden="false" customHeight="true" outlineLevel="0" collapsed="false">
      <c r="D3972" s="52" t="n">
        <v>50031</v>
      </c>
      <c r="E3972" s="53" t="s">
        <v>9229</v>
      </c>
      <c r="F3972" s="53" t="s">
        <v>9293</v>
      </c>
      <c r="G3972" s="53" t="s">
        <v>2151</v>
      </c>
    </row>
    <row r="3973" customFormat="false" ht="12.75" hidden="false" customHeight="true" outlineLevel="0" collapsed="false">
      <c r="D3973" s="52" t="n">
        <v>50031</v>
      </c>
      <c r="E3973" s="53" t="s">
        <v>9229</v>
      </c>
      <c r="F3973" s="53" t="s">
        <v>9294</v>
      </c>
      <c r="G3973" s="53" t="s">
        <v>9295</v>
      </c>
    </row>
    <row r="3974" customFormat="false" ht="12.75" hidden="false" customHeight="true" outlineLevel="0" collapsed="false">
      <c r="D3974" s="52" t="n">
        <v>50031</v>
      </c>
      <c r="E3974" s="53" t="s">
        <v>9229</v>
      </c>
      <c r="F3974" s="53" t="s">
        <v>9296</v>
      </c>
      <c r="G3974" s="53" t="s">
        <v>9297</v>
      </c>
    </row>
    <row r="3975" customFormat="false" ht="12.75" hidden="false" customHeight="true" outlineLevel="0" collapsed="false">
      <c r="D3975" s="52" t="n">
        <v>48039</v>
      </c>
      <c r="E3975" s="53" t="s">
        <v>9298</v>
      </c>
      <c r="F3975" s="53" t="s">
        <v>9299</v>
      </c>
      <c r="G3975" s="53" t="s">
        <v>6140</v>
      </c>
    </row>
    <row r="3976" customFormat="false" ht="12.75" hidden="false" customHeight="true" outlineLevel="0" collapsed="false">
      <c r="D3976" s="52" t="n">
        <v>48039</v>
      </c>
      <c r="E3976" s="53" t="s">
        <v>9298</v>
      </c>
      <c r="F3976" s="53" t="s">
        <v>9300</v>
      </c>
      <c r="G3976" s="53" t="s">
        <v>9301</v>
      </c>
    </row>
    <row r="3977" customFormat="false" ht="12.75" hidden="false" customHeight="true" outlineLevel="0" collapsed="false">
      <c r="D3977" s="52" t="n">
        <v>48039</v>
      </c>
      <c r="E3977" s="53" t="s">
        <v>9298</v>
      </c>
      <c r="F3977" s="53" t="s">
        <v>9302</v>
      </c>
      <c r="G3977" s="53" t="s">
        <v>3533</v>
      </c>
    </row>
    <row r="3978" customFormat="false" ht="12.75" hidden="false" customHeight="true" outlineLevel="0" collapsed="false">
      <c r="D3978" s="52" t="n">
        <v>48039</v>
      </c>
      <c r="E3978" s="53" t="s">
        <v>9298</v>
      </c>
      <c r="F3978" s="53" t="s">
        <v>9303</v>
      </c>
      <c r="G3978" s="53" t="s">
        <v>9304</v>
      </c>
    </row>
    <row r="3979" customFormat="false" ht="12.75" hidden="false" customHeight="true" outlineLevel="0" collapsed="false">
      <c r="D3979" s="52" t="n">
        <v>48039</v>
      </c>
      <c r="E3979" s="53" t="s">
        <v>9298</v>
      </c>
      <c r="F3979" s="53" t="s">
        <v>9305</v>
      </c>
      <c r="G3979" s="53" t="s">
        <v>9306</v>
      </c>
    </row>
    <row r="3980" customFormat="false" ht="12.75" hidden="false" customHeight="true" outlineLevel="0" collapsed="false">
      <c r="D3980" s="52" t="n">
        <v>48039</v>
      </c>
      <c r="E3980" s="53" t="s">
        <v>9298</v>
      </c>
      <c r="F3980" s="53" t="s">
        <v>9307</v>
      </c>
      <c r="G3980" s="53" t="s">
        <v>2286</v>
      </c>
    </row>
    <row r="3981" customFormat="false" ht="12.75" hidden="false" customHeight="true" outlineLevel="0" collapsed="false">
      <c r="D3981" s="52" t="n">
        <v>48039</v>
      </c>
      <c r="E3981" s="53" t="s">
        <v>9298</v>
      </c>
      <c r="F3981" s="53" t="s">
        <v>9308</v>
      </c>
      <c r="G3981" s="53" t="s">
        <v>9309</v>
      </c>
    </row>
    <row r="3982" customFormat="false" ht="12.75" hidden="false" customHeight="true" outlineLevel="0" collapsed="false">
      <c r="D3982" s="52" t="n">
        <v>48039</v>
      </c>
      <c r="E3982" s="53" t="s">
        <v>9298</v>
      </c>
      <c r="F3982" s="53" t="s">
        <v>9310</v>
      </c>
      <c r="G3982" s="53" t="s">
        <v>9311</v>
      </c>
    </row>
    <row r="3983" customFormat="false" ht="12.75" hidden="false" customHeight="true" outlineLevel="0" collapsed="false">
      <c r="D3983" s="50" t="n">
        <v>47024</v>
      </c>
      <c r="E3983" s="51" t="s">
        <v>1976</v>
      </c>
      <c r="F3983" s="53" t="s">
        <v>9312</v>
      </c>
      <c r="G3983" s="53" t="s">
        <v>9313</v>
      </c>
    </row>
    <row r="3984" customFormat="false" ht="12.75" hidden="false" customHeight="true" outlineLevel="0" collapsed="false">
      <c r="D3984" s="50" t="n">
        <v>47024</v>
      </c>
      <c r="E3984" s="51" t="s">
        <v>1976</v>
      </c>
      <c r="F3984" s="53" t="s">
        <v>9314</v>
      </c>
      <c r="G3984" s="53" t="s">
        <v>9315</v>
      </c>
    </row>
    <row r="3985" customFormat="false" ht="12.75" hidden="false" customHeight="true" outlineLevel="0" collapsed="false">
      <c r="D3985" s="50" t="n">
        <v>47024</v>
      </c>
      <c r="E3985" s="51" t="s">
        <v>1976</v>
      </c>
      <c r="F3985" s="53" t="s">
        <v>9316</v>
      </c>
      <c r="G3985" s="53" t="s">
        <v>9317</v>
      </c>
    </row>
    <row r="3986" customFormat="false" ht="12.75" hidden="false" customHeight="true" outlineLevel="0" collapsed="false">
      <c r="D3986" s="50" t="n">
        <v>47024</v>
      </c>
      <c r="E3986" s="51" t="s">
        <v>1976</v>
      </c>
      <c r="F3986" s="53" t="s">
        <v>9318</v>
      </c>
      <c r="G3986" s="53" t="s">
        <v>9319</v>
      </c>
    </row>
    <row r="3987" customFormat="false" ht="12.75" hidden="false" customHeight="true" outlineLevel="0" collapsed="false">
      <c r="D3987" s="50" t="n">
        <v>47024</v>
      </c>
      <c r="E3987" s="51" t="s">
        <v>1976</v>
      </c>
      <c r="F3987" s="53" t="s">
        <v>9320</v>
      </c>
      <c r="G3987" s="53" t="s">
        <v>9321</v>
      </c>
    </row>
    <row r="3988" customFormat="false" ht="12.75" hidden="false" customHeight="true" outlineLevel="0" collapsed="false">
      <c r="D3988" s="50" t="n">
        <v>47024</v>
      </c>
      <c r="E3988" s="51" t="s">
        <v>1976</v>
      </c>
      <c r="F3988" s="53" t="s">
        <v>9322</v>
      </c>
      <c r="G3988" s="53" t="s">
        <v>9323</v>
      </c>
    </row>
    <row r="3989" customFormat="false" ht="12.75" hidden="false" customHeight="true" outlineLevel="0" collapsed="false">
      <c r="D3989" s="50" t="n">
        <v>47024</v>
      </c>
      <c r="E3989" s="51" t="s">
        <v>1976</v>
      </c>
      <c r="F3989" s="53" t="s">
        <v>9324</v>
      </c>
      <c r="G3989" s="53" t="s">
        <v>4117</v>
      </c>
    </row>
    <row r="3990" customFormat="false" ht="12.75" hidden="false" customHeight="true" outlineLevel="0" collapsed="false">
      <c r="D3990" s="50" t="n">
        <v>47024</v>
      </c>
      <c r="E3990" s="51" t="s">
        <v>1976</v>
      </c>
      <c r="F3990" s="53" t="s">
        <v>9325</v>
      </c>
      <c r="G3990" s="53" t="s">
        <v>9326</v>
      </c>
    </row>
    <row r="3991" customFormat="false" ht="12.75" hidden="false" customHeight="true" outlineLevel="0" collapsed="false">
      <c r="D3991" s="50" t="n">
        <v>47024</v>
      </c>
      <c r="E3991" s="51" t="s">
        <v>1976</v>
      </c>
      <c r="F3991" s="53" t="s">
        <v>9327</v>
      </c>
      <c r="G3991" s="53" t="s">
        <v>8125</v>
      </c>
    </row>
    <row r="3992" customFormat="false" ht="12.75" hidden="false" customHeight="true" outlineLevel="0" collapsed="false">
      <c r="D3992" s="50" t="n">
        <v>47024</v>
      </c>
      <c r="E3992" s="51" t="s">
        <v>1976</v>
      </c>
      <c r="F3992" s="53" t="s">
        <v>9328</v>
      </c>
      <c r="G3992" s="53" t="s">
        <v>9329</v>
      </c>
    </row>
    <row r="3993" customFormat="false" ht="12.75" hidden="false" customHeight="true" outlineLevel="0" collapsed="false">
      <c r="D3993" s="50" t="n">
        <v>47024</v>
      </c>
      <c r="E3993" s="51" t="s">
        <v>1976</v>
      </c>
      <c r="F3993" s="53" t="s">
        <v>9330</v>
      </c>
      <c r="G3993" s="53" t="s">
        <v>9331</v>
      </c>
    </row>
    <row r="3994" customFormat="false" ht="12.75" hidden="false" customHeight="true" outlineLevel="0" collapsed="false">
      <c r="D3994" s="50" t="n">
        <v>47024</v>
      </c>
      <c r="E3994" s="51" t="s">
        <v>1976</v>
      </c>
      <c r="F3994" s="53" t="s">
        <v>9332</v>
      </c>
      <c r="G3994" s="53" t="s">
        <v>9333</v>
      </c>
    </row>
    <row r="3995" customFormat="false" ht="12.75" hidden="false" customHeight="true" outlineLevel="0" collapsed="false">
      <c r="D3995" s="50" t="n">
        <v>47024</v>
      </c>
      <c r="E3995" s="51" t="s">
        <v>1976</v>
      </c>
      <c r="F3995" s="53" t="s">
        <v>9334</v>
      </c>
      <c r="G3995" s="53" t="s">
        <v>9335</v>
      </c>
    </row>
    <row r="3996" customFormat="false" ht="12.75" hidden="false" customHeight="true" outlineLevel="0" collapsed="false">
      <c r="D3996" s="50" t="n">
        <v>47024</v>
      </c>
      <c r="E3996" s="51" t="s">
        <v>1976</v>
      </c>
      <c r="F3996" s="53" t="s">
        <v>9336</v>
      </c>
      <c r="G3996" s="53" t="s">
        <v>9337</v>
      </c>
    </row>
    <row r="3997" customFormat="false" ht="12.75" hidden="false" customHeight="true" outlineLevel="0" collapsed="false">
      <c r="D3997" s="50" t="n">
        <v>47024</v>
      </c>
      <c r="E3997" s="51" t="s">
        <v>1976</v>
      </c>
      <c r="F3997" s="53" t="s">
        <v>9338</v>
      </c>
      <c r="G3997" s="53" t="s">
        <v>9339</v>
      </c>
    </row>
    <row r="3998" customFormat="false" ht="12.75" hidden="false" customHeight="true" outlineLevel="0" collapsed="false">
      <c r="D3998" s="50" t="n">
        <v>47024</v>
      </c>
      <c r="E3998" s="51" t="s">
        <v>1976</v>
      </c>
      <c r="F3998" s="53" t="s">
        <v>9340</v>
      </c>
      <c r="G3998" s="53" t="s">
        <v>2978</v>
      </c>
    </row>
    <row r="3999" customFormat="false" ht="12.75" hidden="false" customHeight="true" outlineLevel="0" collapsed="false">
      <c r="D3999" s="50" t="n">
        <v>47024</v>
      </c>
      <c r="E3999" s="51" t="s">
        <v>1976</v>
      </c>
      <c r="F3999" s="53" t="s">
        <v>9341</v>
      </c>
      <c r="G3999" s="53" t="s">
        <v>8058</v>
      </c>
    </row>
    <row r="4000" customFormat="false" ht="12.75" hidden="false" customHeight="true" outlineLevel="0" collapsed="false">
      <c r="D4000" s="50" t="n">
        <v>47024</v>
      </c>
      <c r="E4000" s="51" t="s">
        <v>1976</v>
      </c>
      <c r="F4000" s="53" t="s">
        <v>9342</v>
      </c>
      <c r="G4000" s="53" t="s">
        <v>9343</v>
      </c>
    </row>
    <row r="4001" customFormat="false" ht="12.75" hidden="false" customHeight="true" outlineLevel="0" collapsed="false">
      <c r="D4001" s="50" t="n">
        <v>47024</v>
      </c>
      <c r="E4001" s="51" t="s">
        <v>1976</v>
      </c>
      <c r="F4001" s="53" t="s">
        <v>9344</v>
      </c>
      <c r="G4001" s="53" t="s">
        <v>9345</v>
      </c>
    </row>
    <row r="4002" customFormat="false" ht="12.75" hidden="false" customHeight="true" outlineLevel="0" collapsed="false">
      <c r="D4002" s="50" t="n">
        <v>47024</v>
      </c>
      <c r="E4002" s="51" t="s">
        <v>1976</v>
      </c>
      <c r="F4002" s="53" t="s">
        <v>9346</v>
      </c>
      <c r="G4002" s="53" t="s">
        <v>9347</v>
      </c>
    </row>
    <row r="4003" customFormat="false" ht="12.75" hidden="false" customHeight="true" outlineLevel="0" collapsed="false">
      <c r="D4003" s="50" t="n">
        <v>47024</v>
      </c>
      <c r="E4003" s="51" t="s">
        <v>1976</v>
      </c>
      <c r="F4003" s="53" t="s">
        <v>9348</v>
      </c>
      <c r="G4003" s="53" t="s">
        <v>9349</v>
      </c>
    </row>
    <row r="4004" customFormat="false" ht="12.75" hidden="false" customHeight="true" outlineLevel="0" collapsed="false">
      <c r="D4004" s="52" t="n">
        <v>50032</v>
      </c>
      <c r="E4004" s="53" t="s">
        <v>9350</v>
      </c>
      <c r="F4004" s="53" t="s">
        <v>9351</v>
      </c>
      <c r="G4004" s="53" t="s">
        <v>9352</v>
      </c>
    </row>
    <row r="4005" customFormat="false" ht="12.75" hidden="false" customHeight="true" outlineLevel="0" collapsed="false">
      <c r="D4005" s="52" t="n">
        <v>50032</v>
      </c>
      <c r="E4005" s="53" t="s">
        <v>9350</v>
      </c>
      <c r="F4005" s="53" t="s">
        <v>9353</v>
      </c>
      <c r="G4005" s="53" t="s">
        <v>9354</v>
      </c>
    </row>
    <row r="4006" customFormat="false" ht="12.75" hidden="false" customHeight="true" outlineLevel="0" collapsed="false">
      <c r="D4006" s="52" t="n">
        <v>50032</v>
      </c>
      <c r="E4006" s="53" t="s">
        <v>9350</v>
      </c>
      <c r="F4006" s="53" t="s">
        <v>9355</v>
      </c>
      <c r="G4006" s="53" t="s">
        <v>9356</v>
      </c>
    </row>
    <row r="4007" customFormat="false" ht="12.75" hidden="false" customHeight="true" outlineLevel="0" collapsed="false">
      <c r="D4007" s="52" t="n">
        <v>50032</v>
      </c>
      <c r="E4007" s="53" t="s">
        <v>9350</v>
      </c>
      <c r="F4007" s="53" t="s">
        <v>9357</v>
      </c>
      <c r="G4007" s="53" t="s">
        <v>9358</v>
      </c>
    </row>
    <row r="4008" customFormat="false" ht="12.75" hidden="false" customHeight="true" outlineLevel="0" collapsed="false">
      <c r="D4008" s="52" t="n">
        <v>50032</v>
      </c>
      <c r="E4008" s="53" t="s">
        <v>9350</v>
      </c>
      <c r="F4008" s="53" t="s">
        <v>9359</v>
      </c>
      <c r="G4008" s="53" t="s">
        <v>9360</v>
      </c>
    </row>
    <row r="4009" customFormat="false" ht="12.75" hidden="false" customHeight="true" outlineLevel="0" collapsed="false">
      <c r="D4009" s="52" t="n">
        <v>50032</v>
      </c>
      <c r="E4009" s="53" t="s">
        <v>9350</v>
      </c>
      <c r="F4009" s="53" t="s">
        <v>9361</v>
      </c>
      <c r="G4009" s="53" t="s">
        <v>9362</v>
      </c>
    </row>
    <row r="4010" customFormat="false" ht="12.75" hidden="false" customHeight="true" outlineLevel="0" collapsed="false">
      <c r="D4010" s="52" t="n">
        <v>50032</v>
      </c>
      <c r="E4010" s="53" t="s">
        <v>9350</v>
      </c>
      <c r="F4010" s="53" t="s">
        <v>9363</v>
      </c>
      <c r="G4010" s="53" t="s">
        <v>9364</v>
      </c>
    </row>
    <row r="4011" customFormat="false" ht="12.75" hidden="false" customHeight="true" outlineLevel="0" collapsed="false">
      <c r="D4011" s="52" t="n">
        <v>50032</v>
      </c>
      <c r="E4011" s="53" t="s">
        <v>9350</v>
      </c>
      <c r="F4011" s="53" t="s">
        <v>9365</v>
      </c>
      <c r="G4011" s="53" t="s">
        <v>9366</v>
      </c>
    </row>
    <row r="4012" customFormat="false" ht="12.75" hidden="false" customHeight="true" outlineLevel="0" collapsed="false">
      <c r="D4012" s="52" t="n">
        <v>50032</v>
      </c>
      <c r="E4012" s="53" t="s">
        <v>9350</v>
      </c>
      <c r="F4012" s="53" t="s">
        <v>9367</v>
      </c>
      <c r="G4012" s="53" t="s">
        <v>9368</v>
      </c>
    </row>
    <row r="4013" customFormat="false" ht="12.75" hidden="false" customHeight="true" outlineLevel="0" collapsed="false">
      <c r="D4013" s="52" t="n">
        <v>50032</v>
      </c>
      <c r="E4013" s="53" t="s">
        <v>9350</v>
      </c>
      <c r="F4013" s="53" t="s">
        <v>9369</v>
      </c>
      <c r="G4013" s="53" t="s">
        <v>9370</v>
      </c>
    </row>
    <row r="4014" customFormat="false" ht="12.75" hidden="false" customHeight="true" outlineLevel="0" collapsed="false">
      <c r="D4014" s="52" t="n">
        <v>50032</v>
      </c>
      <c r="E4014" s="53" t="s">
        <v>9350</v>
      </c>
      <c r="F4014" s="53" t="s">
        <v>9371</v>
      </c>
      <c r="G4014" s="53" t="s">
        <v>9372</v>
      </c>
    </row>
    <row r="4015" customFormat="false" ht="12.75" hidden="false" customHeight="true" outlineLevel="0" collapsed="false">
      <c r="D4015" s="52" t="n">
        <v>50032</v>
      </c>
      <c r="E4015" s="53" t="s">
        <v>9350</v>
      </c>
      <c r="F4015" s="53" t="s">
        <v>9373</v>
      </c>
      <c r="G4015" s="53" t="s">
        <v>9374</v>
      </c>
    </row>
    <row r="4016" customFormat="false" ht="12.75" hidden="false" customHeight="true" outlineLevel="0" collapsed="false">
      <c r="D4016" s="52" t="n">
        <v>50032</v>
      </c>
      <c r="E4016" s="53" t="s">
        <v>9350</v>
      </c>
      <c r="F4016" s="53" t="s">
        <v>9375</v>
      </c>
      <c r="G4016" s="53" t="s">
        <v>9376</v>
      </c>
    </row>
    <row r="4017" customFormat="false" ht="12.75" hidden="false" customHeight="true" outlineLevel="0" collapsed="false">
      <c r="D4017" s="52" t="n">
        <v>50032</v>
      </c>
      <c r="E4017" s="53" t="s">
        <v>9350</v>
      </c>
      <c r="F4017" s="53" t="s">
        <v>9377</v>
      </c>
      <c r="G4017" s="53" t="s">
        <v>9378</v>
      </c>
    </row>
    <row r="4018" customFormat="false" ht="12.75" hidden="false" customHeight="true" outlineLevel="0" collapsed="false">
      <c r="D4018" s="52" t="n">
        <v>50032</v>
      </c>
      <c r="E4018" s="53" t="s">
        <v>9350</v>
      </c>
      <c r="F4018" s="53" t="s">
        <v>9379</v>
      </c>
      <c r="G4018" s="53" t="s">
        <v>9380</v>
      </c>
    </row>
    <row r="4019" customFormat="false" ht="12.75" hidden="false" customHeight="true" outlineLevel="0" collapsed="false">
      <c r="D4019" s="52" t="n">
        <v>50032</v>
      </c>
      <c r="E4019" s="53" t="s">
        <v>9350</v>
      </c>
      <c r="F4019" s="53" t="s">
        <v>9381</v>
      </c>
      <c r="G4019" s="53" t="s">
        <v>9382</v>
      </c>
    </row>
    <row r="4020" customFormat="false" ht="12.75" hidden="false" customHeight="true" outlineLevel="0" collapsed="false">
      <c r="D4020" s="52" t="n">
        <v>50032</v>
      </c>
      <c r="E4020" s="53" t="s">
        <v>9350</v>
      </c>
      <c r="F4020" s="53" t="s">
        <v>9383</v>
      </c>
      <c r="G4020" s="53" t="s">
        <v>9384</v>
      </c>
    </row>
    <row r="4021" customFormat="false" ht="12.75" hidden="false" customHeight="true" outlineLevel="0" collapsed="false">
      <c r="D4021" s="52" t="n">
        <v>50032</v>
      </c>
      <c r="E4021" s="53" t="s">
        <v>9350</v>
      </c>
      <c r="F4021" s="53" t="s">
        <v>9385</v>
      </c>
      <c r="G4021" s="53" t="s">
        <v>1865</v>
      </c>
    </row>
    <row r="4022" customFormat="false" ht="12.75" hidden="false" customHeight="true" outlineLevel="0" collapsed="false">
      <c r="D4022" s="52" t="n">
        <v>50032</v>
      </c>
      <c r="E4022" s="53" t="s">
        <v>9350</v>
      </c>
      <c r="F4022" s="53" t="s">
        <v>9386</v>
      </c>
      <c r="G4022" s="53" t="s">
        <v>9387</v>
      </c>
    </row>
    <row r="4023" customFormat="false" ht="12.75" hidden="false" customHeight="true" outlineLevel="0" collapsed="false">
      <c r="D4023" s="52" t="n">
        <v>50032</v>
      </c>
      <c r="E4023" s="53" t="s">
        <v>9350</v>
      </c>
      <c r="F4023" s="53" t="s">
        <v>9388</v>
      </c>
      <c r="G4023" s="53" t="s">
        <v>2339</v>
      </c>
    </row>
    <row r="4024" customFormat="false" ht="12.75" hidden="false" customHeight="true" outlineLevel="0" collapsed="false">
      <c r="D4024" s="52" t="n">
        <v>50032</v>
      </c>
      <c r="E4024" s="53" t="s">
        <v>9350</v>
      </c>
      <c r="F4024" s="53" t="s">
        <v>9389</v>
      </c>
      <c r="G4024" s="53" t="s">
        <v>5723</v>
      </c>
    </row>
    <row r="4025" customFormat="false" ht="12.75" hidden="false" customHeight="true" outlineLevel="0" collapsed="false">
      <c r="D4025" s="52" t="n">
        <v>50032</v>
      </c>
      <c r="E4025" s="53" t="s">
        <v>9350</v>
      </c>
      <c r="F4025" s="53" t="s">
        <v>9390</v>
      </c>
      <c r="G4025" s="53" t="s">
        <v>9391</v>
      </c>
    </row>
    <row r="4026" customFormat="false" ht="12.75" hidden="false" customHeight="true" outlineLevel="0" collapsed="false">
      <c r="D4026" s="52" t="n">
        <v>50032</v>
      </c>
      <c r="E4026" s="53" t="s">
        <v>9350</v>
      </c>
      <c r="F4026" s="53" t="s">
        <v>9392</v>
      </c>
      <c r="G4026" s="53" t="s">
        <v>9393</v>
      </c>
    </row>
    <row r="4027" customFormat="false" ht="12.75" hidden="false" customHeight="true" outlineLevel="0" collapsed="false">
      <c r="D4027" s="52" t="n">
        <v>50032</v>
      </c>
      <c r="E4027" s="53" t="s">
        <v>9350</v>
      </c>
      <c r="F4027" s="53" t="s">
        <v>9394</v>
      </c>
      <c r="G4027" s="53" t="s">
        <v>9395</v>
      </c>
    </row>
    <row r="4028" customFormat="false" ht="12.75" hidden="false" customHeight="true" outlineLevel="0" collapsed="false">
      <c r="D4028" s="52" t="n">
        <v>50032</v>
      </c>
      <c r="E4028" s="53" t="s">
        <v>9350</v>
      </c>
      <c r="F4028" s="53" t="s">
        <v>9396</v>
      </c>
      <c r="G4028" s="53" t="s">
        <v>9397</v>
      </c>
    </row>
    <row r="4029" customFormat="false" ht="12.75" hidden="false" customHeight="true" outlineLevel="0" collapsed="false">
      <c r="D4029" s="52" t="n">
        <v>50032</v>
      </c>
      <c r="E4029" s="53" t="s">
        <v>9350</v>
      </c>
      <c r="F4029" s="53" t="s">
        <v>9398</v>
      </c>
      <c r="G4029" s="53" t="s">
        <v>9399</v>
      </c>
    </row>
    <row r="4030" customFormat="false" ht="12.75" hidden="false" customHeight="true" outlineLevel="0" collapsed="false">
      <c r="D4030" s="52" t="n">
        <v>50032</v>
      </c>
      <c r="E4030" s="53" t="s">
        <v>9350</v>
      </c>
      <c r="F4030" s="53" t="s">
        <v>9400</v>
      </c>
      <c r="G4030" s="53" t="s">
        <v>9401</v>
      </c>
    </row>
    <row r="4031" customFormat="false" ht="12.75" hidden="false" customHeight="true" outlineLevel="0" collapsed="false">
      <c r="D4031" s="52" t="n">
        <v>50032</v>
      </c>
      <c r="E4031" s="53" t="s">
        <v>9350</v>
      </c>
      <c r="F4031" s="53" t="s">
        <v>9402</v>
      </c>
      <c r="G4031" s="53" t="s">
        <v>9403</v>
      </c>
    </row>
    <row r="4032" customFormat="false" ht="12.75" hidden="false" customHeight="true" outlineLevel="0" collapsed="false">
      <c r="D4032" s="52" t="n">
        <v>50032</v>
      </c>
      <c r="E4032" s="53" t="s">
        <v>9350</v>
      </c>
      <c r="F4032" s="53" t="s">
        <v>9404</v>
      </c>
      <c r="G4032" s="53" t="s">
        <v>6657</v>
      </c>
    </row>
    <row r="4033" customFormat="false" ht="12.75" hidden="false" customHeight="true" outlineLevel="0" collapsed="false">
      <c r="D4033" s="52" t="n">
        <v>50032</v>
      </c>
      <c r="E4033" s="53" t="s">
        <v>9350</v>
      </c>
      <c r="F4033" s="53" t="s">
        <v>9405</v>
      </c>
      <c r="G4033" s="53" t="s">
        <v>9406</v>
      </c>
    </row>
    <row r="4034" customFormat="false" ht="12.75" hidden="false" customHeight="true" outlineLevel="0" collapsed="false">
      <c r="D4034" s="52" t="n">
        <v>50032</v>
      </c>
      <c r="E4034" s="53" t="s">
        <v>9350</v>
      </c>
      <c r="F4034" s="53" t="s">
        <v>9407</v>
      </c>
      <c r="G4034" s="53" t="s">
        <v>9408</v>
      </c>
    </row>
    <row r="4035" customFormat="false" ht="12.75" hidden="false" customHeight="true" outlineLevel="0" collapsed="false">
      <c r="D4035" s="52" t="n">
        <v>50032</v>
      </c>
      <c r="E4035" s="53" t="s">
        <v>9350</v>
      </c>
      <c r="F4035" s="53" t="s">
        <v>9409</v>
      </c>
      <c r="G4035" s="53" t="s">
        <v>9410</v>
      </c>
    </row>
    <row r="4036" customFormat="false" ht="12.75" hidden="false" customHeight="true" outlineLevel="0" collapsed="false">
      <c r="D4036" s="52" t="n">
        <v>50032</v>
      </c>
      <c r="E4036" s="53" t="s">
        <v>9350</v>
      </c>
      <c r="F4036" s="53" t="s">
        <v>9411</v>
      </c>
      <c r="G4036" s="53" t="s">
        <v>9412</v>
      </c>
    </row>
    <row r="4037" customFormat="false" ht="12.75" hidden="false" customHeight="true" outlineLevel="0" collapsed="false">
      <c r="D4037" s="52" t="n">
        <v>50032</v>
      </c>
      <c r="E4037" s="53" t="s">
        <v>9350</v>
      </c>
      <c r="F4037" s="53" t="s">
        <v>9413</v>
      </c>
      <c r="G4037" s="53" t="s">
        <v>9414</v>
      </c>
    </row>
    <row r="4038" customFormat="false" ht="12.75" hidden="false" customHeight="true" outlineLevel="0" collapsed="false">
      <c r="D4038" s="52" t="n">
        <v>50032</v>
      </c>
      <c r="E4038" s="53" t="s">
        <v>9350</v>
      </c>
      <c r="F4038" s="53" t="s">
        <v>9415</v>
      </c>
      <c r="G4038" s="53" t="s">
        <v>9416</v>
      </c>
    </row>
    <row r="4039" customFormat="false" ht="12.75" hidden="false" customHeight="true" outlineLevel="0" collapsed="false">
      <c r="D4039" s="52" t="n">
        <v>50032</v>
      </c>
      <c r="E4039" s="53" t="s">
        <v>9350</v>
      </c>
      <c r="F4039" s="53" t="s">
        <v>9417</v>
      </c>
      <c r="G4039" s="53" t="s">
        <v>2505</v>
      </c>
    </row>
    <row r="4040" customFormat="false" ht="12.75" hidden="false" customHeight="true" outlineLevel="0" collapsed="false">
      <c r="D4040" s="52" t="n">
        <v>50032</v>
      </c>
      <c r="E4040" s="53" t="s">
        <v>9350</v>
      </c>
      <c r="F4040" s="53" t="s">
        <v>9418</v>
      </c>
      <c r="G4040" s="53" t="s">
        <v>9419</v>
      </c>
    </row>
    <row r="4041" customFormat="false" ht="12.75" hidden="false" customHeight="true" outlineLevel="0" collapsed="false">
      <c r="D4041" s="52" t="n">
        <v>50032</v>
      </c>
      <c r="E4041" s="53" t="s">
        <v>9350</v>
      </c>
      <c r="F4041" s="53" t="s">
        <v>9420</v>
      </c>
      <c r="G4041" s="53" t="s">
        <v>2507</v>
      </c>
    </row>
    <row r="4042" customFormat="false" ht="12.75" hidden="false" customHeight="true" outlineLevel="0" collapsed="false">
      <c r="D4042" s="52" t="n">
        <v>50032</v>
      </c>
      <c r="E4042" s="53" t="s">
        <v>9350</v>
      </c>
      <c r="F4042" s="53" t="s">
        <v>9421</v>
      </c>
      <c r="G4042" s="53" t="s">
        <v>2760</v>
      </c>
    </row>
    <row r="4043" customFormat="false" ht="12.75" hidden="false" customHeight="true" outlineLevel="0" collapsed="false">
      <c r="D4043" s="52" t="n">
        <v>50032</v>
      </c>
      <c r="E4043" s="53" t="s">
        <v>9350</v>
      </c>
      <c r="F4043" s="53" t="s">
        <v>9422</v>
      </c>
      <c r="G4043" s="53" t="s">
        <v>9423</v>
      </c>
    </row>
    <row r="4044" customFormat="false" ht="12.75" hidden="false" customHeight="true" outlineLevel="0" collapsed="false">
      <c r="D4044" s="50" t="n">
        <v>48053</v>
      </c>
      <c r="E4044" s="51" t="s">
        <v>2021</v>
      </c>
      <c r="F4044" s="53" t="s">
        <v>9424</v>
      </c>
      <c r="G4044" s="53" t="s">
        <v>9425</v>
      </c>
    </row>
    <row r="4045" customFormat="false" ht="12.75" hidden="false" customHeight="true" outlineLevel="0" collapsed="false">
      <c r="D4045" s="50" t="n">
        <v>48053</v>
      </c>
      <c r="E4045" s="51" t="s">
        <v>2021</v>
      </c>
      <c r="F4045" s="53" t="s">
        <v>9426</v>
      </c>
      <c r="G4045" s="53" t="s">
        <v>9427</v>
      </c>
    </row>
    <row r="4046" customFormat="false" ht="12.75" hidden="false" customHeight="true" outlineLevel="0" collapsed="false">
      <c r="D4046" s="50" t="n">
        <v>48053</v>
      </c>
      <c r="E4046" s="51" t="s">
        <v>2021</v>
      </c>
      <c r="F4046" s="53" t="s">
        <v>9428</v>
      </c>
      <c r="G4046" s="53" t="s">
        <v>9429</v>
      </c>
    </row>
    <row r="4047" customFormat="false" ht="12.75" hidden="false" customHeight="true" outlineLevel="0" collapsed="false">
      <c r="D4047" s="50" t="n">
        <v>48053</v>
      </c>
      <c r="E4047" s="51" t="s">
        <v>2021</v>
      </c>
      <c r="F4047" s="53" t="s">
        <v>9430</v>
      </c>
      <c r="G4047" s="53" t="s">
        <v>4332</v>
      </c>
    </row>
    <row r="4048" customFormat="false" ht="12.75" hidden="false" customHeight="true" outlineLevel="0" collapsed="false">
      <c r="D4048" s="50" t="n">
        <v>48053</v>
      </c>
      <c r="E4048" s="51" t="s">
        <v>2021</v>
      </c>
      <c r="F4048" s="53" t="s">
        <v>9431</v>
      </c>
      <c r="G4048" s="53" t="s">
        <v>9432</v>
      </c>
    </row>
    <row r="4049" customFormat="false" ht="12.75" hidden="false" customHeight="true" outlineLevel="0" collapsed="false">
      <c r="D4049" s="50" t="n">
        <v>48053</v>
      </c>
      <c r="E4049" s="51" t="s">
        <v>2021</v>
      </c>
      <c r="F4049" s="53" t="s">
        <v>9433</v>
      </c>
      <c r="G4049" s="53" t="s">
        <v>5978</v>
      </c>
    </row>
    <row r="4050" customFormat="false" ht="12.75" hidden="false" customHeight="true" outlineLevel="0" collapsed="false">
      <c r="D4050" s="50" t="n">
        <v>48053</v>
      </c>
      <c r="E4050" s="51" t="s">
        <v>2021</v>
      </c>
      <c r="F4050" s="53" t="s">
        <v>9434</v>
      </c>
      <c r="G4050" s="53" t="s">
        <v>9435</v>
      </c>
    </row>
    <row r="4051" customFormat="false" ht="12.75" hidden="false" customHeight="true" outlineLevel="0" collapsed="false">
      <c r="D4051" s="50" t="n">
        <v>48053</v>
      </c>
      <c r="E4051" s="51" t="s">
        <v>2021</v>
      </c>
      <c r="F4051" s="53" t="s">
        <v>9436</v>
      </c>
      <c r="G4051" s="53" t="s">
        <v>9437</v>
      </c>
    </row>
    <row r="4052" customFormat="false" ht="12.75" hidden="false" customHeight="true" outlineLevel="0" collapsed="false">
      <c r="D4052" s="50" t="n">
        <v>48053</v>
      </c>
      <c r="E4052" s="51" t="s">
        <v>2021</v>
      </c>
      <c r="F4052" s="53" t="s">
        <v>9438</v>
      </c>
      <c r="G4052" s="53" t="s">
        <v>9439</v>
      </c>
    </row>
    <row r="4053" customFormat="false" ht="12.75" hidden="false" customHeight="true" outlineLevel="0" collapsed="false">
      <c r="D4053" s="50" t="n">
        <v>48053</v>
      </c>
      <c r="E4053" s="51" t="s">
        <v>2021</v>
      </c>
      <c r="F4053" s="53" t="s">
        <v>9440</v>
      </c>
      <c r="G4053" s="53" t="s">
        <v>9441</v>
      </c>
    </row>
    <row r="4054" customFormat="false" ht="12.75" hidden="false" customHeight="true" outlineLevel="0" collapsed="false">
      <c r="D4054" s="50" t="n">
        <v>48053</v>
      </c>
      <c r="E4054" s="51" t="s">
        <v>2021</v>
      </c>
      <c r="F4054" s="53" t="s">
        <v>9442</v>
      </c>
      <c r="G4054" s="53" t="s">
        <v>9443</v>
      </c>
    </row>
    <row r="4055" customFormat="false" ht="12.75" hidden="false" customHeight="true" outlineLevel="0" collapsed="false">
      <c r="D4055" s="50" t="n">
        <v>48053</v>
      </c>
      <c r="E4055" s="51" t="s">
        <v>2021</v>
      </c>
      <c r="F4055" s="53" t="s">
        <v>9444</v>
      </c>
      <c r="G4055" s="53" t="s">
        <v>9445</v>
      </c>
    </row>
    <row r="4056" customFormat="false" ht="12.75" hidden="false" customHeight="true" outlineLevel="0" collapsed="false">
      <c r="D4056" s="52" t="n">
        <v>52030</v>
      </c>
      <c r="E4056" s="53" t="s">
        <v>9446</v>
      </c>
      <c r="F4056" s="53" t="s">
        <v>9447</v>
      </c>
      <c r="G4056" s="53" t="s">
        <v>9448</v>
      </c>
    </row>
    <row r="4057" customFormat="false" ht="12.75" hidden="false" customHeight="true" outlineLevel="0" collapsed="false">
      <c r="D4057" s="52" t="n">
        <v>52030</v>
      </c>
      <c r="E4057" s="53" t="s">
        <v>9446</v>
      </c>
      <c r="F4057" s="53" t="s">
        <v>9449</v>
      </c>
      <c r="G4057" s="53" t="s">
        <v>9450</v>
      </c>
    </row>
    <row r="4058" customFormat="false" ht="12.75" hidden="false" customHeight="true" outlineLevel="0" collapsed="false">
      <c r="D4058" s="52" t="n">
        <v>52030</v>
      </c>
      <c r="E4058" s="53" t="s">
        <v>9446</v>
      </c>
      <c r="F4058" s="53" t="s">
        <v>9451</v>
      </c>
      <c r="G4058" s="53" t="s">
        <v>9452</v>
      </c>
    </row>
    <row r="4059" customFormat="false" ht="12.75" hidden="false" customHeight="true" outlineLevel="0" collapsed="false">
      <c r="D4059" s="52" t="n">
        <v>52030</v>
      </c>
      <c r="E4059" s="53" t="s">
        <v>9446</v>
      </c>
      <c r="F4059" s="53" t="s">
        <v>9453</v>
      </c>
      <c r="G4059" s="53" t="s">
        <v>9454</v>
      </c>
    </row>
    <row r="4060" customFormat="false" ht="12.75" hidden="false" customHeight="true" outlineLevel="0" collapsed="false">
      <c r="D4060" s="52" t="n">
        <v>52030</v>
      </c>
      <c r="E4060" s="53" t="s">
        <v>9446</v>
      </c>
      <c r="F4060" s="53" t="s">
        <v>9455</v>
      </c>
      <c r="G4060" s="53" t="s">
        <v>9456</v>
      </c>
    </row>
    <row r="4061" customFormat="false" ht="12.75" hidden="false" customHeight="true" outlineLevel="0" collapsed="false">
      <c r="D4061" s="52" t="n">
        <v>46027</v>
      </c>
      <c r="E4061" s="53" t="s">
        <v>9457</v>
      </c>
      <c r="F4061" s="53" t="s">
        <v>9458</v>
      </c>
      <c r="G4061" s="53" t="s">
        <v>9459</v>
      </c>
    </row>
    <row r="4062" customFormat="false" ht="12.75" hidden="false" customHeight="true" outlineLevel="0" collapsed="false">
      <c r="D4062" s="52" t="n">
        <v>46027</v>
      </c>
      <c r="E4062" s="53" t="s">
        <v>9457</v>
      </c>
      <c r="F4062" s="53" t="s">
        <v>9460</v>
      </c>
      <c r="G4062" s="53" t="s">
        <v>9461</v>
      </c>
    </row>
    <row r="4063" customFormat="false" ht="12.75" hidden="false" customHeight="true" outlineLevel="0" collapsed="false">
      <c r="D4063" s="52" t="n">
        <v>46027</v>
      </c>
      <c r="E4063" s="53" t="s">
        <v>9457</v>
      </c>
      <c r="F4063" s="53" t="s">
        <v>9462</v>
      </c>
      <c r="G4063" s="53" t="s">
        <v>9463</v>
      </c>
    </row>
    <row r="4064" customFormat="false" ht="12.75" hidden="false" customHeight="true" outlineLevel="0" collapsed="false">
      <c r="D4064" s="52" t="n">
        <v>46027</v>
      </c>
      <c r="E4064" s="53" t="s">
        <v>9457</v>
      </c>
      <c r="F4064" s="53" t="s">
        <v>9464</v>
      </c>
      <c r="G4064" s="53" t="s">
        <v>9465</v>
      </c>
    </row>
    <row r="4065" customFormat="false" ht="12.75" hidden="false" customHeight="true" outlineLevel="0" collapsed="false">
      <c r="D4065" s="52" t="n">
        <v>46027</v>
      </c>
      <c r="E4065" s="53" t="s">
        <v>9457</v>
      </c>
      <c r="F4065" s="53" t="s">
        <v>9466</v>
      </c>
      <c r="G4065" s="53" t="s">
        <v>9467</v>
      </c>
    </row>
    <row r="4066" customFormat="false" ht="12.75" hidden="false" customHeight="true" outlineLevel="0" collapsed="false">
      <c r="D4066" s="52" t="n">
        <v>46027</v>
      </c>
      <c r="E4066" s="53" t="s">
        <v>9457</v>
      </c>
      <c r="F4066" s="53" t="s">
        <v>9468</v>
      </c>
      <c r="G4066" s="53" t="s">
        <v>9469</v>
      </c>
    </row>
    <row r="4067" customFormat="false" ht="12.75" hidden="false" customHeight="true" outlineLevel="0" collapsed="false">
      <c r="D4067" s="52" t="n">
        <v>46027</v>
      </c>
      <c r="E4067" s="53" t="s">
        <v>9457</v>
      </c>
      <c r="F4067" s="53" t="s">
        <v>9470</v>
      </c>
      <c r="G4067" s="53" t="s">
        <v>9471</v>
      </c>
    </row>
    <row r="4068" customFormat="false" ht="12.75" hidden="false" customHeight="true" outlineLevel="0" collapsed="false">
      <c r="D4068" s="52" t="n">
        <v>46027</v>
      </c>
      <c r="E4068" s="53" t="s">
        <v>9457</v>
      </c>
      <c r="F4068" s="53" t="s">
        <v>9472</v>
      </c>
      <c r="G4068" s="53" t="s">
        <v>2507</v>
      </c>
    </row>
    <row r="4069" customFormat="false" ht="12.75" hidden="false" customHeight="true" outlineLevel="0" collapsed="false">
      <c r="D4069" s="52" t="n">
        <v>46027</v>
      </c>
      <c r="E4069" s="53" t="s">
        <v>9457</v>
      </c>
      <c r="F4069" s="53" t="s">
        <v>9473</v>
      </c>
      <c r="G4069" s="53" t="s">
        <v>9474</v>
      </c>
    </row>
    <row r="4070" customFormat="false" ht="12.75" hidden="false" customHeight="true" outlineLevel="0" collapsed="false">
      <c r="D4070" s="52" t="n">
        <v>46027</v>
      </c>
      <c r="E4070" s="53" t="s">
        <v>9457</v>
      </c>
      <c r="F4070" s="53" t="s">
        <v>9475</v>
      </c>
      <c r="G4070" s="53" t="s">
        <v>9476</v>
      </c>
    </row>
    <row r="4071" customFormat="false" ht="12.75" hidden="false" customHeight="true" outlineLevel="0" collapsed="false">
      <c r="D4071" s="52" t="n">
        <v>46027</v>
      </c>
      <c r="E4071" s="53" t="s">
        <v>9457</v>
      </c>
      <c r="F4071" s="53" t="s">
        <v>9477</v>
      </c>
      <c r="G4071" s="53" t="s">
        <v>9478</v>
      </c>
    </row>
    <row r="4072" customFormat="false" ht="12.75" hidden="false" customHeight="true" outlineLevel="0" collapsed="false">
      <c r="D4072" s="52" t="n">
        <v>46027</v>
      </c>
      <c r="E4072" s="53" t="s">
        <v>9457</v>
      </c>
      <c r="F4072" s="53" t="s">
        <v>9479</v>
      </c>
      <c r="G4072" s="53" t="s">
        <v>9480</v>
      </c>
    </row>
    <row r="4073" customFormat="false" ht="12.75" hidden="false" customHeight="true" outlineLevel="0" collapsed="false">
      <c r="D4073" s="52" t="n">
        <v>49018</v>
      </c>
      <c r="E4073" s="53" t="s">
        <v>9481</v>
      </c>
      <c r="F4073" s="53" t="s">
        <v>9482</v>
      </c>
      <c r="G4073" s="53" t="s">
        <v>9483</v>
      </c>
    </row>
    <row r="4074" customFormat="false" ht="12.75" hidden="false" customHeight="true" outlineLevel="0" collapsed="false">
      <c r="D4074" s="52" t="n">
        <v>49018</v>
      </c>
      <c r="E4074" s="53" t="s">
        <v>9481</v>
      </c>
      <c r="F4074" s="53" t="s">
        <v>9484</v>
      </c>
      <c r="G4074" s="53" t="s">
        <v>3609</v>
      </c>
    </row>
    <row r="4075" customFormat="false" ht="12.75" hidden="false" customHeight="true" outlineLevel="0" collapsed="false">
      <c r="D4075" s="52" t="n">
        <v>49018</v>
      </c>
      <c r="E4075" s="53" t="s">
        <v>9481</v>
      </c>
      <c r="F4075" s="53" t="s">
        <v>9485</v>
      </c>
      <c r="G4075" s="53" t="s">
        <v>9486</v>
      </c>
    </row>
    <row r="4076" customFormat="false" ht="12.75" hidden="false" customHeight="true" outlineLevel="0" collapsed="false">
      <c r="D4076" s="52" t="n">
        <v>49018</v>
      </c>
      <c r="E4076" s="53" t="s">
        <v>9481</v>
      </c>
      <c r="F4076" s="53" t="s">
        <v>9487</v>
      </c>
      <c r="G4076" s="53" t="s">
        <v>9488</v>
      </c>
    </row>
    <row r="4077" customFormat="false" ht="12.75" hidden="false" customHeight="true" outlineLevel="0" collapsed="false">
      <c r="D4077" s="52" t="n">
        <v>49018</v>
      </c>
      <c r="E4077" s="53" t="s">
        <v>9481</v>
      </c>
      <c r="F4077" s="53" t="s">
        <v>9489</v>
      </c>
      <c r="G4077" s="53" t="s">
        <v>9490</v>
      </c>
    </row>
    <row r="4078" customFormat="false" ht="12.75" hidden="false" customHeight="true" outlineLevel="0" collapsed="false">
      <c r="D4078" s="52" t="n">
        <v>49018</v>
      </c>
      <c r="E4078" s="53" t="s">
        <v>9481</v>
      </c>
      <c r="F4078" s="53" t="s">
        <v>9491</v>
      </c>
      <c r="G4078" s="53" t="s">
        <v>9492</v>
      </c>
    </row>
    <row r="4079" customFormat="false" ht="12.75" hidden="false" customHeight="true" outlineLevel="0" collapsed="false">
      <c r="D4079" s="52" t="n">
        <v>49018</v>
      </c>
      <c r="E4079" s="53" t="s">
        <v>9481</v>
      </c>
      <c r="F4079" s="53" t="s">
        <v>9493</v>
      </c>
      <c r="G4079" s="53" t="s">
        <v>1819</v>
      </c>
    </row>
    <row r="4080" customFormat="false" ht="12.75" hidden="false" customHeight="true" outlineLevel="0" collapsed="false">
      <c r="D4080" s="52" t="n">
        <v>49018</v>
      </c>
      <c r="E4080" s="53" t="s">
        <v>9481</v>
      </c>
      <c r="F4080" s="53" t="s">
        <v>9494</v>
      </c>
      <c r="G4080" s="53" t="s">
        <v>9495</v>
      </c>
    </row>
    <row r="4081" customFormat="false" ht="12.75" hidden="false" customHeight="true" outlineLevel="0" collapsed="false">
      <c r="D4081" s="52" t="n">
        <v>49018</v>
      </c>
      <c r="E4081" s="53" t="s">
        <v>9481</v>
      </c>
      <c r="F4081" s="53" t="s">
        <v>9496</v>
      </c>
      <c r="G4081" s="53" t="s">
        <v>9497</v>
      </c>
    </row>
    <row r="4082" customFormat="false" ht="12.75" hidden="false" customHeight="true" outlineLevel="0" collapsed="false">
      <c r="D4082" s="52" t="n">
        <v>49018</v>
      </c>
      <c r="E4082" s="53" t="s">
        <v>9481</v>
      </c>
      <c r="F4082" s="53" t="s">
        <v>9498</v>
      </c>
      <c r="G4082" s="53" t="s">
        <v>9499</v>
      </c>
    </row>
    <row r="4083" customFormat="false" ht="12.75" hidden="false" customHeight="true" outlineLevel="0" collapsed="false">
      <c r="D4083" s="52" t="n">
        <v>51034</v>
      </c>
      <c r="E4083" s="53" t="s">
        <v>9500</v>
      </c>
      <c r="F4083" s="53" t="s">
        <v>9501</v>
      </c>
      <c r="G4083" s="53" t="s">
        <v>9502</v>
      </c>
    </row>
    <row r="4084" customFormat="false" ht="12.75" hidden="false" customHeight="true" outlineLevel="0" collapsed="false">
      <c r="D4084" s="52" t="n">
        <v>51034</v>
      </c>
      <c r="E4084" s="53" t="s">
        <v>9500</v>
      </c>
      <c r="F4084" s="53" t="s">
        <v>9503</v>
      </c>
      <c r="G4084" s="53" t="s">
        <v>9504</v>
      </c>
    </row>
    <row r="4085" customFormat="false" ht="12.75" hidden="false" customHeight="true" outlineLevel="0" collapsed="false">
      <c r="D4085" s="52" t="n">
        <v>51034</v>
      </c>
      <c r="E4085" s="53" t="s">
        <v>9500</v>
      </c>
      <c r="F4085" s="53" t="s">
        <v>9505</v>
      </c>
      <c r="G4085" s="53" t="s">
        <v>9506</v>
      </c>
    </row>
    <row r="4086" customFormat="false" ht="12.75" hidden="false" customHeight="true" outlineLevel="0" collapsed="false">
      <c r="D4086" s="52" t="n">
        <v>51034</v>
      </c>
      <c r="E4086" s="53" t="s">
        <v>9500</v>
      </c>
      <c r="F4086" s="53" t="s">
        <v>9507</v>
      </c>
      <c r="G4086" s="53" t="s">
        <v>3059</v>
      </c>
    </row>
    <row r="4087" customFormat="false" ht="12.75" hidden="false" customHeight="true" outlineLevel="0" collapsed="false">
      <c r="D4087" s="52" t="n">
        <v>51034</v>
      </c>
      <c r="E4087" s="53" t="s">
        <v>9500</v>
      </c>
      <c r="F4087" s="53" t="s">
        <v>9508</v>
      </c>
      <c r="G4087" s="53" t="s">
        <v>9509</v>
      </c>
    </row>
    <row r="4088" customFormat="false" ht="12.75" hidden="false" customHeight="true" outlineLevel="0" collapsed="false">
      <c r="D4088" s="52" t="n">
        <v>51034</v>
      </c>
      <c r="E4088" s="53" t="s">
        <v>9500</v>
      </c>
      <c r="F4088" s="53" t="s">
        <v>9510</v>
      </c>
      <c r="G4088" s="53" t="s">
        <v>9511</v>
      </c>
    </row>
    <row r="4089" customFormat="false" ht="12.75" hidden="false" customHeight="true" outlineLevel="0" collapsed="false">
      <c r="D4089" s="52" t="n">
        <v>51034</v>
      </c>
      <c r="E4089" s="53" t="s">
        <v>9500</v>
      </c>
      <c r="F4089" s="53" t="s">
        <v>9512</v>
      </c>
      <c r="G4089" s="53" t="s">
        <v>2546</v>
      </c>
    </row>
    <row r="4090" customFormat="false" ht="12.75" hidden="false" customHeight="true" outlineLevel="0" collapsed="false">
      <c r="D4090" s="52" t="n">
        <v>51034</v>
      </c>
      <c r="E4090" s="53" t="s">
        <v>9500</v>
      </c>
      <c r="F4090" s="53" t="s">
        <v>9513</v>
      </c>
      <c r="G4090" s="53" t="s">
        <v>3008</v>
      </c>
    </row>
    <row r="4091" customFormat="false" ht="12.75" hidden="false" customHeight="true" outlineLevel="0" collapsed="false">
      <c r="D4091" s="52" t="n">
        <v>51034</v>
      </c>
      <c r="E4091" s="53" t="s">
        <v>9500</v>
      </c>
      <c r="F4091" s="53" t="s">
        <v>9514</v>
      </c>
      <c r="G4091" s="53" t="s">
        <v>6983</v>
      </c>
    </row>
    <row r="4092" customFormat="false" ht="12.75" hidden="false" customHeight="true" outlineLevel="0" collapsed="false">
      <c r="D4092" s="52" t="n">
        <v>51034</v>
      </c>
      <c r="E4092" s="53" t="s">
        <v>9500</v>
      </c>
      <c r="F4092" s="53" t="s">
        <v>9515</v>
      </c>
      <c r="G4092" s="53" t="s">
        <v>9516</v>
      </c>
    </row>
    <row r="4093" customFormat="false" ht="12.75" hidden="false" customHeight="true" outlineLevel="0" collapsed="false">
      <c r="D4093" s="52" t="n">
        <v>51034</v>
      </c>
      <c r="E4093" s="53" t="s">
        <v>9500</v>
      </c>
      <c r="F4093" s="53" t="s">
        <v>9517</v>
      </c>
      <c r="G4093" s="53" t="s">
        <v>9518</v>
      </c>
    </row>
    <row r="4094" customFormat="false" ht="12.75" hidden="false" customHeight="true" outlineLevel="0" collapsed="false">
      <c r="D4094" s="52" t="n">
        <v>51034</v>
      </c>
      <c r="E4094" s="53" t="s">
        <v>9500</v>
      </c>
      <c r="F4094" s="53" t="s">
        <v>9519</v>
      </c>
      <c r="G4094" s="53" t="s">
        <v>9520</v>
      </c>
    </row>
    <row r="4095" customFormat="false" ht="12.75" hidden="false" customHeight="true" outlineLevel="0" collapsed="false">
      <c r="D4095" s="52" t="n">
        <v>51034</v>
      </c>
      <c r="E4095" s="53" t="s">
        <v>9500</v>
      </c>
      <c r="F4095" s="53" t="s">
        <v>9521</v>
      </c>
      <c r="G4095" s="53" t="s">
        <v>9522</v>
      </c>
    </row>
    <row r="4096" customFormat="false" ht="12.75" hidden="false" customHeight="true" outlineLevel="0" collapsed="false">
      <c r="D4096" s="52" t="n">
        <v>51034</v>
      </c>
      <c r="E4096" s="53" t="s">
        <v>9500</v>
      </c>
      <c r="F4096" s="53" t="s">
        <v>9523</v>
      </c>
      <c r="G4096" s="53" t="s">
        <v>9524</v>
      </c>
    </row>
    <row r="4097" customFormat="false" ht="12.75" hidden="false" customHeight="true" outlineLevel="0" collapsed="false">
      <c r="D4097" s="52" t="n">
        <v>51034</v>
      </c>
      <c r="E4097" s="53" t="s">
        <v>9500</v>
      </c>
      <c r="F4097" s="53" t="s">
        <v>9525</v>
      </c>
      <c r="G4097" s="53" t="s">
        <v>9526</v>
      </c>
    </row>
    <row r="4098" customFormat="false" ht="12.75" hidden="false" customHeight="true" outlineLevel="0" collapsed="false">
      <c r="D4098" s="52" t="n">
        <v>51034</v>
      </c>
      <c r="E4098" s="53" t="s">
        <v>9500</v>
      </c>
      <c r="F4098" s="53" t="s">
        <v>9527</v>
      </c>
      <c r="G4098" s="53" t="s">
        <v>3018</v>
      </c>
    </row>
    <row r="4099" customFormat="false" ht="12.75" hidden="false" customHeight="true" outlineLevel="0" collapsed="false">
      <c r="D4099" s="52" t="n">
        <v>51034</v>
      </c>
      <c r="E4099" s="53" t="s">
        <v>9500</v>
      </c>
      <c r="F4099" s="53" t="s">
        <v>9528</v>
      </c>
      <c r="G4099" s="53" t="s">
        <v>9529</v>
      </c>
    </row>
    <row r="4100" customFormat="false" ht="12.75" hidden="false" customHeight="true" outlineLevel="0" collapsed="false">
      <c r="D4100" s="52" t="n">
        <v>50033</v>
      </c>
      <c r="E4100" s="53" t="s">
        <v>9530</v>
      </c>
      <c r="F4100" s="53" t="s">
        <v>9531</v>
      </c>
      <c r="G4100" s="53" t="s">
        <v>9532</v>
      </c>
    </row>
    <row r="4101" customFormat="false" ht="12.75" hidden="false" customHeight="true" outlineLevel="0" collapsed="false">
      <c r="D4101" s="52" t="n">
        <v>50033</v>
      </c>
      <c r="E4101" s="53" t="s">
        <v>9530</v>
      </c>
      <c r="F4101" s="53" t="s">
        <v>9533</v>
      </c>
      <c r="G4101" s="53" t="s">
        <v>9534</v>
      </c>
    </row>
    <row r="4102" customFormat="false" ht="12.75" hidden="false" customHeight="true" outlineLevel="0" collapsed="false">
      <c r="D4102" s="52" t="n">
        <v>50033</v>
      </c>
      <c r="E4102" s="53" t="s">
        <v>9530</v>
      </c>
      <c r="F4102" s="53" t="s">
        <v>9535</v>
      </c>
      <c r="G4102" s="53" t="s">
        <v>3259</v>
      </c>
    </row>
    <row r="4103" customFormat="false" ht="12.75" hidden="false" customHeight="true" outlineLevel="0" collapsed="false">
      <c r="D4103" s="52" t="n">
        <v>50033</v>
      </c>
      <c r="E4103" s="53" t="s">
        <v>9530</v>
      </c>
      <c r="F4103" s="53" t="s">
        <v>9536</v>
      </c>
      <c r="G4103" s="53" t="s">
        <v>9537</v>
      </c>
    </row>
    <row r="4104" customFormat="false" ht="12.75" hidden="false" customHeight="true" outlineLevel="0" collapsed="false">
      <c r="D4104" s="52" t="n">
        <v>50033</v>
      </c>
      <c r="E4104" s="53" t="s">
        <v>9530</v>
      </c>
      <c r="F4104" s="53" t="s">
        <v>9538</v>
      </c>
      <c r="G4104" s="53" t="s">
        <v>9087</v>
      </c>
    </row>
    <row r="4105" customFormat="false" ht="12.75" hidden="false" customHeight="true" outlineLevel="0" collapsed="false">
      <c r="D4105" s="52" t="n">
        <v>50033</v>
      </c>
      <c r="E4105" s="53" t="s">
        <v>9530</v>
      </c>
      <c r="F4105" s="53" t="s">
        <v>9539</v>
      </c>
      <c r="G4105" s="53" t="s">
        <v>7805</v>
      </c>
    </row>
    <row r="4106" customFormat="false" ht="12.75" hidden="false" customHeight="true" outlineLevel="0" collapsed="false">
      <c r="D4106" s="52" t="n">
        <v>50033</v>
      </c>
      <c r="E4106" s="53" t="s">
        <v>9530</v>
      </c>
      <c r="F4106" s="53" t="s">
        <v>9540</v>
      </c>
      <c r="G4106" s="53" t="s">
        <v>9541</v>
      </c>
    </row>
    <row r="4107" customFormat="false" ht="12.75" hidden="false" customHeight="true" outlineLevel="0" collapsed="false">
      <c r="D4107" s="52" t="n">
        <v>50033</v>
      </c>
      <c r="E4107" s="53" t="s">
        <v>9530</v>
      </c>
      <c r="F4107" s="53" t="s">
        <v>9542</v>
      </c>
      <c r="G4107" s="53" t="s">
        <v>9543</v>
      </c>
    </row>
    <row r="4108" customFormat="false" ht="12.75" hidden="false" customHeight="true" outlineLevel="0" collapsed="false">
      <c r="D4108" s="52" t="n">
        <v>50033</v>
      </c>
      <c r="E4108" s="53" t="s">
        <v>9530</v>
      </c>
      <c r="F4108" s="53" t="s">
        <v>9544</v>
      </c>
      <c r="G4108" s="53" t="s">
        <v>9545</v>
      </c>
    </row>
    <row r="4109" customFormat="false" ht="12.75" hidden="false" customHeight="true" outlineLevel="0" collapsed="false">
      <c r="D4109" s="52" t="n">
        <v>50033</v>
      </c>
      <c r="E4109" s="53" t="s">
        <v>9530</v>
      </c>
      <c r="F4109" s="53" t="s">
        <v>9546</v>
      </c>
      <c r="G4109" s="53" t="s">
        <v>3678</v>
      </c>
    </row>
    <row r="4110" customFormat="false" ht="12.75" hidden="false" customHeight="true" outlineLevel="0" collapsed="false">
      <c r="D4110" s="52" t="n">
        <v>50033</v>
      </c>
      <c r="E4110" s="53" t="s">
        <v>9530</v>
      </c>
      <c r="F4110" s="53" t="s">
        <v>9547</v>
      </c>
      <c r="G4110" s="53" t="s">
        <v>9548</v>
      </c>
    </row>
    <row r="4111" customFormat="false" ht="12.75" hidden="false" customHeight="true" outlineLevel="0" collapsed="false">
      <c r="D4111" s="52" t="n">
        <v>53022</v>
      </c>
      <c r="E4111" s="53" t="s">
        <v>9549</v>
      </c>
      <c r="F4111" s="53" t="s">
        <v>9550</v>
      </c>
      <c r="G4111" s="53" t="s">
        <v>9551</v>
      </c>
    </row>
    <row r="4112" customFormat="false" ht="12.75" hidden="false" customHeight="true" outlineLevel="0" collapsed="false">
      <c r="D4112" s="52" t="n">
        <v>53022</v>
      </c>
      <c r="E4112" s="53" t="s">
        <v>9549</v>
      </c>
      <c r="F4112" s="53" t="s">
        <v>9552</v>
      </c>
      <c r="G4112" s="53" t="s">
        <v>9553</v>
      </c>
    </row>
    <row r="4113" customFormat="false" ht="12.75" hidden="false" customHeight="true" outlineLevel="0" collapsed="false">
      <c r="D4113" s="52" t="n">
        <v>53022</v>
      </c>
      <c r="E4113" s="53" t="s">
        <v>9549</v>
      </c>
      <c r="F4113" s="53" t="s">
        <v>9554</v>
      </c>
      <c r="G4113" s="53" t="s">
        <v>9555</v>
      </c>
    </row>
    <row r="4114" customFormat="false" ht="12.75" hidden="false" customHeight="true" outlineLevel="0" collapsed="false">
      <c r="D4114" s="52" t="n">
        <v>53022</v>
      </c>
      <c r="E4114" s="53" t="s">
        <v>9549</v>
      </c>
      <c r="F4114" s="53" t="s">
        <v>9556</v>
      </c>
      <c r="G4114" s="53" t="s">
        <v>9557</v>
      </c>
    </row>
    <row r="4115" customFormat="false" ht="12.75" hidden="false" customHeight="true" outlineLevel="0" collapsed="false">
      <c r="D4115" s="52" t="n">
        <v>53022</v>
      </c>
      <c r="E4115" s="53" t="s">
        <v>9549</v>
      </c>
      <c r="F4115" s="53" t="s">
        <v>9558</v>
      </c>
      <c r="G4115" s="53" t="s">
        <v>9526</v>
      </c>
    </row>
    <row r="4116" customFormat="false" ht="12.75" hidden="false" customHeight="true" outlineLevel="0" collapsed="false">
      <c r="D4116" s="52" t="n">
        <v>53022</v>
      </c>
      <c r="E4116" s="53" t="s">
        <v>9549</v>
      </c>
      <c r="F4116" s="53" t="s">
        <v>9559</v>
      </c>
      <c r="G4116" s="53" t="s">
        <v>2674</v>
      </c>
    </row>
    <row r="4117" customFormat="false" ht="12.75" hidden="false" customHeight="true" outlineLevel="0" collapsed="false">
      <c r="D4117" s="52" t="n">
        <v>50034</v>
      </c>
      <c r="E4117" s="53" t="s">
        <v>9560</v>
      </c>
      <c r="F4117" s="53" t="s">
        <v>9561</v>
      </c>
      <c r="G4117" s="53" t="s">
        <v>9562</v>
      </c>
    </row>
    <row r="4118" customFormat="false" ht="12.75" hidden="false" customHeight="true" outlineLevel="0" collapsed="false">
      <c r="D4118" s="52" t="n">
        <v>50034</v>
      </c>
      <c r="E4118" s="53" t="s">
        <v>9560</v>
      </c>
      <c r="F4118" s="53" t="s">
        <v>9563</v>
      </c>
      <c r="G4118" s="53" t="s">
        <v>9564</v>
      </c>
    </row>
    <row r="4119" customFormat="false" ht="12.75" hidden="false" customHeight="true" outlineLevel="0" collapsed="false">
      <c r="D4119" s="52" t="n">
        <v>50034</v>
      </c>
      <c r="E4119" s="53" t="s">
        <v>9560</v>
      </c>
      <c r="F4119" s="53" t="s">
        <v>9565</v>
      </c>
      <c r="G4119" s="53" t="s">
        <v>2216</v>
      </c>
    </row>
    <row r="4120" customFormat="false" ht="12.75" hidden="false" customHeight="true" outlineLevel="0" collapsed="false">
      <c r="D4120" s="52" t="n">
        <v>50034</v>
      </c>
      <c r="E4120" s="53" t="s">
        <v>9560</v>
      </c>
      <c r="F4120" s="53" t="s">
        <v>9566</v>
      </c>
      <c r="G4120" s="53" t="s">
        <v>9567</v>
      </c>
    </row>
    <row r="4121" customFormat="false" ht="12.75" hidden="false" customHeight="true" outlineLevel="0" collapsed="false">
      <c r="D4121" s="52" t="n">
        <v>50034</v>
      </c>
      <c r="E4121" s="53" t="s">
        <v>9560</v>
      </c>
      <c r="F4121" s="53" t="s">
        <v>9568</v>
      </c>
      <c r="G4121" s="53" t="s">
        <v>9569</v>
      </c>
    </row>
    <row r="4122" customFormat="false" ht="12.75" hidden="false" customHeight="true" outlineLevel="0" collapsed="false">
      <c r="D4122" s="52" t="n">
        <v>50034</v>
      </c>
      <c r="E4122" s="53" t="s">
        <v>9560</v>
      </c>
      <c r="F4122" s="53" t="s">
        <v>9570</v>
      </c>
      <c r="G4122" s="53" t="s">
        <v>5324</v>
      </c>
    </row>
    <row r="4123" customFormat="false" ht="12.75" hidden="false" customHeight="true" outlineLevel="0" collapsed="false">
      <c r="D4123" s="52" t="n">
        <v>50035</v>
      </c>
      <c r="E4123" s="53" t="s">
        <v>9571</v>
      </c>
      <c r="F4123" s="53" t="s">
        <v>9572</v>
      </c>
      <c r="G4123" s="53" t="s">
        <v>9573</v>
      </c>
    </row>
    <row r="4124" customFormat="false" ht="12.75" hidden="false" customHeight="true" outlineLevel="0" collapsed="false">
      <c r="D4124" s="52" t="n">
        <v>50035</v>
      </c>
      <c r="E4124" s="53" t="s">
        <v>9571</v>
      </c>
      <c r="F4124" s="53" t="s">
        <v>9574</v>
      </c>
      <c r="G4124" s="53" t="s">
        <v>3445</v>
      </c>
    </row>
    <row r="4125" customFormat="false" ht="12.75" hidden="false" customHeight="true" outlineLevel="0" collapsed="false">
      <c r="D4125" s="52" t="n">
        <v>50035</v>
      </c>
      <c r="E4125" s="53" t="s">
        <v>9571</v>
      </c>
      <c r="F4125" s="53" t="s">
        <v>9575</v>
      </c>
      <c r="G4125" s="53" t="s">
        <v>9576</v>
      </c>
    </row>
    <row r="4126" customFormat="false" ht="12.75" hidden="false" customHeight="true" outlineLevel="0" collapsed="false">
      <c r="D4126" s="52" t="n">
        <v>50035</v>
      </c>
      <c r="E4126" s="53" t="s">
        <v>9571</v>
      </c>
      <c r="F4126" s="53" t="s">
        <v>9577</v>
      </c>
      <c r="G4126" s="53" t="s">
        <v>9578</v>
      </c>
    </row>
    <row r="4127" customFormat="false" ht="12.75" hidden="false" customHeight="true" outlineLevel="0" collapsed="false">
      <c r="D4127" s="52" t="n">
        <v>50035</v>
      </c>
      <c r="E4127" s="53" t="s">
        <v>9571</v>
      </c>
      <c r="F4127" s="53" t="s">
        <v>9579</v>
      </c>
      <c r="G4127" s="53" t="s">
        <v>9580</v>
      </c>
    </row>
    <row r="4128" customFormat="false" ht="12.75" hidden="false" customHeight="true" outlineLevel="0" collapsed="false">
      <c r="D4128" s="52" t="n">
        <v>50035</v>
      </c>
      <c r="E4128" s="53" t="s">
        <v>9571</v>
      </c>
      <c r="F4128" s="53" t="s">
        <v>9581</v>
      </c>
      <c r="G4128" s="53" t="s">
        <v>9582</v>
      </c>
    </row>
    <row r="4129" customFormat="false" ht="12.75" hidden="false" customHeight="true" outlineLevel="0" collapsed="false">
      <c r="D4129" s="52" t="n">
        <v>50035</v>
      </c>
      <c r="E4129" s="53" t="s">
        <v>9571</v>
      </c>
      <c r="F4129" s="53" t="s">
        <v>9583</v>
      </c>
      <c r="G4129" s="53" t="s">
        <v>9584</v>
      </c>
    </row>
    <row r="4130" customFormat="false" ht="12.75" hidden="false" customHeight="true" outlineLevel="0" collapsed="false">
      <c r="D4130" s="52" t="n">
        <v>50035</v>
      </c>
      <c r="E4130" s="53" t="s">
        <v>9571</v>
      </c>
      <c r="F4130" s="53" t="s">
        <v>9585</v>
      </c>
      <c r="G4130" s="53" t="s">
        <v>2505</v>
      </c>
    </row>
    <row r="4131" customFormat="false" ht="12.75" hidden="false" customHeight="true" outlineLevel="0" collapsed="false">
      <c r="D4131" s="52" t="n">
        <v>50035</v>
      </c>
      <c r="E4131" s="53" t="s">
        <v>9571</v>
      </c>
      <c r="F4131" s="53" t="s">
        <v>9586</v>
      </c>
      <c r="G4131" s="53" t="s">
        <v>9587</v>
      </c>
    </row>
    <row r="4132" customFormat="false" ht="12.75" hidden="false" customHeight="true" outlineLevel="0" collapsed="false">
      <c r="D4132" s="52" t="n">
        <v>50035</v>
      </c>
      <c r="E4132" s="53" t="s">
        <v>9571</v>
      </c>
      <c r="F4132" s="53" t="s">
        <v>9588</v>
      </c>
      <c r="G4132" s="53" t="s">
        <v>2678</v>
      </c>
    </row>
    <row r="4133" customFormat="false" ht="12.75" hidden="false" customHeight="true" outlineLevel="0" collapsed="false">
      <c r="D4133" s="52" t="n">
        <v>50035</v>
      </c>
      <c r="E4133" s="53" t="s">
        <v>9571</v>
      </c>
      <c r="F4133" s="53" t="s">
        <v>9589</v>
      </c>
      <c r="G4133" s="53" t="s">
        <v>9590</v>
      </c>
    </row>
    <row r="4134" customFormat="false" ht="12.75" hidden="false" customHeight="true" outlineLevel="0" collapsed="false">
      <c r="D4134" s="52" t="n">
        <v>52031</v>
      </c>
      <c r="E4134" s="53" t="s">
        <v>9591</v>
      </c>
      <c r="F4134" s="53" t="s">
        <v>9592</v>
      </c>
      <c r="G4134" s="53" t="s">
        <v>9593</v>
      </c>
    </row>
    <row r="4135" customFormat="false" ht="12.75" hidden="false" customHeight="true" outlineLevel="0" collapsed="false">
      <c r="D4135" s="52" t="n">
        <v>52031</v>
      </c>
      <c r="E4135" s="53" t="s">
        <v>9591</v>
      </c>
      <c r="F4135" s="53" t="s">
        <v>9594</v>
      </c>
      <c r="G4135" s="53" t="s">
        <v>9595</v>
      </c>
    </row>
    <row r="4136" customFormat="false" ht="12.75" hidden="false" customHeight="true" outlineLevel="0" collapsed="false">
      <c r="D4136" s="52" t="n">
        <v>52031</v>
      </c>
      <c r="E4136" s="53" t="s">
        <v>9591</v>
      </c>
      <c r="F4136" s="53" t="s">
        <v>9596</v>
      </c>
      <c r="G4136" s="53" t="s">
        <v>9597</v>
      </c>
    </row>
    <row r="4137" customFormat="false" ht="12.75" hidden="false" customHeight="true" outlineLevel="0" collapsed="false">
      <c r="D4137" s="52" t="n">
        <v>52031</v>
      </c>
      <c r="E4137" s="53" t="s">
        <v>9591</v>
      </c>
      <c r="F4137" s="53" t="s">
        <v>9598</v>
      </c>
      <c r="G4137" s="53" t="s">
        <v>9599</v>
      </c>
    </row>
    <row r="4138" customFormat="false" ht="12.75" hidden="false" customHeight="true" outlineLevel="0" collapsed="false">
      <c r="D4138" s="52" t="n">
        <v>52031</v>
      </c>
      <c r="E4138" s="53" t="s">
        <v>9591</v>
      </c>
      <c r="F4138" s="53" t="s">
        <v>9600</v>
      </c>
      <c r="G4138" s="53" t="s">
        <v>9601</v>
      </c>
    </row>
    <row r="4139" customFormat="false" ht="12.75" hidden="false" customHeight="true" outlineLevel="0" collapsed="false">
      <c r="D4139" s="52" t="n">
        <v>52031</v>
      </c>
      <c r="E4139" s="53" t="s">
        <v>9591</v>
      </c>
      <c r="F4139" s="53" t="s">
        <v>9602</v>
      </c>
      <c r="G4139" s="53" t="s">
        <v>9603</v>
      </c>
    </row>
    <row r="4140" customFormat="false" ht="12.75" hidden="false" customHeight="true" outlineLevel="0" collapsed="false">
      <c r="D4140" s="52" t="n">
        <v>52031</v>
      </c>
      <c r="E4140" s="53" t="s">
        <v>9591</v>
      </c>
      <c r="F4140" s="53" t="s">
        <v>9604</v>
      </c>
      <c r="G4140" s="53" t="s">
        <v>9605</v>
      </c>
    </row>
    <row r="4141" customFormat="false" ht="12.75" hidden="false" customHeight="true" outlineLevel="0" collapsed="false">
      <c r="D4141" s="52" t="n">
        <v>49019</v>
      </c>
      <c r="E4141" s="53" t="s">
        <v>9606</v>
      </c>
      <c r="F4141" s="53" t="s">
        <v>9607</v>
      </c>
      <c r="G4141" s="53" t="s">
        <v>9608</v>
      </c>
    </row>
    <row r="4142" customFormat="false" ht="12.75" hidden="false" customHeight="true" outlineLevel="0" collapsed="false">
      <c r="D4142" s="52" t="n">
        <v>49019</v>
      </c>
      <c r="E4142" s="53" t="s">
        <v>9606</v>
      </c>
      <c r="F4142" s="53" t="s">
        <v>9609</v>
      </c>
      <c r="G4142" s="53" t="s">
        <v>1551</v>
      </c>
    </row>
    <row r="4143" customFormat="false" ht="12.75" hidden="false" customHeight="true" outlineLevel="0" collapsed="false">
      <c r="D4143" s="52" t="n">
        <v>49019</v>
      </c>
      <c r="E4143" s="53" t="s">
        <v>9606</v>
      </c>
      <c r="F4143" s="53" t="s">
        <v>9610</v>
      </c>
      <c r="G4143" s="53" t="s">
        <v>9611</v>
      </c>
    </row>
    <row r="4144" customFormat="false" ht="12.75" hidden="false" customHeight="true" outlineLevel="0" collapsed="false">
      <c r="D4144" s="52" t="n">
        <v>49019</v>
      </c>
      <c r="E4144" s="53" t="s">
        <v>9606</v>
      </c>
      <c r="F4144" s="53" t="s">
        <v>9612</v>
      </c>
      <c r="G4144" s="53" t="s">
        <v>9613</v>
      </c>
    </row>
    <row r="4145" customFormat="false" ht="12.75" hidden="false" customHeight="true" outlineLevel="0" collapsed="false">
      <c r="D4145" s="52" t="n">
        <v>48041</v>
      </c>
      <c r="E4145" s="53" t="s">
        <v>9614</v>
      </c>
      <c r="F4145" s="53" t="s">
        <v>9615</v>
      </c>
      <c r="G4145" s="53" t="s">
        <v>5965</v>
      </c>
    </row>
    <row r="4146" customFormat="false" ht="12.75" hidden="false" customHeight="true" outlineLevel="0" collapsed="false">
      <c r="D4146" s="52" t="n">
        <v>48041</v>
      </c>
      <c r="E4146" s="53" t="s">
        <v>9614</v>
      </c>
      <c r="F4146" s="53" t="s">
        <v>9616</v>
      </c>
      <c r="G4146" s="53" t="s">
        <v>9617</v>
      </c>
    </row>
    <row r="4147" customFormat="false" ht="12.75" hidden="false" customHeight="true" outlineLevel="0" collapsed="false">
      <c r="D4147" s="52" t="n">
        <v>48041</v>
      </c>
      <c r="E4147" s="53" t="s">
        <v>9614</v>
      </c>
      <c r="F4147" s="53" t="s">
        <v>9618</v>
      </c>
      <c r="G4147" s="53" t="s">
        <v>9619</v>
      </c>
    </row>
    <row r="4148" customFormat="false" ht="12.75" hidden="false" customHeight="true" outlineLevel="0" collapsed="false">
      <c r="D4148" s="52" t="n">
        <v>48041</v>
      </c>
      <c r="E4148" s="53" t="s">
        <v>9614</v>
      </c>
      <c r="F4148" s="53" t="s">
        <v>9620</v>
      </c>
      <c r="G4148" s="53" t="s">
        <v>9621</v>
      </c>
    </row>
    <row r="4149" customFormat="false" ht="12.75" hidden="false" customHeight="true" outlineLevel="0" collapsed="false">
      <c r="D4149" s="52" t="n">
        <v>48041</v>
      </c>
      <c r="E4149" s="53" t="s">
        <v>9614</v>
      </c>
      <c r="F4149" s="53" t="s">
        <v>9622</v>
      </c>
      <c r="G4149" s="53" t="s">
        <v>9623</v>
      </c>
    </row>
    <row r="4150" customFormat="false" ht="12.75" hidden="false" customHeight="true" outlineLevel="0" collapsed="false">
      <c r="D4150" s="52" t="n">
        <v>48041</v>
      </c>
      <c r="E4150" s="53" t="s">
        <v>9614</v>
      </c>
      <c r="F4150" s="53" t="s">
        <v>9624</v>
      </c>
      <c r="G4150" s="53" t="s">
        <v>9625</v>
      </c>
    </row>
    <row r="4151" customFormat="false" ht="12.75" hidden="false" customHeight="true" outlineLevel="0" collapsed="false">
      <c r="D4151" s="52" t="n">
        <v>48041</v>
      </c>
      <c r="E4151" s="53" t="s">
        <v>9614</v>
      </c>
      <c r="F4151" s="53" t="s">
        <v>9626</v>
      </c>
      <c r="G4151" s="53" t="s">
        <v>9627</v>
      </c>
    </row>
    <row r="4152" customFormat="false" ht="12.75" hidden="false" customHeight="true" outlineLevel="0" collapsed="false">
      <c r="D4152" s="52" t="n">
        <v>48041</v>
      </c>
      <c r="E4152" s="53" t="s">
        <v>9614</v>
      </c>
      <c r="F4152" s="53" t="s">
        <v>9628</v>
      </c>
      <c r="G4152" s="53" t="s">
        <v>9629</v>
      </c>
    </row>
    <row r="4153" customFormat="false" ht="12.75" hidden="false" customHeight="true" outlineLevel="0" collapsed="false">
      <c r="D4153" s="52" t="n">
        <v>48041</v>
      </c>
      <c r="E4153" s="53" t="s">
        <v>9614</v>
      </c>
      <c r="F4153" s="53" t="s">
        <v>9630</v>
      </c>
      <c r="G4153" s="53" t="s">
        <v>9631</v>
      </c>
    </row>
    <row r="4154" customFormat="false" ht="12.75" hidden="false" customHeight="true" outlineLevel="0" collapsed="false">
      <c r="D4154" s="52" t="n">
        <v>48041</v>
      </c>
      <c r="E4154" s="53" t="s">
        <v>9614</v>
      </c>
      <c r="F4154" s="53" t="s">
        <v>9632</v>
      </c>
      <c r="G4154" s="53" t="s">
        <v>2876</v>
      </c>
    </row>
    <row r="4155" customFormat="false" ht="12.75" hidden="false" customHeight="true" outlineLevel="0" collapsed="false">
      <c r="D4155" s="52" t="n">
        <v>48041</v>
      </c>
      <c r="E4155" s="53" t="s">
        <v>9614</v>
      </c>
      <c r="F4155" s="53" t="s">
        <v>9633</v>
      </c>
      <c r="G4155" s="53" t="s">
        <v>9634</v>
      </c>
    </row>
    <row r="4156" customFormat="false" ht="12.75" hidden="false" customHeight="true" outlineLevel="0" collapsed="false">
      <c r="D4156" s="52" t="n">
        <v>48041</v>
      </c>
      <c r="E4156" s="53" t="s">
        <v>9614</v>
      </c>
      <c r="F4156" s="53" t="s">
        <v>9635</v>
      </c>
      <c r="G4156" s="53" t="s">
        <v>9636</v>
      </c>
    </row>
    <row r="4157" customFormat="false" ht="12.75" hidden="false" customHeight="true" outlineLevel="0" collapsed="false">
      <c r="D4157" s="52" t="n">
        <v>48041</v>
      </c>
      <c r="E4157" s="53" t="s">
        <v>9614</v>
      </c>
      <c r="F4157" s="53" t="s">
        <v>9637</v>
      </c>
      <c r="G4157" s="53" t="s">
        <v>9638</v>
      </c>
    </row>
    <row r="4158" customFormat="false" ht="12.75" hidden="false" customHeight="true" outlineLevel="0" collapsed="false">
      <c r="D4158" s="52" t="n">
        <v>48041</v>
      </c>
      <c r="E4158" s="53" t="s">
        <v>9614</v>
      </c>
      <c r="F4158" s="53" t="s">
        <v>9639</v>
      </c>
      <c r="G4158" s="53" t="s">
        <v>9640</v>
      </c>
    </row>
    <row r="4159" customFormat="false" ht="12.75" hidden="false" customHeight="true" outlineLevel="0" collapsed="false">
      <c r="D4159" s="52" t="n">
        <v>48041</v>
      </c>
      <c r="E4159" s="53" t="s">
        <v>9614</v>
      </c>
      <c r="F4159" s="53" t="s">
        <v>9641</v>
      </c>
      <c r="G4159" s="53" t="s">
        <v>9642</v>
      </c>
    </row>
    <row r="4160" customFormat="false" ht="12.75" hidden="false" customHeight="true" outlineLevel="0" collapsed="false">
      <c r="D4160" s="52" t="n">
        <v>48041</v>
      </c>
      <c r="E4160" s="53" t="s">
        <v>9614</v>
      </c>
      <c r="F4160" s="53" t="s">
        <v>9643</v>
      </c>
      <c r="G4160" s="53" t="s">
        <v>2301</v>
      </c>
    </row>
    <row r="4161" customFormat="false" ht="12.75" hidden="false" customHeight="true" outlineLevel="0" collapsed="false">
      <c r="D4161" s="52" t="n">
        <v>53023</v>
      </c>
      <c r="E4161" s="53" t="s">
        <v>9644</v>
      </c>
      <c r="F4161" s="53" t="s">
        <v>9645</v>
      </c>
      <c r="G4161" s="53" t="s">
        <v>9646</v>
      </c>
    </row>
    <row r="4162" customFormat="false" ht="12.75" hidden="false" customHeight="true" outlineLevel="0" collapsed="false">
      <c r="D4162" s="52" t="n">
        <v>53023</v>
      </c>
      <c r="E4162" s="53" t="s">
        <v>9644</v>
      </c>
      <c r="F4162" s="53" t="s">
        <v>9647</v>
      </c>
      <c r="G4162" s="53" t="s">
        <v>9648</v>
      </c>
    </row>
    <row r="4163" customFormat="false" ht="12.75" hidden="false" customHeight="true" outlineLevel="0" collapsed="false">
      <c r="D4163" s="52" t="n">
        <v>53023</v>
      </c>
      <c r="E4163" s="53" t="s">
        <v>9644</v>
      </c>
      <c r="F4163" s="53" t="s">
        <v>9649</v>
      </c>
      <c r="G4163" s="53" t="s">
        <v>9650</v>
      </c>
    </row>
    <row r="4164" customFormat="false" ht="12.75" hidden="false" customHeight="true" outlineLevel="0" collapsed="false">
      <c r="D4164" s="52" t="n">
        <v>53023</v>
      </c>
      <c r="E4164" s="53" t="s">
        <v>9644</v>
      </c>
      <c r="F4164" s="53" t="s">
        <v>9651</v>
      </c>
      <c r="G4164" s="53" t="s">
        <v>9652</v>
      </c>
    </row>
    <row r="4165" customFormat="false" ht="12.75" hidden="false" customHeight="true" outlineLevel="0" collapsed="false">
      <c r="D4165" s="52" t="n">
        <v>53023</v>
      </c>
      <c r="E4165" s="53" t="s">
        <v>9644</v>
      </c>
      <c r="F4165" s="53" t="s">
        <v>9653</v>
      </c>
      <c r="G4165" s="53" t="s">
        <v>9654</v>
      </c>
    </row>
    <row r="4166" customFormat="false" ht="12.75" hidden="false" customHeight="true" outlineLevel="0" collapsed="false">
      <c r="D4166" s="52" t="n">
        <v>53023</v>
      </c>
      <c r="E4166" s="53" t="s">
        <v>9644</v>
      </c>
      <c r="F4166" s="53" t="s">
        <v>9655</v>
      </c>
      <c r="G4166" s="53" t="s">
        <v>9656</v>
      </c>
    </row>
    <row r="4167" customFormat="false" ht="12.75" hidden="false" customHeight="true" outlineLevel="0" collapsed="false">
      <c r="D4167" s="52" t="n">
        <v>53023</v>
      </c>
      <c r="E4167" s="53" t="s">
        <v>9644</v>
      </c>
      <c r="F4167" s="53" t="s">
        <v>9657</v>
      </c>
      <c r="G4167" s="53" t="s">
        <v>8970</v>
      </c>
    </row>
    <row r="4168" customFormat="false" ht="12.75" hidden="false" customHeight="true" outlineLevel="0" collapsed="false">
      <c r="D4168" s="52" t="n">
        <v>53023</v>
      </c>
      <c r="E4168" s="53" t="s">
        <v>9644</v>
      </c>
      <c r="F4168" s="53" t="s">
        <v>9658</v>
      </c>
      <c r="G4168" s="53" t="s">
        <v>9659</v>
      </c>
    </row>
    <row r="4169" customFormat="false" ht="12.75" hidden="false" customHeight="true" outlineLevel="0" collapsed="false">
      <c r="D4169" s="52" t="n">
        <v>53023</v>
      </c>
      <c r="E4169" s="53" t="s">
        <v>9644</v>
      </c>
      <c r="F4169" s="53" t="s">
        <v>9660</v>
      </c>
      <c r="G4169" s="53" t="s">
        <v>9661</v>
      </c>
    </row>
    <row r="4170" customFormat="false" ht="12.75" hidden="false" customHeight="true" outlineLevel="0" collapsed="false">
      <c r="D4170" s="52" t="n">
        <v>53023</v>
      </c>
      <c r="E4170" s="53" t="s">
        <v>9644</v>
      </c>
      <c r="F4170" s="53" t="s">
        <v>9662</v>
      </c>
      <c r="G4170" s="53" t="s">
        <v>9663</v>
      </c>
    </row>
    <row r="4171" customFormat="false" ht="12.75" hidden="false" customHeight="true" outlineLevel="0" collapsed="false">
      <c r="D4171" s="52" t="n">
        <v>53023</v>
      </c>
      <c r="E4171" s="53" t="s">
        <v>9644</v>
      </c>
      <c r="F4171" s="53" t="s">
        <v>9664</v>
      </c>
      <c r="G4171" s="53" t="s">
        <v>9665</v>
      </c>
    </row>
    <row r="4172" customFormat="false" ht="12.75" hidden="false" customHeight="true" outlineLevel="0" collapsed="false">
      <c r="D4172" s="52" t="n">
        <v>53023</v>
      </c>
      <c r="E4172" s="53" t="s">
        <v>9644</v>
      </c>
      <c r="F4172" s="53" t="s">
        <v>9666</v>
      </c>
      <c r="G4172" s="53" t="s">
        <v>9202</v>
      </c>
    </row>
    <row r="4173" customFormat="false" ht="12.75" hidden="false" customHeight="true" outlineLevel="0" collapsed="false">
      <c r="D4173" s="52" t="n">
        <v>53023</v>
      </c>
      <c r="E4173" s="53" t="s">
        <v>9644</v>
      </c>
      <c r="F4173" s="53" t="s">
        <v>9667</v>
      </c>
      <c r="G4173" s="53" t="s">
        <v>9668</v>
      </c>
    </row>
    <row r="4174" customFormat="false" ht="12.75" hidden="false" customHeight="true" outlineLevel="0" collapsed="false">
      <c r="D4174" s="52" t="n">
        <v>53023</v>
      </c>
      <c r="E4174" s="53" t="s">
        <v>9644</v>
      </c>
      <c r="F4174" s="53" t="s">
        <v>9669</v>
      </c>
      <c r="G4174" s="53" t="s">
        <v>9670</v>
      </c>
    </row>
    <row r="4175" customFormat="false" ht="12.75" hidden="false" customHeight="true" outlineLevel="0" collapsed="false">
      <c r="D4175" s="52" t="n">
        <v>53023</v>
      </c>
      <c r="E4175" s="53" t="s">
        <v>9644</v>
      </c>
      <c r="F4175" s="53" t="s">
        <v>9671</v>
      </c>
      <c r="G4175" s="53" t="s">
        <v>9672</v>
      </c>
    </row>
    <row r="4176" customFormat="false" ht="12.75" hidden="false" customHeight="true" outlineLevel="0" collapsed="false">
      <c r="D4176" s="52" t="n">
        <v>53023</v>
      </c>
      <c r="E4176" s="53" t="s">
        <v>9644</v>
      </c>
      <c r="F4176" s="53" t="s">
        <v>9673</v>
      </c>
      <c r="G4176" s="53" t="s">
        <v>2949</v>
      </c>
    </row>
    <row r="4177" customFormat="false" ht="12.75" hidden="false" customHeight="true" outlineLevel="0" collapsed="false">
      <c r="D4177" s="52" t="n">
        <v>53023</v>
      </c>
      <c r="E4177" s="53" t="s">
        <v>9644</v>
      </c>
      <c r="F4177" s="53" t="s">
        <v>9674</v>
      </c>
      <c r="G4177" s="53" t="s">
        <v>7682</v>
      </c>
    </row>
    <row r="4178" customFormat="false" ht="12.75" hidden="false" customHeight="true" outlineLevel="0" collapsed="false">
      <c r="D4178" s="52" t="n">
        <v>53023</v>
      </c>
      <c r="E4178" s="53" t="s">
        <v>9644</v>
      </c>
      <c r="F4178" s="53" t="s">
        <v>9675</v>
      </c>
      <c r="G4178" s="53" t="s">
        <v>9676</v>
      </c>
    </row>
    <row r="4179" customFormat="false" ht="12.75" hidden="false" customHeight="true" outlineLevel="0" collapsed="false">
      <c r="D4179" s="52" t="n">
        <v>53024</v>
      </c>
      <c r="E4179" s="53" t="s">
        <v>9677</v>
      </c>
      <c r="F4179" s="53" t="s">
        <v>9678</v>
      </c>
      <c r="G4179" s="53" t="s">
        <v>9679</v>
      </c>
    </row>
    <row r="4180" customFormat="false" ht="12.75" hidden="false" customHeight="true" outlineLevel="0" collapsed="false">
      <c r="D4180" s="52" t="n">
        <v>53024</v>
      </c>
      <c r="E4180" s="53" t="s">
        <v>9677</v>
      </c>
      <c r="F4180" s="53" t="s">
        <v>9680</v>
      </c>
      <c r="G4180" s="53" t="s">
        <v>7902</v>
      </c>
    </row>
    <row r="4181" customFormat="false" ht="12.75" hidden="false" customHeight="true" outlineLevel="0" collapsed="false">
      <c r="D4181" s="52" t="n">
        <v>53024</v>
      </c>
      <c r="E4181" s="53" t="s">
        <v>9677</v>
      </c>
      <c r="F4181" s="53" t="s">
        <v>9681</v>
      </c>
      <c r="G4181" s="53" t="s">
        <v>9682</v>
      </c>
    </row>
    <row r="4182" customFormat="false" ht="12.75" hidden="false" customHeight="true" outlineLevel="0" collapsed="false">
      <c r="D4182" s="52" t="n">
        <v>53024</v>
      </c>
      <c r="E4182" s="53" t="s">
        <v>9677</v>
      </c>
      <c r="F4182" s="53" t="s">
        <v>9683</v>
      </c>
      <c r="G4182" s="53" t="s">
        <v>9684</v>
      </c>
    </row>
    <row r="4183" customFormat="false" ht="12.75" hidden="false" customHeight="true" outlineLevel="0" collapsed="false">
      <c r="D4183" s="52" t="n">
        <v>53024</v>
      </c>
      <c r="E4183" s="53" t="s">
        <v>9677</v>
      </c>
      <c r="F4183" s="53" t="s">
        <v>9685</v>
      </c>
      <c r="G4183" s="53" t="s">
        <v>9686</v>
      </c>
    </row>
    <row r="4184" customFormat="false" ht="12.75" hidden="false" customHeight="true" outlineLevel="0" collapsed="false">
      <c r="D4184" s="52" t="n">
        <v>53024</v>
      </c>
      <c r="E4184" s="53" t="s">
        <v>9677</v>
      </c>
      <c r="F4184" s="53" t="s">
        <v>9687</v>
      </c>
      <c r="G4184" s="53" t="s">
        <v>4236</v>
      </c>
    </row>
    <row r="4185" customFormat="false" ht="12.75" hidden="false" customHeight="true" outlineLevel="0" collapsed="false">
      <c r="D4185" s="52" t="n">
        <v>53024</v>
      </c>
      <c r="E4185" s="53" t="s">
        <v>9677</v>
      </c>
      <c r="F4185" s="53" t="s">
        <v>9688</v>
      </c>
      <c r="G4185" s="53" t="s">
        <v>4176</v>
      </c>
    </row>
    <row r="4186" customFormat="false" ht="12.75" hidden="false" customHeight="true" outlineLevel="0" collapsed="false">
      <c r="D4186" s="52" t="n">
        <v>53024</v>
      </c>
      <c r="E4186" s="53" t="s">
        <v>9677</v>
      </c>
      <c r="F4186" s="53" t="s">
        <v>9689</v>
      </c>
      <c r="G4186" s="53" t="s">
        <v>9690</v>
      </c>
    </row>
    <row r="4187" customFormat="false" ht="12.75" hidden="false" customHeight="true" outlineLevel="0" collapsed="false">
      <c r="D4187" s="52" t="n">
        <v>53024</v>
      </c>
      <c r="E4187" s="53" t="s">
        <v>9677</v>
      </c>
      <c r="F4187" s="53" t="s">
        <v>9691</v>
      </c>
      <c r="G4187" s="53" t="s">
        <v>9692</v>
      </c>
    </row>
    <row r="4188" customFormat="false" ht="12.75" hidden="false" customHeight="true" outlineLevel="0" collapsed="false">
      <c r="D4188" s="52" t="n">
        <v>53024</v>
      </c>
      <c r="E4188" s="53" t="s">
        <v>9677</v>
      </c>
      <c r="F4188" s="53" t="s">
        <v>9693</v>
      </c>
      <c r="G4188" s="53" t="s">
        <v>9694</v>
      </c>
    </row>
    <row r="4189" customFormat="false" ht="12.75" hidden="false" customHeight="true" outlineLevel="0" collapsed="false">
      <c r="D4189" s="52" t="n">
        <v>53024</v>
      </c>
      <c r="E4189" s="53" t="s">
        <v>9677</v>
      </c>
      <c r="F4189" s="53" t="s">
        <v>9695</v>
      </c>
      <c r="G4189" s="53" t="s">
        <v>9696</v>
      </c>
    </row>
    <row r="4190" customFormat="false" ht="12.75" hidden="false" customHeight="true" outlineLevel="0" collapsed="false">
      <c r="D4190" s="52" t="n">
        <v>53024</v>
      </c>
      <c r="E4190" s="53" t="s">
        <v>9677</v>
      </c>
      <c r="F4190" s="53" t="s">
        <v>9697</v>
      </c>
      <c r="G4190" s="53" t="s">
        <v>9698</v>
      </c>
    </row>
    <row r="4191" customFormat="false" ht="12.75" hidden="false" customHeight="true" outlineLevel="0" collapsed="false">
      <c r="D4191" s="50" t="n">
        <v>48053</v>
      </c>
      <c r="E4191" s="51" t="s">
        <v>2021</v>
      </c>
      <c r="F4191" s="53" t="s">
        <v>9699</v>
      </c>
      <c r="G4191" s="53" t="s">
        <v>9700</v>
      </c>
    </row>
    <row r="4192" customFormat="false" ht="12.75" hidden="false" customHeight="true" outlineLevel="0" collapsed="false">
      <c r="D4192" s="50" t="n">
        <v>48053</v>
      </c>
      <c r="E4192" s="51" t="s">
        <v>2021</v>
      </c>
      <c r="F4192" s="53" t="s">
        <v>9701</v>
      </c>
      <c r="G4192" s="53" t="s">
        <v>9702</v>
      </c>
    </row>
    <row r="4193" customFormat="false" ht="12.75" hidden="false" customHeight="true" outlineLevel="0" collapsed="false">
      <c r="D4193" s="50" t="n">
        <v>48053</v>
      </c>
      <c r="E4193" s="51" t="s">
        <v>2021</v>
      </c>
      <c r="F4193" s="53" t="s">
        <v>9703</v>
      </c>
      <c r="G4193" s="53" t="s">
        <v>9704</v>
      </c>
    </row>
    <row r="4194" customFormat="false" ht="12.75" hidden="false" customHeight="true" outlineLevel="0" collapsed="false">
      <c r="D4194" s="50" t="n">
        <v>48053</v>
      </c>
      <c r="E4194" s="51" t="s">
        <v>2021</v>
      </c>
      <c r="F4194" s="53" t="s">
        <v>9705</v>
      </c>
      <c r="G4194" s="53" t="s">
        <v>2116</v>
      </c>
    </row>
    <row r="4195" customFormat="false" ht="12.75" hidden="false" customHeight="true" outlineLevel="0" collapsed="false">
      <c r="D4195" s="50" t="n">
        <v>48053</v>
      </c>
      <c r="E4195" s="51" t="s">
        <v>2021</v>
      </c>
      <c r="F4195" s="53" t="s">
        <v>9706</v>
      </c>
      <c r="G4195" s="53" t="s">
        <v>9707</v>
      </c>
    </row>
    <row r="4196" customFormat="false" ht="12.75" hidden="false" customHeight="true" outlineLevel="0" collapsed="false">
      <c r="D4196" s="50" t="n">
        <v>48053</v>
      </c>
      <c r="E4196" s="51" t="s">
        <v>2021</v>
      </c>
      <c r="F4196" s="53" t="s">
        <v>9708</v>
      </c>
      <c r="G4196" s="53" t="s">
        <v>9709</v>
      </c>
    </row>
    <row r="4197" customFormat="false" ht="12.75" hidden="false" customHeight="true" outlineLevel="0" collapsed="false">
      <c r="D4197" s="50" t="n">
        <v>48053</v>
      </c>
      <c r="E4197" s="51" t="s">
        <v>2021</v>
      </c>
      <c r="F4197" s="53" t="s">
        <v>9710</v>
      </c>
      <c r="G4197" s="53" t="s">
        <v>9711</v>
      </c>
    </row>
    <row r="4198" customFormat="false" ht="12.75" hidden="false" customHeight="true" outlineLevel="0" collapsed="false">
      <c r="D4198" s="50" t="n">
        <v>48053</v>
      </c>
      <c r="E4198" s="51" t="s">
        <v>2021</v>
      </c>
      <c r="F4198" s="53" t="s">
        <v>9712</v>
      </c>
      <c r="G4198" s="53" t="s">
        <v>9713</v>
      </c>
    </row>
    <row r="4199" customFormat="false" ht="12.75" hidden="false" customHeight="true" outlineLevel="0" collapsed="false">
      <c r="D4199" s="50" t="n">
        <v>48053</v>
      </c>
      <c r="E4199" s="51" t="s">
        <v>2021</v>
      </c>
      <c r="F4199" s="53" t="s">
        <v>9714</v>
      </c>
      <c r="G4199" s="53" t="s">
        <v>9715</v>
      </c>
    </row>
    <row r="4200" customFormat="false" ht="12.75" hidden="false" customHeight="true" outlineLevel="0" collapsed="false">
      <c r="D4200" s="50" t="n">
        <v>48053</v>
      </c>
      <c r="E4200" s="51" t="s">
        <v>2021</v>
      </c>
      <c r="F4200" s="53" t="s">
        <v>9716</v>
      </c>
      <c r="G4200" s="53" t="s">
        <v>4737</v>
      </c>
    </row>
    <row r="4201" customFormat="false" ht="12.75" hidden="false" customHeight="true" outlineLevel="0" collapsed="false">
      <c r="D4201" s="50" t="n">
        <v>48053</v>
      </c>
      <c r="E4201" s="51" t="s">
        <v>2021</v>
      </c>
      <c r="F4201" s="53" t="s">
        <v>9717</v>
      </c>
      <c r="G4201" s="53" t="s">
        <v>9718</v>
      </c>
    </row>
    <row r="4202" customFormat="false" ht="12.75" hidden="false" customHeight="true" outlineLevel="0" collapsed="false">
      <c r="D4202" s="50" t="n">
        <v>48053</v>
      </c>
      <c r="E4202" s="51" t="s">
        <v>2021</v>
      </c>
      <c r="F4202" s="53" t="s">
        <v>9719</v>
      </c>
      <c r="G4202" s="53" t="s">
        <v>9720</v>
      </c>
    </row>
    <row r="4203" customFormat="false" ht="12.75" hidden="false" customHeight="true" outlineLevel="0" collapsed="false">
      <c r="D4203" s="52" t="n">
        <v>53025</v>
      </c>
      <c r="E4203" s="53" t="s">
        <v>9721</v>
      </c>
      <c r="F4203" s="53" t="s">
        <v>9722</v>
      </c>
      <c r="G4203" s="53" t="s">
        <v>9723</v>
      </c>
    </row>
    <row r="4204" customFormat="false" ht="12.75" hidden="false" customHeight="true" outlineLevel="0" collapsed="false">
      <c r="D4204" s="52" t="n">
        <v>53025</v>
      </c>
      <c r="E4204" s="53" t="s">
        <v>9721</v>
      </c>
      <c r="F4204" s="53" t="s">
        <v>9724</v>
      </c>
      <c r="G4204" s="53" t="s">
        <v>9725</v>
      </c>
    </row>
    <row r="4205" customFormat="false" ht="12.75" hidden="false" customHeight="true" outlineLevel="0" collapsed="false">
      <c r="D4205" s="52" t="n">
        <v>53025</v>
      </c>
      <c r="E4205" s="53" t="s">
        <v>9721</v>
      </c>
      <c r="F4205" s="53" t="s">
        <v>9726</v>
      </c>
      <c r="G4205" s="53" t="s">
        <v>9727</v>
      </c>
    </row>
    <row r="4206" customFormat="false" ht="12.75" hidden="false" customHeight="true" outlineLevel="0" collapsed="false">
      <c r="D4206" s="52" t="n">
        <v>53025</v>
      </c>
      <c r="E4206" s="53" t="s">
        <v>9721</v>
      </c>
      <c r="F4206" s="53" t="s">
        <v>9728</v>
      </c>
      <c r="G4206" s="53" t="s">
        <v>9729</v>
      </c>
    </row>
    <row r="4207" customFormat="false" ht="12.75" hidden="false" customHeight="true" outlineLevel="0" collapsed="false">
      <c r="D4207" s="52" t="n">
        <v>53025</v>
      </c>
      <c r="E4207" s="53" t="s">
        <v>9721</v>
      </c>
      <c r="F4207" s="53" t="s">
        <v>9730</v>
      </c>
      <c r="G4207" s="53" t="s">
        <v>5672</v>
      </c>
    </row>
    <row r="4208" customFormat="false" ht="12.75" hidden="false" customHeight="true" outlineLevel="0" collapsed="false">
      <c r="D4208" s="52" t="n">
        <v>53025</v>
      </c>
      <c r="E4208" s="53" t="s">
        <v>9721</v>
      </c>
      <c r="F4208" s="53" t="s">
        <v>9731</v>
      </c>
      <c r="G4208" s="53" t="s">
        <v>9732</v>
      </c>
    </row>
    <row r="4209" customFormat="false" ht="12.75" hidden="false" customHeight="true" outlineLevel="0" collapsed="false">
      <c r="D4209" s="52" t="n">
        <v>53025</v>
      </c>
      <c r="E4209" s="53" t="s">
        <v>9721</v>
      </c>
      <c r="F4209" s="53" t="s">
        <v>9733</v>
      </c>
      <c r="G4209" s="53" t="s">
        <v>9670</v>
      </c>
    </row>
    <row r="4210" customFormat="false" ht="12.75" hidden="false" customHeight="true" outlineLevel="0" collapsed="false">
      <c r="D4210" s="52" t="n">
        <v>53025</v>
      </c>
      <c r="E4210" s="53" t="s">
        <v>9721</v>
      </c>
      <c r="F4210" s="53" t="s">
        <v>9734</v>
      </c>
      <c r="G4210" s="53" t="s">
        <v>9735</v>
      </c>
    </row>
    <row r="4211" customFormat="false" ht="12.75" hidden="false" customHeight="true" outlineLevel="0" collapsed="false">
      <c r="D4211" s="52" t="n">
        <v>53025</v>
      </c>
      <c r="E4211" s="53" t="s">
        <v>9721</v>
      </c>
      <c r="F4211" s="53" t="s">
        <v>9736</v>
      </c>
      <c r="G4211" s="53" t="s">
        <v>9737</v>
      </c>
    </row>
    <row r="4212" customFormat="false" ht="12.75" hidden="false" customHeight="true" outlineLevel="0" collapsed="false">
      <c r="D4212" s="52" t="n">
        <v>53028</v>
      </c>
      <c r="E4212" s="53" t="s">
        <v>9738</v>
      </c>
      <c r="F4212" s="53" t="s">
        <v>9739</v>
      </c>
      <c r="G4212" s="53" t="s">
        <v>4005</v>
      </c>
    </row>
    <row r="4213" customFormat="false" ht="12.75" hidden="false" customHeight="true" outlineLevel="0" collapsed="false">
      <c r="D4213" s="52" t="n">
        <v>53028</v>
      </c>
      <c r="E4213" s="53" t="s">
        <v>9738</v>
      </c>
      <c r="F4213" s="53" t="s">
        <v>9740</v>
      </c>
      <c r="G4213" s="53" t="s">
        <v>9741</v>
      </c>
    </row>
    <row r="4214" customFormat="false" ht="12.75" hidden="false" customHeight="true" outlineLevel="0" collapsed="false">
      <c r="D4214" s="52" t="n">
        <v>53028</v>
      </c>
      <c r="E4214" s="53" t="s">
        <v>9738</v>
      </c>
      <c r="F4214" s="53" t="s">
        <v>9742</v>
      </c>
      <c r="G4214" s="53" t="s">
        <v>9743</v>
      </c>
    </row>
    <row r="4215" customFormat="false" ht="12.75" hidden="false" customHeight="true" outlineLevel="0" collapsed="false">
      <c r="D4215" s="52" t="n">
        <v>53028</v>
      </c>
      <c r="E4215" s="53" t="s">
        <v>9738</v>
      </c>
      <c r="F4215" s="53" t="s">
        <v>9744</v>
      </c>
      <c r="G4215" s="53" t="s">
        <v>9745</v>
      </c>
    </row>
    <row r="4216" customFormat="false" ht="12.75" hidden="false" customHeight="true" outlineLevel="0" collapsed="false">
      <c r="D4216" s="52" t="n">
        <v>53028</v>
      </c>
      <c r="E4216" s="53" t="s">
        <v>9738</v>
      </c>
      <c r="F4216" s="53" t="s">
        <v>9746</v>
      </c>
      <c r="G4216" s="53" t="s">
        <v>1938</v>
      </c>
    </row>
    <row r="4217" customFormat="false" ht="12.75" hidden="false" customHeight="true" outlineLevel="0" collapsed="false">
      <c r="D4217" s="52" t="n">
        <v>53028</v>
      </c>
      <c r="E4217" s="53" t="s">
        <v>9738</v>
      </c>
      <c r="F4217" s="53" t="s">
        <v>9747</v>
      </c>
      <c r="G4217" s="53" t="s">
        <v>9748</v>
      </c>
    </row>
    <row r="4218" customFormat="false" ht="12.75" hidden="false" customHeight="true" outlineLevel="0" collapsed="false">
      <c r="D4218" s="52" t="n">
        <v>53028</v>
      </c>
      <c r="E4218" s="53" t="s">
        <v>9738</v>
      </c>
      <c r="F4218" s="53" t="s">
        <v>9749</v>
      </c>
      <c r="G4218" s="53" t="s">
        <v>9750</v>
      </c>
    </row>
    <row r="4219" customFormat="false" ht="12.75" hidden="false" customHeight="true" outlineLevel="0" collapsed="false">
      <c r="D4219" s="52" t="n">
        <v>53028</v>
      </c>
      <c r="E4219" s="53" t="s">
        <v>9738</v>
      </c>
      <c r="F4219" s="53" t="s">
        <v>9751</v>
      </c>
      <c r="G4219" s="53" t="s">
        <v>3963</v>
      </c>
    </row>
    <row r="4220" customFormat="false" ht="12.75" hidden="false" customHeight="true" outlineLevel="0" collapsed="false">
      <c r="D4220" s="52" t="n">
        <v>53028</v>
      </c>
      <c r="E4220" s="53" t="s">
        <v>9738</v>
      </c>
      <c r="F4220" s="53" t="s">
        <v>9752</v>
      </c>
      <c r="G4220" s="53" t="s">
        <v>9753</v>
      </c>
    </row>
    <row r="4221" customFormat="false" ht="12.75" hidden="false" customHeight="true" outlineLevel="0" collapsed="false">
      <c r="D4221" s="52" t="n">
        <v>53028</v>
      </c>
      <c r="E4221" s="53" t="s">
        <v>9738</v>
      </c>
      <c r="F4221" s="53" t="s">
        <v>9754</v>
      </c>
      <c r="G4221" s="53" t="s">
        <v>9755</v>
      </c>
    </row>
    <row r="4222" customFormat="false" ht="12.75" hidden="false" customHeight="true" outlineLevel="0" collapsed="false">
      <c r="D4222" s="52" t="n">
        <v>53028</v>
      </c>
      <c r="E4222" s="53" t="s">
        <v>9738</v>
      </c>
      <c r="F4222" s="53" t="s">
        <v>9756</v>
      </c>
      <c r="G4222" s="53" t="s">
        <v>9757</v>
      </c>
    </row>
    <row r="4223" customFormat="false" ht="12.75" hidden="false" customHeight="true" outlineLevel="0" collapsed="false">
      <c r="D4223" s="52" t="n">
        <v>46028</v>
      </c>
      <c r="E4223" s="53" t="s">
        <v>9758</v>
      </c>
      <c r="F4223" s="53" t="s">
        <v>9759</v>
      </c>
      <c r="G4223" s="53" t="s">
        <v>9760</v>
      </c>
    </row>
    <row r="4224" customFormat="false" ht="12.75" hidden="false" customHeight="true" outlineLevel="0" collapsed="false">
      <c r="D4224" s="52" t="n">
        <v>46028</v>
      </c>
      <c r="E4224" s="53" t="s">
        <v>9758</v>
      </c>
      <c r="F4224" s="53" t="s">
        <v>9761</v>
      </c>
      <c r="G4224" s="53" t="s">
        <v>9762</v>
      </c>
    </row>
    <row r="4225" customFormat="false" ht="12.75" hidden="false" customHeight="true" outlineLevel="0" collapsed="false">
      <c r="D4225" s="52" t="n">
        <v>46028</v>
      </c>
      <c r="E4225" s="53" t="s">
        <v>9758</v>
      </c>
      <c r="F4225" s="53" t="s">
        <v>9763</v>
      </c>
      <c r="G4225" s="53" t="s">
        <v>9764</v>
      </c>
    </row>
    <row r="4226" customFormat="false" ht="12.75" hidden="false" customHeight="true" outlineLevel="0" collapsed="false">
      <c r="D4226" s="52" t="n">
        <v>46028</v>
      </c>
      <c r="E4226" s="53" t="s">
        <v>9758</v>
      </c>
      <c r="F4226" s="53" t="s">
        <v>9765</v>
      </c>
      <c r="G4226" s="53" t="s">
        <v>9766</v>
      </c>
    </row>
    <row r="4227" customFormat="false" ht="12.75" hidden="false" customHeight="true" outlineLevel="0" collapsed="false">
      <c r="D4227" s="52" t="n">
        <v>46028</v>
      </c>
      <c r="E4227" s="53" t="s">
        <v>9758</v>
      </c>
      <c r="F4227" s="53" t="s">
        <v>9767</v>
      </c>
      <c r="G4227" s="53" t="s">
        <v>9768</v>
      </c>
    </row>
    <row r="4228" customFormat="false" ht="12.75" hidden="false" customHeight="true" outlineLevel="0" collapsed="false">
      <c r="D4228" s="52" t="n">
        <v>46028</v>
      </c>
      <c r="E4228" s="53" t="s">
        <v>9758</v>
      </c>
      <c r="F4228" s="53" t="s">
        <v>9769</v>
      </c>
      <c r="G4228" s="53" t="s">
        <v>9770</v>
      </c>
    </row>
    <row r="4229" customFormat="false" ht="12.75" hidden="false" customHeight="true" outlineLevel="0" collapsed="false">
      <c r="D4229" s="52" t="n">
        <v>46028</v>
      </c>
      <c r="E4229" s="53" t="s">
        <v>9758</v>
      </c>
      <c r="F4229" s="53" t="s">
        <v>9771</v>
      </c>
      <c r="G4229" s="53" t="s">
        <v>9772</v>
      </c>
    </row>
    <row r="4230" customFormat="false" ht="12.75" hidden="false" customHeight="true" outlineLevel="0" collapsed="false">
      <c r="D4230" s="52" t="n">
        <v>46028</v>
      </c>
      <c r="E4230" s="53" t="s">
        <v>9758</v>
      </c>
      <c r="F4230" s="53" t="s">
        <v>9773</v>
      </c>
      <c r="G4230" s="53" t="s">
        <v>9774</v>
      </c>
    </row>
    <row r="4231" customFormat="false" ht="12.75" hidden="false" customHeight="true" outlineLevel="0" collapsed="false">
      <c r="D4231" s="52" t="n">
        <v>46028</v>
      </c>
      <c r="E4231" s="53" t="s">
        <v>9758</v>
      </c>
      <c r="F4231" s="53" t="s">
        <v>9775</v>
      </c>
      <c r="G4231" s="53" t="s">
        <v>9776</v>
      </c>
    </row>
    <row r="4232" customFormat="false" ht="12.75" hidden="false" customHeight="true" outlineLevel="0" collapsed="false">
      <c r="D4232" s="52" t="n">
        <v>46028</v>
      </c>
      <c r="E4232" s="53" t="s">
        <v>9758</v>
      </c>
      <c r="F4232" s="53" t="s">
        <v>9777</v>
      </c>
      <c r="G4232" s="53" t="s">
        <v>9778</v>
      </c>
    </row>
    <row r="4233" customFormat="false" ht="12.75" hidden="false" customHeight="true" outlineLevel="0" collapsed="false">
      <c r="D4233" s="52" t="n">
        <v>46028</v>
      </c>
      <c r="E4233" s="53" t="s">
        <v>9758</v>
      </c>
      <c r="F4233" s="53" t="s">
        <v>9779</v>
      </c>
      <c r="G4233" s="53" t="s">
        <v>9780</v>
      </c>
    </row>
    <row r="4234" customFormat="false" ht="12.75" hidden="false" customHeight="true" outlineLevel="0" collapsed="false">
      <c r="D4234" s="52" t="n">
        <v>46028</v>
      </c>
      <c r="E4234" s="53" t="s">
        <v>9758</v>
      </c>
      <c r="F4234" s="53" t="s">
        <v>9781</v>
      </c>
      <c r="G4234" s="53" t="s">
        <v>9782</v>
      </c>
    </row>
    <row r="4235" customFormat="false" ht="12.75" hidden="false" customHeight="true" outlineLevel="0" collapsed="false">
      <c r="D4235" s="52" t="n">
        <v>46028</v>
      </c>
      <c r="E4235" s="53" t="s">
        <v>9758</v>
      </c>
      <c r="F4235" s="53" t="s">
        <v>9783</v>
      </c>
      <c r="G4235" s="53" t="s">
        <v>9784</v>
      </c>
    </row>
    <row r="4236" customFormat="false" ht="12.75" hidden="false" customHeight="true" outlineLevel="0" collapsed="false">
      <c r="D4236" s="52" t="n">
        <v>46028</v>
      </c>
      <c r="E4236" s="53" t="s">
        <v>9758</v>
      </c>
      <c r="F4236" s="53" t="s">
        <v>9785</v>
      </c>
      <c r="G4236" s="53" t="s">
        <v>9786</v>
      </c>
    </row>
    <row r="4237" customFormat="false" ht="12.75" hidden="false" customHeight="true" outlineLevel="0" collapsed="false">
      <c r="D4237" s="52" t="n">
        <v>47020</v>
      </c>
      <c r="E4237" s="53" t="s">
        <v>9787</v>
      </c>
      <c r="F4237" s="53" t="s">
        <v>9788</v>
      </c>
      <c r="G4237" s="53" t="s">
        <v>9789</v>
      </c>
    </row>
    <row r="4238" customFormat="false" ht="12.75" hidden="false" customHeight="true" outlineLevel="0" collapsed="false">
      <c r="D4238" s="52" t="n">
        <v>47020</v>
      </c>
      <c r="E4238" s="53" t="s">
        <v>9787</v>
      </c>
      <c r="F4238" s="53" t="s">
        <v>9790</v>
      </c>
      <c r="G4238" s="53" t="s">
        <v>8713</v>
      </c>
    </row>
    <row r="4239" customFormat="false" ht="12.75" hidden="false" customHeight="true" outlineLevel="0" collapsed="false">
      <c r="D4239" s="52" t="n">
        <v>47020</v>
      </c>
      <c r="E4239" s="53" t="s">
        <v>9787</v>
      </c>
      <c r="F4239" s="53" t="s">
        <v>9791</v>
      </c>
      <c r="G4239" s="53" t="s">
        <v>9792</v>
      </c>
    </row>
    <row r="4240" customFormat="false" ht="12.75" hidden="false" customHeight="true" outlineLevel="0" collapsed="false">
      <c r="D4240" s="52" t="n">
        <v>47020</v>
      </c>
      <c r="E4240" s="53" t="s">
        <v>9787</v>
      </c>
      <c r="F4240" s="53" t="s">
        <v>9793</v>
      </c>
      <c r="G4240" s="53" t="s">
        <v>9794</v>
      </c>
    </row>
    <row r="4241" customFormat="false" ht="12.75" hidden="false" customHeight="true" outlineLevel="0" collapsed="false">
      <c r="D4241" s="52" t="n">
        <v>47020</v>
      </c>
      <c r="E4241" s="53" t="s">
        <v>9787</v>
      </c>
      <c r="F4241" s="53" t="s">
        <v>9795</v>
      </c>
      <c r="G4241" s="53" t="s">
        <v>9796</v>
      </c>
    </row>
    <row r="4242" customFormat="false" ht="12.75" hidden="false" customHeight="true" outlineLevel="0" collapsed="false">
      <c r="D4242" s="52" t="n">
        <v>47020</v>
      </c>
      <c r="E4242" s="53" t="s">
        <v>9787</v>
      </c>
      <c r="F4242" s="53" t="s">
        <v>9797</v>
      </c>
      <c r="G4242" s="53" t="s">
        <v>9798</v>
      </c>
    </row>
    <row r="4243" customFormat="false" ht="12.75" hidden="false" customHeight="true" outlineLevel="0" collapsed="false">
      <c r="D4243" s="52" t="n">
        <v>47020</v>
      </c>
      <c r="E4243" s="53" t="s">
        <v>9787</v>
      </c>
      <c r="F4243" s="53" t="s">
        <v>9799</v>
      </c>
      <c r="G4243" s="53" t="s">
        <v>9800</v>
      </c>
    </row>
    <row r="4244" customFormat="false" ht="12.75" hidden="false" customHeight="true" outlineLevel="0" collapsed="false">
      <c r="D4244" s="52" t="n">
        <v>47020</v>
      </c>
      <c r="E4244" s="53" t="s">
        <v>9787</v>
      </c>
      <c r="F4244" s="53" t="s">
        <v>9801</v>
      </c>
      <c r="G4244" s="53" t="s">
        <v>9802</v>
      </c>
    </row>
    <row r="4245" customFormat="false" ht="12.75" hidden="false" customHeight="true" outlineLevel="0" collapsed="false">
      <c r="D4245" s="52" t="n">
        <v>47020</v>
      </c>
      <c r="E4245" s="53" t="s">
        <v>9787</v>
      </c>
      <c r="F4245" s="53" t="s">
        <v>9803</v>
      </c>
      <c r="G4245" s="53" t="s">
        <v>9804</v>
      </c>
    </row>
    <row r="4246" customFormat="false" ht="12.75" hidden="false" customHeight="true" outlineLevel="0" collapsed="false">
      <c r="D4246" s="52" t="n">
        <v>47020</v>
      </c>
      <c r="E4246" s="53" t="s">
        <v>9787</v>
      </c>
      <c r="F4246" s="53" t="s">
        <v>9805</v>
      </c>
      <c r="G4246" s="53" t="s">
        <v>9806</v>
      </c>
    </row>
    <row r="4247" customFormat="false" ht="12.75" hidden="false" customHeight="true" outlineLevel="0" collapsed="false">
      <c r="D4247" s="52" t="n">
        <v>47020</v>
      </c>
      <c r="E4247" s="53" t="s">
        <v>9787</v>
      </c>
      <c r="F4247" s="53" t="s">
        <v>9807</v>
      </c>
      <c r="G4247" s="53" t="s">
        <v>9808</v>
      </c>
    </row>
    <row r="4248" customFormat="false" ht="12.75" hidden="false" customHeight="true" outlineLevel="0" collapsed="false">
      <c r="D4248" s="52" t="n">
        <v>47020</v>
      </c>
      <c r="E4248" s="53" t="s">
        <v>9787</v>
      </c>
      <c r="F4248" s="53" t="s">
        <v>9809</v>
      </c>
      <c r="G4248" s="53" t="s">
        <v>9810</v>
      </c>
    </row>
    <row r="4249" customFormat="false" ht="12.75" hidden="false" customHeight="true" outlineLevel="0" collapsed="false">
      <c r="D4249" s="52" t="n">
        <v>47020</v>
      </c>
      <c r="E4249" s="53" t="s">
        <v>9787</v>
      </c>
      <c r="F4249" s="53" t="s">
        <v>9811</v>
      </c>
      <c r="G4249" s="53" t="s">
        <v>9812</v>
      </c>
    </row>
    <row r="4250" customFormat="false" ht="12.75" hidden="false" customHeight="true" outlineLevel="0" collapsed="false">
      <c r="D4250" s="52" t="n">
        <v>47020</v>
      </c>
      <c r="E4250" s="53" t="s">
        <v>9787</v>
      </c>
      <c r="F4250" s="53" t="s">
        <v>9813</v>
      </c>
      <c r="G4250" s="53" t="s">
        <v>9814</v>
      </c>
    </row>
    <row r="4251" customFormat="false" ht="12.75" hidden="false" customHeight="true" outlineLevel="0" collapsed="false">
      <c r="D4251" s="52" t="n">
        <v>47020</v>
      </c>
      <c r="E4251" s="53" t="s">
        <v>9787</v>
      </c>
      <c r="F4251" s="53" t="s">
        <v>9815</v>
      </c>
      <c r="G4251" s="53" t="s">
        <v>9816</v>
      </c>
    </row>
    <row r="4252" customFormat="false" ht="12.75" hidden="false" customHeight="true" outlineLevel="0" collapsed="false">
      <c r="D4252" s="52" t="n">
        <v>47020</v>
      </c>
      <c r="E4252" s="53" t="s">
        <v>9787</v>
      </c>
      <c r="F4252" s="53" t="s">
        <v>9817</v>
      </c>
      <c r="G4252" s="53" t="s">
        <v>9818</v>
      </c>
    </row>
    <row r="4253" customFormat="false" ht="12.75" hidden="false" customHeight="true" outlineLevel="0" collapsed="false">
      <c r="D4253" s="52" t="n">
        <v>47020</v>
      </c>
      <c r="E4253" s="53" t="s">
        <v>9787</v>
      </c>
      <c r="F4253" s="53" t="s">
        <v>9819</v>
      </c>
      <c r="G4253" s="53" t="s">
        <v>9820</v>
      </c>
    </row>
    <row r="4254" customFormat="false" ht="12.75" hidden="false" customHeight="true" outlineLevel="0" collapsed="false">
      <c r="D4254" s="52" t="n">
        <v>47020</v>
      </c>
      <c r="E4254" s="53" t="s">
        <v>9787</v>
      </c>
      <c r="F4254" s="53" t="s">
        <v>9821</v>
      </c>
      <c r="G4254" s="53" t="s">
        <v>9822</v>
      </c>
    </row>
    <row r="4255" customFormat="false" ht="12.75" hidden="false" customHeight="true" outlineLevel="0" collapsed="false">
      <c r="D4255" s="52" t="n">
        <v>47020</v>
      </c>
      <c r="E4255" s="53" t="s">
        <v>9787</v>
      </c>
      <c r="F4255" s="53" t="s">
        <v>9823</v>
      </c>
      <c r="G4255" s="53" t="s">
        <v>7587</v>
      </c>
    </row>
    <row r="4256" customFormat="false" ht="12.75" hidden="false" customHeight="true" outlineLevel="0" collapsed="false">
      <c r="D4256" s="52" t="n">
        <v>51035</v>
      </c>
      <c r="E4256" s="53" t="s">
        <v>9824</v>
      </c>
      <c r="F4256" s="53" t="s">
        <v>9825</v>
      </c>
      <c r="G4256" s="53" t="s">
        <v>9826</v>
      </c>
    </row>
    <row r="4257" customFormat="false" ht="12.75" hidden="false" customHeight="true" outlineLevel="0" collapsed="false">
      <c r="D4257" s="52" t="n">
        <v>51035</v>
      </c>
      <c r="E4257" s="53" t="s">
        <v>9824</v>
      </c>
      <c r="F4257" s="53" t="s">
        <v>9827</v>
      </c>
      <c r="G4257" s="53" t="s">
        <v>9828</v>
      </c>
    </row>
    <row r="4258" customFormat="false" ht="12.75" hidden="false" customHeight="true" outlineLevel="0" collapsed="false">
      <c r="D4258" s="52" t="n">
        <v>51035</v>
      </c>
      <c r="E4258" s="53" t="s">
        <v>9824</v>
      </c>
      <c r="F4258" s="53" t="s">
        <v>9829</v>
      </c>
      <c r="G4258" s="53" t="s">
        <v>6140</v>
      </c>
    </row>
    <row r="4259" customFormat="false" ht="12.75" hidden="false" customHeight="true" outlineLevel="0" collapsed="false">
      <c r="D4259" s="52" t="n">
        <v>51035</v>
      </c>
      <c r="E4259" s="53" t="s">
        <v>9824</v>
      </c>
      <c r="F4259" s="53" t="s">
        <v>9830</v>
      </c>
      <c r="G4259" s="53" t="s">
        <v>9831</v>
      </c>
    </row>
    <row r="4260" customFormat="false" ht="12.75" hidden="false" customHeight="true" outlineLevel="0" collapsed="false">
      <c r="D4260" s="52" t="n">
        <v>51035</v>
      </c>
      <c r="E4260" s="53" t="s">
        <v>9824</v>
      </c>
      <c r="F4260" s="53" t="s">
        <v>9832</v>
      </c>
      <c r="G4260" s="53" t="s">
        <v>9833</v>
      </c>
    </row>
    <row r="4261" customFormat="false" ht="12.75" hidden="false" customHeight="true" outlineLevel="0" collapsed="false">
      <c r="D4261" s="52" t="n">
        <v>51035</v>
      </c>
      <c r="E4261" s="53" t="s">
        <v>9824</v>
      </c>
      <c r="F4261" s="53" t="s">
        <v>9834</v>
      </c>
      <c r="G4261" s="53" t="s">
        <v>9835</v>
      </c>
    </row>
    <row r="4262" customFormat="false" ht="12.75" hidden="false" customHeight="true" outlineLevel="0" collapsed="false">
      <c r="D4262" s="52" t="n">
        <v>51035</v>
      </c>
      <c r="E4262" s="53" t="s">
        <v>9824</v>
      </c>
      <c r="F4262" s="53" t="s">
        <v>9836</v>
      </c>
      <c r="G4262" s="53" t="s">
        <v>9837</v>
      </c>
    </row>
    <row r="4263" customFormat="false" ht="12.75" hidden="false" customHeight="true" outlineLevel="0" collapsed="false">
      <c r="D4263" s="52" t="n">
        <v>51035</v>
      </c>
      <c r="E4263" s="53" t="s">
        <v>9824</v>
      </c>
      <c r="F4263" s="53" t="s">
        <v>9838</v>
      </c>
      <c r="G4263" s="53" t="s">
        <v>9839</v>
      </c>
    </row>
    <row r="4264" customFormat="false" ht="12.75" hidden="false" customHeight="true" outlineLevel="0" collapsed="false">
      <c r="D4264" s="52" t="n">
        <v>51035</v>
      </c>
      <c r="E4264" s="53" t="s">
        <v>9824</v>
      </c>
      <c r="F4264" s="53" t="s">
        <v>9840</v>
      </c>
      <c r="G4264" s="53" t="s">
        <v>9841</v>
      </c>
    </row>
    <row r="4265" customFormat="false" ht="12.75" hidden="false" customHeight="true" outlineLevel="0" collapsed="false">
      <c r="D4265" s="52" t="n">
        <v>51035</v>
      </c>
      <c r="E4265" s="53" t="s">
        <v>9824</v>
      </c>
      <c r="F4265" s="53" t="s">
        <v>9842</v>
      </c>
      <c r="G4265" s="53" t="s">
        <v>9843</v>
      </c>
    </row>
    <row r="4266" customFormat="false" ht="12.75" hidden="false" customHeight="true" outlineLevel="0" collapsed="false">
      <c r="D4266" s="52" t="n">
        <v>51035</v>
      </c>
      <c r="E4266" s="53" t="s">
        <v>9824</v>
      </c>
      <c r="F4266" s="53" t="s">
        <v>9844</v>
      </c>
      <c r="G4266" s="53" t="s">
        <v>9845</v>
      </c>
    </row>
    <row r="4267" customFormat="false" ht="12.75" hidden="false" customHeight="true" outlineLevel="0" collapsed="false">
      <c r="D4267" s="52" t="n">
        <v>51035</v>
      </c>
      <c r="E4267" s="53" t="s">
        <v>9824</v>
      </c>
      <c r="F4267" s="53" t="s">
        <v>9846</v>
      </c>
      <c r="G4267" s="53" t="s">
        <v>7918</v>
      </c>
    </row>
    <row r="4268" customFormat="false" ht="12.75" hidden="false" customHeight="true" outlineLevel="0" collapsed="false">
      <c r="D4268" s="52" t="n">
        <v>51035</v>
      </c>
      <c r="E4268" s="53" t="s">
        <v>9824</v>
      </c>
      <c r="F4268" s="53" t="s">
        <v>9847</v>
      </c>
      <c r="G4268" s="53" t="s">
        <v>9848</v>
      </c>
    </row>
    <row r="4269" customFormat="false" ht="12.75" hidden="false" customHeight="true" outlineLevel="0" collapsed="false">
      <c r="D4269" s="52" t="n">
        <v>51035</v>
      </c>
      <c r="E4269" s="53" t="s">
        <v>9824</v>
      </c>
      <c r="F4269" s="53" t="s">
        <v>9849</v>
      </c>
      <c r="G4269" s="53" t="s">
        <v>9850</v>
      </c>
    </row>
    <row r="4270" customFormat="false" ht="12.75" hidden="false" customHeight="true" outlineLevel="0" collapsed="false">
      <c r="D4270" s="52" t="n">
        <v>51035</v>
      </c>
      <c r="E4270" s="53" t="s">
        <v>9824</v>
      </c>
      <c r="F4270" s="53" t="s">
        <v>9851</v>
      </c>
      <c r="G4270" s="53" t="s">
        <v>9852</v>
      </c>
    </row>
    <row r="4271" customFormat="false" ht="12.75" hidden="false" customHeight="true" outlineLevel="0" collapsed="false">
      <c r="D4271" s="52" t="n">
        <v>51035</v>
      </c>
      <c r="E4271" s="53" t="s">
        <v>9824</v>
      </c>
      <c r="F4271" s="53" t="s">
        <v>9853</v>
      </c>
      <c r="G4271" s="53" t="s">
        <v>2505</v>
      </c>
    </row>
    <row r="4272" customFormat="false" ht="12.75" hidden="false" customHeight="true" outlineLevel="0" collapsed="false">
      <c r="D4272" s="52" t="n">
        <v>51035</v>
      </c>
      <c r="E4272" s="53" t="s">
        <v>9824</v>
      </c>
      <c r="F4272" s="53" t="s">
        <v>9854</v>
      </c>
      <c r="G4272" s="53" t="s">
        <v>9855</v>
      </c>
    </row>
    <row r="4273" customFormat="false" ht="12.75" hidden="false" customHeight="true" outlineLevel="0" collapsed="false">
      <c r="D4273" s="52" t="n">
        <v>51035</v>
      </c>
      <c r="E4273" s="53" t="s">
        <v>9824</v>
      </c>
      <c r="F4273" s="53" t="s">
        <v>9856</v>
      </c>
      <c r="G4273" s="53" t="s">
        <v>9857</v>
      </c>
    </row>
    <row r="4274" customFormat="false" ht="12.75" hidden="false" customHeight="true" outlineLevel="0" collapsed="false">
      <c r="D4274" s="52" t="n">
        <v>51035</v>
      </c>
      <c r="E4274" s="53" t="s">
        <v>9824</v>
      </c>
      <c r="F4274" s="53" t="s">
        <v>9858</v>
      </c>
      <c r="G4274" s="53" t="s">
        <v>9859</v>
      </c>
    </row>
    <row r="4275" customFormat="false" ht="12.75" hidden="false" customHeight="true" outlineLevel="0" collapsed="false">
      <c r="D4275" s="52" t="n">
        <v>48043</v>
      </c>
      <c r="E4275" s="53" t="s">
        <v>9860</v>
      </c>
      <c r="F4275" s="53" t="s">
        <v>9861</v>
      </c>
      <c r="G4275" s="53" t="s">
        <v>9862</v>
      </c>
    </row>
    <row r="4276" customFormat="false" ht="12.75" hidden="false" customHeight="true" outlineLevel="0" collapsed="false">
      <c r="D4276" s="52" t="n">
        <v>48043</v>
      </c>
      <c r="E4276" s="53" t="s">
        <v>9860</v>
      </c>
      <c r="F4276" s="53" t="s">
        <v>9863</v>
      </c>
      <c r="G4276" s="53" t="s">
        <v>9864</v>
      </c>
    </row>
    <row r="4277" customFormat="false" ht="12.75" hidden="false" customHeight="true" outlineLevel="0" collapsed="false">
      <c r="D4277" s="52" t="n">
        <v>48043</v>
      </c>
      <c r="E4277" s="53" t="s">
        <v>9860</v>
      </c>
      <c r="F4277" s="53" t="s">
        <v>9865</v>
      </c>
      <c r="G4277" s="53" t="s">
        <v>8016</v>
      </c>
    </row>
    <row r="4278" customFormat="false" ht="12.75" hidden="false" customHeight="true" outlineLevel="0" collapsed="false">
      <c r="D4278" s="52" t="n">
        <v>48043</v>
      </c>
      <c r="E4278" s="53" t="s">
        <v>9860</v>
      </c>
      <c r="F4278" s="53" t="s">
        <v>9866</v>
      </c>
      <c r="G4278" s="53" t="s">
        <v>9867</v>
      </c>
    </row>
    <row r="4279" customFormat="false" ht="12.75" hidden="false" customHeight="true" outlineLevel="0" collapsed="false">
      <c r="D4279" s="52" t="n">
        <v>48043</v>
      </c>
      <c r="E4279" s="53" t="s">
        <v>9860</v>
      </c>
      <c r="F4279" s="53" t="s">
        <v>9868</v>
      </c>
      <c r="G4279" s="53" t="s">
        <v>9869</v>
      </c>
    </row>
    <row r="4280" customFormat="false" ht="12.75" hidden="false" customHeight="true" outlineLevel="0" collapsed="false">
      <c r="D4280" s="52" t="n">
        <v>48043</v>
      </c>
      <c r="E4280" s="53" t="s">
        <v>9860</v>
      </c>
      <c r="F4280" s="53" t="s">
        <v>9870</v>
      </c>
      <c r="G4280" s="53" t="s">
        <v>9871</v>
      </c>
    </row>
    <row r="4281" customFormat="false" ht="12.75" hidden="false" customHeight="true" outlineLevel="0" collapsed="false">
      <c r="D4281" s="52" t="n">
        <v>48043</v>
      </c>
      <c r="E4281" s="53" t="s">
        <v>9860</v>
      </c>
      <c r="F4281" s="53" t="s">
        <v>9872</v>
      </c>
      <c r="G4281" s="53" t="s">
        <v>9873</v>
      </c>
    </row>
    <row r="4282" customFormat="false" ht="12.75" hidden="false" customHeight="true" outlineLevel="0" collapsed="false">
      <c r="D4282" s="52" t="n">
        <v>48043</v>
      </c>
      <c r="E4282" s="53" t="s">
        <v>9860</v>
      </c>
      <c r="F4282" s="53" t="s">
        <v>9874</v>
      </c>
      <c r="G4282" s="53" t="s">
        <v>9875</v>
      </c>
    </row>
    <row r="4283" customFormat="false" ht="12.75" hidden="false" customHeight="true" outlineLevel="0" collapsed="false">
      <c r="D4283" s="52" t="n">
        <v>48043</v>
      </c>
      <c r="E4283" s="53" t="s">
        <v>9860</v>
      </c>
      <c r="F4283" s="53" t="s">
        <v>9876</v>
      </c>
      <c r="G4283" s="53" t="s">
        <v>9877</v>
      </c>
    </row>
    <row r="4284" customFormat="false" ht="12.75" hidden="false" customHeight="true" outlineLevel="0" collapsed="false">
      <c r="D4284" s="52" t="n">
        <v>48043</v>
      </c>
      <c r="E4284" s="53" t="s">
        <v>9860</v>
      </c>
      <c r="F4284" s="53" t="s">
        <v>9878</v>
      </c>
      <c r="G4284" s="53" t="s">
        <v>9879</v>
      </c>
    </row>
    <row r="4285" customFormat="false" ht="12.75" hidden="false" customHeight="true" outlineLevel="0" collapsed="false">
      <c r="D4285" s="52" t="n">
        <v>48043</v>
      </c>
      <c r="E4285" s="53" t="s">
        <v>9860</v>
      </c>
      <c r="F4285" s="53" t="s">
        <v>9880</v>
      </c>
      <c r="G4285" s="53" t="s">
        <v>2411</v>
      </c>
    </row>
    <row r="4286" customFormat="false" ht="12.75" hidden="false" customHeight="true" outlineLevel="0" collapsed="false">
      <c r="D4286" s="52" t="n">
        <v>48043</v>
      </c>
      <c r="E4286" s="53" t="s">
        <v>9860</v>
      </c>
      <c r="F4286" s="53" t="s">
        <v>9881</v>
      </c>
      <c r="G4286" s="53" t="s">
        <v>9882</v>
      </c>
    </row>
    <row r="4287" customFormat="false" ht="12.75" hidden="false" customHeight="true" outlineLevel="0" collapsed="false">
      <c r="D4287" s="52" t="n">
        <v>52032</v>
      </c>
      <c r="E4287" s="53" t="s">
        <v>9883</v>
      </c>
      <c r="F4287" s="53" t="s">
        <v>9884</v>
      </c>
      <c r="G4287" s="53" t="s">
        <v>6898</v>
      </c>
    </row>
    <row r="4288" customFormat="false" ht="12.75" hidden="false" customHeight="true" outlineLevel="0" collapsed="false">
      <c r="D4288" s="52" t="n">
        <v>52032</v>
      </c>
      <c r="E4288" s="53" t="s">
        <v>9883</v>
      </c>
      <c r="F4288" s="53" t="s">
        <v>9885</v>
      </c>
      <c r="G4288" s="53" t="s">
        <v>9886</v>
      </c>
    </row>
    <row r="4289" customFormat="false" ht="12.75" hidden="false" customHeight="true" outlineLevel="0" collapsed="false">
      <c r="D4289" s="52" t="n">
        <v>52032</v>
      </c>
      <c r="E4289" s="53" t="s">
        <v>9883</v>
      </c>
      <c r="F4289" s="53" t="s">
        <v>9887</v>
      </c>
      <c r="G4289" s="53" t="s">
        <v>9888</v>
      </c>
    </row>
    <row r="4290" customFormat="false" ht="12.75" hidden="false" customHeight="true" outlineLevel="0" collapsed="false">
      <c r="D4290" s="52" t="n">
        <v>52032</v>
      </c>
      <c r="E4290" s="53" t="s">
        <v>9883</v>
      </c>
      <c r="F4290" s="53" t="s">
        <v>9889</v>
      </c>
      <c r="G4290" s="53" t="s">
        <v>9890</v>
      </c>
    </row>
    <row r="4291" customFormat="false" ht="12.75" hidden="false" customHeight="true" outlineLevel="0" collapsed="false">
      <c r="D4291" s="52" t="n">
        <v>52032</v>
      </c>
      <c r="E4291" s="53" t="s">
        <v>9883</v>
      </c>
      <c r="F4291" s="53" t="s">
        <v>9891</v>
      </c>
      <c r="G4291" s="53" t="s">
        <v>9892</v>
      </c>
    </row>
    <row r="4292" customFormat="false" ht="12.75" hidden="false" customHeight="true" outlineLevel="0" collapsed="false">
      <c r="D4292" s="52" t="n">
        <v>52032</v>
      </c>
      <c r="E4292" s="53" t="s">
        <v>9883</v>
      </c>
      <c r="F4292" s="53" t="s">
        <v>9893</v>
      </c>
      <c r="G4292" s="53" t="s">
        <v>9894</v>
      </c>
    </row>
    <row r="4293" customFormat="false" ht="12.75" hidden="false" customHeight="true" outlineLevel="0" collapsed="false">
      <c r="D4293" s="52" t="n">
        <v>52032</v>
      </c>
      <c r="E4293" s="53" t="s">
        <v>9883</v>
      </c>
      <c r="F4293" s="53" t="s">
        <v>9895</v>
      </c>
      <c r="G4293" s="53" t="s">
        <v>9360</v>
      </c>
    </row>
    <row r="4294" customFormat="false" ht="12.75" hidden="false" customHeight="true" outlineLevel="0" collapsed="false">
      <c r="D4294" s="52" t="n">
        <v>52032</v>
      </c>
      <c r="E4294" s="53" t="s">
        <v>9883</v>
      </c>
      <c r="F4294" s="53" t="s">
        <v>9896</v>
      </c>
      <c r="G4294" s="53" t="s">
        <v>9897</v>
      </c>
    </row>
    <row r="4295" customFormat="false" ht="12.75" hidden="false" customHeight="true" outlineLevel="0" collapsed="false">
      <c r="D4295" s="52" t="n">
        <v>52032</v>
      </c>
      <c r="E4295" s="53" t="s">
        <v>9883</v>
      </c>
      <c r="F4295" s="53" t="s">
        <v>9898</v>
      </c>
      <c r="G4295" s="53" t="s">
        <v>7349</v>
      </c>
    </row>
    <row r="4296" customFormat="false" ht="12.75" hidden="false" customHeight="true" outlineLevel="0" collapsed="false">
      <c r="D4296" s="52" t="n">
        <v>52032</v>
      </c>
      <c r="E4296" s="53" t="s">
        <v>9883</v>
      </c>
      <c r="F4296" s="53" t="s">
        <v>9899</v>
      </c>
      <c r="G4296" s="53" t="s">
        <v>9900</v>
      </c>
    </row>
    <row r="4297" customFormat="false" ht="12.75" hidden="false" customHeight="true" outlineLevel="0" collapsed="false">
      <c r="D4297" s="52" t="n">
        <v>52032</v>
      </c>
      <c r="E4297" s="53" t="s">
        <v>9883</v>
      </c>
      <c r="F4297" s="53" t="s">
        <v>9901</v>
      </c>
      <c r="G4297" s="53" t="s">
        <v>3445</v>
      </c>
    </row>
    <row r="4298" customFormat="false" ht="12.75" hidden="false" customHeight="true" outlineLevel="0" collapsed="false">
      <c r="D4298" s="52" t="n">
        <v>52032</v>
      </c>
      <c r="E4298" s="53" t="s">
        <v>9883</v>
      </c>
      <c r="F4298" s="53" t="s">
        <v>9902</v>
      </c>
      <c r="G4298" s="53" t="s">
        <v>7970</v>
      </c>
    </row>
    <row r="4299" customFormat="false" ht="12.75" hidden="false" customHeight="true" outlineLevel="0" collapsed="false">
      <c r="D4299" s="52" t="n">
        <v>52032</v>
      </c>
      <c r="E4299" s="53" t="s">
        <v>9883</v>
      </c>
      <c r="F4299" s="53" t="s">
        <v>9903</v>
      </c>
      <c r="G4299" s="53" t="s">
        <v>9904</v>
      </c>
    </row>
    <row r="4300" customFormat="false" ht="12.75" hidden="false" customHeight="true" outlineLevel="0" collapsed="false">
      <c r="D4300" s="52" t="n">
        <v>52032</v>
      </c>
      <c r="E4300" s="53" t="s">
        <v>9883</v>
      </c>
      <c r="F4300" s="53" t="s">
        <v>9905</v>
      </c>
      <c r="G4300" s="53" t="s">
        <v>9906</v>
      </c>
    </row>
    <row r="4301" customFormat="false" ht="12.75" hidden="false" customHeight="true" outlineLevel="0" collapsed="false">
      <c r="D4301" s="52" t="n">
        <v>52032</v>
      </c>
      <c r="E4301" s="53" t="s">
        <v>9883</v>
      </c>
      <c r="F4301" s="53" t="s">
        <v>9907</v>
      </c>
      <c r="G4301" s="53" t="s">
        <v>9908</v>
      </c>
    </row>
    <row r="4302" customFormat="false" ht="12.75" hidden="false" customHeight="true" outlineLevel="0" collapsed="false">
      <c r="D4302" s="52" t="n">
        <v>52032</v>
      </c>
      <c r="E4302" s="53" t="s">
        <v>9883</v>
      </c>
      <c r="F4302" s="53" t="s">
        <v>9909</v>
      </c>
      <c r="G4302" s="53" t="s">
        <v>9910</v>
      </c>
    </row>
    <row r="4303" customFormat="false" ht="12.75" hidden="false" customHeight="true" outlineLevel="0" collapsed="false">
      <c r="D4303" s="52" t="n">
        <v>52032</v>
      </c>
      <c r="E4303" s="53" t="s">
        <v>9883</v>
      </c>
      <c r="F4303" s="53" t="s">
        <v>9911</v>
      </c>
      <c r="G4303" s="53" t="s">
        <v>9912</v>
      </c>
    </row>
    <row r="4304" customFormat="false" ht="12.75" hidden="false" customHeight="true" outlineLevel="0" collapsed="false">
      <c r="D4304" s="52" t="n">
        <v>52032</v>
      </c>
      <c r="E4304" s="53" t="s">
        <v>9883</v>
      </c>
      <c r="F4304" s="53" t="s">
        <v>9913</v>
      </c>
      <c r="G4304" s="53" t="s">
        <v>9914</v>
      </c>
    </row>
    <row r="4305" customFormat="false" ht="12.75" hidden="false" customHeight="true" outlineLevel="0" collapsed="false">
      <c r="D4305" s="52" t="n">
        <v>52032</v>
      </c>
      <c r="E4305" s="53" t="s">
        <v>9883</v>
      </c>
      <c r="F4305" s="53" t="s">
        <v>9915</v>
      </c>
      <c r="G4305" s="53" t="s">
        <v>9916</v>
      </c>
    </row>
    <row r="4306" customFormat="false" ht="12.75" hidden="false" customHeight="true" outlineLevel="0" collapsed="false">
      <c r="D4306" s="52" t="n">
        <v>52032</v>
      </c>
      <c r="E4306" s="53" t="s">
        <v>9883</v>
      </c>
      <c r="F4306" s="53" t="s">
        <v>9917</v>
      </c>
      <c r="G4306" s="53" t="s">
        <v>9918</v>
      </c>
    </row>
    <row r="4307" customFormat="false" ht="12.75" hidden="false" customHeight="true" outlineLevel="0" collapsed="false">
      <c r="D4307" s="52" t="n">
        <v>52032</v>
      </c>
      <c r="E4307" s="53" t="s">
        <v>9883</v>
      </c>
      <c r="F4307" s="53" t="s">
        <v>9919</v>
      </c>
      <c r="G4307" s="53" t="s">
        <v>9920</v>
      </c>
    </row>
    <row r="4308" customFormat="false" ht="12.75" hidden="false" customHeight="true" outlineLevel="0" collapsed="false">
      <c r="D4308" s="52" t="n">
        <v>52032</v>
      </c>
      <c r="E4308" s="53" t="s">
        <v>9883</v>
      </c>
      <c r="F4308" s="53" t="s">
        <v>9921</v>
      </c>
      <c r="G4308" s="53" t="s">
        <v>6893</v>
      </c>
    </row>
    <row r="4309" customFormat="false" ht="12.75" hidden="false" customHeight="true" outlineLevel="0" collapsed="false">
      <c r="D4309" s="52" t="n">
        <v>52032</v>
      </c>
      <c r="E4309" s="53" t="s">
        <v>9883</v>
      </c>
      <c r="F4309" s="53" t="s">
        <v>9922</v>
      </c>
      <c r="G4309" s="53" t="s">
        <v>9923</v>
      </c>
    </row>
    <row r="4310" customFormat="false" ht="12.75" hidden="false" customHeight="true" outlineLevel="0" collapsed="false">
      <c r="D4310" s="52" t="n">
        <v>52032</v>
      </c>
      <c r="E4310" s="53" t="s">
        <v>9883</v>
      </c>
      <c r="F4310" s="53" t="s">
        <v>9924</v>
      </c>
      <c r="G4310" s="53" t="s">
        <v>3418</v>
      </c>
    </row>
    <row r="4311" customFormat="false" ht="12.75" hidden="false" customHeight="true" outlineLevel="0" collapsed="false">
      <c r="D4311" s="52" t="n">
        <v>52032</v>
      </c>
      <c r="E4311" s="53" t="s">
        <v>9883</v>
      </c>
      <c r="F4311" s="53" t="s">
        <v>9925</v>
      </c>
      <c r="G4311" s="53" t="s">
        <v>9926</v>
      </c>
    </row>
    <row r="4312" customFormat="false" ht="12.75" hidden="false" customHeight="true" outlineLevel="0" collapsed="false">
      <c r="D4312" s="52" t="n">
        <v>52032</v>
      </c>
      <c r="E4312" s="53" t="s">
        <v>9883</v>
      </c>
      <c r="F4312" s="53" t="s">
        <v>9927</v>
      </c>
      <c r="G4312" s="53" t="s">
        <v>9928</v>
      </c>
    </row>
    <row r="4313" customFormat="false" ht="12.75" hidden="false" customHeight="true" outlineLevel="0" collapsed="false">
      <c r="D4313" s="52" t="n">
        <v>52032</v>
      </c>
      <c r="E4313" s="53" t="s">
        <v>9883</v>
      </c>
      <c r="F4313" s="53" t="s">
        <v>9929</v>
      </c>
      <c r="G4313" s="53" t="s">
        <v>3238</v>
      </c>
    </row>
    <row r="4314" customFormat="false" ht="12.75" hidden="false" customHeight="true" outlineLevel="0" collapsed="false">
      <c r="D4314" s="52" t="n">
        <v>52032</v>
      </c>
      <c r="E4314" s="53" t="s">
        <v>9883</v>
      </c>
      <c r="F4314" s="53" t="s">
        <v>9930</v>
      </c>
      <c r="G4314" s="53" t="s">
        <v>9931</v>
      </c>
    </row>
    <row r="4315" customFormat="false" ht="12.75" hidden="false" customHeight="true" outlineLevel="0" collapsed="false">
      <c r="D4315" s="52" t="n">
        <v>52032</v>
      </c>
      <c r="E4315" s="53" t="s">
        <v>9883</v>
      </c>
      <c r="F4315" s="53" t="s">
        <v>9932</v>
      </c>
      <c r="G4315" s="53" t="s">
        <v>9933</v>
      </c>
    </row>
    <row r="4316" customFormat="false" ht="12.75" hidden="false" customHeight="true" outlineLevel="0" collapsed="false">
      <c r="D4316" s="52" t="n">
        <v>52032</v>
      </c>
      <c r="E4316" s="53" t="s">
        <v>9883</v>
      </c>
      <c r="F4316" s="53" t="s">
        <v>9934</v>
      </c>
      <c r="G4316" s="53" t="s">
        <v>9935</v>
      </c>
    </row>
    <row r="4317" customFormat="false" ht="12.75" hidden="false" customHeight="true" outlineLevel="0" collapsed="false">
      <c r="D4317" s="52" t="n">
        <v>52032</v>
      </c>
      <c r="E4317" s="53" t="s">
        <v>9883</v>
      </c>
      <c r="F4317" s="53" t="s">
        <v>9936</v>
      </c>
      <c r="G4317" s="53" t="s">
        <v>9937</v>
      </c>
    </row>
    <row r="4318" customFormat="false" ht="12.75" hidden="false" customHeight="true" outlineLevel="0" collapsed="false">
      <c r="D4318" s="52" t="n">
        <v>52032</v>
      </c>
      <c r="E4318" s="53" t="s">
        <v>9883</v>
      </c>
      <c r="F4318" s="53" t="s">
        <v>9938</v>
      </c>
      <c r="G4318" s="53" t="s">
        <v>3098</v>
      </c>
    </row>
    <row r="4319" customFormat="false" ht="12.75" hidden="false" customHeight="true" outlineLevel="0" collapsed="false">
      <c r="D4319" s="52" t="n">
        <v>52032</v>
      </c>
      <c r="E4319" s="53" t="s">
        <v>9883</v>
      </c>
      <c r="F4319" s="53" t="s">
        <v>9939</v>
      </c>
      <c r="G4319" s="53" t="s">
        <v>9940</v>
      </c>
    </row>
    <row r="4320" customFormat="false" ht="12.75" hidden="false" customHeight="true" outlineLevel="0" collapsed="false">
      <c r="D4320" s="52" t="n">
        <v>52032</v>
      </c>
      <c r="E4320" s="53" t="s">
        <v>9883</v>
      </c>
      <c r="F4320" s="53" t="s">
        <v>9941</v>
      </c>
      <c r="G4320" s="53" t="s">
        <v>9942</v>
      </c>
    </row>
    <row r="4321" customFormat="false" ht="12.75" hidden="false" customHeight="true" outlineLevel="0" collapsed="false">
      <c r="D4321" s="52" t="n">
        <v>52032</v>
      </c>
      <c r="E4321" s="53" t="s">
        <v>9883</v>
      </c>
      <c r="F4321" s="53" t="s">
        <v>9943</v>
      </c>
      <c r="G4321" s="53" t="s">
        <v>9944</v>
      </c>
    </row>
    <row r="4322" customFormat="false" ht="12.75" hidden="false" customHeight="true" outlineLevel="0" collapsed="false">
      <c r="D4322" s="52" t="n">
        <v>52032</v>
      </c>
      <c r="E4322" s="53" t="s">
        <v>9883</v>
      </c>
      <c r="F4322" s="53" t="s">
        <v>9945</v>
      </c>
      <c r="G4322" s="53" t="s">
        <v>9946</v>
      </c>
    </row>
    <row r="4323" customFormat="false" ht="12.75" hidden="false" customHeight="true" outlineLevel="0" collapsed="false">
      <c r="D4323" s="52" t="n">
        <v>52032</v>
      </c>
      <c r="E4323" s="53" t="s">
        <v>9883</v>
      </c>
      <c r="F4323" s="53" t="s">
        <v>9947</v>
      </c>
      <c r="G4323" s="53" t="s">
        <v>9948</v>
      </c>
    </row>
    <row r="4324" customFormat="false" ht="12.75" hidden="false" customHeight="true" outlineLevel="0" collapsed="false">
      <c r="D4324" s="52" t="n">
        <v>52032</v>
      </c>
      <c r="E4324" s="53" t="s">
        <v>9883</v>
      </c>
      <c r="F4324" s="53" t="s">
        <v>9949</v>
      </c>
      <c r="G4324" s="53" t="s">
        <v>9852</v>
      </c>
    </row>
    <row r="4325" customFormat="false" ht="12.75" hidden="false" customHeight="true" outlineLevel="0" collapsed="false">
      <c r="D4325" s="52" t="n">
        <v>52032</v>
      </c>
      <c r="E4325" s="53" t="s">
        <v>9883</v>
      </c>
      <c r="F4325" s="53" t="s">
        <v>9950</v>
      </c>
      <c r="G4325" s="53" t="s">
        <v>9951</v>
      </c>
    </row>
    <row r="4326" customFormat="false" ht="12.75" hidden="false" customHeight="true" outlineLevel="0" collapsed="false">
      <c r="D4326" s="52" t="n">
        <v>52032</v>
      </c>
      <c r="E4326" s="53" t="s">
        <v>9883</v>
      </c>
      <c r="F4326" s="53" t="s">
        <v>9952</v>
      </c>
      <c r="G4326" s="53" t="s">
        <v>7039</v>
      </c>
    </row>
    <row r="4327" customFormat="false" ht="12.75" hidden="false" customHeight="true" outlineLevel="0" collapsed="false">
      <c r="D4327" s="52" t="n">
        <v>52032</v>
      </c>
      <c r="E4327" s="53" t="s">
        <v>9883</v>
      </c>
      <c r="F4327" s="53" t="s">
        <v>9953</v>
      </c>
      <c r="G4327" s="53" t="s">
        <v>5855</v>
      </c>
    </row>
    <row r="4328" customFormat="false" ht="12.75" hidden="false" customHeight="true" outlineLevel="0" collapsed="false">
      <c r="D4328" s="52" t="n">
        <v>52032</v>
      </c>
      <c r="E4328" s="53" t="s">
        <v>9883</v>
      </c>
      <c r="F4328" s="53" t="s">
        <v>9954</v>
      </c>
      <c r="G4328" s="53" t="s">
        <v>2151</v>
      </c>
    </row>
    <row r="4329" customFormat="false" ht="12.75" hidden="false" customHeight="true" outlineLevel="0" collapsed="false">
      <c r="D4329" s="52" t="n">
        <v>52032</v>
      </c>
      <c r="E4329" s="53" t="s">
        <v>9883</v>
      </c>
      <c r="F4329" s="53" t="s">
        <v>9955</v>
      </c>
      <c r="G4329" s="53" t="s">
        <v>9419</v>
      </c>
    </row>
    <row r="4330" customFormat="false" ht="12.75" hidden="false" customHeight="true" outlineLevel="0" collapsed="false">
      <c r="D4330" s="52" t="n">
        <v>52032</v>
      </c>
      <c r="E4330" s="53" t="s">
        <v>9883</v>
      </c>
      <c r="F4330" s="53" t="s">
        <v>9956</v>
      </c>
      <c r="G4330" s="53" t="s">
        <v>9957</v>
      </c>
    </row>
    <row r="4331" customFormat="false" ht="12.75" hidden="false" customHeight="true" outlineLevel="0" collapsed="false">
      <c r="D4331" s="52" t="n">
        <v>52032</v>
      </c>
      <c r="E4331" s="53" t="s">
        <v>9883</v>
      </c>
      <c r="F4331" s="53" t="s">
        <v>9958</v>
      </c>
      <c r="G4331" s="53" t="s">
        <v>9959</v>
      </c>
    </row>
    <row r="4332" customFormat="false" ht="12.75" hidden="false" customHeight="true" outlineLevel="0" collapsed="false">
      <c r="D4332" s="52" t="n">
        <v>52032</v>
      </c>
      <c r="E4332" s="53" t="s">
        <v>9883</v>
      </c>
      <c r="F4332" s="53" t="s">
        <v>9960</v>
      </c>
      <c r="G4332" s="53" t="s">
        <v>9961</v>
      </c>
    </row>
    <row r="4333" customFormat="false" ht="12.75" hidden="false" customHeight="true" outlineLevel="0" collapsed="false">
      <c r="D4333" s="52" t="n">
        <v>52032</v>
      </c>
      <c r="E4333" s="53" t="s">
        <v>9883</v>
      </c>
      <c r="F4333" s="53" t="s">
        <v>9962</v>
      </c>
      <c r="G4333" s="53" t="s">
        <v>9963</v>
      </c>
    </row>
    <row r="4334" customFormat="false" ht="12.75" hidden="false" customHeight="true" outlineLevel="0" collapsed="false">
      <c r="D4334" s="52" t="n">
        <v>52032</v>
      </c>
      <c r="E4334" s="53" t="s">
        <v>9883</v>
      </c>
      <c r="F4334" s="53" t="s">
        <v>9964</v>
      </c>
      <c r="G4334" s="53" t="s">
        <v>9965</v>
      </c>
    </row>
    <row r="4335" customFormat="false" ht="12.75" hidden="false" customHeight="true" outlineLevel="0" collapsed="false">
      <c r="D4335" s="52" t="n">
        <v>52032</v>
      </c>
      <c r="E4335" s="53" t="s">
        <v>9883</v>
      </c>
      <c r="F4335" s="53" t="s">
        <v>9966</v>
      </c>
      <c r="G4335" s="53" t="s">
        <v>9967</v>
      </c>
    </row>
    <row r="4336" customFormat="false" ht="12.75" hidden="false" customHeight="true" outlineLevel="0" collapsed="false">
      <c r="D4336" s="52" t="n">
        <v>52032</v>
      </c>
      <c r="E4336" s="53" t="s">
        <v>9883</v>
      </c>
      <c r="F4336" s="53" t="s">
        <v>9968</v>
      </c>
      <c r="G4336" s="53" t="s">
        <v>9969</v>
      </c>
    </row>
    <row r="4337" customFormat="false" ht="12.75" hidden="false" customHeight="true" outlineLevel="0" collapsed="false">
      <c r="D4337" s="52" t="n">
        <v>52032</v>
      </c>
      <c r="E4337" s="53" t="s">
        <v>9883</v>
      </c>
      <c r="F4337" s="53" t="s">
        <v>9970</v>
      </c>
      <c r="G4337" s="53" t="s">
        <v>9971</v>
      </c>
    </row>
    <row r="4338" customFormat="false" ht="12.75" hidden="false" customHeight="true" outlineLevel="0" collapsed="false">
      <c r="D4338" s="52" t="n">
        <v>52032</v>
      </c>
      <c r="E4338" s="53" t="s">
        <v>9883</v>
      </c>
      <c r="F4338" s="53" t="s">
        <v>9972</v>
      </c>
      <c r="G4338" s="53" t="s">
        <v>9973</v>
      </c>
    </row>
    <row r="4339" customFormat="false" ht="12.75" hidden="false" customHeight="true" outlineLevel="0" collapsed="false">
      <c r="D4339" s="52" t="n">
        <v>52032</v>
      </c>
      <c r="E4339" s="53" t="s">
        <v>9883</v>
      </c>
      <c r="F4339" s="53" t="s">
        <v>9974</v>
      </c>
      <c r="G4339" s="53" t="s">
        <v>9975</v>
      </c>
    </row>
    <row r="4340" customFormat="false" ht="12.75" hidden="false" customHeight="true" outlineLevel="0" collapsed="false">
      <c r="D4340" s="52" t="n">
        <v>52032</v>
      </c>
      <c r="E4340" s="53" t="s">
        <v>9883</v>
      </c>
      <c r="F4340" s="53" t="s">
        <v>9976</v>
      </c>
      <c r="G4340" s="53" t="s">
        <v>9977</v>
      </c>
    </row>
    <row r="4341" customFormat="false" ht="12.75" hidden="false" customHeight="true" outlineLevel="0" collapsed="false">
      <c r="D4341" s="52" t="n">
        <v>48044</v>
      </c>
      <c r="E4341" s="53" t="s">
        <v>9978</v>
      </c>
      <c r="F4341" s="53" t="s">
        <v>9979</v>
      </c>
      <c r="G4341" s="53" t="s">
        <v>9980</v>
      </c>
    </row>
    <row r="4342" customFormat="false" ht="12.75" hidden="false" customHeight="true" outlineLevel="0" collapsed="false">
      <c r="D4342" s="52" t="n">
        <v>48044</v>
      </c>
      <c r="E4342" s="53" t="s">
        <v>9978</v>
      </c>
      <c r="F4342" s="53" t="s">
        <v>9981</v>
      </c>
      <c r="G4342" s="53" t="s">
        <v>9982</v>
      </c>
    </row>
    <row r="4343" customFormat="false" ht="12.75" hidden="false" customHeight="true" outlineLevel="0" collapsed="false">
      <c r="D4343" s="52" t="n">
        <v>48044</v>
      </c>
      <c r="E4343" s="53" t="s">
        <v>9978</v>
      </c>
      <c r="F4343" s="53" t="s">
        <v>9983</v>
      </c>
      <c r="G4343" s="53" t="s">
        <v>9984</v>
      </c>
    </row>
    <row r="4344" customFormat="false" ht="12.75" hidden="false" customHeight="true" outlineLevel="0" collapsed="false">
      <c r="D4344" s="52" t="n">
        <v>48044</v>
      </c>
      <c r="E4344" s="53" t="s">
        <v>9978</v>
      </c>
      <c r="F4344" s="53" t="s">
        <v>9985</v>
      </c>
      <c r="G4344" s="53" t="s">
        <v>9986</v>
      </c>
    </row>
    <row r="4345" customFormat="false" ht="12.75" hidden="false" customHeight="true" outlineLevel="0" collapsed="false">
      <c r="D4345" s="52" t="n">
        <v>48044</v>
      </c>
      <c r="E4345" s="53" t="s">
        <v>9978</v>
      </c>
      <c r="F4345" s="53" t="s">
        <v>9987</v>
      </c>
      <c r="G4345" s="53" t="s">
        <v>2876</v>
      </c>
    </row>
    <row r="4346" customFormat="false" ht="12.75" hidden="false" customHeight="true" outlineLevel="0" collapsed="false">
      <c r="D4346" s="52" t="n">
        <v>48044</v>
      </c>
      <c r="E4346" s="53" t="s">
        <v>9978</v>
      </c>
      <c r="F4346" s="53" t="s">
        <v>9988</v>
      </c>
      <c r="G4346" s="53" t="s">
        <v>9989</v>
      </c>
    </row>
    <row r="4347" customFormat="false" ht="12.75" hidden="false" customHeight="true" outlineLevel="0" collapsed="false">
      <c r="D4347" s="52" t="n">
        <v>48044</v>
      </c>
      <c r="E4347" s="53" t="s">
        <v>9978</v>
      </c>
      <c r="F4347" s="53" t="s">
        <v>9990</v>
      </c>
      <c r="G4347" s="53" t="s">
        <v>5925</v>
      </c>
    </row>
    <row r="4348" customFormat="false" ht="12.75" hidden="false" customHeight="true" outlineLevel="0" collapsed="false">
      <c r="D4348" s="52" t="n">
        <v>48044</v>
      </c>
      <c r="E4348" s="53" t="s">
        <v>9978</v>
      </c>
      <c r="F4348" s="53" t="s">
        <v>9991</v>
      </c>
      <c r="G4348" s="53" t="s">
        <v>2760</v>
      </c>
    </row>
    <row r="4349" customFormat="false" ht="12.75" hidden="false" customHeight="true" outlineLevel="0" collapsed="false">
      <c r="D4349" s="52" t="n">
        <v>48044</v>
      </c>
      <c r="E4349" s="53" t="s">
        <v>9978</v>
      </c>
      <c r="F4349" s="53" t="s">
        <v>9992</v>
      </c>
      <c r="G4349" s="53" t="s">
        <v>9993</v>
      </c>
    </row>
    <row r="4350" customFormat="false" ht="12.75" hidden="false" customHeight="true" outlineLevel="0" collapsed="false">
      <c r="D4350" s="50" t="n">
        <v>46037</v>
      </c>
      <c r="E4350" s="51" t="s">
        <v>2048</v>
      </c>
      <c r="F4350" s="53" t="s">
        <v>9994</v>
      </c>
      <c r="G4350" s="53" t="s">
        <v>9995</v>
      </c>
    </row>
    <row r="4351" customFormat="false" ht="12.75" hidden="false" customHeight="true" outlineLevel="0" collapsed="false">
      <c r="D4351" s="50" t="n">
        <v>46037</v>
      </c>
      <c r="E4351" s="51" t="s">
        <v>2048</v>
      </c>
      <c r="F4351" s="53" t="s">
        <v>9996</v>
      </c>
      <c r="G4351" s="53" t="s">
        <v>9997</v>
      </c>
    </row>
    <row r="4352" customFormat="false" ht="12.75" hidden="false" customHeight="true" outlineLevel="0" collapsed="false">
      <c r="D4352" s="50" t="n">
        <v>46037</v>
      </c>
      <c r="E4352" s="51" t="s">
        <v>2048</v>
      </c>
      <c r="F4352" s="53" t="s">
        <v>9998</v>
      </c>
      <c r="G4352" s="53" t="s">
        <v>2777</v>
      </c>
    </row>
    <row r="4353" customFormat="false" ht="12.75" hidden="false" customHeight="true" outlineLevel="0" collapsed="false">
      <c r="D4353" s="50" t="n">
        <v>46037</v>
      </c>
      <c r="E4353" s="51" t="s">
        <v>2048</v>
      </c>
      <c r="F4353" s="53" t="s">
        <v>9999</v>
      </c>
      <c r="G4353" s="53" t="s">
        <v>10000</v>
      </c>
    </row>
    <row r="4354" customFormat="false" ht="12.75" hidden="false" customHeight="true" outlineLevel="0" collapsed="false">
      <c r="D4354" s="50" t="n">
        <v>46037</v>
      </c>
      <c r="E4354" s="51" t="s">
        <v>2048</v>
      </c>
      <c r="F4354" s="53" t="s">
        <v>10001</v>
      </c>
      <c r="G4354" s="53" t="s">
        <v>10002</v>
      </c>
    </row>
    <row r="4355" customFormat="false" ht="12.75" hidden="false" customHeight="true" outlineLevel="0" collapsed="false">
      <c r="D4355" s="50" t="n">
        <v>46037</v>
      </c>
      <c r="E4355" s="51" t="s">
        <v>2048</v>
      </c>
      <c r="F4355" s="53" t="s">
        <v>10003</v>
      </c>
      <c r="G4355" s="53" t="s">
        <v>10004</v>
      </c>
    </row>
    <row r="4356" customFormat="false" ht="12.75" hidden="false" customHeight="true" outlineLevel="0" collapsed="false">
      <c r="D4356" s="50" t="n">
        <v>46037</v>
      </c>
      <c r="E4356" s="51" t="s">
        <v>2048</v>
      </c>
      <c r="F4356" s="53" t="s">
        <v>10005</v>
      </c>
      <c r="G4356" s="53" t="s">
        <v>3833</v>
      </c>
    </row>
    <row r="4357" customFormat="false" ht="12.75" hidden="false" customHeight="true" outlineLevel="0" collapsed="false">
      <c r="D4357" s="50" t="n">
        <v>46037</v>
      </c>
      <c r="E4357" s="51" t="s">
        <v>2048</v>
      </c>
      <c r="F4357" s="53" t="s">
        <v>10006</v>
      </c>
      <c r="G4357" s="53" t="s">
        <v>10007</v>
      </c>
    </row>
    <row r="4358" customFormat="false" ht="12.75" hidden="false" customHeight="true" outlineLevel="0" collapsed="false">
      <c r="D4358" s="50" t="n">
        <v>46037</v>
      </c>
      <c r="E4358" s="51" t="s">
        <v>2048</v>
      </c>
      <c r="F4358" s="53" t="s">
        <v>10008</v>
      </c>
      <c r="G4358" s="53" t="s">
        <v>2714</v>
      </c>
    </row>
    <row r="4359" customFormat="false" ht="12.75" hidden="false" customHeight="true" outlineLevel="0" collapsed="false">
      <c r="D4359" s="52" t="n">
        <v>52033</v>
      </c>
      <c r="E4359" s="53" t="s">
        <v>10009</v>
      </c>
      <c r="F4359" s="53" t="s">
        <v>10010</v>
      </c>
      <c r="G4359" s="53" t="s">
        <v>2890</v>
      </c>
    </row>
    <row r="4360" customFormat="false" ht="12.75" hidden="false" customHeight="true" outlineLevel="0" collapsed="false">
      <c r="D4360" s="52" t="n">
        <v>52033</v>
      </c>
      <c r="E4360" s="53" t="s">
        <v>10009</v>
      </c>
      <c r="F4360" s="53" t="s">
        <v>10011</v>
      </c>
      <c r="G4360" s="53" t="s">
        <v>10012</v>
      </c>
    </row>
    <row r="4361" customFormat="false" ht="12.75" hidden="false" customHeight="true" outlineLevel="0" collapsed="false">
      <c r="D4361" s="52" t="n">
        <v>52033</v>
      </c>
      <c r="E4361" s="53" t="s">
        <v>10009</v>
      </c>
      <c r="F4361" s="53" t="s">
        <v>10013</v>
      </c>
      <c r="G4361" s="53" t="s">
        <v>10014</v>
      </c>
    </row>
    <row r="4362" customFormat="false" ht="12.75" hidden="false" customHeight="true" outlineLevel="0" collapsed="false">
      <c r="D4362" s="52" t="n">
        <v>52033</v>
      </c>
      <c r="E4362" s="53" t="s">
        <v>10009</v>
      </c>
      <c r="F4362" s="53" t="s">
        <v>10015</v>
      </c>
      <c r="G4362" s="53" t="s">
        <v>7005</v>
      </c>
    </row>
    <row r="4363" customFormat="false" ht="12.75" hidden="false" customHeight="true" outlineLevel="0" collapsed="false">
      <c r="D4363" s="52" t="n">
        <v>52033</v>
      </c>
      <c r="E4363" s="53" t="s">
        <v>10009</v>
      </c>
      <c r="F4363" s="53" t="s">
        <v>10016</v>
      </c>
      <c r="G4363" s="53" t="s">
        <v>10017</v>
      </c>
    </row>
    <row r="4364" customFormat="false" ht="12.75" hidden="false" customHeight="true" outlineLevel="0" collapsed="false">
      <c r="D4364" s="52" t="n">
        <v>52033</v>
      </c>
      <c r="E4364" s="53" t="s">
        <v>10009</v>
      </c>
      <c r="F4364" s="53" t="s">
        <v>10018</v>
      </c>
      <c r="G4364" s="53" t="s">
        <v>9796</v>
      </c>
    </row>
    <row r="4365" customFormat="false" ht="12.75" hidden="false" customHeight="true" outlineLevel="0" collapsed="false">
      <c r="D4365" s="52" t="n">
        <v>52033</v>
      </c>
      <c r="E4365" s="53" t="s">
        <v>10009</v>
      </c>
      <c r="F4365" s="53" t="s">
        <v>10019</v>
      </c>
      <c r="G4365" s="53" t="s">
        <v>10020</v>
      </c>
    </row>
    <row r="4366" customFormat="false" ht="12.75" hidden="false" customHeight="true" outlineLevel="0" collapsed="false">
      <c r="D4366" s="52" t="n">
        <v>52033</v>
      </c>
      <c r="E4366" s="53" t="s">
        <v>10009</v>
      </c>
      <c r="F4366" s="53" t="s">
        <v>10021</v>
      </c>
      <c r="G4366" s="53" t="s">
        <v>10022</v>
      </c>
    </row>
    <row r="4367" customFormat="false" ht="12.75" hidden="false" customHeight="true" outlineLevel="0" collapsed="false">
      <c r="D4367" s="52" t="n">
        <v>52033</v>
      </c>
      <c r="E4367" s="53" t="s">
        <v>10009</v>
      </c>
      <c r="F4367" s="53" t="s">
        <v>10023</v>
      </c>
      <c r="G4367" s="53" t="s">
        <v>10024</v>
      </c>
    </row>
    <row r="4368" customFormat="false" ht="12.75" hidden="false" customHeight="true" outlineLevel="0" collapsed="false">
      <c r="D4368" s="52" t="n">
        <v>52033</v>
      </c>
      <c r="E4368" s="53" t="s">
        <v>10009</v>
      </c>
      <c r="F4368" s="53" t="s">
        <v>10025</v>
      </c>
      <c r="G4368" s="53" t="s">
        <v>10026</v>
      </c>
    </row>
    <row r="4369" customFormat="false" ht="12.75" hidden="false" customHeight="true" outlineLevel="0" collapsed="false">
      <c r="D4369" s="52" t="n">
        <v>52033</v>
      </c>
      <c r="E4369" s="53" t="s">
        <v>10009</v>
      </c>
      <c r="F4369" s="53" t="s">
        <v>10027</v>
      </c>
      <c r="G4369" s="53" t="s">
        <v>10028</v>
      </c>
    </row>
    <row r="4370" customFormat="false" ht="12.75" hidden="false" customHeight="true" outlineLevel="0" collapsed="false">
      <c r="D4370" s="52" t="n">
        <v>52033</v>
      </c>
      <c r="E4370" s="53" t="s">
        <v>10009</v>
      </c>
      <c r="F4370" s="53" t="s">
        <v>10029</v>
      </c>
      <c r="G4370" s="53" t="s">
        <v>10030</v>
      </c>
    </row>
    <row r="4371" customFormat="false" ht="12.75" hidden="false" customHeight="true" outlineLevel="0" collapsed="false">
      <c r="D4371" s="52" t="n">
        <v>52033</v>
      </c>
      <c r="E4371" s="53" t="s">
        <v>10009</v>
      </c>
      <c r="F4371" s="53" t="s">
        <v>10031</v>
      </c>
      <c r="G4371" s="53" t="s">
        <v>5823</v>
      </c>
    </row>
    <row r="4372" customFormat="false" ht="12.75" hidden="false" customHeight="true" outlineLevel="0" collapsed="false">
      <c r="D4372" s="52" t="n">
        <v>52033</v>
      </c>
      <c r="E4372" s="53" t="s">
        <v>10009</v>
      </c>
      <c r="F4372" s="53" t="s">
        <v>10032</v>
      </c>
      <c r="G4372" s="53" t="s">
        <v>10033</v>
      </c>
    </row>
    <row r="4373" customFormat="false" ht="12.75" hidden="false" customHeight="true" outlineLevel="0" collapsed="false">
      <c r="D4373" s="52" t="n">
        <v>52033</v>
      </c>
      <c r="E4373" s="53" t="s">
        <v>10009</v>
      </c>
      <c r="F4373" s="53" t="s">
        <v>10034</v>
      </c>
      <c r="G4373" s="53" t="s">
        <v>10035</v>
      </c>
    </row>
    <row r="4374" customFormat="false" ht="12.75" hidden="false" customHeight="true" outlineLevel="0" collapsed="false">
      <c r="D4374" s="52" t="n">
        <v>52033</v>
      </c>
      <c r="E4374" s="53" t="s">
        <v>10009</v>
      </c>
      <c r="F4374" s="53" t="s">
        <v>10036</v>
      </c>
      <c r="G4374" s="53" t="s">
        <v>10037</v>
      </c>
    </row>
    <row r="4375" customFormat="false" ht="12.75" hidden="false" customHeight="true" outlineLevel="0" collapsed="false">
      <c r="D4375" s="52" t="n">
        <v>52033</v>
      </c>
      <c r="E4375" s="53" t="s">
        <v>10009</v>
      </c>
      <c r="F4375" s="53" t="s">
        <v>10038</v>
      </c>
      <c r="G4375" s="53" t="s">
        <v>10039</v>
      </c>
    </row>
    <row r="4376" customFormat="false" ht="12.75" hidden="false" customHeight="true" outlineLevel="0" collapsed="false">
      <c r="D4376" s="52" t="n">
        <v>52033</v>
      </c>
      <c r="E4376" s="53" t="s">
        <v>10009</v>
      </c>
      <c r="F4376" s="53" t="s">
        <v>10040</v>
      </c>
      <c r="G4376" s="53" t="s">
        <v>10041</v>
      </c>
    </row>
    <row r="4377" customFormat="false" ht="12.75" hidden="false" customHeight="true" outlineLevel="0" collapsed="false">
      <c r="D4377" s="52" t="n">
        <v>53026</v>
      </c>
      <c r="E4377" s="53" t="s">
        <v>10042</v>
      </c>
      <c r="F4377" s="53" t="s">
        <v>10043</v>
      </c>
      <c r="G4377" s="53" t="s">
        <v>10044</v>
      </c>
    </row>
    <row r="4378" customFormat="false" ht="12.75" hidden="false" customHeight="true" outlineLevel="0" collapsed="false">
      <c r="D4378" s="52" t="n">
        <v>53026</v>
      </c>
      <c r="E4378" s="53" t="s">
        <v>10042</v>
      </c>
      <c r="F4378" s="53" t="s">
        <v>10045</v>
      </c>
      <c r="G4378" s="53" t="s">
        <v>10046</v>
      </c>
    </row>
    <row r="4379" customFormat="false" ht="12.75" hidden="false" customHeight="true" outlineLevel="0" collapsed="false">
      <c r="D4379" s="52" t="n">
        <v>53026</v>
      </c>
      <c r="E4379" s="53" t="s">
        <v>10042</v>
      </c>
      <c r="F4379" s="53" t="s">
        <v>10047</v>
      </c>
      <c r="G4379" s="53" t="s">
        <v>10048</v>
      </c>
    </row>
    <row r="4380" customFormat="false" ht="12.75" hidden="false" customHeight="true" outlineLevel="0" collapsed="false">
      <c r="D4380" s="52" t="n">
        <v>53026</v>
      </c>
      <c r="E4380" s="53" t="s">
        <v>10042</v>
      </c>
      <c r="F4380" s="53" t="s">
        <v>10049</v>
      </c>
      <c r="G4380" s="53" t="s">
        <v>10050</v>
      </c>
    </row>
    <row r="4381" customFormat="false" ht="12.75" hidden="false" customHeight="true" outlineLevel="0" collapsed="false">
      <c r="D4381" s="52" t="n">
        <v>53026</v>
      </c>
      <c r="E4381" s="53" t="s">
        <v>10042</v>
      </c>
      <c r="F4381" s="53" t="s">
        <v>10051</v>
      </c>
      <c r="G4381" s="53" t="s">
        <v>10052</v>
      </c>
    </row>
    <row r="4382" customFormat="false" ht="12.75" hidden="false" customHeight="true" outlineLevel="0" collapsed="false">
      <c r="D4382" s="52" t="n">
        <v>53026</v>
      </c>
      <c r="E4382" s="53" t="s">
        <v>10042</v>
      </c>
      <c r="F4382" s="53" t="s">
        <v>10053</v>
      </c>
      <c r="G4382" s="53" t="s">
        <v>10054</v>
      </c>
    </row>
    <row r="4383" customFormat="false" ht="12.75" hidden="false" customHeight="true" outlineLevel="0" collapsed="false">
      <c r="D4383" s="52" t="n">
        <v>53026</v>
      </c>
      <c r="E4383" s="53" t="s">
        <v>10042</v>
      </c>
      <c r="F4383" s="53" t="s">
        <v>10055</v>
      </c>
      <c r="G4383" s="53" t="s">
        <v>10056</v>
      </c>
    </row>
    <row r="4384" customFormat="false" ht="12.75" hidden="false" customHeight="true" outlineLevel="0" collapsed="false">
      <c r="D4384" s="52" t="n">
        <v>53026</v>
      </c>
      <c r="E4384" s="53" t="s">
        <v>10042</v>
      </c>
      <c r="F4384" s="53" t="s">
        <v>10057</v>
      </c>
      <c r="G4384" s="53" t="s">
        <v>10058</v>
      </c>
    </row>
    <row r="4385" customFormat="false" ht="12.75" hidden="false" customHeight="true" outlineLevel="0" collapsed="false">
      <c r="D4385" s="52" t="n">
        <v>53026</v>
      </c>
      <c r="E4385" s="53" t="s">
        <v>10042</v>
      </c>
      <c r="F4385" s="53" t="s">
        <v>10059</v>
      </c>
      <c r="G4385" s="53" t="s">
        <v>10060</v>
      </c>
    </row>
    <row r="4386" customFormat="false" ht="12.75" hidden="false" customHeight="true" outlineLevel="0" collapsed="false">
      <c r="D4386" s="52" t="n">
        <v>53026</v>
      </c>
      <c r="E4386" s="53" t="s">
        <v>10042</v>
      </c>
      <c r="F4386" s="53" t="s">
        <v>10061</v>
      </c>
      <c r="G4386" s="53" t="s">
        <v>3760</v>
      </c>
    </row>
    <row r="4387" customFormat="false" ht="12.75" hidden="false" customHeight="true" outlineLevel="0" collapsed="false">
      <c r="D4387" s="52" t="n">
        <v>53026</v>
      </c>
      <c r="E4387" s="53" t="s">
        <v>10042</v>
      </c>
      <c r="F4387" s="53" t="s">
        <v>10062</v>
      </c>
      <c r="G4387" s="53" t="s">
        <v>10063</v>
      </c>
    </row>
    <row r="4388" customFormat="false" ht="12.75" hidden="false" customHeight="true" outlineLevel="0" collapsed="false">
      <c r="D4388" s="52" t="n">
        <v>53026</v>
      </c>
      <c r="E4388" s="53" t="s">
        <v>10042</v>
      </c>
      <c r="F4388" s="53" t="s">
        <v>10064</v>
      </c>
      <c r="G4388" s="53" t="s">
        <v>10065</v>
      </c>
    </row>
    <row r="4389" customFormat="false" ht="12.75" hidden="false" customHeight="true" outlineLevel="0" collapsed="false">
      <c r="D4389" s="52" t="n">
        <v>53026</v>
      </c>
      <c r="E4389" s="53" t="s">
        <v>10042</v>
      </c>
      <c r="F4389" s="53" t="s">
        <v>10066</v>
      </c>
      <c r="G4389" s="53" t="s">
        <v>10067</v>
      </c>
    </row>
    <row r="4390" customFormat="false" ht="12.75" hidden="false" customHeight="true" outlineLevel="0" collapsed="false">
      <c r="D4390" s="52" t="n">
        <v>53026</v>
      </c>
      <c r="E4390" s="53" t="s">
        <v>10042</v>
      </c>
      <c r="F4390" s="53" t="s">
        <v>10068</v>
      </c>
      <c r="G4390" s="53" t="s">
        <v>10069</v>
      </c>
    </row>
    <row r="4391" customFormat="false" ht="12.75" hidden="false" customHeight="true" outlineLevel="0" collapsed="false">
      <c r="D4391" s="52" t="n">
        <v>53026</v>
      </c>
      <c r="E4391" s="53" t="s">
        <v>10042</v>
      </c>
      <c r="F4391" s="53" t="s">
        <v>10070</v>
      </c>
      <c r="G4391" s="53" t="s">
        <v>10071</v>
      </c>
    </row>
    <row r="4392" customFormat="false" ht="12.75" hidden="false" customHeight="true" outlineLevel="0" collapsed="false">
      <c r="D4392" s="52" t="n">
        <v>53026</v>
      </c>
      <c r="E4392" s="53" t="s">
        <v>10042</v>
      </c>
      <c r="F4392" s="53" t="s">
        <v>10072</v>
      </c>
      <c r="G4392" s="53" t="s">
        <v>10073</v>
      </c>
    </row>
    <row r="4393" customFormat="false" ht="12.75" hidden="false" customHeight="true" outlineLevel="0" collapsed="false">
      <c r="D4393" s="52" t="n">
        <v>53026</v>
      </c>
      <c r="E4393" s="53" t="s">
        <v>10042</v>
      </c>
      <c r="F4393" s="53" t="s">
        <v>10074</v>
      </c>
      <c r="G4393" s="53" t="s">
        <v>1938</v>
      </c>
    </row>
    <row r="4394" customFormat="false" ht="12.75" hidden="false" customHeight="true" outlineLevel="0" collapsed="false">
      <c r="D4394" s="52" t="n">
        <v>53026</v>
      </c>
      <c r="E4394" s="53" t="s">
        <v>10042</v>
      </c>
      <c r="F4394" s="53" t="s">
        <v>10075</v>
      </c>
      <c r="G4394" s="53" t="s">
        <v>10076</v>
      </c>
    </row>
    <row r="4395" customFormat="false" ht="12.75" hidden="false" customHeight="true" outlineLevel="0" collapsed="false">
      <c r="D4395" s="52" t="n">
        <v>53026</v>
      </c>
      <c r="E4395" s="53" t="s">
        <v>10042</v>
      </c>
      <c r="F4395" s="53" t="s">
        <v>10077</v>
      </c>
      <c r="G4395" s="53" t="s">
        <v>10078</v>
      </c>
    </row>
    <row r="4396" customFormat="false" ht="12.75" hidden="false" customHeight="true" outlineLevel="0" collapsed="false">
      <c r="D4396" s="52" t="n">
        <v>53026</v>
      </c>
      <c r="E4396" s="53" t="s">
        <v>10042</v>
      </c>
      <c r="F4396" s="53" t="s">
        <v>10079</v>
      </c>
      <c r="G4396" s="53" t="s">
        <v>10080</v>
      </c>
    </row>
    <row r="4397" customFormat="false" ht="12.75" hidden="false" customHeight="true" outlineLevel="0" collapsed="false">
      <c r="D4397" s="52" t="n">
        <v>53026</v>
      </c>
      <c r="E4397" s="53" t="s">
        <v>10042</v>
      </c>
      <c r="F4397" s="53" t="s">
        <v>10081</v>
      </c>
      <c r="G4397" s="53" t="s">
        <v>10082</v>
      </c>
    </row>
    <row r="4398" customFormat="false" ht="12.75" hidden="false" customHeight="true" outlineLevel="0" collapsed="false">
      <c r="D4398" s="52" t="n">
        <v>53026</v>
      </c>
      <c r="E4398" s="53" t="s">
        <v>10042</v>
      </c>
      <c r="F4398" s="53" t="s">
        <v>10083</v>
      </c>
      <c r="G4398" s="53" t="s">
        <v>10084</v>
      </c>
    </row>
    <row r="4399" customFormat="false" ht="12.75" hidden="false" customHeight="true" outlineLevel="0" collapsed="false">
      <c r="D4399" s="52" t="n">
        <v>53026</v>
      </c>
      <c r="E4399" s="53" t="s">
        <v>10042</v>
      </c>
      <c r="F4399" s="53" t="s">
        <v>10085</v>
      </c>
      <c r="G4399" s="53" t="s">
        <v>10086</v>
      </c>
    </row>
    <row r="4400" customFormat="false" ht="12.75" hidden="false" customHeight="true" outlineLevel="0" collapsed="false">
      <c r="D4400" s="52" t="n">
        <v>53026</v>
      </c>
      <c r="E4400" s="53" t="s">
        <v>10042</v>
      </c>
      <c r="F4400" s="53" t="s">
        <v>10087</v>
      </c>
      <c r="G4400" s="53" t="s">
        <v>10088</v>
      </c>
    </row>
    <row r="4401" customFormat="false" ht="12.75" hidden="false" customHeight="true" outlineLevel="0" collapsed="false">
      <c r="D4401" s="52" t="n">
        <v>53026</v>
      </c>
      <c r="E4401" s="53" t="s">
        <v>10042</v>
      </c>
      <c r="F4401" s="53" t="s">
        <v>10089</v>
      </c>
      <c r="G4401" s="53" t="s">
        <v>5258</v>
      </c>
    </row>
    <row r="4402" customFormat="false" ht="12.75" hidden="false" customHeight="true" outlineLevel="0" collapsed="false">
      <c r="D4402" s="52" t="n">
        <v>53026</v>
      </c>
      <c r="E4402" s="53" t="s">
        <v>10042</v>
      </c>
      <c r="F4402" s="53" t="s">
        <v>10090</v>
      </c>
      <c r="G4402" s="53" t="s">
        <v>10091</v>
      </c>
    </row>
    <row r="4403" customFormat="false" ht="12.75" hidden="false" customHeight="true" outlineLevel="0" collapsed="false">
      <c r="D4403" s="52" t="n">
        <v>53026</v>
      </c>
      <c r="E4403" s="53" t="s">
        <v>10042</v>
      </c>
      <c r="F4403" s="53" t="s">
        <v>10092</v>
      </c>
      <c r="G4403" s="53" t="s">
        <v>10093</v>
      </c>
    </row>
    <row r="4404" customFormat="false" ht="12.75" hidden="false" customHeight="true" outlineLevel="0" collapsed="false">
      <c r="D4404" s="52" t="n">
        <v>53026</v>
      </c>
      <c r="E4404" s="53" t="s">
        <v>10042</v>
      </c>
      <c r="F4404" s="53" t="s">
        <v>10094</v>
      </c>
      <c r="G4404" s="53" t="s">
        <v>7165</v>
      </c>
    </row>
    <row r="4405" customFormat="false" ht="12.75" hidden="false" customHeight="true" outlineLevel="0" collapsed="false">
      <c r="D4405" s="52" t="n">
        <v>53026</v>
      </c>
      <c r="E4405" s="53" t="s">
        <v>10042</v>
      </c>
      <c r="F4405" s="53" t="s">
        <v>10095</v>
      </c>
      <c r="G4405" s="53" t="s">
        <v>10096</v>
      </c>
    </row>
    <row r="4406" customFormat="false" ht="12.75" hidden="false" customHeight="true" outlineLevel="0" collapsed="false">
      <c r="D4406" s="52" t="n">
        <v>53026</v>
      </c>
      <c r="E4406" s="53" t="s">
        <v>10042</v>
      </c>
      <c r="F4406" s="53" t="s">
        <v>10097</v>
      </c>
      <c r="G4406" s="53" t="s">
        <v>10098</v>
      </c>
    </row>
    <row r="4407" customFormat="false" ht="12.75" hidden="false" customHeight="true" outlineLevel="0" collapsed="false">
      <c r="D4407" s="52" t="n">
        <v>53026</v>
      </c>
      <c r="E4407" s="53" t="s">
        <v>10042</v>
      </c>
      <c r="F4407" s="53" t="s">
        <v>10099</v>
      </c>
      <c r="G4407" s="53" t="s">
        <v>10100</v>
      </c>
    </row>
    <row r="4408" customFormat="false" ht="12.75" hidden="false" customHeight="true" outlineLevel="0" collapsed="false">
      <c r="D4408" s="52" t="n">
        <v>53026</v>
      </c>
      <c r="E4408" s="53" t="s">
        <v>10042</v>
      </c>
      <c r="F4408" s="53" t="s">
        <v>10101</v>
      </c>
      <c r="G4408" s="53" t="s">
        <v>10102</v>
      </c>
    </row>
    <row r="4409" customFormat="false" ht="12.75" hidden="false" customHeight="true" outlineLevel="0" collapsed="false">
      <c r="D4409" s="52" t="n">
        <v>53026</v>
      </c>
      <c r="E4409" s="53" t="s">
        <v>10042</v>
      </c>
      <c r="F4409" s="53" t="s">
        <v>10103</v>
      </c>
      <c r="G4409" s="53" t="s">
        <v>10104</v>
      </c>
    </row>
    <row r="4410" customFormat="false" ht="12.75" hidden="false" customHeight="true" outlineLevel="0" collapsed="false">
      <c r="D4410" s="52" t="n">
        <v>53026</v>
      </c>
      <c r="E4410" s="53" t="s">
        <v>10042</v>
      </c>
      <c r="F4410" s="53" t="s">
        <v>10105</v>
      </c>
      <c r="G4410" s="53" t="s">
        <v>10106</v>
      </c>
    </row>
    <row r="4411" customFormat="false" ht="12.75" hidden="false" customHeight="true" outlineLevel="0" collapsed="false">
      <c r="D4411" s="52" t="n">
        <v>52034</v>
      </c>
      <c r="E4411" s="53" t="s">
        <v>10107</v>
      </c>
      <c r="F4411" s="53" t="s">
        <v>10108</v>
      </c>
      <c r="G4411" s="53" t="s">
        <v>10109</v>
      </c>
    </row>
    <row r="4412" customFormat="false" ht="12.75" hidden="false" customHeight="true" outlineLevel="0" collapsed="false">
      <c r="D4412" s="52" t="n">
        <v>52034</v>
      </c>
      <c r="E4412" s="53" t="s">
        <v>10107</v>
      </c>
      <c r="F4412" s="53" t="s">
        <v>10110</v>
      </c>
      <c r="G4412" s="53" t="s">
        <v>10111</v>
      </c>
    </row>
    <row r="4413" customFormat="false" ht="12.75" hidden="false" customHeight="true" outlineLevel="0" collapsed="false">
      <c r="D4413" s="52" t="n">
        <v>52034</v>
      </c>
      <c r="E4413" s="53" t="s">
        <v>10107</v>
      </c>
      <c r="F4413" s="53" t="s">
        <v>10112</v>
      </c>
      <c r="G4413" s="53" t="s">
        <v>10113</v>
      </c>
    </row>
    <row r="4414" customFormat="false" ht="12.75" hidden="false" customHeight="true" outlineLevel="0" collapsed="false">
      <c r="D4414" s="52" t="n">
        <v>52034</v>
      </c>
      <c r="E4414" s="53" t="s">
        <v>10107</v>
      </c>
      <c r="F4414" s="53" t="s">
        <v>10114</v>
      </c>
      <c r="G4414" s="53" t="s">
        <v>10115</v>
      </c>
    </row>
    <row r="4415" customFormat="false" ht="12.75" hidden="false" customHeight="true" outlineLevel="0" collapsed="false">
      <c r="D4415" s="52" t="n">
        <v>52034</v>
      </c>
      <c r="E4415" s="53" t="s">
        <v>10107</v>
      </c>
      <c r="F4415" s="53" t="s">
        <v>10116</v>
      </c>
      <c r="G4415" s="53" t="s">
        <v>10117</v>
      </c>
    </row>
    <row r="4416" customFormat="false" ht="12.75" hidden="false" customHeight="true" outlineLevel="0" collapsed="false">
      <c r="D4416" s="52" t="n">
        <v>52034</v>
      </c>
      <c r="E4416" s="53" t="s">
        <v>10107</v>
      </c>
      <c r="F4416" s="53" t="s">
        <v>10118</v>
      </c>
      <c r="G4416" s="53" t="s">
        <v>6589</v>
      </c>
    </row>
    <row r="4417" customFormat="false" ht="12.75" hidden="false" customHeight="true" outlineLevel="0" collapsed="false">
      <c r="D4417" s="52" t="n">
        <v>52034</v>
      </c>
      <c r="E4417" s="53" t="s">
        <v>10107</v>
      </c>
      <c r="F4417" s="53" t="s">
        <v>10119</v>
      </c>
      <c r="G4417" s="53" t="s">
        <v>10120</v>
      </c>
    </row>
    <row r="4418" customFormat="false" ht="12.75" hidden="false" customHeight="true" outlineLevel="0" collapsed="false">
      <c r="D4418" s="52" t="n">
        <v>52034</v>
      </c>
      <c r="E4418" s="53" t="s">
        <v>10107</v>
      </c>
      <c r="F4418" s="53" t="s">
        <v>10121</v>
      </c>
      <c r="G4418" s="53" t="s">
        <v>10122</v>
      </c>
    </row>
    <row r="4419" customFormat="false" ht="12.75" hidden="false" customHeight="true" outlineLevel="0" collapsed="false">
      <c r="D4419" s="52" t="n">
        <v>52034</v>
      </c>
      <c r="E4419" s="53" t="s">
        <v>10107</v>
      </c>
      <c r="F4419" s="53" t="s">
        <v>10123</v>
      </c>
      <c r="G4419" s="53" t="s">
        <v>10124</v>
      </c>
    </row>
    <row r="4420" customFormat="false" ht="12.75" hidden="false" customHeight="true" outlineLevel="0" collapsed="false">
      <c r="D4420" s="52" t="n">
        <v>52034</v>
      </c>
      <c r="E4420" s="53" t="s">
        <v>10107</v>
      </c>
      <c r="F4420" s="53" t="s">
        <v>10125</v>
      </c>
      <c r="G4420" s="53" t="s">
        <v>10126</v>
      </c>
    </row>
    <row r="4421" customFormat="false" ht="12.75" hidden="false" customHeight="true" outlineLevel="0" collapsed="false">
      <c r="D4421" s="52" t="n">
        <v>52034</v>
      </c>
      <c r="E4421" s="53" t="s">
        <v>10107</v>
      </c>
      <c r="F4421" s="53" t="s">
        <v>10127</v>
      </c>
      <c r="G4421" s="53" t="s">
        <v>10128</v>
      </c>
    </row>
    <row r="4422" customFormat="false" ht="12.75" hidden="false" customHeight="true" outlineLevel="0" collapsed="false">
      <c r="D4422" s="52" t="n">
        <v>52034</v>
      </c>
      <c r="E4422" s="53" t="s">
        <v>10107</v>
      </c>
      <c r="F4422" s="53" t="s">
        <v>10129</v>
      </c>
      <c r="G4422" s="53" t="s">
        <v>10130</v>
      </c>
    </row>
    <row r="4423" customFormat="false" ht="12.75" hidden="false" customHeight="true" outlineLevel="0" collapsed="false">
      <c r="D4423" s="52" t="n">
        <v>52034</v>
      </c>
      <c r="E4423" s="53" t="s">
        <v>10107</v>
      </c>
      <c r="F4423" s="53" t="s">
        <v>10131</v>
      </c>
      <c r="G4423" s="53" t="s">
        <v>10132</v>
      </c>
    </row>
    <row r="4424" customFormat="false" ht="12.75" hidden="false" customHeight="true" outlineLevel="0" collapsed="false">
      <c r="D4424" s="52" t="n">
        <v>52034</v>
      </c>
      <c r="E4424" s="53" t="s">
        <v>10107</v>
      </c>
      <c r="F4424" s="53" t="s">
        <v>10133</v>
      </c>
      <c r="G4424" s="53" t="s">
        <v>10134</v>
      </c>
    </row>
    <row r="4425" customFormat="false" ht="12.75" hidden="false" customHeight="true" outlineLevel="0" collapsed="false">
      <c r="D4425" s="52" t="n">
        <v>52034</v>
      </c>
      <c r="E4425" s="53" t="s">
        <v>10107</v>
      </c>
      <c r="F4425" s="53" t="s">
        <v>10135</v>
      </c>
      <c r="G4425" s="53" t="s">
        <v>10136</v>
      </c>
    </row>
    <row r="4426" customFormat="false" ht="12.75" hidden="false" customHeight="true" outlineLevel="0" collapsed="false">
      <c r="D4426" s="52" t="n">
        <v>52034</v>
      </c>
      <c r="E4426" s="53" t="s">
        <v>10107</v>
      </c>
      <c r="F4426" s="53" t="s">
        <v>10137</v>
      </c>
      <c r="G4426" s="53" t="s">
        <v>10138</v>
      </c>
    </row>
    <row r="4427" customFormat="false" ht="12.75" hidden="false" customHeight="true" outlineLevel="0" collapsed="false">
      <c r="D4427" s="52" t="n">
        <v>52034</v>
      </c>
      <c r="E4427" s="53" t="s">
        <v>10107</v>
      </c>
      <c r="F4427" s="53" t="s">
        <v>10139</v>
      </c>
      <c r="G4427" s="53" t="s">
        <v>10140</v>
      </c>
    </row>
    <row r="4428" customFormat="false" ht="12.75" hidden="false" customHeight="true" outlineLevel="0" collapsed="false">
      <c r="D4428" s="52" t="n">
        <v>52034</v>
      </c>
      <c r="E4428" s="53" t="s">
        <v>10107</v>
      </c>
      <c r="F4428" s="53" t="s">
        <v>10141</v>
      </c>
      <c r="G4428" s="53" t="s">
        <v>10142</v>
      </c>
    </row>
    <row r="4429" customFormat="false" ht="12.75" hidden="false" customHeight="true" outlineLevel="0" collapsed="false">
      <c r="D4429" s="52" t="n">
        <v>52034</v>
      </c>
      <c r="E4429" s="53" t="s">
        <v>10107</v>
      </c>
      <c r="F4429" s="53" t="s">
        <v>10143</v>
      </c>
      <c r="G4429" s="53" t="s">
        <v>10144</v>
      </c>
    </row>
    <row r="4430" customFormat="false" ht="12.75" hidden="false" customHeight="true" outlineLevel="0" collapsed="false">
      <c r="D4430" s="52" t="n">
        <v>52034</v>
      </c>
      <c r="E4430" s="53" t="s">
        <v>10107</v>
      </c>
      <c r="F4430" s="53" t="s">
        <v>10145</v>
      </c>
      <c r="G4430" s="53" t="s">
        <v>10146</v>
      </c>
    </row>
    <row r="4431" customFormat="false" ht="12.75" hidden="false" customHeight="true" outlineLevel="0" collapsed="false">
      <c r="D4431" s="52" t="n">
        <v>52034</v>
      </c>
      <c r="E4431" s="53" t="s">
        <v>10107</v>
      </c>
      <c r="F4431" s="53" t="s">
        <v>10147</v>
      </c>
      <c r="G4431" s="53" t="s">
        <v>10148</v>
      </c>
    </row>
    <row r="4432" customFormat="false" ht="12.75" hidden="false" customHeight="true" outlineLevel="0" collapsed="false">
      <c r="D4432" s="52" t="n">
        <v>52034</v>
      </c>
      <c r="E4432" s="53" t="s">
        <v>10107</v>
      </c>
      <c r="F4432" s="53" t="s">
        <v>10149</v>
      </c>
      <c r="G4432" s="53" t="s">
        <v>10150</v>
      </c>
    </row>
    <row r="4433" customFormat="false" ht="12.75" hidden="false" customHeight="true" outlineLevel="0" collapsed="false">
      <c r="D4433" s="52" t="n">
        <v>52034</v>
      </c>
      <c r="E4433" s="53" t="s">
        <v>10107</v>
      </c>
      <c r="F4433" s="53" t="s">
        <v>10151</v>
      </c>
      <c r="G4433" s="53" t="s">
        <v>10152</v>
      </c>
    </row>
    <row r="4434" customFormat="false" ht="12.75" hidden="false" customHeight="true" outlineLevel="0" collapsed="false">
      <c r="D4434" s="52" t="n">
        <v>52034</v>
      </c>
      <c r="E4434" s="53" t="s">
        <v>10107</v>
      </c>
      <c r="F4434" s="53" t="s">
        <v>10153</v>
      </c>
      <c r="G4434" s="53" t="s">
        <v>10154</v>
      </c>
    </row>
    <row r="4435" customFormat="false" ht="12.75" hidden="false" customHeight="true" outlineLevel="0" collapsed="false">
      <c r="D4435" s="52" t="n">
        <v>52034</v>
      </c>
      <c r="E4435" s="53" t="s">
        <v>10107</v>
      </c>
      <c r="F4435" s="53" t="s">
        <v>10155</v>
      </c>
      <c r="G4435" s="53" t="s">
        <v>10156</v>
      </c>
    </row>
    <row r="4436" customFormat="false" ht="12.75" hidden="false" customHeight="true" outlineLevel="0" collapsed="false">
      <c r="D4436" s="52" t="n">
        <v>52034</v>
      </c>
      <c r="E4436" s="53" t="s">
        <v>10107</v>
      </c>
      <c r="F4436" s="53" t="s">
        <v>10157</v>
      </c>
      <c r="G4436" s="53" t="s">
        <v>3460</v>
      </c>
    </row>
    <row r="4437" customFormat="false" ht="12.75" hidden="false" customHeight="true" outlineLevel="0" collapsed="false">
      <c r="D4437" s="52" t="n">
        <v>52034</v>
      </c>
      <c r="E4437" s="53" t="s">
        <v>10107</v>
      </c>
      <c r="F4437" s="53" t="s">
        <v>10158</v>
      </c>
      <c r="G4437" s="53" t="s">
        <v>10159</v>
      </c>
    </row>
    <row r="4438" customFormat="false" ht="12.75" hidden="false" customHeight="true" outlineLevel="0" collapsed="false">
      <c r="D4438" s="52" t="n">
        <v>52034</v>
      </c>
      <c r="E4438" s="53" t="s">
        <v>10107</v>
      </c>
      <c r="F4438" s="53" t="s">
        <v>10160</v>
      </c>
      <c r="G4438" s="53" t="s">
        <v>10161</v>
      </c>
    </row>
    <row r="4439" customFormat="false" ht="12.75" hidden="false" customHeight="true" outlineLevel="0" collapsed="false">
      <c r="D4439" s="52" t="n">
        <v>52034</v>
      </c>
      <c r="E4439" s="53" t="s">
        <v>10107</v>
      </c>
      <c r="F4439" s="53" t="s">
        <v>10162</v>
      </c>
      <c r="G4439" s="53" t="s">
        <v>10163</v>
      </c>
    </row>
    <row r="4440" customFormat="false" ht="12.75" hidden="false" customHeight="true" outlineLevel="0" collapsed="false">
      <c r="D4440" s="52" t="n">
        <v>52034</v>
      </c>
      <c r="E4440" s="53" t="s">
        <v>10107</v>
      </c>
      <c r="F4440" s="53" t="s">
        <v>10164</v>
      </c>
      <c r="G4440" s="53" t="s">
        <v>10165</v>
      </c>
    </row>
    <row r="4441" customFormat="false" ht="12.75" hidden="false" customHeight="true" outlineLevel="0" collapsed="false">
      <c r="D4441" s="52" t="n">
        <v>52034</v>
      </c>
      <c r="E4441" s="53" t="s">
        <v>10107</v>
      </c>
      <c r="F4441" s="53" t="s">
        <v>10166</v>
      </c>
      <c r="G4441" s="53" t="s">
        <v>10167</v>
      </c>
    </row>
    <row r="4442" customFormat="false" ht="12.75" hidden="false" customHeight="true" outlineLevel="0" collapsed="false">
      <c r="D4442" s="52" t="n">
        <v>52034</v>
      </c>
      <c r="E4442" s="53" t="s">
        <v>10107</v>
      </c>
      <c r="F4442" s="53" t="s">
        <v>10168</v>
      </c>
      <c r="G4442" s="53" t="s">
        <v>10169</v>
      </c>
    </row>
    <row r="4443" customFormat="false" ht="12.75" hidden="false" customHeight="true" outlineLevel="0" collapsed="false">
      <c r="D4443" s="52" t="n">
        <v>52034</v>
      </c>
      <c r="E4443" s="53" t="s">
        <v>10107</v>
      </c>
      <c r="F4443" s="53" t="s">
        <v>10170</v>
      </c>
      <c r="G4443" s="53" t="s">
        <v>10171</v>
      </c>
    </row>
    <row r="4444" customFormat="false" ht="12.75" hidden="false" customHeight="true" outlineLevel="0" collapsed="false">
      <c r="D4444" s="52" t="n">
        <v>52034</v>
      </c>
      <c r="E4444" s="53" t="s">
        <v>10107</v>
      </c>
      <c r="F4444" s="53" t="s">
        <v>10172</v>
      </c>
      <c r="G4444" s="53" t="s">
        <v>9969</v>
      </c>
    </row>
    <row r="4445" customFormat="false" ht="12.75" hidden="false" customHeight="true" outlineLevel="0" collapsed="false">
      <c r="D4445" s="52" t="n">
        <v>52034</v>
      </c>
      <c r="E4445" s="53" t="s">
        <v>10107</v>
      </c>
      <c r="F4445" s="53" t="s">
        <v>10173</v>
      </c>
      <c r="G4445" s="53" t="s">
        <v>10174</v>
      </c>
    </row>
    <row r="4446" customFormat="false" ht="12.75" hidden="false" customHeight="true" outlineLevel="0" collapsed="false">
      <c r="D4446" s="52" t="n">
        <v>52034</v>
      </c>
      <c r="E4446" s="53" t="s">
        <v>10107</v>
      </c>
      <c r="F4446" s="53" t="s">
        <v>10175</v>
      </c>
      <c r="G4446" s="53" t="s">
        <v>8263</v>
      </c>
    </row>
    <row r="4447" customFormat="false" ht="12.75" hidden="false" customHeight="true" outlineLevel="0" collapsed="false">
      <c r="D4447" s="52" t="n">
        <v>52034</v>
      </c>
      <c r="E4447" s="53" t="s">
        <v>10107</v>
      </c>
      <c r="F4447" s="53" t="s">
        <v>10176</v>
      </c>
      <c r="G4447" s="53" t="s">
        <v>10177</v>
      </c>
    </row>
    <row r="4448" customFormat="false" ht="12.75" hidden="false" customHeight="true" outlineLevel="0" collapsed="false">
      <c r="D4448" s="52" t="n">
        <v>52034</v>
      </c>
      <c r="E4448" s="53" t="s">
        <v>10107</v>
      </c>
      <c r="F4448" s="53" t="s">
        <v>10178</v>
      </c>
      <c r="G4448" s="53" t="s">
        <v>9977</v>
      </c>
    </row>
    <row r="4449" customFormat="false" ht="12.75" hidden="false" customHeight="true" outlineLevel="0" collapsed="false">
      <c r="D4449" s="52" t="n">
        <v>46030</v>
      </c>
      <c r="E4449" s="53" t="s">
        <v>10179</v>
      </c>
      <c r="F4449" s="53" t="s">
        <v>10180</v>
      </c>
      <c r="G4449" s="53" t="s">
        <v>10181</v>
      </c>
    </row>
    <row r="4450" customFormat="false" ht="12.75" hidden="false" customHeight="true" outlineLevel="0" collapsed="false">
      <c r="D4450" s="52" t="n">
        <v>46030</v>
      </c>
      <c r="E4450" s="53" t="s">
        <v>10179</v>
      </c>
      <c r="F4450" s="53" t="s">
        <v>10182</v>
      </c>
      <c r="G4450" s="53" t="s">
        <v>10183</v>
      </c>
    </row>
    <row r="4451" customFormat="false" ht="12.75" hidden="false" customHeight="true" outlineLevel="0" collapsed="false">
      <c r="D4451" s="52" t="n">
        <v>46030</v>
      </c>
      <c r="E4451" s="53" t="s">
        <v>10179</v>
      </c>
      <c r="F4451" s="53" t="s">
        <v>10184</v>
      </c>
      <c r="G4451" s="53" t="s">
        <v>10185</v>
      </c>
    </row>
    <row r="4452" customFormat="false" ht="12.75" hidden="false" customHeight="true" outlineLevel="0" collapsed="false">
      <c r="D4452" s="52" t="n">
        <v>46030</v>
      </c>
      <c r="E4452" s="53" t="s">
        <v>10179</v>
      </c>
      <c r="F4452" s="53" t="s">
        <v>10186</v>
      </c>
      <c r="G4452" s="53" t="s">
        <v>10187</v>
      </c>
    </row>
    <row r="4453" customFormat="false" ht="12.75" hidden="false" customHeight="true" outlineLevel="0" collapsed="false">
      <c r="D4453" s="52" t="n">
        <v>46030</v>
      </c>
      <c r="E4453" s="53" t="s">
        <v>10179</v>
      </c>
      <c r="F4453" s="53" t="s">
        <v>10188</v>
      </c>
      <c r="G4453" s="53" t="s">
        <v>10189</v>
      </c>
    </row>
    <row r="4454" customFormat="false" ht="12.75" hidden="false" customHeight="true" outlineLevel="0" collapsed="false">
      <c r="D4454" s="52" t="n">
        <v>46030</v>
      </c>
      <c r="E4454" s="53" t="s">
        <v>10179</v>
      </c>
      <c r="F4454" s="53" t="s">
        <v>10190</v>
      </c>
      <c r="G4454" s="53" t="s">
        <v>5525</v>
      </c>
    </row>
    <row r="4455" customFormat="false" ht="12.75" hidden="false" customHeight="true" outlineLevel="0" collapsed="false">
      <c r="D4455" s="52" t="n">
        <v>46030</v>
      </c>
      <c r="E4455" s="53" t="s">
        <v>10179</v>
      </c>
      <c r="F4455" s="53" t="s">
        <v>10191</v>
      </c>
      <c r="G4455" s="53" t="s">
        <v>10192</v>
      </c>
    </row>
    <row r="4456" customFormat="false" ht="12.75" hidden="false" customHeight="true" outlineLevel="0" collapsed="false">
      <c r="D4456" s="52" t="n">
        <v>46030</v>
      </c>
      <c r="E4456" s="53" t="s">
        <v>10179</v>
      </c>
      <c r="F4456" s="53" t="s">
        <v>10193</v>
      </c>
      <c r="G4456" s="53" t="s">
        <v>2785</v>
      </c>
    </row>
    <row r="4457" customFormat="false" ht="12.75" hidden="false" customHeight="true" outlineLevel="0" collapsed="false">
      <c r="D4457" s="52" t="n">
        <v>46030</v>
      </c>
      <c r="E4457" s="53" t="s">
        <v>10179</v>
      </c>
      <c r="F4457" s="53" t="s">
        <v>10194</v>
      </c>
      <c r="G4457" s="53" t="s">
        <v>10195</v>
      </c>
    </row>
    <row r="4458" customFormat="false" ht="12.75" hidden="false" customHeight="true" outlineLevel="0" collapsed="false">
      <c r="D4458" s="52" t="n">
        <v>46030</v>
      </c>
      <c r="E4458" s="53" t="s">
        <v>10179</v>
      </c>
      <c r="F4458" s="53" t="s">
        <v>10196</v>
      </c>
      <c r="G4458" s="53" t="s">
        <v>10197</v>
      </c>
    </row>
    <row r="4459" customFormat="false" ht="12.75" hidden="false" customHeight="true" outlineLevel="0" collapsed="false">
      <c r="D4459" s="52" t="n">
        <v>46030</v>
      </c>
      <c r="E4459" s="53" t="s">
        <v>10179</v>
      </c>
      <c r="F4459" s="53" t="s">
        <v>10198</v>
      </c>
      <c r="G4459" s="53" t="s">
        <v>10199</v>
      </c>
    </row>
    <row r="4460" customFormat="false" ht="12.75" hidden="false" customHeight="true" outlineLevel="0" collapsed="false">
      <c r="D4460" s="52" t="n">
        <v>46030</v>
      </c>
      <c r="E4460" s="53" t="s">
        <v>10179</v>
      </c>
      <c r="F4460" s="53" t="s">
        <v>10200</v>
      </c>
      <c r="G4460" s="53" t="s">
        <v>10201</v>
      </c>
    </row>
    <row r="4461" customFormat="false" ht="12.75" hidden="false" customHeight="true" outlineLevel="0" collapsed="false">
      <c r="D4461" s="52" t="n">
        <v>46030</v>
      </c>
      <c r="E4461" s="53" t="s">
        <v>10179</v>
      </c>
      <c r="F4461" s="53" t="s">
        <v>10202</v>
      </c>
      <c r="G4461" s="53" t="s">
        <v>10203</v>
      </c>
    </row>
    <row r="4462" customFormat="false" ht="12.75" hidden="false" customHeight="true" outlineLevel="0" collapsed="false">
      <c r="D4462" s="52" t="n">
        <v>46030</v>
      </c>
      <c r="E4462" s="53" t="s">
        <v>10179</v>
      </c>
      <c r="F4462" s="53" t="s">
        <v>10204</v>
      </c>
      <c r="G4462" s="53" t="s">
        <v>10205</v>
      </c>
    </row>
    <row r="4463" customFormat="false" ht="12.75" hidden="false" customHeight="true" outlineLevel="0" collapsed="false">
      <c r="D4463" s="52" t="n">
        <v>46030</v>
      </c>
      <c r="E4463" s="53" t="s">
        <v>10179</v>
      </c>
      <c r="F4463" s="53" t="s">
        <v>10206</v>
      </c>
      <c r="G4463" s="53" t="s">
        <v>10207</v>
      </c>
    </row>
    <row r="4464" customFormat="false" ht="12.75" hidden="false" customHeight="true" outlineLevel="0" collapsed="false">
      <c r="D4464" s="52" t="n">
        <v>46030</v>
      </c>
      <c r="E4464" s="53" t="s">
        <v>10179</v>
      </c>
      <c r="F4464" s="53" t="s">
        <v>10208</v>
      </c>
      <c r="G4464" s="53" t="s">
        <v>3915</v>
      </c>
    </row>
    <row r="4465" customFormat="false" ht="12.75" hidden="false" customHeight="true" outlineLevel="0" collapsed="false">
      <c r="D4465" s="52" t="n">
        <v>46030</v>
      </c>
      <c r="E4465" s="53" t="s">
        <v>10179</v>
      </c>
      <c r="F4465" s="53" t="s">
        <v>10209</v>
      </c>
      <c r="G4465" s="53" t="s">
        <v>10210</v>
      </c>
    </row>
    <row r="4466" customFormat="false" ht="12.75" hidden="false" customHeight="true" outlineLevel="0" collapsed="false">
      <c r="D4466" s="52" t="n">
        <v>46030</v>
      </c>
      <c r="E4466" s="53" t="s">
        <v>10179</v>
      </c>
      <c r="F4466" s="53" t="s">
        <v>10211</v>
      </c>
      <c r="G4466" s="53" t="s">
        <v>10212</v>
      </c>
    </row>
    <row r="4467" customFormat="false" ht="12.75" hidden="false" customHeight="true" outlineLevel="0" collapsed="false">
      <c r="D4467" s="52" t="n">
        <v>46030</v>
      </c>
      <c r="E4467" s="53" t="s">
        <v>10179</v>
      </c>
      <c r="F4467" s="53" t="s">
        <v>10213</v>
      </c>
      <c r="G4467" s="53" t="s">
        <v>10214</v>
      </c>
    </row>
    <row r="4468" customFormat="false" ht="12.75" hidden="false" customHeight="true" outlineLevel="0" collapsed="false">
      <c r="D4468" s="52" t="n">
        <v>46030</v>
      </c>
      <c r="E4468" s="53" t="s">
        <v>10179</v>
      </c>
      <c r="F4468" s="53" t="s">
        <v>10215</v>
      </c>
      <c r="G4468" s="53" t="s">
        <v>10216</v>
      </c>
    </row>
    <row r="4469" customFormat="false" ht="12.75" hidden="false" customHeight="true" outlineLevel="0" collapsed="false">
      <c r="D4469" s="52" t="n">
        <v>46030</v>
      </c>
      <c r="E4469" s="53" t="s">
        <v>10179</v>
      </c>
      <c r="F4469" s="53" t="s">
        <v>10217</v>
      </c>
      <c r="G4469" s="53" t="s">
        <v>10218</v>
      </c>
    </row>
    <row r="4470" customFormat="false" ht="12.75" hidden="false" customHeight="true" outlineLevel="0" collapsed="false">
      <c r="D4470" s="52" t="n">
        <v>46030</v>
      </c>
      <c r="E4470" s="53" t="s">
        <v>10179</v>
      </c>
      <c r="F4470" s="53" t="s">
        <v>10219</v>
      </c>
      <c r="G4470" s="53" t="s">
        <v>9780</v>
      </c>
    </row>
    <row r="4471" customFormat="false" ht="12.75" hidden="false" customHeight="true" outlineLevel="0" collapsed="false">
      <c r="D4471" s="52" t="n">
        <v>46030</v>
      </c>
      <c r="E4471" s="53" t="s">
        <v>10179</v>
      </c>
      <c r="F4471" s="53" t="s">
        <v>10220</v>
      </c>
      <c r="G4471" s="53" t="s">
        <v>10098</v>
      </c>
    </row>
    <row r="4472" customFormat="false" ht="12.75" hidden="false" customHeight="true" outlineLevel="0" collapsed="false">
      <c r="D4472" s="52" t="n">
        <v>46030</v>
      </c>
      <c r="E4472" s="53" t="s">
        <v>10179</v>
      </c>
      <c r="F4472" s="53" t="s">
        <v>10221</v>
      </c>
      <c r="G4472" s="53" t="s">
        <v>10222</v>
      </c>
    </row>
    <row r="4473" customFormat="false" ht="12.75" hidden="false" customHeight="true" outlineLevel="0" collapsed="false">
      <c r="D4473" s="52" t="n">
        <v>46030</v>
      </c>
      <c r="E4473" s="53" t="s">
        <v>10179</v>
      </c>
      <c r="F4473" s="53" t="s">
        <v>10223</v>
      </c>
      <c r="G4473" s="53" t="s">
        <v>10224</v>
      </c>
    </row>
    <row r="4474" customFormat="false" ht="12.75" hidden="false" customHeight="true" outlineLevel="0" collapsed="false">
      <c r="D4474" s="52" t="n">
        <v>46030</v>
      </c>
      <c r="E4474" s="53" t="s">
        <v>10179</v>
      </c>
      <c r="F4474" s="53" t="s">
        <v>10225</v>
      </c>
      <c r="G4474" s="53" t="s">
        <v>10226</v>
      </c>
    </row>
    <row r="4475" customFormat="false" ht="12.75" hidden="false" customHeight="true" outlineLevel="0" collapsed="false">
      <c r="D4475" s="52" t="n">
        <v>46030</v>
      </c>
      <c r="E4475" s="53" t="s">
        <v>10179</v>
      </c>
      <c r="F4475" s="53" t="s">
        <v>10227</v>
      </c>
      <c r="G4475" s="53" t="s">
        <v>10228</v>
      </c>
    </row>
    <row r="4476" customFormat="false" ht="12.75" hidden="false" customHeight="true" outlineLevel="0" collapsed="false">
      <c r="D4476" s="50" t="n">
        <v>51041</v>
      </c>
      <c r="E4476" s="51" t="s">
        <v>1911</v>
      </c>
      <c r="F4476" s="53" t="s">
        <v>10229</v>
      </c>
      <c r="G4476" s="53" t="s">
        <v>2717</v>
      </c>
    </row>
    <row r="4477" customFormat="false" ht="12.75" hidden="false" customHeight="true" outlineLevel="0" collapsed="false">
      <c r="D4477" s="50" t="n">
        <v>51041</v>
      </c>
      <c r="E4477" s="51" t="s">
        <v>1911</v>
      </c>
      <c r="F4477" s="53" t="s">
        <v>10230</v>
      </c>
      <c r="G4477" s="53" t="s">
        <v>10231</v>
      </c>
    </row>
    <row r="4478" customFormat="false" ht="12.75" hidden="false" customHeight="true" outlineLevel="0" collapsed="false">
      <c r="D4478" s="50" t="n">
        <v>51041</v>
      </c>
      <c r="E4478" s="51" t="s">
        <v>1911</v>
      </c>
      <c r="F4478" s="53" t="s">
        <v>10232</v>
      </c>
      <c r="G4478" s="53" t="s">
        <v>3212</v>
      </c>
    </row>
    <row r="4479" customFormat="false" ht="12.75" hidden="false" customHeight="true" outlineLevel="0" collapsed="false">
      <c r="D4479" s="50" t="n">
        <v>51041</v>
      </c>
      <c r="E4479" s="51" t="s">
        <v>1911</v>
      </c>
      <c r="F4479" s="53" t="s">
        <v>10233</v>
      </c>
      <c r="G4479" s="53" t="s">
        <v>6360</v>
      </c>
    </row>
    <row r="4480" customFormat="false" ht="12.75" hidden="false" customHeight="true" outlineLevel="0" collapsed="false">
      <c r="D4480" s="50" t="n">
        <v>51041</v>
      </c>
      <c r="E4480" s="51" t="s">
        <v>1911</v>
      </c>
      <c r="F4480" s="53" t="s">
        <v>10234</v>
      </c>
      <c r="G4480" s="53" t="s">
        <v>10235</v>
      </c>
    </row>
    <row r="4481" customFormat="false" ht="12.75" hidden="false" customHeight="true" outlineLevel="0" collapsed="false">
      <c r="D4481" s="50" t="n">
        <v>51041</v>
      </c>
      <c r="E4481" s="51" t="s">
        <v>1911</v>
      </c>
      <c r="F4481" s="53" t="s">
        <v>10236</v>
      </c>
      <c r="G4481" s="53" t="s">
        <v>5890</v>
      </c>
    </row>
    <row r="4482" customFormat="false" ht="12.75" hidden="false" customHeight="true" outlineLevel="0" collapsed="false">
      <c r="D4482" s="50" t="n">
        <v>51041</v>
      </c>
      <c r="E4482" s="51" t="s">
        <v>1911</v>
      </c>
      <c r="F4482" s="53" t="s">
        <v>10237</v>
      </c>
      <c r="G4482" s="53" t="s">
        <v>3016</v>
      </c>
    </row>
    <row r="4483" customFormat="false" ht="12.75" hidden="false" customHeight="true" outlineLevel="0" collapsed="false">
      <c r="D4483" s="50" t="n">
        <v>51041</v>
      </c>
      <c r="E4483" s="51" t="s">
        <v>1911</v>
      </c>
      <c r="F4483" s="53" t="s">
        <v>10238</v>
      </c>
      <c r="G4483" s="53" t="s">
        <v>10239</v>
      </c>
    </row>
    <row r="4484" customFormat="false" ht="12.75" hidden="false" customHeight="true" outlineLevel="0" collapsed="false">
      <c r="D4484" s="52" t="n">
        <v>51037</v>
      </c>
      <c r="E4484" s="53" t="s">
        <v>10240</v>
      </c>
      <c r="F4484" s="53" t="s">
        <v>10241</v>
      </c>
      <c r="G4484" s="53" t="s">
        <v>10242</v>
      </c>
    </row>
    <row r="4485" customFormat="false" ht="12.75" hidden="false" customHeight="true" outlineLevel="0" collapsed="false">
      <c r="D4485" s="52" t="n">
        <v>51037</v>
      </c>
      <c r="E4485" s="53" t="s">
        <v>10240</v>
      </c>
      <c r="F4485" s="53" t="s">
        <v>10243</v>
      </c>
      <c r="G4485" s="53" t="s">
        <v>10244</v>
      </c>
    </row>
    <row r="4486" customFormat="false" ht="12.75" hidden="false" customHeight="true" outlineLevel="0" collapsed="false">
      <c r="D4486" s="52" t="n">
        <v>51037</v>
      </c>
      <c r="E4486" s="53" t="s">
        <v>10240</v>
      </c>
      <c r="F4486" s="53" t="s">
        <v>10245</v>
      </c>
      <c r="G4486" s="53" t="s">
        <v>10246</v>
      </c>
    </row>
    <row r="4487" customFormat="false" ht="12.75" hidden="false" customHeight="true" outlineLevel="0" collapsed="false">
      <c r="D4487" s="52" t="n">
        <v>51037</v>
      </c>
      <c r="E4487" s="53" t="s">
        <v>10240</v>
      </c>
      <c r="F4487" s="53" t="s">
        <v>10247</v>
      </c>
      <c r="G4487" s="53" t="s">
        <v>10248</v>
      </c>
    </row>
    <row r="4488" customFormat="false" ht="12.75" hidden="false" customHeight="true" outlineLevel="0" collapsed="false">
      <c r="D4488" s="52" t="n">
        <v>51037</v>
      </c>
      <c r="E4488" s="53" t="s">
        <v>10240</v>
      </c>
      <c r="F4488" s="53" t="s">
        <v>10249</v>
      </c>
      <c r="G4488" s="53" t="s">
        <v>7807</v>
      </c>
    </row>
    <row r="4489" customFormat="false" ht="12.75" hidden="false" customHeight="true" outlineLevel="0" collapsed="false">
      <c r="D4489" s="52" t="n">
        <v>51037</v>
      </c>
      <c r="E4489" s="53" t="s">
        <v>10240</v>
      </c>
      <c r="F4489" s="53" t="s">
        <v>10250</v>
      </c>
      <c r="G4489" s="53" t="s">
        <v>10251</v>
      </c>
    </row>
    <row r="4490" customFormat="false" ht="12.75" hidden="false" customHeight="true" outlineLevel="0" collapsed="false">
      <c r="D4490" s="52" t="n">
        <v>51037</v>
      </c>
      <c r="E4490" s="53" t="s">
        <v>10240</v>
      </c>
      <c r="F4490" s="53" t="s">
        <v>10252</v>
      </c>
      <c r="G4490" s="53" t="s">
        <v>7775</v>
      </c>
    </row>
    <row r="4491" customFormat="false" ht="12.75" hidden="false" customHeight="true" outlineLevel="0" collapsed="false">
      <c r="D4491" s="52" t="n">
        <v>51037</v>
      </c>
      <c r="E4491" s="53" t="s">
        <v>10240</v>
      </c>
      <c r="F4491" s="53" t="s">
        <v>10253</v>
      </c>
      <c r="G4491" s="53" t="s">
        <v>10254</v>
      </c>
    </row>
    <row r="4492" customFormat="false" ht="12.75" hidden="false" customHeight="true" outlineLevel="0" collapsed="false">
      <c r="D4492" s="52" t="n">
        <v>51037</v>
      </c>
      <c r="E4492" s="53" t="s">
        <v>10240</v>
      </c>
      <c r="F4492" s="53" t="s">
        <v>10255</v>
      </c>
      <c r="G4492" s="53" t="s">
        <v>10256</v>
      </c>
    </row>
    <row r="4493" customFormat="false" ht="12.75" hidden="false" customHeight="true" outlineLevel="0" collapsed="false">
      <c r="D4493" s="52" t="n">
        <v>51037</v>
      </c>
      <c r="E4493" s="53" t="s">
        <v>10240</v>
      </c>
      <c r="F4493" s="53" t="s">
        <v>10257</v>
      </c>
      <c r="G4493" s="53" t="s">
        <v>10258</v>
      </c>
    </row>
    <row r="4494" customFormat="false" ht="12.75" hidden="false" customHeight="true" outlineLevel="0" collapsed="false">
      <c r="D4494" s="52" t="n">
        <v>51037</v>
      </c>
      <c r="E4494" s="53" t="s">
        <v>10240</v>
      </c>
      <c r="F4494" s="53" t="s">
        <v>10259</v>
      </c>
      <c r="G4494" s="53" t="s">
        <v>10260</v>
      </c>
    </row>
    <row r="4495" customFormat="false" ht="12.75" hidden="false" customHeight="true" outlineLevel="0" collapsed="false">
      <c r="D4495" s="52" t="n">
        <v>51037</v>
      </c>
      <c r="E4495" s="53" t="s">
        <v>10240</v>
      </c>
      <c r="F4495" s="53" t="s">
        <v>10261</v>
      </c>
      <c r="G4495" s="53" t="s">
        <v>10262</v>
      </c>
    </row>
    <row r="4496" customFormat="false" ht="12.75" hidden="false" customHeight="true" outlineLevel="0" collapsed="false">
      <c r="D4496" s="52" t="n">
        <v>51037</v>
      </c>
      <c r="E4496" s="53" t="s">
        <v>10240</v>
      </c>
      <c r="F4496" s="53" t="s">
        <v>10263</v>
      </c>
      <c r="G4496" s="53" t="s">
        <v>10264</v>
      </c>
    </row>
    <row r="4497" customFormat="false" ht="12.75" hidden="false" customHeight="true" outlineLevel="0" collapsed="false">
      <c r="D4497" s="52" t="n">
        <v>51037</v>
      </c>
      <c r="E4497" s="53" t="s">
        <v>10240</v>
      </c>
      <c r="F4497" s="53" t="s">
        <v>10265</v>
      </c>
      <c r="G4497" s="53" t="s">
        <v>10266</v>
      </c>
    </row>
    <row r="4498" customFormat="false" ht="12.75" hidden="false" customHeight="true" outlineLevel="0" collapsed="false">
      <c r="D4498" s="52" t="n">
        <v>51037</v>
      </c>
      <c r="E4498" s="53" t="s">
        <v>10240</v>
      </c>
      <c r="F4498" s="53" t="s">
        <v>10267</v>
      </c>
      <c r="G4498" s="53" t="s">
        <v>10268</v>
      </c>
    </row>
    <row r="4499" customFormat="false" ht="12.75" hidden="false" customHeight="true" outlineLevel="0" collapsed="false">
      <c r="D4499" s="52" t="n">
        <v>51037</v>
      </c>
      <c r="E4499" s="53" t="s">
        <v>10240</v>
      </c>
      <c r="F4499" s="53" t="s">
        <v>10269</v>
      </c>
      <c r="G4499" s="53" t="s">
        <v>10270</v>
      </c>
    </row>
    <row r="4500" customFormat="false" ht="12.75" hidden="false" customHeight="true" outlineLevel="0" collapsed="false">
      <c r="D4500" s="52" t="n">
        <v>51037</v>
      </c>
      <c r="E4500" s="53" t="s">
        <v>10240</v>
      </c>
      <c r="F4500" s="53" t="s">
        <v>10271</v>
      </c>
      <c r="G4500" s="53" t="s">
        <v>10272</v>
      </c>
    </row>
    <row r="4501" customFormat="false" ht="12.75" hidden="false" customHeight="true" outlineLevel="0" collapsed="false">
      <c r="D4501" s="52" t="n">
        <v>51037</v>
      </c>
      <c r="E4501" s="53" t="s">
        <v>10240</v>
      </c>
      <c r="F4501" s="53" t="s">
        <v>10273</v>
      </c>
      <c r="G4501" s="53" t="s">
        <v>10274</v>
      </c>
    </row>
    <row r="4502" customFormat="false" ht="12.75" hidden="false" customHeight="true" outlineLevel="0" collapsed="false">
      <c r="D4502" s="52" t="n">
        <v>51037</v>
      </c>
      <c r="E4502" s="53" t="s">
        <v>10240</v>
      </c>
      <c r="F4502" s="53" t="s">
        <v>10275</v>
      </c>
      <c r="G4502" s="53" t="s">
        <v>10276</v>
      </c>
    </row>
    <row r="4503" customFormat="false" ht="12.75" hidden="false" customHeight="true" outlineLevel="0" collapsed="false">
      <c r="D4503" s="52" t="n">
        <v>51037</v>
      </c>
      <c r="E4503" s="53" t="s">
        <v>10240</v>
      </c>
      <c r="F4503" s="53" t="s">
        <v>10277</v>
      </c>
      <c r="G4503" s="53" t="s">
        <v>10278</v>
      </c>
    </row>
    <row r="4504" customFormat="false" ht="12.75" hidden="false" customHeight="true" outlineLevel="0" collapsed="false">
      <c r="D4504" s="52" t="n">
        <v>51037</v>
      </c>
      <c r="E4504" s="53" t="s">
        <v>10240</v>
      </c>
      <c r="F4504" s="53" t="s">
        <v>10279</v>
      </c>
      <c r="G4504" s="53" t="s">
        <v>10280</v>
      </c>
    </row>
    <row r="4505" customFormat="false" ht="12.75" hidden="false" customHeight="true" outlineLevel="0" collapsed="false">
      <c r="D4505" s="52" t="n">
        <v>49020</v>
      </c>
      <c r="E4505" s="53" t="s">
        <v>10281</v>
      </c>
      <c r="F4505" s="53" t="s">
        <v>10282</v>
      </c>
      <c r="G4505" s="53" t="s">
        <v>10283</v>
      </c>
    </row>
    <row r="4506" customFormat="false" ht="12.75" hidden="false" customHeight="true" outlineLevel="0" collapsed="false">
      <c r="D4506" s="52" t="n">
        <v>49020</v>
      </c>
      <c r="E4506" s="53" t="s">
        <v>10281</v>
      </c>
      <c r="F4506" s="53" t="s">
        <v>10284</v>
      </c>
      <c r="G4506" s="53" t="s">
        <v>10285</v>
      </c>
    </row>
    <row r="4507" customFormat="false" ht="12.75" hidden="false" customHeight="true" outlineLevel="0" collapsed="false">
      <c r="D4507" s="52" t="n">
        <v>49020</v>
      </c>
      <c r="E4507" s="53" t="s">
        <v>10281</v>
      </c>
      <c r="F4507" s="53" t="s">
        <v>10286</v>
      </c>
      <c r="G4507" s="53" t="s">
        <v>3676</v>
      </c>
    </row>
    <row r="4508" customFormat="false" ht="12.75" hidden="false" customHeight="true" outlineLevel="0" collapsed="false">
      <c r="D4508" s="52" t="n">
        <v>49020</v>
      </c>
      <c r="E4508" s="53" t="s">
        <v>10281</v>
      </c>
      <c r="F4508" s="53" t="s">
        <v>10287</v>
      </c>
      <c r="G4508" s="53" t="s">
        <v>6514</v>
      </c>
    </row>
    <row r="4509" customFormat="false" ht="12.75" hidden="false" customHeight="true" outlineLevel="0" collapsed="false">
      <c r="D4509" s="52" t="n">
        <v>49020</v>
      </c>
      <c r="E4509" s="53" t="s">
        <v>10281</v>
      </c>
      <c r="F4509" s="53" t="s">
        <v>10288</v>
      </c>
      <c r="G4509" s="53" t="s">
        <v>1496</v>
      </c>
    </row>
    <row r="4510" customFormat="false" ht="12.75" hidden="false" customHeight="true" outlineLevel="0" collapsed="false">
      <c r="D4510" s="52" t="n">
        <v>49020</v>
      </c>
      <c r="E4510" s="53" t="s">
        <v>10281</v>
      </c>
      <c r="F4510" s="53" t="s">
        <v>10289</v>
      </c>
      <c r="G4510" s="53" t="s">
        <v>10290</v>
      </c>
    </row>
    <row r="4511" customFormat="false" ht="12.75" hidden="false" customHeight="true" outlineLevel="0" collapsed="false">
      <c r="D4511" s="52" t="n">
        <v>49020</v>
      </c>
      <c r="E4511" s="53" t="s">
        <v>10281</v>
      </c>
      <c r="F4511" s="53" t="s">
        <v>10291</v>
      </c>
      <c r="G4511" s="53" t="s">
        <v>10292</v>
      </c>
    </row>
    <row r="4512" customFormat="false" ht="12.75" hidden="false" customHeight="true" outlineLevel="0" collapsed="false">
      <c r="D4512" s="52" t="n">
        <v>51038</v>
      </c>
      <c r="E4512" s="53" t="s">
        <v>10293</v>
      </c>
      <c r="F4512" s="53" t="s">
        <v>10294</v>
      </c>
      <c r="G4512" s="53" t="s">
        <v>10295</v>
      </c>
    </row>
    <row r="4513" customFormat="false" ht="12.75" hidden="false" customHeight="true" outlineLevel="0" collapsed="false">
      <c r="D4513" s="52" t="n">
        <v>51038</v>
      </c>
      <c r="E4513" s="53" t="s">
        <v>10293</v>
      </c>
      <c r="F4513" s="53" t="s">
        <v>10296</v>
      </c>
      <c r="G4513" s="53" t="s">
        <v>3170</v>
      </c>
    </row>
    <row r="4514" customFormat="false" ht="12.75" hidden="false" customHeight="true" outlineLevel="0" collapsed="false">
      <c r="D4514" s="52" t="n">
        <v>51038</v>
      </c>
      <c r="E4514" s="53" t="s">
        <v>10293</v>
      </c>
      <c r="F4514" s="53" t="s">
        <v>10297</v>
      </c>
      <c r="G4514" s="53" t="s">
        <v>10298</v>
      </c>
    </row>
    <row r="4515" customFormat="false" ht="12.75" hidden="false" customHeight="true" outlineLevel="0" collapsed="false">
      <c r="D4515" s="52" t="n">
        <v>51038</v>
      </c>
      <c r="E4515" s="53" t="s">
        <v>10293</v>
      </c>
      <c r="F4515" s="53" t="s">
        <v>10299</v>
      </c>
      <c r="G4515" s="53" t="s">
        <v>10300</v>
      </c>
    </row>
    <row r="4516" customFormat="false" ht="12.75" hidden="false" customHeight="true" outlineLevel="0" collapsed="false">
      <c r="D4516" s="52" t="n">
        <v>51038</v>
      </c>
      <c r="E4516" s="53" t="s">
        <v>10293</v>
      </c>
      <c r="F4516" s="53" t="s">
        <v>10301</v>
      </c>
      <c r="G4516" s="53" t="s">
        <v>7807</v>
      </c>
    </row>
    <row r="4517" customFormat="false" ht="12.75" hidden="false" customHeight="true" outlineLevel="0" collapsed="false">
      <c r="D4517" s="52" t="n">
        <v>51038</v>
      </c>
      <c r="E4517" s="53" t="s">
        <v>10293</v>
      </c>
      <c r="F4517" s="53" t="s">
        <v>10302</v>
      </c>
      <c r="G4517" s="53" t="s">
        <v>2536</v>
      </c>
    </row>
    <row r="4518" customFormat="false" ht="12.75" hidden="false" customHeight="true" outlineLevel="0" collapsed="false">
      <c r="D4518" s="52" t="n">
        <v>51038</v>
      </c>
      <c r="E4518" s="53" t="s">
        <v>10293</v>
      </c>
      <c r="F4518" s="53" t="s">
        <v>10303</v>
      </c>
      <c r="G4518" s="53" t="s">
        <v>10304</v>
      </c>
    </row>
    <row r="4519" customFormat="false" ht="12.75" hidden="false" customHeight="true" outlineLevel="0" collapsed="false">
      <c r="D4519" s="52" t="n">
        <v>51038</v>
      </c>
      <c r="E4519" s="53" t="s">
        <v>10293</v>
      </c>
      <c r="F4519" s="53" t="s">
        <v>10305</v>
      </c>
      <c r="G4519" s="53" t="s">
        <v>10306</v>
      </c>
    </row>
    <row r="4520" customFormat="false" ht="12.75" hidden="false" customHeight="true" outlineLevel="0" collapsed="false">
      <c r="D4520" s="52" t="n">
        <v>51038</v>
      </c>
      <c r="E4520" s="53" t="s">
        <v>10293</v>
      </c>
      <c r="F4520" s="53" t="s">
        <v>10307</v>
      </c>
      <c r="G4520" s="53" t="s">
        <v>10308</v>
      </c>
    </row>
    <row r="4521" customFormat="false" ht="12.75" hidden="false" customHeight="true" outlineLevel="0" collapsed="false">
      <c r="D4521" s="52" t="n">
        <v>51038</v>
      </c>
      <c r="E4521" s="53" t="s">
        <v>10293</v>
      </c>
      <c r="F4521" s="53" t="s">
        <v>10309</v>
      </c>
      <c r="G4521" s="53" t="s">
        <v>10310</v>
      </c>
    </row>
    <row r="4522" customFormat="false" ht="12.75" hidden="false" customHeight="true" outlineLevel="0" collapsed="false">
      <c r="D4522" s="52" t="n">
        <v>51038</v>
      </c>
      <c r="E4522" s="53" t="s">
        <v>10293</v>
      </c>
      <c r="F4522" s="53" t="s">
        <v>10311</v>
      </c>
      <c r="G4522" s="53" t="s">
        <v>10312</v>
      </c>
    </row>
    <row r="4523" customFormat="false" ht="12.75" hidden="false" customHeight="true" outlineLevel="0" collapsed="false">
      <c r="D4523" s="52" t="n">
        <v>48045</v>
      </c>
      <c r="E4523" s="53" t="s">
        <v>10313</v>
      </c>
      <c r="F4523" s="53" t="s">
        <v>10314</v>
      </c>
      <c r="G4523" s="53" t="s">
        <v>10315</v>
      </c>
    </row>
    <row r="4524" customFormat="false" ht="12.75" hidden="false" customHeight="true" outlineLevel="0" collapsed="false">
      <c r="D4524" s="52" t="n">
        <v>48045</v>
      </c>
      <c r="E4524" s="53" t="s">
        <v>10313</v>
      </c>
      <c r="F4524" s="53" t="s">
        <v>10316</v>
      </c>
      <c r="G4524" s="53" t="s">
        <v>10317</v>
      </c>
    </row>
    <row r="4525" customFormat="false" ht="12.75" hidden="false" customHeight="true" outlineLevel="0" collapsed="false">
      <c r="D4525" s="52" t="n">
        <v>48045</v>
      </c>
      <c r="E4525" s="53" t="s">
        <v>10313</v>
      </c>
      <c r="F4525" s="53" t="s">
        <v>10318</v>
      </c>
      <c r="G4525" s="53" t="s">
        <v>10319</v>
      </c>
    </row>
    <row r="4526" customFormat="false" ht="12.75" hidden="false" customHeight="true" outlineLevel="0" collapsed="false">
      <c r="D4526" s="52" t="n">
        <v>48045</v>
      </c>
      <c r="E4526" s="53" t="s">
        <v>10313</v>
      </c>
      <c r="F4526" s="53" t="s">
        <v>10320</v>
      </c>
      <c r="G4526" s="53" t="s">
        <v>10321</v>
      </c>
    </row>
    <row r="4527" customFormat="false" ht="12.75" hidden="false" customHeight="true" outlineLevel="0" collapsed="false">
      <c r="D4527" s="52" t="n">
        <v>48045</v>
      </c>
      <c r="E4527" s="53" t="s">
        <v>10313</v>
      </c>
      <c r="F4527" s="53" t="s">
        <v>10322</v>
      </c>
      <c r="G4527" s="53" t="s">
        <v>10323</v>
      </c>
    </row>
    <row r="4528" customFormat="false" ht="12.75" hidden="false" customHeight="true" outlineLevel="0" collapsed="false">
      <c r="D4528" s="52" t="n">
        <v>48045</v>
      </c>
      <c r="E4528" s="53" t="s">
        <v>10313</v>
      </c>
      <c r="F4528" s="53" t="s">
        <v>10324</v>
      </c>
      <c r="G4528" s="53" t="s">
        <v>5222</v>
      </c>
    </row>
    <row r="4529" customFormat="false" ht="12.75" hidden="false" customHeight="true" outlineLevel="0" collapsed="false">
      <c r="D4529" s="52" t="n">
        <v>48045</v>
      </c>
      <c r="E4529" s="53" t="s">
        <v>10313</v>
      </c>
      <c r="F4529" s="53" t="s">
        <v>10325</v>
      </c>
      <c r="G4529" s="53" t="s">
        <v>10326</v>
      </c>
    </row>
    <row r="4530" customFormat="false" ht="12.75" hidden="false" customHeight="true" outlineLevel="0" collapsed="false">
      <c r="D4530" s="52" t="n">
        <v>48045</v>
      </c>
      <c r="E4530" s="53" t="s">
        <v>10313</v>
      </c>
      <c r="F4530" s="53" t="s">
        <v>10327</v>
      </c>
      <c r="G4530" s="53" t="s">
        <v>10328</v>
      </c>
    </row>
    <row r="4531" customFormat="false" ht="12.75" hidden="false" customHeight="true" outlineLevel="0" collapsed="false">
      <c r="D4531" s="52" t="n">
        <v>48045</v>
      </c>
      <c r="E4531" s="53" t="s">
        <v>10313</v>
      </c>
      <c r="F4531" s="53" t="s">
        <v>10329</v>
      </c>
      <c r="G4531" s="53" t="s">
        <v>6752</v>
      </c>
    </row>
    <row r="4532" customFormat="false" ht="12.75" hidden="false" customHeight="true" outlineLevel="0" collapsed="false">
      <c r="D4532" s="52" t="n">
        <v>48045</v>
      </c>
      <c r="E4532" s="53" t="s">
        <v>10313</v>
      </c>
      <c r="F4532" s="53" t="s">
        <v>10330</v>
      </c>
      <c r="G4532" s="53" t="s">
        <v>10331</v>
      </c>
    </row>
    <row r="4533" customFormat="false" ht="12.75" hidden="false" customHeight="true" outlineLevel="0" collapsed="false">
      <c r="D4533" s="52" t="n">
        <v>48045</v>
      </c>
      <c r="E4533" s="53" t="s">
        <v>10313</v>
      </c>
      <c r="F4533" s="53" t="s">
        <v>10332</v>
      </c>
      <c r="G4533" s="53" t="s">
        <v>9471</v>
      </c>
    </row>
    <row r="4534" customFormat="false" ht="12.75" hidden="false" customHeight="true" outlineLevel="0" collapsed="false">
      <c r="D4534" s="52" t="n">
        <v>48045</v>
      </c>
      <c r="E4534" s="53" t="s">
        <v>10313</v>
      </c>
      <c r="F4534" s="53" t="s">
        <v>10333</v>
      </c>
      <c r="G4534" s="53" t="s">
        <v>2505</v>
      </c>
    </row>
    <row r="4535" customFormat="false" ht="12.75" hidden="false" customHeight="true" outlineLevel="0" collapsed="false">
      <c r="D4535" s="52" t="n">
        <v>48045</v>
      </c>
      <c r="E4535" s="53" t="s">
        <v>10313</v>
      </c>
      <c r="F4535" s="53" t="s">
        <v>10334</v>
      </c>
      <c r="G4535" s="53" t="s">
        <v>5827</v>
      </c>
    </row>
    <row r="4536" customFormat="false" ht="12.75" hidden="false" customHeight="true" outlineLevel="0" collapsed="false">
      <c r="D4536" s="52" t="n">
        <v>48045</v>
      </c>
      <c r="E4536" s="53" t="s">
        <v>10313</v>
      </c>
      <c r="F4536" s="53" t="s">
        <v>10335</v>
      </c>
      <c r="G4536" s="53" t="s">
        <v>10336</v>
      </c>
    </row>
    <row r="4537" customFormat="false" ht="12.75" hidden="false" customHeight="true" outlineLevel="0" collapsed="false">
      <c r="D4537" s="52" t="n">
        <v>48045</v>
      </c>
      <c r="E4537" s="53" t="s">
        <v>10313</v>
      </c>
      <c r="F4537" s="53" t="s">
        <v>10337</v>
      </c>
      <c r="G4537" s="53" t="s">
        <v>10338</v>
      </c>
    </row>
    <row r="4538" customFormat="false" ht="12.75" hidden="false" customHeight="true" outlineLevel="0" collapsed="false">
      <c r="D4538" s="52" t="n">
        <v>48045</v>
      </c>
      <c r="E4538" s="53" t="s">
        <v>10313</v>
      </c>
      <c r="F4538" s="53" t="s">
        <v>10339</v>
      </c>
      <c r="G4538" s="53" t="s">
        <v>10340</v>
      </c>
    </row>
    <row r="4539" customFormat="false" ht="12.75" hidden="false" customHeight="true" outlineLevel="0" collapsed="false">
      <c r="D4539" s="52" t="n">
        <v>51039</v>
      </c>
      <c r="E4539" s="53" t="s">
        <v>10341</v>
      </c>
      <c r="F4539" s="53" t="s">
        <v>10342</v>
      </c>
      <c r="G4539" s="53" t="s">
        <v>10343</v>
      </c>
    </row>
    <row r="4540" customFormat="false" ht="12.75" hidden="false" customHeight="true" outlineLevel="0" collapsed="false">
      <c r="D4540" s="52" t="n">
        <v>51039</v>
      </c>
      <c r="E4540" s="53" t="s">
        <v>10341</v>
      </c>
      <c r="F4540" s="53" t="s">
        <v>10344</v>
      </c>
      <c r="G4540" s="53" t="s">
        <v>10345</v>
      </c>
    </row>
    <row r="4541" customFormat="false" ht="12.75" hidden="false" customHeight="true" outlineLevel="0" collapsed="false">
      <c r="D4541" s="52" t="n">
        <v>51039</v>
      </c>
      <c r="E4541" s="53" t="s">
        <v>10341</v>
      </c>
      <c r="F4541" s="53" t="s">
        <v>10346</v>
      </c>
      <c r="G4541" s="53" t="s">
        <v>10347</v>
      </c>
    </row>
    <row r="4542" customFormat="false" ht="12.75" hidden="false" customHeight="true" outlineLevel="0" collapsed="false">
      <c r="D4542" s="52" t="n">
        <v>51039</v>
      </c>
      <c r="E4542" s="53" t="s">
        <v>10341</v>
      </c>
      <c r="F4542" s="53" t="s">
        <v>10348</v>
      </c>
      <c r="G4542" s="53" t="s">
        <v>10349</v>
      </c>
    </row>
    <row r="4543" customFormat="false" ht="12.75" hidden="false" customHeight="true" outlineLevel="0" collapsed="false">
      <c r="D4543" s="52" t="n">
        <v>51039</v>
      </c>
      <c r="E4543" s="53" t="s">
        <v>10341</v>
      </c>
      <c r="F4543" s="53" t="s">
        <v>10350</v>
      </c>
      <c r="G4543" s="53" t="s">
        <v>10351</v>
      </c>
    </row>
    <row r="4544" customFormat="false" ht="12.75" hidden="false" customHeight="true" outlineLevel="0" collapsed="false">
      <c r="D4544" s="52" t="n">
        <v>51039</v>
      </c>
      <c r="E4544" s="53" t="s">
        <v>10341</v>
      </c>
      <c r="F4544" s="53" t="s">
        <v>10352</v>
      </c>
      <c r="G4544" s="53" t="s">
        <v>10353</v>
      </c>
    </row>
    <row r="4545" customFormat="false" ht="12.75" hidden="false" customHeight="true" outlineLevel="0" collapsed="false">
      <c r="D4545" s="52" t="n">
        <v>51039</v>
      </c>
      <c r="E4545" s="53" t="s">
        <v>10341</v>
      </c>
      <c r="F4545" s="53" t="s">
        <v>10354</v>
      </c>
      <c r="G4545" s="53" t="s">
        <v>3418</v>
      </c>
    </row>
    <row r="4546" customFormat="false" ht="12.75" hidden="false" customHeight="true" outlineLevel="0" collapsed="false">
      <c r="D4546" s="52" t="n">
        <v>51039</v>
      </c>
      <c r="E4546" s="53" t="s">
        <v>10341</v>
      </c>
      <c r="F4546" s="53" t="s">
        <v>10355</v>
      </c>
      <c r="G4546" s="53" t="s">
        <v>10356</v>
      </c>
    </row>
    <row r="4547" customFormat="false" ht="12.75" hidden="false" customHeight="true" outlineLevel="0" collapsed="false">
      <c r="D4547" s="52" t="n">
        <v>51039</v>
      </c>
      <c r="E4547" s="53" t="s">
        <v>10341</v>
      </c>
      <c r="F4547" s="53" t="s">
        <v>10357</v>
      </c>
      <c r="G4547" s="53" t="s">
        <v>10358</v>
      </c>
    </row>
    <row r="4548" customFormat="false" ht="12.75" hidden="false" customHeight="true" outlineLevel="0" collapsed="false">
      <c r="D4548" s="52" t="n">
        <v>51039</v>
      </c>
      <c r="E4548" s="53" t="s">
        <v>10341</v>
      </c>
      <c r="F4548" s="53" t="s">
        <v>10359</v>
      </c>
      <c r="G4548" s="53" t="s">
        <v>10360</v>
      </c>
    </row>
    <row r="4549" customFormat="false" ht="12.75" hidden="false" customHeight="true" outlineLevel="0" collapsed="false">
      <c r="D4549" s="52" t="n">
        <v>51039</v>
      </c>
      <c r="E4549" s="53" t="s">
        <v>10341</v>
      </c>
      <c r="F4549" s="53" t="s">
        <v>10361</v>
      </c>
      <c r="G4549" s="53" t="s">
        <v>10362</v>
      </c>
    </row>
    <row r="4550" customFormat="false" ht="12.75" hidden="false" customHeight="true" outlineLevel="0" collapsed="false">
      <c r="D4550" s="52" t="n">
        <v>51039</v>
      </c>
      <c r="E4550" s="53" t="s">
        <v>10341</v>
      </c>
      <c r="F4550" s="53" t="s">
        <v>10363</v>
      </c>
      <c r="G4550" s="53" t="s">
        <v>10364</v>
      </c>
    </row>
    <row r="4551" customFormat="false" ht="12.75" hidden="false" customHeight="true" outlineLevel="0" collapsed="false">
      <c r="D4551" s="52" t="n">
        <v>51039</v>
      </c>
      <c r="E4551" s="53" t="s">
        <v>10341</v>
      </c>
      <c r="F4551" s="53" t="s">
        <v>10365</v>
      </c>
      <c r="G4551" s="53" t="s">
        <v>10366</v>
      </c>
    </row>
    <row r="4552" customFormat="false" ht="12.75" hidden="false" customHeight="true" outlineLevel="0" collapsed="false">
      <c r="D4552" s="52" t="n">
        <v>51039</v>
      </c>
      <c r="E4552" s="53" t="s">
        <v>10341</v>
      </c>
      <c r="F4552" s="53" t="s">
        <v>10367</v>
      </c>
      <c r="G4552" s="53" t="s">
        <v>10368</v>
      </c>
    </row>
    <row r="4553" customFormat="false" ht="12.75" hidden="false" customHeight="true" outlineLevel="0" collapsed="false">
      <c r="D4553" s="52" t="n">
        <v>51039</v>
      </c>
      <c r="E4553" s="53" t="s">
        <v>10341</v>
      </c>
      <c r="F4553" s="53" t="s">
        <v>10369</v>
      </c>
      <c r="G4553" s="53" t="s">
        <v>10370</v>
      </c>
    </row>
    <row r="4554" customFormat="false" ht="12.75" hidden="false" customHeight="true" outlineLevel="0" collapsed="false">
      <c r="D4554" s="52" t="n">
        <v>51039</v>
      </c>
      <c r="E4554" s="53" t="s">
        <v>10341</v>
      </c>
      <c r="F4554" s="53" t="s">
        <v>10371</v>
      </c>
      <c r="G4554" s="53" t="s">
        <v>2361</v>
      </c>
    </row>
    <row r="4555" customFormat="false" ht="12.75" hidden="false" customHeight="true" outlineLevel="0" collapsed="false">
      <c r="D4555" s="52" t="n">
        <v>51039</v>
      </c>
      <c r="E4555" s="53" t="s">
        <v>10341</v>
      </c>
      <c r="F4555" s="53" t="s">
        <v>10372</v>
      </c>
      <c r="G4555" s="53" t="s">
        <v>10373</v>
      </c>
    </row>
    <row r="4556" customFormat="false" ht="12.75" hidden="false" customHeight="true" outlineLevel="0" collapsed="false">
      <c r="D4556" s="52" t="n">
        <v>51039</v>
      </c>
      <c r="E4556" s="53" t="s">
        <v>10341</v>
      </c>
      <c r="F4556" s="53" t="s">
        <v>10374</v>
      </c>
      <c r="G4556" s="53" t="s">
        <v>10375</v>
      </c>
    </row>
    <row r="4557" customFormat="false" ht="12.75" hidden="false" customHeight="true" outlineLevel="0" collapsed="false">
      <c r="D4557" s="52" t="n">
        <v>51039</v>
      </c>
      <c r="E4557" s="53" t="s">
        <v>10341</v>
      </c>
      <c r="F4557" s="53" t="s">
        <v>10376</v>
      </c>
      <c r="G4557" s="53" t="s">
        <v>10377</v>
      </c>
    </row>
    <row r="4558" customFormat="false" ht="12.75" hidden="false" customHeight="true" outlineLevel="0" collapsed="false">
      <c r="D4558" s="52" t="n">
        <v>51039</v>
      </c>
      <c r="E4558" s="53" t="s">
        <v>10341</v>
      </c>
      <c r="F4558" s="53" t="s">
        <v>10378</v>
      </c>
      <c r="G4558" s="53" t="s">
        <v>8445</v>
      </c>
    </row>
    <row r="4559" customFormat="false" ht="12.75" hidden="false" customHeight="true" outlineLevel="0" collapsed="false">
      <c r="D4559" s="52" t="n">
        <v>51039</v>
      </c>
      <c r="E4559" s="53" t="s">
        <v>10341</v>
      </c>
      <c r="F4559" s="53" t="s">
        <v>10379</v>
      </c>
      <c r="G4559" s="53" t="s">
        <v>10380</v>
      </c>
    </row>
    <row r="4560" customFormat="false" ht="12.75" hidden="false" customHeight="true" outlineLevel="0" collapsed="false">
      <c r="D4560" s="52" t="n">
        <v>51039</v>
      </c>
      <c r="E4560" s="53" t="s">
        <v>10341</v>
      </c>
      <c r="F4560" s="53" t="s">
        <v>10381</v>
      </c>
      <c r="G4560" s="53" t="s">
        <v>7587</v>
      </c>
    </row>
    <row r="4561" customFormat="false" ht="12.75" hidden="false" customHeight="true" outlineLevel="0" collapsed="false">
      <c r="D4561" s="52" t="n">
        <v>50036</v>
      </c>
      <c r="E4561" s="53" t="s">
        <v>10382</v>
      </c>
      <c r="F4561" s="53" t="s">
        <v>10383</v>
      </c>
      <c r="G4561" s="53" t="s">
        <v>10384</v>
      </c>
    </row>
    <row r="4562" customFormat="false" ht="12.75" hidden="false" customHeight="true" outlineLevel="0" collapsed="false">
      <c r="D4562" s="52" t="n">
        <v>50036</v>
      </c>
      <c r="E4562" s="53" t="s">
        <v>10382</v>
      </c>
      <c r="F4562" s="53" t="s">
        <v>10385</v>
      </c>
      <c r="G4562" s="53" t="s">
        <v>7347</v>
      </c>
    </row>
    <row r="4563" customFormat="false" ht="12.75" hidden="false" customHeight="true" outlineLevel="0" collapsed="false">
      <c r="D4563" s="52" t="n">
        <v>50036</v>
      </c>
      <c r="E4563" s="53" t="s">
        <v>10382</v>
      </c>
      <c r="F4563" s="53" t="s">
        <v>10386</v>
      </c>
      <c r="G4563" s="53" t="s">
        <v>10387</v>
      </c>
    </row>
    <row r="4564" customFormat="false" ht="12.75" hidden="false" customHeight="true" outlineLevel="0" collapsed="false">
      <c r="D4564" s="52" t="n">
        <v>50036</v>
      </c>
      <c r="E4564" s="53" t="s">
        <v>10382</v>
      </c>
      <c r="F4564" s="53" t="s">
        <v>10388</v>
      </c>
      <c r="G4564" s="53" t="s">
        <v>10389</v>
      </c>
    </row>
    <row r="4565" customFormat="false" ht="12.75" hidden="false" customHeight="true" outlineLevel="0" collapsed="false">
      <c r="D4565" s="52" t="n">
        <v>50036</v>
      </c>
      <c r="E4565" s="53" t="s">
        <v>10382</v>
      </c>
      <c r="F4565" s="53" t="s">
        <v>10390</v>
      </c>
      <c r="G4565" s="53" t="s">
        <v>10391</v>
      </c>
    </row>
    <row r="4566" customFormat="false" ht="12.75" hidden="false" customHeight="true" outlineLevel="0" collapsed="false">
      <c r="D4566" s="52" t="n">
        <v>50036</v>
      </c>
      <c r="E4566" s="53" t="s">
        <v>10382</v>
      </c>
      <c r="F4566" s="53" t="s">
        <v>10392</v>
      </c>
      <c r="G4566" s="53" t="s">
        <v>5849</v>
      </c>
    </row>
    <row r="4567" customFormat="false" ht="12.75" hidden="false" customHeight="true" outlineLevel="0" collapsed="false">
      <c r="D4567" s="52" t="n">
        <v>50036</v>
      </c>
      <c r="E4567" s="53" t="s">
        <v>10382</v>
      </c>
      <c r="F4567" s="53" t="s">
        <v>10393</v>
      </c>
      <c r="G4567" s="53" t="s">
        <v>4176</v>
      </c>
    </row>
    <row r="4568" customFormat="false" ht="12.75" hidden="false" customHeight="true" outlineLevel="0" collapsed="false">
      <c r="D4568" s="52" t="n">
        <v>50036</v>
      </c>
      <c r="E4568" s="53" t="s">
        <v>10382</v>
      </c>
      <c r="F4568" s="53" t="s">
        <v>10394</v>
      </c>
      <c r="G4568" s="53" t="s">
        <v>10395</v>
      </c>
    </row>
    <row r="4569" customFormat="false" ht="12.75" hidden="false" customHeight="true" outlineLevel="0" collapsed="false">
      <c r="D4569" s="52" t="n">
        <v>50036</v>
      </c>
      <c r="E4569" s="53" t="s">
        <v>10382</v>
      </c>
      <c r="F4569" s="53" t="s">
        <v>10396</v>
      </c>
      <c r="G4569" s="53" t="s">
        <v>10397</v>
      </c>
    </row>
    <row r="4570" customFormat="false" ht="12.75" hidden="false" customHeight="true" outlineLevel="0" collapsed="false">
      <c r="D4570" s="52" t="n">
        <v>50036</v>
      </c>
      <c r="E4570" s="53" t="s">
        <v>10382</v>
      </c>
      <c r="F4570" s="53" t="s">
        <v>10398</v>
      </c>
      <c r="G4570" s="53" t="s">
        <v>10399</v>
      </c>
    </row>
    <row r="4571" customFormat="false" ht="12.75" hidden="false" customHeight="true" outlineLevel="0" collapsed="false">
      <c r="D4571" s="52" t="n">
        <v>50036</v>
      </c>
      <c r="E4571" s="53" t="s">
        <v>10382</v>
      </c>
      <c r="F4571" s="53" t="s">
        <v>10400</v>
      </c>
      <c r="G4571" s="53" t="s">
        <v>10401</v>
      </c>
    </row>
    <row r="4572" customFormat="false" ht="12.75" hidden="false" customHeight="true" outlineLevel="0" collapsed="false">
      <c r="D4572" s="52" t="n">
        <v>50036</v>
      </c>
      <c r="E4572" s="53" t="s">
        <v>10382</v>
      </c>
      <c r="F4572" s="53" t="s">
        <v>10402</v>
      </c>
      <c r="G4572" s="53" t="s">
        <v>10403</v>
      </c>
    </row>
    <row r="4573" customFormat="false" ht="12.75" hidden="false" customHeight="true" outlineLevel="0" collapsed="false">
      <c r="D4573" s="52" t="n">
        <v>50036</v>
      </c>
      <c r="E4573" s="53" t="s">
        <v>10382</v>
      </c>
      <c r="F4573" s="53" t="s">
        <v>10404</v>
      </c>
      <c r="G4573" s="53" t="s">
        <v>10405</v>
      </c>
    </row>
    <row r="4574" customFormat="false" ht="12.75" hidden="false" customHeight="true" outlineLevel="0" collapsed="false">
      <c r="D4574" s="52" t="n">
        <v>52035</v>
      </c>
      <c r="E4574" s="53" t="s">
        <v>10406</v>
      </c>
      <c r="F4574" s="53" t="s">
        <v>10407</v>
      </c>
      <c r="G4574" s="53" t="s">
        <v>10408</v>
      </c>
    </row>
    <row r="4575" customFormat="false" ht="12.75" hidden="false" customHeight="true" outlineLevel="0" collapsed="false">
      <c r="D4575" s="52" t="n">
        <v>52035</v>
      </c>
      <c r="E4575" s="53" t="s">
        <v>10406</v>
      </c>
      <c r="F4575" s="53" t="s">
        <v>10409</v>
      </c>
      <c r="G4575" s="53" t="s">
        <v>10410</v>
      </c>
    </row>
    <row r="4576" customFormat="false" ht="12.75" hidden="false" customHeight="true" outlineLevel="0" collapsed="false">
      <c r="D4576" s="52" t="n">
        <v>52035</v>
      </c>
      <c r="E4576" s="53" t="s">
        <v>10406</v>
      </c>
      <c r="F4576" s="53" t="s">
        <v>10411</v>
      </c>
      <c r="G4576" s="53" t="s">
        <v>9798</v>
      </c>
    </row>
    <row r="4577" customFormat="false" ht="12.75" hidden="false" customHeight="true" outlineLevel="0" collapsed="false">
      <c r="D4577" s="52" t="n">
        <v>52035</v>
      </c>
      <c r="E4577" s="53" t="s">
        <v>10406</v>
      </c>
      <c r="F4577" s="53" t="s">
        <v>10412</v>
      </c>
      <c r="G4577" s="53" t="s">
        <v>3541</v>
      </c>
    </row>
    <row r="4578" customFormat="false" ht="12.75" hidden="false" customHeight="true" outlineLevel="0" collapsed="false">
      <c r="D4578" s="52" t="n">
        <v>52035</v>
      </c>
      <c r="E4578" s="53" t="s">
        <v>10406</v>
      </c>
      <c r="F4578" s="53" t="s">
        <v>10413</v>
      </c>
      <c r="G4578" s="53" t="s">
        <v>10414</v>
      </c>
    </row>
    <row r="4579" customFormat="false" ht="12.75" hidden="false" customHeight="true" outlineLevel="0" collapsed="false">
      <c r="D4579" s="52" t="n">
        <v>52035</v>
      </c>
      <c r="E4579" s="53" t="s">
        <v>10406</v>
      </c>
      <c r="F4579" s="53" t="s">
        <v>10415</v>
      </c>
      <c r="G4579" s="53" t="s">
        <v>10416</v>
      </c>
    </row>
    <row r="4580" customFormat="false" ht="12.75" hidden="false" customHeight="true" outlineLevel="0" collapsed="false">
      <c r="D4580" s="52" t="n">
        <v>52035</v>
      </c>
      <c r="E4580" s="53" t="s">
        <v>10406</v>
      </c>
      <c r="F4580" s="53" t="s">
        <v>10417</v>
      </c>
      <c r="G4580" s="53" t="s">
        <v>10418</v>
      </c>
    </row>
    <row r="4581" customFormat="false" ht="12.75" hidden="false" customHeight="true" outlineLevel="0" collapsed="false">
      <c r="D4581" s="52" t="n">
        <v>52035</v>
      </c>
      <c r="E4581" s="53" t="s">
        <v>10406</v>
      </c>
      <c r="F4581" s="53" t="s">
        <v>10419</v>
      </c>
      <c r="G4581" s="53" t="s">
        <v>10420</v>
      </c>
    </row>
    <row r="4582" customFormat="false" ht="12.75" hidden="false" customHeight="true" outlineLevel="0" collapsed="false">
      <c r="D4582" s="52" t="n">
        <v>52035</v>
      </c>
      <c r="E4582" s="53" t="s">
        <v>10406</v>
      </c>
      <c r="F4582" s="53" t="s">
        <v>10421</v>
      </c>
      <c r="G4582" s="53" t="s">
        <v>10422</v>
      </c>
    </row>
    <row r="4583" customFormat="false" ht="12.75" hidden="false" customHeight="true" outlineLevel="0" collapsed="false">
      <c r="D4583" s="52" t="n">
        <v>52035</v>
      </c>
      <c r="E4583" s="53" t="s">
        <v>10406</v>
      </c>
      <c r="F4583" s="53" t="s">
        <v>10423</v>
      </c>
      <c r="G4583" s="53" t="s">
        <v>10424</v>
      </c>
    </row>
    <row r="4584" customFormat="false" ht="12.75" hidden="false" customHeight="true" outlineLevel="0" collapsed="false">
      <c r="D4584" s="52" t="n">
        <v>52035</v>
      </c>
      <c r="E4584" s="53" t="s">
        <v>10406</v>
      </c>
      <c r="F4584" s="53" t="s">
        <v>10425</v>
      </c>
      <c r="G4584" s="53" t="s">
        <v>10426</v>
      </c>
    </row>
    <row r="4585" customFormat="false" ht="12.75" hidden="false" customHeight="true" outlineLevel="0" collapsed="false">
      <c r="D4585" s="52" t="n">
        <v>52035</v>
      </c>
      <c r="E4585" s="53" t="s">
        <v>10406</v>
      </c>
      <c r="F4585" s="53" t="s">
        <v>10427</v>
      </c>
      <c r="G4585" s="53" t="s">
        <v>5823</v>
      </c>
    </row>
    <row r="4586" customFormat="false" ht="12.75" hidden="false" customHeight="true" outlineLevel="0" collapsed="false">
      <c r="D4586" s="52" t="n">
        <v>52035</v>
      </c>
      <c r="E4586" s="53" t="s">
        <v>10406</v>
      </c>
      <c r="F4586" s="53" t="s">
        <v>10428</v>
      </c>
      <c r="G4586" s="53" t="s">
        <v>10429</v>
      </c>
    </row>
    <row r="4587" customFormat="false" ht="12.75" hidden="false" customHeight="true" outlineLevel="0" collapsed="false">
      <c r="D4587" s="52" t="n">
        <v>52035</v>
      </c>
      <c r="E4587" s="53" t="s">
        <v>10406</v>
      </c>
      <c r="F4587" s="53" t="s">
        <v>10430</v>
      </c>
      <c r="G4587" s="53" t="s">
        <v>10431</v>
      </c>
    </row>
    <row r="4588" customFormat="false" ht="12.75" hidden="false" customHeight="true" outlineLevel="0" collapsed="false">
      <c r="D4588" s="52" t="n">
        <v>52035</v>
      </c>
      <c r="E4588" s="53" t="s">
        <v>10406</v>
      </c>
      <c r="F4588" s="53" t="s">
        <v>10432</v>
      </c>
      <c r="G4588" s="53" t="s">
        <v>10433</v>
      </c>
    </row>
    <row r="4589" customFormat="false" ht="12.75" hidden="false" customHeight="true" outlineLevel="0" collapsed="false">
      <c r="D4589" s="52" t="n">
        <v>52035</v>
      </c>
      <c r="E4589" s="53" t="s">
        <v>10406</v>
      </c>
      <c r="F4589" s="53" t="s">
        <v>10434</v>
      </c>
      <c r="G4589" s="53" t="s">
        <v>10435</v>
      </c>
    </row>
    <row r="4590" customFormat="false" ht="12.75" hidden="false" customHeight="true" outlineLevel="0" collapsed="false">
      <c r="D4590" s="52" t="n">
        <v>52035</v>
      </c>
      <c r="E4590" s="53" t="s">
        <v>10406</v>
      </c>
      <c r="F4590" s="53" t="s">
        <v>10436</v>
      </c>
      <c r="G4590" s="53" t="s">
        <v>10437</v>
      </c>
    </row>
    <row r="4591" customFormat="false" ht="12.75" hidden="false" customHeight="true" outlineLevel="0" collapsed="false">
      <c r="D4591" s="52" t="n">
        <v>52035</v>
      </c>
      <c r="E4591" s="53" t="s">
        <v>10406</v>
      </c>
      <c r="F4591" s="53" t="s">
        <v>10438</v>
      </c>
      <c r="G4591" s="53" t="s">
        <v>10439</v>
      </c>
    </row>
    <row r="4592" customFormat="false" ht="12.75" hidden="false" customHeight="true" outlineLevel="0" collapsed="false">
      <c r="D4592" s="52" t="n">
        <v>52035</v>
      </c>
      <c r="E4592" s="53" t="s">
        <v>10406</v>
      </c>
      <c r="F4592" s="53" t="s">
        <v>10440</v>
      </c>
      <c r="G4592" s="53" t="s">
        <v>10441</v>
      </c>
    </row>
    <row r="4593" customFormat="false" ht="12.75" hidden="false" customHeight="true" outlineLevel="0" collapsed="false">
      <c r="D4593" s="52" t="n">
        <v>52036</v>
      </c>
      <c r="E4593" s="53" t="s">
        <v>10442</v>
      </c>
      <c r="F4593" s="53" t="s">
        <v>10443</v>
      </c>
      <c r="G4593" s="53" t="s">
        <v>10444</v>
      </c>
    </row>
    <row r="4594" customFormat="false" ht="12.75" hidden="false" customHeight="true" outlineLevel="0" collapsed="false">
      <c r="D4594" s="52" t="n">
        <v>52036</v>
      </c>
      <c r="E4594" s="53" t="s">
        <v>10442</v>
      </c>
      <c r="F4594" s="53" t="s">
        <v>10445</v>
      </c>
      <c r="G4594" s="53" t="s">
        <v>10446</v>
      </c>
    </row>
    <row r="4595" customFormat="false" ht="12.75" hidden="false" customHeight="true" outlineLevel="0" collapsed="false">
      <c r="D4595" s="52" t="n">
        <v>52036</v>
      </c>
      <c r="E4595" s="53" t="s">
        <v>10442</v>
      </c>
      <c r="F4595" s="53" t="s">
        <v>10447</v>
      </c>
      <c r="G4595" s="53" t="s">
        <v>10448</v>
      </c>
    </row>
    <row r="4596" customFormat="false" ht="12.75" hidden="false" customHeight="true" outlineLevel="0" collapsed="false">
      <c r="D4596" s="52" t="n">
        <v>52036</v>
      </c>
      <c r="E4596" s="53" t="s">
        <v>10442</v>
      </c>
      <c r="F4596" s="53" t="s">
        <v>10449</v>
      </c>
      <c r="G4596" s="53" t="s">
        <v>10450</v>
      </c>
    </row>
    <row r="4597" customFormat="false" ht="12.75" hidden="false" customHeight="true" outlineLevel="0" collapsed="false">
      <c r="D4597" s="52" t="n">
        <v>52036</v>
      </c>
      <c r="E4597" s="53" t="s">
        <v>10442</v>
      </c>
      <c r="F4597" s="53" t="s">
        <v>10451</v>
      </c>
      <c r="G4597" s="53" t="s">
        <v>5445</v>
      </c>
    </row>
    <row r="4598" customFormat="false" ht="12.75" hidden="false" customHeight="true" outlineLevel="0" collapsed="false">
      <c r="D4598" s="52" t="n">
        <v>52036</v>
      </c>
      <c r="E4598" s="53" t="s">
        <v>10442</v>
      </c>
      <c r="F4598" s="53" t="s">
        <v>10452</v>
      </c>
      <c r="G4598" s="53" t="s">
        <v>7265</v>
      </c>
    </row>
    <row r="4599" customFormat="false" ht="12.75" hidden="false" customHeight="true" outlineLevel="0" collapsed="false">
      <c r="D4599" s="52" t="n">
        <v>52036</v>
      </c>
      <c r="E4599" s="53" t="s">
        <v>10442</v>
      </c>
      <c r="F4599" s="53" t="s">
        <v>10453</v>
      </c>
      <c r="G4599" s="53" t="s">
        <v>10454</v>
      </c>
    </row>
    <row r="4600" customFormat="false" ht="12.75" hidden="false" customHeight="true" outlineLevel="0" collapsed="false">
      <c r="D4600" s="52" t="n">
        <v>45015</v>
      </c>
      <c r="E4600" s="53" t="s">
        <v>10455</v>
      </c>
      <c r="F4600" s="53" t="s">
        <v>10456</v>
      </c>
      <c r="G4600" s="53" t="s">
        <v>10457</v>
      </c>
    </row>
    <row r="4601" customFormat="false" ht="12.75" hidden="false" customHeight="true" outlineLevel="0" collapsed="false">
      <c r="D4601" s="52" t="n">
        <v>45015</v>
      </c>
      <c r="E4601" s="53" t="s">
        <v>10455</v>
      </c>
      <c r="F4601" s="53" t="s">
        <v>10458</v>
      </c>
      <c r="G4601" s="53" t="s">
        <v>10459</v>
      </c>
    </row>
    <row r="4602" customFormat="false" ht="12.75" hidden="false" customHeight="true" outlineLevel="0" collapsed="false">
      <c r="D4602" s="52" t="n">
        <v>45015</v>
      </c>
      <c r="E4602" s="53" t="s">
        <v>10455</v>
      </c>
      <c r="F4602" s="53" t="s">
        <v>10460</v>
      </c>
      <c r="G4602" s="53" t="s">
        <v>10461</v>
      </c>
    </row>
    <row r="4603" customFormat="false" ht="12.75" hidden="false" customHeight="true" outlineLevel="0" collapsed="false">
      <c r="D4603" s="52" t="n">
        <v>45015</v>
      </c>
      <c r="E4603" s="53" t="s">
        <v>10455</v>
      </c>
      <c r="F4603" s="53" t="s">
        <v>10462</v>
      </c>
      <c r="G4603" s="53" t="s">
        <v>10463</v>
      </c>
    </row>
    <row r="4604" customFormat="false" ht="12.75" hidden="false" customHeight="true" outlineLevel="0" collapsed="false">
      <c r="D4604" s="52" t="n">
        <v>45015</v>
      </c>
      <c r="E4604" s="53" t="s">
        <v>10455</v>
      </c>
      <c r="F4604" s="53" t="s">
        <v>10464</v>
      </c>
      <c r="G4604" s="53" t="s">
        <v>10465</v>
      </c>
    </row>
    <row r="4605" customFormat="false" ht="12.75" hidden="false" customHeight="true" outlineLevel="0" collapsed="false">
      <c r="D4605" s="52" t="n">
        <v>45015</v>
      </c>
      <c r="E4605" s="53" t="s">
        <v>10455</v>
      </c>
      <c r="F4605" s="53" t="s">
        <v>10466</v>
      </c>
      <c r="G4605" s="53" t="s">
        <v>10467</v>
      </c>
    </row>
    <row r="4606" customFormat="false" ht="12.75" hidden="false" customHeight="true" outlineLevel="0" collapsed="false">
      <c r="D4606" s="52" t="n">
        <v>45015</v>
      </c>
      <c r="E4606" s="53" t="s">
        <v>10455</v>
      </c>
      <c r="F4606" s="53" t="s">
        <v>10468</v>
      </c>
      <c r="G4606" s="53" t="s">
        <v>10469</v>
      </c>
    </row>
    <row r="4607" customFormat="false" ht="12.75" hidden="false" customHeight="true" outlineLevel="0" collapsed="false">
      <c r="D4607" s="52" t="n">
        <v>45015</v>
      </c>
      <c r="E4607" s="53" t="s">
        <v>10455</v>
      </c>
      <c r="F4607" s="53" t="s">
        <v>10470</v>
      </c>
      <c r="G4607" s="53" t="s">
        <v>10471</v>
      </c>
    </row>
    <row r="4608" customFormat="false" ht="12.75" hidden="false" customHeight="true" outlineLevel="0" collapsed="false">
      <c r="D4608" s="52" t="n">
        <v>45015</v>
      </c>
      <c r="E4608" s="53" t="s">
        <v>10455</v>
      </c>
      <c r="F4608" s="53" t="s">
        <v>10472</v>
      </c>
      <c r="G4608" s="53" t="s">
        <v>10473</v>
      </c>
    </row>
    <row r="4609" customFormat="false" ht="12.75" hidden="false" customHeight="true" outlineLevel="0" collapsed="false">
      <c r="D4609" s="52" t="n">
        <v>45015</v>
      </c>
      <c r="E4609" s="53" t="s">
        <v>10455</v>
      </c>
      <c r="F4609" s="53" t="s">
        <v>10474</v>
      </c>
      <c r="G4609" s="53" t="s">
        <v>10475</v>
      </c>
    </row>
    <row r="4610" customFormat="false" ht="12.75" hidden="false" customHeight="true" outlineLevel="0" collapsed="false">
      <c r="D4610" s="52" t="n">
        <v>45015</v>
      </c>
      <c r="E4610" s="53" t="s">
        <v>10455</v>
      </c>
      <c r="F4610" s="53" t="s">
        <v>10476</v>
      </c>
      <c r="G4610" s="53" t="s">
        <v>10477</v>
      </c>
    </row>
    <row r="4611" customFormat="false" ht="12.75" hidden="false" customHeight="true" outlineLevel="0" collapsed="false">
      <c r="D4611" s="52" t="n">
        <v>45015</v>
      </c>
      <c r="E4611" s="53" t="s">
        <v>10455</v>
      </c>
      <c r="F4611" s="53" t="s">
        <v>10478</v>
      </c>
      <c r="G4611" s="53" t="s">
        <v>2462</v>
      </c>
    </row>
    <row r="4612" customFormat="false" ht="12.75" hidden="false" customHeight="true" outlineLevel="0" collapsed="false">
      <c r="D4612" s="52" t="n">
        <v>45015</v>
      </c>
      <c r="E4612" s="53" t="s">
        <v>10455</v>
      </c>
      <c r="F4612" s="53" t="s">
        <v>10479</v>
      </c>
      <c r="G4612" s="53" t="s">
        <v>10480</v>
      </c>
    </row>
    <row r="4613" customFormat="false" ht="12.75" hidden="false" customHeight="true" outlineLevel="0" collapsed="false">
      <c r="D4613" s="52" t="n">
        <v>45015</v>
      </c>
      <c r="E4613" s="53" t="s">
        <v>10455</v>
      </c>
      <c r="F4613" s="53" t="s">
        <v>10481</v>
      </c>
      <c r="G4613" s="53" t="s">
        <v>10482</v>
      </c>
    </row>
    <row r="4614" customFormat="false" ht="12.75" hidden="false" customHeight="true" outlineLevel="0" collapsed="false">
      <c r="D4614" s="52" t="n">
        <v>45015</v>
      </c>
      <c r="E4614" s="53" t="s">
        <v>10455</v>
      </c>
      <c r="F4614" s="53" t="s">
        <v>10483</v>
      </c>
      <c r="G4614" s="53" t="s">
        <v>10484</v>
      </c>
    </row>
    <row r="4615" customFormat="false" ht="12.75" hidden="false" customHeight="true" outlineLevel="0" collapsed="false">
      <c r="D4615" s="52" t="n">
        <v>45015</v>
      </c>
      <c r="E4615" s="53" t="s">
        <v>10455</v>
      </c>
      <c r="F4615" s="53" t="s">
        <v>10485</v>
      </c>
      <c r="G4615" s="53" t="s">
        <v>10486</v>
      </c>
    </row>
    <row r="4616" customFormat="false" ht="12.75" hidden="false" customHeight="true" outlineLevel="0" collapsed="false">
      <c r="D4616" s="52" t="n">
        <v>45015</v>
      </c>
      <c r="E4616" s="53" t="s">
        <v>10455</v>
      </c>
      <c r="F4616" s="53" t="s">
        <v>10487</v>
      </c>
      <c r="G4616" s="53" t="s">
        <v>2198</v>
      </c>
    </row>
    <row r="4617" customFormat="false" ht="12.75" hidden="false" customHeight="true" outlineLevel="0" collapsed="false">
      <c r="D4617" s="52" t="n">
        <v>45015</v>
      </c>
      <c r="E4617" s="53" t="s">
        <v>10455</v>
      </c>
      <c r="F4617" s="53" t="s">
        <v>10488</v>
      </c>
      <c r="G4617" s="53" t="s">
        <v>6127</v>
      </c>
    </row>
    <row r="4618" customFormat="false" ht="12.75" hidden="false" customHeight="true" outlineLevel="0" collapsed="false">
      <c r="D4618" s="52" t="n">
        <v>45015</v>
      </c>
      <c r="E4618" s="53" t="s">
        <v>10455</v>
      </c>
      <c r="F4618" s="53" t="s">
        <v>10489</v>
      </c>
      <c r="G4618" s="53" t="s">
        <v>10490</v>
      </c>
    </row>
    <row r="4619" customFormat="false" ht="12.75" hidden="false" customHeight="true" outlineLevel="0" collapsed="false">
      <c r="D4619" s="52" t="n">
        <v>45015</v>
      </c>
      <c r="E4619" s="53" t="s">
        <v>10455</v>
      </c>
      <c r="F4619" s="53" t="s">
        <v>10491</v>
      </c>
      <c r="G4619" s="53" t="s">
        <v>10492</v>
      </c>
    </row>
    <row r="4620" customFormat="false" ht="12.75" hidden="false" customHeight="true" outlineLevel="0" collapsed="false">
      <c r="D4620" s="52" t="n">
        <v>45015</v>
      </c>
      <c r="E4620" s="53" t="s">
        <v>10455</v>
      </c>
      <c r="F4620" s="53" t="s">
        <v>10493</v>
      </c>
      <c r="G4620" s="53" t="s">
        <v>10494</v>
      </c>
    </row>
    <row r="4621" customFormat="false" ht="12.75" hidden="false" customHeight="true" outlineLevel="0" collapsed="false">
      <c r="D4621" s="52" t="n">
        <v>45015</v>
      </c>
      <c r="E4621" s="53" t="s">
        <v>10455</v>
      </c>
      <c r="F4621" s="53" t="s">
        <v>10495</v>
      </c>
      <c r="G4621" s="53" t="s">
        <v>10496</v>
      </c>
    </row>
    <row r="4622" customFormat="false" ht="12.75" hidden="false" customHeight="true" outlineLevel="0" collapsed="false">
      <c r="D4622" s="52" t="n">
        <v>45015</v>
      </c>
      <c r="E4622" s="53" t="s">
        <v>10455</v>
      </c>
      <c r="F4622" s="53" t="s">
        <v>10497</v>
      </c>
      <c r="G4622" s="53" t="s">
        <v>10498</v>
      </c>
    </row>
    <row r="4623" customFormat="false" ht="12.75" hidden="false" customHeight="true" outlineLevel="0" collapsed="false">
      <c r="D4623" s="52" t="n">
        <v>45015</v>
      </c>
      <c r="E4623" s="53" t="s">
        <v>10455</v>
      </c>
      <c r="F4623" s="53" t="s">
        <v>10499</v>
      </c>
      <c r="G4623" s="53" t="s">
        <v>10500</v>
      </c>
    </row>
    <row r="4624" customFormat="false" ht="12.75" hidden="false" customHeight="true" outlineLevel="0" collapsed="false">
      <c r="D4624" s="52" t="n">
        <v>45015</v>
      </c>
      <c r="E4624" s="53" t="s">
        <v>10455</v>
      </c>
      <c r="F4624" s="53" t="s">
        <v>10501</v>
      </c>
      <c r="G4624" s="53" t="s">
        <v>6946</v>
      </c>
    </row>
    <row r="4625" customFormat="false" ht="12.75" hidden="false" customHeight="true" outlineLevel="0" collapsed="false">
      <c r="D4625" s="52" t="n">
        <v>45015</v>
      </c>
      <c r="E4625" s="53" t="s">
        <v>10455</v>
      </c>
      <c r="F4625" s="53" t="s">
        <v>10502</v>
      </c>
      <c r="G4625" s="53" t="s">
        <v>10503</v>
      </c>
    </row>
    <row r="4626" customFormat="false" ht="12.75" hidden="false" customHeight="true" outlineLevel="0" collapsed="false">
      <c r="D4626" s="52" t="n">
        <v>45015</v>
      </c>
      <c r="E4626" s="53" t="s">
        <v>10455</v>
      </c>
      <c r="F4626" s="53" t="s">
        <v>10504</v>
      </c>
      <c r="G4626" s="53" t="s">
        <v>10505</v>
      </c>
    </row>
    <row r="4627" customFormat="false" ht="12.75" hidden="false" customHeight="true" outlineLevel="0" collapsed="false">
      <c r="D4627" s="52" t="n">
        <v>45015</v>
      </c>
      <c r="E4627" s="53" t="s">
        <v>10455</v>
      </c>
      <c r="F4627" s="53" t="s">
        <v>10506</v>
      </c>
      <c r="G4627" s="53" t="s">
        <v>10507</v>
      </c>
    </row>
    <row r="4628" customFormat="false" ht="12.75" hidden="false" customHeight="true" outlineLevel="0" collapsed="false">
      <c r="D4628" s="52" t="n">
        <v>45015</v>
      </c>
      <c r="E4628" s="53" t="s">
        <v>10455</v>
      </c>
      <c r="F4628" s="53" t="s">
        <v>10508</v>
      </c>
      <c r="G4628" s="53" t="s">
        <v>10509</v>
      </c>
    </row>
    <row r="4629" customFormat="false" ht="12.75" hidden="false" customHeight="true" outlineLevel="0" collapsed="false">
      <c r="D4629" s="52" t="n">
        <v>45015</v>
      </c>
      <c r="E4629" s="53" t="s">
        <v>10455</v>
      </c>
      <c r="F4629" s="53" t="s">
        <v>10510</v>
      </c>
      <c r="G4629" s="53" t="s">
        <v>10511</v>
      </c>
    </row>
    <row r="4630" customFormat="false" ht="12.75" hidden="false" customHeight="true" outlineLevel="0" collapsed="false">
      <c r="D4630" s="52" t="n">
        <v>45015</v>
      </c>
      <c r="E4630" s="53" t="s">
        <v>10455</v>
      </c>
      <c r="F4630" s="53" t="s">
        <v>10512</v>
      </c>
      <c r="G4630" s="53" t="s">
        <v>2714</v>
      </c>
    </row>
    <row r="4631" customFormat="false" ht="12.75" hidden="false" customHeight="true" outlineLevel="0" collapsed="false">
      <c r="D4631" s="52" t="n">
        <v>45015</v>
      </c>
      <c r="E4631" s="53" t="s">
        <v>10455</v>
      </c>
      <c r="F4631" s="53" t="s">
        <v>10513</v>
      </c>
      <c r="G4631" s="53" t="s">
        <v>10514</v>
      </c>
    </row>
    <row r="4632" customFormat="false" ht="12.75" hidden="false" customHeight="true" outlineLevel="0" collapsed="false">
      <c r="D4632" s="52" t="n">
        <v>47021</v>
      </c>
      <c r="E4632" s="53" t="s">
        <v>10515</v>
      </c>
      <c r="F4632" s="53" t="s">
        <v>10516</v>
      </c>
      <c r="G4632" s="53" t="s">
        <v>10517</v>
      </c>
    </row>
    <row r="4633" customFormat="false" ht="12.75" hidden="false" customHeight="true" outlineLevel="0" collapsed="false">
      <c r="D4633" s="52" t="n">
        <v>47021</v>
      </c>
      <c r="E4633" s="53" t="s">
        <v>10515</v>
      </c>
      <c r="F4633" s="53" t="s">
        <v>10518</v>
      </c>
      <c r="G4633" s="53" t="s">
        <v>10519</v>
      </c>
    </row>
    <row r="4634" customFormat="false" ht="12.75" hidden="false" customHeight="true" outlineLevel="0" collapsed="false">
      <c r="D4634" s="52" t="n">
        <v>47021</v>
      </c>
      <c r="E4634" s="53" t="s">
        <v>10515</v>
      </c>
      <c r="F4634" s="53" t="s">
        <v>10520</v>
      </c>
      <c r="G4634" s="53" t="s">
        <v>10521</v>
      </c>
    </row>
    <row r="4635" customFormat="false" ht="12.75" hidden="false" customHeight="true" outlineLevel="0" collapsed="false">
      <c r="D4635" s="52" t="n">
        <v>47021</v>
      </c>
      <c r="E4635" s="53" t="s">
        <v>10515</v>
      </c>
      <c r="F4635" s="53" t="s">
        <v>10522</v>
      </c>
      <c r="G4635" s="53" t="s">
        <v>10523</v>
      </c>
    </row>
    <row r="4636" customFormat="false" ht="12.75" hidden="false" customHeight="true" outlineLevel="0" collapsed="false">
      <c r="D4636" s="52" t="n">
        <v>47021</v>
      </c>
      <c r="E4636" s="53" t="s">
        <v>10515</v>
      </c>
      <c r="F4636" s="53" t="s">
        <v>10524</v>
      </c>
      <c r="G4636" s="53" t="s">
        <v>2259</v>
      </c>
    </row>
    <row r="4637" customFormat="false" ht="12.75" hidden="false" customHeight="true" outlineLevel="0" collapsed="false">
      <c r="D4637" s="52" t="n">
        <v>47021</v>
      </c>
      <c r="E4637" s="53" t="s">
        <v>10515</v>
      </c>
      <c r="F4637" s="53" t="s">
        <v>10525</v>
      </c>
      <c r="G4637" s="53" t="s">
        <v>10526</v>
      </c>
    </row>
    <row r="4638" customFormat="false" ht="12.75" hidden="false" customHeight="true" outlineLevel="0" collapsed="false">
      <c r="D4638" s="52" t="n">
        <v>47021</v>
      </c>
      <c r="E4638" s="53" t="s">
        <v>10515</v>
      </c>
      <c r="F4638" s="53" t="s">
        <v>10527</v>
      </c>
      <c r="G4638" s="53" t="s">
        <v>10528</v>
      </c>
    </row>
    <row r="4639" customFormat="false" ht="12.75" hidden="false" customHeight="true" outlineLevel="0" collapsed="false">
      <c r="D4639" s="52" t="n">
        <v>46031</v>
      </c>
      <c r="E4639" s="53" t="s">
        <v>10529</v>
      </c>
      <c r="F4639" s="53" t="s">
        <v>10530</v>
      </c>
      <c r="G4639" s="53" t="s">
        <v>10531</v>
      </c>
    </row>
    <row r="4640" customFormat="false" ht="12.75" hidden="false" customHeight="true" outlineLevel="0" collapsed="false">
      <c r="D4640" s="52" t="n">
        <v>46031</v>
      </c>
      <c r="E4640" s="53" t="s">
        <v>10529</v>
      </c>
      <c r="F4640" s="53" t="s">
        <v>10532</v>
      </c>
      <c r="G4640" s="53" t="s">
        <v>10533</v>
      </c>
    </row>
    <row r="4641" customFormat="false" ht="12.75" hidden="false" customHeight="true" outlineLevel="0" collapsed="false">
      <c r="D4641" s="52" t="n">
        <v>46031</v>
      </c>
      <c r="E4641" s="53" t="s">
        <v>10529</v>
      </c>
      <c r="F4641" s="53" t="s">
        <v>10534</v>
      </c>
      <c r="G4641" s="53" t="s">
        <v>10535</v>
      </c>
    </row>
    <row r="4642" customFormat="false" ht="12.75" hidden="false" customHeight="true" outlineLevel="0" collapsed="false">
      <c r="D4642" s="52" t="n">
        <v>46031</v>
      </c>
      <c r="E4642" s="53" t="s">
        <v>10529</v>
      </c>
      <c r="F4642" s="53" t="s">
        <v>10536</v>
      </c>
      <c r="G4642" s="53" t="s">
        <v>10537</v>
      </c>
    </row>
    <row r="4643" customFormat="false" ht="12.75" hidden="false" customHeight="true" outlineLevel="0" collapsed="false">
      <c r="D4643" s="52" t="n">
        <v>46031</v>
      </c>
      <c r="E4643" s="53" t="s">
        <v>10529</v>
      </c>
      <c r="F4643" s="53" t="s">
        <v>10538</v>
      </c>
      <c r="G4643" s="53" t="s">
        <v>10539</v>
      </c>
    </row>
    <row r="4644" customFormat="false" ht="12.75" hidden="false" customHeight="true" outlineLevel="0" collapsed="false">
      <c r="D4644" s="52" t="n">
        <v>48046</v>
      </c>
      <c r="E4644" s="53" t="s">
        <v>10540</v>
      </c>
      <c r="F4644" s="53" t="s">
        <v>10541</v>
      </c>
      <c r="G4644" s="53" t="s">
        <v>10542</v>
      </c>
    </row>
    <row r="4645" customFormat="false" ht="12.75" hidden="false" customHeight="true" outlineLevel="0" collapsed="false">
      <c r="D4645" s="52" t="n">
        <v>48046</v>
      </c>
      <c r="E4645" s="53" t="s">
        <v>10540</v>
      </c>
      <c r="F4645" s="53" t="s">
        <v>10543</v>
      </c>
      <c r="G4645" s="53" t="s">
        <v>10544</v>
      </c>
    </row>
    <row r="4646" customFormat="false" ht="12.75" hidden="false" customHeight="true" outlineLevel="0" collapsed="false">
      <c r="D4646" s="52" t="n">
        <v>48046</v>
      </c>
      <c r="E4646" s="53" t="s">
        <v>10540</v>
      </c>
      <c r="F4646" s="53" t="s">
        <v>10545</v>
      </c>
      <c r="G4646" s="53" t="s">
        <v>10546</v>
      </c>
    </row>
    <row r="4647" customFormat="false" ht="12.75" hidden="false" customHeight="true" outlineLevel="0" collapsed="false">
      <c r="D4647" s="52" t="n">
        <v>48046</v>
      </c>
      <c r="E4647" s="53" t="s">
        <v>10540</v>
      </c>
      <c r="F4647" s="53" t="s">
        <v>10547</v>
      </c>
      <c r="G4647" s="53" t="s">
        <v>10548</v>
      </c>
    </row>
    <row r="4648" customFormat="false" ht="12.75" hidden="false" customHeight="true" outlineLevel="0" collapsed="false">
      <c r="D4648" s="52" t="n">
        <v>48046</v>
      </c>
      <c r="E4648" s="53" t="s">
        <v>10540</v>
      </c>
      <c r="F4648" s="53" t="s">
        <v>10549</v>
      </c>
      <c r="G4648" s="53" t="s">
        <v>10550</v>
      </c>
    </row>
    <row r="4649" customFormat="false" ht="12.75" hidden="false" customHeight="true" outlineLevel="0" collapsed="false">
      <c r="D4649" s="52" t="n">
        <v>48046</v>
      </c>
      <c r="E4649" s="53" t="s">
        <v>10540</v>
      </c>
      <c r="F4649" s="53" t="s">
        <v>10551</v>
      </c>
      <c r="G4649" s="53" t="s">
        <v>10552</v>
      </c>
    </row>
    <row r="4650" customFormat="false" ht="12.75" hidden="false" customHeight="true" outlineLevel="0" collapsed="false">
      <c r="D4650" s="52" t="n">
        <v>48046</v>
      </c>
      <c r="E4650" s="53" t="s">
        <v>10540</v>
      </c>
      <c r="F4650" s="53" t="s">
        <v>10553</v>
      </c>
      <c r="G4650" s="53" t="s">
        <v>10554</v>
      </c>
    </row>
    <row r="4651" customFormat="false" ht="12.75" hidden="false" customHeight="true" outlineLevel="0" collapsed="false">
      <c r="D4651" s="52" t="n">
        <v>48046</v>
      </c>
      <c r="E4651" s="53" t="s">
        <v>10540</v>
      </c>
      <c r="F4651" s="53" t="s">
        <v>10555</v>
      </c>
      <c r="G4651" s="53" t="s">
        <v>9873</v>
      </c>
    </row>
    <row r="4652" customFormat="false" ht="12.75" hidden="false" customHeight="true" outlineLevel="0" collapsed="false">
      <c r="D4652" s="52" t="n">
        <v>48046</v>
      </c>
      <c r="E4652" s="53" t="s">
        <v>10540</v>
      </c>
      <c r="F4652" s="53" t="s">
        <v>10556</v>
      </c>
      <c r="G4652" s="53" t="s">
        <v>2565</v>
      </c>
    </row>
    <row r="4653" customFormat="false" ht="12.75" hidden="false" customHeight="true" outlineLevel="0" collapsed="false">
      <c r="D4653" s="52" t="n">
        <v>48046</v>
      </c>
      <c r="E4653" s="53" t="s">
        <v>10540</v>
      </c>
      <c r="F4653" s="53" t="s">
        <v>10557</v>
      </c>
      <c r="G4653" s="53" t="s">
        <v>2133</v>
      </c>
    </row>
    <row r="4654" customFormat="false" ht="12.75" hidden="false" customHeight="true" outlineLevel="0" collapsed="false">
      <c r="D4654" s="52" t="n">
        <v>48046</v>
      </c>
      <c r="E4654" s="53" t="s">
        <v>10540</v>
      </c>
      <c r="F4654" s="53" t="s">
        <v>10558</v>
      </c>
      <c r="G4654" s="53" t="s">
        <v>10559</v>
      </c>
    </row>
    <row r="4655" customFormat="false" ht="12.75" hidden="false" customHeight="true" outlineLevel="0" collapsed="false">
      <c r="D4655" s="52" t="n">
        <v>48046</v>
      </c>
      <c r="E4655" s="53" t="s">
        <v>10540</v>
      </c>
      <c r="F4655" s="53" t="s">
        <v>10560</v>
      </c>
      <c r="G4655" s="53" t="s">
        <v>10561</v>
      </c>
    </row>
    <row r="4656" customFormat="false" ht="12.75" hidden="false" customHeight="true" outlineLevel="0" collapsed="false">
      <c r="D4656" s="52" t="n">
        <v>48046</v>
      </c>
      <c r="E4656" s="53" t="s">
        <v>10540</v>
      </c>
      <c r="F4656" s="53" t="s">
        <v>10562</v>
      </c>
      <c r="G4656" s="53" t="s">
        <v>10563</v>
      </c>
    </row>
    <row r="4657" customFormat="false" ht="12.75" hidden="false" customHeight="true" outlineLevel="0" collapsed="false">
      <c r="D4657" s="52" t="n">
        <v>48046</v>
      </c>
      <c r="E4657" s="53" t="s">
        <v>10540</v>
      </c>
      <c r="F4657" s="53" t="s">
        <v>10564</v>
      </c>
      <c r="G4657" s="53" t="s">
        <v>10565</v>
      </c>
    </row>
    <row r="4658" customFormat="false" ht="12.75" hidden="false" customHeight="true" outlineLevel="0" collapsed="false">
      <c r="D4658" s="52" t="n">
        <v>48046</v>
      </c>
      <c r="E4658" s="53" t="s">
        <v>10540</v>
      </c>
      <c r="F4658" s="53" t="s">
        <v>10566</v>
      </c>
      <c r="G4658" s="53" t="s">
        <v>10567</v>
      </c>
    </row>
    <row r="4659" customFormat="false" ht="12.75" hidden="false" customHeight="true" outlineLevel="0" collapsed="false">
      <c r="D4659" s="52" t="n">
        <v>100006</v>
      </c>
      <c r="E4659" s="53" t="s">
        <v>10568</v>
      </c>
      <c r="F4659" s="53" t="s">
        <v>10569</v>
      </c>
      <c r="G4659" s="53" t="s">
        <v>10570</v>
      </c>
    </row>
    <row r="4660" customFormat="false" ht="12.75" hidden="false" customHeight="true" outlineLevel="0" collapsed="false">
      <c r="D4660" s="52" t="n">
        <v>100006</v>
      </c>
      <c r="E4660" s="53" t="s">
        <v>10568</v>
      </c>
      <c r="F4660" s="53" t="s">
        <v>10571</v>
      </c>
      <c r="G4660" s="53" t="s">
        <v>7250</v>
      </c>
    </row>
    <row r="4661" customFormat="false" ht="12.75" hidden="false" customHeight="true" outlineLevel="0" collapsed="false">
      <c r="D4661" s="52" t="n">
        <v>100006</v>
      </c>
      <c r="E4661" s="53" t="s">
        <v>10568</v>
      </c>
      <c r="F4661" s="53" t="s">
        <v>10572</v>
      </c>
      <c r="G4661" s="53" t="s">
        <v>10573</v>
      </c>
    </row>
    <row r="4662" customFormat="false" ht="12.75" hidden="false" customHeight="true" outlineLevel="0" collapsed="false">
      <c r="D4662" s="52" t="n">
        <v>100006</v>
      </c>
      <c r="E4662" s="53" t="s">
        <v>10568</v>
      </c>
      <c r="F4662" s="53" t="s">
        <v>10574</v>
      </c>
      <c r="G4662" s="53" t="s">
        <v>10575</v>
      </c>
    </row>
    <row r="4663" customFormat="false" ht="12.75" hidden="false" customHeight="true" outlineLevel="0" collapsed="false">
      <c r="D4663" s="52" t="n">
        <v>50037</v>
      </c>
      <c r="E4663" s="53" t="s">
        <v>10576</v>
      </c>
      <c r="F4663" s="53" t="s">
        <v>10577</v>
      </c>
      <c r="G4663" s="53" t="s">
        <v>10578</v>
      </c>
    </row>
    <row r="4664" customFormat="false" ht="12.75" hidden="false" customHeight="true" outlineLevel="0" collapsed="false">
      <c r="D4664" s="52" t="n">
        <v>50037</v>
      </c>
      <c r="E4664" s="53" t="s">
        <v>10576</v>
      </c>
      <c r="F4664" s="53" t="s">
        <v>10579</v>
      </c>
      <c r="G4664" s="53" t="s">
        <v>10580</v>
      </c>
    </row>
    <row r="4665" customFormat="false" ht="12.75" hidden="false" customHeight="true" outlineLevel="0" collapsed="false">
      <c r="D4665" s="52" t="n">
        <v>50037</v>
      </c>
      <c r="E4665" s="53" t="s">
        <v>10576</v>
      </c>
      <c r="F4665" s="53" t="s">
        <v>10581</v>
      </c>
      <c r="G4665" s="53" t="s">
        <v>10582</v>
      </c>
    </row>
    <row r="4666" customFormat="false" ht="12.75" hidden="false" customHeight="true" outlineLevel="0" collapsed="false">
      <c r="D4666" s="52" t="n">
        <v>50037</v>
      </c>
      <c r="E4666" s="53" t="s">
        <v>10576</v>
      </c>
      <c r="F4666" s="53" t="s">
        <v>10583</v>
      </c>
      <c r="G4666" s="53" t="s">
        <v>10584</v>
      </c>
    </row>
    <row r="4667" customFormat="false" ht="12.75" hidden="false" customHeight="true" outlineLevel="0" collapsed="false">
      <c r="D4667" s="52" t="n">
        <v>50037</v>
      </c>
      <c r="E4667" s="53" t="s">
        <v>10576</v>
      </c>
      <c r="F4667" s="53" t="s">
        <v>10585</v>
      </c>
      <c r="G4667" s="53" t="s">
        <v>8665</v>
      </c>
    </row>
    <row r="4668" customFormat="false" ht="12.75" hidden="false" customHeight="true" outlineLevel="0" collapsed="false">
      <c r="D4668" s="52" t="n">
        <v>50037</v>
      </c>
      <c r="E4668" s="53" t="s">
        <v>10576</v>
      </c>
      <c r="F4668" s="53" t="s">
        <v>10586</v>
      </c>
      <c r="G4668" s="53" t="s">
        <v>10587</v>
      </c>
    </row>
    <row r="4669" customFormat="false" ht="12.75" hidden="false" customHeight="true" outlineLevel="0" collapsed="false">
      <c r="D4669" s="52" t="n">
        <v>50037</v>
      </c>
      <c r="E4669" s="53" t="s">
        <v>10576</v>
      </c>
      <c r="F4669" s="53" t="s">
        <v>10588</v>
      </c>
      <c r="G4669" s="53" t="s">
        <v>10589</v>
      </c>
    </row>
    <row r="4670" customFormat="false" ht="12.75" hidden="false" customHeight="true" outlineLevel="0" collapsed="false">
      <c r="D4670" s="52" t="n">
        <v>50037</v>
      </c>
      <c r="E4670" s="53" t="s">
        <v>10576</v>
      </c>
      <c r="F4670" s="53" t="s">
        <v>10590</v>
      </c>
      <c r="G4670" s="53" t="s">
        <v>10591</v>
      </c>
    </row>
    <row r="4671" customFormat="false" ht="12.75" hidden="false" customHeight="true" outlineLevel="0" collapsed="false">
      <c r="D4671" s="52" t="n">
        <v>50037</v>
      </c>
      <c r="E4671" s="53" t="s">
        <v>10576</v>
      </c>
      <c r="F4671" s="53" t="s">
        <v>10592</v>
      </c>
      <c r="G4671" s="53" t="s">
        <v>10593</v>
      </c>
    </row>
    <row r="4672" customFormat="false" ht="12.75" hidden="false" customHeight="true" outlineLevel="0" collapsed="false">
      <c r="D4672" s="52" t="n">
        <v>50037</v>
      </c>
      <c r="E4672" s="53" t="s">
        <v>10576</v>
      </c>
      <c r="F4672" s="53" t="s">
        <v>10594</v>
      </c>
      <c r="G4672" s="53" t="s">
        <v>10595</v>
      </c>
    </row>
    <row r="4673" customFormat="false" ht="12.75" hidden="false" customHeight="true" outlineLevel="0" collapsed="false">
      <c r="D4673" s="52" t="n">
        <v>50037</v>
      </c>
      <c r="E4673" s="53" t="s">
        <v>10576</v>
      </c>
      <c r="F4673" s="53" t="s">
        <v>10596</v>
      </c>
      <c r="G4673" s="53" t="s">
        <v>10597</v>
      </c>
    </row>
    <row r="4674" customFormat="false" ht="12.75" hidden="false" customHeight="true" outlineLevel="0" collapsed="false">
      <c r="D4674" s="50" t="n">
        <v>46036</v>
      </c>
      <c r="E4674" s="51" t="s">
        <v>1584</v>
      </c>
      <c r="F4674" s="53" t="s">
        <v>10598</v>
      </c>
      <c r="G4674" s="53" t="s">
        <v>10599</v>
      </c>
    </row>
    <row r="4675" customFormat="false" ht="12.75" hidden="false" customHeight="true" outlineLevel="0" collapsed="false">
      <c r="D4675" s="50" t="n">
        <v>46036</v>
      </c>
      <c r="E4675" s="51" t="s">
        <v>1584</v>
      </c>
      <c r="F4675" s="53" t="s">
        <v>10600</v>
      </c>
      <c r="G4675" s="53" t="s">
        <v>10601</v>
      </c>
    </row>
    <row r="4676" customFormat="false" ht="12.75" hidden="false" customHeight="true" outlineLevel="0" collapsed="false">
      <c r="D4676" s="50" t="n">
        <v>46036</v>
      </c>
      <c r="E4676" s="51" t="s">
        <v>1584</v>
      </c>
      <c r="F4676" s="53" t="s">
        <v>10602</v>
      </c>
      <c r="G4676" s="53" t="s">
        <v>10603</v>
      </c>
    </row>
    <row r="4677" customFormat="false" ht="12.75" hidden="false" customHeight="true" outlineLevel="0" collapsed="false">
      <c r="D4677" s="50" t="n">
        <v>46036</v>
      </c>
      <c r="E4677" s="51" t="s">
        <v>1584</v>
      </c>
      <c r="F4677" s="53" t="s">
        <v>10604</v>
      </c>
      <c r="G4677" s="53" t="s">
        <v>10605</v>
      </c>
    </row>
    <row r="4678" customFormat="false" ht="12.75" hidden="false" customHeight="true" outlineLevel="0" collapsed="false">
      <c r="D4678" s="50" t="n">
        <v>46036</v>
      </c>
      <c r="E4678" s="51" t="s">
        <v>1584</v>
      </c>
      <c r="F4678" s="53" t="s">
        <v>10606</v>
      </c>
      <c r="G4678" s="53" t="s">
        <v>10607</v>
      </c>
    </row>
    <row r="4679" customFormat="false" ht="12.75" hidden="false" customHeight="true" outlineLevel="0" collapsed="false">
      <c r="D4679" s="50" t="n">
        <v>46036</v>
      </c>
      <c r="E4679" s="51" t="s">
        <v>1584</v>
      </c>
      <c r="F4679" s="53" t="s">
        <v>10608</v>
      </c>
      <c r="G4679" s="53" t="s">
        <v>10609</v>
      </c>
    </row>
    <row r="4680" customFormat="false" ht="12.75" hidden="false" customHeight="true" outlineLevel="0" collapsed="false">
      <c r="D4680" s="52" t="n">
        <v>100007</v>
      </c>
      <c r="E4680" s="53" t="s">
        <v>10610</v>
      </c>
      <c r="F4680" s="53" t="s">
        <v>10611</v>
      </c>
      <c r="G4680" s="53" t="s">
        <v>10612</v>
      </c>
    </row>
    <row r="4681" customFormat="false" ht="12.75" hidden="false" customHeight="true" outlineLevel="0" collapsed="false">
      <c r="D4681" s="52" t="n">
        <v>100007</v>
      </c>
      <c r="E4681" s="53" t="s">
        <v>10610</v>
      </c>
      <c r="F4681" s="53" t="s">
        <v>10613</v>
      </c>
      <c r="G4681" s="53" t="s">
        <v>10614</v>
      </c>
    </row>
    <row r="4682" customFormat="false" ht="12.75" hidden="false" customHeight="true" outlineLevel="0" collapsed="false">
      <c r="D4682" s="52" t="n">
        <v>100007</v>
      </c>
      <c r="E4682" s="53" t="s">
        <v>10610</v>
      </c>
      <c r="F4682" s="53" t="s">
        <v>10615</v>
      </c>
      <c r="G4682" s="53" t="s">
        <v>10616</v>
      </c>
    </row>
    <row r="4683" customFormat="false" ht="12.75" hidden="false" customHeight="true" outlineLevel="0" collapsed="false">
      <c r="D4683" s="52" t="n">
        <v>100007</v>
      </c>
      <c r="E4683" s="53" t="s">
        <v>10610</v>
      </c>
      <c r="F4683" s="53" t="s">
        <v>10617</v>
      </c>
      <c r="G4683" s="53" t="s">
        <v>10618</v>
      </c>
    </row>
    <row r="4684" customFormat="false" ht="12.75" hidden="false" customHeight="true" outlineLevel="0" collapsed="false">
      <c r="D4684" s="52" t="n">
        <v>100007</v>
      </c>
      <c r="E4684" s="53" t="s">
        <v>10610</v>
      </c>
      <c r="F4684" s="53" t="s">
        <v>10619</v>
      </c>
      <c r="G4684" s="53" t="s">
        <v>4907</v>
      </c>
    </row>
    <row r="4685" customFormat="false" ht="12.75" hidden="false" customHeight="true" outlineLevel="0" collapsed="false">
      <c r="D4685" s="52" t="n">
        <v>100007</v>
      </c>
      <c r="E4685" s="53" t="s">
        <v>10610</v>
      </c>
      <c r="F4685" s="53" t="s">
        <v>10620</v>
      </c>
      <c r="G4685" s="53" t="s">
        <v>10621</v>
      </c>
    </row>
    <row r="4686" customFormat="false" ht="12.75" hidden="false" customHeight="true" outlineLevel="0" collapsed="false">
      <c r="D4686" s="52" t="n">
        <v>100007</v>
      </c>
      <c r="E4686" s="53" t="s">
        <v>10610</v>
      </c>
      <c r="F4686" s="53" t="s">
        <v>10622</v>
      </c>
      <c r="G4686" s="53" t="s">
        <v>10623</v>
      </c>
    </row>
    <row r="4687" customFormat="false" ht="12.75" hidden="false" customHeight="true" outlineLevel="0" collapsed="false">
      <c r="D4687" s="52" t="n">
        <v>100007</v>
      </c>
      <c r="E4687" s="53" t="s">
        <v>10610</v>
      </c>
      <c r="F4687" s="53" t="s">
        <v>10624</v>
      </c>
      <c r="G4687" s="53" t="s">
        <v>10625</v>
      </c>
    </row>
    <row r="4688" customFormat="false" ht="12.75" hidden="false" customHeight="true" outlineLevel="0" collapsed="false">
      <c r="D4688" s="52" t="n">
        <v>100007</v>
      </c>
      <c r="E4688" s="53" t="s">
        <v>10610</v>
      </c>
      <c r="F4688" s="53" t="s">
        <v>10626</v>
      </c>
      <c r="G4688" s="53" t="s">
        <v>10627</v>
      </c>
    </row>
    <row r="4689" customFormat="false" ht="12.75" hidden="false" customHeight="true" outlineLevel="0" collapsed="false">
      <c r="D4689" s="52" t="n">
        <v>46033</v>
      </c>
      <c r="E4689" s="53" t="s">
        <v>10628</v>
      </c>
      <c r="F4689" s="53" t="s">
        <v>10629</v>
      </c>
      <c r="G4689" s="53" t="s">
        <v>10630</v>
      </c>
    </row>
    <row r="4690" customFormat="false" ht="12.75" hidden="false" customHeight="true" outlineLevel="0" collapsed="false">
      <c r="D4690" s="52" t="n">
        <v>46033</v>
      </c>
      <c r="E4690" s="53" t="s">
        <v>10628</v>
      </c>
      <c r="F4690" s="53" t="s">
        <v>10631</v>
      </c>
      <c r="G4690" s="53" t="s">
        <v>10632</v>
      </c>
    </row>
    <row r="4691" customFormat="false" ht="12.75" hidden="false" customHeight="true" outlineLevel="0" collapsed="false">
      <c r="D4691" s="52" t="n">
        <v>46033</v>
      </c>
      <c r="E4691" s="53" t="s">
        <v>10628</v>
      </c>
      <c r="F4691" s="53" t="s">
        <v>10633</v>
      </c>
      <c r="G4691" s="53" t="s">
        <v>10634</v>
      </c>
    </row>
    <row r="4692" customFormat="false" ht="12.75" hidden="false" customHeight="true" outlineLevel="0" collapsed="false">
      <c r="D4692" s="52" t="n">
        <v>46033</v>
      </c>
      <c r="E4692" s="53" t="s">
        <v>10628</v>
      </c>
      <c r="F4692" s="53" t="s">
        <v>10635</v>
      </c>
      <c r="G4692" s="53" t="s">
        <v>10636</v>
      </c>
    </row>
    <row r="4693" customFormat="false" ht="12.75" hidden="false" customHeight="true" outlineLevel="0" collapsed="false">
      <c r="D4693" s="52" t="n">
        <v>46033</v>
      </c>
      <c r="E4693" s="53" t="s">
        <v>10628</v>
      </c>
      <c r="F4693" s="53" t="s">
        <v>10637</v>
      </c>
      <c r="G4693" s="53" t="s">
        <v>10638</v>
      </c>
    </row>
    <row r="4694" customFormat="false" ht="12.75" hidden="false" customHeight="true" outlineLevel="0" collapsed="false">
      <c r="D4694" s="52" t="n">
        <v>46033</v>
      </c>
      <c r="E4694" s="53" t="s">
        <v>10628</v>
      </c>
      <c r="F4694" s="53" t="s">
        <v>10639</v>
      </c>
      <c r="G4694" s="53" t="s">
        <v>10640</v>
      </c>
    </row>
    <row r="4695" customFormat="false" ht="12.75" hidden="false" customHeight="true" outlineLevel="0" collapsed="false">
      <c r="D4695" s="52" t="n">
        <v>46033</v>
      </c>
      <c r="E4695" s="53" t="s">
        <v>10628</v>
      </c>
      <c r="F4695" s="53" t="s">
        <v>10641</v>
      </c>
      <c r="G4695" s="53" t="s">
        <v>10642</v>
      </c>
    </row>
    <row r="4696" customFormat="false" ht="12.75" hidden="false" customHeight="true" outlineLevel="0" collapsed="false">
      <c r="D4696" s="52" t="n">
        <v>46033</v>
      </c>
      <c r="E4696" s="53" t="s">
        <v>10628</v>
      </c>
      <c r="F4696" s="53" t="s">
        <v>10643</v>
      </c>
      <c r="G4696" s="53" t="s">
        <v>10644</v>
      </c>
    </row>
    <row r="4697" customFormat="false" ht="12.75" hidden="false" customHeight="true" outlineLevel="0" collapsed="false">
      <c r="D4697" s="52" t="n">
        <v>46033</v>
      </c>
      <c r="E4697" s="53" t="s">
        <v>10628</v>
      </c>
      <c r="F4697" s="53" t="s">
        <v>10645</v>
      </c>
      <c r="G4697" s="53" t="s">
        <v>10646</v>
      </c>
    </row>
    <row r="4698" customFormat="false" ht="12.75" hidden="false" customHeight="true" outlineLevel="0" collapsed="false">
      <c r="D4698" s="52" t="n">
        <v>46033</v>
      </c>
      <c r="E4698" s="53" t="s">
        <v>10628</v>
      </c>
      <c r="F4698" s="53" t="s">
        <v>10647</v>
      </c>
      <c r="G4698" s="53" t="s">
        <v>10648</v>
      </c>
    </row>
    <row r="4699" customFormat="false" ht="12.75" hidden="false" customHeight="true" outlineLevel="0" collapsed="false">
      <c r="D4699" s="52" t="n">
        <v>46033</v>
      </c>
      <c r="E4699" s="53" t="s">
        <v>10628</v>
      </c>
      <c r="F4699" s="53" t="s">
        <v>10649</v>
      </c>
      <c r="G4699" s="53" t="s">
        <v>10650</v>
      </c>
    </row>
    <row r="4700" customFormat="false" ht="12.75" hidden="false" customHeight="true" outlineLevel="0" collapsed="false">
      <c r="D4700" s="52" t="n">
        <v>46033</v>
      </c>
      <c r="E4700" s="53" t="s">
        <v>10628</v>
      </c>
      <c r="F4700" s="53" t="s">
        <v>10651</v>
      </c>
      <c r="G4700" s="53" t="s">
        <v>10652</v>
      </c>
    </row>
    <row r="4701" customFormat="false" ht="12.75" hidden="false" customHeight="true" outlineLevel="0" collapsed="false">
      <c r="D4701" s="52" t="n">
        <v>46033</v>
      </c>
      <c r="E4701" s="53" t="s">
        <v>10628</v>
      </c>
      <c r="F4701" s="53" t="s">
        <v>10653</v>
      </c>
      <c r="G4701" s="53" t="s">
        <v>10654</v>
      </c>
    </row>
    <row r="4702" customFormat="false" ht="12.75" hidden="false" customHeight="true" outlineLevel="0" collapsed="false">
      <c r="D4702" s="52" t="n">
        <v>46033</v>
      </c>
      <c r="E4702" s="53" t="s">
        <v>10628</v>
      </c>
      <c r="F4702" s="53" t="s">
        <v>10655</v>
      </c>
      <c r="G4702" s="53" t="s">
        <v>10656</v>
      </c>
    </row>
    <row r="4703" customFormat="false" ht="12.75" hidden="false" customHeight="true" outlineLevel="0" collapsed="false">
      <c r="D4703" s="52" t="n">
        <v>46033</v>
      </c>
      <c r="E4703" s="53" t="s">
        <v>10628</v>
      </c>
      <c r="F4703" s="53" t="s">
        <v>10657</v>
      </c>
      <c r="G4703" s="53" t="s">
        <v>10658</v>
      </c>
    </row>
    <row r="4704" customFormat="false" ht="12.75" hidden="false" customHeight="true" outlineLevel="0" collapsed="false">
      <c r="D4704" s="52" t="n">
        <v>46033</v>
      </c>
      <c r="E4704" s="53" t="s">
        <v>10628</v>
      </c>
      <c r="F4704" s="53" t="s">
        <v>10659</v>
      </c>
      <c r="G4704" s="53" t="s">
        <v>10660</v>
      </c>
    </row>
    <row r="4705" customFormat="false" ht="12.75" hidden="false" customHeight="true" outlineLevel="0" collapsed="false">
      <c r="D4705" s="52" t="n">
        <v>46033</v>
      </c>
      <c r="E4705" s="53" t="s">
        <v>10628</v>
      </c>
      <c r="F4705" s="53" t="s">
        <v>10661</v>
      </c>
      <c r="G4705" s="53" t="s">
        <v>10662</v>
      </c>
    </row>
    <row r="4706" customFormat="false" ht="12.75" hidden="false" customHeight="true" outlineLevel="0" collapsed="false">
      <c r="D4706" s="52" t="n">
        <v>46033</v>
      </c>
      <c r="E4706" s="53" t="s">
        <v>10628</v>
      </c>
      <c r="F4706" s="53" t="s">
        <v>10663</v>
      </c>
      <c r="G4706" s="53" t="s">
        <v>10664</v>
      </c>
    </row>
    <row r="4707" customFormat="false" ht="12.75" hidden="false" customHeight="true" outlineLevel="0" collapsed="false">
      <c r="D4707" s="52" t="n">
        <v>46033</v>
      </c>
      <c r="E4707" s="53" t="s">
        <v>10628</v>
      </c>
      <c r="F4707" s="53" t="s">
        <v>10665</v>
      </c>
      <c r="G4707" s="53" t="s">
        <v>10666</v>
      </c>
    </row>
    <row r="4708" customFormat="false" ht="12.75" hidden="false" customHeight="true" outlineLevel="0" collapsed="false">
      <c r="D4708" s="52" t="n">
        <v>46033</v>
      </c>
      <c r="E4708" s="53" t="s">
        <v>10628</v>
      </c>
      <c r="F4708" s="53" t="s">
        <v>10667</v>
      </c>
      <c r="G4708" s="53" t="s">
        <v>10668</v>
      </c>
    </row>
    <row r="4709" customFormat="false" ht="12.75" hidden="false" customHeight="true" outlineLevel="0" collapsed="false">
      <c r="D4709" s="52" t="n">
        <v>46033</v>
      </c>
      <c r="E4709" s="53" t="s">
        <v>10628</v>
      </c>
      <c r="F4709" s="53" t="s">
        <v>10669</v>
      </c>
      <c r="G4709" s="53" t="s">
        <v>10670</v>
      </c>
    </row>
    <row r="4710" customFormat="false" ht="12.75" hidden="false" customHeight="true" outlineLevel="0" collapsed="false">
      <c r="D4710" s="52" t="n">
        <v>48049</v>
      </c>
      <c r="E4710" s="53" t="s">
        <v>10671</v>
      </c>
      <c r="F4710" s="53" t="s">
        <v>10672</v>
      </c>
      <c r="G4710" s="53" t="s">
        <v>2518</v>
      </c>
    </row>
    <row r="4711" customFormat="false" ht="12.75" hidden="false" customHeight="true" outlineLevel="0" collapsed="false">
      <c r="D4711" s="52" t="n">
        <v>48049</v>
      </c>
      <c r="E4711" s="53" t="s">
        <v>10671</v>
      </c>
      <c r="F4711" s="53" t="s">
        <v>10673</v>
      </c>
      <c r="G4711" s="53" t="s">
        <v>10674</v>
      </c>
    </row>
    <row r="4712" customFormat="false" ht="12.75" hidden="false" customHeight="true" outlineLevel="0" collapsed="false">
      <c r="D4712" s="52" t="n">
        <v>48049</v>
      </c>
      <c r="E4712" s="53" t="s">
        <v>10671</v>
      </c>
      <c r="F4712" s="53" t="s">
        <v>10675</v>
      </c>
      <c r="G4712" s="53" t="s">
        <v>2383</v>
      </c>
    </row>
    <row r="4713" customFormat="false" ht="12.75" hidden="false" customHeight="true" outlineLevel="0" collapsed="false">
      <c r="D4713" s="52" t="n">
        <v>48049</v>
      </c>
      <c r="E4713" s="53" t="s">
        <v>10671</v>
      </c>
      <c r="F4713" s="53" t="s">
        <v>10676</v>
      </c>
      <c r="G4713" s="53" t="s">
        <v>5627</v>
      </c>
    </row>
    <row r="4714" customFormat="false" ht="12.75" hidden="false" customHeight="true" outlineLevel="0" collapsed="false">
      <c r="D4714" s="52" t="n">
        <v>48049</v>
      </c>
      <c r="E4714" s="53" t="s">
        <v>10671</v>
      </c>
      <c r="F4714" s="53" t="s">
        <v>10677</v>
      </c>
      <c r="G4714" s="53" t="s">
        <v>10678</v>
      </c>
    </row>
    <row r="4715" customFormat="false" ht="12.75" hidden="false" customHeight="true" outlineLevel="0" collapsed="false">
      <c r="D4715" s="52" t="n">
        <v>48049</v>
      </c>
      <c r="E4715" s="53" t="s">
        <v>10671</v>
      </c>
      <c r="F4715" s="53" t="s">
        <v>10679</v>
      </c>
      <c r="G4715" s="53" t="s">
        <v>10680</v>
      </c>
    </row>
    <row r="4716" customFormat="false" ht="12.75" hidden="false" customHeight="true" outlineLevel="0" collapsed="false">
      <c r="D4716" s="52" t="n">
        <v>48049</v>
      </c>
      <c r="E4716" s="53" t="s">
        <v>10671</v>
      </c>
      <c r="F4716" s="53" t="s">
        <v>10681</v>
      </c>
      <c r="G4716" s="53" t="s">
        <v>10682</v>
      </c>
    </row>
    <row r="4717" customFormat="false" ht="12.75" hidden="false" customHeight="true" outlineLevel="0" collapsed="false">
      <c r="D4717" s="52" t="n">
        <v>48049</v>
      </c>
      <c r="E4717" s="53" t="s">
        <v>10671</v>
      </c>
      <c r="F4717" s="53" t="s">
        <v>10683</v>
      </c>
      <c r="G4717" s="53" t="s">
        <v>10684</v>
      </c>
    </row>
    <row r="4718" customFormat="false" ht="12.75" hidden="false" customHeight="true" outlineLevel="0" collapsed="false">
      <c r="D4718" s="52" t="n">
        <v>48049</v>
      </c>
      <c r="E4718" s="53" t="s">
        <v>10671</v>
      </c>
      <c r="F4718" s="53" t="s">
        <v>10685</v>
      </c>
      <c r="G4718" s="53" t="s">
        <v>10686</v>
      </c>
    </row>
    <row r="4719" customFormat="false" ht="12.75" hidden="false" customHeight="true" outlineLevel="0" collapsed="false">
      <c r="D4719" s="52" t="n">
        <v>48049</v>
      </c>
      <c r="E4719" s="53" t="s">
        <v>10671</v>
      </c>
      <c r="F4719" s="53" t="s">
        <v>10687</v>
      </c>
      <c r="G4719" s="53" t="s">
        <v>10688</v>
      </c>
    </row>
    <row r="4720" customFormat="false" ht="12.75" hidden="false" customHeight="true" outlineLevel="0" collapsed="false">
      <c r="D4720" s="52" t="n">
        <v>48049</v>
      </c>
      <c r="E4720" s="53" t="s">
        <v>10671</v>
      </c>
      <c r="F4720" s="53" t="s">
        <v>10689</v>
      </c>
      <c r="G4720" s="53" t="s">
        <v>10690</v>
      </c>
    </row>
    <row r="4721" customFormat="false" ht="12.75" hidden="false" customHeight="true" outlineLevel="0" collapsed="false">
      <c r="D4721" s="52" t="n">
        <v>48049</v>
      </c>
      <c r="E4721" s="53" t="s">
        <v>10671</v>
      </c>
      <c r="F4721" s="53" t="s">
        <v>10691</v>
      </c>
      <c r="G4721" s="53" t="s">
        <v>10692</v>
      </c>
    </row>
    <row r="4722" customFormat="false" ht="12.75" hidden="false" customHeight="true" outlineLevel="0" collapsed="false">
      <c r="D4722" s="52" t="n">
        <v>48049</v>
      </c>
      <c r="E4722" s="53" t="s">
        <v>10671</v>
      </c>
      <c r="F4722" s="53" t="s">
        <v>10693</v>
      </c>
      <c r="G4722" s="53" t="s">
        <v>10694</v>
      </c>
    </row>
    <row r="4723" customFormat="false" ht="12.75" hidden="false" customHeight="true" outlineLevel="0" collapsed="false">
      <c r="D4723" s="52" t="n">
        <v>48049</v>
      </c>
      <c r="E4723" s="53" t="s">
        <v>10671</v>
      </c>
      <c r="F4723" s="53" t="s">
        <v>10695</v>
      </c>
      <c r="G4723" s="53" t="s">
        <v>3601</v>
      </c>
    </row>
    <row r="4724" customFormat="false" ht="12.75" hidden="false" customHeight="true" outlineLevel="0" collapsed="false">
      <c r="D4724" s="52" t="n">
        <v>48049</v>
      </c>
      <c r="E4724" s="53" t="s">
        <v>10671</v>
      </c>
      <c r="F4724" s="53" t="s">
        <v>10696</v>
      </c>
      <c r="G4724" s="53" t="s">
        <v>2573</v>
      </c>
    </row>
    <row r="4725" customFormat="false" ht="12.75" hidden="false" customHeight="true" outlineLevel="0" collapsed="false">
      <c r="D4725" s="52" t="n">
        <v>48049</v>
      </c>
      <c r="E4725" s="53" t="s">
        <v>10671</v>
      </c>
      <c r="F4725" s="53" t="s">
        <v>10697</v>
      </c>
      <c r="G4725" s="53" t="s">
        <v>10698</v>
      </c>
    </row>
    <row r="4726" customFormat="false" ht="12.75" hidden="false" customHeight="true" outlineLevel="0" collapsed="false">
      <c r="D4726" s="52" t="n">
        <v>48049</v>
      </c>
      <c r="E4726" s="53" t="s">
        <v>10671</v>
      </c>
      <c r="F4726" s="53" t="s">
        <v>10699</v>
      </c>
      <c r="G4726" s="53" t="s">
        <v>10700</v>
      </c>
    </row>
    <row r="4727" customFormat="false" ht="12.75" hidden="false" customHeight="true" outlineLevel="0" collapsed="false">
      <c r="D4727" s="52" t="n">
        <v>48049</v>
      </c>
      <c r="E4727" s="53" t="s">
        <v>10671</v>
      </c>
      <c r="F4727" s="53" t="s">
        <v>10701</v>
      </c>
      <c r="G4727" s="53" t="s">
        <v>10702</v>
      </c>
    </row>
    <row r="4728" customFormat="false" ht="12.75" hidden="false" customHeight="true" outlineLevel="0" collapsed="false">
      <c r="D4728" s="52" t="n">
        <v>48049</v>
      </c>
      <c r="E4728" s="53" t="s">
        <v>10671</v>
      </c>
      <c r="F4728" s="53" t="s">
        <v>10703</v>
      </c>
      <c r="G4728" s="53" t="s">
        <v>10704</v>
      </c>
    </row>
    <row r="4729" customFormat="false" ht="12.75" hidden="false" customHeight="true" outlineLevel="0" collapsed="false">
      <c r="D4729" s="52" t="n">
        <v>48049</v>
      </c>
      <c r="E4729" s="53" t="s">
        <v>10671</v>
      </c>
      <c r="F4729" s="53" t="s">
        <v>10705</v>
      </c>
      <c r="G4729" s="53" t="s">
        <v>10706</v>
      </c>
    </row>
    <row r="4730" customFormat="false" ht="12.75" hidden="false" customHeight="true" outlineLevel="0" collapsed="false">
      <c r="D4730" s="52" t="n">
        <v>48049</v>
      </c>
      <c r="E4730" s="53" t="s">
        <v>10671</v>
      </c>
      <c r="F4730" s="53" t="s">
        <v>10707</v>
      </c>
      <c r="G4730" s="53" t="s">
        <v>3016</v>
      </c>
    </row>
    <row r="4731" customFormat="false" ht="12.75" hidden="false" customHeight="true" outlineLevel="0" collapsed="false">
      <c r="D4731" s="52" t="n">
        <v>48049</v>
      </c>
      <c r="E4731" s="53" t="s">
        <v>10671</v>
      </c>
      <c r="F4731" s="53" t="s">
        <v>10708</v>
      </c>
      <c r="G4731" s="53" t="s">
        <v>10709</v>
      </c>
    </row>
    <row r="4732" customFormat="false" ht="12.75" hidden="false" customHeight="true" outlineLevel="0" collapsed="false">
      <c r="D4732" s="52" t="n">
        <v>48049</v>
      </c>
      <c r="E4732" s="53" t="s">
        <v>10671</v>
      </c>
      <c r="F4732" s="53" t="s">
        <v>10710</v>
      </c>
      <c r="G4732" s="53" t="s">
        <v>6131</v>
      </c>
    </row>
    <row r="4733" customFormat="false" ht="12.75" hidden="false" customHeight="true" outlineLevel="0" collapsed="false">
      <c r="D4733" s="52" t="n">
        <v>48049</v>
      </c>
      <c r="E4733" s="53" t="s">
        <v>10671</v>
      </c>
      <c r="F4733" s="53" t="s">
        <v>10711</v>
      </c>
      <c r="G4733" s="53" t="s">
        <v>10712</v>
      </c>
    </row>
    <row r="4734" customFormat="false" ht="12.75" hidden="false" customHeight="true" outlineLevel="0" collapsed="false">
      <c r="D4734" s="52" t="n">
        <v>50038</v>
      </c>
      <c r="E4734" s="53" t="s">
        <v>10713</v>
      </c>
      <c r="F4734" s="53" t="s">
        <v>10714</v>
      </c>
      <c r="G4734" s="53" t="s">
        <v>10715</v>
      </c>
    </row>
    <row r="4735" customFormat="false" ht="12.75" hidden="false" customHeight="true" outlineLevel="0" collapsed="false">
      <c r="D4735" s="52" t="n">
        <v>50038</v>
      </c>
      <c r="E4735" s="53" t="s">
        <v>10713</v>
      </c>
      <c r="F4735" s="53" t="s">
        <v>10716</v>
      </c>
      <c r="G4735" s="53" t="s">
        <v>10717</v>
      </c>
    </row>
    <row r="4736" customFormat="false" ht="12.75" hidden="false" customHeight="true" outlineLevel="0" collapsed="false">
      <c r="D4736" s="52" t="n">
        <v>50038</v>
      </c>
      <c r="E4736" s="53" t="s">
        <v>10713</v>
      </c>
      <c r="F4736" s="53" t="s">
        <v>10718</v>
      </c>
      <c r="G4736" s="53" t="s">
        <v>10719</v>
      </c>
    </row>
    <row r="4737" customFormat="false" ht="12.75" hidden="false" customHeight="true" outlineLevel="0" collapsed="false">
      <c r="D4737" s="52" t="n">
        <v>50038</v>
      </c>
      <c r="E4737" s="53" t="s">
        <v>10713</v>
      </c>
      <c r="F4737" s="53" t="s">
        <v>10720</v>
      </c>
      <c r="G4737" s="53" t="s">
        <v>2383</v>
      </c>
    </row>
    <row r="4738" customFormat="false" ht="12.75" hidden="false" customHeight="true" outlineLevel="0" collapsed="false">
      <c r="D4738" s="52" t="n">
        <v>50038</v>
      </c>
      <c r="E4738" s="53" t="s">
        <v>10713</v>
      </c>
      <c r="F4738" s="53" t="s">
        <v>10721</v>
      </c>
      <c r="G4738" s="53" t="s">
        <v>2383</v>
      </c>
    </row>
    <row r="4739" customFormat="false" ht="12.75" hidden="false" customHeight="true" outlineLevel="0" collapsed="false">
      <c r="D4739" s="52" t="n">
        <v>50038</v>
      </c>
      <c r="E4739" s="53" t="s">
        <v>10713</v>
      </c>
      <c r="F4739" s="53" t="s">
        <v>10722</v>
      </c>
      <c r="G4739" s="53" t="s">
        <v>10723</v>
      </c>
    </row>
    <row r="4740" customFormat="false" ht="12.75" hidden="false" customHeight="true" outlineLevel="0" collapsed="false">
      <c r="D4740" s="52" t="n">
        <v>50038</v>
      </c>
      <c r="E4740" s="53" t="s">
        <v>10713</v>
      </c>
      <c r="F4740" s="53" t="s">
        <v>10724</v>
      </c>
      <c r="G4740" s="53" t="s">
        <v>10725</v>
      </c>
    </row>
    <row r="4741" customFormat="false" ht="12.75" hidden="false" customHeight="true" outlineLevel="0" collapsed="false">
      <c r="D4741" s="52" t="n">
        <v>50038</v>
      </c>
      <c r="E4741" s="53" t="s">
        <v>10713</v>
      </c>
      <c r="F4741" s="53" t="s">
        <v>10726</v>
      </c>
      <c r="G4741" s="53" t="s">
        <v>10328</v>
      </c>
    </row>
    <row r="4742" customFormat="false" ht="12.75" hidden="false" customHeight="true" outlineLevel="0" collapsed="false">
      <c r="D4742" s="52" t="n">
        <v>50038</v>
      </c>
      <c r="E4742" s="53" t="s">
        <v>10713</v>
      </c>
      <c r="F4742" s="53" t="s">
        <v>10727</v>
      </c>
      <c r="G4742" s="53" t="s">
        <v>10728</v>
      </c>
    </row>
    <row r="4743" customFormat="false" ht="12.75" hidden="false" customHeight="true" outlineLevel="0" collapsed="false">
      <c r="D4743" s="52" t="n">
        <v>50038</v>
      </c>
      <c r="E4743" s="53" t="s">
        <v>10713</v>
      </c>
      <c r="F4743" s="53" t="s">
        <v>10729</v>
      </c>
      <c r="G4743" s="53" t="s">
        <v>10730</v>
      </c>
    </row>
    <row r="4744" customFormat="false" ht="12.75" hidden="false" customHeight="true" outlineLevel="0" collapsed="false">
      <c r="D4744" s="52" t="n">
        <v>50038</v>
      </c>
      <c r="E4744" s="53" t="s">
        <v>10713</v>
      </c>
      <c r="F4744" s="53" t="s">
        <v>10731</v>
      </c>
      <c r="G4744" s="53" t="s">
        <v>10732</v>
      </c>
    </row>
    <row r="4745" customFormat="false" ht="12.75" hidden="false" customHeight="true" outlineLevel="0" collapsed="false">
      <c r="D4745" s="52" t="n">
        <v>50038</v>
      </c>
      <c r="E4745" s="53" t="s">
        <v>10713</v>
      </c>
      <c r="F4745" s="53" t="s">
        <v>10733</v>
      </c>
      <c r="G4745" s="53" t="s">
        <v>10734</v>
      </c>
    </row>
    <row r="4746" customFormat="false" ht="12.75" hidden="false" customHeight="true" outlineLevel="0" collapsed="false">
      <c r="D4746" s="52" t="n">
        <v>50038</v>
      </c>
      <c r="E4746" s="53" t="s">
        <v>10713</v>
      </c>
      <c r="F4746" s="53" t="s">
        <v>10735</v>
      </c>
      <c r="G4746" s="53" t="s">
        <v>10736</v>
      </c>
    </row>
    <row r="4747" customFormat="false" ht="12.75" hidden="false" customHeight="true" outlineLevel="0" collapsed="false">
      <c r="D4747" s="52" t="n">
        <v>46034</v>
      </c>
      <c r="E4747" s="53" t="s">
        <v>10737</v>
      </c>
      <c r="F4747" s="53" t="s">
        <v>10738</v>
      </c>
      <c r="G4747" s="53" t="s">
        <v>10739</v>
      </c>
    </row>
    <row r="4748" customFormat="false" ht="12.75" hidden="false" customHeight="true" outlineLevel="0" collapsed="false">
      <c r="D4748" s="52" t="n">
        <v>46034</v>
      </c>
      <c r="E4748" s="53" t="s">
        <v>10737</v>
      </c>
      <c r="F4748" s="53" t="s">
        <v>10740</v>
      </c>
      <c r="G4748" s="53" t="s">
        <v>10741</v>
      </c>
    </row>
    <row r="4749" customFormat="false" ht="12.75" hidden="false" customHeight="true" outlineLevel="0" collapsed="false">
      <c r="D4749" s="52" t="n">
        <v>46034</v>
      </c>
      <c r="E4749" s="53" t="s">
        <v>10737</v>
      </c>
      <c r="F4749" s="53" t="s">
        <v>10742</v>
      </c>
      <c r="G4749" s="53" t="s">
        <v>10743</v>
      </c>
    </row>
    <row r="4750" customFormat="false" ht="12.75" hidden="false" customHeight="true" outlineLevel="0" collapsed="false">
      <c r="D4750" s="52" t="n">
        <v>46034</v>
      </c>
      <c r="E4750" s="53" t="s">
        <v>10737</v>
      </c>
      <c r="F4750" s="53" t="s">
        <v>10744</v>
      </c>
      <c r="G4750" s="53" t="s">
        <v>10745</v>
      </c>
    </row>
    <row r="4751" customFormat="false" ht="12.75" hidden="false" customHeight="true" outlineLevel="0" collapsed="false">
      <c r="D4751" s="52" t="n">
        <v>46034</v>
      </c>
      <c r="E4751" s="53" t="s">
        <v>10737</v>
      </c>
      <c r="F4751" s="53" t="s">
        <v>10746</v>
      </c>
      <c r="G4751" s="53" t="s">
        <v>10747</v>
      </c>
    </row>
    <row r="4752" customFormat="false" ht="12.75" hidden="false" customHeight="true" outlineLevel="0" collapsed="false">
      <c r="D4752" s="52" t="n">
        <v>46034</v>
      </c>
      <c r="E4752" s="53" t="s">
        <v>10737</v>
      </c>
      <c r="F4752" s="53" t="s">
        <v>10748</v>
      </c>
      <c r="G4752" s="53" t="s">
        <v>10749</v>
      </c>
    </row>
    <row r="4753" customFormat="false" ht="12.75" hidden="false" customHeight="true" outlineLevel="0" collapsed="false">
      <c r="D4753" s="52" t="n">
        <v>46034</v>
      </c>
      <c r="E4753" s="53" t="s">
        <v>10737</v>
      </c>
      <c r="F4753" s="53" t="s">
        <v>10750</v>
      </c>
      <c r="G4753" s="53" t="s">
        <v>7549</v>
      </c>
    </row>
    <row r="4754" customFormat="false" ht="12.75" hidden="false" customHeight="true" outlineLevel="0" collapsed="false">
      <c r="D4754" s="52" t="n">
        <v>46034</v>
      </c>
      <c r="E4754" s="53" t="s">
        <v>10737</v>
      </c>
      <c r="F4754" s="53" t="s">
        <v>10751</v>
      </c>
      <c r="G4754" s="53" t="s">
        <v>10752</v>
      </c>
    </row>
    <row r="4755" customFormat="false" ht="12.75" hidden="false" customHeight="true" outlineLevel="0" collapsed="false">
      <c r="D4755" s="52" t="n">
        <v>46034</v>
      </c>
      <c r="E4755" s="53" t="s">
        <v>10737</v>
      </c>
      <c r="F4755" s="53" t="s">
        <v>10753</v>
      </c>
      <c r="G4755" s="53" t="s">
        <v>10754</v>
      </c>
    </row>
    <row r="4756" customFormat="false" ht="12.75" hidden="false" customHeight="true" outlineLevel="0" collapsed="false">
      <c r="D4756" s="52" t="n">
        <v>46034</v>
      </c>
      <c r="E4756" s="53" t="s">
        <v>10737</v>
      </c>
      <c r="F4756" s="53" t="s">
        <v>10755</v>
      </c>
      <c r="G4756" s="53" t="s">
        <v>6475</v>
      </c>
    </row>
    <row r="4757" customFormat="false" ht="12.75" hidden="false" customHeight="true" outlineLevel="0" collapsed="false">
      <c r="D4757" s="52" t="n">
        <v>46034</v>
      </c>
      <c r="E4757" s="53" t="s">
        <v>10737</v>
      </c>
      <c r="F4757" s="53" t="s">
        <v>10756</v>
      </c>
      <c r="G4757" s="53" t="s">
        <v>10757</v>
      </c>
    </row>
    <row r="4758" customFormat="false" ht="12.75" hidden="false" customHeight="true" outlineLevel="0" collapsed="false">
      <c r="D4758" s="52" t="n">
        <v>46034</v>
      </c>
      <c r="E4758" s="53" t="s">
        <v>10737</v>
      </c>
      <c r="F4758" s="53" t="s">
        <v>10758</v>
      </c>
      <c r="G4758" s="53" t="s">
        <v>10759</v>
      </c>
    </row>
    <row r="4759" customFormat="false" ht="12.75" hidden="false" customHeight="true" outlineLevel="0" collapsed="false">
      <c r="D4759" s="52" t="n">
        <v>46034</v>
      </c>
      <c r="E4759" s="53" t="s">
        <v>10737</v>
      </c>
      <c r="F4759" s="53" t="s">
        <v>10760</v>
      </c>
      <c r="G4759" s="53" t="s">
        <v>10761</v>
      </c>
    </row>
    <row r="4760" customFormat="false" ht="12.75" hidden="false" customHeight="true" outlineLevel="0" collapsed="false">
      <c r="D4760" s="52" t="n">
        <v>46034</v>
      </c>
      <c r="E4760" s="53" t="s">
        <v>10737</v>
      </c>
      <c r="F4760" s="53" t="s">
        <v>10762</v>
      </c>
      <c r="G4760" s="53" t="s">
        <v>10763</v>
      </c>
    </row>
    <row r="4761" customFormat="false" ht="12.75" hidden="false" customHeight="true" outlineLevel="0" collapsed="false">
      <c r="D4761" s="52" t="n">
        <v>46034</v>
      </c>
      <c r="E4761" s="53" t="s">
        <v>10737</v>
      </c>
      <c r="F4761" s="53" t="s">
        <v>10764</v>
      </c>
      <c r="G4761" s="53" t="s">
        <v>10765</v>
      </c>
    </row>
    <row r="4762" customFormat="false" ht="12.75" hidden="false" customHeight="true" outlineLevel="0" collapsed="false">
      <c r="D4762" s="52" t="n">
        <v>46034</v>
      </c>
      <c r="E4762" s="53" t="s">
        <v>10737</v>
      </c>
      <c r="F4762" s="53" t="s">
        <v>10766</v>
      </c>
      <c r="G4762" s="53" t="s">
        <v>10767</v>
      </c>
    </row>
    <row r="4763" customFormat="false" ht="12.75" hidden="false" customHeight="true" outlineLevel="0" collapsed="false">
      <c r="D4763" s="52" t="n">
        <v>46035</v>
      </c>
      <c r="E4763" s="53" t="s">
        <v>10768</v>
      </c>
      <c r="F4763" s="53" t="s">
        <v>10769</v>
      </c>
      <c r="G4763" s="53" t="s">
        <v>10770</v>
      </c>
    </row>
    <row r="4764" customFormat="false" ht="12.75" hidden="false" customHeight="true" outlineLevel="0" collapsed="false">
      <c r="D4764" s="52" t="n">
        <v>46035</v>
      </c>
      <c r="E4764" s="53" t="s">
        <v>10768</v>
      </c>
      <c r="F4764" s="53" t="s">
        <v>10771</v>
      </c>
      <c r="G4764" s="53" t="s">
        <v>10772</v>
      </c>
    </row>
    <row r="4765" customFormat="false" ht="12.75" hidden="false" customHeight="true" outlineLevel="0" collapsed="false">
      <c r="D4765" s="52" t="n">
        <v>46035</v>
      </c>
      <c r="E4765" s="53" t="s">
        <v>10768</v>
      </c>
      <c r="F4765" s="53" t="s">
        <v>10773</v>
      </c>
      <c r="G4765" s="53" t="s">
        <v>10774</v>
      </c>
    </row>
    <row r="4766" customFormat="false" ht="12.75" hidden="false" customHeight="true" outlineLevel="0" collapsed="false">
      <c r="D4766" s="52" t="n">
        <v>46035</v>
      </c>
      <c r="E4766" s="53" t="s">
        <v>10768</v>
      </c>
      <c r="F4766" s="53" t="s">
        <v>10775</v>
      </c>
      <c r="G4766" s="53" t="s">
        <v>10776</v>
      </c>
    </row>
    <row r="4767" customFormat="false" ht="12.75" hidden="false" customHeight="true" outlineLevel="0" collapsed="false">
      <c r="D4767" s="52" t="n">
        <v>46035</v>
      </c>
      <c r="E4767" s="53" t="s">
        <v>10768</v>
      </c>
      <c r="F4767" s="53" t="s">
        <v>10777</v>
      </c>
      <c r="G4767" s="53" t="s">
        <v>10778</v>
      </c>
    </row>
    <row r="4768" customFormat="false" ht="12.75" hidden="false" customHeight="true" outlineLevel="0" collapsed="false">
      <c r="D4768" s="52" t="n">
        <v>46035</v>
      </c>
      <c r="E4768" s="53" t="s">
        <v>10768</v>
      </c>
      <c r="F4768" s="53" t="s">
        <v>10779</v>
      </c>
      <c r="G4768" s="53" t="s">
        <v>10780</v>
      </c>
    </row>
    <row r="4769" customFormat="false" ht="12.75" hidden="false" customHeight="true" outlineLevel="0" collapsed="false">
      <c r="D4769" s="52" t="n">
        <v>46035</v>
      </c>
      <c r="E4769" s="53" t="s">
        <v>10768</v>
      </c>
      <c r="F4769" s="53" t="s">
        <v>10781</v>
      </c>
      <c r="G4769" s="53" t="s">
        <v>10782</v>
      </c>
    </row>
    <row r="4770" customFormat="false" ht="12.75" hidden="false" customHeight="true" outlineLevel="0" collapsed="false">
      <c r="D4770" s="52" t="n">
        <v>46035</v>
      </c>
      <c r="E4770" s="53" t="s">
        <v>10768</v>
      </c>
      <c r="F4770" s="53" t="s">
        <v>10783</v>
      </c>
      <c r="G4770" s="53" t="s">
        <v>10784</v>
      </c>
    </row>
    <row r="4771" customFormat="false" ht="12.75" hidden="false" customHeight="true" outlineLevel="0" collapsed="false">
      <c r="D4771" s="52" t="n">
        <v>46035</v>
      </c>
      <c r="E4771" s="53" t="s">
        <v>10768</v>
      </c>
      <c r="F4771" s="53" t="s">
        <v>10785</v>
      </c>
      <c r="G4771" s="53" t="s">
        <v>7134</v>
      </c>
    </row>
    <row r="4772" customFormat="false" ht="12.75" hidden="false" customHeight="true" outlineLevel="0" collapsed="false">
      <c r="D4772" s="52" t="n">
        <v>46035</v>
      </c>
      <c r="E4772" s="53" t="s">
        <v>10768</v>
      </c>
      <c r="F4772" s="53" t="s">
        <v>10786</v>
      </c>
      <c r="G4772" s="53" t="s">
        <v>10787</v>
      </c>
    </row>
    <row r="4773" customFormat="false" ht="12.75" hidden="false" customHeight="true" outlineLevel="0" collapsed="false">
      <c r="D4773" s="52" t="n">
        <v>46035</v>
      </c>
      <c r="E4773" s="53" t="s">
        <v>10768</v>
      </c>
      <c r="F4773" s="53" t="s">
        <v>10788</v>
      </c>
      <c r="G4773" s="53" t="s">
        <v>4050</v>
      </c>
    </row>
    <row r="4774" customFormat="false" ht="12.75" hidden="false" customHeight="true" outlineLevel="0" collapsed="false">
      <c r="D4774" s="52" t="n">
        <v>46035</v>
      </c>
      <c r="E4774" s="53" t="s">
        <v>10768</v>
      </c>
      <c r="F4774" s="53" t="s">
        <v>10789</v>
      </c>
      <c r="G4774" s="53" t="s">
        <v>10790</v>
      </c>
    </row>
    <row r="4775" customFormat="false" ht="12.75" hidden="false" customHeight="true" outlineLevel="0" collapsed="false">
      <c r="D4775" s="52" t="n">
        <v>46035</v>
      </c>
      <c r="E4775" s="53" t="s">
        <v>10768</v>
      </c>
      <c r="F4775" s="53" t="s">
        <v>10791</v>
      </c>
      <c r="G4775" s="53" t="s">
        <v>10792</v>
      </c>
    </row>
    <row r="4776" customFormat="false" ht="12.75" hidden="false" customHeight="true" outlineLevel="0" collapsed="false">
      <c r="D4776" s="52" t="n">
        <v>46035</v>
      </c>
      <c r="E4776" s="53" t="s">
        <v>10768</v>
      </c>
      <c r="F4776" s="53" t="s">
        <v>10793</v>
      </c>
      <c r="G4776" s="53" t="s">
        <v>10794</v>
      </c>
    </row>
    <row r="4777" customFormat="false" ht="12.75" hidden="false" customHeight="true" outlineLevel="0" collapsed="false">
      <c r="D4777" s="52" t="n">
        <v>46035</v>
      </c>
      <c r="E4777" s="53" t="s">
        <v>10768</v>
      </c>
      <c r="F4777" s="53" t="s">
        <v>10795</v>
      </c>
      <c r="G4777" s="53" t="s">
        <v>10796</v>
      </c>
    </row>
    <row r="4778" customFormat="false" ht="12.75" hidden="false" customHeight="true" outlineLevel="0" collapsed="false">
      <c r="D4778" s="52" t="n">
        <v>46035</v>
      </c>
      <c r="E4778" s="53" t="s">
        <v>10768</v>
      </c>
      <c r="F4778" s="53" t="s">
        <v>10797</v>
      </c>
      <c r="G4778" s="53" t="s">
        <v>10798</v>
      </c>
    </row>
    <row r="4779" customFormat="false" ht="12.75" hidden="false" customHeight="true" outlineLevel="0" collapsed="false">
      <c r="D4779" s="52" t="n">
        <v>45016</v>
      </c>
      <c r="E4779" s="53" t="s">
        <v>10799</v>
      </c>
      <c r="F4779" s="53" t="s">
        <v>10800</v>
      </c>
      <c r="G4779" s="53" t="s">
        <v>10801</v>
      </c>
    </row>
    <row r="4780" customFormat="false" ht="12.75" hidden="false" customHeight="true" outlineLevel="0" collapsed="false">
      <c r="D4780" s="52" t="n">
        <v>45016</v>
      </c>
      <c r="E4780" s="53" t="s">
        <v>10799</v>
      </c>
      <c r="F4780" s="53" t="s">
        <v>10802</v>
      </c>
      <c r="G4780" s="53" t="s">
        <v>3291</v>
      </c>
    </row>
    <row r="4781" customFormat="false" ht="12.75" hidden="false" customHeight="true" outlineLevel="0" collapsed="false">
      <c r="D4781" s="52" t="n">
        <v>45016</v>
      </c>
      <c r="E4781" s="53" t="s">
        <v>10799</v>
      </c>
      <c r="F4781" s="53" t="s">
        <v>10803</v>
      </c>
      <c r="G4781" s="53" t="s">
        <v>10804</v>
      </c>
    </row>
    <row r="4782" customFormat="false" ht="12.75" hidden="false" customHeight="true" outlineLevel="0" collapsed="false">
      <c r="D4782" s="52" t="n">
        <v>45016</v>
      </c>
      <c r="E4782" s="53" t="s">
        <v>10799</v>
      </c>
      <c r="F4782" s="53" t="s">
        <v>10805</v>
      </c>
      <c r="G4782" s="53" t="s">
        <v>10806</v>
      </c>
    </row>
    <row r="4783" customFormat="false" ht="12.75" hidden="false" customHeight="true" outlineLevel="0" collapsed="false">
      <c r="D4783" s="52" t="n">
        <v>45016</v>
      </c>
      <c r="E4783" s="53" t="s">
        <v>10799</v>
      </c>
      <c r="F4783" s="53" t="s">
        <v>10807</v>
      </c>
      <c r="G4783" s="53" t="s">
        <v>10450</v>
      </c>
    </row>
    <row r="4784" customFormat="false" ht="12.75" hidden="false" customHeight="true" outlineLevel="0" collapsed="false">
      <c r="D4784" s="52" t="n">
        <v>45016</v>
      </c>
      <c r="E4784" s="53" t="s">
        <v>10799</v>
      </c>
      <c r="F4784" s="53" t="s">
        <v>10808</v>
      </c>
      <c r="G4784" s="53" t="s">
        <v>10809</v>
      </c>
    </row>
    <row r="4785" customFormat="false" ht="12.75" hidden="false" customHeight="true" outlineLevel="0" collapsed="false">
      <c r="D4785" s="52" t="n">
        <v>45016</v>
      </c>
      <c r="E4785" s="53" t="s">
        <v>10799</v>
      </c>
      <c r="F4785" s="53" t="s">
        <v>10810</v>
      </c>
      <c r="G4785" s="53" t="s">
        <v>10811</v>
      </c>
    </row>
    <row r="4786" customFormat="false" ht="12.75" hidden="false" customHeight="true" outlineLevel="0" collapsed="false">
      <c r="D4786" s="52" t="n">
        <v>45016</v>
      </c>
      <c r="E4786" s="53" t="s">
        <v>10799</v>
      </c>
      <c r="F4786" s="53" t="s">
        <v>10812</v>
      </c>
      <c r="G4786" s="53" t="s">
        <v>3418</v>
      </c>
    </row>
    <row r="4787" customFormat="false" ht="12.75" hidden="false" customHeight="true" outlineLevel="0" collapsed="false">
      <c r="D4787" s="52" t="n">
        <v>45016</v>
      </c>
      <c r="E4787" s="53" t="s">
        <v>10799</v>
      </c>
      <c r="F4787" s="53" t="s">
        <v>10813</v>
      </c>
      <c r="G4787" s="53" t="s">
        <v>10814</v>
      </c>
    </row>
    <row r="4788" customFormat="false" ht="12.75" hidden="false" customHeight="true" outlineLevel="0" collapsed="false">
      <c r="D4788" s="52" t="n">
        <v>45016</v>
      </c>
      <c r="E4788" s="53" t="s">
        <v>10799</v>
      </c>
      <c r="F4788" s="53" t="s">
        <v>10815</v>
      </c>
      <c r="G4788" s="53" t="s">
        <v>10816</v>
      </c>
    </row>
    <row r="4789" customFormat="false" ht="12.75" hidden="false" customHeight="true" outlineLevel="0" collapsed="false">
      <c r="D4789" s="52" t="n">
        <v>45016</v>
      </c>
      <c r="E4789" s="53" t="s">
        <v>10799</v>
      </c>
      <c r="F4789" s="53" t="s">
        <v>10817</v>
      </c>
      <c r="G4789" s="53" t="s">
        <v>10818</v>
      </c>
    </row>
    <row r="4790" customFormat="false" ht="12.75" hidden="false" customHeight="true" outlineLevel="0" collapsed="false">
      <c r="D4790" s="52" t="n">
        <v>45016</v>
      </c>
      <c r="E4790" s="53" t="s">
        <v>10799</v>
      </c>
      <c r="F4790" s="53" t="s">
        <v>10819</v>
      </c>
      <c r="G4790" s="53" t="s">
        <v>10820</v>
      </c>
    </row>
    <row r="4791" customFormat="false" ht="12.75" hidden="false" customHeight="true" outlineLevel="0" collapsed="false">
      <c r="D4791" s="52" t="n">
        <v>45016</v>
      </c>
      <c r="E4791" s="53" t="s">
        <v>10799</v>
      </c>
      <c r="F4791" s="53" t="s">
        <v>10821</v>
      </c>
      <c r="G4791" s="53" t="s">
        <v>10822</v>
      </c>
    </row>
    <row r="4792" customFormat="false" ht="12.75" hidden="false" customHeight="true" outlineLevel="0" collapsed="false">
      <c r="D4792" s="52" t="n">
        <v>45016</v>
      </c>
      <c r="E4792" s="53" t="s">
        <v>10799</v>
      </c>
      <c r="F4792" s="53" t="s">
        <v>10823</v>
      </c>
      <c r="G4792" s="53" t="s">
        <v>10824</v>
      </c>
    </row>
    <row r="4793" customFormat="false" ht="12.75" hidden="false" customHeight="true" outlineLevel="0" collapsed="false">
      <c r="D4793" s="52" t="n">
        <v>45016</v>
      </c>
      <c r="E4793" s="53" t="s">
        <v>10799</v>
      </c>
      <c r="F4793" s="53" t="s">
        <v>10825</v>
      </c>
      <c r="G4793" s="53" t="s">
        <v>10826</v>
      </c>
    </row>
    <row r="4794" customFormat="false" ht="12.75" hidden="false" customHeight="true" outlineLevel="0" collapsed="false">
      <c r="D4794" s="52" t="n">
        <v>45016</v>
      </c>
      <c r="E4794" s="53" t="s">
        <v>10799</v>
      </c>
      <c r="F4794" s="53" t="s">
        <v>10827</v>
      </c>
      <c r="G4794" s="53" t="s">
        <v>2674</v>
      </c>
    </row>
    <row r="4795" customFormat="false" ht="12.75" hidden="false" customHeight="true" outlineLevel="0" collapsed="false">
      <c r="D4795" s="52" t="n">
        <v>45016</v>
      </c>
      <c r="E4795" s="53" t="s">
        <v>10799</v>
      </c>
      <c r="F4795" s="53" t="s">
        <v>10828</v>
      </c>
      <c r="G4795" s="53" t="s">
        <v>10829</v>
      </c>
    </row>
    <row r="4796" customFormat="false" ht="12.75" hidden="false" customHeight="true" outlineLevel="0" collapsed="false">
      <c r="D4796" s="52" t="n">
        <v>45016</v>
      </c>
      <c r="E4796" s="53" t="s">
        <v>10799</v>
      </c>
      <c r="F4796" s="53" t="s">
        <v>10830</v>
      </c>
      <c r="G4796" s="53" t="s">
        <v>10831</v>
      </c>
    </row>
    <row r="4797" customFormat="false" ht="12.75" hidden="false" customHeight="true" outlineLevel="0" collapsed="false">
      <c r="D4797" s="52" t="n">
        <v>45016</v>
      </c>
      <c r="E4797" s="53" t="s">
        <v>10799</v>
      </c>
      <c r="F4797" s="53" t="s">
        <v>10832</v>
      </c>
      <c r="G4797" s="53" t="s">
        <v>10833</v>
      </c>
    </row>
    <row r="4798" customFormat="false" ht="12.75" hidden="false" customHeight="true" outlineLevel="0" collapsed="false">
      <c r="D4798" s="52" t="n">
        <v>45016</v>
      </c>
      <c r="E4798" s="53" t="s">
        <v>10799</v>
      </c>
      <c r="F4798" s="53" t="s">
        <v>10834</v>
      </c>
      <c r="G4798" s="53" t="s">
        <v>10835</v>
      </c>
    </row>
    <row r="4799" customFormat="false" ht="12.75" hidden="false" customHeight="true" outlineLevel="0" collapsed="false">
      <c r="D4799" s="52" t="n">
        <v>48050</v>
      </c>
      <c r="E4799" s="53" t="s">
        <v>10836</v>
      </c>
      <c r="F4799" s="53" t="s">
        <v>10837</v>
      </c>
      <c r="G4799" s="53" t="s">
        <v>10838</v>
      </c>
    </row>
    <row r="4800" customFormat="false" ht="12.75" hidden="false" customHeight="true" outlineLevel="0" collapsed="false">
      <c r="D4800" s="52" t="n">
        <v>48050</v>
      </c>
      <c r="E4800" s="53" t="s">
        <v>10836</v>
      </c>
      <c r="F4800" s="53" t="s">
        <v>10839</v>
      </c>
      <c r="G4800" s="53" t="s">
        <v>10840</v>
      </c>
    </row>
    <row r="4801" customFormat="false" ht="12.75" hidden="false" customHeight="true" outlineLevel="0" collapsed="false">
      <c r="D4801" s="52" t="n">
        <v>48050</v>
      </c>
      <c r="E4801" s="53" t="s">
        <v>10836</v>
      </c>
      <c r="F4801" s="53" t="s">
        <v>10841</v>
      </c>
      <c r="G4801" s="53" t="s">
        <v>10842</v>
      </c>
    </row>
    <row r="4802" customFormat="false" ht="12.75" hidden="false" customHeight="true" outlineLevel="0" collapsed="false">
      <c r="D4802" s="52" t="n">
        <v>48050</v>
      </c>
      <c r="E4802" s="53" t="s">
        <v>10836</v>
      </c>
      <c r="F4802" s="53" t="s">
        <v>10843</v>
      </c>
      <c r="G4802" s="53" t="s">
        <v>10844</v>
      </c>
    </row>
    <row r="4803" customFormat="false" ht="12.75" hidden="false" customHeight="true" outlineLevel="0" collapsed="false">
      <c r="D4803" s="52" t="n">
        <v>48050</v>
      </c>
      <c r="E4803" s="53" t="s">
        <v>10836</v>
      </c>
      <c r="F4803" s="53" t="s">
        <v>10845</v>
      </c>
      <c r="G4803" s="53" t="s">
        <v>4332</v>
      </c>
    </row>
    <row r="4804" customFormat="false" ht="12.75" hidden="false" customHeight="true" outlineLevel="0" collapsed="false">
      <c r="D4804" s="52" t="n">
        <v>48050</v>
      </c>
      <c r="E4804" s="53" t="s">
        <v>10836</v>
      </c>
      <c r="F4804" s="53" t="s">
        <v>10846</v>
      </c>
      <c r="G4804" s="53" t="s">
        <v>10847</v>
      </c>
    </row>
    <row r="4805" customFormat="false" ht="12.75" hidden="false" customHeight="true" outlineLevel="0" collapsed="false">
      <c r="D4805" s="52" t="n">
        <v>48050</v>
      </c>
      <c r="E4805" s="53" t="s">
        <v>10836</v>
      </c>
      <c r="F4805" s="53" t="s">
        <v>10848</v>
      </c>
      <c r="G4805" s="53" t="s">
        <v>10849</v>
      </c>
    </row>
    <row r="4806" customFormat="false" ht="12.75" hidden="false" customHeight="true" outlineLevel="0" collapsed="false">
      <c r="D4806" s="52" t="n">
        <v>48050</v>
      </c>
      <c r="E4806" s="53" t="s">
        <v>10836</v>
      </c>
      <c r="F4806" s="53" t="s">
        <v>10850</v>
      </c>
      <c r="G4806" s="53" t="s">
        <v>10851</v>
      </c>
    </row>
    <row r="4807" customFormat="false" ht="12.75" hidden="false" customHeight="true" outlineLevel="0" collapsed="false">
      <c r="D4807" s="52" t="n">
        <v>48050</v>
      </c>
      <c r="E4807" s="53" t="s">
        <v>10836</v>
      </c>
      <c r="F4807" s="53" t="s">
        <v>10852</v>
      </c>
      <c r="G4807" s="53" t="s">
        <v>10853</v>
      </c>
    </row>
    <row r="4808" customFormat="false" ht="12.75" hidden="false" customHeight="true" outlineLevel="0" collapsed="false">
      <c r="D4808" s="52" t="n">
        <v>48050</v>
      </c>
      <c r="E4808" s="53" t="s">
        <v>10836</v>
      </c>
      <c r="F4808" s="53" t="s">
        <v>10854</v>
      </c>
      <c r="G4808" s="53" t="s">
        <v>10855</v>
      </c>
    </row>
    <row r="4809" customFormat="false" ht="12.75" hidden="false" customHeight="true" outlineLevel="0" collapsed="false">
      <c r="D4809" s="52" t="n">
        <v>48050</v>
      </c>
      <c r="E4809" s="53" t="s">
        <v>10836</v>
      </c>
      <c r="F4809" s="53" t="s">
        <v>10856</v>
      </c>
      <c r="G4809" s="53" t="s">
        <v>8970</v>
      </c>
    </row>
    <row r="4810" customFormat="false" ht="12.75" hidden="false" customHeight="true" outlineLevel="0" collapsed="false">
      <c r="D4810" s="52" t="n">
        <v>48050</v>
      </c>
      <c r="E4810" s="53" t="s">
        <v>10836</v>
      </c>
      <c r="F4810" s="53" t="s">
        <v>10857</v>
      </c>
      <c r="G4810" s="53" t="s">
        <v>10858</v>
      </c>
    </row>
    <row r="4811" customFormat="false" ht="12.75" hidden="false" customHeight="true" outlineLevel="0" collapsed="false">
      <c r="D4811" s="52" t="n">
        <v>48050</v>
      </c>
      <c r="E4811" s="53" t="s">
        <v>10836</v>
      </c>
      <c r="F4811" s="53" t="s">
        <v>10859</v>
      </c>
      <c r="G4811" s="53" t="s">
        <v>3008</v>
      </c>
    </row>
    <row r="4812" customFormat="false" ht="12.75" hidden="false" customHeight="true" outlineLevel="0" collapsed="false">
      <c r="D4812" s="52" t="n">
        <v>48050</v>
      </c>
      <c r="E4812" s="53" t="s">
        <v>10836</v>
      </c>
      <c r="F4812" s="53" t="s">
        <v>10860</v>
      </c>
      <c r="G4812" s="53" t="s">
        <v>10861</v>
      </c>
    </row>
    <row r="4813" customFormat="false" ht="12.75" hidden="false" customHeight="true" outlineLevel="0" collapsed="false">
      <c r="D4813" s="52" t="n">
        <v>48050</v>
      </c>
      <c r="E4813" s="53" t="s">
        <v>10836</v>
      </c>
      <c r="F4813" s="53" t="s">
        <v>10862</v>
      </c>
      <c r="G4813" s="53" t="s">
        <v>10863</v>
      </c>
    </row>
    <row r="4814" customFormat="false" ht="12.75" hidden="false" customHeight="true" outlineLevel="0" collapsed="false">
      <c r="D4814" s="52" t="n">
        <v>48050</v>
      </c>
      <c r="E4814" s="53" t="s">
        <v>10836</v>
      </c>
      <c r="F4814" s="53" t="s">
        <v>10864</v>
      </c>
      <c r="G4814" s="53" t="s">
        <v>10865</v>
      </c>
    </row>
    <row r="4815" customFormat="false" ht="12.75" hidden="false" customHeight="true" outlineLevel="0" collapsed="false">
      <c r="D4815" s="52" t="n">
        <v>48050</v>
      </c>
      <c r="E4815" s="53" t="s">
        <v>10836</v>
      </c>
      <c r="F4815" s="53" t="s">
        <v>10866</v>
      </c>
      <c r="G4815" s="53" t="s">
        <v>3240</v>
      </c>
    </row>
    <row r="4816" customFormat="false" ht="12.75" hidden="false" customHeight="true" outlineLevel="0" collapsed="false">
      <c r="D4816" s="52" t="n">
        <v>48050</v>
      </c>
      <c r="E4816" s="53" t="s">
        <v>10836</v>
      </c>
      <c r="F4816" s="53" t="s">
        <v>10867</v>
      </c>
      <c r="G4816" s="53" t="s">
        <v>10868</v>
      </c>
    </row>
    <row r="4817" customFormat="false" ht="12.75" hidden="false" customHeight="true" outlineLevel="0" collapsed="false">
      <c r="D4817" s="52" t="n">
        <v>48050</v>
      </c>
      <c r="E4817" s="53" t="s">
        <v>10836</v>
      </c>
      <c r="F4817" s="53" t="s">
        <v>10869</v>
      </c>
      <c r="G4817" s="53" t="s">
        <v>10870</v>
      </c>
    </row>
    <row r="4818" customFormat="false" ht="12.75" hidden="false" customHeight="true" outlineLevel="0" collapsed="false">
      <c r="D4818" s="52" t="n">
        <v>48050</v>
      </c>
      <c r="E4818" s="53" t="s">
        <v>10836</v>
      </c>
      <c r="F4818" s="53" t="s">
        <v>10871</v>
      </c>
      <c r="G4818" s="53" t="s">
        <v>5888</v>
      </c>
    </row>
    <row r="4819" customFormat="false" ht="12.75" hidden="false" customHeight="true" outlineLevel="0" collapsed="false">
      <c r="D4819" s="52" t="n">
        <v>48050</v>
      </c>
      <c r="E4819" s="53" t="s">
        <v>10836</v>
      </c>
      <c r="F4819" s="53" t="s">
        <v>10872</v>
      </c>
      <c r="G4819" s="53" t="s">
        <v>10873</v>
      </c>
    </row>
    <row r="4820" customFormat="false" ht="12.75" hidden="false" customHeight="true" outlineLevel="0" collapsed="false">
      <c r="D4820" s="52" t="n">
        <v>48050</v>
      </c>
      <c r="E4820" s="53" t="s">
        <v>10836</v>
      </c>
      <c r="F4820" s="53" t="s">
        <v>10874</v>
      </c>
      <c r="G4820" s="53" t="s">
        <v>10875</v>
      </c>
    </row>
    <row r="4821" customFormat="false" ht="12.75" hidden="false" customHeight="true" outlineLevel="0" collapsed="false">
      <c r="D4821" s="52" t="n">
        <v>48050</v>
      </c>
      <c r="E4821" s="53" t="s">
        <v>10836</v>
      </c>
      <c r="F4821" s="53" t="s">
        <v>10876</v>
      </c>
      <c r="G4821" s="53" t="s">
        <v>10877</v>
      </c>
    </row>
    <row r="4822" customFormat="false" ht="12.75" hidden="false" customHeight="true" outlineLevel="0" collapsed="false">
      <c r="D4822" s="52" t="n">
        <v>48050</v>
      </c>
      <c r="E4822" s="53" t="s">
        <v>10836</v>
      </c>
      <c r="F4822" s="53" t="s">
        <v>10878</v>
      </c>
      <c r="G4822" s="53" t="s">
        <v>10879</v>
      </c>
    </row>
    <row r="4823" customFormat="false" ht="12.75" hidden="false" customHeight="true" outlineLevel="0" collapsed="false">
      <c r="D4823" s="52" t="n">
        <v>48050</v>
      </c>
      <c r="E4823" s="53" t="s">
        <v>10836</v>
      </c>
      <c r="F4823" s="53" t="s">
        <v>10880</v>
      </c>
      <c r="G4823" s="53" t="s">
        <v>10881</v>
      </c>
    </row>
    <row r="4824" customFormat="false" ht="12.75" hidden="false" customHeight="true" outlineLevel="0" collapsed="false">
      <c r="D4824" s="52" t="n">
        <v>48050</v>
      </c>
      <c r="E4824" s="53" t="s">
        <v>10836</v>
      </c>
      <c r="F4824" s="53" t="s">
        <v>10882</v>
      </c>
      <c r="G4824" s="53" t="s">
        <v>9969</v>
      </c>
    </row>
    <row r="4825" customFormat="false" ht="12.75" hidden="false" customHeight="true" outlineLevel="0" collapsed="false">
      <c r="D4825" s="52" t="n">
        <v>48050</v>
      </c>
      <c r="E4825" s="53" t="s">
        <v>10836</v>
      </c>
      <c r="F4825" s="53" t="s">
        <v>10883</v>
      </c>
      <c r="G4825" s="53" t="s">
        <v>10884</v>
      </c>
    </row>
    <row r="4826" customFormat="false" ht="12.75" hidden="false" customHeight="true" outlineLevel="0" collapsed="false">
      <c r="D4826" s="52" t="n">
        <v>48050</v>
      </c>
      <c r="E4826" s="53" t="s">
        <v>10836</v>
      </c>
      <c r="F4826" s="53" t="s">
        <v>10885</v>
      </c>
      <c r="G4826" s="53" t="s">
        <v>10886</v>
      </c>
    </row>
    <row r="4827" customFormat="false" ht="12.75" hidden="false" customHeight="true" outlineLevel="0" collapsed="false">
      <c r="D4827" s="52" t="n">
        <v>48050</v>
      </c>
      <c r="E4827" s="53" t="s">
        <v>10836</v>
      </c>
      <c r="F4827" s="53" t="s">
        <v>10887</v>
      </c>
      <c r="G4827" s="53" t="s">
        <v>10888</v>
      </c>
    </row>
    <row r="4828" customFormat="false" ht="12.75" hidden="false" customHeight="true" outlineLevel="0" collapsed="false">
      <c r="D4828" s="52" t="n">
        <v>48050</v>
      </c>
      <c r="E4828" s="53" t="s">
        <v>10836</v>
      </c>
      <c r="F4828" s="53" t="s">
        <v>10889</v>
      </c>
      <c r="G4828" s="53" t="s">
        <v>10890</v>
      </c>
    </row>
    <row r="4829" customFormat="false" ht="12.75" hidden="false" customHeight="true" outlineLevel="0" collapsed="false">
      <c r="D4829" s="52" t="n">
        <v>48050</v>
      </c>
      <c r="E4829" s="53" t="s">
        <v>10836</v>
      </c>
      <c r="F4829" s="53" t="s">
        <v>10891</v>
      </c>
      <c r="G4829" s="53" t="s">
        <v>10892</v>
      </c>
    </row>
    <row r="4830" customFormat="false" ht="12.75" hidden="false" customHeight="true" outlineLevel="0" collapsed="false">
      <c r="D4830" s="52" t="n">
        <v>48050</v>
      </c>
      <c r="E4830" s="53" t="s">
        <v>10836</v>
      </c>
      <c r="F4830" s="53" t="s">
        <v>10893</v>
      </c>
      <c r="G4830" s="53" t="s">
        <v>10894</v>
      </c>
    </row>
    <row r="4831" customFormat="false" ht="12.75" hidden="false" customHeight="true" outlineLevel="0" collapsed="false">
      <c r="D4831" s="52" t="n">
        <v>50039</v>
      </c>
      <c r="E4831" s="53" t="s">
        <v>10895</v>
      </c>
      <c r="F4831" s="53" t="s">
        <v>10896</v>
      </c>
      <c r="G4831" s="53" t="s">
        <v>10897</v>
      </c>
    </row>
    <row r="4832" customFormat="false" ht="12.75" hidden="false" customHeight="true" outlineLevel="0" collapsed="false">
      <c r="D4832" s="52" t="n">
        <v>50039</v>
      </c>
      <c r="E4832" s="53" t="s">
        <v>10895</v>
      </c>
      <c r="F4832" s="53" t="s">
        <v>10898</v>
      </c>
      <c r="G4832" s="53" t="s">
        <v>10899</v>
      </c>
    </row>
    <row r="4833" customFormat="false" ht="12.75" hidden="false" customHeight="true" outlineLevel="0" collapsed="false">
      <c r="D4833" s="52" t="n">
        <v>50039</v>
      </c>
      <c r="E4833" s="53" t="s">
        <v>10895</v>
      </c>
      <c r="F4833" s="53" t="s">
        <v>10900</v>
      </c>
      <c r="G4833" s="53" t="s">
        <v>10901</v>
      </c>
    </row>
    <row r="4834" customFormat="false" ht="12.75" hidden="false" customHeight="true" outlineLevel="0" collapsed="false">
      <c r="D4834" s="52" t="n">
        <v>50039</v>
      </c>
      <c r="E4834" s="53" t="s">
        <v>10895</v>
      </c>
      <c r="F4834" s="53" t="s">
        <v>10902</v>
      </c>
      <c r="G4834" s="53" t="s">
        <v>10903</v>
      </c>
    </row>
    <row r="4835" customFormat="false" ht="12.75" hidden="false" customHeight="true" outlineLevel="0" collapsed="false">
      <c r="D4835" s="52" t="n">
        <v>50039</v>
      </c>
      <c r="E4835" s="53" t="s">
        <v>10895</v>
      </c>
      <c r="F4835" s="53" t="s">
        <v>10904</v>
      </c>
      <c r="G4835" s="53" t="s">
        <v>10905</v>
      </c>
    </row>
    <row r="4836" customFormat="false" ht="12.75" hidden="false" customHeight="true" outlineLevel="0" collapsed="false">
      <c r="A4836" s="50"/>
      <c r="B4836" s="51"/>
      <c r="D4836" s="52" t="n">
        <v>50039</v>
      </c>
      <c r="E4836" s="53" t="s">
        <v>10895</v>
      </c>
      <c r="F4836" s="53" t="s">
        <v>10906</v>
      </c>
      <c r="G4836" s="53" t="s">
        <v>10907</v>
      </c>
    </row>
    <row r="4837" customFormat="false" ht="12.75" hidden="false" customHeight="true" outlineLevel="0" collapsed="false">
      <c r="A4837" s="50"/>
      <c r="B4837" s="51"/>
      <c r="D4837" s="52" t="n">
        <v>50039</v>
      </c>
      <c r="E4837" s="53" t="s">
        <v>10895</v>
      </c>
      <c r="F4837" s="53" t="s">
        <v>10908</v>
      </c>
      <c r="G4837" s="53" t="s">
        <v>10909</v>
      </c>
    </row>
    <row r="4838" customFormat="false" ht="12.75" hidden="false" customHeight="true" outlineLevel="0" collapsed="false">
      <c r="D4838" s="52" t="n">
        <v>50039</v>
      </c>
      <c r="E4838" s="53" t="s">
        <v>10895</v>
      </c>
      <c r="F4838" s="53" t="s">
        <v>10910</v>
      </c>
      <c r="G4838" s="53" t="s">
        <v>10911</v>
      </c>
    </row>
    <row r="4839" customFormat="false" ht="12.75" hidden="false" customHeight="true" outlineLevel="0" collapsed="false">
      <c r="D4839" s="52" t="n">
        <v>50039</v>
      </c>
      <c r="E4839" s="53" t="s">
        <v>10895</v>
      </c>
      <c r="F4839" s="53" t="s">
        <v>10912</v>
      </c>
      <c r="G4839" s="53" t="s">
        <v>2169</v>
      </c>
    </row>
    <row r="4840" customFormat="false" ht="12.75" hidden="false" customHeight="true" outlineLevel="0" collapsed="false">
      <c r="D4840" s="52" t="n">
        <v>50039</v>
      </c>
      <c r="E4840" s="53" t="s">
        <v>10895</v>
      </c>
      <c r="F4840" s="53" t="s">
        <v>10913</v>
      </c>
      <c r="G4840" s="53" t="s">
        <v>10914</v>
      </c>
    </row>
    <row r="4841" customFormat="false" ht="12.75" hidden="false" customHeight="true" outlineLevel="0" collapsed="false">
      <c r="D4841" s="52" t="n">
        <v>45017</v>
      </c>
      <c r="E4841" s="53" t="s">
        <v>10915</v>
      </c>
      <c r="F4841" s="53" t="s">
        <v>10916</v>
      </c>
      <c r="G4841" s="53" t="s">
        <v>10917</v>
      </c>
    </row>
    <row r="4842" customFormat="false" ht="12.75" hidden="false" customHeight="true" outlineLevel="0" collapsed="false">
      <c r="D4842" s="52" t="n">
        <v>45017</v>
      </c>
      <c r="E4842" s="53" t="s">
        <v>10915</v>
      </c>
      <c r="F4842" s="53" t="s">
        <v>10918</v>
      </c>
      <c r="G4842" s="53" t="s">
        <v>10919</v>
      </c>
    </row>
    <row r="4843" customFormat="false" ht="12.75" hidden="false" customHeight="true" outlineLevel="0" collapsed="false">
      <c r="D4843" s="52" t="n">
        <v>45017</v>
      </c>
      <c r="E4843" s="53" t="s">
        <v>10915</v>
      </c>
      <c r="F4843" s="53" t="s">
        <v>10920</v>
      </c>
      <c r="G4843" s="53" t="s">
        <v>10921</v>
      </c>
    </row>
    <row r="4844" customFormat="false" ht="12.75" hidden="false" customHeight="true" outlineLevel="0" collapsed="false">
      <c r="D4844" s="52" t="n">
        <v>45017</v>
      </c>
      <c r="E4844" s="53" t="s">
        <v>10915</v>
      </c>
      <c r="F4844" s="53" t="s">
        <v>10922</v>
      </c>
      <c r="G4844" s="53" t="s">
        <v>10923</v>
      </c>
    </row>
    <row r="4845" customFormat="false" ht="12.75" hidden="false" customHeight="true" outlineLevel="0" collapsed="false">
      <c r="D4845" s="52" t="n">
        <v>45017</v>
      </c>
      <c r="E4845" s="53" t="s">
        <v>10915</v>
      </c>
      <c r="F4845" s="53" t="s">
        <v>10924</v>
      </c>
      <c r="G4845" s="53" t="s">
        <v>10925</v>
      </c>
    </row>
    <row r="4846" customFormat="false" ht="12.75" hidden="false" customHeight="true" outlineLevel="0" collapsed="false">
      <c r="D4846" s="52" t="n">
        <v>45017</v>
      </c>
      <c r="E4846" s="53" t="s">
        <v>10915</v>
      </c>
      <c r="F4846" s="53" t="s">
        <v>10926</v>
      </c>
      <c r="G4846" s="53" t="s">
        <v>10927</v>
      </c>
    </row>
    <row r="4847" customFormat="false" ht="12.75" hidden="false" customHeight="true" outlineLevel="0" collapsed="false">
      <c r="D4847" s="52" t="n">
        <v>45017</v>
      </c>
      <c r="E4847" s="53" t="s">
        <v>10915</v>
      </c>
      <c r="F4847" s="53" t="s">
        <v>10928</v>
      </c>
      <c r="G4847" s="53" t="s">
        <v>10929</v>
      </c>
    </row>
    <row r="4848" customFormat="false" ht="12.75" hidden="false" customHeight="true" outlineLevel="0" collapsed="false">
      <c r="D4848" s="52" t="n">
        <v>45017</v>
      </c>
      <c r="E4848" s="53" t="s">
        <v>10915</v>
      </c>
      <c r="F4848" s="53" t="s">
        <v>10930</v>
      </c>
      <c r="G4848" s="53" t="s">
        <v>10931</v>
      </c>
    </row>
    <row r="4849" customFormat="false" ht="12.75" hidden="false" customHeight="true" outlineLevel="0" collapsed="false">
      <c r="D4849" s="52" t="n">
        <v>45017</v>
      </c>
      <c r="E4849" s="53" t="s">
        <v>10915</v>
      </c>
      <c r="F4849" s="53" t="s">
        <v>10932</v>
      </c>
      <c r="G4849" s="53" t="s">
        <v>10933</v>
      </c>
    </row>
    <row r="4850" customFormat="false" ht="12.75" hidden="false" customHeight="true" outlineLevel="0" collapsed="false">
      <c r="D4850" s="52" t="n">
        <v>45017</v>
      </c>
      <c r="E4850" s="53" t="s">
        <v>10915</v>
      </c>
      <c r="F4850" s="53" t="s">
        <v>10934</v>
      </c>
      <c r="G4850" s="53" t="s">
        <v>10935</v>
      </c>
    </row>
    <row r="4851" customFormat="false" ht="12.75" hidden="false" customHeight="true" outlineLevel="0" collapsed="false">
      <c r="D4851" s="52" t="n">
        <v>45017</v>
      </c>
      <c r="E4851" s="53" t="s">
        <v>10915</v>
      </c>
      <c r="F4851" s="53" t="s">
        <v>10936</v>
      </c>
      <c r="G4851" s="53" t="s">
        <v>2462</v>
      </c>
    </row>
    <row r="4852" customFormat="false" ht="12.75" hidden="false" customHeight="true" outlineLevel="0" collapsed="false">
      <c r="D4852" s="52" t="n">
        <v>45017</v>
      </c>
      <c r="E4852" s="53" t="s">
        <v>10915</v>
      </c>
      <c r="F4852" s="53" t="s">
        <v>10937</v>
      </c>
      <c r="G4852" s="53" t="s">
        <v>10938</v>
      </c>
    </row>
    <row r="4853" customFormat="false" ht="12.75" hidden="false" customHeight="true" outlineLevel="0" collapsed="false">
      <c r="D4853" s="52" t="n">
        <v>45017</v>
      </c>
      <c r="E4853" s="53" t="s">
        <v>10915</v>
      </c>
      <c r="F4853" s="53" t="s">
        <v>10939</v>
      </c>
      <c r="G4853" s="53" t="s">
        <v>10940</v>
      </c>
    </row>
    <row r="4854" customFormat="false" ht="12.75" hidden="false" customHeight="true" outlineLevel="0" collapsed="false">
      <c r="D4854" s="52" t="n">
        <v>45017</v>
      </c>
      <c r="E4854" s="53" t="s">
        <v>10915</v>
      </c>
      <c r="F4854" s="53" t="s">
        <v>10941</v>
      </c>
      <c r="G4854" s="53" t="s">
        <v>10942</v>
      </c>
    </row>
    <row r="4855" customFormat="false" ht="12.75" hidden="false" customHeight="true" outlineLevel="0" collapsed="false">
      <c r="D4855" s="52" t="n">
        <v>45017</v>
      </c>
      <c r="E4855" s="53" t="s">
        <v>10915</v>
      </c>
      <c r="F4855" s="53" t="s">
        <v>10943</v>
      </c>
      <c r="G4855" s="53" t="s">
        <v>10944</v>
      </c>
    </row>
    <row r="4856" customFormat="false" ht="12.75" hidden="false" customHeight="true" outlineLevel="0" collapsed="false">
      <c r="D4856" s="52" t="n">
        <v>45017</v>
      </c>
      <c r="E4856" s="53" t="s">
        <v>10915</v>
      </c>
      <c r="F4856" s="53" t="s">
        <v>10945</v>
      </c>
      <c r="G4856" s="53" t="s">
        <v>10946</v>
      </c>
    </row>
    <row r="4857" customFormat="false" ht="12.75" hidden="false" customHeight="true" outlineLevel="0" collapsed="false">
      <c r="D4857" s="52" t="n">
        <v>45017</v>
      </c>
      <c r="E4857" s="53" t="s">
        <v>10915</v>
      </c>
      <c r="F4857" s="53" t="s">
        <v>10947</v>
      </c>
      <c r="G4857" s="53" t="s">
        <v>10948</v>
      </c>
    </row>
    <row r="4858" customFormat="false" ht="12.75" hidden="false" customHeight="true" outlineLevel="0" collapsed="false">
      <c r="D4858" s="52" t="n">
        <v>45017</v>
      </c>
      <c r="E4858" s="53" t="s">
        <v>10915</v>
      </c>
      <c r="F4858" s="53" t="s">
        <v>10949</v>
      </c>
      <c r="G4858" s="53" t="s">
        <v>10950</v>
      </c>
    </row>
    <row r="4859" customFormat="false" ht="12.75" hidden="false" customHeight="true" outlineLevel="0" collapsed="false">
      <c r="D4859" s="52" t="n">
        <v>45017</v>
      </c>
      <c r="E4859" s="53" t="s">
        <v>10915</v>
      </c>
      <c r="F4859" s="53" t="s">
        <v>10951</v>
      </c>
      <c r="G4859" s="53" t="s">
        <v>10952</v>
      </c>
    </row>
    <row r="4860" customFormat="false" ht="12.75" hidden="false" customHeight="true" outlineLevel="0" collapsed="false">
      <c r="D4860" s="52" t="n">
        <v>45017</v>
      </c>
      <c r="E4860" s="53" t="s">
        <v>10915</v>
      </c>
      <c r="F4860" s="53" t="s">
        <v>10953</v>
      </c>
      <c r="G4860" s="53" t="s">
        <v>10328</v>
      </c>
    </row>
    <row r="4861" customFormat="false" ht="12.75" hidden="false" customHeight="true" outlineLevel="0" collapsed="false">
      <c r="D4861" s="52" t="n">
        <v>45017</v>
      </c>
      <c r="E4861" s="53" t="s">
        <v>10915</v>
      </c>
      <c r="F4861" s="53" t="s">
        <v>10954</v>
      </c>
      <c r="G4861" s="53" t="s">
        <v>6050</v>
      </c>
    </row>
    <row r="4862" customFormat="false" ht="12.75" hidden="false" customHeight="true" outlineLevel="0" collapsed="false">
      <c r="D4862" s="52" t="n">
        <v>45017</v>
      </c>
      <c r="E4862" s="53" t="s">
        <v>10915</v>
      </c>
      <c r="F4862" s="53" t="s">
        <v>10955</v>
      </c>
      <c r="G4862" s="53" t="s">
        <v>10956</v>
      </c>
    </row>
    <row r="4863" customFormat="false" ht="12.75" hidden="false" customHeight="true" outlineLevel="0" collapsed="false">
      <c r="D4863" s="52" t="n">
        <v>45017</v>
      </c>
      <c r="E4863" s="53" t="s">
        <v>10915</v>
      </c>
      <c r="F4863" s="53" t="s">
        <v>10957</v>
      </c>
      <c r="G4863" s="53" t="s">
        <v>10958</v>
      </c>
    </row>
    <row r="4864" customFormat="false" ht="12.75" hidden="false" customHeight="true" outlineLevel="0" collapsed="false">
      <c r="D4864" s="52" t="n">
        <v>45017</v>
      </c>
      <c r="E4864" s="53" t="s">
        <v>10915</v>
      </c>
      <c r="F4864" s="53" t="s">
        <v>10959</v>
      </c>
      <c r="G4864" s="53" t="s">
        <v>1496</v>
      </c>
    </row>
    <row r="4865" customFormat="false" ht="12.75" hidden="false" customHeight="true" outlineLevel="0" collapsed="false">
      <c r="D4865" s="52" t="n">
        <v>45017</v>
      </c>
      <c r="E4865" s="53" t="s">
        <v>10915</v>
      </c>
      <c r="F4865" s="53" t="s">
        <v>10960</v>
      </c>
      <c r="G4865" s="53" t="s">
        <v>10961</v>
      </c>
    </row>
    <row r="4866" customFormat="false" ht="12.75" hidden="false" customHeight="true" outlineLevel="0" collapsed="false">
      <c r="D4866" s="52" t="n">
        <v>45017</v>
      </c>
      <c r="E4866" s="53" t="s">
        <v>10915</v>
      </c>
      <c r="F4866" s="53" t="s">
        <v>10962</v>
      </c>
      <c r="G4866" s="53" t="s">
        <v>8542</v>
      </c>
    </row>
    <row r="4867" customFormat="false" ht="12.75" hidden="false" customHeight="true" outlineLevel="0" collapsed="false">
      <c r="D4867" s="52" t="n">
        <v>45017</v>
      </c>
      <c r="E4867" s="53" t="s">
        <v>10915</v>
      </c>
      <c r="F4867" s="53" t="s">
        <v>10963</v>
      </c>
      <c r="G4867" s="53" t="s">
        <v>10964</v>
      </c>
    </row>
    <row r="4868" customFormat="false" ht="12.75" hidden="false" customHeight="true" outlineLevel="0" collapsed="false">
      <c r="D4868" s="52" t="n">
        <v>45017</v>
      </c>
      <c r="E4868" s="53" t="s">
        <v>10915</v>
      </c>
      <c r="F4868" s="53" t="s">
        <v>10965</v>
      </c>
      <c r="G4868" s="53" t="s">
        <v>10966</v>
      </c>
    </row>
    <row r="4869" customFormat="false" ht="12.75" hidden="false" customHeight="true" outlineLevel="0" collapsed="false">
      <c r="D4869" s="52" t="n">
        <v>50040</v>
      </c>
      <c r="E4869" s="51" t="s">
        <v>1449</v>
      </c>
      <c r="F4869" s="53" t="s">
        <v>10967</v>
      </c>
      <c r="G4869" s="53" t="s">
        <v>3334</v>
      </c>
    </row>
    <row r="4870" customFormat="false" ht="12.75" hidden="false" customHeight="true" outlineLevel="0" collapsed="false">
      <c r="D4870" s="52" t="n">
        <v>50040</v>
      </c>
      <c r="E4870" s="51" t="s">
        <v>1449</v>
      </c>
      <c r="F4870" s="53" t="s">
        <v>10968</v>
      </c>
      <c r="G4870" s="53" t="s">
        <v>3338</v>
      </c>
      <c r="H4870" s="54"/>
    </row>
    <row r="4871" customFormat="false" ht="12.75" hidden="false" customHeight="true" outlineLevel="0" collapsed="false">
      <c r="D4871" s="52" t="n">
        <v>50040</v>
      </c>
      <c r="E4871" s="51" t="s">
        <v>1449</v>
      </c>
      <c r="F4871" s="53" t="s">
        <v>10969</v>
      </c>
      <c r="G4871" s="53" t="s">
        <v>3340</v>
      </c>
      <c r="H4871" s="54"/>
    </row>
    <row r="4872" customFormat="false" ht="12.75" hidden="false" customHeight="true" outlineLevel="0" collapsed="false">
      <c r="D4872" s="52" t="n">
        <v>50040</v>
      </c>
      <c r="E4872" s="51" t="s">
        <v>1449</v>
      </c>
      <c r="F4872" s="53" t="s">
        <v>10970</v>
      </c>
      <c r="G4872" s="53" t="s">
        <v>3348</v>
      </c>
      <c r="H4872" s="54"/>
    </row>
    <row r="4873" customFormat="false" ht="12.75" hidden="false" customHeight="true" outlineLevel="0" collapsed="false">
      <c r="D4873" s="52" t="n">
        <v>50040</v>
      </c>
      <c r="E4873" s="51" t="s">
        <v>1449</v>
      </c>
      <c r="F4873" s="53" t="s">
        <v>10971</v>
      </c>
      <c r="G4873" s="53" t="s">
        <v>3354</v>
      </c>
      <c r="H4873" s="54"/>
    </row>
    <row r="4874" customFormat="false" ht="12.75" hidden="false" customHeight="true" outlineLevel="0" collapsed="false">
      <c r="D4874" s="52" t="n">
        <v>50040</v>
      </c>
      <c r="E4874" s="51" t="s">
        <v>1449</v>
      </c>
      <c r="F4874" s="53" t="s">
        <v>10972</v>
      </c>
      <c r="G4874" s="53" t="s">
        <v>3352</v>
      </c>
      <c r="H4874" s="54"/>
    </row>
    <row r="4875" customFormat="false" ht="12.75" hidden="false" customHeight="true" outlineLevel="0" collapsed="false">
      <c r="D4875" s="52" t="n">
        <v>50040</v>
      </c>
      <c r="E4875" s="51" t="s">
        <v>1449</v>
      </c>
      <c r="F4875" s="53" t="s">
        <v>10973</v>
      </c>
      <c r="G4875" s="53" t="s">
        <v>3344</v>
      </c>
      <c r="H4875" s="54"/>
    </row>
    <row r="4876" customFormat="false" ht="12.75" hidden="false" customHeight="true" outlineLevel="0" collapsed="false">
      <c r="D4876" s="52" t="n">
        <v>50040</v>
      </c>
      <c r="E4876" s="51" t="s">
        <v>1449</v>
      </c>
      <c r="F4876" s="53" t="s">
        <v>10974</v>
      </c>
      <c r="G4876" s="53" t="s">
        <v>3346</v>
      </c>
      <c r="H4876" s="54"/>
    </row>
    <row r="4877" customFormat="false" ht="12.75" hidden="false" customHeight="true" outlineLevel="0" collapsed="false">
      <c r="D4877" s="52" t="n">
        <v>50040</v>
      </c>
      <c r="E4877" s="51" t="s">
        <v>1449</v>
      </c>
      <c r="F4877" s="53" t="s">
        <v>10975</v>
      </c>
      <c r="G4877" s="53" t="s">
        <v>3350</v>
      </c>
      <c r="H4877" s="54"/>
    </row>
    <row r="4878" customFormat="false" ht="12.75" hidden="false" customHeight="true" outlineLevel="0" collapsed="false">
      <c r="D4878" s="52" t="n">
        <v>50040</v>
      </c>
      <c r="E4878" s="51" t="s">
        <v>1449</v>
      </c>
      <c r="F4878" s="53" t="s">
        <v>10967</v>
      </c>
      <c r="G4878" s="53" t="s">
        <v>5929</v>
      </c>
      <c r="H4878" s="54"/>
    </row>
    <row r="4879" customFormat="false" ht="12.75" hidden="false" customHeight="true" outlineLevel="0" collapsed="false">
      <c r="D4879" s="52" t="n">
        <v>50040</v>
      </c>
      <c r="E4879" s="51" t="s">
        <v>1449</v>
      </c>
      <c r="F4879" s="53" t="s">
        <v>10968</v>
      </c>
      <c r="G4879" s="53" t="s">
        <v>1990</v>
      </c>
      <c r="H4879" s="54"/>
    </row>
    <row r="4880" customFormat="false" ht="12.75" hidden="false" customHeight="true" outlineLevel="0" collapsed="false">
      <c r="D4880" s="52" t="n">
        <v>50040</v>
      </c>
      <c r="E4880" s="51" t="s">
        <v>1449</v>
      </c>
      <c r="F4880" s="53" t="s">
        <v>10969</v>
      </c>
      <c r="G4880" s="53" t="s">
        <v>5942</v>
      </c>
      <c r="H4880" s="54"/>
    </row>
    <row r="4881" customFormat="false" ht="12.75" hidden="false" customHeight="true" outlineLevel="0" collapsed="false">
      <c r="D4881" s="52" t="n">
        <v>50040</v>
      </c>
      <c r="E4881" s="51" t="s">
        <v>1449</v>
      </c>
      <c r="F4881" s="53" t="s">
        <v>10970</v>
      </c>
      <c r="G4881" s="53" t="s">
        <v>5944</v>
      </c>
      <c r="H4881" s="54"/>
    </row>
    <row r="4882" customFormat="false" ht="12.75" hidden="false" customHeight="true" outlineLevel="0" collapsed="false">
      <c r="D4882" s="52" t="n">
        <v>50040</v>
      </c>
      <c r="E4882" s="51" t="s">
        <v>1449</v>
      </c>
      <c r="F4882" s="53" t="s">
        <v>10976</v>
      </c>
      <c r="G4882" s="53" t="s">
        <v>5946</v>
      </c>
      <c r="H4882" s="54"/>
    </row>
    <row r="4883" customFormat="false" ht="12.75" hidden="false" customHeight="true" outlineLevel="0" collapsed="false">
      <c r="D4883" s="52" t="n">
        <v>50040</v>
      </c>
      <c r="E4883" s="51" t="s">
        <v>1449</v>
      </c>
      <c r="F4883" s="53" t="s">
        <v>10977</v>
      </c>
      <c r="G4883" s="53" t="s">
        <v>5948</v>
      </c>
      <c r="H4883" s="54"/>
    </row>
    <row r="4884" customFormat="false" ht="12.75" hidden="false" customHeight="true" outlineLevel="0" collapsed="false">
      <c r="D4884" s="52" t="n">
        <v>50040</v>
      </c>
      <c r="E4884" s="51" t="s">
        <v>1449</v>
      </c>
      <c r="F4884" s="53" t="s">
        <v>10978</v>
      </c>
      <c r="G4884" s="53" t="s">
        <v>2451</v>
      </c>
      <c r="H4884" s="54"/>
    </row>
    <row r="4885" customFormat="false" ht="12.75" hidden="false" customHeight="true" outlineLevel="0" collapsed="false">
      <c r="D4885" s="52" t="n">
        <v>50040</v>
      </c>
      <c r="E4885" s="51" t="s">
        <v>1449</v>
      </c>
      <c r="F4885" s="53" t="s">
        <v>10979</v>
      </c>
      <c r="G4885" s="53" t="s">
        <v>5958</v>
      </c>
      <c r="H4885" s="54"/>
    </row>
    <row r="4886" customFormat="false" ht="12.75" hidden="false" customHeight="true" outlineLevel="0" collapsed="false">
      <c r="D4886" s="52" t="n">
        <v>50040</v>
      </c>
      <c r="E4886" s="51" t="s">
        <v>1449</v>
      </c>
      <c r="F4886" s="53" t="s">
        <v>10980</v>
      </c>
      <c r="G4886" s="53" t="s">
        <v>5960</v>
      </c>
      <c r="H4886" s="54"/>
    </row>
    <row r="4887" customFormat="false" ht="12.75" hidden="false" customHeight="true" outlineLevel="0" collapsed="false">
      <c r="D4887" s="52" t="n">
        <v>50040</v>
      </c>
      <c r="E4887" s="51" t="s">
        <v>1449</v>
      </c>
      <c r="F4887" s="53" t="s">
        <v>10981</v>
      </c>
      <c r="G4887" s="53" t="s">
        <v>5927</v>
      </c>
      <c r="H4887" s="54"/>
    </row>
    <row r="4888" customFormat="false" ht="12.75" hidden="false" customHeight="true" outlineLevel="0" collapsed="false">
      <c r="D4888" s="52" t="n">
        <v>50040</v>
      </c>
      <c r="E4888" s="51" t="s">
        <v>1449</v>
      </c>
      <c r="F4888" s="53" t="s">
        <v>10982</v>
      </c>
      <c r="G4888" s="53" t="s">
        <v>5936</v>
      </c>
      <c r="H4888" s="54"/>
    </row>
    <row r="4889" customFormat="false" ht="12.75" hidden="false" customHeight="true" outlineLevel="0" collapsed="false">
      <c r="D4889" s="52" t="n">
        <v>50040</v>
      </c>
      <c r="E4889" s="51" t="s">
        <v>1449</v>
      </c>
      <c r="F4889" s="53" t="s">
        <v>10983</v>
      </c>
      <c r="G4889" s="53" t="s">
        <v>5938</v>
      </c>
      <c r="H4889" s="54"/>
    </row>
    <row r="4890" customFormat="false" ht="12.75" hidden="false" customHeight="true" outlineLevel="0" collapsed="false">
      <c r="D4890" s="52" t="n">
        <v>50040</v>
      </c>
      <c r="E4890" s="51" t="s">
        <v>1449</v>
      </c>
      <c r="F4890" s="53" t="s">
        <v>10984</v>
      </c>
      <c r="G4890" s="53" t="s">
        <v>5940</v>
      </c>
      <c r="H4890" s="54"/>
    </row>
    <row r="4891" customFormat="false" ht="12.75" hidden="false" customHeight="true" outlineLevel="0" collapsed="false">
      <c r="D4891" s="52" t="n">
        <v>50040</v>
      </c>
      <c r="E4891" s="51" t="s">
        <v>1449</v>
      </c>
      <c r="F4891" s="53" t="s">
        <v>10985</v>
      </c>
      <c r="G4891" s="53" t="s">
        <v>5950</v>
      </c>
      <c r="H4891" s="54"/>
    </row>
    <row r="4892" customFormat="false" ht="12.75" hidden="false" customHeight="true" outlineLevel="0" collapsed="false">
      <c r="D4892" s="52" t="n">
        <v>50040</v>
      </c>
      <c r="E4892" s="51" t="s">
        <v>1449</v>
      </c>
      <c r="F4892" s="53" t="s">
        <v>10986</v>
      </c>
      <c r="G4892" s="53" t="s">
        <v>5952</v>
      </c>
      <c r="H4892" s="54"/>
    </row>
    <row r="4893" customFormat="false" ht="12.75" hidden="false" customHeight="true" outlineLevel="0" collapsed="false">
      <c r="D4893" s="52" t="n">
        <v>50040</v>
      </c>
      <c r="E4893" s="51" t="s">
        <v>1449</v>
      </c>
      <c r="F4893" s="53" t="s">
        <v>10987</v>
      </c>
      <c r="G4893" s="53" t="s">
        <v>5954</v>
      </c>
      <c r="H4893" s="54"/>
    </row>
    <row r="4894" customFormat="false" ht="12.75" hidden="false" customHeight="true" outlineLevel="0" collapsed="false">
      <c r="D4894" s="52" t="n">
        <v>50040</v>
      </c>
      <c r="E4894" s="51" t="s">
        <v>1449</v>
      </c>
      <c r="F4894" s="53" t="s">
        <v>10988</v>
      </c>
      <c r="G4894" s="53" t="s">
        <v>4144</v>
      </c>
      <c r="H4894" s="54"/>
    </row>
    <row r="4895" customFormat="false" ht="12.75" hidden="false" customHeight="true" outlineLevel="0" collapsed="false">
      <c r="D4895" s="52" t="n">
        <v>50040</v>
      </c>
      <c r="E4895" s="51" t="s">
        <v>1449</v>
      </c>
      <c r="F4895" s="53" t="s">
        <v>10989</v>
      </c>
      <c r="G4895" s="53" t="s">
        <v>5933</v>
      </c>
      <c r="H4895" s="54"/>
    </row>
    <row r="4896" customFormat="false" ht="12.75" hidden="false" customHeight="true" outlineLevel="0" collapsed="false">
      <c r="D4896" s="52" t="n">
        <v>50040</v>
      </c>
      <c r="E4896" s="51" t="s">
        <v>1449</v>
      </c>
      <c r="F4896" s="53" t="s">
        <v>10990</v>
      </c>
      <c r="G4896" s="53" t="s">
        <v>10991</v>
      </c>
      <c r="H4896" s="54"/>
    </row>
    <row r="4897" customFormat="false" ht="12.75" hidden="false" customHeight="true" outlineLevel="0" collapsed="false">
      <c r="D4897" s="52" t="n">
        <v>50041</v>
      </c>
      <c r="E4897" s="51" t="s">
        <v>1576</v>
      </c>
      <c r="F4897" s="53" t="s">
        <v>10992</v>
      </c>
      <c r="G4897" s="53" t="s">
        <v>4769</v>
      </c>
      <c r="H4897" s="54"/>
    </row>
    <row r="4898" customFormat="false" ht="12.75" hidden="false" customHeight="true" outlineLevel="0" collapsed="false">
      <c r="D4898" s="52" t="n">
        <v>50041</v>
      </c>
      <c r="E4898" s="51" t="s">
        <v>1576</v>
      </c>
      <c r="F4898" s="53" t="s">
        <v>10993</v>
      </c>
      <c r="G4898" s="53" t="s">
        <v>4771</v>
      </c>
      <c r="H4898" s="54"/>
    </row>
    <row r="4899" customFormat="false" ht="12.75" hidden="false" customHeight="true" outlineLevel="0" collapsed="false">
      <c r="D4899" s="52" t="n">
        <v>50041</v>
      </c>
      <c r="E4899" s="51" t="s">
        <v>1576</v>
      </c>
      <c r="F4899" s="53" t="s">
        <v>10994</v>
      </c>
      <c r="G4899" s="53" t="s">
        <v>4773</v>
      </c>
      <c r="H4899" s="54"/>
    </row>
    <row r="4900" customFormat="false" ht="12.75" hidden="false" customHeight="true" outlineLevel="0" collapsed="false">
      <c r="D4900" s="52" t="n">
        <v>50041</v>
      </c>
      <c r="E4900" s="51" t="s">
        <v>1576</v>
      </c>
      <c r="F4900" s="53" t="s">
        <v>10995</v>
      </c>
      <c r="G4900" s="53" t="s">
        <v>4784</v>
      </c>
      <c r="H4900" s="54"/>
    </row>
    <row r="4901" customFormat="false" ht="12.75" hidden="false" customHeight="true" outlineLevel="0" collapsed="false">
      <c r="D4901" s="52" t="n">
        <v>50041</v>
      </c>
      <c r="E4901" s="51" t="s">
        <v>1576</v>
      </c>
      <c r="F4901" s="53" t="s">
        <v>10996</v>
      </c>
      <c r="G4901" s="53" t="s">
        <v>4788</v>
      </c>
      <c r="H4901" s="54"/>
    </row>
    <row r="4902" customFormat="false" ht="12.75" hidden="false" customHeight="true" outlineLevel="0" collapsed="false">
      <c r="D4902" s="52" t="n">
        <v>50041</v>
      </c>
      <c r="E4902" s="51" t="s">
        <v>1576</v>
      </c>
      <c r="F4902" s="53" t="s">
        <v>10997</v>
      </c>
      <c r="G4902" s="53" t="s">
        <v>4765</v>
      </c>
      <c r="H4902" s="54"/>
    </row>
    <row r="4903" customFormat="false" ht="12.75" hidden="false" customHeight="true" outlineLevel="0" collapsed="false">
      <c r="D4903" s="52" t="n">
        <v>50041</v>
      </c>
      <c r="E4903" s="51" t="s">
        <v>1576</v>
      </c>
      <c r="F4903" s="53" t="s">
        <v>10998</v>
      </c>
      <c r="G4903" s="53" t="s">
        <v>4775</v>
      </c>
      <c r="H4903" s="54"/>
    </row>
    <row r="4904" customFormat="false" ht="12.75" hidden="false" customHeight="true" outlineLevel="0" collapsed="false">
      <c r="D4904" s="52" t="n">
        <v>50041</v>
      </c>
      <c r="E4904" s="51" t="s">
        <v>1576</v>
      </c>
      <c r="F4904" s="53" t="s">
        <v>10999</v>
      </c>
      <c r="G4904" s="53" t="s">
        <v>4777</v>
      </c>
      <c r="H4904" s="54"/>
    </row>
    <row r="4905" customFormat="false" ht="12.75" hidden="false" customHeight="true" outlineLevel="0" collapsed="false">
      <c r="D4905" s="52" t="n">
        <v>50041</v>
      </c>
      <c r="E4905" s="51" t="s">
        <v>1576</v>
      </c>
      <c r="F4905" s="53" t="s">
        <v>11000</v>
      </c>
      <c r="G4905" s="53" t="s">
        <v>4782</v>
      </c>
      <c r="H4905" s="54"/>
    </row>
    <row r="4906" customFormat="false" ht="12.75" hidden="false" customHeight="true" outlineLevel="0" collapsed="false">
      <c r="D4906" s="52" t="n">
        <v>50041</v>
      </c>
      <c r="E4906" s="51" t="s">
        <v>1576</v>
      </c>
      <c r="F4906" s="53" t="s">
        <v>11001</v>
      </c>
      <c r="G4906" s="53" t="s">
        <v>4786</v>
      </c>
      <c r="H4906" s="54"/>
    </row>
    <row r="4907" customFormat="false" ht="12.75" hidden="false" customHeight="true" outlineLevel="0" collapsed="false">
      <c r="D4907" s="52" t="n">
        <v>50041</v>
      </c>
      <c r="E4907" s="51" t="s">
        <v>1576</v>
      </c>
      <c r="F4907" s="53" t="s">
        <v>11002</v>
      </c>
      <c r="G4907" s="53" t="s">
        <v>4780</v>
      </c>
      <c r="H4907" s="54"/>
    </row>
    <row r="4908" customFormat="false" ht="12.75" hidden="false" customHeight="true" outlineLevel="0" collapsed="false">
      <c r="D4908" s="52" t="n">
        <v>50041</v>
      </c>
      <c r="E4908" s="51" t="s">
        <v>1576</v>
      </c>
      <c r="F4908" s="53" t="s">
        <v>11003</v>
      </c>
      <c r="G4908" s="53" t="s">
        <v>2801</v>
      </c>
      <c r="H4908" s="54"/>
    </row>
    <row r="4909" customFormat="false" ht="12.75" hidden="false" customHeight="true" outlineLevel="0" collapsed="false">
      <c r="D4909" s="52" t="n">
        <v>50041</v>
      </c>
      <c r="E4909" s="51" t="s">
        <v>1576</v>
      </c>
      <c r="F4909" s="53" t="s">
        <v>10992</v>
      </c>
      <c r="G4909" s="53" t="s">
        <v>6127</v>
      </c>
      <c r="H4909" s="54"/>
    </row>
    <row r="4910" customFormat="false" ht="12.75" hidden="false" customHeight="true" outlineLevel="0" collapsed="false">
      <c r="D4910" s="52" t="n">
        <v>50041</v>
      </c>
      <c r="E4910" s="51" t="s">
        <v>1576</v>
      </c>
      <c r="F4910" s="53" t="s">
        <v>10993</v>
      </c>
      <c r="G4910" s="53" t="s">
        <v>6129</v>
      </c>
      <c r="H4910" s="54"/>
    </row>
    <row r="4911" customFormat="false" ht="12.75" hidden="false" customHeight="true" outlineLevel="0" collapsed="false">
      <c r="D4911" s="52" t="n">
        <v>50041</v>
      </c>
      <c r="E4911" s="51" t="s">
        <v>1576</v>
      </c>
      <c r="F4911" s="53" t="s">
        <v>10994</v>
      </c>
      <c r="G4911" s="53" t="s">
        <v>6123</v>
      </c>
      <c r="H4911" s="54"/>
    </row>
    <row r="4912" customFormat="false" ht="12.75" hidden="false" customHeight="true" outlineLevel="0" collapsed="false">
      <c r="D4912" s="52" t="n">
        <v>50041</v>
      </c>
      <c r="E4912" s="51" t="s">
        <v>1576</v>
      </c>
      <c r="F4912" s="53" t="s">
        <v>10997</v>
      </c>
      <c r="G4912" s="53" t="s">
        <v>6120</v>
      </c>
      <c r="H4912" s="54"/>
    </row>
    <row r="4913" customFormat="false" ht="12.75" hidden="false" customHeight="true" outlineLevel="0" collapsed="false">
      <c r="D4913" s="52" t="n">
        <v>50041</v>
      </c>
      <c r="E4913" s="51" t="s">
        <v>1576</v>
      </c>
      <c r="F4913" s="53" t="s">
        <v>10999</v>
      </c>
      <c r="G4913" s="53" t="s">
        <v>6131</v>
      </c>
      <c r="H4913" s="54"/>
    </row>
    <row r="4914" customFormat="false" ht="12.75" hidden="false" customHeight="true" outlineLevel="0" collapsed="false">
      <c r="D4914" s="52" t="n">
        <v>50041</v>
      </c>
      <c r="E4914" s="51" t="s">
        <v>1576</v>
      </c>
      <c r="F4914" s="53" t="s">
        <v>11000</v>
      </c>
      <c r="G4914" s="53" t="s">
        <v>4263</v>
      </c>
      <c r="H4914" s="54"/>
    </row>
    <row r="4915" customFormat="false" ht="12.75" hidden="false" customHeight="true" outlineLevel="0" collapsed="false">
      <c r="D4915" s="52" t="n">
        <v>50041</v>
      </c>
      <c r="E4915" s="51" t="s">
        <v>1576</v>
      </c>
      <c r="F4915" s="53" t="s">
        <v>11004</v>
      </c>
      <c r="G4915" s="53" t="s">
        <v>6125</v>
      </c>
      <c r="H4915" s="54"/>
    </row>
    <row r="4916" customFormat="false" ht="12.75" hidden="false" customHeight="true" outlineLevel="0" collapsed="false">
      <c r="D4916" s="52" t="n">
        <v>50041</v>
      </c>
      <c r="E4916" s="51" t="s">
        <v>1576</v>
      </c>
      <c r="F4916" s="53" t="s">
        <v>11005</v>
      </c>
      <c r="G4916" s="53" t="s">
        <v>11006</v>
      </c>
      <c r="H4916" s="54"/>
    </row>
    <row r="4917" customFormat="false" ht="12.75" hidden="false" customHeight="true" outlineLevel="0" collapsed="false">
      <c r="H4917" s="54"/>
    </row>
  </sheetData>
  <autoFilter ref="A2:G4917"/>
  <mergeCells count="2">
    <mergeCell ref="A1:B1"/>
    <mergeCell ref="D1:G1"/>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CCFF"/>
    <pageSetUpPr fitToPage="false"/>
  </sheetPr>
  <dimension ref="A1:H433"/>
  <sheetViews>
    <sheetView showFormulas="false" showGridLines="true" showRowColHeaders="true" showZeros="true" rightToLeft="false" tabSelected="false" showOutlineSymbols="true" defaultGridColor="true" view="normal" topLeftCell="A387" colorId="64" zoomScale="100" zoomScaleNormal="100" zoomScalePageLayoutView="100" workbookViewId="0">
      <selection pane="topLeft" activeCell="A33" activeCellId="0" sqref="A33"/>
    </sheetView>
  </sheetViews>
  <sheetFormatPr defaultColWidth="9.13671875" defaultRowHeight="11.25" zeroHeight="false" outlineLevelRow="0" outlineLevelCol="0"/>
  <cols>
    <col collapsed="false" customWidth="true" hidden="false" outlineLevel="0" max="1" min="1" style="55" width="11.3"/>
    <col collapsed="false" customWidth="true" hidden="false" outlineLevel="0" max="2" min="2" style="56" width="52.29"/>
    <col collapsed="false" customWidth="true" hidden="false" outlineLevel="0" max="3" min="3" style="56" width="107.15"/>
    <col collapsed="false" customWidth="true" hidden="false" outlineLevel="0" max="4" min="4" style="56" width="13.14"/>
    <col collapsed="false" customWidth="true" hidden="false" outlineLevel="0" max="5" min="5" style="56" width="28.98"/>
    <col collapsed="false" customWidth="false" hidden="false" outlineLevel="0" max="1024" min="6" style="56" width="9.13"/>
  </cols>
  <sheetData>
    <row r="1" customFormat="false" ht="11.25" hidden="false" customHeight="true" outlineLevel="0" collapsed="false">
      <c r="A1" s="57" t="s">
        <v>11007</v>
      </c>
      <c r="B1" s="58" t="s">
        <v>11008</v>
      </c>
      <c r="C1" s="59" t="s">
        <v>11009</v>
      </c>
    </row>
    <row r="2" customFormat="false" ht="12" hidden="false" customHeight="false" outlineLevel="0" collapsed="false">
      <c r="A2" s="57"/>
      <c r="B2" s="60" t="s">
        <v>11010</v>
      </c>
      <c r="C2" s="59"/>
    </row>
    <row r="3" customFormat="false" ht="11.25" hidden="false" customHeight="false" outlineLevel="0" collapsed="false">
      <c r="A3" s="61" t="s">
        <v>11011</v>
      </c>
      <c r="B3" s="62" t="s">
        <v>11012</v>
      </c>
      <c r="C3" s="63" t="s">
        <v>11013</v>
      </c>
    </row>
    <row r="4" customFormat="false" ht="11.25" hidden="false" customHeight="false" outlineLevel="0" collapsed="false">
      <c r="A4" s="61"/>
      <c r="B4" s="62" t="s">
        <v>11014</v>
      </c>
      <c r="C4" s="64" t="s">
        <v>11015</v>
      </c>
    </row>
    <row r="5" customFormat="false" ht="11.25" hidden="false" customHeight="false" outlineLevel="0" collapsed="false">
      <c r="A5" s="61"/>
      <c r="B5" s="62" t="s">
        <v>11016</v>
      </c>
      <c r="C5" s="65" t="s">
        <v>11017</v>
      </c>
    </row>
    <row r="6" customFormat="false" ht="11.25" hidden="false" customHeight="false" outlineLevel="0" collapsed="false">
      <c r="A6" s="61"/>
      <c r="B6" s="62" t="s">
        <v>11018</v>
      </c>
      <c r="C6" s="65" t="s">
        <v>11019</v>
      </c>
    </row>
    <row r="7" customFormat="false" ht="11.25" hidden="false" customHeight="false" outlineLevel="0" collapsed="false">
      <c r="A7" s="61"/>
      <c r="B7" s="66"/>
      <c r="C7" s="65" t="s">
        <v>11020</v>
      </c>
    </row>
    <row r="8" customFormat="false" ht="11.25" hidden="false" customHeight="false" outlineLevel="0" collapsed="false">
      <c r="A8" s="61"/>
      <c r="B8" s="66"/>
      <c r="C8" s="65" t="s">
        <v>11021</v>
      </c>
    </row>
    <row r="9" customFormat="false" ht="11.25" hidden="false" customHeight="false" outlineLevel="0" collapsed="false">
      <c r="A9" s="61"/>
      <c r="B9" s="66"/>
      <c r="C9" s="65" t="s">
        <v>11022</v>
      </c>
    </row>
    <row r="10" customFormat="false" ht="11.25" hidden="false" customHeight="false" outlineLevel="0" collapsed="false">
      <c r="A10" s="61"/>
      <c r="B10" s="66"/>
      <c r="C10" s="65" t="s">
        <v>11023</v>
      </c>
    </row>
    <row r="11" customFormat="false" ht="11.25" hidden="false" customHeight="false" outlineLevel="0" collapsed="false">
      <c r="A11" s="61"/>
      <c r="B11" s="66"/>
      <c r="C11" s="67" t="s">
        <v>11024</v>
      </c>
    </row>
    <row r="12" customFormat="false" ht="11.25" hidden="false" customHeight="false" outlineLevel="0" collapsed="false">
      <c r="A12" s="61"/>
      <c r="B12" s="66"/>
      <c r="C12" s="68" t="s">
        <v>11025</v>
      </c>
    </row>
    <row r="13" customFormat="false" ht="11.25" hidden="false" customHeight="false" outlineLevel="0" collapsed="false">
      <c r="A13" s="61"/>
      <c r="B13" s="66"/>
      <c r="C13" s="67" t="s">
        <v>11026</v>
      </c>
    </row>
    <row r="14" customFormat="false" ht="11.25" hidden="false" customHeight="false" outlineLevel="0" collapsed="false">
      <c r="A14" s="61"/>
      <c r="B14" s="66"/>
      <c r="C14" s="69" t="s">
        <v>11027</v>
      </c>
    </row>
    <row r="15" customFormat="false" ht="12" hidden="false" customHeight="false" outlineLevel="0" collapsed="false">
      <c r="A15" s="61"/>
      <c r="B15" s="70"/>
      <c r="C15" s="71" t="s">
        <v>11028</v>
      </c>
    </row>
    <row r="16" customFormat="false" ht="22.5" hidden="false" customHeight="false" outlineLevel="0" collapsed="false">
      <c r="A16" s="61" t="s">
        <v>11029</v>
      </c>
      <c r="B16" s="62" t="s">
        <v>11030</v>
      </c>
      <c r="C16" s="63" t="s">
        <v>11031</v>
      </c>
    </row>
    <row r="17" customFormat="false" ht="11.25" hidden="false" customHeight="false" outlineLevel="0" collapsed="false">
      <c r="A17" s="61"/>
      <c r="B17" s="62" t="s">
        <v>11032</v>
      </c>
      <c r="C17" s="72"/>
    </row>
    <row r="18" customFormat="false" ht="33.75" hidden="false" customHeight="false" outlineLevel="0" collapsed="false">
      <c r="A18" s="61"/>
      <c r="B18" s="62" t="s">
        <v>11033</v>
      </c>
      <c r="C18" s="72" t="s">
        <v>11034</v>
      </c>
    </row>
    <row r="19" customFormat="false" ht="12" hidden="false" customHeight="false" outlineLevel="0" collapsed="false">
      <c r="A19" s="61"/>
      <c r="B19" s="73" t="s">
        <v>11035</v>
      </c>
      <c r="C19" s="74"/>
    </row>
    <row r="20" customFormat="false" ht="11.25" hidden="false" customHeight="true" outlineLevel="0" collapsed="false">
      <c r="A20" s="75" t="n">
        <v>3</v>
      </c>
      <c r="B20" s="62" t="s">
        <v>11036</v>
      </c>
      <c r="C20" s="76" t="s">
        <v>11037</v>
      </c>
    </row>
    <row r="21" customFormat="false" ht="11.25" hidden="false" customHeight="false" outlineLevel="0" collapsed="false">
      <c r="A21" s="75"/>
      <c r="B21" s="62" t="s">
        <v>11038</v>
      </c>
      <c r="C21" s="76"/>
    </row>
    <row r="22" customFormat="false" ht="11.25" hidden="false" customHeight="false" outlineLevel="0" collapsed="false">
      <c r="A22" s="75"/>
      <c r="B22" s="62" t="s">
        <v>11039</v>
      </c>
      <c r="C22" s="76"/>
    </row>
    <row r="23" customFormat="false" ht="12" hidden="false" customHeight="false" outlineLevel="0" collapsed="false">
      <c r="A23" s="75"/>
      <c r="B23" s="73"/>
      <c r="C23" s="76"/>
    </row>
    <row r="24" customFormat="false" ht="11.25" hidden="false" customHeight="true" outlineLevel="0" collapsed="false">
      <c r="A24" s="75" t="n">
        <v>4</v>
      </c>
      <c r="B24" s="62" t="s">
        <v>11040</v>
      </c>
      <c r="C24" s="76" t="s">
        <v>11041</v>
      </c>
    </row>
    <row r="25" customFormat="false" ht="11.25" hidden="false" customHeight="false" outlineLevel="0" collapsed="false">
      <c r="A25" s="75"/>
      <c r="B25" s="62" t="s">
        <v>11014</v>
      </c>
      <c r="C25" s="76"/>
    </row>
    <row r="26" customFormat="false" ht="12" hidden="false" customHeight="false" outlineLevel="0" collapsed="false">
      <c r="A26" s="75"/>
      <c r="B26" s="73" t="s">
        <v>11042</v>
      </c>
      <c r="C26" s="76"/>
    </row>
    <row r="27" customFormat="false" ht="11.25" hidden="false" customHeight="true" outlineLevel="0" collapsed="false">
      <c r="A27" s="75" t="n">
        <v>5</v>
      </c>
      <c r="B27" s="62" t="s">
        <v>11043</v>
      </c>
      <c r="C27" s="76" t="s">
        <v>11044</v>
      </c>
    </row>
    <row r="28" customFormat="false" ht="11.25" hidden="false" customHeight="false" outlineLevel="0" collapsed="false">
      <c r="A28" s="75"/>
      <c r="B28" s="62" t="s">
        <v>11014</v>
      </c>
      <c r="C28" s="76"/>
    </row>
    <row r="29" customFormat="false" ht="12" hidden="false" customHeight="false" outlineLevel="0" collapsed="false">
      <c r="A29" s="75"/>
      <c r="B29" s="73" t="s">
        <v>11045</v>
      </c>
      <c r="C29" s="76"/>
    </row>
    <row r="30" customFormat="false" ht="45.75" hidden="false" customHeight="false" outlineLevel="0" collapsed="false">
      <c r="A30" s="77" t="n">
        <v>6</v>
      </c>
      <c r="B30" s="78" t="s">
        <v>11046</v>
      </c>
      <c r="C30" s="79" t="s">
        <v>11047</v>
      </c>
    </row>
    <row r="31" customFormat="false" ht="34.5" hidden="false" customHeight="false" outlineLevel="0" collapsed="false">
      <c r="A31" s="77" t="n">
        <v>7</v>
      </c>
      <c r="B31" s="78" t="s">
        <v>11048</v>
      </c>
      <c r="C31" s="79" t="s">
        <v>11049</v>
      </c>
    </row>
    <row r="32" customFormat="false" ht="68.25" hidden="false" customHeight="false" outlineLevel="0" collapsed="false">
      <c r="A32" s="80" t="n">
        <v>8</v>
      </c>
      <c r="B32" s="78" t="s">
        <v>11050</v>
      </c>
      <c r="C32" s="79" t="s">
        <v>11051</v>
      </c>
    </row>
    <row r="33" customFormat="false" ht="11.25" hidden="false" customHeight="false" outlineLevel="0" collapsed="false">
      <c r="A33" s="61" t="s">
        <v>11052</v>
      </c>
      <c r="B33" s="62" t="s">
        <v>11053</v>
      </c>
      <c r="C33" s="63" t="s">
        <v>11054</v>
      </c>
    </row>
    <row r="34" customFormat="false" ht="11.25" hidden="false" customHeight="false" outlineLevel="0" collapsed="false">
      <c r="A34" s="61"/>
      <c r="B34" s="62" t="s">
        <v>11032</v>
      </c>
      <c r="C34" s="72" t="s">
        <v>11055</v>
      </c>
    </row>
    <row r="35" customFormat="false" ht="11.25" hidden="false" customHeight="false" outlineLevel="0" collapsed="false">
      <c r="A35" s="61"/>
      <c r="B35" s="62" t="s">
        <v>11056</v>
      </c>
      <c r="C35" s="72" t="s">
        <v>11057</v>
      </c>
    </row>
    <row r="36" customFormat="false" ht="11.25" hidden="false" customHeight="false" outlineLevel="0" collapsed="false">
      <c r="A36" s="61"/>
      <c r="B36" s="62" t="s">
        <v>11058</v>
      </c>
      <c r="C36" s="72" t="s">
        <v>11059</v>
      </c>
    </row>
    <row r="37" customFormat="false" ht="11.25" hidden="false" customHeight="false" outlineLevel="0" collapsed="false">
      <c r="A37" s="61"/>
      <c r="B37" s="66"/>
      <c r="C37" s="72" t="s">
        <v>11060</v>
      </c>
    </row>
    <row r="38" customFormat="false" ht="11.25" hidden="false" customHeight="false" outlineLevel="0" collapsed="false">
      <c r="A38" s="61"/>
      <c r="B38" s="66"/>
      <c r="C38" s="72" t="s">
        <v>11061</v>
      </c>
    </row>
    <row r="39" customFormat="false" ht="11.25" hidden="false" customHeight="false" outlineLevel="0" collapsed="false">
      <c r="A39" s="61"/>
      <c r="B39" s="66"/>
      <c r="C39" s="72" t="s">
        <v>11062</v>
      </c>
    </row>
    <row r="40" customFormat="false" ht="11.25" hidden="false" customHeight="false" outlineLevel="0" collapsed="false">
      <c r="A40" s="61"/>
      <c r="B40" s="66"/>
      <c r="C40" s="72" t="s">
        <v>11063</v>
      </c>
    </row>
    <row r="41" customFormat="false" ht="11.25" hidden="false" customHeight="false" outlineLevel="0" collapsed="false">
      <c r="A41" s="61"/>
      <c r="B41" s="66"/>
      <c r="C41" s="72" t="s">
        <v>11064</v>
      </c>
    </row>
    <row r="42" customFormat="false" ht="12" hidden="false" customHeight="false" outlineLevel="0" collapsed="false">
      <c r="A42" s="61"/>
      <c r="B42" s="70"/>
      <c r="C42" s="81" t="s">
        <v>11065</v>
      </c>
    </row>
    <row r="43" customFormat="false" ht="11.25" hidden="false" customHeight="true" outlineLevel="0" collapsed="false">
      <c r="A43" s="61" t="s">
        <v>11066</v>
      </c>
      <c r="B43" s="62" t="s">
        <v>11067</v>
      </c>
      <c r="C43" s="76" t="s">
        <v>11068</v>
      </c>
    </row>
    <row r="44" customFormat="false" ht="11.25" hidden="false" customHeight="false" outlineLevel="0" collapsed="false">
      <c r="A44" s="61"/>
      <c r="B44" s="62" t="s">
        <v>11038</v>
      </c>
      <c r="C44" s="76"/>
    </row>
    <row r="45" customFormat="false" ht="11.25" hidden="false" customHeight="false" outlineLevel="0" collapsed="false">
      <c r="A45" s="61"/>
      <c r="B45" s="62" t="s">
        <v>11039</v>
      </c>
      <c r="C45" s="76"/>
    </row>
    <row r="46" customFormat="false" ht="12" hidden="false" customHeight="false" outlineLevel="0" collapsed="false">
      <c r="A46" s="61"/>
      <c r="B46" s="73"/>
      <c r="C46" s="76"/>
    </row>
    <row r="47" customFormat="false" ht="11.25" hidden="false" customHeight="true" outlineLevel="0" collapsed="false">
      <c r="A47" s="75" t="n">
        <v>23</v>
      </c>
      <c r="B47" s="62" t="s">
        <v>11069</v>
      </c>
      <c r="C47" s="76" t="s">
        <v>11070</v>
      </c>
    </row>
    <row r="48" customFormat="false" ht="11.25" hidden="false" customHeight="false" outlineLevel="0" collapsed="false">
      <c r="A48" s="75"/>
      <c r="B48" s="62" t="s">
        <v>11014</v>
      </c>
      <c r="C48" s="76"/>
    </row>
    <row r="49" customFormat="false" ht="12" hidden="false" customHeight="false" outlineLevel="0" collapsed="false">
      <c r="A49" s="75"/>
      <c r="B49" s="73" t="s">
        <v>11071</v>
      </c>
      <c r="C49" s="76"/>
    </row>
    <row r="50" customFormat="false" ht="11.25" hidden="false" customHeight="true" outlineLevel="0" collapsed="false">
      <c r="A50" s="75" t="n">
        <v>24</v>
      </c>
      <c r="B50" s="62" t="s">
        <v>11072</v>
      </c>
      <c r="C50" s="76" t="s">
        <v>11073</v>
      </c>
    </row>
    <row r="51" customFormat="false" ht="11.25" hidden="false" customHeight="false" outlineLevel="0" collapsed="false">
      <c r="A51" s="75"/>
      <c r="B51" s="62" t="s">
        <v>11074</v>
      </c>
      <c r="C51" s="76"/>
    </row>
    <row r="52" customFormat="false" ht="12" hidden="false" customHeight="false" outlineLevel="0" collapsed="false">
      <c r="A52" s="75"/>
      <c r="B52" s="73" t="s">
        <v>11075</v>
      </c>
      <c r="C52" s="76"/>
    </row>
    <row r="53" customFormat="false" ht="11.25" hidden="false" customHeight="false" outlineLevel="0" collapsed="false">
      <c r="A53" s="75" t="n">
        <v>25</v>
      </c>
      <c r="B53" s="62" t="s">
        <v>11076</v>
      </c>
      <c r="C53" s="82" t="s">
        <v>11077</v>
      </c>
    </row>
    <row r="54" customFormat="false" ht="11.25" hidden="false" customHeight="false" outlineLevel="0" collapsed="false">
      <c r="A54" s="75"/>
      <c r="B54" s="62" t="s">
        <v>11014</v>
      </c>
      <c r="C54" s="83" t="s">
        <v>11078</v>
      </c>
    </row>
    <row r="55" customFormat="false" ht="11.25" hidden="false" customHeight="false" outlineLevel="0" collapsed="false">
      <c r="A55" s="75"/>
      <c r="B55" s="62" t="s">
        <v>11079</v>
      </c>
      <c r="C55" s="83" t="s">
        <v>11080</v>
      </c>
    </row>
    <row r="56" customFormat="false" ht="12" hidden="false" customHeight="false" outlineLevel="0" collapsed="false">
      <c r="A56" s="75" t="n">
        <v>25</v>
      </c>
      <c r="B56" s="73" t="s">
        <v>11081</v>
      </c>
      <c r="C56" s="84" t="s">
        <v>11082</v>
      </c>
    </row>
    <row r="57" customFormat="false" ht="11.25" hidden="false" customHeight="false" outlineLevel="0" collapsed="false">
      <c r="A57" s="61" t="s">
        <v>11083</v>
      </c>
      <c r="B57" s="62" t="s">
        <v>11084</v>
      </c>
      <c r="C57" s="63" t="s">
        <v>11085</v>
      </c>
    </row>
    <row r="58" customFormat="false" ht="11.25" hidden="false" customHeight="false" outlineLevel="0" collapsed="false">
      <c r="A58" s="61"/>
      <c r="B58" s="62" t="s">
        <v>11014</v>
      </c>
      <c r="C58" s="72" t="s">
        <v>11086</v>
      </c>
    </row>
    <row r="59" customFormat="false" ht="11.25" hidden="false" customHeight="false" outlineLevel="0" collapsed="false">
      <c r="A59" s="61"/>
      <c r="B59" s="62" t="s">
        <v>11087</v>
      </c>
      <c r="C59" s="72" t="s">
        <v>11088</v>
      </c>
    </row>
    <row r="60" customFormat="false" ht="11.25" hidden="false" customHeight="false" outlineLevel="0" collapsed="false">
      <c r="A60" s="61"/>
      <c r="B60" s="62" t="s">
        <v>11089</v>
      </c>
      <c r="C60" s="72" t="s">
        <v>11090</v>
      </c>
    </row>
    <row r="61" customFormat="false" ht="11.25" hidden="false" customHeight="false" outlineLevel="0" collapsed="false">
      <c r="A61" s="61"/>
      <c r="B61" s="62"/>
      <c r="C61" s="72" t="s">
        <v>11091</v>
      </c>
    </row>
    <row r="62" customFormat="false" ht="11.25" hidden="false" customHeight="false" outlineLevel="0" collapsed="false">
      <c r="A62" s="61"/>
      <c r="B62" s="66"/>
      <c r="C62" s="72" t="s">
        <v>11092</v>
      </c>
    </row>
    <row r="63" customFormat="false" ht="11.25" hidden="false" customHeight="false" outlineLevel="0" collapsed="false">
      <c r="A63" s="61"/>
      <c r="B63" s="66"/>
      <c r="C63" s="72" t="s">
        <v>11093</v>
      </c>
    </row>
    <row r="64" customFormat="false" ht="11.25" hidden="false" customHeight="false" outlineLevel="0" collapsed="false">
      <c r="A64" s="61"/>
      <c r="B64" s="66"/>
      <c r="C64" s="72" t="s">
        <v>11094</v>
      </c>
    </row>
    <row r="65" customFormat="false" ht="11.25" hidden="false" customHeight="false" outlineLevel="0" collapsed="false">
      <c r="A65" s="61"/>
      <c r="B65" s="66"/>
      <c r="C65" s="63"/>
    </row>
    <row r="66" customFormat="false" ht="23.25" hidden="false" customHeight="false" outlineLevel="0" collapsed="false">
      <c r="A66" s="61"/>
      <c r="B66" s="70"/>
      <c r="C66" s="85" t="s">
        <v>11095</v>
      </c>
    </row>
    <row r="67" customFormat="false" ht="22.5" hidden="false" customHeight="false" outlineLevel="0" collapsed="false">
      <c r="A67" s="61" t="s">
        <v>11096</v>
      </c>
      <c r="B67" s="62" t="s">
        <v>11097</v>
      </c>
      <c r="C67" s="63" t="s">
        <v>11098</v>
      </c>
    </row>
    <row r="68" customFormat="false" ht="11.25" hidden="false" customHeight="false" outlineLevel="0" collapsed="false">
      <c r="A68" s="61"/>
      <c r="B68" s="62" t="s">
        <v>11032</v>
      </c>
      <c r="C68" s="72" t="s">
        <v>11099</v>
      </c>
    </row>
    <row r="69" customFormat="false" ht="11.25" hidden="false" customHeight="false" outlineLevel="0" collapsed="false">
      <c r="A69" s="61"/>
      <c r="B69" s="62" t="s">
        <v>11100</v>
      </c>
      <c r="C69" s="72" t="s">
        <v>11101</v>
      </c>
    </row>
    <row r="70" customFormat="false" ht="11.25" hidden="false" customHeight="false" outlineLevel="0" collapsed="false">
      <c r="A70" s="61"/>
      <c r="B70" s="62" t="s">
        <v>11058</v>
      </c>
      <c r="C70" s="72" t="s">
        <v>11102</v>
      </c>
    </row>
    <row r="71" customFormat="false" ht="11.25" hidden="false" customHeight="false" outlineLevel="0" collapsed="false">
      <c r="A71" s="61"/>
      <c r="B71" s="66"/>
      <c r="C71" s="72" t="s">
        <v>11103</v>
      </c>
    </row>
    <row r="72" customFormat="false" ht="11.25" hidden="false" customHeight="false" outlineLevel="0" collapsed="false">
      <c r="A72" s="61"/>
      <c r="B72" s="66"/>
      <c r="C72" s="72" t="s">
        <v>11104</v>
      </c>
    </row>
    <row r="73" customFormat="false" ht="11.25" hidden="false" customHeight="false" outlineLevel="0" collapsed="false">
      <c r="A73" s="61"/>
      <c r="B73" s="66"/>
      <c r="C73" s="72" t="s">
        <v>11105</v>
      </c>
    </row>
    <row r="74" customFormat="false" ht="11.25" hidden="false" customHeight="false" outlineLevel="0" collapsed="false">
      <c r="A74" s="61"/>
      <c r="B74" s="66"/>
      <c r="C74" s="63"/>
    </row>
    <row r="75" customFormat="false" ht="12" hidden="false" customHeight="false" outlineLevel="0" collapsed="false">
      <c r="A75" s="61"/>
      <c r="B75" s="70"/>
      <c r="C75" s="85" t="s">
        <v>11106</v>
      </c>
    </row>
    <row r="76" customFormat="false" ht="11.25" hidden="false" customHeight="true" outlineLevel="0" collapsed="false">
      <c r="A76" s="61" t="s">
        <v>11107</v>
      </c>
      <c r="B76" s="62" t="s">
        <v>11108</v>
      </c>
      <c r="C76" s="76" t="s">
        <v>11109</v>
      </c>
    </row>
    <row r="77" customFormat="false" ht="11.25" hidden="false" customHeight="false" outlineLevel="0" collapsed="false">
      <c r="A77" s="61"/>
      <c r="B77" s="62" t="s">
        <v>11032</v>
      </c>
      <c r="C77" s="76"/>
    </row>
    <row r="78" customFormat="false" ht="11.25" hidden="false" customHeight="false" outlineLevel="0" collapsed="false">
      <c r="A78" s="61"/>
      <c r="B78" s="62" t="s">
        <v>11110</v>
      </c>
      <c r="C78" s="76"/>
    </row>
    <row r="79" customFormat="false" ht="12" hidden="false" customHeight="false" outlineLevel="0" collapsed="false">
      <c r="A79" s="61"/>
      <c r="B79" s="73" t="s">
        <v>11111</v>
      </c>
      <c r="C79" s="76"/>
    </row>
    <row r="80" customFormat="false" ht="11.25" hidden="false" customHeight="true" outlineLevel="0" collapsed="false">
      <c r="A80" s="61" t="s">
        <v>11112</v>
      </c>
      <c r="B80" s="62" t="s">
        <v>11113</v>
      </c>
      <c r="C80" s="76" t="s">
        <v>11114</v>
      </c>
    </row>
    <row r="81" customFormat="false" ht="11.25" hidden="false" customHeight="false" outlineLevel="0" collapsed="false">
      <c r="A81" s="61"/>
      <c r="B81" s="62" t="s">
        <v>11032</v>
      </c>
      <c r="C81" s="76"/>
    </row>
    <row r="82" customFormat="false" ht="11.25" hidden="false" customHeight="false" outlineLevel="0" collapsed="false">
      <c r="A82" s="61"/>
      <c r="B82" s="62" t="s">
        <v>11056</v>
      </c>
      <c r="C82" s="76"/>
    </row>
    <row r="83" customFormat="false" ht="12" hidden="false" customHeight="false" outlineLevel="0" collapsed="false">
      <c r="A83" s="61"/>
      <c r="B83" s="73" t="s">
        <v>11058</v>
      </c>
      <c r="C83" s="76"/>
    </row>
    <row r="84" customFormat="false" ht="11.25" hidden="false" customHeight="true" outlineLevel="0" collapsed="false">
      <c r="A84" s="75" t="n">
        <v>45</v>
      </c>
      <c r="B84" s="62" t="s">
        <v>11115</v>
      </c>
      <c r="C84" s="76" t="s">
        <v>11116</v>
      </c>
    </row>
    <row r="85" customFormat="false" ht="11.25" hidden="false" customHeight="false" outlineLevel="0" collapsed="false">
      <c r="A85" s="75"/>
      <c r="B85" s="62" t="s">
        <v>11038</v>
      </c>
      <c r="C85" s="76"/>
    </row>
    <row r="86" customFormat="false" ht="11.25" hidden="false" customHeight="false" outlineLevel="0" collapsed="false">
      <c r="A86" s="75"/>
      <c r="B86" s="62" t="s">
        <v>11117</v>
      </c>
      <c r="C86" s="76"/>
    </row>
    <row r="87" customFormat="false" ht="12" hidden="false" customHeight="false" outlineLevel="0" collapsed="false">
      <c r="A87" s="75"/>
      <c r="B87" s="73"/>
      <c r="C87" s="76"/>
    </row>
    <row r="88" customFormat="false" ht="11.25" hidden="false" customHeight="true" outlineLevel="0" collapsed="false">
      <c r="A88" s="75" t="n">
        <v>46</v>
      </c>
      <c r="B88" s="62" t="s">
        <v>11118</v>
      </c>
      <c r="C88" s="76" t="s">
        <v>11119</v>
      </c>
    </row>
    <row r="89" customFormat="false" ht="11.25" hidden="false" customHeight="false" outlineLevel="0" collapsed="false">
      <c r="A89" s="75"/>
      <c r="B89" s="62" t="s">
        <v>11038</v>
      </c>
      <c r="C89" s="76"/>
    </row>
    <row r="90" customFormat="false" ht="11.25" hidden="false" customHeight="false" outlineLevel="0" collapsed="false">
      <c r="A90" s="75"/>
      <c r="B90" s="62" t="s">
        <v>11117</v>
      </c>
      <c r="C90" s="76"/>
    </row>
    <row r="91" customFormat="false" ht="12" hidden="false" customHeight="false" outlineLevel="0" collapsed="false">
      <c r="A91" s="75"/>
      <c r="B91" s="73"/>
      <c r="C91" s="76"/>
    </row>
    <row r="92" customFormat="false" ht="11.25" hidden="false" customHeight="true" outlineLevel="0" collapsed="false">
      <c r="A92" s="61" t="s">
        <v>11120</v>
      </c>
      <c r="B92" s="62" t="s">
        <v>11121</v>
      </c>
      <c r="C92" s="76" t="s">
        <v>11122</v>
      </c>
    </row>
    <row r="93" customFormat="false" ht="11.25" hidden="false" customHeight="false" outlineLevel="0" collapsed="false">
      <c r="A93" s="61"/>
      <c r="B93" s="62" t="s">
        <v>11038</v>
      </c>
      <c r="C93" s="76"/>
    </row>
    <row r="94" customFormat="false" ht="11.25" hidden="false" customHeight="false" outlineLevel="0" collapsed="false">
      <c r="A94" s="61"/>
      <c r="B94" s="62" t="s">
        <v>11039</v>
      </c>
      <c r="C94" s="76"/>
    </row>
    <row r="95" customFormat="false" ht="12" hidden="false" customHeight="false" outlineLevel="0" collapsed="false">
      <c r="A95" s="61"/>
      <c r="B95" s="73"/>
      <c r="C95" s="76"/>
    </row>
    <row r="96" customFormat="false" ht="11.25" hidden="false" customHeight="false" outlineLevel="0" collapsed="false">
      <c r="A96" s="75" t="n">
        <v>62</v>
      </c>
      <c r="B96" s="62" t="s">
        <v>11123</v>
      </c>
      <c r="C96" s="63" t="s">
        <v>11124</v>
      </c>
    </row>
    <row r="97" customFormat="false" ht="11.25" hidden="false" customHeight="false" outlineLevel="0" collapsed="false">
      <c r="A97" s="75"/>
      <c r="B97" s="62" t="s">
        <v>11014</v>
      </c>
      <c r="C97" s="72" t="s">
        <v>11125</v>
      </c>
    </row>
    <row r="98" customFormat="false" ht="11.25" hidden="false" customHeight="false" outlineLevel="0" collapsed="false">
      <c r="A98" s="75"/>
      <c r="B98" s="62" t="s">
        <v>11087</v>
      </c>
      <c r="C98" s="72" t="s">
        <v>11126</v>
      </c>
    </row>
    <row r="99" customFormat="false" ht="12" hidden="false" customHeight="false" outlineLevel="0" collapsed="false">
      <c r="A99" s="75"/>
      <c r="B99" s="73" t="s">
        <v>11127</v>
      </c>
      <c r="C99" s="74"/>
    </row>
    <row r="100" customFormat="false" ht="11.25" hidden="false" customHeight="true" outlineLevel="0" collapsed="false">
      <c r="A100" s="75" t="n">
        <v>63</v>
      </c>
      <c r="B100" s="62" t="s">
        <v>11128</v>
      </c>
      <c r="C100" s="76" t="s">
        <v>11129</v>
      </c>
    </row>
    <row r="101" customFormat="false" ht="11.25" hidden="false" customHeight="false" outlineLevel="0" collapsed="false">
      <c r="A101" s="75"/>
      <c r="B101" s="62" t="s">
        <v>11014</v>
      </c>
      <c r="C101" s="76"/>
    </row>
    <row r="102" customFormat="false" ht="12" hidden="false" customHeight="false" outlineLevel="0" collapsed="false">
      <c r="A102" s="75"/>
      <c r="B102" s="73" t="s">
        <v>11045</v>
      </c>
      <c r="C102" s="76"/>
    </row>
    <row r="103" customFormat="false" ht="11.25" hidden="false" customHeight="true" outlineLevel="0" collapsed="false">
      <c r="A103" s="75" t="n">
        <v>64</v>
      </c>
      <c r="B103" s="62" t="s">
        <v>11130</v>
      </c>
      <c r="C103" s="76" t="s">
        <v>11131</v>
      </c>
    </row>
    <row r="104" customFormat="false" ht="11.25" hidden="false" customHeight="false" outlineLevel="0" collapsed="false">
      <c r="A104" s="75"/>
      <c r="B104" s="62" t="s">
        <v>11014</v>
      </c>
      <c r="C104" s="76"/>
    </row>
    <row r="105" customFormat="false" ht="12" hidden="false" customHeight="false" outlineLevel="0" collapsed="false">
      <c r="A105" s="75"/>
      <c r="B105" s="73" t="s">
        <v>11132</v>
      </c>
      <c r="C105" s="76"/>
    </row>
    <row r="106" customFormat="false" ht="11.25" hidden="false" customHeight="true" outlineLevel="0" collapsed="false">
      <c r="A106" s="75" t="n">
        <v>65</v>
      </c>
      <c r="B106" s="62" t="s">
        <v>11133</v>
      </c>
      <c r="C106" s="76" t="s">
        <v>11134</v>
      </c>
    </row>
    <row r="107" customFormat="false" ht="11.25" hidden="false" customHeight="false" outlineLevel="0" collapsed="false">
      <c r="A107" s="75"/>
      <c r="B107" s="62" t="s">
        <v>11014</v>
      </c>
      <c r="C107" s="76"/>
    </row>
    <row r="108" customFormat="false" ht="12" hidden="false" customHeight="false" outlineLevel="0" collapsed="false">
      <c r="A108" s="75"/>
      <c r="B108" s="73" t="s">
        <v>11045</v>
      </c>
      <c r="C108" s="76"/>
    </row>
    <row r="109" customFormat="false" ht="11.25" hidden="false" customHeight="true" outlineLevel="0" collapsed="false">
      <c r="A109" s="75" t="n">
        <v>66</v>
      </c>
      <c r="B109" s="62" t="s">
        <v>11135</v>
      </c>
      <c r="C109" s="76" t="s">
        <v>11136</v>
      </c>
    </row>
    <row r="110" customFormat="false" ht="11.25" hidden="false" customHeight="false" outlineLevel="0" collapsed="false">
      <c r="A110" s="75"/>
      <c r="B110" s="62" t="s">
        <v>11014</v>
      </c>
      <c r="C110" s="76"/>
    </row>
    <row r="111" customFormat="false" ht="12" hidden="false" customHeight="false" outlineLevel="0" collapsed="false">
      <c r="A111" s="75"/>
      <c r="B111" s="73" t="s">
        <v>11132</v>
      </c>
      <c r="C111" s="76"/>
    </row>
    <row r="112" customFormat="false" ht="11.25" hidden="false" customHeight="true" outlineLevel="0" collapsed="false">
      <c r="A112" s="75" t="n">
        <v>67</v>
      </c>
      <c r="B112" s="62" t="s">
        <v>11137</v>
      </c>
      <c r="C112" s="76" t="s">
        <v>11138</v>
      </c>
    </row>
    <row r="113" customFormat="false" ht="11.25" hidden="false" customHeight="false" outlineLevel="0" collapsed="false">
      <c r="A113" s="75"/>
      <c r="B113" s="62" t="s">
        <v>11014</v>
      </c>
      <c r="C113" s="76"/>
    </row>
    <row r="114" customFormat="false" ht="12" hidden="false" customHeight="false" outlineLevel="0" collapsed="false">
      <c r="A114" s="75"/>
      <c r="B114" s="73" t="s">
        <v>11045</v>
      </c>
      <c r="C114" s="76"/>
    </row>
    <row r="115" customFormat="false" ht="11.25" hidden="false" customHeight="true" outlineLevel="0" collapsed="false">
      <c r="A115" s="75" t="n">
        <v>68</v>
      </c>
      <c r="B115" s="62" t="s">
        <v>11139</v>
      </c>
      <c r="C115" s="76" t="s">
        <v>11140</v>
      </c>
    </row>
    <row r="116" customFormat="false" ht="11.25" hidden="false" customHeight="false" outlineLevel="0" collapsed="false">
      <c r="A116" s="75"/>
      <c r="B116" s="62" t="s">
        <v>11014</v>
      </c>
      <c r="C116" s="76"/>
    </row>
    <row r="117" customFormat="false" ht="12" hidden="false" customHeight="false" outlineLevel="0" collapsed="false">
      <c r="A117" s="75"/>
      <c r="B117" s="73" t="s">
        <v>11132</v>
      </c>
      <c r="C117" s="76"/>
    </row>
    <row r="118" customFormat="false" ht="11.25" hidden="false" customHeight="true" outlineLevel="0" collapsed="false">
      <c r="A118" s="75" t="n">
        <v>69</v>
      </c>
      <c r="B118" s="62" t="s">
        <v>11141</v>
      </c>
      <c r="C118" s="76" t="s">
        <v>11142</v>
      </c>
    </row>
    <row r="119" customFormat="false" ht="11.25" hidden="false" customHeight="false" outlineLevel="0" collapsed="false">
      <c r="A119" s="75"/>
      <c r="B119" s="62" t="s">
        <v>11014</v>
      </c>
      <c r="C119" s="76"/>
    </row>
    <row r="120" customFormat="false" ht="12" hidden="false" customHeight="false" outlineLevel="0" collapsed="false">
      <c r="A120" s="75"/>
      <c r="B120" s="73" t="s">
        <v>11045</v>
      </c>
      <c r="C120" s="76"/>
    </row>
    <row r="121" customFormat="false" ht="11.25" hidden="false" customHeight="true" outlineLevel="0" collapsed="false">
      <c r="A121" s="75" t="n">
        <v>70</v>
      </c>
      <c r="B121" s="62" t="s">
        <v>11143</v>
      </c>
      <c r="C121" s="76" t="s">
        <v>11144</v>
      </c>
    </row>
    <row r="122" customFormat="false" ht="11.25" hidden="false" customHeight="false" outlineLevel="0" collapsed="false">
      <c r="A122" s="75"/>
      <c r="B122" s="62" t="s">
        <v>11014</v>
      </c>
      <c r="C122" s="76"/>
    </row>
    <row r="123" customFormat="false" ht="12" hidden="false" customHeight="false" outlineLevel="0" collapsed="false">
      <c r="A123" s="75"/>
      <c r="B123" s="73" t="s">
        <v>11045</v>
      </c>
      <c r="C123" s="76"/>
    </row>
    <row r="124" customFormat="false" ht="11.25" hidden="false" customHeight="true" outlineLevel="0" collapsed="false">
      <c r="A124" s="75" t="n">
        <v>71</v>
      </c>
      <c r="B124" s="62" t="s">
        <v>11145</v>
      </c>
      <c r="C124" s="76" t="s">
        <v>11146</v>
      </c>
    </row>
    <row r="125" customFormat="false" ht="11.25" hidden="false" customHeight="false" outlineLevel="0" collapsed="false">
      <c r="A125" s="75"/>
      <c r="B125" s="62" t="s">
        <v>11014</v>
      </c>
      <c r="C125" s="76"/>
    </row>
    <row r="126" customFormat="false" ht="12" hidden="false" customHeight="false" outlineLevel="0" collapsed="false">
      <c r="A126" s="75"/>
      <c r="B126" s="73" t="s">
        <v>11045</v>
      </c>
      <c r="C126" s="76"/>
    </row>
    <row r="127" customFormat="false" ht="11.25" hidden="false" customHeight="true" outlineLevel="0" collapsed="false">
      <c r="A127" s="75" t="n">
        <v>72</v>
      </c>
      <c r="B127" s="62" t="s">
        <v>11147</v>
      </c>
      <c r="C127" s="76" t="s">
        <v>11148</v>
      </c>
    </row>
    <row r="128" customFormat="false" ht="11.25" hidden="false" customHeight="false" outlineLevel="0" collapsed="false">
      <c r="A128" s="75"/>
      <c r="B128" s="62" t="s">
        <v>11014</v>
      </c>
      <c r="C128" s="76"/>
    </row>
    <row r="129" customFormat="false" ht="12" hidden="false" customHeight="false" outlineLevel="0" collapsed="false">
      <c r="A129" s="75"/>
      <c r="B129" s="73" t="s">
        <v>11045</v>
      </c>
      <c r="C129" s="76"/>
    </row>
    <row r="130" customFormat="false" ht="11.25" hidden="false" customHeight="true" outlineLevel="0" collapsed="false">
      <c r="A130" s="75" t="n">
        <v>73</v>
      </c>
      <c r="B130" s="62" t="s">
        <v>11149</v>
      </c>
      <c r="C130" s="76" t="s">
        <v>11150</v>
      </c>
    </row>
    <row r="131" customFormat="false" ht="11.25" hidden="false" customHeight="false" outlineLevel="0" collapsed="false">
      <c r="A131" s="75"/>
      <c r="B131" s="62" t="s">
        <v>11014</v>
      </c>
      <c r="C131" s="76"/>
    </row>
    <row r="132" customFormat="false" ht="12" hidden="false" customHeight="false" outlineLevel="0" collapsed="false">
      <c r="A132" s="75"/>
      <c r="B132" s="73" t="s">
        <v>11045</v>
      </c>
      <c r="C132" s="76"/>
    </row>
    <row r="133" customFormat="false" ht="11.25" hidden="false" customHeight="true" outlineLevel="0" collapsed="false">
      <c r="A133" s="75" t="n">
        <v>74</v>
      </c>
      <c r="B133" s="86" t="s">
        <v>11151</v>
      </c>
      <c r="C133" s="76" t="s">
        <v>11152</v>
      </c>
    </row>
    <row r="134" customFormat="false" ht="11.25" hidden="false" customHeight="false" outlineLevel="0" collapsed="false">
      <c r="A134" s="75"/>
      <c r="B134" s="62" t="s">
        <v>11014</v>
      </c>
      <c r="C134" s="76"/>
    </row>
    <row r="135" customFormat="false" ht="12" hidden="false" customHeight="false" outlineLevel="0" collapsed="false">
      <c r="A135" s="75"/>
      <c r="B135" s="73" t="s">
        <v>11153</v>
      </c>
      <c r="C135" s="76"/>
    </row>
    <row r="137" customFormat="false" ht="11.25" hidden="false" customHeight="false" outlineLevel="0" collapsed="false">
      <c r="A137" s="87" t="s">
        <v>1175</v>
      </c>
      <c r="B137" s="87"/>
    </row>
    <row r="138" s="91" customFormat="true" ht="12" hidden="false" customHeight="true" outlineLevel="0" collapsed="false">
      <c r="A138" s="88" t="s">
        <v>11154</v>
      </c>
      <c r="B138" s="89" t="s">
        <v>137</v>
      </c>
      <c r="C138" s="90"/>
      <c r="D138" s="90"/>
    </row>
    <row r="139" s="91" customFormat="true" ht="12" hidden="false" customHeight="true" outlineLevel="0" collapsed="false">
      <c r="A139" s="92" t="n">
        <v>1</v>
      </c>
      <c r="B139" s="51" t="s">
        <v>11155</v>
      </c>
      <c r="C139" s="90"/>
      <c r="D139" s="90"/>
    </row>
    <row r="140" s="91" customFormat="true" ht="12" hidden="false" customHeight="true" outlineLevel="0" collapsed="false">
      <c r="A140" s="92" t="n">
        <v>2</v>
      </c>
      <c r="B140" s="51" t="s">
        <v>11156</v>
      </c>
      <c r="C140" s="90"/>
      <c r="D140" s="90"/>
    </row>
    <row r="141" s="91" customFormat="true" ht="12" hidden="false" customHeight="true" outlineLevel="0" collapsed="false">
      <c r="A141" s="92" t="n">
        <v>3</v>
      </c>
      <c r="B141" s="51" t="s">
        <v>11157</v>
      </c>
      <c r="C141" s="90"/>
      <c r="D141" s="90"/>
    </row>
    <row r="142" s="91" customFormat="true" ht="12" hidden="false" customHeight="true" outlineLevel="0" collapsed="false">
      <c r="A142" s="92" t="n">
        <v>4</v>
      </c>
      <c r="B142" s="51" t="s">
        <v>11158</v>
      </c>
      <c r="C142" s="90"/>
      <c r="D142" s="90"/>
    </row>
    <row r="143" s="91" customFormat="true" ht="12" hidden="false" customHeight="true" outlineLevel="0" collapsed="false">
      <c r="A143" s="92" t="n">
        <v>5</v>
      </c>
      <c r="B143" s="51" t="s">
        <v>11159</v>
      </c>
      <c r="C143" s="90"/>
      <c r="D143" s="90"/>
    </row>
    <row r="144" s="91" customFormat="true" ht="12" hidden="false" customHeight="true" outlineLevel="0" collapsed="false">
      <c r="A144" s="93" t="n">
        <v>99</v>
      </c>
      <c r="B144" s="94" t="s">
        <v>11160</v>
      </c>
      <c r="C144" s="90"/>
      <c r="D144" s="90"/>
    </row>
    <row r="145" s="91" customFormat="true" ht="12" hidden="false" customHeight="true" outlineLevel="0" collapsed="false">
      <c r="A145" s="95"/>
      <c r="B145" s="90"/>
      <c r="C145" s="90"/>
      <c r="D145" s="90"/>
    </row>
    <row r="146" s="91" customFormat="true" ht="12" hidden="false" customHeight="true" outlineLevel="0" collapsed="false">
      <c r="A146" s="87" t="s">
        <v>1180</v>
      </c>
      <c r="B146" s="87"/>
      <c r="C146" s="90"/>
      <c r="D146" s="90"/>
    </row>
    <row r="147" s="91" customFormat="true" ht="12" hidden="false" customHeight="true" outlineLevel="0" collapsed="false">
      <c r="A147" s="96" t="s">
        <v>110</v>
      </c>
      <c r="B147" s="97" t="s">
        <v>11161</v>
      </c>
      <c r="C147" s="90"/>
      <c r="D147" s="90"/>
    </row>
    <row r="148" s="91" customFormat="true" ht="12" hidden="false" customHeight="true" outlineLevel="0" collapsed="false">
      <c r="A148" s="92" t="n">
        <v>1</v>
      </c>
      <c r="B148" s="51" t="s">
        <v>11162</v>
      </c>
      <c r="C148" s="90"/>
      <c r="D148" s="90"/>
    </row>
    <row r="149" s="91" customFormat="true" ht="12" hidden="false" customHeight="true" outlineLevel="0" collapsed="false">
      <c r="A149" s="92" t="n">
        <v>2</v>
      </c>
      <c r="B149" s="51" t="s">
        <v>11163</v>
      </c>
      <c r="C149" s="90"/>
      <c r="D149" s="90"/>
    </row>
    <row r="150" s="91" customFormat="true" ht="12" hidden="false" customHeight="true" outlineLevel="0" collapsed="false">
      <c r="A150" s="92" t="n">
        <v>3</v>
      </c>
      <c r="B150" s="51" t="s">
        <v>11164</v>
      </c>
      <c r="C150" s="90"/>
      <c r="D150" s="90"/>
    </row>
    <row r="151" s="91" customFormat="true" ht="12" hidden="false" customHeight="true" outlineLevel="0" collapsed="false">
      <c r="A151" s="92" t="n">
        <v>4</v>
      </c>
      <c r="B151" s="98" t="s">
        <v>11165</v>
      </c>
      <c r="C151" s="90"/>
      <c r="D151" s="90"/>
    </row>
    <row r="152" s="91" customFormat="true" ht="12" hidden="false" customHeight="true" outlineLevel="0" collapsed="false">
      <c r="A152" s="92" t="n">
        <v>5</v>
      </c>
      <c r="B152" s="98" t="s">
        <v>11166</v>
      </c>
      <c r="C152" s="90"/>
      <c r="D152" s="90"/>
    </row>
    <row r="153" s="91" customFormat="true" ht="12" hidden="false" customHeight="true" outlineLevel="0" collapsed="false">
      <c r="A153" s="95"/>
      <c r="B153" s="90"/>
      <c r="C153" s="90"/>
      <c r="D153" s="90"/>
    </row>
    <row r="154" s="91" customFormat="true" ht="12" hidden="false" customHeight="true" outlineLevel="0" collapsed="false">
      <c r="A154" s="87" t="s">
        <v>1190</v>
      </c>
      <c r="B154" s="87"/>
      <c r="C154" s="90"/>
      <c r="D154" s="90"/>
    </row>
    <row r="155" s="91" customFormat="true" ht="12" hidden="false" customHeight="true" outlineLevel="0" collapsed="false">
      <c r="A155" s="96" t="s">
        <v>922</v>
      </c>
      <c r="B155" s="97" t="s">
        <v>11167</v>
      </c>
      <c r="C155" s="90"/>
      <c r="D155" s="90"/>
    </row>
    <row r="156" s="91" customFormat="true" ht="12" hidden="false" customHeight="true" outlineLevel="0" collapsed="false">
      <c r="A156" s="92" t="n">
        <v>1</v>
      </c>
      <c r="B156" s="51" t="s">
        <v>11168</v>
      </c>
      <c r="C156" s="90"/>
      <c r="D156" s="90"/>
    </row>
    <row r="157" s="91" customFormat="true" ht="12" hidden="false" customHeight="true" outlineLevel="0" collapsed="false">
      <c r="A157" s="92" t="n">
        <v>2</v>
      </c>
      <c r="B157" s="51" t="s">
        <v>11169</v>
      </c>
      <c r="C157" s="90"/>
      <c r="D157" s="90"/>
    </row>
    <row r="158" s="91" customFormat="true" ht="12" hidden="false" customHeight="true" outlineLevel="0" collapsed="false">
      <c r="A158" s="92" t="n">
        <v>3</v>
      </c>
      <c r="B158" s="51" t="s">
        <v>11170</v>
      </c>
      <c r="C158" s="90"/>
      <c r="D158" s="90"/>
    </row>
    <row r="159" s="91" customFormat="true" ht="12" hidden="false" customHeight="true" outlineLevel="0" collapsed="false">
      <c r="A159" s="93" t="n">
        <v>4</v>
      </c>
      <c r="B159" s="94" t="s">
        <v>11171</v>
      </c>
      <c r="C159" s="90"/>
      <c r="D159" s="90"/>
    </row>
    <row r="160" s="91" customFormat="true" ht="12" hidden="false" customHeight="true" outlineLevel="0" collapsed="false">
      <c r="A160" s="93" t="n">
        <v>5</v>
      </c>
      <c r="B160" s="94" t="s">
        <v>11172</v>
      </c>
      <c r="C160" s="90"/>
      <c r="D160" s="90"/>
    </row>
    <row r="161" s="91" customFormat="true" ht="12" hidden="false" customHeight="true" outlineLevel="0" collapsed="false">
      <c r="A161" s="93" t="n">
        <v>6</v>
      </c>
      <c r="B161" s="94" t="s">
        <v>11173</v>
      </c>
      <c r="C161" s="90"/>
      <c r="D161" s="90"/>
    </row>
    <row r="162" s="91" customFormat="true" ht="12" hidden="false" customHeight="true" outlineLevel="0" collapsed="false">
      <c r="A162" s="93" t="n">
        <v>7</v>
      </c>
      <c r="B162" s="94" t="s">
        <v>11174</v>
      </c>
      <c r="C162" s="90"/>
      <c r="D162" s="90"/>
    </row>
    <row r="163" s="91" customFormat="true" ht="12" hidden="false" customHeight="true" outlineLevel="0" collapsed="false">
      <c r="A163" s="93" t="n">
        <v>8</v>
      </c>
      <c r="B163" s="94" t="s">
        <v>11175</v>
      </c>
      <c r="C163" s="90"/>
      <c r="D163" s="90"/>
    </row>
    <row r="164" s="91" customFormat="true" ht="12" hidden="false" customHeight="true" outlineLevel="0" collapsed="false">
      <c r="A164" s="93" t="n">
        <v>9</v>
      </c>
      <c r="B164" s="94" t="s">
        <v>11176</v>
      </c>
      <c r="C164" s="90"/>
      <c r="D164" s="90"/>
    </row>
    <row r="165" s="91" customFormat="true" ht="12" hidden="false" customHeight="true" outlineLevel="0" collapsed="false">
      <c r="A165" s="92" t="n">
        <v>99</v>
      </c>
      <c r="B165" s="51" t="s">
        <v>11177</v>
      </c>
      <c r="C165" s="90"/>
      <c r="D165" s="90"/>
    </row>
    <row r="166" s="91" customFormat="true" ht="12" hidden="false" customHeight="true" outlineLevel="0" collapsed="false">
      <c r="A166" s="95"/>
      <c r="B166" s="90"/>
      <c r="C166" s="90"/>
      <c r="D166" s="90"/>
    </row>
    <row r="167" s="91" customFormat="true" ht="12" hidden="false" customHeight="true" outlineLevel="0" collapsed="false">
      <c r="A167" s="87" t="s">
        <v>1195</v>
      </c>
      <c r="B167" s="87"/>
      <c r="C167" s="90"/>
      <c r="D167" s="90"/>
    </row>
    <row r="168" s="91" customFormat="true" ht="12" hidden="false" customHeight="true" outlineLevel="0" collapsed="false">
      <c r="A168" s="96" t="s">
        <v>997</v>
      </c>
      <c r="B168" s="97" t="s">
        <v>11178</v>
      </c>
      <c r="C168" s="90"/>
      <c r="D168" s="90"/>
    </row>
    <row r="169" s="91" customFormat="true" ht="12" hidden="false" customHeight="true" outlineLevel="0" collapsed="false">
      <c r="A169" s="92" t="n">
        <v>1</v>
      </c>
      <c r="B169" s="51" t="s">
        <v>11179</v>
      </c>
      <c r="C169" s="90"/>
      <c r="D169" s="90"/>
    </row>
    <row r="170" s="91" customFormat="true" ht="12" hidden="false" customHeight="true" outlineLevel="0" collapsed="false">
      <c r="A170" s="92" t="n">
        <v>2</v>
      </c>
      <c r="B170" s="51" t="s">
        <v>11180</v>
      </c>
      <c r="C170" s="90"/>
      <c r="D170" s="90"/>
    </row>
    <row r="171" s="91" customFormat="true" ht="12" hidden="false" customHeight="true" outlineLevel="0" collapsed="false">
      <c r="A171" s="92" t="n">
        <v>3</v>
      </c>
      <c r="B171" s="51" t="s">
        <v>11181</v>
      </c>
      <c r="C171" s="90"/>
      <c r="D171" s="90"/>
    </row>
    <row r="172" s="91" customFormat="true" ht="12" hidden="false" customHeight="true" outlineLevel="0" collapsed="false">
      <c r="A172" s="92" t="n">
        <v>4</v>
      </c>
      <c r="B172" s="51" t="s">
        <v>11182</v>
      </c>
      <c r="C172" s="90"/>
      <c r="D172" s="90"/>
    </row>
    <row r="173" s="91" customFormat="true" ht="12" hidden="false" customHeight="true" outlineLevel="0" collapsed="false">
      <c r="A173" s="92" t="n">
        <v>5</v>
      </c>
      <c r="B173" s="51" t="s">
        <v>11183</v>
      </c>
      <c r="C173" s="90"/>
      <c r="D173" s="90"/>
    </row>
    <row r="174" s="91" customFormat="true" ht="12" hidden="false" customHeight="true" outlineLevel="0" collapsed="false">
      <c r="A174" s="92" t="n">
        <v>6</v>
      </c>
      <c r="B174" s="51" t="s">
        <v>11184</v>
      </c>
      <c r="C174" s="90"/>
      <c r="D174" s="90"/>
    </row>
    <row r="175" s="91" customFormat="true" ht="12" hidden="false" customHeight="true" outlineLevel="0" collapsed="false">
      <c r="A175" s="92" t="n">
        <v>7</v>
      </c>
      <c r="B175" s="51" t="s">
        <v>11185</v>
      </c>
      <c r="C175" s="90"/>
      <c r="D175" s="90"/>
    </row>
    <row r="176" s="91" customFormat="true" ht="12" hidden="false" customHeight="true" outlineLevel="0" collapsed="false">
      <c r="A176" s="92" t="n">
        <v>8</v>
      </c>
      <c r="B176" s="51" t="s">
        <v>11186</v>
      </c>
      <c r="C176" s="90"/>
      <c r="D176" s="90"/>
    </row>
    <row r="177" s="91" customFormat="true" ht="12" hidden="false" customHeight="true" outlineLevel="0" collapsed="false">
      <c r="A177" s="99" t="n">
        <v>99</v>
      </c>
      <c r="B177" s="98" t="s">
        <v>11187</v>
      </c>
      <c r="C177" s="90"/>
      <c r="D177" s="90"/>
    </row>
    <row r="178" s="91" customFormat="true" ht="12" hidden="false" customHeight="true" outlineLevel="0" collapsed="false">
      <c r="A178" s="95"/>
      <c r="B178" s="90"/>
      <c r="C178" s="90"/>
      <c r="D178" s="90"/>
    </row>
    <row r="179" s="91" customFormat="true" ht="12" hidden="false" customHeight="true" outlineLevel="0" collapsed="false">
      <c r="A179" s="100" t="s">
        <v>11188</v>
      </c>
      <c r="B179" s="100"/>
      <c r="C179" s="90"/>
      <c r="D179" s="90"/>
    </row>
    <row r="180" s="91" customFormat="true" ht="12" hidden="false" customHeight="true" outlineLevel="0" collapsed="false">
      <c r="A180" s="96" t="s">
        <v>634</v>
      </c>
      <c r="B180" s="97" t="s">
        <v>635</v>
      </c>
      <c r="C180" s="90"/>
      <c r="D180" s="90"/>
    </row>
    <row r="181" s="91" customFormat="true" ht="12" hidden="false" customHeight="true" outlineLevel="0" collapsed="false">
      <c r="A181" s="92" t="n">
        <v>1</v>
      </c>
      <c r="B181" s="51" t="s">
        <v>11155</v>
      </c>
      <c r="C181" s="90"/>
      <c r="D181" s="90"/>
    </row>
    <row r="182" s="91" customFormat="true" ht="12" hidden="false" customHeight="true" outlineLevel="0" collapsed="false">
      <c r="A182" s="92" t="n">
        <v>2</v>
      </c>
      <c r="B182" s="51" t="s">
        <v>11189</v>
      </c>
      <c r="C182" s="90"/>
      <c r="D182" s="90"/>
    </row>
    <row r="183" s="91" customFormat="true" ht="12" hidden="false" customHeight="true" outlineLevel="0" collapsed="false">
      <c r="A183" s="92" t="n">
        <v>3</v>
      </c>
      <c r="B183" s="51" t="s">
        <v>11190</v>
      </c>
      <c r="C183" s="90"/>
      <c r="D183" s="90"/>
    </row>
    <row r="184" s="91" customFormat="true" ht="12" hidden="false" customHeight="true" outlineLevel="0" collapsed="false">
      <c r="A184" s="92" t="n">
        <v>4</v>
      </c>
      <c r="B184" s="51" t="s">
        <v>11191</v>
      </c>
      <c r="C184" s="90"/>
      <c r="D184" s="90"/>
    </row>
    <row r="185" s="91" customFormat="true" ht="12" hidden="false" customHeight="true" outlineLevel="0" collapsed="false">
      <c r="A185" s="92" t="n">
        <v>5</v>
      </c>
      <c r="B185" s="51" t="s">
        <v>11192</v>
      </c>
      <c r="C185" s="90"/>
      <c r="D185" s="90"/>
    </row>
    <row r="186" s="91" customFormat="true" ht="12" hidden="false" customHeight="true" outlineLevel="0" collapsed="false">
      <c r="A186" s="92" t="n">
        <v>6</v>
      </c>
      <c r="B186" s="51" t="s">
        <v>11193</v>
      </c>
      <c r="C186" s="90"/>
      <c r="D186" s="90"/>
    </row>
    <row r="187" s="91" customFormat="true" ht="12" hidden="false" customHeight="true" outlineLevel="0" collapsed="false">
      <c r="A187" s="92" t="n">
        <v>7</v>
      </c>
      <c r="B187" s="51" t="s">
        <v>11194</v>
      </c>
      <c r="C187" s="90"/>
      <c r="D187" s="90"/>
    </row>
    <row r="188" s="91" customFormat="true" ht="12" hidden="false" customHeight="true" outlineLevel="0" collapsed="false">
      <c r="A188" s="92" t="n">
        <v>8</v>
      </c>
      <c r="B188" s="51" t="s">
        <v>11195</v>
      </c>
      <c r="C188" s="90"/>
      <c r="D188" s="90"/>
    </row>
    <row r="189" s="91" customFormat="true" ht="12" hidden="false" customHeight="true" outlineLevel="0" collapsed="false">
      <c r="A189" s="92" t="n">
        <v>9</v>
      </c>
      <c r="B189" s="51" t="s">
        <v>11196</v>
      </c>
      <c r="C189" s="90"/>
      <c r="D189" s="90"/>
    </row>
    <row r="190" s="91" customFormat="true" ht="12" hidden="false" customHeight="true" outlineLevel="0" collapsed="false">
      <c r="A190" s="92" t="n">
        <v>10</v>
      </c>
      <c r="B190" s="51" t="s">
        <v>11197</v>
      </c>
      <c r="C190" s="90"/>
      <c r="D190" s="90"/>
    </row>
    <row r="191" s="91" customFormat="true" ht="12" hidden="false" customHeight="true" outlineLevel="0" collapsed="false">
      <c r="A191" s="92" t="n">
        <v>11</v>
      </c>
      <c r="B191" s="51" t="s">
        <v>11198</v>
      </c>
      <c r="C191" s="90"/>
      <c r="D191" s="90"/>
    </row>
    <row r="192" s="91" customFormat="true" ht="12" hidden="false" customHeight="true" outlineLevel="0" collapsed="false">
      <c r="A192" s="92" t="n">
        <v>12</v>
      </c>
      <c r="B192" s="51" t="s">
        <v>11199</v>
      </c>
      <c r="C192" s="90"/>
      <c r="D192" s="90"/>
    </row>
    <row r="193" s="91" customFormat="true" ht="12" hidden="false" customHeight="true" outlineLevel="0" collapsed="false">
      <c r="A193" s="92" t="n">
        <v>13</v>
      </c>
      <c r="B193" s="51" t="s">
        <v>11200</v>
      </c>
      <c r="C193" s="90"/>
      <c r="D193" s="90"/>
    </row>
    <row r="194" s="91" customFormat="true" ht="12" hidden="false" customHeight="true" outlineLevel="0" collapsed="false">
      <c r="A194" s="92" t="n">
        <v>14</v>
      </c>
      <c r="B194" s="51" t="s">
        <v>11201</v>
      </c>
      <c r="C194" s="90"/>
      <c r="D194" s="90"/>
    </row>
    <row r="195" s="91" customFormat="true" ht="12" hidden="false" customHeight="true" outlineLevel="0" collapsed="false">
      <c r="A195" s="92" t="n">
        <v>15</v>
      </c>
      <c r="B195" s="51" t="s">
        <v>11202</v>
      </c>
      <c r="C195" s="90"/>
      <c r="D195" s="90"/>
    </row>
    <row r="196" s="91" customFormat="true" ht="12" hidden="false" customHeight="true" outlineLevel="0" collapsed="false">
      <c r="A196" s="92" t="n">
        <v>16</v>
      </c>
      <c r="B196" s="51" t="s">
        <v>11203</v>
      </c>
      <c r="C196" s="90"/>
      <c r="D196" s="90"/>
    </row>
    <row r="197" s="91" customFormat="true" ht="12" hidden="false" customHeight="true" outlineLevel="0" collapsed="false">
      <c r="A197" s="92" t="n">
        <v>17</v>
      </c>
      <c r="B197" s="51" t="s">
        <v>11204</v>
      </c>
      <c r="C197" s="90"/>
      <c r="D197" s="90"/>
    </row>
    <row r="198" s="91" customFormat="true" ht="12" hidden="false" customHeight="true" outlineLevel="0" collapsed="false">
      <c r="A198" s="92" t="n">
        <v>18</v>
      </c>
      <c r="B198" s="51" t="s">
        <v>11205</v>
      </c>
      <c r="C198" s="90"/>
      <c r="D198" s="90"/>
    </row>
    <row r="199" s="91" customFormat="true" ht="12" hidden="false" customHeight="true" outlineLevel="0" collapsed="false">
      <c r="A199" s="92" t="n">
        <v>19</v>
      </c>
      <c r="B199" s="51" t="s">
        <v>11206</v>
      </c>
      <c r="C199" s="90"/>
      <c r="D199" s="90"/>
    </row>
    <row r="200" s="91" customFormat="true" ht="12" hidden="false" customHeight="true" outlineLevel="0" collapsed="false">
      <c r="A200" s="92" t="n">
        <v>20</v>
      </c>
      <c r="B200" s="51" t="s">
        <v>11207</v>
      </c>
      <c r="C200" s="90"/>
      <c r="D200" s="90"/>
    </row>
    <row r="201" s="91" customFormat="true" ht="12" hidden="false" customHeight="true" outlineLevel="0" collapsed="false">
      <c r="A201" s="92" t="n">
        <v>21</v>
      </c>
      <c r="B201" s="51" t="s">
        <v>11208</v>
      </c>
      <c r="C201" s="90"/>
      <c r="D201" s="90"/>
    </row>
    <row r="202" s="91" customFormat="true" ht="12" hidden="false" customHeight="true" outlineLevel="0" collapsed="false">
      <c r="A202" s="92" t="n">
        <v>22</v>
      </c>
      <c r="B202" s="51" t="s">
        <v>11209</v>
      </c>
      <c r="C202" s="90"/>
      <c r="D202" s="90"/>
    </row>
    <row r="203" s="91" customFormat="true" ht="12" hidden="false" customHeight="true" outlineLevel="0" collapsed="false">
      <c r="A203" s="92" t="n">
        <v>23</v>
      </c>
      <c r="B203" s="51" t="s">
        <v>11210</v>
      </c>
      <c r="C203" s="90"/>
      <c r="D203" s="90"/>
    </row>
    <row r="204" s="91" customFormat="true" ht="12" hidden="false" customHeight="true" outlineLevel="0" collapsed="false">
      <c r="A204" s="92" t="n">
        <v>24</v>
      </c>
      <c r="B204" s="51" t="s">
        <v>11211</v>
      </c>
      <c r="C204" s="90"/>
      <c r="D204" s="90"/>
    </row>
    <row r="205" s="91" customFormat="true" ht="12" hidden="false" customHeight="true" outlineLevel="0" collapsed="false">
      <c r="A205" s="92" t="n">
        <v>25</v>
      </c>
      <c r="B205" s="51" t="s">
        <v>11212</v>
      </c>
      <c r="C205" s="90"/>
      <c r="D205" s="90"/>
    </row>
    <row r="206" s="91" customFormat="true" ht="12" hidden="false" customHeight="true" outlineLevel="0" collapsed="false">
      <c r="A206" s="92" t="n">
        <v>26</v>
      </c>
      <c r="B206" s="51" t="s">
        <v>11213</v>
      </c>
      <c r="C206" s="90"/>
      <c r="D206" s="90"/>
    </row>
    <row r="207" s="91" customFormat="true" ht="12" hidden="false" customHeight="true" outlineLevel="0" collapsed="false">
      <c r="A207" s="92" t="n">
        <v>27</v>
      </c>
      <c r="B207" s="51" t="s">
        <v>11214</v>
      </c>
      <c r="C207" s="90"/>
      <c r="D207" s="90"/>
    </row>
    <row r="208" s="91" customFormat="true" ht="12" hidden="false" customHeight="true" outlineLevel="0" collapsed="false">
      <c r="A208" s="92" t="n">
        <v>28</v>
      </c>
      <c r="B208" s="51" t="s">
        <v>11215</v>
      </c>
      <c r="C208" s="90"/>
      <c r="D208" s="90"/>
    </row>
    <row r="209" s="91" customFormat="true" ht="12" hidden="false" customHeight="true" outlineLevel="0" collapsed="false">
      <c r="A209" s="92" t="n">
        <v>29</v>
      </c>
      <c r="B209" s="51" t="s">
        <v>11216</v>
      </c>
      <c r="C209" s="90"/>
      <c r="D209" s="90"/>
    </row>
    <row r="210" s="91" customFormat="true" ht="12" hidden="false" customHeight="true" outlineLevel="0" collapsed="false">
      <c r="A210" s="92" t="n">
        <v>30</v>
      </c>
      <c r="B210" s="51" t="s">
        <v>11217</v>
      </c>
      <c r="C210" s="90"/>
      <c r="D210" s="90"/>
    </row>
    <row r="211" s="91" customFormat="true" ht="12" hidden="false" customHeight="true" outlineLevel="0" collapsed="false">
      <c r="A211" s="92" t="n">
        <v>31</v>
      </c>
      <c r="B211" s="51" t="s">
        <v>11218</v>
      </c>
      <c r="C211" s="90"/>
      <c r="D211" s="90"/>
    </row>
    <row r="212" s="91" customFormat="true" ht="12" hidden="false" customHeight="true" outlineLevel="0" collapsed="false">
      <c r="A212" s="92" t="n">
        <v>32</v>
      </c>
      <c r="B212" s="51" t="s">
        <v>11219</v>
      </c>
      <c r="C212" s="90"/>
      <c r="D212" s="90"/>
    </row>
    <row r="213" s="91" customFormat="true" ht="12" hidden="false" customHeight="true" outlineLevel="0" collapsed="false">
      <c r="A213" s="92" t="n">
        <v>33</v>
      </c>
      <c r="B213" s="51" t="s">
        <v>11220</v>
      </c>
      <c r="C213" s="90"/>
      <c r="D213" s="90"/>
    </row>
    <row r="214" s="91" customFormat="true" ht="12" hidden="false" customHeight="true" outlineLevel="0" collapsed="false">
      <c r="A214" s="92" t="n">
        <v>34</v>
      </c>
      <c r="B214" s="51" t="s">
        <v>11221</v>
      </c>
      <c r="C214" s="90"/>
      <c r="D214" s="90"/>
    </row>
    <row r="215" s="91" customFormat="true" ht="12" hidden="false" customHeight="true" outlineLevel="0" collapsed="false">
      <c r="A215" s="92" t="n">
        <v>35</v>
      </c>
      <c r="B215" s="51" t="s">
        <v>11222</v>
      </c>
      <c r="C215" s="90"/>
      <c r="D215" s="90"/>
    </row>
    <row r="216" s="91" customFormat="true" ht="12" hidden="false" customHeight="true" outlineLevel="0" collapsed="false">
      <c r="A216" s="92" t="n">
        <v>36</v>
      </c>
      <c r="B216" s="51" t="s">
        <v>11223</v>
      </c>
      <c r="C216" s="90"/>
      <c r="D216" s="90"/>
    </row>
    <row r="217" s="91" customFormat="true" ht="12" hidden="false" customHeight="true" outlineLevel="0" collapsed="false">
      <c r="A217" s="92" t="n">
        <v>37</v>
      </c>
      <c r="B217" s="51" t="s">
        <v>11224</v>
      </c>
      <c r="C217" s="90"/>
      <c r="D217" s="90"/>
    </row>
    <row r="218" s="91" customFormat="true" ht="12" hidden="false" customHeight="true" outlineLevel="0" collapsed="false">
      <c r="A218" s="92" t="n">
        <v>38</v>
      </c>
      <c r="B218" s="51" t="s">
        <v>11225</v>
      </c>
      <c r="C218" s="90"/>
      <c r="D218" s="90"/>
    </row>
    <row r="219" s="91" customFormat="true" ht="12" hidden="false" customHeight="true" outlineLevel="0" collapsed="false">
      <c r="A219" s="92" t="n">
        <v>39</v>
      </c>
      <c r="B219" s="51" t="s">
        <v>11226</v>
      </c>
      <c r="C219" s="90"/>
      <c r="D219" s="90"/>
    </row>
    <row r="220" s="91" customFormat="true" ht="12" hidden="false" customHeight="true" outlineLevel="0" collapsed="false">
      <c r="A220" s="92" t="n">
        <v>40</v>
      </c>
      <c r="B220" s="51" t="s">
        <v>11227</v>
      </c>
      <c r="C220" s="90"/>
      <c r="D220" s="90"/>
    </row>
    <row r="221" s="91" customFormat="true" ht="12" hidden="false" customHeight="true" outlineLevel="0" collapsed="false">
      <c r="A221" s="92" t="n">
        <v>41</v>
      </c>
      <c r="B221" s="51" t="s">
        <v>11228</v>
      </c>
      <c r="C221" s="90"/>
      <c r="D221" s="90"/>
    </row>
    <row r="222" s="91" customFormat="true" ht="12" hidden="false" customHeight="true" outlineLevel="0" collapsed="false">
      <c r="A222" s="92" t="n">
        <v>42</v>
      </c>
      <c r="B222" s="51" t="s">
        <v>11229</v>
      </c>
      <c r="C222" s="90"/>
      <c r="D222" s="90"/>
    </row>
    <row r="223" s="91" customFormat="true" ht="12" hidden="false" customHeight="true" outlineLevel="0" collapsed="false">
      <c r="A223" s="92" t="n">
        <v>43</v>
      </c>
      <c r="B223" s="51" t="s">
        <v>11230</v>
      </c>
      <c r="C223" s="90"/>
      <c r="D223" s="90"/>
    </row>
    <row r="224" s="91" customFormat="true" ht="12" hidden="false" customHeight="true" outlineLevel="0" collapsed="false">
      <c r="A224" s="92" t="n">
        <v>44</v>
      </c>
      <c r="B224" s="51" t="s">
        <v>11231</v>
      </c>
      <c r="C224" s="90"/>
      <c r="D224" s="90"/>
    </row>
    <row r="225" s="91" customFormat="true" ht="12" hidden="false" customHeight="true" outlineLevel="0" collapsed="false">
      <c r="A225" s="92" t="n">
        <v>45</v>
      </c>
      <c r="B225" s="51" t="s">
        <v>11217</v>
      </c>
      <c r="C225" s="90"/>
      <c r="D225" s="90"/>
    </row>
    <row r="226" s="91" customFormat="true" ht="12" hidden="false" customHeight="true" outlineLevel="0" collapsed="false">
      <c r="A226" s="92" t="n">
        <v>46</v>
      </c>
      <c r="B226" s="51" t="s">
        <v>11232</v>
      </c>
      <c r="C226" s="90"/>
      <c r="D226" s="90"/>
    </row>
    <row r="227" s="91" customFormat="true" ht="12" hidden="false" customHeight="true" outlineLevel="0" collapsed="false">
      <c r="A227" s="92" t="n">
        <v>47</v>
      </c>
      <c r="B227" s="51" t="s">
        <v>11233</v>
      </c>
      <c r="C227" s="90"/>
      <c r="D227" s="90"/>
    </row>
    <row r="228" s="91" customFormat="true" ht="12" hidden="false" customHeight="true" outlineLevel="0" collapsed="false">
      <c r="A228" s="92" t="n">
        <v>48</v>
      </c>
      <c r="B228" s="51" t="s">
        <v>11234</v>
      </c>
      <c r="C228" s="90"/>
      <c r="D228" s="90"/>
    </row>
    <row r="229" s="91" customFormat="true" ht="12" hidden="false" customHeight="true" outlineLevel="0" collapsed="false">
      <c r="A229" s="92" t="n">
        <v>49</v>
      </c>
      <c r="B229" s="51" t="s">
        <v>11235</v>
      </c>
      <c r="C229" s="90"/>
      <c r="D229" s="90"/>
    </row>
    <row r="230" s="91" customFormat="true" ht="12" hidden="false" customHeight="true" outlineLevel="0" collapsed="false">
      <c r="A230" s="92" t="n">
        <v>50</v>
      </c>
      <c r="B230" s="51" t="s">
        <v>11236</v>
      </c>
      <c r="C230" s="90"/>
      <c r="D230" s="90"/>
    </row>
    <row r="231" s="91" customFormat="true" ht="12" hidden="false" customHeight="true" outlineLevel="0" collapsed="false">
      <c r="A231" s="92" t="n">
        <v>51</v>
      </c>
      <c r="B231" s="51" t="s">
        <v>11237</v>
      </c>
      <c r="C231" s="90"/>
      <c r="D231" s="90"/>
    </row>
    <row r="232" s="91" customFormat="true" ht="12" hidden="false" customHeight="true" outlineLevel="0" collapsed="false">
      <c r="A232" s="92" t="n">
        <v>52</v>
      </c>
      <c r="B232" s="51" t="s">
        <v>11238</v>
      </c>
      <c r="C232" s="90"/>
      <c r="D232" s="90"/>
    </row>
    <row r="233" s="91" customFormat="true" ht="12" hidden="false" customHeight="true" outlineLevel="0" collapsed="false">
      <c r="A233" s="92" t="n">
        <v>53</v>
      </c>
      <c r="B233" s="51" t="s">
        <v>11239</v>
      </c>
      <c r="C233" s="90"/>
      <c r="D233" s="90"/>
    </row>
    <row r="234" s="91" customFormat="true" ht="12" hidden="false" customHeight="true" outlineLevel="0" collapsed="false">
      <c r="A234" s="92" t="n">
        <v>54</v>
      </c>
      <c r="B234" s="51" t="s">
        <v>11240</v>
      </c>
      <c r="C234" s="90"/>
      <c r="D234" s="90"/>
    </row>
    <row r="235" s="91" customFormat="true" ht="12" hidden="false" customHeight="true" outlineLevel="0" collapsed="false">
      <c r="A235" s="99"/>
      <c r="B235" s="98"/>
      <c r="C235" s="90"/>
      <c r="D235" s="90"/>
    </row>
    <row r="236" s="91" customFormat="true" ht="12" hidden="false" customHeight="true" outlineLevel="0" collapsed="false">
      <c r="A236" s="87" t="s">
        <v>1205</v>
      </c>
      <c r="B236" s="87"/>
      <c r="C236" s="90"/>
      <c r="D236" s="90"/>
    </row>
    <row r="237" s="91" customFormat="true" ht="12" hidden="false" customHeight="true" outlineLevel="0" collapsed="false">
      <c r="A237" s="96" t="s">
        <v>215</v>
      </c>
      <c r="B237" s="97" t="s">
        <v>11241</v>
      </c>
      <c r="C237" s="90"/>
      <c r="D237" s="90"/>
    </row>
    <row r="238" s="91" customFormat="true" ht="12" hidden="false" customHeight="true" outlineLevel="0" collapsed="false">
      <c r="A238" s="92" t="n">
        <v>1</v>
      </c>
      <c r="B238" s="51" t="s">
        <v>11242</v>
      </c>
      <c r="C238" s="90"/>
      <c r="D238" s="90"/>
    </row>
    <row r="239" s="91" customFormat="true" ht="12" hidden="false" customHeight="true" outlineLevel="0" collapsed="false">
      <c r="A239" s="92" t="n">
        <v>2</v>
      </c>
      <c r="B239" s="51" t="s">
        <v>11243</v>
      </c>
      <c r="C239" s="90"/>
      <c r="D239" s="90"/>
    </row>
    <row r="240" s="91" customFormat="true" ht="12" hidden="false" customHeight="true" outlineLevel="0" collapsed="false">
      <c r="A240" s="92" t="n">
        <v>3</v>
      </c>
      <c r="B240" s="51" t="s">
        <v>11244</v>
      </c>
      <c r="C240" s="90"/>
      <c r="D240" s="90"/>
    </row>
    <row r="241" s="91" customFormat="true" ht="12" hidden="false" customHeight="true" outlineLevel="0" collapsed="false">
      <c r="A241" s="92" t="n">
        <v>4</v>
      </c>
      <c r="B241" s="51" t="s">
        <v>11245</v>
      </c>
      <c r="C241" s="90"/>
      <c r="D241" s="90"/>
    </row>
    <row r="242" s="91" customFormat="true" ht="12" hidden="false" customHeight="true" outlineLevel="0" collapsed="false">
      <c r="A242" s="92" t="n">
        <v>5</v>
      </c>
      <c r="B242" s="51" t="s">
        <v>11246</v>
      </c>
      <c r="C242" s="90"/>
      <c r="D242" s="90"/>
    </row>
    <row r="243" s="91" customFormat="true" ht="12" hidden="false" customHeight="true" outlineLevel="0" collapsed="false">
      <c r="A243" s="92" t="n">
        <v>6</v>
      </c>
      <c r="B243" s="51" t="s">
        <v>11247</v>
      </c>
      <c r="C243" s="90"/>
      <c r="D243" s="90"/>
    </row>
    <row r="244" s="91" customFormat="true" ht="12" hidden="false" customHeight="true" outlineLevel="0" collapsed="false">
      <c r="A244" s="95"/>
      <c r="B244" s="90"/>
      <c r="C244" s="90"/>
      <c r="D244" s="90"/>
    </row>
    <row r="245" s="91" customFormat="true" ht="12" hidden="false" customHeight="true" outlineLevel="0" collapsed="false">
      <c r="A245" s="87" t="s">
        <v>1210</v>
      </c>
      <c r="B245" s="87"/>
      <c r="C245" s="90"/>
      <c r="D245" s="90"/>
    </row>
    <row r="246" s="91" customFormat="true" ht="12" hidden="false" customHeight="true" outlineLevel="0" collapsed="false">
      <c r="A246" s="96" t="s">
        <v>837</v>
      </c>
      <c r="B246" s="97" t="s">
        <v>11248</v>
      </c>
      <c r="C246" s="90"/>
      <c r="D246" s="90"/>
    </row>
    <row r="247" s="91" customFormat="true" ht="12" hidden="false" customHeight="true" outlineLevel="0" collapsed="false">
      <c r="A247" s="92" t="n">
        <v>1</v>
      </c>
      <c r="B247" s="51" t="s">
        <v>11249</v>
      </c>
      <c r="C247" s="90"/>
      <c r="D247" s="90"/>
    </row>
    <row r="248" s="91" customFormat="true" ht="12" hidden="false" customHeight="true" outlineLevel="0" collapsed="false">
      <c r="A248" s="92" t="n">
        <v>2</v>
      </c>
      <c r="B248" s="51" t="s">
        <v>11250</v>
      </c>
      <c r="C248" s="90"/>
      <c r="D248" s="90"/>
    </row>
    <row r="249" s="91" customFormat="true" ht="12" hidden="false" customHeight="true" outlineLevel="0" collapsed="false">
      <c r="A249" s="95"/>
      <c r="B249" s="90"/>
      <c r="C249" s="90"/>
      <c r="D249" s="90"/>
    </row>
    <row r="250" s="91" customFormat="true" ht="12" hidden="false" customHeight="true" outlineLevel="0" collapsed="false">
      <c r="A250" s="101" t="s">
        <v>11251</v>
      </c>
      <c r="B250" s="101"/>
      <c r="C250" s="90"/>
      <c r="D250" s="90"/>
    </row>
    <row r="251" s="91" customFormat="true" ht="12" hidden="false" customHeight="true" outlineLevel="0" collapsed="false">
      <c r="A251" s="96" t="s">
        <v>1120</v>
      </c>
      <c r="B251" s="97" t="s">
        <v>11252</v>
      </c>
      <c r="C251" s="90"/>
      <c r="D251" s="90"/>
    </row>
    <row r="252" s="91" customFormat="true" ht="12" hidden="false" customHeight="true" outlineLevel="0" collapsed="false">
      <c r="A252" s="92" t="n">
        <v>1</v>
      </c>
      <c r="B252" s="51" t="s">
        <v>11209</v>
      </c>
      <c r="C252" s="90"/>
      <c r="D252" s="90"/>
    </row>
    <row r="253" s="91" customFormat="true" ht="12" hidden="false" customHeight="true" outlineLevel="0" collapsed="false">
      <c r="A253" s="92" t="n">
        <v>2</v>
      </c>
      <c r="B253" s="51" t="s">
        <v>11195</v>
      </c>
      <c r="C253" s="90"/>
      <c r="D253" s="90"/>
    </row>
    <row r="254" s="91" customFormat="true" ht="12" hidden="false" customHeight="true" outlineLevel="0" collapsed="false">
      <c r="A254" s="92" t="n">
        <v>3</v>
      </c>
      <c r="B254" s="51" t="s">
        <v>11253</v>
      </c>
      <c r="C254" s="90"/>
      <c r="D254" s="90"/>
    </row>
    <row r="255" s="91" customFormat="true" ht="12" hidden="false" customHeight="true" outlineLevel="0" collapsed="false">
      <c r="A255" s="92" t="n">
        <v>4</v>
      </c>
      <c r="B255" s="51" t="s">
        <v>11254</v>
      </c>
      <c r="C255" s="90"/>
      <c r="D255" s="90"/>
    </row>
    <row r="256" s="91" customFormat="true" ht="12" hidden="false" customHeight="true" outlineLevel="0" collapsed="false">
      <c r="A256" s="95"/>
      <c r="B256" s="90"/>
      <c r="C256" s="90"/>
      <c r="D256" s="90"/>
    </row>
    <row r="257" s="91" customFormat="true" ht="12" hidden="false" customHeight="true" outlineLevel="0" collapsed="false">
      <c r="A257" s="87" t="s">
        <v>1219</v>
      </c>
      <c r="B257" s="87"/>
      <c r="C257" s="90"/>
      <c r="D257" s="90"/>
    </row>
    <row r="258" s="91" customFormat="true" ht="12" hidden="false" customHeight="true" outlineLevel="0" collapsed="false">
      <c r="A258" s="96" t="s">
        <v>1111</v>
      </c>
      <c r="B258" s="97" t="s">
        <v>11255</v>
      </c>
      <c r="C258" s="90"/>
      <c r="D258" s="90"/>
    </row>
    <row r="259" s="91" customFormat="true" ht="12" hidden="false" customHeight="true" outlineLevel="0" collapsed="false">
      <c r="A259" s="92" t="n">
        <v>1</v>
      </c>
      <c r="B259" s="51" t="s">
        <v>11256</v>
      </c>
      <c r="C259" s="90"/>
      <c r="D259" s="90"/>
    </row>
    <row r="260" s="91" customFormat="true" ht="12" hidden="false" customHeight="true" outlineLevel="0" collapsed="false">
      <c r="A260" s="92" t="n">
        <v>2</v>
      </c>
      <c r="B260" s="51" t="s">
        <v>11257</v>
      </c>
      <c r="C260" s="90"/>
      <c r="D260" s="90"/>
    </row>
    <row r="261" s="91" customFormat="true" ht="12" hidden="false" customHeight="true" outlineLevel="0" collapsed="false">
      <c r="A261" s="92" t="n">
        <v>3</v>
      </c>
      <c r="B261" s="51" t="s">
        <v>11254</v>
      </c>
      <c r="C261" s="90"/>
      <c r="D261" s="90"/>
    </row>
    <row r="262" s="91" customFormat="true" ht="12" hidden="false" customHeight="true" outlineLevel="0" collapsed="false">
      <c r="A262" s="95"/>
      <c r="B262" s="90"/>
      <c r="C262" s="90"/>
      <c r="D262" s="90"/>
    </row>
    <row r="263" s="91" customFormat="true" ht="12" hidden="false" customHeight="true" outlineLevel="0" collapsed="false">
      <c r="A263" s="87" t="s">
        <v>1224</v>
      </c>
      <c r="B263" s="87"/>
      <c r="C263" s="90"/>
      <c r="D263" s="90"/>
    </row>
    <row r="264" s="91" customFormat="true" ht="12" hidden="false" customHeight="true" outlineLevel="0" collapsed="false">
      <c r="A264" s="96" t="s">
        <v>11258</v>
      </c>
      <c r="B264" s="97" t="s">
        <v>11259</v>
      </c>
      <c r="C264" s="90"/>
      <c r="D264" s="90"/>
    </row>
    <row r="265" s="91" customFormat="true" ht="12" hidden="false" customHeight="true" outlineLevel="0" collapsed="false">
      <c r="A265" s="92" t="n">
        <v>1</v>
      </c>
      <c r="B265" s="51" t="s">
        <v>11260</v>
      </c>
      <c r="C265" s="90"/>
      <c r="D265" s="90"/>
    </row>
    <row r="266" s="91" customFormat="true" ht="12" hidden="false" customHeight="true" outlineLevel="0" collapsed="false">
      <c r="A266" s="92" t="n">
        <v>2</v>
      </c>
      <c r="B266" s="51" t="s">
        <v>11261</v>
      </c>
      <c r="C266" s="90"/>
      <c r="D266" s="90"/>
    </row>
    <row r="267" s="91" customFormat="true" ht="12" hidden="false" customHeight="true" outlineLevel="0" collapsed="false">
      <c r="A267" s="92" t="n">
        <v>3</v>
      </c>
      <c r="B267" s="51" t="s">
        <v>11262</v>
      </c>
      <c r="C267" s="90"/>
      <c r="D267" s="90"/>
    </row>
    <row r="268" s="91" customFormat="true" ht="12" hidden="false" customHeight="true" outlineLevel="0" collapsed="false">
      <c r="A268" s="92" t="n">
        <v>4</v>
      </c>
      <c r="B268" s="51" t="s">
        <v>11263</v>
      </c>
      <c r="C268" s="90"/>
      <c r="D268" s="90"/>
    </row>
    <row r="269" s="91" customFormat="true" ht="12" hidden="false" customHeight="true" outlineLevel="0" collapsed="false">
      <c r="A269" s="92" t="n">
        <v>5</v>
      </c>
      <c r="B269" s="51" t="s">
        <v>11264</v>
      </c>
      <c r="C269" s="90"/>
      <c r="D269" s="90"/>
    </row>
    <row r="271" s="91" customFormat="true" ht="12" hidden="false" customHeight="true" outlineLevel="0" collapsed="false">
      <c r="A271" s="87" t="s">
        <v>1238</v>
      </c>
      <c r="B271" s="87"/>
      <c r="C271" s="90"/>
      <c r="D271" s="90"/>
    </row>
    <row r="272" s="91" customFormat="true" ht="12" hidden="false" customHeight="true" outlineLevel="0" collapsed="false">
      <c r="A272" s="96" t="s">
        <v>206</v>
      </c>
      <c r="B272" s="97" t="s">
        <v>11265</v>
      </c>
      <c r="C272" s="90"/>
      <c r="D272" s="90"/>
    </row>
    <row r="273" s="91" customFormat="true" ht="12" hidden="false" customHeight="true" outlineLevel="0" collapsed="false">
      <c r="A273" s="92" t="n">
        <v>1</v>
      </c>
      <c r="B273" s="51" t="s">
        <v>11187</v>
      </c>
      <c r="C273" s="90"/>
      <c r="D273" s="90"/>
    </row>
    <row r="274" s="91" customFormat="true" ht="12" hidden="false" customHeight="true" outlineLevel="0" collapsed="false">
      <c r="A274" s="92" t="n">
        <v>2</v>
      </c>
      <c r="B274" s="51" t="s">
        <v>11266</v>
      </c>
      <c r="C274" s="90"/>
      <c r="D274" s="90"/>
    </row>
    <row r="275" s="91" customFormat="true" ht="12" hidden="false" customHeight="true" outlineLevel="0" collapsed="false">
      <c r="A275" s="92" t="n">
        <v>3</v>
      </c>
      <c r="B275" s="51" t="s">
        <v>11267</v>
      </c>
      <c r="C275" s="90"/>
      <c r="D275" s="90"/>
    </row>
    <row r="276" s="91" customFormat="true" ht="12" hidden="false" customHeight="true" outlineLevel="0" collapsed="false">
      <c r="A276" s="92" t="n">
        <v>4</v>
      </c>
      <c r="B276" s="51" t="s">
        <v>11268</v>
      </c>
      <c r="C276" s="90"/>
      <c r="D276" s="90"/>
    </row>
    <row r="277" s="91" customFormat="true" ht="12" hidden="false" customHeight="true" outlineLevel="0" collapsed="false">
      <c r="A277" s="92" t="n">
        <v>5</v>
      </c>
      <c r="B277" s="51" t="s">
        <v>11254</v>
      </c>
      <c r="C277" s="90"/>
      <c r="D277" s="90"/>
    </row>
    <row r="278" s="91" customFormat="true" ht="12" hidden="false" customHeight="true" outlineLevel="0" collapsed="false">
      <c r="A278" s="99" t="n">
        <v>6</v>
      </c>
      <c r="B278" s="98" t="s">
        <v>11269</v>
      </c>
      <c r="C278" s="90"/>
      <c r="D278" s="90"/>
    </row>
    <row r="279" s="91" customFormat="true" ht="12" hidden="false" customHeight="true" outlineLevel="0" collapsed="false">
      <c r="A279" s="95"/>
      <c r="B279" s="90"/>
      <c r="C279" s="90"/>
      <c r="D279" s="90"/>
    </row>
    <row r="280" s="91" customFormat="true" ht="12" hidden="false" customHeight="true" outlineLevel="0" collapsed="false">
      <c r="A280" s="87" t="s">
        <v>1252</v>
      </c>
      <c r="B280" s="87"/>
      <c r="C280" s="90"/>
      <c r="D280" s="90"/>
    </row>
    <row r="281" s="91" customFormat="true" ht="12" hidden="false" customHeight="true" outlineLevel="0" collapsed="false">
      <c r="A281" s="96" t="s">
        <v>664</v>
      </c>
      <c r="B281" s="97" t="s">
        <v>11270</v>
      </c>
      <c r="C281" s="90"/>
      <c r="D281" s="90"/>
    </row>
    <row r="282" s="91" customFormat="true" ht="12" hidden="false" customHeight="true" outlineLevel="0" collapsed="false">
      <c r="A282" s="92" t="n">
        <v>1</v>
      </c>
      <c r="B282" s="51" t="s">
        <v>11271</v>
      </c>
      <c r="C282" s="90"/>
      <c r="D282" s="90"/>
    </row>
    <row r="283" s="91" customFormat="true" ht="12" hidden="false" customHeight="true" outlineLevel="0" collapsed="false">
      <c r="A283" s="92" t="n">
        <v>2</v>
      </c>
      <c r="B283" s="51" t="s">
        <v>11272</v>
      </c>
      <c r="C283" s="90"/>
      <c r="D283" s="90"/>
    </row>
    <row r="284" s="91" customFormat="true" ht="12" hidden="false" customHeight="true" outlineLevel="0" collapsed="false">
      <c r="A284" s="92" t="n">
        <v>3</v>
      </c>
      <c r="B284" s="51" t="s">
        <v>11273</v>
      </c>
      <c r="C284" s="90"/>
      <c r="D284" s="90"/>
    </row>
    <row r="285" s="91" customFormat="true" ht="12" hidden="false" customHeight="true" outlineLevel="0" collapsed="false">
      <c r="A285" s="92" t="n">
        <v>4</v>
      </c>
      <c r="B285" s="51" t="s">
        <v>11274</v>
      </c>
      <c r="C285" s="90"/>
      <c r="D285" s="90"/>
    </row>
    <row r="286" s="91" customFormat="true" ht="12" hidden="false" customHeight="true" outlineLevel="0" collapsed="false">
      <c r="A286" s="95"/>
      <c r="B286" s="90"/>
      <c r="C286" s="90"/>
      <c r="D286" s="90"/>
    </row>
    <row r="287" s="91" customFormat="true" ht="12" hidden="false" customHeight="true" outlineLevel="0" collapsed="false">
      <c r="A287" s="87" t="s">
        <v>1257</v>
      </c>
      <c r="B287" s="87"/>
      <c r="C287" s="90"/>
      <c r="D287" s="90"/>
    </row>
    <row r="288" s="91" customFormat="true" ht="12" hidden="false" customHeight="true" outlineLevel="0" collapsed="false">
      <c r="A288" s="96" t="s">
        <v>191</v>
      </c>
      <c r="B288" s="97" t="s">
        <v>11275</v>
      </c>
      <c r="C288" s="90"/>
      <c r="D288" s="90"/>
    </row>
    <row r="289" s="91" customFormat="true" ht="12" hidden="false" customHeight="true" outlineLevel="0" collapsed="false">
      <c r="A289" s="92" t="n">
        <v>1</v>
      </c>
      <c r="B289" s="51" t="s">
        <v>11276</v>
      </c>
      <c r="C289" s="90"/>
      <c r="D289" s="90"/>
    </row>
    <row r="290" s="91" customFormat="true" ht="12" hidden="false" customHeight="true" outlineLevel="0" collapsed="false">
      <c r="A290" s="92" t="n">
        <v>2</v>
      </c>
      <c r="B290" s="51" t="s">
        <v>11277</v>
      </c>
      <c r="C290" s="90"/>
      <c r="D290" s="90"/>
    </row>
    <row r="291" s="91" customFormat="true" ht="12" hidden="false" customHeight="true" outlineLevel="0" collapsed="false">
      <c r="A291" s="92" t="n">
        <v>3</v>
      </c>
      <c r="B291" s="51" t="s">
        <v>11278</v>
      </c>
      <c r="C291" s="90"/>
      <c r="D291" s="90"/>
    </row>
    <row r="292" s="91" customFormat="true" ht="12" hidden="false" customHeight="true" outlineLevel="0" collapsed="false">
      <c r="A292" s="92" t="n">
        <v>4</v>
      </c>
      <c r="B292" s="51" t="s">
        <v>11279</v>
      </c>
      <c r="C292" s="90"/>
      <c r="D292" s="90"/>
    </row>
    <row r="293" s="91" customFormat="true" ht="12" hidden="false" customHeight="true" outlineLevel="0" collapsed="false">
      <c r="A293" s="95"/>
      <c r="B293" s="90"/>
      <c r="C293" s="90"/>
      <c r="D293" s="90"/>
    </row>
    <row r="294" s="91" customFormat="true" ht="12" hidden="false" customHeight="true" outlineLevel="0" collapsed="false">
      <c r="A294" s="87" t="s">
        <v>1262</v>
      </c>
      <c r="B294" s="87"/>
      <c r="C294" s="90"/>
      <c r="D294" s="90"/>
    </row>
    <row r="295" s="91" customFormat="true" ht="12" hidden="false" customHeight="true" outlineLevel="0" collapsed="false">
      <c r="A295" s="96" t="s">
        <v>413</v>
      </c>
      <c r="B295" s="97" t="s">
        <v>11280</v>
      </c>
      <c r="C295" s="90"/>
      <c r="D295" s="90"/>
    </row>
    <row r="296" s="91" customFormat="true" ht="12" hidden="false" customHeight="true" outlineLevel="0" collapsed="false">
      <c r="A296" s="92" t="n">
        <v>1</v>
      </c>
      <c r="B296" s="51" t="s">
        <v>11281</v>
      </c>
      <c r="C296" s="90"/>
      <c r="D296" s="90"/>
    </row>
    <row r="297" s="91" customFormat="true" ht="12" hidden="false" customHeight="true" outlineLevel="0" collapsed="false">
      <c r="A297" s="92" t="n">
        <v>2</v>
      </c>
      <c r="B297" s="51" t="s">
        <v>11162</v>
      </c>
      <c r="C297" s="90"/>
      <c r="D297" s="90"/>
    </row>
    <row r="298" s="91" customFormat="true" ht="12" hidden="false" customHeight="true" outlineLevel="0" collapsed="false">
      <c r="A298" s="92" t="n">
        <v>3</v>
      </c>
      <c r="B298" s="51" t="s">
        <v>11163</v>
      </c>
      <c r="C298" s="90"/>
      <c r="D298" s="90"/>
    </row>
    <row r="299" s="91" customFormat="true" ht="12" hidden="false" customHeight="true" outlineLevel="0" collapsed="false">
      <c r="A299" s="92" t="n">
        <v>4</v>
      </c>
      <c r="B299" s="51" t="s">
        <v>11164</v>
      </c>
      <c r="C299" s="90"/>
      <c r="D299" s="90"/>
    </row>
    <row r="300" s="91" customFormat="true" ht="12" hidden="false" customHeight="true" outlineLevel="0" collapsed="false">
      <c r="A300" s="102" t="n">
        <v>5</v>
      </c>
      <c r="B300" s="103" t="s">
        <v>11282</v>
      </c>
      <c r="C300" s="90"/>
      <c r="D300" s="90"/>
    </row>
    <row r="301" s="91" customFormat="true" ht="12" hidden="false" customHeight="true" outlineLevel="0" collapsed="false">
      <c r="A301" s="95"/>
      <c r="B301" s="90"/>
      <c r="C301" s="90"/>
      <c r="D301" s="90"/>
    </row>
    <row r="302" s="91" customFormat="true" ht="12" hidden="false" customHeight="true" outlineLevel="0" collapsed="false">
      <c r="A302" s="87" t="s">
        <v>1267</v>
      </c>
      <c r="B302" s="87"/>
      <c r="C302" s="90"/>
      <c r="D302" s="90"/>
    </row>
    <row r="303" s="91" customFormat="true" ht="12" hidden="false" customHeight="true" outlineLevel="0" collapsed="false">
      <c r="A303" s="96" t="s">
        <v>474</v>
      </c>
      <c r="B303" s="97" t="s">
        <v>11283</v>
      </c>
      <c r="C303" s="90"/>
      <c r="D303" s="90"/>
    </row>
    <row r="304" s="91" customFormat="true" ht="12" hidden="false" customHeight="true" outlineLevel="0" collapsed="false">
      <c r="A304" s="92" t="n">
        <v>1</v>
      </c>
      <c r="B304" s="51" t="s">
        <v>11284</v>
      </c>
      <c r="C304" s="90"/>
      <c r="D304" s="90"/>
    </row>
    <row r="305" s="91" customFormat="true" ht="12" hidden="false" customHeight="true" outlineLevel="0" collapsed="false">
      <c r="A305" s="92" t="n">
        <v>2</v>
      </c>
      <c r="B305" s="51" t="s">
        <v>11285</v>
      </c>
      <c r="C305" s="90"/>
      <c r="D305" s="90"/>
    </row>
    <row r="306" s="91" customFormat="true" ht="12" hidden="false" customHeight="true" outlineLevel="0" collapsed="false">
      <c r="A306" s="92" t="n">
        <v>3</v>
      </c>
      <c r="B306" s="51" t="s">
        <v>11286</v>
      </c>
      <c r="C306" s="90"/>
      <c r="D306" s="90"/>
    </row>
    <row r="307" s="91" customFormat="true" ht="12" hidden="false" customHeight="true" outlineLevel="0" collapsed="false">
      <c r="A307" s="95"/>
      <c r="B307" s="90"/>
      <c r="C307" s="90"/>
      <c r="D307" s="90"/>
    </row>
    <row r="308" s="91" customFormat="true" ht="12" hidden="false" customHeight="true" outlineLevel="0" collapsed="false">
      <c r="A308" s="87" t="s">
        <v>1272</v>
      </c>
      <c r="B308" s="87"/>
      <c r="C308" s="90"/>
      <c r="D308" s="90"/>
    </row>
    <row r="309" s="91" customFormat="true" ht="12" hidden="false" customHeight="true" outlineLevel="0" collapsed="false">
      <c r="A309" s="96" t="s">
        <v>462</v>
      </c>
      <c r="B309" s="97" t="s">
        <v>11287</v>
      </c>
      <c r="C309" s="90"/>
      <c r="D309" s="90"/>
    </row>
    <row r="310" s="91" customFormat="true" ht="12" hidden="false" customHeight="true" outlineLevel="0" collapsed="false">
      <c r="A310" s="92" t="n">
        <v>1</v>
      </c>
      <c r="B310" s="51" t="s">
        <v>11187</v>
      </c>
      <c r="C310" s="90"/>
      <c r="D310" s="90"/>
    </row>
    <row r="311" s="91" customFormat="true" ht="12" hidden="false" customHeight="true" outlineLevel="0" collapsed="false">
      <c r="A311" s="92" t="n">
        <v>2</v>
      </c>
      <c r="B311" s="51" t="s">
        <v>11288</v>
      </c>
      <c r="C311" s="90"/>
      <c r="D311" s="90"/>
    </row>
    <row r="312" s="91" customFormat="true" ht="12" hidden="false" customHeight="true" outlineLevel="0" collapsed="false">
      <c r="A312" s="92" t="n">
        <v>3</v>
      </c>
      <c r="B312" s="51" t="s">
        <v>11289</v>
      </c>
      <c r="C312" s="90"/>
      <c r="D312" s="90"/>
    </row>
    <row r="313" s="91" customFormat="true" ht="12" hidden="false" customHeight="true" outlineLevel="0" collapsed="false">
      <c r="A313" s="92" t="n">
        <v>4</v>
      </c>
      <c r="B313" s="51" t="s">
        <v>11254</v>
      </c>
      <c r="C313" s="90"/>
      <c r="D313" s="90"/>
    </row>
    <row r="314" s="91" customFormat="true" ht="12" hidden="false" customHeight="true" outlineLevel="0" collapsed="false">
      <c r="A314" s="95"/>
      <c r="B314" s="90"/>
      <c r="C314" s="90"/>
      <c r="D314" s="90"/>
    </row>
    <row r="315" s="91" customFormat="true" ht="12" hidden="false" customHeight="true" outlineLevel="0" collapsed="false">
      <c r="A315" s="87" t="s">
        <v>1277</v>
      </c>
      <c r="B315" s="87"/>
      <c r="C315" s="90"/>
      <c r="D315" s="90"/>
    </row>
    <row r="316" s="91" customFormat="true" ht="12" hidden="false" customHeight="true" outlineLevel="0" collapsed="false">
      <c r="A316" s="96" t="s">
        <v>465</v>
      </c>
      <c r="B316" s="97" t="s">
        <v>11290</v>
      </c>
      <c r="C316" s="90"/>
      <c r="D316" s="90"/>
    </row>
    <row r="317" s="91" customFormat="true" ht="12" hidden="false" customHeight="true" outlineLevel="0" collapsed="false">
      <c r="A317" s="92" t="n">
        <v>1</v>
      </c>
      <c r="B317" s="51" t="s">
        <v>11284</v>
      </c>
      <c r="C317" s="90"/>
      <c r="D317" s="90"/>
    </row>
    <row r="318" s="91" customFormat="true" ht="12" hidden="false" customHeight="true" outlineLevel="0" collapsed="false">
      <c r="A318" s="92" t="n">
        <v>2</v>
      </c>
      <c r="B318" s="51" t="s">
        <v>11291</v>
      </c>
      <c r="C318" s="90"/>
      <c r="D318" s="90"/>
    </row>
    <row r="319" s="91" customFormat="true" ht="12" hidden="false" customHeight="true" outlineLevel="0" collapsed="false">
      <c r="A319" s="92" t="n">
        <v>3</v>
      </c>
      <c r="B319" s="51" t="s">
        <v>11292</v>
      </c>
      <c r="C319" s="90"/>
      <c r="D319" s="90"/>
    </row>
    <row r="320" s="91" customFormat="true" ht="12" hidden="false" customHeight="true" outlineLevel="0" collapsed="false">
      <c r="A320" s="92" t="n">
        <v>4</v>
      </c>
      <c r="B320" s="51" t="s">
        <v>11293</v>
      </c>
      <c r="C320" s="90"/>
      <c r="D320" s="90"/>
    </row>
    <row r="321" s="91" customFormat="true" ht="12" hidden="false" customHeight="true" outlineLevel="0" collapsed="false">
      <c r="A321" s="92" t="n">
        <v>5</v>
      </c>
      <c r="B321" s="51" t="s">
        <v>11254</v>
      </c>
      <c r="C321" s="90"/>
      <c r="D321" s="90"/>
    </row>
    <row r="322" s="91" customFormat="true" ht="12" hidden="false" customHeight="true" outlineLevel="0" collapsed="false">
      <c r="A322" s="95"/>
      <c r="B322" s="90"/>
      <c r="C322" s="90"/>
      <c r="D322" s="90"/>
    </row>
    <row r="323" s="91" customFormat="true" ht="12" hidden="false" customHeight="true" outlineLevel="0" collapsed="false">
      <c r="A323" s="87" t="s">
        <v>11294</v>
      </c>
      <c r="B323" s="87"/>
      <c r="C323" s="90"/>
      <c r="D323" s="90"/>
    </row>
    <row r="324" s="91" customFormat="true" ht="12" hidden="false" customHeight="true" outlineLevel="0" collapsed="false">
      <c r="A324" s="96" t="s">
        <v>1006</v>
      </c>
      <c r="B324" s="97" t="s">
        <v>11295</v>
      </c>
      <c r="C324" s="90"/>
      <c r="D324" s="90"/>
    </row>
    <row r="325" s="91" customFormat="true" ht="12" hidden="false" customHeight="true" outlineLevel="0" collapsed="false">
      <c r="A325" s="92" t="n">
        <v>1</v>
      </c>
      <c r="B325" s="51" t="s">
        <v>11284</v>
      </c>
      <c r="C325" s="90"/>
      <c r="D325" s="90"/>
    </row>
    <row r="326" s="91" customFormat="true" ht="12" hidden="false" customHeight="true" outlineLevel="0" collapsed="false">
      <c r="A326" s="92" t="n">
        <v>2</v>
      </c>
      <c r="B326" s="51" t="s">
        <v>11296</v>
      </c>
      <c r="C326" s="90"/>
      <c r="D326" s="90"/>
    </row>
    <row r="327" s="91" customFormat="true" ht="12" hidden="false" customHeight="true" outlineLevel="0" collapsed="false">
      <c r="A327" s="92" t="n">
        <v>3</v>
      </c>
      <c r="B327" s="51" t="s">
        <v>11297</v>
      </c>
      <c r="C327" s="90"/>
      <c r="D327" s="90"/>
    </row>
    <row r="328" s="91" customFormat="true" ht="12" hidden="false" customHeight="true" outlineLevel="0" collapsed="false">
      <c r="A328" s="95"/>
      <c r="B328" s="90"/>
      <c r="C328" s="90"/>
      <c r="D328" s="90"/>
    </row>
    <row r="329" s="91" customFormat="true" ht="12" hidden="false" customHeight="true" outlineLevel="0" collapsed="false">
      <c r="A329" s="87" t="s">
        <v>1287</v>
      </c>
      <c r="B329" s="87"/>
      <c r="C329" s="90"/>
      <c r="D329" s="90"/>
    </row>
    <row r="330" s="91" customFormat="true" ht="12" hidden="false" customHeight="true" outlineLevel="0" collapsed="false">
      <c r="A330" s="96" t="s">
        <v>1027</v>
      </c>
      <c r="B330" s="97" t="s">
        <v>11298</v>
      </c>
      <c r="C330" s="90"/>
      <c r="D330" s="90"/>
    </row>
    <row r="331" s="91" customFormat="true" ht="12" hidden="false" customHeight="true" outlineLevel="0" collapsed="false">
      <c r="A331" s="92" t="n">
        <v>1</v>
      </c>
      <c r="B331" s="51" t="s">
        <v>11299</v>
      </c>
      <c r="C331" s="90"/>
      <c r="D331" s="90"/>
    </row>
    <row r="332" s="91" customFormat="true" ht="12" hidden="false" customHeight="true" outlineLevel="0" collapsed="false">
      <c r="A332" s="92" t="n">
        <v>2</v>
      </c>
      <c r="B332" s="51" t="s">
        <v>11300</v>
      </c>
      <c r="C332" s="90"/>
      <c r="D332" s="90"/>
    </row>
    <row r="333" s="91" customFormat="true" ht="12" hidden="false" customHeight="true" outlineLevel="0" collapsed="false">
      <c r="A333" s="92" t="n">
        <v>3</v>
      </c>
      <c r="B333" s="51" t="s">
        <v>11254</v>
      </c>
      <c r="C333" s="90"/>
      <c r="D333" s="90"/>
    </row>
    <row r="334" s="91" customFormat="true" ht="12" hidden="false" customHeight="true" outlineLevel="0" collapsed="false">
      <c r="A334" s="102" t="n">
        <v>4</v>
      </c>
      <c r="B334" s="103" t="s">
        <v>11301</v>
      </c>
      <c r="C334" s="90"/>
      <c r="D334" s="90"/>
    </row>
    <row r="335" s="91" customFormat="true" ht="12" hidden="false" customHeight="true" outlineLevel="0" collapsed="false">
      <c r="A335" s="102" t="n">
        <v>5</v>
      </c>
      <c r="B335" s="103" t="s">
        <v>11302</v>
      </c>
      <c r="C335" s="90"/>
      <c r="D335" s="90"/>
    </row>
    <row r="336" s="91" customFormat="true" ht="12" hidden="false" customHeight="true" outlineLevel="0" collapsed="false">
      <c r="A336" s="95"/>
      <c r="B336" s="90"/>
      <c r="C336" s="90"/>
      <c r="D336" s="90"/>
    </row>
    <row r="337" s="91" customFormat="true" ht="12" hidden="false" customHeight="true" outlineLevel="0" collapsed="false">
      <c r="A337" s="87" t="s">
        <v>1292</v>
      </c>
      <c r="B337" s="87"/>
      <c r="C337" s="90"/>
      <c r="D337" s="90"/>
    </row>
    <row r="338" s="91" customFormat="true" ht="12" hidden="false" customHeight="true" outlineLevel="0" collapsed="false">
      <c r="A338" s="96" t="s">
        <v>1018</v>
      </c>
      <c r="B338" s="97" t="s">
        <v>1019</v>
      </c>
      <c r="C338" s="90"/>
      <c r="D338" s="90"/>
    </row>
    <row r="339" s="91" customFormat="true" ht="12" hidden="false" customHeight="true" outlineLevel="0" collapsed="false">
      <c r="A339" s="92" t="n">
        <v>1</v>
      </c>
      <c r="B339" s="51" t="s">
        <v>11284</v>
      </c>
      <c r="C339" s="90"/>
      <c r="D339" s="90"/>
    </row>
    <row r="340" s="91" customFormat="true" ht="12" hidden="false" customHeight="true" outlineLevel="0" collapsed="false">
      <c r="A340" s="92" t="n">
        <v>2</v>
      </c>
      <c r="B340" s="51" t="s">
        <v>11303</v>
      </c>
      <c r="C340" s="90"/>
      <c r="D340" s="90"/>
    </row>
    <row r="341" s="91" customFormat="true" ht="12" hidden="false" customHeight="true" outlineLevel="0" collapsed="false">
      <c r="A341" s="92" t="n">
        <v>3</v>
      </c>
      <c r="B341" s="51" t="s">
        <v>11304</v>
      </c>
      <c r="C341" s="90"/>
      <c r="D341" s="90"/>
    </row>
    <row r="342" s="91" customFormat="true" ht="12" hidden="false" customHeight="true" outlineLevel="0" collapsed="false">
      <c r="A342" s="92" t="n">
        <v>4</v>
      </c>
      <c r="B342" s="51" t="s">
        <v>11305</v>
      </c>
      <c r="C342" s="90"/>
      <c r="D342" s="90"/>
    </row>
    <row r="343" customFormat="false" ht="12" hidden="false" customHeight="true" outlineLevel="0" collapsed="false"/>
    <row r="344" customFormat="false" ht="12" hidden="false" customHeight="true" outlineLevel="0" collapsed="false">
      <c r="A344" s="87" t="s">
        <v>11306</v>
      </c>
      <c r="B344" s="87"/>
    </row>
    <row r="345" s="91" customFormat="true" ht="12" hidden="false" customHeight="true" outlineLevel="0" collapsed="false">
      <c r="A345" s="88" t="s">
        <v>1114</v>
      </c>
      <c r="B345" s="89" t="s">
        <v>11307</v>
      </c>
      <c r="C345" s="90"/>
      <c r="D345" s="90"/>
    </row>
    <row r="346" s="91" customFormat="true" ht="47.25" hidden="false" customHeight="true" outlineLevel="0" collapsed="false">
      <c r="A346" s="104" t="s">
        <v>11163</v>
      </c>
      <c r="B346" s="51" t="s">
        <v>11308</v>
      </c>
      <c r="C346" s="90"/>
      <c r="D346" s="90"/>
    </row>
    <row r="347" s="91" customFormat="true" ht="45" hidden="false" customHeight="false" outlineLevel="0" collapsed="false">
      <c r="A347" s="104" t="s">
        <v>11309</v>
      </c>
      <c r="B347" s="51" t="s">
        <v>11310</v>
      </c>
      <c r="C347" s="90"/>
      <c r="D347" s="90"/>
    </row>
    <row r="348" s="91" customFormat="true" ht="45" hidden="false" customHeight="false" outlineLevel="0" collapsed="false">
      <c r="A348" s="104" t="s">
        <v>11311</v>
      </c>
      <c r="B348" s="51" t="s">
        <v>11312</v>
      </c>
      <c r="C348" s="90"/>
      <c r="D348" s="90"/>
    </row>
    <row r="349" customFormat="false" ht="12.75" hidden="false" customHeight="true" outlineLevel="0" collapsed="false"/>
    <row r="350" customFormat="false" ht="12" hidden="false" customHeight="true" outlineLevel="0" collapsed="false">
      <c r="A350" s="87" t="s">
        <v>1185</v>
      </c>
      <c r="B350" s="87"/>
    </row>
    <row r="351" s="91" customFormat="true" ht="12" hidden="false" customHeight="true" outlineLevel="0" collapsed="false">
      <c r="A351" s="88" t="s">
        <v>11313</v>
      </c>
      <c r="B351" s="89" t="s">
        <v>11314</v>
      </c>
      <c r="C351" s="90"/>
      <c r="D351" s="90"/>
    </row>
    <row r="352" s="91" customFormat="true" ht="45" hidden="false" customHeight="false" outlineLevel="0" collapsed="false">
      <c r="A352" s="104" t="s">
        <v>11315</v>
      </c>
      <c r="B352" s="51" t="s">
        <v>11316</v>
      </c>
      <c r="C352" s="90"/>
      <c r="D352" s="90"/>
    </row>
    <row r="353" s="91" customFormat="true" ht="33.75" hidden="false" customHeight="false" outlineLevel="0" collapsed="false">
      <c r="A353" s="104" t="s">
        <v>11317</v>
      </c>
      <c r="B353" s="51" t="s">
        <v>11318</v>
      </c>
      <c r="C353" s="90"/>
      <c r="D353" s="90"/>
    </row>
    <row r="354" s="91" customFormat="true" ht="45" hidden="false" customHeight="false" outlineLevel="0" collapsed="false">
      <c r="A354" s="104" t="s">
        <v>11319</v>
      </c>
      <c r="B354" s="51" t="s">
        <v>11320</v>
      </c>
      <c r="C354" s="90"/>
      <c r="D354" s="90"/>
    </row>
    <row r="355" s="91" customFormat="true" ht="33.75" hidden="false" customHeight="false" outlineLevel="0" collapsed="false">
      <c r="A355" s="104" t="s">
        <v>11321</v>
      </c>
      <c r="B355" s="51" t="s">
        <v>11322</v>
      </c>
      <c r="C355" s="90"/>
      <c r="D355" s="90"/>
    </row>
    <row r="356" s="91" customFormat="true" ht="11.25" hidden="false" customHeight="false" outlineLevel="0" collapsed="false">
      <c r="A356" s="104" t="s">
        <v>11323</v>
      </c>
      <c r="B356" s="51" t="s">
        <v>11324</v>
      </c>
      <c r="C356" s="90"/>
      <c r="D356" s="90"/>
    </row>
    <row r="357" customFormat="false" ht="12.75" hidden="false" customHeight="true" outlineLevel="0" collapsed="false"/>
    <row r="358" s="91" customFormat="true" ht="12" hidden="false" customHeight="true" outlineLevel="0" collapsed="false">
      <c r="A358" s="105" t="s">
        <v>11325</v>
      </c>
      <c r="B358" s="105"/>
      <c r="C358" s="90"/>
      <c r="D358" s="90"/>
    </row>
    <row r="359" s="91" customFormat="true" ht="12" hidden="false" customHeight="true" outlineLevel="0" collapsed="false">
      <c r="A359" s="96" t="s">
        <v>11326</v>
      </c>
      <c r="B359" s="97" t="s">
        <v>11327</v>
      </c>
      <c r="C359" s="97" t="s">
        <v>11328</v>
      </c>
      <c r="D359" s="97" t="s">
        <v>11329</v>
      </c>
    </row>
    <row r="360" s="91" customFormat="true" ht="12" hidden="false" customHeight="true" outlineLevel="0" collapsed="false">
      <c r="A360" s="92" t="n">
        <v>1</v>
      </c>
      <c r="B360" s="51" t="s">
        <v>11330</v>
      </c>
      <c r="C360" s="106" t="n">
        <v>0</v>
      </c>
      <c r="D360" s="106" t="s">
        <v>11331</v>
      </c>
    </row>
    <row r="361" s="91" customFormat="true" ht="12" hidden="false" customHeight="true" outlineLevel="0" collapsed="false">
      <c r="A361" s="92" t="n">
        <v>2</v>
      </c>
      <c r="B361" s="51" t="s">
        <v>11332</v>
      </c>
      <c r="C361" s="106" t="n">
        <v>0</v>
      </c>
      <c r="D361" s="106" t="s">
        <v>11331</v>
      </c>
    </row>
    <row r="362" s="91" customFormat="true" ht="12" hidden="false" customHeight="true" outlineLevel="0" collapsed="false">
      <c r="A362" s="92" t="n">
        <v>3</v>
      </c>
      <c r="B362" s="51" t="s">
        <v>11333</v>
      </c>
      <c r="C362" s="106" t="n">
        <v>0.1</v>
      </c>
      <c r="D362" s="106" t="s">
        <v>11334</v>
      </c>
    </row>
    <row r="363" s="91" customFormat="true" ht="12" hidden="false" customHeight="true" outlineLevel="0" collapsed="false">
      <c r="A363" s="92" t="n">
        <v>4</v>
      </c>
      <c r="B363" s="51" t="s">
        <v>11335</v>
      </c>
      <c r="C363" s="106" t="n">
        <v>5</v>
      </c>
      <c r="D363" s="106" t="s">
        <v>11334</v>
      </c>
    </row>
    <row r="364" s="91" customFormat="true" ht="12" hidden="false" customHeight="true" outlineLevel="0" collapsed="false">
      <c r="A364" s="92" t="n">
        <v>5</v>
      </c>
      <c r="B364" s="51" t="s">
        <v>11336</v>
      </c>
      <c r="C364" s="106" t="n">
        <v>10</v>
      </c>
      <c r="D364" s="106" t="s">
        <v>11334</v>
      </c>
    </row>
    <row r="365" s="91" customFormat="true" ht="12" hidden="false" customHeight="true" outlineLevel="0" collapsed="false">
      <c r="A365" s="92" t="n">
        <v>6</v>
      </c>
      <c r="B365" s="51" t="s">
        <v>11337</v>
      </c>
      <c r="C365" s="106" t="n">
        <v>1</v>
      </c>
      <c r="D365" s="106" t="s">
        <v>11334</v>
      </c>
    </row>
    <row r="366" s="91" customFormat="true" ht="12" hidden="false" customHeight="true" outlineLevel="0" collapsed="false">
      <c r="A366" s="92" t="n">
        <v>7</v>
      </c>
      <c r="B366" s="51" t="s">
        <v>11338</v>
      </c>
      <c r="C366" s="106" t="n">
        <v>0.01</v>
      </c>
      <c r="D366" s="106" t="s">
        <v>11334</v>
      </c>
    </row>
    <row r="367" s="91" customFormat="true" ht="12" hidden="false" customHeight="true" outlineLevel="0" collapsed="false">
      <c r="A367" s="92" t="n">
        <v>8</v>
      </c>
      <c r="B367" s="51" t="s">
        <v>11339</v>
      </c>
      <c r="C367" s="106" t="n">
        <v>1</v>
      </c>
      <c r="D367" s="106" t="s">
        <v>11334</v>
      </c>
    </row>
    <row r="368" s="91" customFormat="true" ht="12" hidden="false" customHeight="true" outlineLevel="0" collapsed="false">
      <c r="A368" s="92" t="n">
        <v>9</v>
      </c>
      <c r="B368" s="51" t="s">
        <v>11340</v>
      </c>
      <c r="C368" s="106" t="n">
        <v>10</v>
      </c>
      <c r="D368" s="106" t="s">
        <v>11334</v>
      </c>
    </row>
    <row r="369" s="91" customFormat="true" ht="12" hidden="false" customHeight="true" outlineLevel="0" collapsed="false">
      <c r="A369" s="92" t="n">
        <v>10</v>
      </c>
      <c r="B369" s="51" t="s">
        <v>11341</v>
      </c>
      <c r="C369" s="106" t="n">
        <v>5</v>
      </c>
      <c r="D369" s="106" t="s">
        <v>11334</v>
      </c>
    </row>
    <row r="370" s="91" customFormat="true" ht="12" hidden="false" customHeight="true" outlineLevel="0" collapsed="false">
      <c r="A370" s="92" t="n">
        <v>11</v>
      </c>
      <c r="B370" s="51" t="s">
        <v>11342</v>
      </c>
      <c r="C370" s="106" t="n">
        <v>50</v>
      </c>
      <c r="D370" s="106" t="s">
        <v>11334</v>
      </c>
    </row>
    <row r="371" s="91" customFormat="true" ht="12" hidden="false" customHeight="true" outlineLevel="0" collapsed="false">
      <c r="A371" s="92" t="n">
        <v>12</v>
      </c>
      <c r="B371" s="51" t="s">
        <v>11343</v>
      </c>
      <c r="C371" s="106" t="n">
        <v>10</v>
      </c>
      <c r="D371" s="106" t="s">
        <v>903</v>
      </c>
    </row>
    <row r="372" s="91" customFormat="true" ht="12" hidden="false" customHeight="true" outlineLevel="0" collapsed="false">
      <c r="A372" s="92" t="n">
        <v>13</v>
      </c>
      <c r="B372" s="51" t="s">
        <v>11344</v>
      </c>
      <c r="C372" s="106" t="n">
        <v>50</v>
      </c>
      <c r="D372" s="106" t="s">
        <v>11334</v>
      </c>
    </row>
    <row r="373" s="91" customFormat="true" ht="12" hidden="false" customHeight="true" outlineLevel="0" collapsed="false">
      <c r="A373" s="92" t="n">
        <v>14</v>
      </c>
      <c r="B373" s="51" t="s">
        <v>11345</v>
      </c>
      <c r="C373" s="106" t="n">
        <v>3</v>
      </c>
      <c r="D373" s="106" t="s">
        <v>11334</v>
      </c>
    </row>
    <row r="374" s="91" customFormat="true" ht="12" hidden="false" customHeight="true" outlineLevel="0" collapsed="false">
      <c r="A374" s="92" t="n">
        <v>15</v>
      </c>
      <c r="B374" s="51" t="s">
        <v>11346</v>
      </c>
      <c r="C374" s="106" t="n">
        <v>0.1</v>
      </c>
      <c r="D374" s="106" t="s">
        <v>11334</v>
      </c>
    </row>
    <row r="375" s="91" customFormat="true" ht="12" hidden="false" customHeight="true" outlineLevel="0" collapsed="false">
      <c r="A375" s="92" t="n">
        <v>16</v>
      </c>
      <c r="B375" s="51" t="s">
        <v>11347</v>
      </c>
      <c r="C375" s="106" t="n">
        <v>1.5</v>
      </c>
      <c r="D375" s="106" t="s">
        <v>903</v>
      </c>
    </row>
    <row r="376" s="91" customFormat="true" ht="12" hidden="false" customHeight="true" outlineLevel="0" collapsed="false">
      <c r="A376" s="92" t="n">
        <v>17</v>
      </c>
      <c r="B376" s="51" t="s">
        <v>11217</v>
      </c>
      <c r="C376" s="106" t="n">
        <v>10</v>
      </c>
      <c r="D376" s="106" t="s">
        <v>11334</v>
      </c>
    </row>
    <row r="377" s="91" customFormat="true" ht="12" hidden="false" customHeight="true" outlineLevel="0" collapsed="false">
      <c r="A377" s="92" t="n">
        <v>18</v>
      </c>
      <c r="B377" s="51" t="s">
        <v>11348</v>
      </c>
      <c r="C377" s="106" t="n">
        <v>1</v>
      </c>
      <c r="D377" s="106" t="s">
        <v>11334</v>
      </c>
    </row>
    <row r="378" s="91" customFormat="true" ht="12" hidden="false" customHeight="true" outlineLevel="0" collapsed="false">
      <c r="A378" s="92" t="n">
        <v>19</v>
      </c>
      <c r="B378" s="51" t="s">
        <v>11349</v>
      </c>
      <c r="C378" s="106" t="n">
        <v>20</v>
      </c>
      <c r="D378" s="106" t="s">
        <v>11334</v>
      </c>
    </row>
    <row r="379" s="91" customFormat="true" ht="12" hidden="false" customHeight="true" outlineLevel="0" collapsed="false">
      <c r="A379" s="92" t="n">
        <v>20</v>
      </c>
      <c r="B379" s="51" t="s">
        <v>11350</v>
      </c>
      <c r="C379" s="106" t="n">
        <v>50</v>
      </c>
      <c r="D379" s="106" t="s">
        <v>903</v>
      </c>
    </row>
    <row r="380" s="91" customFormat="true" ht="12" hidden="false" customHeight="true" outlineLevel="0" collapsed="false">
      <c r="A380" s="92" t="n">
        <v>21</v>
      </c>
      <c r="B380" s="51" t="s">
        <v>11351</v>
      </c>
      <c r="C380" s="106" t="n">
        <v>0.5</v>
      </c>
      <c r="D380" s="106" t="s">
        <v>903</v>
      </c>
    </row>
    <row r="381" s="91" customFormat="true" ht="12" hidden="false" customHeight="true" outlineLevel="0" collapsed="false">
      <c r="A381" s="92" t="n">
        <v>22</v>
      </c>
      <c r="B381" s="51" t="s">
        <v>11352</v>
      </c>
      <c r="C381" s="106" t="n">
        <v>0.1</v>
      </c>
      <c r="D381" s="106" t="s">
        <v>11334</v>
      </c>
    </row>
    <row r="382" s="91" customFormat="true" ht="12" hidden="false" customHeight="true" outlineLevel="0" collapsed="false">
      <c r="A382" s="92" t="n">
        <v>23</v>
      </c>
      <c r="B382" s="51" t="s">
        <v>11353</v>
      </c>
      <c r="C382" s="106" t="n">
        <v>0.5</v>
      </c>
      <c r="D382" s="106" t="s">
        <v>11334</v>
      </c>
    </row>
    <row r="383" s="91" customFormat="true" ht="12" hidden="false" customHeight="true" outlineLevel="0" collapsed="false">
      <c r="A383" s="92" t="n">
        <v>24</v>
      </c>
      <c r="B383" s="51" t="s">
        <v>11354</v>
      </c>
      <c r="C383" s="106" t="n">
        <v>0.1</v>
      </c>
      <c r="D383" s="106" t="s">
        <v>11334</v>
      </c>
    </row>
    <row r="384" s="91" customFormat="true" ht="12" hidden="false" customHeight="true" outlineLevel="0" collapsed="false">
      <c r="A384" s="92" t="n">
        <v>25</v>
      </c>
      <c r="B384" s="51" t="s">
        <v>11355</v>
      </c>
      <c r="C384" s="106" t="n">
        <v>10</v>
      </c>
      <c r="D384" s="106" t="s">
        <v>11334</v>
      </c>
    </row>
    <row r="385" s="91" customFormat="true" ht="12" hidden="false" customHeight="true" outlineLevel="0" collapsed="false">
      <c r="A385" s="92" t="n">
        <v>26</v>
      </c>
      <c r="B385" s="51" t="s">
        <v>11356</v>
      </c>
      <c r="C385" s="106" t="n">
        <v>10</v>
      </c>
      <c r="D385" s="106" t="s">
        <v>11334</v>
      </c>
    </row>
    <row r="386" s="91" customFormat="true" ht="12" hidden="false" customHeight="true" outlineLevel="0" collapsed="false">
      <c r="A386" s="92" t="n">
        <v>27</v>
      </c>
      <c r="B386" s="51" t="s">
        <v>11357</v>
      </c>
      <c r="C386" s="106" t="n">
        <v>30</v>
      </c>
      <c r="D386" s="106" t="s">
        <v>11334</v>
      </c>
    </row>
    <row r="387" s="91" customFormat="true" ht="12" hidden="false" customHeight="true" outlineLevel="0" collapsed="false">
      <c r="A387" s="92" t="n">
        <v>28</v>
      </c>
      <c r="B387" s="51" t="s">
        <v>11358</v>
      </c>
      <c r="C387" s="106" t="n">
        <v>0.5</v>
      </c>
      <c r="D387" s="106" t="s">
        <v>11334</v>
      </c>
    </row>
    <row r="388" s="91" customFormat="true" ht="12" hidden="false" customHeight="true" outlineLevel="0" collapsed="false">
      <c r="A388" s="92" t="n">
        <v>29</v>
      </c>
      <c r="B388" s="51" t="s">
        <v>11359</v>
      </c>
      <c r="C388" s="106" t="n">
        <v>200</v>
      </c>
      <c r="D388" s="106" t="s">
        <v>11334</v>
      </c>
    </row>
    <row r="389" s="91" customFormat="true" ht="12" hidden="false" customHeight="true" outlineLevel="0" collapsed="false">
      <c r="A389" s="92" t="n">
        <v>30</v>
      </c>
      <c r="B389" s="51" t="s">
        <v>11360</v>
      </c>
      <c r="C389" s="106" t="n">
        <v>50</v>
      </c>
      <c r="D389" s="106" t="s">
        <v>11334</v>
      </c>
    </row>
    <row r="390" s="91" customFormat="true" ht="12" hidden="false" customHeight="true" outlineLevel="0" collapsed="false">
      <c r="A390" s="92" t="n">
        <v>31</v>
      </c>
      <c r="B390" s="51" t="s">
        <v>11361</v>
      </c>
      <c r="C390" s="106" t="n">
        <v>100</v>
      </c>
      <c r="D390" s="106" t="s">
        <v>11362</v>
      </c>
    </row>
    <row r="391" s="91" customFormat="true" ht="12" hidden="false" customHeight="true" outlineLevel="0" collapsed="false">
      <c r="A391" s="92" t="n">
        <v>32</v>
      </c>
      <c r="B391" s="51" t="s">
        <v>11363</v>
      </c>
      <c r="C391" s="106" t="n">
        <v>0.1</v>
      </c>
      <c r="D391" s="106" t="s">
        <v>11364</v>
      </c>
    </row>
    <row r="392" s="91" customFormat="true" ht="12" hidden="false" customHeight="true" outlineLevel="0" collapsed="false">
      <c r="A392" s="95"/>
      <c r="B392" s="90"/>
      <c r="C392" s="90"/>
      <c r="D392" s="90"/>
    </row>
    <row r="393" customFormat="false" ht="12.75" hidden="false" customHeight="true" outlineLevel="0" collapsed="false"/>
    <row r="394" s="91" customFormat="true" ht="12.75" hidden="false" customHeight="true" outlineLevel="0" collapsed="false">
      <c r="A394" s="107" t="s">
        <v>11365</v>
      </c>
      <c r="B394" s="107" t="s">
        <v>11366</v>
      </c>
      <c r="C394" s="107" t="s">
        <v>11367</v>
      </c>
      <c r="D394" s="107" t="s">
        <v>11368</v>
      </c>
      <c r="E394" s="107" t="s">
        <v>11369</v>
      </c>
      <c r="F394" s="107" t="s">
        <v>11370</v>
      </c>
      <c r="G394" s="107" t="s">
        <v>11258</v>
      </c>
      <c r="H394" s="107" t="s">
        <v>11371</v>
      </c>
    </row>
    <row r="395" s="91" customFormat="true" ht="12.75" hidden="false" customHeight="true" outlineLevel="0" collapsed="false">
      <c r="A395" s="108" t="n">
        <v>1</v>
      </c>
      <c r="B395" s="109" t="s">
        <v>11372</v>
      </c>
      <c r="C395" s="109" t="s">
        <v>11373</v>
      </c>
      <c r="D395" s="109" t="s">
        <v>11374</v>
      </c>
      <c r="E395" s="109" t="s">
        <v>11375</v>
      </c>
      <c r="F395" s="109"/>
      <c r="G395" s="110" t="n">
        <v>2</v>
      </c>
      <c r="H395" s="110" t="n">
        <v>0</v>
      </c>
    </row>
    <row r="396" s="91" customFormat="true" ht="12.75" hidden="false" customHeight="true" outlineLevel="0" collapsed="false">
      <c r="A396" s="108" t="n">
        <v>2</v>
      </c>
      <c r="B396" s="109" t="s">
        <v>11376</v>
      </c>
      <c r="C396" s="109" t="s">
        <v>11377</v>
      </c>
      <c r="D396" s="109" t="s">
        <v>11378</v>
      </c>
      <c r="E396" s="109" t="s">
        <v>11379</v>
      </c>
      <c r="F396" s="109"/>
      <c r="G396" s="110" t="n">
        <v>2</v>
      </c>
      <c r="H396" s="110" t="n">
        <v>0</v>
      </c>
    </row>
    <row r="397" s="91" customFormat="true" ht="12.75" hidden="false" customHeight="true" outlineLevel="0" collapsed="false">
      <c r="A397" s="108" t="n">
        <v>3</v>
      </c>
      <c r="B397" s="109" t="s">
        <v>11380</v>
      </c>
      <c r="C397" s="109" t="s">
        <v>11381</v>
      </c>
      <c r="D397" s="109" t="s">
        <v>11382</v>
      </c>
      <c r="E397" s="109" t="s">
        <v>11383</v>
      </c>
      <c r="F397" s="109"/>
      <c r="G397" s="110" t="n">
        <v>2</v>
      </c>
      <c r="H397" s="110" t="n">
        <v>0</v>
      </c>
    </row>
    <row r="398" s="91" customFormat="true" ht="12.75" hidden="false" customHeight="true" outlineLevel="0" collapsed="false">
      <c r="A398" s="108" t="n">
        <v>4</v>
      </c>
      <c r="B398" s="109" t="s">
        <v>11384</v>
      </c>
      <c r="C398" s="109" t="s">
        <v>11385</v>
      </c>
      <c r="D398" s="109" t="s">
        <v>11386</v>
      </c>
      <c r="E398" s="109" t="s">
        <v>11387</v>
      </c>
      <c r="F398" s="109"/>
      <c r="G398" s="110" t="n">
        <v>2</v>
      </c>
      <c r="H398" s="110" t="n">
        <v>0</v>
      </c>
    </row>
    <row r="399" s="91" customFormat="true" ht="12.75" hidden="false" customHeight="true" outlineLevel="0" collapsed="false">
      <c r="A399" s="108" t="n">
        <v>21</v>
      </c>
      <c r="B399" s="109" t="s">
        <v>11388</v>
      </c>
      <c r="C399" s="109" t="s">
        <v>11389</v>
      </c>
      <c r="D399" s="109" t="s">
        <v>11390</v>
      </c>
      <c r="E399" s="109" t="s">
        <v>11391</v>
      </c>
      <c r="F399" s="109"/>
      <c r="G399" s="110" t="n">
        <v>2</v>
      </c>
      <c r="H399" s="110" t="n">
        <v>0</v>
      </c>
    </row>
    <row r="400" s="91" customFormat="true" ht="12.75" hidden="false" customHeight="true" outlineLevel="0" collapsed="false">
      <c r="A400" s="108" t="n">
        <v>5</v>
      </c>
      <c r="B400" s="109" t="s">
        <v>11392</v>
      </c>
      <c r="C400" s="109" t="s">
        <v>11393</v>
      </c>
      <c r="D400" s="109" t="s">
        <v>11394</v>
      </c>
      <c r="E400" s="109" t="s">
        <v>11395</v>
      </c>
      <c r="F400" s="109"/>
      <c r="G400" s="110" t="n">
        <v>2</v>
      </c>
      <c r="H400" s="110" t="n">
        <v>0</v>
      </c>
    </row>
    <row r="401" s="91" customFormat="true" ht="12.75" hidden="false" customHeight="true" outlineLevel="0" collapsed="false">
      <c r="A401" s="108" t="n">
        <v>6</v>
      </c>
      <c r="B401" s="109" t="s">
        <v>11396</v>
      </c>
      <c r="C401" s="109" t="s">
        <v>554</v>
      </c>
      <c r="D401" s="109" t="s">
        <v>11397</v>
      </c>
      <c r="E401" s="109" t="s">
        <v>11398</v>
      </c>
      <c r="F401" s="109"/>
      <c r="G401" s="110" t="n">
        <v>2</v>
      </c>
      <c r="H401" s="110" t="n">
        <v>1</v>
      </c>
    </row>
    <row r="402" s="91" customFormat="true" ht="12.75" hidden="false" customHeight="true" outlineLevel="0" collapsed="false">
      <c r="A402" s="108" t="n">
        <v>7</v>
      </c>
      <c r="B402" s="109" t="s">
        <v>11399</v>
      </c>
      <c r="C402" s="109" t="s">
        <v>11400</v>
      </c>
      <c r="D402" s="109" t="s">
        <v>11401</v>
      </c>
      <c r="E402" s="109" t="s">
        <v>11402</v>
      </c>
      <c r="F402" s="109"/>
      <c r="G402" s="110" t="n">
        <v>2</v>
      </c>
      <c r="H402" s="110" t="n">
        <v>0</v>
      </c>
    </row>
    <row r="403" s="91" customFormat="true" ht="12.75" hidden="false" customHeight="true" outlineLevel="0" collapsed="false">
      <c r="A403" s="108" t="n">
        <v>8</v>
      </c>
      <c r="B403" s="109" t="s">
        <v>11403</v>
      </c>
      <c r="C403" s="109" t="s">
        <v>11404</v>
      </c>
      <c r="D403" s="109" t="s">
        <v>11405</v>
      </c>
      <c r="E403" s="109" t="s">
        <v>11406</v>
      </c>
      <c r="F403" s="109"/>
      <c r="G403" s="110" t="n">
        <v>2</v>
      </c>
      <c r="H403" s="110" t="n">
        <v>0</v>
      </c>
    </row>
    <row r="404" s="91" customFormat="true" ht="12.75" hidden="false" customHeight="true" outlineLevel="0" collapsed="false">
      <c r="A404" s="108" t="n">
        <v>9</v>
      </c>
      <c r="B404" s="109" t="s">
        <v>11407</v>
      </c>
      <c r="C404" s="109" t="s">
        <v>11408</v>
      </c>
      <c r="D404" s="109" t="s">
        <v>11409</v>
      </c>
      <c r="E404" s="109" t="s">
        <v>11410</v>
      </c>
      <c r="F404" s="109"/>
      <c r="G404" s="110" t="n">
        <v>2</v>
      </c>
      <c r="H404" s="110" t="n">
        <v>1</v>
      </c>
    </row>
    <row r="405" s="91" customFormat="true" ht="12.75" hidden="false" customHeight="true" outlineLevel="0" collapsed="false">
      <c r="A405" s="108" t="n">
        <v>10</v>
      </c>
      <c r="B405" s="109" t="s">
        <v>11411</v>
      </c>
      <c r="C405" s="109" t="s">
        <v>11412</v>
      </c>
      <c r="D405" s="109" t="s">
        <v>11413</v>
      </c>
      <c r="E405" s="109" t="s">
        <v>11414</v>
      </c>
      <c r="F405" s="109"/>
      <c r="G405" s="110" t="n">
        <v>3</v>
      </c>
      <c r="H405" s="110" t="n">
        <v>1</v>
      </c>
    </row>
    <row r="406" s="91" customFormat="true" ht="12.75" hidden="false" customHeight="true" outlineLevel="0" collapsed="false">
      <c r="A406" s="108" t="n">
        <v>13</v>
      </c>
      <c r="B406" s="109" t="s">
        <v>11415</v>
      </c>
      <c r="C406" s="109" t="s">
        <v>11416</v>
      </c>
      <c r="D406" s="109" t="s">
        <v>11417</v>
      </c>
      <c r="E406" s="109" t="s">
        <v>11418</v>
      </c>
      <c r="F406" s="109"/>
      <c r="G406" s="110" t="n">
        <v>3</v>
      </c>
      <c r="H406" s="110" t="n">
        <v>0</v>
      </c>
    </row>
    <row r="407" s="91" customFormat="true" ht="12.75" hidden="false" customHeight="true" outlineLevel="0" collapsed="false">
      <c r="A407" s="108" t="n">
        <v>14</v>
      </c>
      <c r="B407" s="109" t="s">
        <v>11419</v>
      </c>
      <c r="C407" s="109" t="s">
        <v>861</v>
      </c>
      <c r="D407" s="109" t="s">
        <v>11420</v>
      </c>
      <c r="E407" s="109" t="s">
        <v>11421</v>
      </c>
      <c r="F407" s="109"/>
      <c r="G407" s="110" t="n">
        <v>3</v>
      </c>
      <c r="H407" s="110" t="n">
        <v>1</v>
      </c>
    </row>
    <row r="408" s="91" customFormat="true" ht="12.75" hidden="false" customHeight="true" outlineLevel="0" collapsed="false">
      <c r="A408" s="108" t="n">
        <v>15</v>
      </c>
      <c r="B408" s="109" t="s">
        <v>11422</v>
      </c>
      <c r="C408" s="109" t="s">
        <v>11423</v>
      </c>
      <c r="D408" s="109" t="s">
        <v>11424</v>
      </c>
      <c r="E408" s="109" t="s">
        <v>11425</v>
      </c>
      <c r="F408" s="109"/>
      <c r="G408" s="110" t="n">
        <v>3</v>
      </c>
      <c r="H408" s="110" t="n">
        <v>0</v>
      </c>
    </row>
    <row r="409" s="91" customFormat="true" ht="12.75" hidden="false" customHeight="true" outlineLevel="0" collapsed="false">
      <c r="A409" s="108" t="n">
        <v>16</v>
      </c>
      <c r="B409" s="109" t="s">
        <v>11426</v>
      </c>
      <c r="C409" s="109" t="s">
        <v>11427</v>
      </c>
      <c r="D409" s="109" t="s">
        <v>11428</v>
      </c>
      <c r="E409" s="109" t="s">
        <v>11429</v>
      </c>
      <c r="F409" s="109"/>
      <c r="G409" s="110" t="n">
        <v>3</v>
      </c>
      <c r="H409" s="110" t="n">
        <v>0</v>
      </c>
    </row>
    <row r="410" s="91" customFormat="true" ht="12.75" hidden="false" customHeight="true" outlineLevel="0" collapsed="false">
      <c r="A410" s="108" t="n">
        <v>18</v>
      </c>
      <c r="B410" s="109" t="s">
        <v>11430</v>
      </c>
      <c r="C410" s="109" t="s">
        <v>11431</v>
      </c>
      <c r="D410" s="109" t="s">
        <v>11432</v>
      </c>
      <c r="E410" s="109" t="s">
        <v>11433</v>
      </c>
      <c r="F410" s="109"/>
      <c r="G410" s="110" t="n">
        <v>3</v>
      </c>
      <c r="H410" s="110" t="n">
        <v>0</v>
      </c>
    </row>
    <row r="411" s="91" customFormat="true" ht="12.75" hidden="false" customHeight="true" outlineLevel="0" collapsed="false">
      <c r="A411" s="108" t="n">
        <v>19</v>
      </c>
      <c r="B411" s="109" t="s">
        <v>11434</v>
      </c>
      <c r="C411" s="109" t="s">
        <v>11435</v>
      </c>
      <c r="D411" s="109" t="s">
        <v>11436</v>
      </c>
      <c r="E411" s="109" t="s">
        <v>11437</v>
      </c>
      <c r="F411" s="109"/>
      <c r="G411" s="110" t="n">
        <v>2</v>
      </c>
      <c r="H411" s="110" t="n">
        <v>0</v>
      </c>
    </row>
    <row r="412" s="91" customFormat="true" ht="12.75" hidden="false" customHeight="true" outlineLevel="0" collapsed="false">
      <c r="A412" s="108" t="n">
        <v>20</v>
      </c>
      <c r="B412" s="109" t="s">
        <v>11438</v>
      </c>
      <c r="C412" s="109" t="s">
        <v>11439</v>
      </c>
      <c r="D412" s="109" t="s">
        <v>11440</v>
      </c>
      <c r="E412" s="109" t="s">
        <v>11441</v>
      </c>
      <c r="F412" s="109"/>
      <c r="G412" s="110" t="n">
        <v>1</v>
      </c>
      <c r="H412" s="110" t="n">
        <v>0</v>
      </c>
    </row>
    <row r="414" customFormat="false" ht="12.75" hidden="false" customHeight="true" outlineLevel="0" collapsed="false"/>
    <row r="415"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sheetData>
  <mergeCells count="78">
    <mergeCell ref="A1:A2"/>
    <mergeCell ref="C1:C2"/>
    <mergeCell ref="A3:A15"/>
    <mergeCell ref="A16:A19"/>
    <mergeCell ref="A20:A23"/>
    <mergeCell ref="C20:C23"/>
    <mergeCell ref="A24:A26"/>
    <mergeCell ref="C24:C26"/>
    <mergeCell ref="A27:A29"/>
    <mergeCell ref="C27:C29"/>
    <mergeCell ref="A33:A42"/>
    <mergeCell ref="A43:A46"/>
    <mergeCell ref="C43:C46"/>
    <mergeCell ref="A47:A49"/>
    <mergeCell ref="C47:C49"/>
    <mergeCell ref="A50:A52"/>
    <mergeCell ref="C50:C52"/>
    <mergeCell ref="A53:A56"/>
    <mergeCell ref="A57:A66"/>
    <mergeCell ref="A67:A75"/>
    <mergeCell ref="A76:A79"/>
    <mergeCell ref="C76:C79"/>
    <mergeCell ref="A80:A83"/>
    <mergeCell ref="C80:C83"/>
    <mergeCell ref="A84:A87"/>
    <mergeCell ref="C84:C87"/>
    <mergeCell ref="A88:A91"/>
    <mergeCell ref="C88:C91"/>
    <mergeCell ref="A92:A95"/>
    <mergeCell ref="C92:C95"/>
    <mergeCell ref="A96:A99"/>
    <mergeCell ref="A100:A102"/>
    <mergeCell ref="C100:C102"/>
    <mergeCell ref="A103:A105"/>
    <mergeCell ref="C103:C105"/>
    <mergeCell ref="A106:A108"/>
    <mergeCell ref="C106:C108"/>
    <mergeCell ref="A109:A111"/>
    <mergeCell ref="C109:C111"/>
    <mergeCell ref="A112:A114"/>
    <mergeCell ref="C112:C114"/>
    <mergeCell ref="A115:A117"/>
    <mergeCell ref="C115:C117"/>
    <mergeCell ref="A118:A120"/>
    <mergeCell ref="C118:C120"/>
    <mergeCell ref="A121:A123"/>
    <mergeCell ref="C121:C123"/>
    <mergeCell ref="A124:A126"/>
    <mergeCell ref="C124:C126"/>
    <mergeCell ref="A127:A129"/>
    <mergeCell ref="C127:C129"/>
    <mergeCell ref="A130:A132"/>
    <mergeCell ref="C130:C132"/>
    <mergeCell ref="A133:A135"/>
    <mergeCell ref="C133:C135"/>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3" activeCellId="0" sqref="A33"/>
    </sheetView>
  </sheetViews>
  <sheetFormatPr defaultColWidth="9.0390625" defaultRowHeight="12.75" zeroHeight="false" outlineLevelRow="0" outlineLevelCol="0"/>
  <cols>
    <col collapsed="false" customWidth="true" hidden="false" outlineLevel="0" max="1" min="1" style="0" width="10"/>
    <col collapsed="false" customWidth="true" hidden="false" outlineLevel="0" max="2" min="2" style="0" width="18.29"/>
    <col collapsed="false" customWidth="true" hidden="false" outlineLevel="0" max="17" min="3" style="0" width="3.14"/>
    <col collapsed="false" customWidth="true" hidden="false" outlineLevel="0" max="18" min="18" style="0" width="53.31"/>
  </cols>
  <sheetData>
    <row r="1" customFormat="false" ht="27" hidden="false" customHeight="true" outlineLevel="0" collapsed="false">
      <c r="A1" s="111" t="s">
        <v>11007</v>
      </c>
      <c r="B1" s="111" t="s">
        <v>11442</v>
      </c>
      <c r="R1" s="111" t="s">
        <v>11009</v>
      </c>
    </row>
    <row r="2" customFormat="false" ht="12.75" hidden="false" customHeight="false" outlineLevel="0" collapsed="false">
      <c r="A2" s="112" t="n">
        <v>1</v>
      </c>
      <c r="B2" s="113" t="s">
        <v>11443</v>
      </c>
      <c r="R2" s="114" t="s">
        <v>11444</v>
      </c>
    </row>
    <row r="3" customFormat="false" ht="12.75" hidden="false" customHeight="false" outlineLevel="0" collapsed="false">
      <c r="A3" s="115" t="n">
        <v>2</v>
      </c>
      <c r="B3" s="116" t="s">
        <v>11445</v>
      </c>
      <c r="R3" s="114" t="s">
        <v>11446</v>
      </c>
    </row>
    <row r="4" customFormat="false" ht="12.75" hidden="false" customHeight="false" outlineLevel="0" collapsed="false">
      <c r="A4" s="115" t="n">
        <v>21</v>
      </c>
      <c r="B4" s="116"/>
      <c r="R4" s="114" t="s">
        <v>11447</v>
      </c>
    </row>
    <row r="5" customFormat="false" ht="12.75" hidden="false" customHeight="false" outlineLevel="0" collapsed="false">
      <c r="A5" s="115" t="n">
        <v>22</v>
      </c>
      <c r="B5" s="117"/>
      <c r="R5" s="114" t="s">
        <v>11448</v>
      </c>
    </row>
    <row r="6" customFormat="false" ht="12.75" hidden="false" customHeight="false" outlineLevel="0" collapsed="false">
      <c r="A6" s="115" t="n">
        <v>41</v>
      </c>
      <c r="B6" s="116" t="s">
        <v>11449</v>
      </c>
      <c r="R6" s="114" t="s">
        <v>11450</v>
      </c>
    </row>
    <row r="7" customFormat="false" ht="12.75" hidden="false" customHeight="false" outlineLevel="0" collapsed="false">
      <c r="A7" s="115" t="n">
        <v>42</v>
      </c>
      <c r="B7" s="116" t="s">
        <v>11451</v>
      </c>
      <c r="R7" s="114" t="s">
        <v>11452</v>
      </c>
    </row>
    <row r="8" customFormat="false" ht="12.75" hidden="false" customHeight="false" outlineLevel="0" collapsed="false">
      <c r="A8" s="115" t="n">
        <v>43</v>
      </c>
      <c r="B8" s="116"/>
      <c r="R8" s="114" t="s">
        <v>11453</v>
      </c>
    </row>
    <row r="9" customFormat="false" ht="12.75" hidden="false" customHeight="false" outlineLevel="0" collapsed="false">
      <c r="A9" s="115" t="n">
        <v>44</v>
      </c>
      <c r="B9" s="116" t="s">
        <v>11451</v>
      </c>
      <c r="R9" s="114" t="s">
        <v>11454</v>
      </c>
    </row>
    <row r="10" customFormat="false" ht="12.75" hidden="false" customHeight="false" outlineLevel="0" collapsed="false">
      <c r="A10" s="118" t="n">
        <v>61</v>
      </c>
      <c r="B10" s="119"/>
      <c r="R10" s="114" t="s">
        <v>11455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C78"/>
  <sheetViews>
    <sheetView showFormulas="false" showGridLines="true" showRowColHeaders="true" showZeros="true" rightToLeft="false" tabSelected="true" showOutlineSymbols="true" defaultGridColor="true" view="normal" topLeftCell="BD1" colorId="64" zoomScale="100" zoomScaleNormal="100" zoomScalePageLayoutView="100" workbookViewId="0">
      <selection pane="topLeft" activeCell="BD4" activeCellId="0" sqref="BD4"/>
    </sheetView>
  </sheetViews>
  <sheetFormatPr defaultColWidth="10.73046875" defaultRowHeight="12.75" zeroHeight="false" outlineLevelRow="0" outlineLevelCol="0"/>
  <cols>
    <col collapsed="false" customWidth="true" hidden="false" outlineLevel="0" max="1" min="1" style="120" width="26.13"/>
    <col collapsed="false" customWidth="true" hidden="false" outlineLevel="0" max="2" min="2" style="120" width="35.29"/>
    <col collapsed="false" customWidth="true" hidden="false" outlineLevel="0" max="3" min="3" style="120" width="29.29"/>
    <col collapsed="false" customWidth="true" hidden="false" outlineLevel="0" max="4" min="4" style="120" width="16.29"/>
    <col collapsed="false" customWidth="true" hidden="false" outlineLevel="0" max="5" min="5" style="120" width="14.28"/>
    <col collapsed="false" customWidth="false" hidden="false" outlineLevel="0" max="6" min="6" style="120" width="10.72"/>
    <col collapsed="false" customWidth="true" hidden="false" outlineLevel="0" max="7" min="7" style="120" width="13.02"/>
    <col collapsed="false" customWidth="true" hidden="false" outlineLevel="0" max="8" min="8" style="120" width="15.15"/>
    <col collapsed="false" customWidth="false" hidden="false" outlineLevel="0" max="9" min="9" style="120" width="10.72"/>
    <col collapsed="false" customWidth="true" hidden="false" outlineLevel="0" max="10" min="10" style="120" width="14.28"/>
    <col collapsed="false" customWidth="true" hidden="false" outlineLevel="0" max="11" min="11" style="120" width="24.15"/>
    <col collapsed="false" customWidth="false" hidden="false" outlineLevel="0" max="12" min="12" style="120" width="10.72"/>
    <col collapsed="false" customWidth="true" hidden="false" outlineLevel="0" max="13" min="13" style="120" width="50.14"/>
    <col collapsed="false" customWidth="true" hidden="false" outlineLevel="0" max="14" min="14" style="120" width="13.02"/>
    <col collapsed="false" customWidth="false" hidden="false" outlineLevel="0" max="21" min="15" style="120" width="10.72"/>
    <col collapsed="false" customWidth="true" hidden="false" outlineLevel="0" max="23" min="22" style="120" width="19.14"/>
    <col collapsed="false" customWidth="false" hidden="false" outlineLevel="0" max="54" min="24" style="120" width="10.72"/>
    <col collapsed="false" customWidth="true" hidden="false" outlineLevel="0" max="55" min="55" style="120" width="20.98"/>
    <col collapsed="false" customWidth="true" hidden="false" outlineLevel="0" max="56" min="56" style="120" width="16.87"/>
    <col collapsed="false" customWidth="true" hidden="false" outlineLevel="0" max="57" min="57" style="120" width="20.98"/>
    <col collapsed="false" customWidth="true" hidden="false" outlineLevel="0" max="58" min="58" style="0" width="11.14"/>
    <col collapsed="false" customWidth="true" hidden="false" outlineLevel="0" max="59" min="59" style="0" width="16.14"/>
    <col collapsed="false" customWidth="true" hidden="false" outlineLevel="0" max="60" min="60" style="0" width="18.29"/>
    <col collapsed="false" customWidth="true" hidden="false" outlineLevel="0" max="61" min="61" style="0" width="13.14"/>
    <col collapsed="false" customWidth="true" hidden="false" outlineLevel="0" max="62" min="62" style="0" width="13.86"/>
    <col collapsed="false" customWidth="true" hidden="false" outlineLevel="0" max="63" min="63" style="0" width="25.43"/>
    <col collapsed="false" customWidth="true" hidden="false" outlineLevel="0" max="64" min="64" style="0" width="17"/>
    <col collapsed="false" customWidth="true" hidden="false" outlineLevel="0" max="65" min="65" style="0" width="15.71"/>
    <col collapsed="false" customWidth="true" hidden="false" outlineLevel="0" max="66" min="66" style="0" width="15.88"/>
    <col collapsed="false" customWidth="true" hidden="false" outlineLevel="0" max="67" min="67" style="0" width="15"/>
    <col collapsed="false" customWidth="true" hidden="false" outlineLevel="0" max="68" min="68" style="0" width="22.57"/>
    <col collapsed="false" customWidth="true" hidden="false" outlineLevel="0" max="69" min="69" style="0" width="32.57"/>
    <col collapsed="false" customWidth="true" hidden="false" outlineLevel="0" max="70" min="70" style="120" width="17.43"/>
    <col collapsed="false" customWidth="true" hidden="false" outlineLevel="0" max="71" min="71" style="120" width="21.29"/>
    <col collapsed="false" customWidth="true" hidden="false" outlineLevel="0" max="72" min="72" style="120" width="26.13"/>
    <col collapsed="false" customWidth="true" hidden="false" outlineLevel="0" max="73" min="73" style="121" width="16.87"/>
    <col collapsed="false" customWidth="true" hidden="false" outlineLevel="0" max="74" min="74" style="121" width="23.15"/>
    <col collapsed="false" customWidth="true" hidden="false" outlineLevel="0" max="75" min="75" style="122" width="15.42"/>
    <col collapsed="false" customWidth="true" hidden="false" outlineLevel="0" max="76" min="76" style="122" width="18.85"/>
    <col collapsed="false" customWidth="true" hidden="false" outlineLevel="0" max="78" min="77" style="122" width="18.43"/>
    <col collapsed="false" customWidth="true" hidden="false" outlineLevel="0" max="79" min="79" style="120" width="47.7"/>
    <col collapsed="false" customWidth="true" hidden="false" outlineLevel="0" max="80" min="80" style="120" width="62.3"/>
    <col collapsed="false" customWidth="true" hidden="false" outlineLevel="0" max="81" min="81" style="123" width="62.72"/>
    <col collapsed="false" customWidth="false" hidden="false" outlineLevel="0" max="1024" min="82" style="120" width="10.72"/>
  </cols>
  <sheetData>
    <row r="1" customFormat="false" ht="94.5"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11478</v>
      </c>
      <c r="X1" s="124" t="s">
        <v>11479</v>
      </c>
      <c r="Y1" s="124" t="s">
        <v>11480</v>
      </c>
      <c r="Z1" s="124" t="s">
        <v>11481</v>
      </c>
      <c r="AA1" s="124" t="s">
        <v>11482</v>
      </c>
      <c r="AB1" s="124" t="s">
        <v>11483</v>
      </c>
      <c r="AC1" s="124" t="s">
        <v>11484</v>
      </c>
      <c r="AD1" s="124" t="s">
        <v>11485</v>
      </c>
      <c r="AE1" s="124" t="s">
        <v>11486</v>
      </c>
      <c r="AF1" s="124" t="s">
        <v>11487</v>
      </c>
      <c r="AG1" s="124" t="s">
        <v>11488</v>
      </c>
      <c r="AH1" s="124" t="s">
        <v>11489</v>
      </c>
      <c r="AI1" s="124" t="s">
        <v>11490</v>
      </c>
      <c r="AJ1" s="124" t="s">
        <v>11491</v>
      </c>
      <c r="AK1" s="124" t="s">
        <v>11492</v>
      </c>
      <c r="AL1" s="124" t="s">
        <v>11493</v>
      </c>
      <c r="AM1" s="124" t="s">
        <v>11494</v>
      </c>
      <c r="AN1" s="124" t="s">
        <v>11495</v>
      </c>
      <c r="AO1" s="124" t="s">
        <v>11496</v>
      </c>
      <c r="AP1" s="124" t="s">
        <v>11497</v>
      </c>
      <c r="AQ1" s="124" t="s">
        <v>11498</v>
      </c>
      <c r="AR1" s="124" t="s">
        <v>11499</v>
      </c>
      <c r="AS1" s="124" t="s">
        <v>11500</v>
      </c>
      <c r="AT1" s="124" t="s">
        <v>11501</v>
      </c>
      <c r="AU1" s="124" t="s">
        <v>11502</v>
      </c>
      <c r="AV1" s="124" t="s">
        <v>11503</v>
      </c>
      <c r="AW1" s="124" t="s">
        <v>11504</v>
      </c>
      <c r="AX1" s="124" t="s">
        <v>11505</v>
      </c>
      <c r="AY1" s="124" t="s">
        <v>11506</v>
      </c>
      <c r="AZ1" s="124" t="s">
        <v>11507</v>
      </c>
      <c r="BA1" s="124" t="s">
        <v>11508</v>
      </c>
      <c r="BB1" s="124" t="s">
        <v>11509</v>
      </c>
      <c r="BC1" s="126" t="s">
        <v>11510</v>
      </c>
      <c r="BD1" s="127" t="s">
        <v>11511</v>
      </c>
      <c r="BE1" s="127" t="s">
        <v>11512</v>
      </c>
      <c r="BF1" s="127" t="s">
        <v>11513</v>
      </c>
      <c r="BG1" s="127" t="s">
        <v>11514</v>
      </c>
      <c r="BH1" s="127" t="s">
        <v>11515</v>
      </c>
      <c r="BI1" s="127" t="s">
        <v>11516</v>
      </c>
      <c r="BJ1" s="127" t="s">
        <v>11517</v>
      </c>
      <c r="BK1" s="127" t="s">
        <v>11518</v>
      </c>
      <c r="BL1" s="127" t="s">
        <v>11519</v>
      </c>
      <c r="BM1" s="127"/>
      <c r="BN1" s="127"/>
      <c r="BO1" s="127" t="s">
        <v>11520</v>
      </c>
      <c r="BP1" s="127" t="s">
        <v>11521</v>
      </c>
      <c r="BQ1" s="127" t="s">
        <v>11522</v>
      </c>
      <c r="BR1" s="127"/>
      <c r="BS1" s="127" t="s">
        <v>11523</v>
      </c>
      <c r="BT1" s="127" t="s">
        <v>11523</v>
      </c>
      <c r="BU1" s="127" t="s">
        <v>11524</v>
      </c>
      <c r="BV1" s="127" t="s">
        <v>11525</v>
      </c>
      <c r="BW1" s="128" t="s">
        <v>11526</v>
      </c>
      <c r="BX1" s="129" t="s">
        <v>11527</v>
      </c>
      <c r="BY1" s="129" t="s">
        <v>11528</v>
      </c>
      <c r="BZ1" s="129"/>
    </row>
    <row r="2" s="136" customFormat="true" ht="52.5" hidden="false" customHeight="true" outlineLevel="0" collapsed="false">
      <c r="A2" s="130" t="s">
        <v>11529</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11551</v>
      </c>
      <c r="X2" s="130" t="s">
        <v>11552</v>
      </c>
      <c r="Y2" s="130" t="s">
        <v>11553</v>
      </c>
      <c r="Z2" s="130" t="s">
        <v>11554</v>
      </c>
      <c r="AA2" s="130" t="s">
        <v>11555</v>
      </c>
      <c r="AB2" s="130" t="s">
        <v>11556</v>
      </c>
      <c r="AC2" s="130" t="s">
        <v>11557</v>
      </c>
      <c r="AD2" s="130" t="s">
        <v>11558</v>
      </c>
      <c r="AE2" s="130" t="s">
        <v>11559</v>
      </c>
      <c r="AF2" s="130" t="s">
        <v>11560</v>
      </c>
      <c r="AG2" s="130" t="s">
        <v>11561</v>
      </c>
      <c r="AH2" s="130" t="s">
        <v>11562</v>
      </c>
      <c r="AI2" s="130" t="s">
        <v>11563</v>
      </c>
      <c r="AJ2" s="130" t="s">
        <v>11564</v>
      </c>
      <c r="AK2" s="130" t="s">
        <v>11565</v>
      </c>
      <c r="AL2" s="130" t="s">
        <v>11566</v>
      </c>
      <c r="AM2" s="130" t="s">
        <v>11567</v>
      </c>
      <c r="AN2" s="130" t="s">
        <v>11568</v>
      </c>
      <c r="AO2" s="130" t="s">
        <v>11569</v>
      </c>
      <c r="AP2" s="130" t="s">
        <v>11570</v>
      </c>
      <c r="AQ2" s="130" t="s">
        <v>11571</v>
      </c>
      <c r="AR2" s="130" t="s">
        <v>11572</v>
      </c>
      <c r="AS2" s="130" t="s">
        <v>11573</v>
      </c>
      <c r="AT2" s="130" t="s">
        <v>11574</v>
      </c>
      <c r="AU2" s="130" t="s">
        <v>11575</v>
      </c>
      <c r="AV2" s="130" t="s">
        <v>11576</v>
      </c>
      <c r="AW2" s="130" t="s">
        <v>11577</v>
      </c>
      <c r="AX2" s="130" t="s">
        <v>11578</v>
      </c>
      <c r="AY2" s="130" t="s">
        <v>11579</v>
      </c>
      <c r="AZ2" s="130" t="s">
        <v>11580</v>
      </c>
      <c r="BA2" s="130" t="s">
        <v>11581</v>
      </c>
      <c r="BB2" s="130" t="s">
        <v>11582</v>
      </c>
      <c r="BC2" s="132"/>
      <c r="BD2" s="127"/>
      <c r="BE2" s="127"/>
      <c r="BF2" s="133"/>
      <c r="BG2" s="133"/>
      <c r="BH2" s="133"/>
      <c r="BI2" s="133"/>
      <c r="BJ2" s="133"/>
      <c r="BK2" s="133"/>
      <c r="BL2" s="133"/>
      <c r="BM2" s="133"/>
      <c r="BN2" s="133"/>
      <c r="BO2" s="133"/>
      <c r="BP2" s="133"/>
      <c r="BQ2" s="133"/>
      <c r="BR2" s="133"/>
      <c r="BS2" s="133"/>
      <c r="BT2" s="134"/>
      <c r="BU2" s="135"/>
      <c r="BV2" s="135"/>
      <c r="BW2" s="129"/>
      <c r="BX2" s="129"/>
      <c r="BY2" s="129"/>
      <c r="BZ2" s="129"/>
      <c r="CC2" s="123"/>
    </row>
    <row r="3" customFormat="false" ht="75.75" hidden="false" customHeight="true" outlineLevel="0" collapsed="false">
      <c r="A3" s="137" t="s">
        <v>11583</v>
      </c>
      <c r="B3" s="137" t="s">
        <v>11584</v>
      </c>
      <c r="C3" s="137" t="s">
        <v>11585</v>
      </c>
      <c r="D3" s="137" t="s">
        <v>11586</v>
      </c>
      <c r="E3" s="137" t="s">
        <v>11587</v>
      </c>
      <c r="F3" s="137" t="s">
        <v>11588</v>
      </c>
      <c r="G3" s="137" t="n">
        <v>110700</v>
      </c>
      <c r="H3" s="137" t="n">
        <v>110800</v>
      </c>
      <c r="I3" s="137" t="s">
        <v>11589</v>
      </c>
      <c r="J3" s="137" t="s">
        <v>11590</v>
      </c>
      <c r="K3" s="137" t="s">
        <v>11591</v>
      </c>
      <c r="L3" s="137" t="s">
        <v>11592</v>
      </c>
      <c r="M3" s="137" t="s">
        <v>11593</v>
      </c>
      <c r="N3" s="137" t="s">
        <v>11594</v>
      </c>
      <c r="O3" s="137" t="s">
        <v>11595</v>
      </c>
      <c r="P3" s="137" t="s">
        <v>11596</v>
      </c>
      <c r="Q3" s="137" t="n">
        <v>110900</v>
      </c>
      <c r="R3" s="137" t="s">
        <v>11597</v>
      </c>
      <c r="S3" s="137" t="s">
        <v>11598</v>
      </c>
      <c r="T3" s="137" t="s">
        <v>11599</v>
      </c>
      <c r="U3" s="137" t="s">
        <v>11600</v>
      </c>
      <c r="V3" s="137" t="s">
        <v>11601</v>
      </c>
      <c r="W3" s="137" t="s">
        <v>11602</v>
      </c>
      <c r="X3" s="137" t="s">
        <v>11603</v>
      </c>
      <c r="Y3" s="137" t="s">
        <v>11604</v>
      </c>
      <c r="Z3" s="137" t="s">
        <v>11605</v>
      </c>
      <c r="AA3" s="137" t="s">
        <v>11606</v>
      </c>
      <c r="AB3" s="137" t="s">
        <v>11607</v>
      </c>
      <c r="AC3" s="137" t="s">
        <v>11608</v>
      </c>
      <c r="AD3" s="137" t="s">
        <v>11609</v>
      </c>
      <c r="AE3" s="137" t="s">
        <v>11610</v>
      </c>
      <c r="AF3" s="137" t="s">
        <v>11611</v>
      </c>
      <c r="AG3" s="137" t="s">
        <v>11612</v>
      </c>
      <c r="AH3" s="137" t="s">
        <v>11613</v>
      </c>
      <c r="AI3" s="137" t="s">
        <v>11614</v>
      </c>
      <c r="AJ3" s="137" t="s">
        <v>11615</v>
      </c>
      <c r="AK3" s="137" t="s">
        <v>11616</v>
      </c>
      <c r="AL3" s="137" t="s">
        <v>11617</v>
      </c>
      <c r="AM3" s="137" t="s">
        <v>11618</v>
      </c>
      <c r="AN3" s="137" t="s">
        <v>11619</v>
      </c>
      <c r="AO3" s="137" t="s">
        <v>11620</v>
      </c>
      <c r="AP3" s="137" t="s">
        <v>11621</v>
      </c>
      <c r="AQ3" s="137" t="s">
        <v>11622</v>
      </c>
      <c r="AR3" s="137" t="s">
        <v>11623</v>
      </c>
      <c r="AS3" s="137" t="s">
        <v>11624</v>
      </c>
      <c r="AT3" s="137" t="s">
        <v>11625</v>
      </c>
      <c r="AU3" s="137" t="s">
        <v>11626</v>
      </c>
      <c r="AV3" s="137" t="s">
        <v>11627</v>
      </c>
      <c r="AW3" s="137" t="s">
        <v>11628</v>
      </c>
      <c r="AX3" s="137" t="s">
        <v>11629</v>
      </c>
      <c r="AY3" s="137" t="s">
        <v>11630</v>
      </c>
      <c r="AZ3" s="137" t="s">
        <v>11631</v>
      </c>
      <c r="BA3" s="137" t="s">
        <v>11632</v>
      </c>
      <c r="BB3" s="137" t="s">
        <v>11633</v>
      </c>
      <c r="BC3" s="138"/>
      <c r="BD3" s="139"/>
      <c r="BE3" s="139"/>
      <c r="BF3" s="139" t="s">
        <v>11634</v>
      </c>
      <c r="BG3" s="139" t="s">
        <v>11635</v>
      </c>
      <c r="BH3" s="139" t="s">
        <v>11636</v>
      </c>
      <c r="BI3" s="139" t="s">
        <v>124</v>
      </c>
      <c r="BJ3" s="139" t="s">
        <v>11473</v>
      </c>
      <c r="BK3" s="139" t="s">
        <v>11474</v>
      </c>
      <c r="BL3" s="139" t="s">
        <v>11637</v>
      </c>
      <c r="BM3" s="139" t="s">
        <v>11638</v>
      </c>
      <c r="BN3" s="139" t="s">
        <v>11639</v>
      </c>
      <c r="BO3" s="139" t="s">
        <v>11640</v>
      </c>
      <c r="BP3" s="139" t="s">
        <v>11641</v>
      </c>
      <c r="BQ3" s="139" t="s">
        <v>11642</v>
      </c>
      <c r="BR3" s="139" t="s">
        <v>11643</v>
      </c>
      <c r="BS3" s="139" t="s">
        <v>11644</v>
      </c>
      <c r="BT3" s="139" t="s">
        <v>11645</v>
      </c>
      <c r="BU3" s="139" t="s">
        <v>11646</v>
      </c>
      <c r="BV3" s="139" t="s">
        <v>11647</v>
      </c>
      <c r="BW3" s="140" t="s">
        <v>11648</v>
      </c>
      <c r="BX3" s="140" t="s">
        <v>11649</v>
      </c>
      <c r="BY3" s="140" t="s">
        <v>11650</v>
      </c>
      <c r="BZ3" s="141"/>
    </row>
    <row r="4" customFormat="false" ht="20.25" hidden="false" customHeight="true" outlineLevel="0" collapsed="false">
      <c r="D4" s="142"/>
      <c r="E4" s="142"/>
      <c r="W4" s="143"/>
      <c r="AW4" s="144"/>
      <c r="AY4" s="145"/>
      <c r="BC4" s="146"/>
      <c r="BD4" s="147" t="n">
        <f aca="false">IF(AND(D4&gt;4678396.48217382,D4&lt;4924789.13601513),0,1)</f>
        <v>1</v>
      </c>
      <c r="BE4" s="147" t="n">
        <f aca="false">IF(AND(E4&gt;1554744.35667513,E4&lt;1771650.40247209),0,1)</f>
        <v>1</v>
      </c>
      <c r="BF4" s="147" t="n">
        <f aca="false">+IF(AR4&lt;3,IF(I4="",0,IF(I4&gt;0,0,1)),0)</f>
        <v>0</v>
      </c>
      <c r="BG4" s="148" t="n">
        <f aca="false">IF(AR4&lt;3,IF(AND(N4&gt;0,N4&lt;6),0,1),0)</f>
        <v>1</v>
      </c>
      <c r="BH4" s="148" t="n">
        <f aca="false">IF(AR4&lt;3,IF(AND(P4&gt;0,P4&lt;3000),0,1),0)</f>
        <v>1</v>
      </c>
      <c r="BI4" s="148" t="n">
        <f aca="false">IF(AR4&lt;3,IF(OR(Q4="S",Q4="N",Q4=0,Q4=1),0,1),0)</f>
        <v>0</v>
      </c>
      <c r="BJ4" s="148" t="n">
        <f aca="false">IF(AR4&lt;3,IF(OR(R4=9999,R4&lt;=('[2]Input anno'!$A$1)),0,1),0)</f>
        <v>0</v>
      </c>
      <c r="BK4" s="148" t="n">
        <f aca="false">IF(AR4&lt;3,IF(OR(S4=9800,S4=9999,S4&lt;=('[2]Input anno'!$A$1)),0,1),0)</f>
        <v>0</v>
      </c>
      <c r="BL4" s="148" t="n">
        <f aca="false">+IF(AR4=3,IF(R4='[2]Input anno'!$A$1,0,1),0)</f>
        <v>0</v>
      </c>
      <c r="BM4" s="147" t="n">
        <f aca="false">+IF(AR4&lt;3,IF(R4&lt;&gt;9999,IF(R4&lt;S4,0,1),0),0)</f>
        <v>1</v>
      </c>
      <c r="BN4" s="147" t="n">
        <f aca="false">+IF(AR4&lt;3,IF(V4=100,IF(U4="CONTINUO",0,1),IF(U4="CONTINUO",1,0)),0)</f>
        <v>0</v>
      </c>
      <c r="BO4" s="147" t="n">
        <f aca="false">+IF(AR4&lt;3,IF(V4=0,IF(X4=0,0,1),IF(X4&gt;0,0,1)),0)</f>
        <v>0</v>
      </c>
      <c r="BP4" s="147" t="n">
        <f aca="false">IF(AR4&gt;2,IF(X4=0,0,1),IF(X4&gt;0,IF(Y4&gt;0,0,1),IF(Y4=0,0,1)))</f>
        <v>0</v>
      </c>
      <c r="BQ4" s="148" t="n">
        <f aca="false">+IF(AR4&lt;3,IF(Y4&lt;=X4,0,1),0)</f>
        <v>0</v>
      </c>
      <c r="BR4" s="148" t="n">
        <f aca="false">+IF(AR4&lt;3,IF(AP4&lt;&gt;9800,IF(AP4&lt;AQ4,0,1),0),0)</f>
        <v>1</v>
      </c>
      <c r="BS4" s="148" t="n">
        <f aca="false">+IF(AR4&lt;3,IF(AND(AP4&lt;&gt;9800,AP4&lt;&gt;9999),IF(AP4&lt;='[2]Input anno'!$A$1,0,1),0),0)</f>
        <v>0</v>
      </c>
      <c r="BT4" s="147" t="n">
        <f aca="false">+IF(AR4&lt;3,IF(AND(AQ4&lt;&gt;9800,AQ4&lt;&gt;9999),IF(AQ4&lt;='[2]Input anno'!$A$1,0,1),0),0)</f>
        <v>0</v>
      </c>
      <c r="BU4" s="149" t="n">
        <f aca="false">+IF(AR4&lt;3,IF(R4&lt;&gt;9999,IF(R4&gt;=2014,IF(AT4="A",0,1),0),IF(AT4="X",0,1)),0)</f>
        <v>0</v>
      </c>
      <c r="BV4" s="149" t="n">
        <f aca="false">+IF(AR4&lt;3,IF(S4&lt;9800,IF(S4&gt;=2014,IF(AU4="A",0,1),0),IF(S4=9999,IF(AU4="X",0,1),IF(AU4="A",0,1))),0)</f>
        <v>0</v>
      </c>
      <c r="BW4" s="150" t="n">
        <f aca="false">+IF(AR4&lt;3,IF(AND(S4&lt;&gt;9800,S4&lt;&gt;9999),IF(AND(S4&gt;=2018,T4&lt;4),1,0),0),0)</f>
        <v>0</v>
      </c>
      <c r="BX4" s="150" t="n">
        <f aca="false">IF(AR4&lt;3,IF(R4=9999,0,IF(R4&gt;=2014,IF(AND(S4&gt;R4,S4&lt;&gt;9999,T4&gt;=4),0,1),0)),0)</f>
        <v>0</v>
      </c>
      <c r="BY4" s="150" t="n">
        <f aca="false">+IF(AR4&lt;3,IF(R4=9999,0,IF(R4&gt;=2015,IF(COUNTBLANK(B4:BB4)=0,0,1),0)),0)</f>
        <v>0</v>
      </c>
      <c r="BZ4" s="151"/>
      <c r="CA4" s="152" t="s">
        <v>11511</v>
      </c>
      <c r="CB4" s="152" t="str">
        <f aca="false">IF(SUM(BD:BD)=0,"OK","errore su coordinata Nord")</f>
        <v>errore su coordinata Nord</v>
      </c>
    </row>
    <row r="5" customFormat="false" ht="12.75" hidden="false" customHeight="false" outlineLevel="0" collapsed="false">
      <c r="D5" s="142"/>
      <c r="E5" s="142"/>
      <c r="W5" s="143"/>
      <c r="AW5" s="144"/>
      <c r="AY5" s="145"/>
      <c r="BC5" s="146"/>
      <c r="BD5" s="146"/>
      <c r="BE5" s="146"/>
      <c r="BF5" s="153"/>
      <c r="BG5" s="154"/>
      <c r="BH5" s="154"/>
      <c r="BI5" s="154"/>
      <c r="BJ5" s="154"/>
      <c r="BK5" s="154"/>
      <c r="BL5" s="154"/>
      <c r="BM5" s="153"/>
      <c r="BN5" s="153"/>
      <c r="BO5" s="153"/>
      <c r="BP5" s="153"/>
      <c r="BQ5" s="154"/>
      <c r="BR5" s="154"/>
      <c r="BS5" s="154"/>
      <c r="BT5" s="153"/>
      <c r="BU5" s="155"/>
      <c r="BV5" s="155"/>
      <c r="BW5" s="151"/>
      <c r="BX5" s="151"/>
      <c r="BY5" s="151"/>
      <c r="BZ5" s="151"/>
      <c r="CA5" s="152" t="s">
        <v>11512</v>
      </c>
      <c r="CB5" s="152" t="str">
        <f aca="false">IF(SUM(BE:BE)=0,"OK","errore su coordinata Est")</f>
        <v>errore su coordinata Est</v>
      </c>
    </row>
    <row r="6" customFormat="false" ht="12.75" hidden="false" customHeight="false" outlineLevel="0" collapsed="false">
      <c r="D6" s="142"/>
      <c r="E6" s="142"/>
      <c r="W6" s="143"/>
      <c r="AW6" s="144"/>
      <c r="AY6" s="145"/>
      <c r="BC6" s="146"/>
      <c r="BD6" s="146"/>
      <c r="BE6" s="146"/>
      <c r="BF6" s="153"/>
      <c r="BG6" s="154"/>
      <c r="BH6" s="154"/>
      <c r="BI6" s="154"/>
      <c r="BJ6" s="154"/>
      <c r="BK6" s="154"/>
      <c r="BL6" s="154"/>
      <c r="BM6" s="153"/>
      <c r="BN6" s="153"/>
      <c r="BO6" s="153"/>
      <c r="BP6" s="153"/>
      <c r="BQ6" s="154"/>
      <c r="BR6" s="154"/>
      <c r="BS6" s="154"/>
      <c r="BT6" s="153"/>
      <c r="BU6" s="155"/>
      <c r="BV6" s="155"/>
      <c r="BW6" s="151"/>
      <c r="BX6" s="151"/>
      <c r="BY6" s="151"/>
      <c r="BZ6" s="151"/>
      <c r="CA6" s="152" t="s">
        <v>11651</v>
      </c>
      <c r="CB6" s="152" t="str">
        <f aca="false">IF(SUM(BF:BF)=0,"OK","errore su QUOTA")</f>
        <v>OK</v>
      </c>
    </row>
    <row r="7" customFormat="false" ht="12.75" hidden="false" customHeight="false" outlineLevel="0" collapsed="false">
      <c r="D7" s="142"/>
      <c r="E7" s="142"/>
      <c r="W7" s="143"/>
      <c r="AW7" s="144"/>
      <c r="AY7" s="145"/>
      <c r="BC7" s="146"/>
      <c r="BD7" s="146"/>
      <c r="BE7" s="146"/>
      <c r="BF7" s="153"/>
      <c r="BG7" s="154"/>
      <c r="BH7" s="154"/>
      <c r="BI7" s="154"/>
      <c r="BJ7" s="154"/>
      <c r="BK7" s="154"/>
      <c r="BL7" s="154"/>
      <c r="BM7" s="153"/>
      <c r="BN7" s="153"/>
      <c r="BO7" s="153"/>
      <c r="BP7" s="153"/>
      <c r="BQ7" s="154"/>
      <c r="BR7" s="154"/>
      <c r="BS7" s="154"/>
      <c r="BT7" s="153"/>
      <c r="BU7" s="155"/>
      <c r="BV7" s="155"/>
      <c r="BW7" s="151"/>
      <c r="BX7" s="151"/>
      <c r="BY7" s="151"/>
      <c r="BZ7" s="151"/>
      <c r="CA7" s="152" t="s">
        <v>11652</v>
      </c>
      <c r="CB7" s="152" t="str">
        <f aca="false">IF(SUM(BG:BG)=0,"OK","errore su classe corso acqua")</f>
        <v>errore su classe corso acqua</v>
      </c>
    </row>
    <row r="8" customFormat="false" ht="12.75" hidden="false" customHeight="true" outlineLevel="0" collapsed="false">
      <c r="D8" s="142"/>
      <c r="E8" s="142"/>
      <c r="W8" s="143"/>
      <c r="AW8" s="144"/>
      <c r="AY8" s="145"/>
      <c r="BC8" s="146"/>
      <c r="BD8" s="146"/>
      <c r="BE8" s="146"/>
      <c r="BF8" s="153"/>
      <c r="BG8" s="154"/>
      <c r="BH8" s="154"/>
      <c r="BI8" s="154"/>
      <c r="BJ8" s="154"/>
      <c r="BK8" s="154"/>
      <c r="BL8" s="154"/>
      <c r="BM8" s="153"/>
      <c r="BN8" s="153"/>
      <c r="BO8" s="153"/>
      <c r="BP8" s="153"/>
      <c r="BQ8" s="154"/>
      <c r="BR8" s="154"/>
      <c r="BS8" s="154"/>
      <c r="BT8" s="153"/>
      <c r="BU8" s="155"/>
      <c r="BV8" s="155"/>
      <c r="BW8" s="151"/>
      <c r="BX8" s="151"/>
      <c r="BY8" s="151"/>
      <c r="BZ8" s="151"/>
      <c r="CA8" s="152" t="s">
        <v>11636</v>
      </c>
      <c r="CB8" s="152" t="str">
        <f aca="false">IF(SUM(BH:BH)=0,"OK","errore su portata concessa uso potabile")</f>
        <v>errore su portata concessa uso potabile</v>
      </c>
    </row>
    <row r="9" customFormat="false" ht="12.75" hidden="false" customHeight="false" outlineLevel="0" collapsed="false">
      <c r="D9" s="142"/>
      <c r="E9" s="142"/>
      <c r="W9" s="143"/>
      <c r="AW9" s="144"/>
      <c r="AY9" s="145"/>
      <c r="BC9" s="146"/>
      <c r="BD9" s="146"/>
      <c r="BE9" s="146"/>
      <c r="BF9" s="153"/>
      <c r="BG9" s="154"/>
      <c r="BH9" s="154"/>
      <c r="BI9" s="154"/>
      <c r="BJ9" s="154"/>
      <c r="BK9" s="154"/>
      <c r="BL9" s="154"/>
      <c r="BM9" s="153"/>
      <c r="BN9" s="153"/>
      <c r="BO9" s="153"/>
      <c r="BP9" s="153"/>
      <c r="BQ9" s="154"/>
      <c r="BR9" s="154"/>
      <c r="BS9" s="154"/>
      <c r="BT9" s="153"/>
      <c r="BU9" s="155"/>
      <c r="BV9" s="155"/>
      <c r="BW9" s="151"/>
      <c r="BX9" s="151"/>
      <c r="BY9" s="151"/>
      <c r="BZ9" s="151"/>
      <c r="CA9" s="152" t="s">
        <v>11653</v>
      </c>
      <c r="CB9" s="152" t="str">
        <f aca="false">IF(SUM(BI:BI)=0,"OK","errore compilazione campo")</f>
        <v>OK</v>
      </c>
    </row>
    <row r="10" customFormat="false" ht="12.75" hidden="false" customHeight="false" outlineLevel="0" collapsed="false">
      <c r="D10" s="142"/>
      <c r="E10" s="142"/>
      <c r="W10" s="143"/>
      <c r="AW10" s="144"/>
      <c r="AY10" s="145"/>
      <c r="BC10" s="146"/>
      <c r="BK10" s="154"/>
      <c r="BL10" s="154"/>
      <c r="BM10" s="153"/>
      <c r="BN10" s="153"/>
      <c r="BO10" s="153"/>
      <c r="BP10" s="153"/>
      <c r="BQ10" s="154"/>
      <c r="BR10" s="154"/>
      <c r="BS10" s="154"/>
      <c r="BT10" s="153"/>
      <c r="BU10" s="155"/>
      <c r="BV10" s="155"/>
      <c r="BW10" s="151"/>
      <c r="BX10" s="151"/>
      <c r="BY10" s="151"/>
      <c r="BZ10" s="151"/>
      <c r="CA10" s="152" t="s">
        <v>11473</v>
      </c>
      <c r="CB10" s="152" t="str">
        <f aca="false">IF(SUM(BJ:BJ)=0,"OK","errore su anno costruzione")</f>
        <v>OK</v>
      </c>
    </row>
    <row r="11" customFormat="false" ht="12.75" hidden="false" customHeight="false" outlineLevel="0" collapsed="false">
      <c r="D11" s="142"/>
      <c r="E11" s="142"/>
      <c r="W11" s="143"/>
      <c r="AW11" s="144"/>
      <c r="AY11" s="145"/>
      <c r="BC11" s="146"/>
      <c r="BD11" s="156"/>
      <c r="BE11" s="156"/>
      <c r="BF11" s="156"/>
      <c r="BG11" s="156"/>
      <c r="BH11" s="156"/>
      <c r="BI11" s="156"/>
      <c r="BJ11" s="156"/>
      <c r="BK11" s="154"/>
      <c r="BL11" s="154"/>
      <c r="BM11" s="153"/>
      <c r="BN11" s="153"/>
      <c r="BO11" s="153"/>
      <c r="BP11" s="153"/>
      <c r="BQ11" s="154"/>
      <c r="BR11" s="154"/>
      <c r="BS11" s="154"/>
      <c r="BT11" s="153"/>
      <c r="BU11" s="155"/>
      <c r="BV11" s="155"/>
      <c r="BW11" s="151"/>
      <c r="BX11" s="151"/>
      <c r="BY11" s="151"/>
      <c r="BZ11" s="151"/>
      <c r="CA11" s="152" t="s">
        <v>11474</v>
      </c>
      <c r="CB11" s="152" t="str">
        <f aca="false">IF(SUM(BK:BK)=0,"OK","errore su anno ristrutturazione")</f>
        <v>OK</v>
      </c>
      <c r="CC11" s="157"/>
    </row>
    <row r="12" customFormat="false" ht="12.75" hidden="false" customHeight="true" outlineLevel="0" collapsed="false">
      <c r="D12" s="142"/>
      <c r="E12" s="142"/>
      <c r="W12" s="143"/>
      <c r="AY12" s="145"/>
      <c r="BC12" s="146"/>
      <c r="BD12" s="146"/>
      <c r="BE12" s="146"/>
      <c r="BF12" s="153"/>
      <c r="BG12" s="154"/>
      <c r="BH12" s="154"/>
      <c r="BI12" s="154"/>
      <c r="BJ12" s="154"/>
      <c r="BK12" s="154"/>
      <c r="BL12" s="154"/>
      <c r="BM12" s="153"/>
      <c r="BN12" s="153"/>
      <c r="BO12" s="153"/>
      <c r="BP12" s="153"/>
      <c r="BQ12" s="154"/>
      <c r="BR12" s="154"/>
      <c r="BS12" s="154"/>
      <c r="BT12" s="153"/>
      <c r="BU12" s="155"/>
      <c r="BV12" s="155"/>
      <c r="BW12" s="151"/>
      <c r="BX12" s="151"/>
      <c r="BY12" s="151"/>
      <c r="BZ12" s="151"/>
      <c r="CA12" s="152" t="s">
        <v>11637</v>
      </c>
      <c r="CB12" s="152" t="str">
        <f aca="false">IF(SUM(BL:BL)=0,"OK","errore congruenza su anno costruzione pari a 3")</f>
        <v>OK</v>
      </c>
      <c r="CC12" s="158"/>
    </row>
    <row r="13" customFormat="false" ht="12.75" hidden="false" customHeight="false" outlineLevel="0" collapsed="false">
      <c r="D13" s="142"/>
      <c r="E13" s="142"/>
      <c r="W13" s="143"/>
      <c r="AW13" s="144"/>
      <c r="AY13" s="145"/>
      <c r="BC13" s="146"/>
      <c r="BD13" s="146"/>
      <c r="BE13" s="146"/>
      <c r="BF13" s="153"/>
      <c r="BG13" s="154"/>
      <c r="BH13" s="154"/>
      <c r="BI13" s="154"/>
      <c r="BJ13" s="154"/>
      <c r="BK13" s="154"/>
      <c r="BL13" s="154"/>
      <c r="BM13" s="153"/>
      <c r="BN13" s="153"/>
      <c r="BO13" s="153"/>
      <c r="BP13" s="153"/>
      <c r="BQ13" s="154"/>
      <c r="BR13" s="154"/>
      <c r="BS13" s="154"/>
      <c r="BT13" s="153"/>
      <c r="BU13" s="155"/>
      <c r="BV13" s="155"/>
      <c r="BW13" s="151"/>
      <c r="BX13" s="151"/>
      <c r="BY13" s="151"/>
      <c r="BZ13" s="151"/>
      <c r="CA13" s="152" t="s">
        <v>11654</v>
      </c>
      <c r="CB13" s="152" t="str">
        <f aca="false">IF(SUM(BM:BM)=0,"OK","anno costruzione non congruente con anno ristrutturazione")</f>
        <v>anno costruzione non congruente con anno ristrutturazione</v>
      </c>
      <c r="CC13" s="158"/>
    </row>
    <row r="14" customFormat="false" ht="12.75" hidden="false" customHeight="false" outlineLevel="0" collapsed="false">
      <c r="D14" s="142"/>
      <c r="E14" s="142"/>
      <c r="W14" s="143"/>
      <c r="AW14" s="144"/>
      <c r="AY14" s="145"/>
      <c r="BC14" s="146"/>
      <c r="BD14" s="146"/>
      <c r="BE14" s="146"/>
      <c r="BF14" s="153"/>
      <c r="BG14" s="154"/>
      <c r="BH14" s="154"/>
      <c r="BI14" s="154"/>
      <c r="BJ14" s="154"/>
      <c r="BK14" s="154"/>
      <c r="BL14" s="154"/>
      <c r="BM14" s="153"/>
      <c r="BN14" s="153"/>
      <c r="BO14" s="153"/>
      <c r="BP14" s="153"/>
      <c r="BQ14" s="154"/>
      <c r="BR14" s="154"/>
      <c r="BS14" s="154"/>
      <c r="BT14" s="153"/>
      <c r="BU14" s="155"/>
      <c r="BV14" s="155"/>
      <c r="BW14" s="151"/>
      <c r="BX14" s="151"/>
      <c r="BY14" s="151"/>
      <c r="BZ14" s="151"/>
      <c r="CA14" s="159" t="s">
        <v>11639</v>
      </c>
      <c r="CB14" s="152" t="str">
        <f aca="false">IF(SUM(BN:BN)=0,"OK","tipo utilizzo non congruente con %utilizzo")</f>
        <v>OK</v>
      </c>
      <c r="CC14" s="158"/>
    </row>
    <row r="15" customFormat="false" ht="12.75" hidden="false" customHeight="true" outlineLevel="0" collapsed="false">
      <c r="D15" s="142"/>
      <c r="E15" s="142"/>
      <c r="W15" s="143"/>
      <c r="AW15" s="144"/>
      <c r="AY15" s="145"/>
      <c r="BC15" s="146"/>
      <c r="BD15" s="146"/>
      <c r="BE15" s="146"/>
      <c r="BF15" s="153"/>
      <c r="BG15" s="154"/>
      <c r="BH15" s="154"/>
      <c r="BI15" s="154"/>
      <c r="BJ15" s="154"/>
      <c r="BK15" s="154"/>
      <c r="BL15" s="154"/>
      <c r="BM15" s="153"/>
      <c r="BN15" s="153"/>
      <c r="BO15" s="153"/>
      <c r="BP15" s="153"/>
      <c r="BQ15" s="154"/>
      <c r="BR15" s="154"/>
      <c r="BS15" s="154"/>
      <c r="BT15" s="153"/>
      <c r="BU15" s="155"/>
      <c r="BV15" s="155"/>
      <c r="BW15" s="151"/>
      <c r="BX15" s="151"/>
      <c r="BY15" s="151"/>
      <c r="BZ15" s="151"/>
      <c r="CA15" s="152" t="s">
        <v>11640</v>
      </c>
      <c r="CB15" s="152" t="str">
        <f aca="false">IF(SUM(BO:BO)=0,"OK","utilizzo non congruente con volumi")</f>
        <v>OK</v>
      </c>
    </row>
    <row r="16" customFormat="false" ht="12.75" hidden="false" customHeight="true" outlineLevel="0" collapsed="false">
      <c r="D16" s="142"/>
      <c r="E16" s="142"/>
      <c r="W16" s="143"/>
      <c r="AW16" s="144"/>
      <c r="AY16" s="145"/>
      <c r="BC16" s="146"/>
      <c r="BD16" s="146"/>
      <c r="BE16" s="146"/>
      <c r="BF16" s="153"/>
      <c r="BG16" s="154"/>
      <c r="BH16" s="154"/>
      <c r="BI16" s="154"/>
      <c r="BJ16" s="154"/>
      <c r="BK16" s="154"/>
      <c r="BL16" s="154"/>
      <c r="BM16" s="153"/>
      <c r="BN16" s="153"/>
      <c r="BO16" s="153"/>
      <c r="BP16" s="153"/>
      <c r="BQ16" s="154"/>
      <c r="BR16" s="154"/>
      <c r="BS16" s="154"/>
      <c r="BT16" s="153"/>
      <c r="BU16" s="155"/>
      <c r="BV16" s="155"/>
      <c r="BW16" s="151"/>
      <c r="BX16" s="151"/>
      <c r="BY16" s="151"/>
      <c r="BZ16" s="151"/>
      <c r="CA16" s="152" t="s">
        <v>11641</v>
      </c>
      <c r="CB16" s="152" t="str">
        <f aca="false">IF(SUM(BP:BP)=0,"OK","volumi non congruenti con stato opera")</f>
        <v>OK</v>
      </c>
    </row>
    <row r="17" customFormat="false" ht="12.75" hidden="false" customHeight="true" outlineLevel="0" collapsed="false">
      <c r="D17" s="142"/>
      <c r="E17" s="142"/>
      <c r="W17" s="143"/>
      <c r="AW17" s="144"/>
      <c r="AY17" s="145"/>
      <c r="BC17" s="146"/>
      <c r="BD17" s="146"/>
      <c r="BE17" s="146"/>
      <c r="BF17" s="153"/>
      <c r="BG17" s="154"/>
      <c r="BH17" s="154"/>
      <c r="BI17" s="154"/>
      <c r="BJ17" s="154"/>
      <c r="BK17" s="154"/>
      <c r="BL17" s="154"/>
      <c r="BM17" s="153"/>
      <c r="BN17" s="153"/>
      <c r="BO17" s="153"/>
      <c r="BP17" s="153"/>
      <c r="BQ17" s="154"/>
      <c r="BR17" s="154"/>
      <c r="BS17" s="154"/>
      <c r="BT17" s="153"/>
      <c r="BU17" s="155"/>
      <c r="BV17" s="155"/>
      <c r="BW17" s="151"/>
      <c r="BX17" s="151"/>
      <c r="BY17" s="151"/>
      <c r="BZ17" s="151"/>
      <c r="CA17" s="152" t="s">
        <v>11642</v>
      </c>
      <c r="CB17" s="152" t="str">
        <f aca="false">IF(SUM(BQ:BQ)=0,"OK","Volumi immessi in rete non congruenti con volumi prelevati")</f>
        <v>OK</v>
      </c>
    </row>
    <row r="18" customFormat="false" ht="12.75" hidden="false" customHeight="true" outlineLevel="0" collapsed="false">
      <c r="D18" s="142"/>
      <c r="E18" s="142"/>
      <c r="W18" s="143"/>
      <c r="AY18" s="145"/>
      <c r="BC18" s="146"/>
      <c r="BD18" s="146"/>
      <c r="BE18" s="146"/>
      <c r="BF18" s="153"/>
      <c r="BG18" s="154"/>
      <c r="BH18" s="154"/>
      <c r="BI18" s="154"/>
      <c r="BJ18" s="154"/>
      <c r="BK18" s="154"/>
      <c r="BL18" s="154"/>
      <c r="BM18" s="153"/>
      <c r="BN18" s="153"/>
      <c r="BO18" s="153"/>
      <c r="BP18" s="153"/>
      <c r="BQ18" s="154"/>
      <c r="BR18" s="154"/>
      <c r="BS18" s="154"/>
      <c r="BT18" s="153"/>
      <c r="BU18" s="155"/>
      <c r="BV18" s="155"/>
      <c r="BW18" s="151"/>
      <c r="BX18" s="151"/>
      <c r="BY18" s="151"/>
      <c r="BZ18" s="151"/>
      <c r="CA18" s="152" t="s">
        <v>11643</v>
      </c>
      <c r="CB18" s="152" t="str">
        <f aca="false">IF(SUM(BR:BR)=0,"OK","anno installaz cloratore non congruente con anno di ristrutt cloratore")</f>
        <v>anno installaz cloratore non congruente con anno di ristrutt cloratore</v>
      </c>
    </row>
    <row r="19" customFormat="false" ht="12.75" hidden="false" customHeight="false" outlineLevel="0" collapsed="false">
      <c r="D19" s="142"/>
      <c r="E19" s="142"/>
      <c r="W19" s="143"/>
      <c r="AW19" s="144"/>
      <c r="AY19" s="145"/>
      <c r="BC19" s="146"/>
      <c r="BD19" s="146"/>
      <c r="BE19" s="146"/>
      <c r="BF19" s="153"/>
      <c r="BG19" s="154"/>
      <c r="BH19" s="154"/>
      <c r="BI19" s="154"/>
      <c r="BJ19" s="154"/>
      <c r="BK19" s="154"/>
      <c r="BL19" s="154"/>
      <c r="BM19" s="153"/>
      <c r="BN19" s="153"/>
      <c r="BO19" s="153"/>
      <c r="BP19" s="153"/>
      <c r="BQ19" s="154"/>
      <c r="BR19" s="154"/>
      <c r="BS19" s="154"/>
      <c r="BT19" s="153"/>
      <c r="BU19" s="155"/>
      <c r="BV19" s="155"/>
      <c r="BW19" s="151"/>
      <c r="BX19" s="151"/>
      <c r="BY19" s="151"/>
      <c r="BZ19" s="151"/>
      <c r="CA19" s="152" t="s">
        <v>11644</v>
      </c>
      <c r="CB19" s="152" t="str">
        <f aca="false">IF(SUM(BS:BS)=0,"OK","anno installaz cloratore non corretto")</f>
        <v>OK</v>
      </c>
    </row>
    <row r="20" customFormat="false" ht="12.75" hidden="false" customHeight="true" outlineLevel="0" collapsed="false">
      <c r="C20" s="160"/>
      <c r="D20" s="142"/>
      <c r="E20" s="142"/>
      <c r="W20" s="143"/>
      <c r="AY20" s="145"/>
      <c r="BC20" s="146"/>
      <c r="BD20" s="146"/>
      <c r="BE20" s="146"/>
      <c r="BF20" s="153"/>
      <c r="BG20" s="154"/>
      <c r="BH20" s="154"/>
      <c r="BI20" s="154"/>
      <c r="BJ20" s="154"/>
      <c r="BK20" s="154"/>
      <c r="BL20" s="154"/>
      <c r="BM20" s="153"/>
      <c r="BN20" s="153"/>
      <c r="BO20" s="153"/>
      <c r="BP20" s="153"/>
      <c r="BQ20" s="154"/>
      <c r="BR20" s="154"/>
      <c r="BS20" s="154"/>
      <c r="BT20" s="153"/>
      <c r="BU20" s="155"/>
      <c r="BV20" s="155"/>
      <c r="BW20" s="151"/>
      <c r="BX20" s="151"/>
      <c r="BY20" s="151"/>
      <c r="BZ20" s="151"/>
      <c r="CA20" s="152" t="s">
        <v>11645</v>
      </c>
      <c r="CB20" s="152" t="str">
        <f aca="false">IF(SUM(BT:BT)=0,"OK","anno ristruttur cloratore non corretto")</f>
        <v>OK</v>
      </c>
    </row>
    <row r="21" customFormat="false" ht="12.75" hidden="false" customHeight="true" outlineLevel="0" collapsed="false">
      <c r="D21" s="142"/>
      <c r="E21" s="142"/>
      <c r="W21" s="143"/>
      <c r="AY21" s="145"/>
      <c r="BC21" s="146"/>
      <c r="BD21" s="146"/>
      <c r="BE21" s="146"/>
      <c r="BF21" s="153"/>
      <c r="BG21" s="154"/>
      <c r="BH21" s="154"/>
      <c r="BI21" s="154"/>
      <c r="BJ21" s="154"/>
      <c r="BK21" s="154"/>
      <c r="BL21" s="154"/>
      <c r="BM21" s="153"/>
      <c r="BN21" s="153"/>
      <c r="BO21" s="153"/>
      <c r="BP21" s="153"/>
      <c r="BQ21" s="154"/>
      <c r="BR21" s="154"/>
      <c r="BS21" s="154"/>
      <c r="BT21" s="153"/>
      <c r="BU21" s="155"/>
      <c r="BV21" s="155"/>
      <c r="BW21" s="151"/>
      <c r="BX21" s="151"/>
      <c r="BY21" s="151"/>
      <c r="BZ21" s="151"/>
      <c r="CA21" s="159" t="s">
        <v>11646</v>
      </c>
      <c r="CB21" s="152" t="str">
        <f aca="false">IF(SUM(BU:BU)=0,"OK","indice di confidenza non congruente con anno di costruzione")</f>
        <v>OK</v>
      </c>
      <c r="CC21" s="158"/>
    </row>
    <row r="22" customFormat="false" ht="12.75" hidden="false" customHeight="true" outlineLevel="0" collapsed="false">
      <c r="D22" s="142"/>
      <c r="E22" s="142"/>
      <c r="W22" s="143"/>
      <c r="AY22" s="145"/>
      <c r="BC22" s="146"/>
      <c r="BD22" s="146"/>
      <c r="BE22" s="146"/>
      <c r="BF22" s="153"/>
      <c r="BG22" s="154"/>
      <c r="BH22" s="154"/>
      <c r="BI22" s="154"/>
      <c r="BJ22" s="154"/>
      <c r="BK22" s="154"/>
      <c r="BL22" s="154"/>
      <c r="BM22" s="153"/>
      <c r="BN22" s="153"/>
      <c r="BO22" s="153"/>
      <c r="BP22" s="153"/>
      <c r="BQ22" s="154"/>
      <c r="BR22" s="154"/>
      <c r="BS22" s="154"/>
      <c r="BT22" s="153"/>
      <c r="BU22" s="155"/>
      <c r="BV22" s="155"/>
      <c r="BW22" s="151"/>
      <c r="BX22" s="151"/>
      <c r="BY22" s="151"/>
      <c r="BZ22" s="151"/>
      <c r="CA22" s="159" t="s">
        <v>11647</v>
      </c>
      <c r="CB22" s="152" t="str">
        <f aca="false">IF(SUM(BV:BV)=0,"OK","indice di confidenza non congruente con anno di ristrutturazione")</f>
        <v>OK</v>
      </c>
    </row>
    <row r="23" customFormat="false" ht="12.75" hidden="false" customHeight="false" outlineLevel="0" collapsed="false">
      <c r="D23" s="142"/>
      <c r="E23" s="142"/>
      <c r="W23" s="143"/>
      <c r="AW23" s="144"/>
      <c r="AY23" s="145"/>
      <c r="BC23" s="146"/>
      <c r="BD23" s="146"/>
      <c r="BE23" s="146"/>
      <c r="BF23" s="153"/>
      <c r="BG23" s="154"/>
      <c r="BH23" s="154"/>
      <c r="BI23" s="154"/>
      <c r="BJ23" s="154"/>
      <c r="BK23" s="154"/>
      <c r="BL23" s="154"/>
      <c r="BM23" s="153"/>
      <c r="BN23" s="153"/>
      <c r="BO23" s="153"/>
      <c r="BP23" s="153"/>
      <c r="BQ23" s="154"/>
      <c r="BR23" s="154"/>
      <c r="BS23" s="154"/>
      <c r="BT23" s="153"/>
      <c r="BU23" s="155"/>
      <c r="BV23" s="155"/>
      <c r="BW23" s="151"/>
      <c r="BX23" s="151"/>
      <c r="BY23" s="151"/>
      <c r="BZ23" s="151"/>
      <c r="CA23" s="161" t="s">
        <v>11655</v>
      </c>
      <c r="CB23" s="161" t="str">
        <f aca="false">IF(SUM(BW:BW)=0,"OK","conservazione non congruente con anno di ristrutturazione &gt;=2018")</f>
        <v>OK</v>
      </c>
    </row>
    <row r="24" customFormat="false" ht="12.75" hidden="false" customHeight="true" outlineLevel="0" collapsed="false">
      <c r="D24" s="142"/>
      <c r="E24" s="142"/>
      <c r="W24" s="143"/>
      <c r="AY24" s="145"/>
      <c r="BC24" s="146"/>
      <c r="BD24" s="146"/>
      <c r="BE24" s="146"/>
      <c r="BF24" s="153"/>
      <c r="BG24" s="154"/>
      <c r="BH24" s="154"/>
      <c r="BI24" s="154"/>
      <c r="BJ24" s="154"/>
      <c r="BK24" s="154"/>
      <c r="BL24" s="154"/>
      <c r="BM24" s="153"/>
      <c r="BN24" s="153"/>
      <c r="BO24" s="153"/>
      <c r="BP24" s="153"/>
      <c r="BQ24" s="154"/>
      <c r="BR24" s="154"/>
      <c r="BS24" s="154"/>
      <c r="BT24" s="153"/>
      <c r="BU24" s="155"/>
      <c r="BV24" s="155"/>
      <c r="BW24" s="151"/>
      <c r="BX24" s="151"/>
      <c r="BY24" s="151"/>
      <c r="BZ24" s="151"/>
      <c r="CA24" s="162" t="s">
        <v>11649</v>
      </c>
      <c r="CB24" s="161" t="str">
        <f aca="false">IF(SUM(BX:BX)=0,"OK","Anno ristrutt. e/o stato di conservazione non congruenti con anno di costruzione &gt;=2014")</f>
        <v>OK</v>
      </c>
    </row>
    <row r="25" customFormat="false" ht="12.75" hidden="false" customHeight="false" outlineLevel="0" collapsed="false">
      <c r="D25" s="142"/>
      <c r="E25" s="142"/>
      <c r="W25" s="143"/>
      <c r="AW25" s="144"/>
      <c r="AY25" s="145"/>
      <c r="BC25" s="146"/>
      <c r="BD25" s="146"/>
      <c r="BE25" s="146"/>
      <c r="BF25" s="153"/>
      <c r="BG25" s="154"/>
      <c r="BH25" s="154"/>
      <c r="BI25" s="154"/>
      <c r="BJ25" s="154"/>
      <c r="BK25" s="154"/>
      <c r="BL25" s="154"/>
      <c r="BM25" s="153"/>
      <c r="BN25" s="153"/>
      <c r="BO25" s="153"/>
      <c r="BP25" s="153"/>
      <c r="BQ25" s="154"/>
      <c r="BR25" s="154"/>
      <c r="BS25" s="154"/>
      <c r="BT25" s="153"/>
      <c r="BU25" s="155"/>
      <c r="BV25" s="155"/>
      <c r="BW25" s="151"/>
      <c r="BX25" s="151"/>
      <c r="BY25" s="151"/>
      <c r="BZ25" s="151"/>
      <c r="CA25" s="162" t="s">
        <v>11650</v>
      </c>
      <c r="CB25" s="161" t="str">
        <f aca="false">IF(SUM(BY:BY)=0,"OK","Errore: celle vuote in corrispondenza di opera costruita in anno &gt;=2015")</f>
        <v>OK</v>
      </c>
    </row>
    <row r="26" customFormat="false" ht="12.75" hidden="false" customHeight="false" outlineLevel="0" collapsed="false">
      <c r="D26" s="142"/>
      <c r="E26" s="142"/>
      <c r="W26" s="143"/>
      <c r="AW26" s="144"/>
      <c r="AY26" s="145"/>
      <c r="BC26" s="146"/>
      <c r="BD26" s="146"/>
      <c r="BE26" s="146"/>
      <c r="BF26" s="153"/>
      <c r="BG26" s="154"/>
      <c r="BH26" s="154"/>
      <c r="BI26" s="154"/>
      <c r="BJ26" s="154"/>
      <c r="BK26" s="154"/>
      <c r="BL26" s="154"/>
      <c r="BM26" s="153"/>
      <c r="BN26" s="153"/>
      <c r="BO26" s="153"/>
      <c r="BP26" s="153"/>
      <c r="BQ26" s="154"/>
      <c r="BR26" s="154"/>
      <c r="BS26" s="154"/>
      <c r="BT26" s="153"/>
      <c r="BU26" s="155"/>
      <c r="BV26" s="155"/>
      <c r="BW26" s="151"/>
      <c r="BX26" s="151"/>
      <c r="BY26" s="151"/>
      <c r="BZ26" s="151"/>
    </row>
    <row r="27" customFormat="false" ht="12.75" hidden="false" customHeight="false" outlineLevel="0" collapsed="false">
      <c r="D27" s="142"/>
      <c r="E27" s="142"/>
      <c r="W27" s="143"/>
      <c r="AW27" s="144"/>
      <c r="AY27" s="145"/>
      <c r="BC27" s="146"/>
      <c r="BD27" s="146"/>
      <c r="BE27" s="146"/>
      <c r="BF27" s="153"/>
      <c r="BG27" s="154"/>
      <c r="BH27" s="154"/>
      <c r="BI27" s="154"/>
      <c r="BJ27" s="154"/>
      <c r="BK27" s="154"/>
      <c r="BL27" s="154"/>
      <c r="BM27" s="153"/>
      <c r="BN27" s="153"/>
      <c r="BO27" s="153"/>
      <c r="BP27" s="153"/>
      <c r="BQ27" s="154"/>
      <c r="BR27" s="154"/>
      <c r="BS27" s="154"/>
      <c r="BT27" s="153"/>
      <c r="BU27" s="155"/>
      <c r="BV27" s="155"/>
      <c r="BW27" s="151"/>
      <c r="BX27" s="151"/>
      <c r="BY27" s="151"/>
      <c r="BZ27" s="151"/>
    </row>
    <row r="28" customFormat="false" ht="12.75" hidden="false" customHeight="true" outlineLevel="0" collapsed="false">
      <c r="D28" s="142"/>
      <c r="E28" s="142"/>
      <c r="W28" s="143"/>
      <c r="AY28" s="145"/>
      <c r="BC28" s="146"/>
      <c r="BD28" s="146"/>
      <c r="BE28" s="146"/>
      <c r="BF28" s="153"/>
      <c r="BG28" s="154"/>
      <c r="BH28" s="154"/>
      <c r="BI28" s="154"/>
      <c r="BJ28" s="154"/>
      <c r="BK28" s="154"/>
      <c r="BL28" s="154"/>
      <c r="BM28" s="153"/>
      <c r="BN28" s="153"/>
      <c r="BO28" s="153"/>
      <c r="BP28" s="153"/>
      <c r="BQ28" s="154"/>
      <c r="BR28" s="154"/>
      <c r="BS28" s="154"/>
      <c r="BT28" s="153"/>
      <c r="BU28" s="155"/>
      <c r="BV28" s="155"/>
      <c r="BW28" s="151"/>
      <c r="BX28" s="151"/>
      <c r="BY28" s="151"/>
      <c r="BZ28" s="151"/>
    </row>
    <row r="29" customFormat="false" ht="12.75" hidden="false" customHeight="false" outlineLevel="0" collapsed="false">
      <c r="D29" s="142"/>
      <c r="E29" s="142"/>
      <c r="W29" s="143"/>
      <c r="AW29" s="144"/>
      <c r="AY29" s="145"/>
      <c r="BC29" s="146"/>
      <c r="BD29" s="146"/>
      <c r="BE29" s="146"/>
      <c r="BF29" s="153"/>
      <c r="BG29" s="154"/>
      <c r="BH29" s="154"/>
      <c r="BI29" s="154"/>
      <c r="BJ29" s="154"/>
      <c r="BK29" s="154"/>
      <c r="BL29" s="154"/>
      <c r="BM29" s="153"/>
      <c r="BN29" s="153"/>
      <c r="BO29" s="153"/>
      <c r="BP29" s="153"/>
      <c r="BQ29" s="154"/>
      <c r="BR29" s="154"/>
      <c r="BS29" s="154"/>
      <c r="BT29" s="153"/>
      <c r="BU29" s="155"/>
      <c r="BV29" s="155"/>
      <c r="BW29" s="151"/>
      <c r="BX29" s="151"/>
      <c r="BY29" s="151"/>
      <c r="BZ29" s="151"/>
    </row>
    <row r="30" customFormat="false" ht="12.75" hidden="false" customHeight="false" outlineLevel="0" collapsed="false">
      <c r="D30" s="142"/>
      <c r="E30" s="142"/>
      <c r="W30" s="143"/>
      <c r="AW30" s="144"/>
      <c r="AY30" s="145"/>
      <c r="BC30" s="146"/>
      <c r="BD30" s="146"/>
      <c r="BE30" s="146"/>
      <c r="BF30" s="153"/>
      <c r="BG30" s="154"/>
      <c r="BH30" s="154"/>
      <c r="BI30" s="154"/>
      <c r="BJ30" s="154"/>
      <c r="BK30" s="154"/>
      <c r="BL30" s="154"/>
      <c r="BM30" s="153"/>
      <c r="BN30" s="153"/>
      <c r="BO30" s="153"/>
      <c r="BP30" s="153"/>
      <c r="BQ30" s="154"/>
      <c r="BR30" s="154"/>
      <c r="BS30" s="154"/>
      <c r="BT30" s="153"/>
      <c r="BU30" s="155"/>
      <c r="BV30" s="155"/>
      <c r="BW30" s="151"/>
      <c r="BX30" s="151"/>
      <c r="BY30" s="151"/>
      <c r="BZ30" s="151"/>
    </row>
    <row r="31" customFormat="false" ht="12.75" hidden="false" customHeight="true" outlineLevel="0" collapsed="false">
      <c r="D31" s="142"/>
      <c r="E31" s="142"/>
      <c r="W31" s="143"/>
      <c r="AY31" s="145"/>
      <c r="BC31" s="146"/>
      <c r="BD31" s="146"/>
      <c r="BE31" s="146"/>
      <c r="BF31" s="153"/>
      <c r="BG31" s="154"/>
      <c r="BH31" s="154"/>
      <c r="BI31" s="154"/>
      <c r="BJ31" s="154"/>
      <c r="BK31" s="154"/>
      <c r="BL31" s="154"/>
      <c r="BM31" s="153"/>
      <c r="BN31" s="153"/>
      <c r="BO31" s="153"/>
      <c r="BP31" s="153"/>
      <c r="BQ31" s="154"/>
      <c r="BR31" s="154"/>
      <c r="BS31" s="154"/>
      <c r="BT31" s="153"/>
      <c r="BU31" s="155"/>
      <c r="BV31" s="155"/>
      <c r="BW31" s="151"/>
      <c r="BX31" s="151"/>
      <c r="BY31" s="151"/>
      <c r="BZ31" s="151"/>
    </row>
    <row r="32" customFormat="false" ht="12.75" hidden="false" customHeight="false" outlineLevel="0" collapsed="false">
      <c r="D32" s="142"/>
      <c r="E32" s="142"/>
      <c r="W32" s="143"/>
      <c r="AW32" s="144"/>
      <c r="AY32" s="145"/>
      <c r="BC32" s="146"/>
      <c r="BD32" s="146"/>
      <c r="BE32" s="146"/>
      <c r="BF32" s="153"/>
      <c r="BG32" s="154"/>
      <c r="BH32" s="154"/>
      <c r="BI32" s="154"/>
      <c r="BJ32" s="154"/>
      <c r="BK32" s="154"/>
      <c r="BL32" s="154"/>
      <c r="BM32" s="153"/>
      <c r="BN32" s="153"/>
      <c r="BO32" s="153"/>
      <c r="BP32" s="153"/>
      <c r="BQ32" s="154"/>
      <c r="BR32" s="154"/>
      <c r="BS32" s="154"/>
      <c r="BT32" s="153"/>
      <c r="BU32" s="155"/>
      <c r="BV32" s="155"/>
      <c r="BW32" s="151"/>
      <c r="BX32" s="151"/>
      <c r="BY32" s="151"/>
      <c r="BZ32" s="151"/>
    </row>
    <row r="33" customFormat="false" ht="12.75" hidden="false" customHeight="true" outlineLevel="0" collapsed="false">
      <c r="D33" s="142"/>
      <c r="E33" s="142"/>
      <c r="W33" s="143"/>
      <c r="AW33" s="144"/>
      <c r="AY33" s="145"/>
      <c r="BC33" s="146"/>
      <c r="BD33" s="146"/>
      <c r="BE33" s="146"/>
      <c r="BF33" s="153"/>
      <c r="BG33" s="154"/>
      <c r="BH33" s="154"/>
      <c r="BI33" s="154"/>
      <c r="BJ33" s="154"/>
      <c r="BK33" s="154"/>
      <c r="BL33" s="154"/>
      <c r="BM33" s="153"/>
      <c r="BN33" s="153"/>
      <c r="BO33" s="153"/>
      <c r="BP33" s="153"/>
      <c r="BQ33" s="154"/>
      <c r="BR33" s="154"/>
      <c r="BS33" s="154"/>
      <c r="BT33" s="153"/>
      <c r="BU33" s="155"/>
      <c r="BV33" s="155"/>
      <c r="BW33" s="151"/>
      <c r="BX33" s="151"/>
      <c r="BY33" s="151"/>
      <c r="BZ33" s="151"/>
    </row>
    <row r="34" customFormat="false" ht="12.75" hidden="false" customHeight="true" outlineLevel="0" collapsed="false">
      <c r="D34" s="142"/>
      <c r="E34" s="142"/>
      <c r="W34" s="143"/>
      <c r="AW34" s="144"/>
      <c r="AY34" s="145"/>
      <c r="BC34" s="146"/>
      <c r="BD34" s="146"/>
      <c r="BE34" s="146"/>
      <c r="BF34" s="153"/>
      <c r="BG34" s="154"/>
      <c r="BH34" s="154"/>
      <c r="BI34" s="154"/>
      <c r="BJ34" s="154"/>
      <c r="BK34" s="154"/>
      <c r="BL34" s="154"/>
      <c r="BM34" s="153"/>
      <c r="BN34" s="153"/>
      <c r="BO34" s="153"/>
      <c r="BP34" s="153"/>
      <c r="BQ34" s="154"/>
      <c r="BR34" s="154"/>
      <c r="BS34" s="154"/>
      <c r="BT34" s="153"/>
      <c r="BU34" s="155"/>
      <c r="BV34" s="155"/>
      <c r="BW34" s="151"/>
      <c r="BX34" s="151"/>
      <c r="BY34" s="151"/>
      <c r="BZ34" s="151"/>
    </row>
    <row r="35" customFormat="false" ht="12.75" hidden="false" customHeight="false" outlineLevel="0" collapsed="false">
      <c r="D35" s="142"/>
      <c r="E35" s="142"/>
      <c r="W35" s="143"/>
      <c r="AW35" s="144"/>
      <c r="AY35" s="145"/>
      <c r="BC35" s="146"/>
      <c r="BD35" s="146"/>
      <c r="BE35" s="146"/>
      <c r="BF35" s="153"/>
      <c r="BG35" s="154"/>
      <c r="BH35" s="154"/>
      <c r="BI35" s="154"/>
      <c r="BJ35" s="154"/>
      <c r="BK35" s="154"/>
      <c r="BL35" s="154"/>
      <c r="BM35" s="153"/>
      <c r="BN35" s="153"/>
      <c r="BO35" s="153"/>
      <c r="BP35" s="153"/>
      <c r="BQ35" s="154"/>
      <c r="BR35" s="154"/>
      <c r="BS35" s="154"/>
      <c r="BT35" s="153"/>
      <c r="BU35" s="155"/>
      <c r="BV35" s="155"/>
      <c r="BW35" s="151"/>
      <c r="BX35" s="151"/>
      <c r="BY35" s="151"/>
      <c r="BZ35" s="151"/>
    </row>
    <row r="36" customFormat="false" ht="12.75" hidden="false" customHeight="false" outlineLevel="0" collapsed="false">
      <c r="D36" s="142"/>
      <c r="E36" s="142"/>
      <c r="W36" s="143"/>
      <c r="AW36" s="144"/>
      <c r="AY36" s="145"/>
      <c r="BC36" s="146"/>
      <c r="BD36" s="146"/>
      <c r="BE36" s="146"/>
      <c r="BF36" s="153"/>
      <c r="BG36" s="154"/>
      <c r="BH36" s="154"/>
      <c r="BI36" s="154"/>
      <c r="BJ36" s="154"/>
      <c r="BK36" s="154"/>
      <c r="BL36" s="154"/>
      <c r="BM36" s="153"/>
      <c r="BN36" s="153"/>
      <c r="BO36" s="153"/>
      <c r="BP36" s="153"/>
      <c r="BQ36" s="154"/>
      <c r="BR36" s="154"/>
      <c r="BS36" s="154"/>
      <c r="BT36" s="153"/>
      <c r="BU36" s="155"/>
      <c r="BV36" s="155"/>
      <c r="BW36" s="151"/>
      <c r="BX36" s="151"/>
      <c r="BY36" s="151"/>
      <c r="BZ36" s="151"/>
    </row>
    <row r="37" customFormat="false" ht="12.75" hidden="false" customHeight="false" outlineLevel="0" collapsed="false">
      <c r="D37" s="142"/>
      <c r="E37" s="142"/>
      <c r="W37" s="143"/>
      <c r="AW37" s="144"/>
      <c r="AY37" s="145"/>
      <c r="BC37" s="146"/>
      <c r="BD37" s="146"/>
      <c r="BE37" s="146"/>
      <c r="BF37" s="153"/>
      <c r="BG37" s="154"/>
      <c r="BH37" s="154"/>
      <c r="BI37" s="154"/>
      <c r="BJ37" s="154"/>
      <c r="BK37" s="154"/>
      <c r="BL37" s="154"/>
      <c r="BM37" s="153"/>
      <c r="BN37" s="153"/>
      <c r="BO37" s="153"/>
      <c r="BP37" s="153"/>
      <c r="BQ37" s="154"/>
      <c r="BR37" s="154"/>
      <c r="BS37" s="154"/>
      <c r="BT37" s="153"/>
      <c r="BU37" s="155"/>
      <c r="BV37" s="155"/>
      <c r="BW37" s="151"/>
      <c r="BX37" s="151"/>
      <c r="BY37" s="151"/>
      <c r="BZ37" s="151"/>
    </row>
    <row r="38" customFormat="false" ht="12.75" hidden="false" customHeight="false" outlineLevel="0" collapsed="false">
      <c r="D38" s="142"/>
      <c r="E38" s="142"/>
      <c r="W38" s="143"/>
      <c r="AW38" s="144"/>
      <c r="AY38" s="145"/>
      <c r="BC38" s="146"/>
      <c r="BD38" s="146"/>
      <c r="BE38" s="146"/>
      <c r="BF38" s="153"/>
      <c r="BG38" s="154"/>
      <c r="BH38" s="154"/>
      <c r="BI38" s="154"/>
      <c r="BJ38" s="154"/>
      <c r="BK38" s="154"/>
      <c r="BL38" s="154"/>
      <c r="BM38" s="153"/>
      <c r="BN38" s="153"/>
      <c r="BO38" s="153"/>
      <c r="BP38" s="153"/>
      <c r="BQ38" s="154"/>
      <c r="BR38" s="154"/>
      <c r="BS38" s="154"/>
      <c r="BT38" s="153"/>
      <c r="BU38" s="155"/>
      <c r="BV38" s="155"/>
      <c r="BW38" s="151"/>
      <c r="BX38" s="151"/>
      <c r="BY38" s="151"/>
      <c r="BZ38" s="151"/>
    </row>
    <row r="39" customFormat="false" ht="12.75" hidden="false" customHeight="false" outlineLevel="0" collapsed="false">
      <c r="D39" s="142"/>
      <c r="E39" s="142"/>
      <c r="W39" s="143"/>
      <c r="AW39" s="144"/>
      <c r="AY39" s="145"/>
      <c r="BC39" s="146"/>
      <c r="BD39" s="146"/>
      <c r="BE39" s="146"/>
      <c r="BF39" s="153"/>
      <c r="BG39" s="154"/>
      <c r="BH39" s="154"/>
      <c r="BI39" s="154"/>
      <c r="BJ39" s="154"/>
      <c r="BK39" s="154"/>
      <c r="BL39" s="154"/>
      <c r="BM39" s="153"/>
      <c r="BN39" s="153"/>
      <c r="BO39" s="153"/>
      <c r="BP39" s="153"/>
      <c r="BQ39" s="154"/>
      <c r="BR39" s="154"/>
      <c r="BS39" s="154"/>
      <c r="BT39" s="153"/>
      <c r="BU39" s="155"/>
      <c r="BV39" s="155"/>
      <c r="BW39" s="151"/>
      <c r="BX39" s="151"/>
      <c r="BY39" s="151"/>
      <c r="BZ39" s="151"/>
    </row>
    <row r="40" customFormat="false" ht="12.75" hidden="false" customHeight="false" outlineLevel="0" collapsed="false">
      <c r="D40" s="142"/>
      <c r="E40" s="142"/>
      <c r="W40" s="143"/>
      <c r="AW40" s="144"/>
      <c r="AY40" s="145"/>
      <c r="BC40" s="146"/>
      <c r="BD40" s="146"/>
      <c r="BE40" s="146"/>
      <c r="BF40" s="153"/>
      <c r="BG40" s="154"/>
      <c r="BH40" s="154"/>
      <c r="BI40" s="154"/>
      <c r="BJ40" s="154"/>
      <c r="BK40" s="154"/>
      <c r="BL40" s="154"/>
      <c r="BM40" s="153"/>
      <c r="BN40" s="153"/>
      <c r="BO40" s="153"/>
      <c r="BP40" s="153"/>
      <c r="BQ40" s="154"/>
      <c r="BR40" s="154"/>
      <c r="BS40" s="154"/>
      <c r="BT40" s="153"/>
      <c r="BU40" s="155"/>
      <c r="BV40" s="155"/>
      <c r="BW40" s="151"/>
      <c r="BX40" s="151"/>
      <c r="BY40" s="151"/>
      <c r="BZ40" s="151"/>
    </row>
    <row r="41" customFormat="false" ht="12.75" hidden="false" customHeight="false" outlineLevel="0" collapsed="false">
      <c r="D41" s="142"/>
      <c r="E41" s="142"/>
      <c r="W41" s="143"/>
      <c r="AW41" s="144"/>
      <c r="AY41" s="145"/>
      <c r="BC41" s="146"/>
      <c r="BD41" s="146"/>
      <c r="BE41" s="146"/>
      <c r="BF41" s="153"/>
      <c r="BG41" s="154"/>
      <c r="BH41" s="154"/>
      <c r="BI41" s="154"/>
      <c r="BJ41" s="154"/>
      <c r="BK41" s="154"/>
      <c r="BL41" s="154"/>
      <c r="BM41" s="153"/>
      <c r="BN41" s="153"/>
      <c r="BO41" s="153"/>
      <c r="BP41" s="153"/>
      <c r="BQ41" s="154"/>
      <c r="BR41" s="154"/>
      <c r="BS41" s="154"/>
      <c r="BT41" s="153"/>
      <c r="BU41" s="155"/>
      <c r="BV41" s="155"/>
      <c r="BW41" s="151"/>
      <c r="BX41" s="151"/>
      <c r="BY41" s="151"/>
      <c r="BZ41" s="151"/>
    </row>
    <row r="42" customFormat="false" ht="12.75" hidden="false" customHeight="false" outlineLevel="0" collapsed="false">
      <c r="D42" s="142"/>
      <c r="E42" s="142"/>
      <c r="W42" s="143"/>
      <c r="AW42" s="144"/>
      <c r="AY42" s="145"/>
      <c r="BC42" s="146"/>
      <c r="BD42" s="146"/>
      <c r="BE42" s="146"/>
      <c r="BF42" s="153"/>
      <c r="BG42" s="154"/>
      <c r="BH42" s="154"/>
      <c r="BI42" s="154"/>
      <c r="BJ42" s="154"/>
      <c r="BK42" s="154"/>
      <c r="BL42" s="154"/>
      <c r="BM42" s="153"/>
      <c r="BN42" s="153"/>
      <c r="BO42" s="153"/>
      <c r="BP42" s="153"/>
      <c r="BQ42" s="154"/>
      <c r="BR42" s="154"/>
      <c r="BS42" s="154"/>
      <c r="BT42" s="153"/>
      <c r="BU42" s="155"/>
      <c r="BV42" s="155"/>
      <c r="BW42" s="151"/>
      <c r="BX42" s="151"/>
      <c r="BY42" s="151"/>
      <c r="BZ42" s="151"/>
    </row>
    <row r="43" customFormat="false" ht="12.75" hidden="false" customHeight="false" outlineLevel="0" collapsed="false">
      <c r="D43" s="142"/>
      <c r="E43" s="142"/>
      <c r="W43" s="143"/>
      <c r="AW43" s="144"/>
      <c r="AY43" s="145"/>
      <c r="BC43" s="146"/>
      <c r="BD43" s="146"/>
      <c r="BE43" s="146"/>
      <c r="BF43" s="153"/>
      <c r="BG43" s="154"/>
      <c r="BH43" s="154"/>
      <c r="BI43" s="154"/>
      <c r="BJ43" s="154"/>
      <c r="BK43" s="154"/>
      <c r="BL43" s="154"/>
      <c r="BM43" s="153"/>
      <c r="BN43" s="153"/>
      <c r="BO43" s="153"/>
      <c r="BP43" s="153"/>
      <c r="BQ43" s="154"/>
      <c r="BR43" s="154"/>
      <c r="BS43" s="154"/>
      <c r="BT43" s="153"/>
      <c r="BU43" s="155"/>
      <c r="BV43" s="155"/>
      <c r="BW43" s="151"/>
      <c r="BX43" s="151"/>
      <c r="BY43" s="151"/>
      <c r="BZ43" s="151"/>
    </row>
    <row r="44" customFormat="false" ht="12.75" hidden="false" customHeight="false" outlineLevel="0" collapsed="false">
      <c r="D44" s="142"/>
      <c r="E44" s="142"/>
      <c r="W44" s="143"/>
      <c r="AW44" s="144"/>
      <c r="AY44" s="145"/>
      <c r="BC44" s="146"/>
      <c r="BD44" s="146"/>
      <c r="BE44" s="146"/>
      <c r="BF44" s="153"/>
      <c r="BG44" s="154"/>
      <c r="BH44" s="154"/>
      <c r="BI44" s="154"/>
      <c r="BJ44" s="154"/>
      <c r="BK44" s="154"/>
      <c r="BL44" s="154"/>
      <c r="BM44" s="153"/>
      <c r="BN44" s="153"/>
      <c r="BO44" s="153"/>
      <c r="BP44" s="153"/>
      <c r="BQ44" s="154"/>
      <c r="BR44" s="154"/>
      <c r="BS44" s="154"/>
      <c r="BT44" s="153"/>
      <c r="BU44" s="155"/>
      <c r="BV44" s="155"/>
      <c r="BW44" s="151"/>
      <c r="BX44" s="151"/>
      <c r="BY44" s="151"/>
      <c r="BZ44" s="151"/>
    </row>
    <row r="45" customFormat="false" ht="12.75" hidden="false" customHeight="false" outlineLevel="0" collapsed="false">
      <c r="D45" s="142"/>
      <c r="E45" s="142"/>
      <c r="W45" s="143"/>
      <c r="AW45" s="144"/>
      <c r="AY45" s="145"/>
      <c r="BC45" s="146"/>
      <c r="BD45" s="146"/>
      <c r="BE45" s="146"/>
      <c r="BF45" s="153"/>
      <c r="BG45" s="154"/>
      <c r="BH45" s="154"/>
      <c r="BI45" s="154"/>
      <c r="BJ45" s="154"/>
      <c r="BK45" s="154"/>
      <c r="BL45" s="154"/>
      <c r="BM45" s="153"/>
      <c r="BN45" s="153"/>
      <c r="BO45" s="153"/>
      <c r="BP45" s="153"/>
      <c r="BQ45" s="154"/>
      <c r="BR45" s="154"/>
      <c r="BS45" s="154"/>
      <c r="BT45" s="153"/>
      <c r="BU45" s="155"/>
      <c r="BV45" s="155"/>
      <c r="BW45" s="151"/>
      <c r="BX45" s="151"/>
      <c r="BY45" s="151"/>
      <c r="BZ45" s="151"/>
    </row>
    <row r="46" customFormat="false" ht="12.75" hidden="false" customHeight="false" outlineLevel="0" collapsed="false">
      <c r="D46" s="142"/>
      <c r="E46" s="142"/>
      <c r="W46" s="143"/>
      <c r="AW46" s="144"/>
      <c r="AY46" s="145"/>
      <c r="BC46" s="146"/>
      <c r="BD46" s="146"/>
      <c r="BE46" s="146"/>
      <c r="BF46" s="153"/>
      <c r="BG46" s="154"/>
      <c r="BH46" s="154"/>
      <c r="BI46" s="154"/>
      <c r="BJ46" s="154"/>
      <c r="BK46" s="154"/>
      <c r="BL46" s="154"/>
      <c r="BM46" s="153"/>
      <c r="BN46" s="153"/>
      <c r="BO46" s="153"/>
      <c r="BP46" s="153"/>
      <c r="BQ46" s="154"/>
      <c r="BR46" s="154"/>
      <c r="BS46" s="154"/>
      <c r="BT46" s="153"/>
      <c r="BU46" s="155"/>
      <c r="BV46" s="155"/>
      <c r="BW46" s="151"/>
      <c r="BX46" s="151"/>
      <c r="BY46" s="151"/>
      <c r="BZ46" s="151"/>
    </row>
    <row r="47" customFormat="false" ht="12.75" hidden="false" customHeight="false" outlineLevel="0" collapsed="false">
      <c r="D47" s="142"/>
      <c r="E47" s="142"/>
      <c r="W47" s="143"/>
      <c r="AW47" s="144"/>
      <c r="AY47" s="145"/>
      <c r="BC47" s="146"/>
      <c r="BD47" s="146"/>
      <c r="BE47" s="146"/>
      <c r="BF47" s="153"/>
      <c r="BG47" s="154"/>
      <c r="BH47" s="154"/>
      <c r="BI47" s="154"/>
      <c r="BJ47" s="154"/>
      <c r="BK47" s="154"/>
      <c r="BL47" s="154"/>
      <c r="BM47" s="153"/>
      <c r="BN47" s="153"/>
      <c r="BO47" s="153"/>
      <c r="BP47" s="153"/>
      <c r="BQ47" s="154"/>
      <c r="BR47" s="154"/>
      <c r="BS47" s="154"/>
      <c r="BT47" s="153"/>
      <c r="BU47" s="155"/>
      <c r="BV47" s="155"/>
      <c r="BW47" s="151"/>
      <c r="BX47" s="151"/>
      <c r="BY47" s="151"/>
      <c r="BZ47" s="151"/>
    </row>
    <row r="48" customFormat="false" ht="12.75" hidden="false" customHeight="true" outlineLevel="0" collapsed="false">
      <c r="D48" s="142"/>
      <c r="E48" s="142"/>
      <c r="W48" s="143"/>
      <c r="AW48" s="144"/>
      <c r="AY48" s="145"/>
      <c r="BC48" s="146"/>
      <c r="BD48" s="146"/>
      <c r="BE48" s="146"/>
      <c r="BF48" s="153"/>
      <c r="BG48" s="154"/>
      <c r="BH48" s="154"/>
      <c r="BI48" s="154"/>
      <c r="BJ48" s="154"/>
      <c r="BK48" s="154"/>
      <c r="BL48" s="154"/>
      <c r="BM48" s="153"/>
      <c r="BN48" s="153"/>
      <c r="BO48" s="153"/>
      <c r="BP48" s="153"/>
      <c r="BQ48" s="154"/>
      <c r="BR48" s="154"/>
      <c r="BS48" s="154"/>
      <c r="BT48" s="153"/>
      <c r="BU48" s="155"/>
      <c r="BV48" s="155"/>
      <c r="BW48" s="151"/>
      <c r="BX48" s="151"/>
      <c r="BY48" s="151"/>
      <c r="BZ48" s="151"/>
    </row>
    <row r="49" customFormat="false" ht="12.75" hidden="false" customHeight="false" outlineLevel="0" collapsed="false">
      <c r="D49" s="142"/>
      <c r="E49" s="142"/>
      <c r="W49" s="143"/>
      <c r="AW49" s="144"/>
      <c r="AY49" s="145"/>
      <c r="BC49" s="146"/>
      <c r="BD49" s="146"/>
      <c r="BE49" s="146"/>
      <c r="BF49" s="153"/>
      <c r="BG49" s="154"/>
      <c r="BH49" s="154"/>
      <c r="BI49" s="154"/>
      <c r="BJ49" s="154"/>
      <c r="BK49" s="154"/>
      <c r="BL49" s="154"/>
      <c r="BM49" s="153"/>
      <c r="BN49" s="153"/>
      <c r="BO49" s="153"/>
      <c r="BP49" s="153"/>
      <c r="BQ49" s="154"/>
      <c r="BR49" s="154"/>
      <c r="BS49" s="154"/>
      <c r="BT49" s="153"/>
      <c r="BU49" s="155"/>
      <c r="BV49" s="155"/>
      <c r="BW49" s="151"/>
      <c r="BX49" s="151"/>
      <c r="BY49" s="151"/>
      <c r="BZ49" s="151"/>
    </row>
    <row r="50" customFormat="false" ht="12.75" hidden="false" customHeight="true" outlineLevel="0" collapsed="false">
      <c r="D50" s="142"/>
      <c r="E50" s="142"/>
      <c r="W50" s="143"/>
      <c r="AW50" s="144"/>
      <c r="AY50" s="145"/>
      <c r="BC50" s="146"/>
      <c r="BD50" s="146"/>
      <c r="BE50" s="146"/>
      <c r="BF50" s="153"/>
      <c r="BG50" s="154"/>
      <c r="BH50" s="154"/>
      <c r="BI50" s="154"/>
      <c r="BJ50" s="154"/>
      <c r="BK50" s="154"/>
      <c r="BL50" s="154"/>
      <c r="BM50" s="153"/>
      <c r="BN50" s="153"/>
      <c r="BO50" s="153"/>
      <c r="BP50" s="153"/>
      <c r="BQ50" s="154"/>
      <c r="BR50" s="154"/>
      <c r="BS50" s="154"/>
      <c r="BT50" s="153"/>
      <c r="BU50" s="155"/>
      <c r="BV50" s="155"/>
      <c r="BW50" s="151"/>
      <c r="BX50" s="151"/>
      <c r="BY50" s="151"/>
      <c r="BZ50" s="151"/>
    </row>
    <row r="51" customFormat="false" ht="12.75" hidden="false" customHeight="false" outlineLevel="0" collapsed="false">
      <c r="D51" s="142"/>
      <c r="E51" s="142"/>
      <c r="W51" s="143"/>
      <c r="AW51" s="144"/>
      <c r="AY51" s="145"/>
      <c r="BC51" s="146"/>
      <c r="BD51" s="146"/>
      <c r="BE51" s="146"/>
      <c r="BF51" s="153"/>
      <c r="BG51" s="154"/>
      <c r="BH51" s="154"/>
      <c r="BI51" s="154"/>
      <c r="BJ51" s="154"/>
      <c r="BK51" s="154"/>
      <c r="BL51" s="154"/>
      <c r="BM51" s="153"/>
      <c r="BN51" s="153"/>
      <c r="BO51" s="153"/>
      <c r="BP51" s="153"/>
      <c r="BQ51" s="154"/>
      <c r="BR51" s="154"/>
      <c r="BS51" s="154"/>
      <c r="BT51" s="153"/>
      <c r="BU51" s="155"/>
      <c r="BV51" s="155"/>
      <c r="BW51" s="151"/>
      <c r="BX51" s="151"/>
      <c r="BY51" s="151"/>
      <c r="BZ51" s="151"/>
    </row>
    <row r="52" customFormat="false" ht="12.75" hidden="false" customHeight="true" outlineLevel="0" collapsed="false">
      <c r="D52" s="142"/>
      <c r="E52" s="142"/>
      <c r="W52" s="143"/>
      <c r="AY52" s="145"/>
      <c r="BC52" s="146"/>
      <c r="BD52" s="146"/>
      <c r="BE52" s="146"/>
      <c r="BF52" s="153"/>
      <c r="BG52" s="154"/>
      <c r="BH52" s="154"/>
      <c r="BI52" s="154"/>
      <c r="BJ52" s="154"/>
      <c r="BK52" s="154"/>
      <c r="BL52" s="154"/>
      <c r="BM52" s="153"/>
      <c r="BN52" s="153"/>
      <c r="BO52" s="153"/>
      <c r="BP52" s="153"/>
      <c r="BQ52" s="154"/>
      <c r="BR52" s="154"/>
      <c r="BS52" s="154"/>
      <c r="BT52" s="153"/>
      <c r="BU52" s="155"/>
      <c r="BV52" s="155"/>
      <c r="BW52" s="151"/>
      <c r="BX52" s="151"/>
      <c r="BY52" s="151"/>
      <c r="BZ52" s="151"/>
    </row>
    <row r="53" customFormat="false" ht="12.75" hidden="false" customHeight="true" outlineLevel="0" collapsed="false">
      <c r="D53" s="142"/>
      <c r="E53" s="142"/>
      <c r="V53" s="160"/>
      <c r="W53" s="143"/>
      <c r="AW53" s="144"/>
      <c r="AY53" s="145"/>
      <c r="BC53" s="146"/>
      <c r="BD53" s="146"/>
      <c r="BE53" s="146"/>
      <c r="BF53" s="153"/>
      <c r="BG53" s="154"/>
      <c r="BH53" s="154"/>
      <c r="BI53" s="154"/>
      <c r="BJ53" s="154"/>
      <c r="BK53" s="154"/>
      <c r="BL53" s="154"/>
      <c r="BM53" s="153"/>
      <c r="BN53" s="153"/>
      <c r="BO53" s="153"/>
      <c r="BP53" s="153"/>
      <c r="BQ53" s="154"/>
      <c r="BR53" s="154"/>
      <c r="BS53" s="154"/>
      <c r="BT53" s="153"/>
      <c r="BU53" s="155"/>
      <c r="BV53" s="155"/>
      <c r="BW53" s="151"/>
      <c r="BX53" s="151"/>
      <c r="BY53" s="151"/>
      <c r="BZ53" s="151"/>
    </row>
    <row r="54" customFormat="false" ht="12.75" hidden="false" customHeight="false" outlineLevel="0" collapsed="false">
      <c r="D54" s="142"/>
      <c r="E54" s="142"/>
      <c r="W54" s="143"/>
      <c r="AW54" s="144"/>
      <c r="AY54" s="145"/>
      <c r="BC54" s="146"/>
      <c r="BD54" s="146"/>
      <c r="BE54" s="146"/>
      <c r="BF54" s="153"/>
      <c r="BG54" s="154"/>
      <c r="BH54" s="154"/>
      <c r="BI54" s="154"/>
      <c r="BJ54" s="154"/>
      <c r="BK54" s="154"/>
      <c r="BL54" s="154"/>
      <c r="BM54" s="153"/>
      <c r="BN54" s="153"/>
      <c r="BO54" s="153"/>
      <c r="BP54" s="153"/>
      <c r="BQ54" s="154"/>
      <c r="BR54" s="154"/>
      <c r="BS54" s="154"/>
      <c r="BT54" s="153"/>
      <c r="BU54" s="155"/>
      <c r="BV54" s="155"/>
      <c r="BW54" s="151"/>
      <c r="BX54" s="151"/>
      <c r="BY54" s="151"/>
      <c r="BZ54" s="151"/>
    </row>
    <row r="55" customFormat="false" ht="12.75" hidden="false" customHeight="false" outlineLevel="0" collapsed="false">
      <c r="D55" s="142"/>
      <c r="E55" s="142"/>
      <c r="W55" s="143"/>
      <c r="AW55" s="144"/>
      <c r="AY55" s="145"/>
      <c r="BC55" s="146"/>
      <c r="BD55" s="146"/>
      <c r="BE55" s="146"/>
      <c r="BF55" s="153"/>
      <c r="BG55" s="154"/>
      <c r="BH55" s="154"/>
      <c r="BI55" s="154"/>
      <c r="BJ55" s="154"/>
      <c r="BK55" s="154"/>
      <c r="BL55" s="154"/>
      <c r="BM55" s="153"/>
      <c r="BN55" s="153"/>
      <c r="BO55" s="153"/>
      <c r="BP55" s="153"/>
      <c r="BQ55" s="154"/>
      <c r="BR55" s="154"/>
      <c r="BS55" s="154"/>
      <c r="BT55" s="153"/>
      <c r="BU55" s="155"/>
      <c r="BV55" s="155"/>
      <c r="BW55" s="151"/>
      <c r="BX55" s="151"/>
      <c r="BY55" s="151"/>
      <c r="BZ55" s="151"/>
    </row>
    <row r="56" customFormat="false" ht="12.75" hidden="false" customHeight="true" outlineLevel="0" collapsed="false">
      <c r="D56" s="142"/>
      <c r="E56" s="142"/>
      <c r="W56" s="143"/>
      <c r="AW56" s="144"/>
      <c r="AY56" s="145"/>
      <c r="BC56" s="146"/>
      <c r="BD56" s="146"/>
      <c r="BE56" s="146"/>
      <c r="BF56" s="153"/>
      <c r="BG56" s="154"/>
      <c r="BH56" s="154"/>
      <c r="BI56" s="154"/>
      <c r="BJ56" s="154"/>
      <c r="BK56" s="154"/>
      <c r="BL56" s="154"/>
      <c r="BM56" s="153"/>
      <c r="BN56" s="153"/>
      <c r="BO56" s="153"/>
      <c r="BP56" s="153"/>
      <c r="BQ56" s="154"/>
      <c r="BR56" s="154"/>
      <c r="BS56" s="154"/>
      <c r="BT56" s="153"/>
      <c r="BU56" s="155"/>
      <c r="BV56" s="155"/>
      <c r="BW56" s="151"/>
      <c r="BX56" s="151"/>
      <c r="BY56" s="151"/>
      <c r="BZ56" s="151"/>
    </row>
    <row r="57" customFormat="false" ht="12.75" hidden="false" customHeight="true" outlineLevel="0" collapsed="false">
      <c r="D57" s="142"/>
      <c r="E57" s="142"/>
      <c r="W57" s="143"/>
      <c r="AW57" s="144"/>
      <c r="AY57" s="145"/>
      <c r="BC57" s="146"/>
      <c r="BD57" s="146"/>
      <c r="BE57" s="146"/>
      <c r="BF57" s="153"/>
      <c r="BG57" s="154"/>
      <c r="BH57" s="154"/>
      <c r="BI57" s="154"/>
      <c r="BJ57" s="154"/>
      <c r="BK57" s="154"/>
      <c r="BL57" s="154"/>
      <c r="BM57" s="153"/>
      <c r="BN57" s="153"/>
      <c r="BO57" s="153"/>
      <c r="BP57" s="153"/>
      <c r="BQ57" s="154"/>
      <c r="BR57" s="154"/>
      <c r="BS57" s="154"/>
      <c r="BT57" s="153"/>
      <c r="BU57" s="155"/>
      <c r="BV57" s="155"/>
      <c r="BW57" s="151"/>
      <c r="BX57" s="151"/>
      <c r="BY57" s="151"/>
      <c r="BZ57" s="151"/>
    </row>
    <row r="58" customFormat="false" ht="12.75" hidden="false" customHeight="true" outlineLevel="0" collapsed="false">
      <c r="D58" s="142"/>
      <c r="E58" s="142"/>
      <c r="W58" s="143"/>
      <c r="AY58" s="145"/>
      <c r="BC58" s="146"/>
      <c r="BD58" s="146"/>
      <c r="BE58" s="146"/>
      <c r="BF58" s="153"/>
      <c r="BG58" s="154"/>
      <c r="BH58" s="154"/>
      <c r="BI58" s="154"/>
      <c r="BJ58" s="154"/>
      <c r="BK58" s="154"/>
      <c r="BL58" s="154"/>
      <c r="BM58" s="153"/>
      <c r="BN58" s="153"/>
      <c r="BO58" s="153"/>
      <c r="BP58" s="153"/>
      <c r="BQ58" s="154"/>
      <c r="BR58" s="154"/>
      <c r="BS58" s="154"/>
      <c r="BT58" s="153"/>
      <c r="BU58" s="155"/>
      <c r="BV58" s="155"/>
      <c r="BW58" s="151"/>
      <c r="BX58" s="151"/>
      <c r="BY58" s="151"/>
      <c r="BZ58" s="151"/>
    </row>
    <row r="59" customFormat="false" ht="12.75" hidden="false" customHeight="true" outlineLevel="0" collapsed="false">
      <c r="D59" s="142"/>
      <c r="E59" s="142"/>
      <c r="W59" s="143"/>
      <c r="AW59" s="144"/>
      <c r="AY59" s="145"/>
      <c r="BC59" s="146"/>
      <c r="BD59" s="146"/>
      <c r="BE59" s="146"/>
      <c r="BF59" s="153"/>
      <c r="BG59" s="154"/>
      <c r="BH59" s="154"/>
      <c r="BI59" s="154"/>
      <c r="BJ59" s="154"/>
      <c r="BK59" s="154"/>
      <c r="BL59" s="154"/>
      <c r="BM59" s="153"/>
      <c r="BN59" s="153"/>
      <c r="BO59" s="153"/>
      <c r="BP59" s="153"/>
      <c r="BQ59" s="154"/>
      <c r="BR59" s="154"/>
      <c r="BS59" s="154"/>
      <c r="BT59" s="153"/>
      <c r="BU59" s="155"/>
      <c r="BV59" s="155"/>
      <c r="BW59" s="151"/>
      <c r="BX59" s="151"/>
      <c r="BY59" s="151"/>
      <c r="BZ59" s="151"/>
    </row>
    <row r="60" customFormat="false" ht="12.75" hidden="false" customHeight="true" outlineLevel="0" collapsed="false">
      <c r="D60" s="142"/>
      <c r="E60" s="142"/>
      <c r="W60" s="143"/>
      <c r="AW60" s="144"/>
      <c r="AY60" s="145"/>
      <c r="BC60" s="146"/>
      <c r="BD60" s="146"/>
      <c r="BE60" s="146"/>
      <c r="BF60" s="153"/>
      <c r="BG60" s="154"/>
      <c r="BH60" s="154"/>
      <c r="BI60" s="154"/>
      <c r="BJ60" s="154"/>
      <c r="BK60" s="154"/>
      <c r="BL60" s="154"/>
      <c r="BM60" s="153"/>
      <c r="BN60" s="153"/>
      <c r="BO60" s="153"/>
      <c r="BP60" s="153"/>
      <c r="BQ60" s="154"/>
      <c r="BR60" s="154"/>
      <c r="BS60" s="154"/>
      <c r="BT60" s="153"/>
      <c r="BU60" s="155"/>
      <c r="BV60" s="155"/>
      <c r="BW60" s="151"/>
      <c r="BX60" s="151"/>
      <c r="BY60" s="151"/>
      <c r="BZ60" s="151"/>
    </row>
    <row r="61" customFormat="false" ht="12.75" hidden="false" customHeight="true" outlineLevel="0" collapsed="false">
      <c r="D61" s="142"/>
      <c r="E61" s="142"/>
      <c r="V61" s="160"/>
      <c r="W61" s="143"/>
      <c r="AW61" s="144"/>
      <c r="AY61" s="145"/>
      <c r="BC61" s="146"/>
      <c r="BD61" s="146"/>
      <c r="BE61" s="146"/>
      <c r="BF61" s="153"/>
      <c r="BG61" s="154"/>
      <c r="BH61" s="154"/>
      <c r="BI61" s="154"/>
      <c r="BJ61" s="154"/>
      <c r="BK61" s="154"/>
      <c r="BL61" s="154"/>
      <c r="BM61" s="153"/>
      <c r="BN61" s="153"/>
      <c r="BO61" s="153"/>
      <c r="BP61" s="153"/>
      <c r="BQ61" s="154"/>
      <c r="BR61" s="154"/>
      <c r="BS61" s="154"/>
      <c r="BT61" s="153"/>
      <c r="BU61" s="155"/>
      <c r="BV61" s="155"/>
      <c r="BW61" s="151"/>
      <c r="BX61" s="151"/>
      <c r="BY61" s="151"/>
      <c r="BZ61" s="151"/>
    </row>
    <row r="62" customFormat="false" ht="12.75" hidden="false" customHeight="false" outlineLevel="0" collapsed="false">
      <c r="D62" s="142"/>
      <c r="E62" s="142"/>
      <c r="V62" s="160"/>
      <c r="W62" s="143"/>
      <c r="AW62" s="144"/>
      <c r="AY62" s="145"/>
      <c r="BC62" s="146"/>
      <c r="BD62" s="146"/>
      <c r="BE62" s="146"/>
      <c r="BF62" s="153"/>
      <c r="BG62" s="154"/>
      <c r="BH62" s="154"/>
      <c r="BI62" s="154"/>
      <c r="BJ62" s="154"/>
      <c r="BK62" s="154"/>
      <c r="BL62" s="154"/>
      <c r="BM62" s="153"/>
      <c r="BN62" s="153"/>
      <c r="BO62" s="153"/>
      <c r="BP62" s="153"/>
      <c r="BQ62" s="154"/>
      <c r="BR62" s="154"/>
      <c r="BS62" s="154"/>
      <c r="BT62" s="153"/>
      <c r="BU62" s="155"/>
      <c r="BV62" s="155"/>
      <c r="BW62" s="151"/>
      <c r="BX62" s="151"/>
      <c r="BY62" s="151"/>
      <c r="BZ62" s="151"/>
    </row>
    <row r="63" customFormat="false" ht="12.75" hidden="false" customHeight="false" outlineLevel="0" collapsed="false">
      <c r="D63" s="142"/>
      <c r="E63" s="142"/>
      <c r="W63" s="143"/>
      <c r="AW63" s="144"/>
      <c r="AY63" s="145"/>
      <c r="BC63" s="146"/>
      <c r="BD63" s="146"/>
      <c r="BE63" s="146"/>
      <c r="BF63" s="153"/>
      <c r="BG63" s="154"/>
      <c r="BH63" s="154"/>
      <c r="BI63" s="154"/>
      <c r="BJ63" s="154"/>
      <c r="BK63" s="154"/>
      <c r="BL63" s="154"/>
      <c r="BM63" s="153"/>
      <c r="BN63" s="153"/>
      <c r="BO63" s="153"/>
      <c r="BP63" s="153"/>
      <c r="BQ63" s="154"/>
      <c r="BR63" s="154"/>
      <c r="BS63" s="154"/>
      <c r="BT63" s="153"/>
      <c r="BU63" s="155"/>
      <c r="BV63" s="155"/>
      <c r="BW63" s="151"/>
      <c r="BX63" s="151"/>
      <c r="BY63" s="151"/>
      <c r="BZ63" s="151"/>
    </row>
    <row r="64" customFormat="false" ht="12.75" hidden="false" customHeight="true" outlineLevel="0" collapsed="false">
      <c r="D64" s="142"/>
      <c r="E64" s="142"/>
      <c r="W64" s="143"/>
      <c r="AY64" s="145"/>
      <c r="BC64" s="146"/>
      <c r="BD64" s="146"/>
      <c r="BE64" s="146"/>
      <c r="BF64" s="153"/>
      <c r="BG64" s="154"/>
      <c r="BH64" s="154"/>
      <c r="BI64" s="154"/>
      <c r="BJ64" s="154"/>
      <c r="BK64" s="154"/>
      <c r="BL64" s="154"/>
      <c r="BM64" s="153"/>
      <c r="BN64" s="153"/>
      <c r="BO64" s="153"/>
      <c r="BP64" s="153"/>
      <c r="BQ64" s="154"/>
      <c r="BR64" s="154"/>
      <c r="BS64" s="154"/>
      <c r="BT64" s="153"/>
      <c r="BU64" s="155"/>
      <c r="BV64" s="155"/>
      <c r="BW64" s="151"/>
      <c r="BX64" s="151"/>
      <c r="BY64" s="151"/>
      <c r="BZ64" s="151"/>
    </row>
    <row r="65" customFormat="false" ht="12.75" hidden="false" customHeight="true" outlineLevel="0" collapsed="false">
      <c r="D65" s="142"/>
      <c r="E65" s="142"/>
      <c r="W65" s="143"/>
      <c r="AW65" s="144"/>
      <c r="AY65" s="145"/>
      <c r="BC65" s="146"/>
      <c r="BD65" s="146"/>
      <c r="BE65" s="146"/>
      <c r="BF65" s="153"/>
      <c r="BG65" s="154"/>
      <c r="BH65" s="154"/>
      <c r="BI65" s="154"/>
      <c r="BJ65" s="154"/>
      <c r="BK65" s="154"/>
      <c r="BL65" s="154"/>
      <c r="BM65" s="153"/>
      <c r="BN65" s="153"/>
      <c r="BO65" s="153"/>
      <c r="BP65" s="153"/>
      <c r="BQ65" s="154"/>
      <c r="BR65" s="154"/>
      <c r="BS65" s="154"/>
      <c r="BT65" s="153"/>
      <c r="BU65" s="155"/>
      <c r="BV65" s="155"/>
      <c r="BW65" s="151"/>
      <c r="BX65" s="151"/>
      <c r="BY65" s="151"/>
      <c r="BZ65" s="151"/>
    </row>
    <row r="66" customFormat="false" ht="12.75" hidden="false" customHeight="true" outlineLevel="0" collapsed="false">
      <c r="D66" s="142"/>
      <c r="E66" s="142"/>
      <c r="W66" s="143"/>
      <c r="AW66" s="144"/>
      <c r="AY66" s="145"/>
      <c r="BC66" s="146"/>
      <c r="BD66" s="146"/>
      <c r="BE66" s="146"/>
      <c r="BF66" s="153"/>
      <c r="BG66" s="154"/>
      <c r="BH66" s="154"/>
      <c r="BI66" s="154"/>
      <c r="BJ66" s="154"/>
      <c r="BK66" s="154"/>
      <c r="BL66" s="154"/>
      <c r="BM66" s="153"/>
      <c r="BN66" s="153"/>
      <c r="BO66" s="153"/>
      <c r="BP66" s="153"/>
      <c r="BQ66" s="154"/>
      <c r="BR66" s="154"/>
      <c r="BS66" s="154"/>
      <c r="BT66" s="153"/>
      <c r="BU66" s="155"/>
      <c r="BV66" s="155"/>
      <c r="BW66" s="151"/>
      <c r="BX66" s="151"/>
      <c r="BY66" s="151"/>
      <c r="BZ66" s="151"/>
    </row>
    <row r="67" customFormat="false" ht="12.75" hidden="false" customHeight="true" outlineLevel="0" collapsed="false">
      <c r="D67" s="142"/>
      <c r="E67" s="142"/>
      <c r="W67" s="143"/>
      <c r="AT67" s="160"/>
      <c r="AY67" s="145"/>
      <c r="BC67" s="146"/>
      <c r="BD67" s="146"/>
      <c r="BE67" s="146"/>
      <c r="BF67" s="153"/>
      <c r="BG67" s="154"/>
      <c r="BH67" s="154"/>
      <c r="BI67" s="154"/>
      <c r="BJ67" s="154"/>
      <c r="BK67" s="154"/>
      <c r="BL67" s="154"/>
      <c r="BM67" s="153"/>
      <c r="BN67" s="153"/>
      <c r="BO67" s="153"/>
      <c r="BP67" s="153"/>
      <c r="BQ67" s="154"/>
      <c r="BR67" s="154"/>
      <c r="BS67" s="154"/>
      <c r="BT67" s="153"/>
      <c r="BU67" s="155"/>
      <c r="BV67" s="155"/>
      <c r="BW67" s="151"/>
      <c r="BX67" s="151"/>
      <c r="BY67" s="151"/>
      <c r="BZ67" s="151"/>
    </row>
    <row r="68" customFormat="false" ht="12.75" hidden="false" customHeight="true" outlineLevel="0" collapsed="false">
      <c r="D68" s="142"/>
      <c r="E68" s="142"/>
      <c r="W68" s="143"/>
      <c r="AW68" s="144"/>
      <c r="AY68" s="145"/>
      <c r="BC68" s="146"/>
      <c r="BD68" s="146"/>
      <c r="BE68" s="146"/>
      <c r="BF68" s="153"/>
      <c r="BG68" s="154"/>
      <c r="BH68" s="154"/>
      <c r="BI68" s="154"/>
      <c r="BJ68" s="154"/>
      <c r="BK68" s="154"/>
      <c r="BL68" s="154"/>
      <c r="BM68" s="153"/>
      <c r="BN68" s="153"/>
      <c r="BO68" s="153"/>
      <c r="BP68" s="153"/>
      <c r="BQ68" s="154"/>
      <c r="BR68" s="154"/>
      <c r="BS68" s="154"/>
      <c r="BT68" s="153"/>
      <c r="BU68" s="155"/>
      <c r="BV68" s="155"/>
      <c r="BW68" s="151"/>
      <c r="BX68" s="151"/>
      <c r="BY68" s="151"/>
      <c r="BZ68" s="151"/>
    </row>
    <row r="69" customFormat="false" ht="12.75" hidden="false" customHeight="true" outlineLevel="0" collapsed="false">
      <c r="D69" s="142"/>
      <c r="E69" s="142"/>
      <c r="W69" s="143"/>
      <c r="AW69" s="144"/>
      <c r="AY69" s="145"/>
      <c r="BC69" s="146"/>
      <c r="BD69" s="146"/>
      <c r="BE69" s="146"/>
      <c r="BF69" s="153"/>
      <c r="BG69" s="154"/>
      <c r="BH69" s="154"/>
      <c r="BI69" s="154"/>
      <c r="BJ69" s="154"/>
      <c r="BK69" s="154"/>
      <c r="BL69" s="154"/>
      <c r="BM69" s="153"/>
      <c r="BN69" s="153"/>
      <c r="BO69" s="153"/>
      <c r="BP69" s="153"/>
      <c r="BQ69" s="154"/>
      <c r="BR69" s="154"/>
      <c r="BS69" s="154"/>
      <c r="BT69" s="153"/>
      <c r="BU69" s="155"/>
      <c r="BV69" s="155"/>
      <c r="BW69" s="151"/>
      <c r="BX69" s="151"/>
      <c r="BY69" s="151"/>
      <c r="BZ69" s="151"/>
    </row>
    <row r="70" customFormat="false" ht="12.75" hidden="false" customHeight="true" outlineLevel="0" collapsed="false">
      <c r="D70" s="142"/>
      <c r="E70" s="142"/>
      <c r="W70" s="143"/>
      <c r="AW70" s="144"/>
      <c r="AY70" s="145"/>
      <c r="BC70" s="146"/>
      <c r="BD70" s="146"/>
      <c r="BE70" s="146"/>
      <c r="BF70" s="153"/>
      <c r="BG70" s="154"/>
      <c r="BH70" s="154"/>
      <c r="BI70" s="154"/>
      <c r="BJ70" s="154"/>
      <c r="BK70" s="154"/>
      <c r="BL70" s="154"/>
      <c r="BM70" s="153"/>
      <c r="BN70" s="153"/>
      <c r="BO70" s="153"/>
      <c r="BP70" s="153"/>
      <c r="BQ70" s="154"/>
      <c r="BR70" s="154"/>
      <c r="BS70" s="154"/>
      <c r="BT70" s="153"/>
      <c r="BU70" s="155"/>
      <c r="BV70" s="155"/>
      <c r="BW70" s="151"/>
      <c r="BX70" s="151"/>
      <c r="BY70" s="151"/>
      <c r="BZ70" s="151"/>
    </row>
    <row r="71" customFormat="false" ht="12.75" hidden="false" customHeight="true" outlineLevel="0" collapsed="false">
      <c r="D71" s="142"/>
      <c r="E71" s="142"/>
      <c r="W71" s="143"/>
      <c r="AY71" s="145"/>
      <c r="BC71" s="146"/>
      <c r="BD71" s="146"/>
      <c r="BE71" s="146"/>
      <c r="BF71" s="153"/>
      <c r="BG71" s="154"/>
      <c r="BH71" s="154"/>
      <c r="BI71" s="154"/>
      <c r="BJ71" s="154"/>
      <c r="BK71" s="154"/>
      <c r="BL71" s="154"/>
      <c r="BM71" s="153"/>
      <c r="BN71" s="153"/>
      <c r="BO71" s="153"/>
      <c r="BP71" s="153"/>
      <c r="BQ71" s="154"/>
      <c r="BR71" s="154"/>
      <c r="BS71" s="154"/>
      <c r="BT71" s="153"/>
      <c r="BU71" s="155"/>
      <c r="BV71" s="155"/>
      <c r="BW71" s="151"/>
      <c r="BX71" s="151"/>
      <c r="BY71" s="151"/>
      <c r="BZ71" s="151"/>
    </row>
    <row r="72" customFormat="false" ht="12.75" hidden="false" customHeight="false" outlineLevel="0" collapsed="false">
      <c r="D72" s="142"/>
      <c r="E72" s="142"/>
      <c r="W72" s="143"/>
      <c r="AW72" s="144"/>
      <c r="AY72" s="145"/>
      <c r="BC72" s="146"/>
      <c r="BD72" s="146"/>
      <c r="BE72" s="146"/>
      <c r="BF72" s="153"/>
      <c r="BG72" s="154"/>
      <c r="BH72" s="154"/>
      <c r="BI72" s="154"/>
      <c r="BJ72" s="154"/>
      <c r="BK72" s="154"/>
      <c r="BL72" s="154"/>
      <c r="BM72" s="153"/>
      <c r="BN72" s="153"/>
      <c r="BO72" s="153"/>
      <c r="BP72" s="153"/>
      <c r="BQ72" s="154"/>
      <c r="BR72" s="154"/>
      <c r="BS72" s="154"/>
      <c r="BT72" s="153"/>
      <c r="BU72" s="155"/>
      <c r="BV72" s="155"/>
      <c r="BW72" s="151"/>
      <c r="BX72" s="151"/>
      <c r="BY72" s="151"/>
      <c r="BZ72" s="151"/>
    </row>
    <row r="73" customFormat="false" ht="12.75" hidden="false" customHeight="false" outlineLevel="0" collapsed="false">
      <c r="D73" s="142"/>
      <c r="E73" s="142"/>
      <c r="W73" s="143"/>
      <c r="AW73" s="144"/>
      <c r="AY73" s="145"/>
      <c r="BC73" s="146"/>
      <c r="BD73" s="146"/>
      <c r="BE73" s="146"/>
      <c r="BF73" s="153"/>
      <c r="BG73" s="154"/>
      <c r="BH73" s="154"/>
      <c r="BI73" s="154"/>
      <c r="BJ73" s="154"/>
      <c r="BK73" s="154"/>
      <c r="BL73" s="154"/>
      <c r="BM73" s="153"/>
      <c r="BN73" s="153"/>
      <c r="BO73" s="153"/>
      <c r="BP73" s="153"/>
      <c r="BQ73" s="154"/>
      <c r="BR73" s="154"/>
      <c r="BS73" s="154"/>
      <c r="BT73" s="153"/>
      <c r="BU73" s="155"/>
      <c r="BV73" s="155"/>
      <c r="BW73" s="151"/>
      <c r="BX73" s="151"/>
      <c r="BY73" s="151"/>
      <c r="BZ73" s="151"/>
    </row>
    <row r="74" customFormat="false" ht="12.75" hidden="false" customHeight="false" outlineLevel="0" collapsed="false">
      <c r="D74" s="142"/>
      <c r="E74" s="142"/>
      <c r="W74" s="143"/>
      <c r="AW74" s="144"/>
      <c r="AY74" s="145"/>
      <c r="BC74" s="146"/>
      <c r="BD74" s="146"/>
      <c r="BE74" s="146"/>
      <c r="BF74" s="153"/>
      <c r="BG74" s="154"/>
      <c r="BH74" s="154"/>
      <c r="BI74" s="154"/>
      <c r="BJ74" s="154"/>
      <c r="BK74" s="154"/>
      <c r="BL74" s="154"/>
      <c r="BM74" s="153"/>
      <c r="BN74" s="153"/>
      <c r="BO74" s="153"/>
      <c r="BP74" s="153"/>
      <c r="BQ74" s="154"/>
      <c r="BR74" s="154"/>
      <c r="BS74" s="154"/>
      <c r="BT74" s="153"/>
      <c r="BU74" s="155"/>
      <c r="BV74" s="155"/>
      <c r="BW74" s="151"/>
      <c r="BX74" s="151"/>
      <c r="BY74" s="151"/>
      <c r="BZ74" s="151"/>
    </row>
    <row r="75" customFormat="false" ht="12.75" hidden="false" customHeight="false" outlineLevel="0" collapsed="false">
      <c r="D75" s="142"/>
      <c r="E75" s="142"/>
      <c r="W75" s="143"/>
      <c r="AW75" s="144"/>
      <c r="AY75" s="145"/>
      <c r="BC75" s="146"/>
      <c r="BD75" s="146"/>
      <c r="BE75" s="146"/>
      <c r="BF75" s="153"/>
      <c r="BG75" s="154"/>
      <c r="BH75" s="154"/>
      <c r="BI75" s="154"/>
      <c r="BJ75" s="154"/>
      <c r="BK75" s="154"/>
      <c r="BL75" s="154"/>
      <c r="BM75" s="153"/>
      <c r="BN75" s="153"/>
      <c r="BO75" s="153"/>
      <c r="BP75" s="153"/>
      <c r="BQ75" s="154"/>
      <c r="BR75" s="154"/>
      <c r="BS75" s="154"/>
      <c r="BT75" s="153"/>
      <c r="BU75" s="155"/>
      <c r="BV75" s="155"/>
      <c r="BW75" s="151"/>
      <c r="BX75" s="151"/>
      <c r="BY75" s="151"/>
      <c r="BZ75" s="151"/>
    </row>
    <row r="76" customFormat="false" ht="12.75" hidden="false" customHeight="true" outlineLevel="0" collapsed="false">
      <c r="D76" s="142"/>
      <c r="E76" s="142"/>
      <c r="W76" s="143"/>
      <c r="AW76" s="144"/>
      <c r="AY76" s="145"/>
      <c r="BC76" s="146"/>
      <c r="BD76" s="146"/>
      <c r="BE76" s="146"/>
      <c r="BF76" s="153"/>
      <c r="BG76" s="154"/>
      <c r="BH76" s="154"/>
      <c r="BI76" s="154"/>
      <c r="BJ76" s="154"/>
      <c r="BK76" s="154"/>
      <c r="BL76" s="154"/>
      <c r="BM76" s="153"/>
      <c r="BN76" s="153"/>
      <c r="BO76" s="153"/>
      <c r="BP76" s="153"/>
      <c r="BQ76" s="154"/>
      <c r="BR76" s="154"/>
      <c r="BS76" s="154"/>
      <c r="BT76" s="153"/>
      <c r="BU76" s="155"/>
      <c r="BV76" s="155"/>
      <c r="BW76" s="151"/>
      <c r="BX76" s="151"/>
      <c r="BY76" s="151"/>
      <c r="BZ76" s="151"/>
    </row>
    <row r="77" customFormat="false" ht="12.75" hidden="false" customHeight="false" outlineLevel="0" collapsed="false">
      <c r="D77" s="142"/>
      <c r="E77" s="142"/>
      <c r="W77" s="143"/>
      <c r="AW77" s="144"/>
      <c r="AY77" s="145"/>
      <c r="BC77" s="146"/>
      <c r="BD77" s="146"/>
      <c r="BE77" s="146"/>
      <c r="BF77" s="153"/>
      <c r="BG77" s="154"/>
      <c r="BH77" s="154"/>
      <c r="BI77" s="154"/>
      <c r="BJ77" s="154"/>
      <c r="BK77" s="154"/>
      <c r="BL77" s="154"/>
      <c r="BM77" s="153"/>
      <c r="BN77" s="153"/>
      <c r="BO77" s="153"/>
      <c r="BP77" s="153"/>
      <c r="BQ77" s="154"/>
      <c r="BR77" s="154"/>
      <c r="BS77" s="154"/>
      <c r="BT77" s="153"/>
      <c r="BU77" s="155"/>
      <c r="BV77" s="155"/>
      <c r="BW77" s="151"/>
      <c r="BX77" s="151"/>
      <c r="BY77" s="151"/>
      <c r="BZ77" s="151"/>
    </row>
    <row r="78" customFormat="false" ht="15" hidden="false" customHeight="true" outlineLevel="0" collapsed="false">
      <c r="D78" s="142"/>
      <c r="E78" s="142"/>
      <c r="N78" s="163"/>
      <c r="W78" s="143"/>
      <c r="AY78" s="145"/>
      <c r="BC78" s="146"/>
      <c r="BD78" s="146"/>
      <c r="BE78" s="146"/>
      <c r="BF78" s="153"/>
      <c r="BG78" s="154"/>
      <c r="BH78" s="154"/>
      <c r="BI78" s="154"/>
      <c r="BJ78" s="154"/>
      <c r="BK78" s="154"/>
      <c r="BL78" s="154"/>
      <c r="BM78" s="153"/>
      <c r="BN78" s="153"/>
      <c r="BO78" s="153"/>
      <c r="BP78" s="153"/>
      <c r="BQ78" s="154"/>
      <c r="BR78" s="154"/>
      <c r="BS78" s="154"/>
      <c r="BT78" s="153"/>
      <c r="BU78" s="155"/>
      <c r="BV78" s="155"/>
      <c r="BW78" s="151"/>
      <c r="BX78" s="151"/>
      <c r="BY78" s="151"/>
      <c r="BZ7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4" activeCellId="0" sqref="F4"/>
    </sheetView>
  </sheetViews>
  <sheetFormatPr defaultColWidth="10.640625" defaultRowHeight="12.75" zeroHeight="false" outlineLevelRow="0" outlineLevelCol="0"/>
  <cols>
    <col collapsed="false" customWidth="true" hidden="false" outlineLevel="0" max="1" min="1" style="120" width="16.71"/>
    <col collapsed="false" customWidth="true" hidden="false" outlineLevel="0" max="3" min="2" style="120" width="20.43"/>
    <col collapsed="false" customWidth="true" hidden="false" outlineLevel="0" max="4" min="4" style="0" width="5.01"/>
    <col collapsed="false" customWidth="true" hidden="false" outlineLevel="0" max="6" min="5" style="0" width="28.98"/>
    <col collapsed="false" customWidth="true" hidden="false" outlineLevel="0" max="7" min="7" style="0" width="19.57"/>
    <col collapsed="false" customWidth="true" hidden="false" outlineLevel="0" max="8" min="8" style="0" width="36.99"/>
    <col collapsed="false" customWidth="true" hidden="false" outlineLevel="0" max="9" min="9" style="0" width="15.29"/>
  </cols>
  <sheetData>
    <row r="1" customFormat="false" ht="56.25" hidden="false" customHeight="true" outlineLevel="0" collapsed="false">
      <c r="A1" s="124" t="s">
        <v>11656</v>
      </c>
      <c r="B1" s="124" t="s">
        <v>11657</v>
      </c>
      <c r="C1" s="124" t="s">
        <v>11658</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11662</v>
      </c>
      <c r="B3" s="137" t="s">
        <v>11663</v>
      </c>
      <c r="C3" s="137" t="s">
        <v>11664</v>
      </c>
      <c r="D3" s="138"/>
      <c r="E3" s="164" t="s">
        <v>11665</v>
      </c>
      <c r="F3" s="164" t="s">
        <v>11666</v>
      </c>
      <c r="H3" s="165" t="s">
        <v>11667</v>
      </c>
      <c r="I3" s="166" t="e">
        <f aca="false">+IF(SUM(E:E)=0,"OK","Dati volumi immessi in rete non congruenti")</f>
        <v>#N/A</v>
      </c>
    </row>
    <row r="4" customFormat="false" ht="24" hidden="false" customHeight="false" outlineLevel="0" collapsed="false">
      <c r="A4" s="167"/>
      <c r="B4" s="168"/>
      <c r="E4" s="154" t="e">
        <f aca="false">IF(VLOOKUP(A4,Fiumi!B:Y,24,FALSE())=0,0,1)</f>
        <v>#N/A</v>
      </c>
      <c r="F4" s="153" t="e">
        <f aca="false">+IF(VLOOKUP(B4,Potabilizzatori!B:BC,54,FALSE())&lt;3,0,1)</f>
        <v>#N/A</v>
      </c>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Z79"/>
  <sheetViews>
    <sheetView showFormulas="false" showGridLines="true" showRowColHeaders="true" showZeros="true" rightToLeft="false" tabSelected="false" showOutlineSymbols="true" defaultGridColor="true" view="normal" topLeftCell="BA2" colorId="64" zoomScale="100" zoomScaleNormal="100" zoomScalePageLayoutView="100" workbookViewId="0">
      <selection pane="topLeft" activeCell="BA4" activeCellId="0" sqref="BA4"/>
    </sheetView>
  </sheetViews>
  <sheetFormatPr defaultColWidth="10.73046875" defaultRowHeight="12.75" zeroHeight="false" outlineLevelRow="0" outlineLevelCol="0"/>
  <cols>
    <col collapsed="false" customWidth="true" hidden="false" outlineLevel="0" max="1" min="1" style="120" width="47.7"/>
    <col collapsed="false" customWidth="true" hidden="false" outlineLevel="0" max="2" min="2" style="120" width="32.57"/>
    <col collapsed="false" customWidth="true" hidden="false" outlineLevel="0" max="3" min="3" style="120" width="39.14"/>
    <col collapsed="false" customWidth="true" hidden="false" outlineLevel="0" max="4" min="4" style="120" width="14.28"/>
    <col collapsed="false" customWidth="true" hidden="false" outlineLevel="0" max="5" min="5" style="120" width="15"/>
    <col collapsed="false" customWidth="false" hidden="false" outlineLevel="0" max="18" min="6" style="120" width="10.72"/>
    <col collapsed="false" customWidth="true" hidden="false" outlineLevel="0" max="19" min="19" style="120" width="14.28"/>
    <col collapsed="false" customWidth="true" hidden="false" outlineLevel="0" max="20" min="20" style="120" width="15.29"/>
    <col collapsed="false" customWidth="false" hidden="false" outlineLevel="0" max="21" min="21" style="120" width="10.72"/>
    <col collapsed="false" customWidth="true" hidden="false" outlineLevel="0" max="22" min="22" style="120" width="15.29"/>
    <col collapsed="false" customWidth="false" hidden="false" outlineLevel="0" max="52" min="23" style="120" width="10.72"/>
    <col collapsed="false" customWidth="true" hidden="false" outlineLevel="0" max="53" min="53" style="120" width="16.87"/>
    <col collapsed="false" customWidth="true" hidden="false" outlineLevel="0" max="54" min="54" style="120" width="20.98"/>
    <col collapsed="false" customWidth="true" hidden="false" outlineLevel="0" max="56" min="55" style="121" width="9.13"/>
    <col collapsed="false" customWidth="true" hidden="false" outlineLevel="0" max="57" min="57" style="121" width="11.99"/>
    <col collapsed="false" customWidth="true" hidden="false" outlineLevel="0" max="58" min="58" style="0" width="13.14"/>
    <col collapsed="false" customWidth="true" hidden="false" outlineLevel="0" max="59" min="59" style="121" width="15.29"/>
    <col collapsed="false" customWidth="true" hidden="false" outlineLevel="0" max="60" min="60" style="121" width="17"/>
    <col collapsed="false" customWidth="true" hidden="false" outlineLevel="0" max="61" min="61" style="121" width="13.43"/>
    <col collapsed="false" customWidth="true" hidden="false" outlineLevel="0" max="62" min="62" style="121" width="14.86"/>
    <col collapsed="false" customWidth="true" hidden="false" outlineLevel="0" max="63" min="63" style="121" width="11.43"/>
    <col collapsed="false" customWidth="true" hidden="false" outlineLevel="0" max="64" min="64" style="121" width="19"/>
    <col collapsed="false" customWidth="true" hidden="false" outlineLevel="0" max="65" min="65" style="121" width="18.58"/>
    <col collapsed="false" customWidth="true" hidden="false" outlineLevel="0" max="66" min="66" style="121" width="9.13"/>
    <col collapsed="false" customWidth="true" hidden="false" outlineLevel="0" max="67" min="67" style="169" width="17.13"/>
    <col collapsed="false" customWidth="true" hidden="false" outlineLevel="0" max="68" min="68" style="169" width="17.86"/>
    <col collapsed="false" customWidth="true" hidden="false" outlineLevel="0" max="69" min="69" style="169" width="19.43"/>
    <col collapsed="false" customWidth="true" hidden="false" outlineLevel="0" max="71" min="70" style="121" width="16.87"/>
    <col collapsed="false" customWidth="true" hidden="false" outlineLevel="0" max="72" min="72" style="122" width="15.42"/>
    <col collapsed="false" customWidth="true" hidden="false" outlineLevel="0" max="73" min="73" style="122" width="18.85"/>
    <col collapsed="false" customWidth="true" hidden="false" outlineLevel="0" max="75" min="74" style="122" width="15.42"/>
    <col collapsed="false" customWidth="true" hidden="false" outlineLevel="0" max="76" min="76" style="169" width="55.43"/>
    <col collapsed="false" customWidth="true" hidden="false" outlineLevel="0" max="77" min="77" style="170" width="47.43"/>
    <col collapsed="false" customWidth="true" hidden="false" outlineLevel="0" max="78" min="78" style="120" width="164.14"/>
    <col collapsed="false" customWidth="false" hidden="false" outlineLevel="0" max="1024" min="79" style="120" width="10.72"/>
  </cols>
  <sheetData>
    <row r="1" s="172" customFormat="true" ht="144"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11467</v>
      </c>
      <c r="M1" s="124" t="s">
        <v>11468</v>
      </c>
      <c r="N1" s="124" t="s">
        <v>11469</v>
      </c>
      <c r="O1" s="124" t="s">
        <v>11470</v>
      </c>
      <c r="P1" s="124" t="s">
        <v>11471</v>
      </c>
      <c r="Q1" s="125" t="s">
        <v>11472</v>
      </c>
      <c r="R1" s="124" t="s">
        <v>11473</v>
      </c>
      <c r="S1" s="124" t="s">
        <v>11474</v>
      </c>
      <c r="T1" s="124" t="s">
        <v>11475</v>
      </c>
      <c r="U1" s="124" t="s">
        <v>11476</v>
      </c>
      <c r="V1" s="124" t="s">
        <v>11477</v>
      </c>
      <c r="W1" s="124" t="s">
        <v>11669</v>
      </c>
      <c r="X1" s="124" t="s">
        <v>11479</v>
      </c>
      <c r="Y1" s="124" t="s">
        <v>11480</v>
      </c>
      <c r="Z1" s="124" t="s">
        <v>11481</v>
      </c>
      <c r="AA1" s="124" t="s">
        <v>11482</v>
      </c>
      <c r="AB1" s="124" t="s">
        <v>11483</v>
      </c>
      <c r="AC1" s="124" t="s">
        <v>11484</v>
      </c>
      <c r="AD1" s="124" t="s">
        <v>11670</v>
      </c>
      <c r="AE1" s="124" t="s">
        <v>11671</v>
      </c>
      <c r="AF1" s="124" t="s">
        <v>11672</v>
      </c>
      <c r="AG1" s="124" t="s">
        <v>11491</v>
      </c>
      <c r="AH1" s="124" t="s">
        <v>11492</v>
      </c>
      <c r="AI1" s="124" t="s">
        <v>11493</v>
      </c>
      <c r="AJ1" s="124" t="s">
        <v>11673</v>
      </c>
      <c r="AK1" s="124" t="s">
        <v>11674</v>
      </c>
      <c r="AL1" s="124" t="s">
        <v>11496</v>
      </c>
      <c r="AM1" s="124" t="s">
        <v>11497</v>
      </c>
      <c r="AN1" s="124" t="s">
        <v>11498</v>
      </c>
      <c r="AO1" s="124" t="s">
        <v>11499</v>
      </c>
      <c r="AP1" s="124" t="s">
        <v>11675</v>
      </c>
      <c r="AQ1" s="124" t="s">
        <v>11501</v>
      </c>
      <c r="AR1" s="124" t="s">
        <v>11502</v>
      </c>
      <c r="AS1" s="124" t="s">
        <v>11503</v>
      </c>
      <c r="AT1" s="124" t="s">
        <v>11504</v>
      </c>
      <c r="AU1" s="124" t="s">
        <v>11505</v>
      </c>
      <c r="AV1" s="124" t="s">
        <v>11506</v>
      </c>
      <c r="AW1" s="124" t="s">
        <v>11507</v>
      </c>
      <c r="AX1" s="124" t="s">
        <v>11508</v>
      </c>
      <c r="AY1" s="124" t="s">
        <v>11509</v>
      </c>
      <c r="AZ1" s="126" t="s">
        <v>11510</v>
      </c>
      <c r="BA1" s="127" t="s">
        <v>11511</v>
      </c>
      <c r="BB1" s="127" t="s">
        <v>11512</v>
      </c>
      <c r="BC1" s="127" t="s">
        <v>11513</v>
      </c>
      <c r="BD1" s="127" t="s">
        <v>11514</v>
      </c>
      <c r="BE1" s="127" t="s">
        <v>11515</v>
      </c>
      <c r="BF1" s="127" t="s">
        <v>11516</v>
      </c>
      <c r="BG1" s="127" t="s">
        <v>11517</v>
      </c>
      <c r="BH1" s="127" t="s">
        <v>11518</v>
      </c>
      <c r="BI1" s="127" t="s">
        <v>11519</v>
      </c>
      <c r="BJ1" s="127"/>
      <c r="BK1" s="127"/>
      <c r="BL1" s="127" t="s">
        <v>11520</v>
      </c>
      <c r="BM1" s="127" t="s">
        <v>11521</v>
      </c>
      <c r="BN1" s="127" t="s">
        <v>11522</v>
      </c>
      <c r="BO1" s="127"/>
      <c r="BP1" s="127" t="s">
        <v>11523</v>
      </c>
      <c r="BQ1" s="127" t="s">
        <v>11523</v>
      </c>
      <c r="BR1" s="127" t="s">
        <v>11524</v>
      </c>
      <c r="BS1" s="127" t="s">
        <v>11525</v>
      </c>
      <c r="BT1" s="128" t="s">
        <v>11526</v>
      </c>
      <c r="BU1" s="129" t="s">
        <v>11527</v>
      </c>
      <c r="BV1" s="129" t="s">
        <v>11528</v>
      </c>
      <c r="BW1" s="129"/>
      <c r="BX1" s="171"/>
      <c r="BY1" s="171"/>
    </row>
    <row r="2" s="175" customFormat="true" ht="56.25" hidden="false" customHeight="false" outlineLevel="0" collapsed="false">
      <c r="A2" s="130" t="s">
        <v>11676</v>
      </c>
      <c r="B2" s="130" t="s">
        <v>11530</v>
      </c>
      <c r="C2" s="130" t="s">
        <v>11531</v>
      </c>
      <c r="D2" s="130" t="s">
        <v>11532</v>
      </c>
      <c r="E2" s="130" t="s">
        <v>11533</v>
      </c>
      <c r="F2" s="130" t="s">
        <v>11534</v>
      </c>
      <c r="G2" s="131" t="s">
        <v>11535</v>
      </c>
      <c r="H2" s="131" t="s">
        <v>11536</v>
      </c>
      <c r="I2" s="130" t="s">
        <v>11537</v>
      </c>
      <c r="J2" s="130" t="s">
        <v>11538</v>
      </c>
      <c r="K2" s="130" t="s">
        <v>11539</v>
      </c>
      <c r="L2" s="130" t="s">
        <v>11540</v>
      </c>
      <c r="M2" s="130" t="s">
        <v>11541</v>
      </c>
      <c r="N2" s="130" t="s">
        <v>11542</v>
      </c>
      <c r="O2" s="130" t="s">
        <v>11543</v>
      </c>
      <c r="P2" s="130" t="s">
        <v>11544</v>
      </c>
      <c r="Q2" s="131" t="s">
        <v>11545</v>
      </c>
      <c r="R2" s="130" t="s">
        <v>11546</v>
      </c>
      <c r="S2" s="130" t="s">
        <v>11547</v>
      </c>
      <c r="T2" s="130" t="s">
        <v>11548</v>
      </c>
      <c r="U2" s="130" t="s">
        <v>11549</v>
      </c>
      <c r="V2" s="130" t="s">
        <v>11550</v>
      </c>
      <c r="W2" s="130" t="s">
        <v>11677</v>
      </c>
      <c r="X2" s="130" t="s">
        <v>11552</v>
      </c>
      <c r="Y2" s="130" t="s">
        <v>11553</v>
      </c>
      <c r="Z2" s="130" t="s">
        <v>11554</v>
      </c>
      <c r="AA2" s="130" t="s">
        <v>11555</v>
      </c>
      <c r="AB2" s="130" t="s">
        <v>11556</v>
      </c>
      <c r="AC2" s="130" t="s">
        <v>11557</v>
      </c>
      <c r="AD2" s="130" t="s">
        <v>11678</v>
      </c>
      <c r="AE2" s="130" t="s">
        <v>11679</v>
      </c>
      <c r="AF2" s="130" t="s">
        <v>11680</v>
      </c>
      <c r="AG2" s="130" t="s">
        <v>11564</v>
      </c>
      <c r="AH2" s="130" t="s">
        <v>11565</v>
      </c>
      <c r="AI2" s="130" t="s">
        <v>11566</v>
      </c>
      <c r="AJ2" s="130" t="s">
        <v>11567</v>
      </c>
      <c r="AK2" s="130" t="s">
        <v>11568</v>
      </c>
      <c r="AL2" s="130" t="s">
        <v>11569</v>
      </c>
      <c r="AM2" s="130" t="s">
        <v>11570</v>
      </c>
      <c r="AN2" s="130" t="s">
        <v>11571</v>
      </c>
      <c r="AO2" s="130" t="s">
        <v>11572</v>
      </c>
      <c r="AP2" s="130" t="s">
        <v>11681</v>
      </c>
      <c r="AQ2" s="130" t="s">
        <v>11574</v>
      </c>
      <c r="AR2" s="130" t="s">
        <v>11575</v>
      </c>
      <c r="AS2" s="130" t="s">
        <v>11576</v>
      </c>
      <c r="AT2" s="130" t="s">
        <v>11577</v>
      </c>
      <c r="AU2" s="130" t="s">
        <v>11578</v>
      </c>
      <c r="AV2" s="130" t="s">
        <v>11579</v>
      </c>
      <c r="AW2" s="130" t="s">
        <v>11580</v>
      </c>
      <c r="AX2" s="130" t="s">
        <v>11581</v>
      </c>
      <c r="AY2" s="130" t="s">
        <v>11582</v>
      </c>
      <c r="AZ2" s="132"/>
      <c r="BA2" s="127"/>
      <c r="BB2" s="127"/>
      <c r="BC2" s="127"/>
      <c r="BD2" s="127"/>
      <c r="BE2" s="127"/>
      <c r="BF2" s="133"/>
      <c r="BG2" s="127"/>
      <c r="BH2" s="127"/>
      <c r="BI2" s="127"/>
      <c r="BJ2" s="127"/>
      <c r="BK2" s="127"/>
      <c r="BL2" s="127"/>
      <c r="BM2" s="127"/>
      <c r="BN2" s="127"/>
      <c r="BO2" s="127"/>
      <c r="BP2" s="127"/>
      <c r="BQ2" s="127"/>
      <c r="BR2" s="173"/>
      <c r="BS2" s="135"/>
      <c r="BT2" s="129"/>
      <c r="BU2" s="129"/>
      <c r="BV2" s="129"/>
      <c r="BW2" s="129"/>
      <c r="BX2" s="174"/>
      <c r="BY2" s="174"/>
    </row>
    <row r="3" s="172" customFormat="true" ht="67.5" hidden="false" customHeight="true" outlineLevel="0" collapsed="false">
      <c r="A3" s="137" t="s">
        <v>11682</v>
      </c>
      <c r="B3" s="137" t="s">
        <v>11683</v>
      </c>
      <c r="C3" s="137" t="s">
        <v>11684</v>
      </c>
      <c r="D3" s="137" t="s">
        <v>11685</v>
      </c>
      <c r="E3" s="137" t="s">
        <v>11686</v>
      </c>
      <c r="F3" s="137" t="s">
        <v>11687</v>
      </c>
      <c r="G3" s="137" t="n">
        <v>111000</v>
      </c>
      <c r="H3" s="137" t="n">
        <v>111100</v>
      </c>
      <c r="I3" s="137" t="s">
        <v>11688</v>
      </c>
      <c r="J3" s="137" t="s">
        <v>11689</v>
      </c>
      <c r="K3" s="137" t="s">
        <v>11690</v>
      </c>
      <c r="L3" s="137" t="s">
        <v>11691</v>
      </c>
      <c r="M3" s="137" t="s">
        <v>11692</v>
      </c>
      <c r="N3" s="137" t="s">
        <v>11693</v>
      </c>
      <c r="O3" s="137" t="s">
        <v>11694</v>
      </c>
      <c r="P3" s="137" t="s">
        <v>11695</v>
      </c>
      <c r="Q3" s="137" t="n">
        <v>111200</v>
      </c>
      <c r="R3" s="137" t="s">
        <v>11696</v>
      </c>
      <c r="S3" s="137" t="s">
        <v>11697</v>
      </c>
      <c r="T3" s="137" t="s">
        <v>11698</v>
      </c>
      <c r="U3" s="137" t="s">
        <v>11699</v>
      </c>
      <c r="V3" s="137" t="s">
        <v>11700</v>
      </c>
      <c r="W3" s="137" t="s">
        <v>11701</v>
      </c>
      <c r="X3" s="137" t="s">
        <v>11702</v>
      </c>
      <c r="Y3" s="137" t="s">
        <v>11703</v>
      </c>
      <c r="Z3" s="137" t="s">
        <v>11704</v>
      </c>
      <c r="AA3" s="137" t="s">
        <v>11705</v>
      </c>
      <c r="AB3" s="137" t="s">
        <v>11706</v>
      </c>
      <c r="AC3" s="137" t="s">
        <v>11707</v>
      </c>
      <c r="AD3" s="137" t="s">
        <v>11708</v>
      </c>
      <c r="AE3" s="137" t="s">
        <v>11709</v>
      </c>
      <c r="AF3" s="137" t="s">
        <v>11710</v>
      </c>
      <c r="AG3" s="137" t="s">
        <v>11711</v>
      </c>
      <c r="AH3" s="137" t="s">
        <v>11712</v>
      </c>
      <c r="AI3" s="137" t="s">
        <v>11713</v>
      </c>
      <c r="AJ3" s="137" t="s">
        <v>11714</v>
      </c>
      <c r="AK3" s="137" t="s">
        <v>11715</v>
      </c>
      <c r="AL3" s="137" t="s">
        <v>11716</v>
      </c>
      <c r="AM3" s="137" t="s">
        <v>11717</v>
      </c>
      <c r="AN3" s="137" t="s">
        <v>11718</v>
      </c>
      <c r="AO3" s="137" t="s">
        <v>11719</v>
      </c>
      <c r="AP3" s="137" t="s">
        <v>11720</v>
      </c>
      <c r="AQ3" s="137" t="s">
        <v>11721</v>
      </c>
      <c r="AR3" s="137" t="s">
        <v>11722</v>
      </c>
      <c r="AS3" s="137" t="s">
        <v>11723</v>
      </c>
      <c r="AT3" s="137" t="s">
        <v>11724</v>
      </c>
      <c r="AU3" s="137" t="s">
        <v>11725</v>
      </c>
      <c r="AV3" s="137" t="s">
        <v>11726</v>
      </c>
      <c r="AW3" s="137" t="s">
        <v>11727</v>
      </c>
      <c r="AX3" s="137" t="s">
        <v>11728</v>
      </c>
      <c r="AY3" s="137" t="s">
        <v>11729</v>
      </c>
      <c r="AZ3" s="138"/>
      <c r="BA3" s="139"/>
      <c r="BB3" s="139"/>
      <c r="BC3" s="139" t="s">
        <v>11634</v>
      </c>
      <c r="BD3" s="139" t="s">
        <v>11635</v>
      </c>
      <c r="BE3" s="139" t="s">
        <v>11636</v>
      </c>
      <c r="BF3" s="139" t="s">
        <v>124</v>
      </c>
      <c r="BG3" s="139" t="s">
        <v>11473</v>
      </c>
      <c r="BH3" s="139" t="s">
        <v>11474</v>
      </c>
      <c r="BI3" s="139" t="s">
        <v>11637</v>
      </c>
      <c r="BJ3" s="139" t="s">
        <v>11638</v>
      </c>
      <c r="BK3" s="139" t="s">
        <v>11639</v>
      </c>
      <c r="BL3" s="139" t="s">
        <v>11640</v>
      </c>
      <c r="BM3" s="139" t="s">
        <v>11641</v>
      </c>
      <c r="BN3" s="139" t="s">
        <v>11642</v>
      </c>
      <c r="BO3" s="139" t="s">
        <v>11643</v>
      </c>
      <c r="BP3" s="139" t="s">
        <v>11644</v>
      </c>
      <c r="BQ3" s="139" t="s">
        <v>11645</v>
      </c>
      <c r="BR3" s="139" t="s">
        <v>11646</v>
      </c>
      <c r="BS3" s="139" t="s">
        <v>11647</v>
      </c>
      <c r="BT3" s="140" t="s">
        <v>11648</v>
      </c>
      <c r="BU3" s="140" t="s">
        <v>11649</v>
      </c>
      <c r="BV3" s="140" t="s">
        <v>11650</v>
      </c>
      <c r="BW3" s="141"/>
    </row>
    <row r="4" customFormat="false" ht="15" hidden="false" customHeight="false" outlineLevel="0" collapsed="false">
      <c r="B4" s="167"/>
      <c r="D4" s="142"/>
      <c r="E4" s="142"/>
      <c r="W4" s="143"/>
      <c r="AZ4" s="146"/>
      <c r="BA4" s="153" t="n">
        <f aca="false">IF(AND(D4&gt;4678396.48217382,D4&lt;4924789.13601513),0,1)</f>
        <v>1</v>
      </c>
      <c r="BB4" s="153" t="n">
        <f aca="false">IF(AND(E4&gt;1554744.35667513,E4&lt;1771650.40247209),0,1)</f>
        <v>1</v>
      </c>
      <c r="BC4" s="176" t="n">
        <f aca="false">+IF(AO4&lt;3,IF(I4="",0,IF(I4&gt;0,0,1)),0)</f>
        <v>0</v>
      </c>
      <c r="BD4" s="177" t="n">
        <f aca="false">IF(AO4&lt;3,IF(AND(N4&gt;0,N4&lt;6),0,1),0)</f>
        <v>1</v>
      </c>
      <c r="BE4" s="177" t="n">
        <f aca="false">IF(AO4&lt;3,IF(AND(P4&gt;0,P4&lt;1000),0,1),0)</f>
        <v>1</v>
      </c>
      <c r="BF4" s="154" t="n">
        <f aca="false">IF(AO4&lt;3,IF(OR(Q4="S",Q4="N",Q4=0,Q4=1),0,1),0)</f>
        <v>0</v>
      </c>
      <c r="BG4" s="177" t="n">
        <f aca="false">IF(AO4&lt;3,IF(OR(R4=9999,R4&lt;=('[2]Input anno'!$A$1)),0,1),0)</f>
        <v>0</v>
      </c>
      <c r="BH4" s="177" t="n">
        <f aca="false">IF(AO4&lt;3,IF(OR(S4=9800,S4=9999,S4&lt;=('[2]Input anno'!$A$1)),0,1),0)</f>
        <v>0</v>
      </c>
      <c r="BI4" s="177" t="n">
        <f aca="false">+IF(AO4=3,IF(R4='[2]Input anno'!$A$1,0,1),0)</f>
        <v>0</v>
      </c>
      <c r="BJ4" s="153" t="n">
        <f aca="false">+IF(AO4&lt;3,IF(R4&lt;&gt;9999,IF(R4&lt;S4,0,1),0),0)</f>
        <v>1</v>
      </c>
      <c r="BK4" s="176" t="n">
        <f aca="false">+IF(AO4&lt;3,IF(V4=100,IF(U4="CONTINUO",0,1),IF(U4="CONTINUO",1,0)),0)</f>
        <v>0</v>
      </c>
      <c r="BL4" s="176" t="n">
        <f aca="false">+IF(AO4&lt;3,IF(V4=0,IF(X4=0,0,1),IF(X4&gt;0,0,1)),0)</f>
        <v>0</v>
      </c>
      <c r="BM4" s="153" t="n">
        <f aca="false">IF(AO4&gt;2,IF(X4=0,0,1),IF(X4&gt;0,IF(V4&gt;0,0,1),IF(V4=0,0,1)))</f>
        <v>0</v>
      </c>
      <c r="BN4" s="154" t="n">
        <f aca="false">+IF(AO4&lt;3,IF(Y4&lt;=X4,0,1),0)</f>
        <v>0</v>
      </c>
      <c r="BO4" s="154" t="n">
        <f aca="false">+IF(AO4&lt;3,IF(AM4&lt;&gt;9800,IF(AM4&lt;AN4,0,1),0),0)</f>
        <v>1</v>
      </c>
      <c r="BP4" s="154" t="n">
        <f aca="false">+IF(AO4&lt;3,IF(AND(AM4&lt;&gt;9800,AM4&lt;&gt;9999),IF(AM4&lt;='[2]Input anno'!$A$1,0,1),0),0)</f>
        <v>0</v>
      </c>
      <c r="BQ4" s="153" t="n">
        <f aca="false">+IF(AO4&lt;3,IF(AN4&lt;&gt;9800,IF(AN4&lt;='[2]Input anno'!$A$1,0,1),0),0)</f>
        <v>0</v>
      </c>
      <c r="BR4" s="153" t="n">
        <f aca="false">+IF(AO4&lt;3,IF(R4&lt;&gt;9999,IF(R4&gt;=2014,IF(AQ4="A",0,1),0),IF(AQ4="X",0,1)),0)</f>
        <v>0</v>
      </c>
      <c r="BS4" s="153" t="n">
        <f aca="false">+IF(AO4&lt;3,IF(S4&lt;9800,IF(S4&gt;=2014,IF(AR4="A",0,1),0),IF(S4=9999,IF(AR4="X",0,1),IF(AR4="A",0,1))),0)</f>
        <v>0</v>
      </c>
      <c r="BT4" s="151" t="n">
        <f aca="false">+IF(AO4&lt;3,IF(AND(S4&lt;&gt;9999,S4&lt;&gt;9800),IF(AND(S4&gt;=2018,T4&lt;4),1,0),0),0)</f>
        <v>0</v>
      </c>
      <c r="BU4" s="151" t="n">
        <f aca="false">IF(AO4&lt;3,IF(R4=9999,0,IF(R4&gt;=2014,IF(AND(S4&gt;R4,S4&lt;&gt;9999,T4&gt;=4),0,1),0)),0)</f>
        <v>0</v>
      </c>
      <c r="BV4" s="151" t="n">
        <f aca="false">+IF(AO4&lt;3,IF(R4=9999,0,IF(R4&gt;=2015,IF(COUNTBLANK(B4:AY4)=0,0,1),0)),0)</f>
        <v>0</v>
      </c>
      <c r="BW4" s="151"/>
    </row>
    <row r="5" customFormat="false" ht="12.75" hidden="false" customHeight="false" outlineLevel="0" collapsed="false">
      <c r="D5" s="142"/>
      <c r="E5" s="142"/>
      <c r="W5" s="143"/>
      <c r="AZ5" s="146"/>
      <c r="BA5" s="146"/>
      <c r="BB5" s="146"/>
      <c r="BC5" s="176"/>
      <c r="BD5" s="177"/>
      <c r="BE5" s="177"/>
      <c r="BF5" s="154"/>
      <c r="BG5" s="177"/>
      <c r="BH5" s="177"/>
      <c r="BI5" s="177"/>
      <c r="BJ5" s="176"/>
      <c r="BK5" s="176"/>
      <c r="BL5" s="176"/>
      <c r="BM5" s="153"/>
      <c r="BN5" s="177"/>
      <c r="BO5" s="177"/>
      <c r="BP5" s="177"/>
      <c r="BQ5" s="176"/>
      <c r="BR5" s="155"/>
      <c r="BS5" s="155"/>
      <c r="BT5" s="151"/>
      <c r="BU5" s="151"/>
      <c r="BV5" s="151"/>
      <c r="BW5" s="151"/>
      <c r="BX5" s="152" t="s">
        <v>11511</v>
      </c>
      <c r="BY5" s="159" t="str">
        <f aca="false">IF(SUM(BA:BA)=0,"OK","errore su QUOTA")</f>
        <v>errore su QUOTA</v>
      </c>
    </row>
    <row r="6" customFormat="false" ht="12.75" hidden="false" customHeight="false" outlineLevel="0" collapsed="false">
      <c r="D6" s="142"/>
      <c r="E6" s="142"/>
      <c r="W6" s="143"/>
      <c r="AZ6" s="146"/>
      <c r="BA6" s="146"/>
      <c r="BB6" s="146"/>
      <c r="BC6" s="176"/>
      <c r="BD6" s="177"/>
      <c r="BE6" s="177"/>
      <c r="BF6" s="154"/>
      <c r="BG6" s="177"/>
      <c r="BH6" s="177"/>
      <c r="BI6" s="177"/>
      <c r="BJ6" s="176"/>
      <c r="BK6" s="176"/>
      <c r="BL6" s="176"/>
      <c r="BM6" s="153"/>
      <c r="BN6" s="177"/>
      <c r="BO6" s="177"/>
      <c r="BP6" s="177"/>
      <c r="BQ6" s="176"/>
      <c r="BR6" s="155"/>
      <c r="BS6" s="155"/>
      <c r="BT6" s="151"/>
      <c r="BU6" s="151"/>
      <c r="BV6" s="151"/>
      <c r="BW6" s="151"/>
      <c r="BX6" s="152" t="s">
        <v>11512</v>
      </c>
      <c r="BY6" s="159" t="str">
        <f aca="false">IF(SUM(BB:BB)=0,"OK","errore su QUOTA")</f>
        <v>errore su QUOTA</v>
      </c>
    </row>
    <row r="7" customFormat="false" ht="12.75" hidden="false" customHeight="false" outlineLevel="0" collapsed="false">
      <c r="D7" s="142"/>
      <c r="E7" s="142"/>
      <c r="W7" s="143"/>
      <c r="AZ7" s="146"/>
      <c r="BA7" s="146"/>
      <c r="BB7" s="146"/>
      <c r="BC7" s="176"/>
      <c r="BD7" s="177"/>
      <c r="BE7" s="177"/>
      <c r="BF7" s="154"/>
      <c r="BG7" s="177"/>
      <c r="BH7" s="177"/>
      <c r="BI7" s="177"/>
      <c r="BJ7" s="176"/>
      <c r="BK7" s="176"/>
      <c r="BL7" s="176"/>
      <c r="BM7" s="153"/>
      <c r="BN7" s="177"/>
      <c r="BO7" s="177"/>
      <c r="BP7" s="177"/>
      <c r="BQ7" s="176"/>
      <c r="BR7" s="155"/>
      <c r="BS7" s="155"/>
      <c r="BT7" s="151"/>
      <c r="BU7" s="151"/>
      <c r="BV7" s="151"/>
      <c r="BW7" s="151"/>
      <c r="BX7" s="152" t="s">
        <v>11651</v>
      </c>
      <c r="BY7" s="159" t="str">
        <f aca="false">IF(SUM(BC:BC)=0,"OK","errore su QUOTA")</f>
        <v>OK</v>
      </c>
    </row>
    <row r="8" customFormat="false" ht="12.75" hidden="false" customHeight="false" outlineLevel="0" collapsed="false">
      <c r="D8" s="142"/>
      <c r="E8" s="142"/>
      <c r="W8" s="143"/>
      <c r="AZ8" s="146"/>
      <c r="BA8" s="146"/>
      <c r="BB8" s="146"/>
      <c r="BC8" s="176"/>
      <c r="BD8" s="177"/>
      <c r="BE8" s="177"/>
      <c r="BF8" s="154"/>
      <c r="BG8" s="177"/>
      <c r="BH8" s="177"/>
      <c r="BI8" s="177"/>
      <c r="BJ8" s="176"/>
      <c r="BK8" s="176"/>
      <c r="BL8" s="176"/>
      <c r="BM8" s="153"/>
      <c r="BN8" s="177"/>
      <c r="BO8" s="177"/>
      <c r="BP8" s="177"/>
      <c r="BQ8" s="176"/>
      <c r="BR8" s="155"/>
      <c r="BS8" s="155"/>
      <c r="BT8" s="151"/>
      <c r="BU8" s="151"/>
      <c r="BV8" s="151"/>
      <c r="BW8" s="151"/>
      <c r="BX8" s="152" t="s">
        <v>11652</v>
      </c>
      <c r="BY8" s="159" t="str">
        <f aca="false">IF(SUM(BD:BD)=0,"OK","errore su classe corso acqua")</f>
        <v>errore su classe corso acqua</v>
      </c>
    </row>
    <row r="9" customFormat="false" ht="12.75" hidden="false" customHeight="false" outlineLevel="0" collapsed="false">
      <c r="D9" s="142"/>
      <c r="E9" s="142"/>
      <c r="W9" s="143"/>
      <c r="AZ9" s="146"/>
      <c r="BC9" s="176"/>
      <c r="BD9" s="177"/>
      <c r="BE9" s="177"/>
      <c r="BF9" s="154"/>
      <c r="BG9" s="177"/>
      <c r="BH9" s="177"/>
      <c r="BI9" s="177"/>
      <c r="BJ9" s="176"/>
      <c r="BK9" s="176"/>
      <c r="BL9" s="176"/>
      <c r="BM9" s="153"/>
      <c r="BN9" s="177"/>
      <c r="BO9" s="177"/>
      <c r="BP9" s="177"/>
      <c r="BQ9" s="176"/>
      <c r="BR9" s="155"/>
      <c r="BS9" s="155"/>
      <c r="BT9" s="151"/>
      <c r="BU9" s="151"/>
      <c r="BV9" s="151"/>
      <c r="BW9" s="151"/>
      <c r="BX9" s="152" t="s">
        <v>11636</v>
      </c>
      <c r="BY9" s="159" t="str">
        <f aca="false">IF(SUM(BE:BE)=0,"OK","errore su portata concessa uso potabile")</f>
        <v>errore su portata concessa uso potabile</v>
      </c>
    </row>
    <row r="10" customFormat="false" ht="12.75" hidden="false" customHeight="false" outlineLevel="0" collapsed="false">
      <c r="D10" s="142"/>
      <c r="E10" s="142"/>
      <c r="W10" s="143"/>
      <c r="AZ10" s="146"/>
      <c r="BC10" s="176"/>
      <c r="BD10" s="177"/>
      <c r="BE10" s="177"/>
      <c r="BF10" s="154"/>
      <c r="BG10" s="177"/>
      <c r="BH10" s="177"/>
      <c r="BI10" s="177"/>
      <c r="BJ10" s="176"/>
      <c r="BK10" s="176"/>
      <c r="BL10" s="176"/>
      <c r="BM10" s="153"/>
      <c r="BN10" s="177"/>
      <c r="BO10" s="177"/>
      <c r="BP10" s="177"/>
      <c r="BQ10" s="176"/>
      <c r="BR10" s="155"/>
      <c r="BS10" s="155"/>
      <c r="BT10" s="151"/>
      <c r="BU10" s="151"/>
      <c r="BV10" s="151"/>
      <c r="BW10" s="151"/>
      <c r="BX10" s="152" t="s">
        <v>11653</v>
      </c>
      <c r="BY10" s="159" t="str">
        <f aca="false">IF(SUM(BF:BF)=0,"OK","errore compilazione campo")</f>
        <v>OK</v>
      </c>
    </row>
    <row r="11" customFormat="false" ht="12.75" hidden="false" customHeight="false" outlineLevel="0" collapsed="false">
      <c r="D11" s="142"/>
      <c r="E11" s="142"/>
      <c r="W11" s="143"/>
      <c r="AZ11" s="146"/>
      <c r="BA11" s="156"/>
      <c r="BB11" s="156"/>
      <c r="BC11" s="176"/>
      <c r="BD11" s="177"/>
      <c r="BE11" s="177"/>
      <c r="BG11" s="177"/>
      <c r="BH11" s="177"/>
      <c r="BI11" s="177"/>
      <c r="BJ11" s="176"/>
      <c r="BK11" s="176"/>
      <c r="BL11" s="176"/>
      <c r="BM11" s="153"/>
      <c r="BN11" s="177"/>
      <c r="BO11" s="177"/>
      <c r="BP11" s="177"/>
      <c r="BQ11" s="176"/>
      <c r="BR11" s="155"/>
      <c r="BS11" s="155"/>
      <c r="BT11" s="151"/>
      <c r="BU11" s="151"/>
      <c r="BV11" s="151"/>
      <c r="BW11" s="151"/>
      <c r="BX11" s="152" t="s">
        <v>11473</v>
      </c>
      <c r="BY11" s="159" t="str">
        <f aca="false">IF(SUM(BG:BG)=0,"OK","errore su anno costruzione")</f>
        <v>OK</v>
      </c>
    </row>
    <row r="12" customFormat="false" ht="12.75" hidden="false" customHeight="false" outlineLevel="0" collapsed="false">
      <c r="D12" s="142"/>
      <c r="E12" s="142"/>
      <c r="W12" s="143"/>
      <c r="AZ12" s="146"/>
      <c r="BA12" s="146"/>
      <c r="BB12" s="146"/>
      <c r="BC12" s="176"/>
      <c r="BD12" s="177"/>
      <c r="BE12" s="177"/>
      <c r="BF12" s="156"/>
      <c r="BG12" s="177"/>
      <c r="BH12" s="177"/>
      <c r="BI12" s="177"/>
      <c r="BJ12" s="176"/>
      <c r="BK12" s="176"/>
      <c r="BL12" s="176"/>
      <c r="BM12" s="153"/>
      <c r="BN12" s="177"/>
      <c r="BO12" s="177"/>
      <c r="BP12" s="177"/>
      <c r="BQ12" s="176"/>
      <c r="BR12" s="155"/>
      <c r="BS12" s="155"/>
      <c r="BT12" s="151"/>
      <c r="BU12" s="151"/>
      <c r="BV12" s="151"/>
      <c r="BW12" s="151"/>
      <c r="BX12" s="152" t="s">
        <v>11474</v>
      </c>
      <c r="BY12" s="159" t="str">
        <f aca="false">IF(SUM(BH:BH)=0,"OK","errore su anno ristrutturazione")</f>
        <v>OK</v>
      </c>
    </row>
    <row r="13" customFormat="false" ht="12.75" hidden="false" customHeight="false" outlineLevel="0" collapsed="false">
      <c r="D13" s="142"/>
      <c r="E13" s="142"/>
      <c r="W13" s="143"/>
      <c r="AZ13" s="146"/>
      <c r="BA13" s="146"/>
      <c r="BB13" s="146"/>
      <c r="BC13" s="176"/>
      <c r="BD13" s="177"/>
      <c r="BE13" s="177"/>
      <c r="BF13" s="154"/>
      <c r="BG13" s="177"/>
      <c r="BH13" s="177"/>
      <c r="BI13" s="177"/>
      <c r="BJ13" s="176"/>
      <c r="BK13" s="176"/>
      <c r="BL13" s="176"/>
      <c r="BM13" s="153"/>
      <c r="BN13" s="177"/>
      <c r="BO13" s="177"/>
      <c r="BP13" s="177"/>
      <c r="BQ13" s="176"/>
      <c r="BR13" s="155"/>
      <c r="BS13" s="155"/>
      <c r="BT13" s="151"/>
      <c r="BU13" s="151"/>
      <c r="BV13" s="151"/>
      <c r="BW13" s="151"/>
      <c r="BX13" s="152" t="s">
        <v>11637</v>
      </c>
      <c r="BY13" s="159" t="str">
        <f aca="false">IF(SUM(BI:BI)=0,"OK","errore congruenza su anno costruzione pari a 3")</f>
        <v>OK</v>
      </c>
      <c r="BZ13" s="157"/>
    </row>
    <row r="14" customFormat="false" ht="12.75" hidden="false" customHeight="false" outlineLevel="0" collapsed="false">
      <c r="D14" s="142"/>
      <c r="E14" s="142"/>
      <c r="W14" s="143"/>
      <c r="AZ14" s="146"/>
      <c r="BA14" s="146"/>
      <c r="BB14" s="146"/>
      <c r="BC14" s="176"/>
      <c r="BD14" s="177"/>
      <c r="BE14" s="177"/>
      <c r="BF14" s="154"/>
      <c r="BG14" s="177"/>
      <c r="BH14" s="177"/>
      <c r="BI14" s="177"/>
      <c r="BJ14" s="176"/>
      <c r="BK14" s="176"/>
      <c r="BL14" s="176"/>
      <c r="BM14" s="153"/>
      <c r="BN14" s="177"/>
      <c r="BO14" s="177"/>
      <c r="BP14" s="177"/>
      <c r="BQ14" s="176"/>
      <c r="BR14" s="155"/>
      <c r="BS14" s="155"/>
      <c r="BT14" s="151"/>
      <c r="BU14" s="151"/>
      <c r="BV14" s="151"/>
      <c r="BW14" s="151"/>
      <c r="BX14" s="152" t="s">
        <v>11654</v>
      </c>
      <c r="BY14" s="159" t="str">
        <f aca="false">IF(SUM(BJ:BJ)=0,"OK","anno costruzione non congruente con anno ristrutturazione")</f>
        <v>anno costruzione non congruente con anno ristrutturazione</v>
      </c>
    </row>
    <row r="15" customFormat="false" ht="12.75" hidden="false" customHeight="false" outlineLevel="0" collapsed="false">
      <c r="D15" s="142"/>
      <c r="E15" s="142"/>
      <c r="W15" s="143"/>
      <c r="AZ15" s="146"/>
      <c r="BA15" s="146"/>
      <c r="BB15" s="146"/>
      <c r="BC15" s="176"/>
      <c r="BD15" s="177"/>
      <c r="BE15" s="177"/>
      <c r="BF15" s="154"/>
      <c r="BG15" s="177"/>
      <c r="BH15" s="177"/>
      <c r="BI15" s="177"/>
      <c r="BJ15" s="176"/>
      <c r="BK15" s="176"/>
      <c r="BL15" s="176"/>
      <c r="BM15" s="153"/>
      <c r="BN15" s="177"/>
      <c r="BO15" s="177"/>
      <c r="BP15" s="177"/>
      <c r="BQ15" s="176"/>
      <c r="BR15" s="155"/>
      <c r="BS15" s="155"/>
      <c r="BT15" s="151"/>
      <c r="BU15" s="151"/>
      <c r="BV15" s="151"/>
      <c r="BW15" s="151"/>
      <c r="BX15" s="159" t="s">
        <v>11639</v>
      </c>
      <c r="BY15" s="159" t="str">
        <f aca="false">IF(SUM(BK:BK)=0,"OK","tipo utilizzo non congruente con %utilizzo")</f>
        <v>OK</v>
      </c>
    </row>
    <row r="16" customFormat="false" ht="45.75" hidden="false" customHeight="true" outlineLevel="0" collapsed="false">
      <c r="D16" s="142"/>
      <c r="E16" s="142"/>
      <c r="W16" s="143"/>
      <c r="AZ16" s="146"/>
      <c r="BA16" s="146"/>
      <c r="BB16" s="146"/>
      <c r="BC16" s="176"/>
      <c r="BD16" s="177"/>
      <c r="BE16" s="177"/>
      <c r="BF16" s="154"/>
      <c r="BG16" s="177"/>
      <c r="BH16" s="177"/>
      <c r="BI16" s="177"/>
      <c r="BJ16" s="176"/>
      <c r="BK16" s="176"/>
      <c r="BL16" s="176"/>
      <c r="BM16" s="153"/>
      <c r="BN16" s="177"/>
      <c r="BO16" s="177"/>
      <c r="BP16" s="177"/>
      <c r="BQ16" s="176"/>
      <c r="BR16" s="155"/>
      <c r="BS16" s="155"/>
      <c r="BT16" s="151"/>
      <c r="BU16" s="151"/>
      <c r="BV16" s="151"/>
      <c r="BW16" s="151"/>
      <c r="BX16" s="152" t="s">
        <v>11640</v>
      </c>
      <c r="BY16" s="159" t="str">
        <f aca="false">IF(SUM(BL:BL)=0,"OK","utilizzo non congruente con volumi")</f>
        <v>OK</v>
      </c>
    </row>
    <row r="17" customFormat="false" ht="12.75" hidden="false" customHeight="false" outlineLevel="0" collapsed="false">
      <c r="D17" s="142"/>
      <c r="E17" s="142"/>
      <c r="W17" s="143"/>
      <c r="AZ17" s="146"/>
      <c r="BA17" s="146"/>
      <c r="BB17" s="146"/>
      <c r="BC17" s="176"/>
      <c r="BD17" s="177"/>
      <c r="BE17" s="177"/>
      <c r="BF17" s="154"/>
      <c r="BG17" s="177"/>
      <c r="BH17" s="177"/>
      <c r="BI17" s="177"/>
      <c r="BJ17" s="176"/>
      <c r="BK17" s="176"/>
      <c r="BL17" s="176"/>
      <c r="BM17" s="153"/>
      <c r="BN17" s="177"/>
      <c r="BO17" s="177"/>
      <c r="BP17" s="177"/>
      <c r="BQ17" s="176"/>
      <c r="BR17" s="155"/>
      <c r="BS17" s="155"/>
      <c r="BT17" s="151"/>
      <c r="BU17" s="151"/>
      <c r="BV17" s="151"/>
      <c r="BW17" s="151"/>
      <c r="BX17" s="152" t="s">
        <v>11641</v>
      </c>
      <c r="BY17" s="159" t="str">
        <f aca="false">IF(SUM(BM:BM)=0,"OK","volumi non congruenti con stato opera")</f>
        <v>OK</v>
      </c>
    </row>
    <row r="18" customFormat="false" ht="12.75" hidden="false" customHeight="false" outlineLevel="0" collapsed="false">
      <c r="D18" s="142"/>
      <c r="E18" s="142"/>
      <c r="W18" s="143"/>
      <c r="AS18" s="160"/>
      <c r="AZ18" s="146"/>
      <c r="BA18" s="146"/>
      <c r="BB18" s="146"/>
      <c r="BC18" s="176"/>
      <c r="BD18" s="177"/>
      <c r="BE18" s="177"/>
      <c r="BF18" s="154"/>
      <c r="BG18" s="177"/>
      <c r="BH18" s="177"/>
      <c r="BI18" s="177"/>
      <c r="BJ18" s="176"/>
      <c r="BK18" s="176"/>
      <c r="BL18" s="176"/>
      <c r="BM18" s="153"/>
      <c r="BN18" s="177"/>
      <c r="BO18" s="177"/>
      <c r="BP18" s="177"/>
      <c r="BQ18" s="176"/>
      <c r="BR18" s="155"/>
      <c r="BS18" s="155"/>
      <c r="BT18" s="151"/>
      <c r="BU18" s="151"/>
      <c r="BV18" s="151"/>
      <c r="BW18" s="151"/>
      <c r="BX18" s="152" t="s">
        <v>11642</v>
      </c>
      <c r="BY18" s="159" t="str">
        <f aca="false">IF(SUM(BN:BN)=0,"OK","Volumi immessi in rete non congruenti con volumi prelevati")</f>
        <v>OK</v>
      </c>
    </row>
    <row r="19" customFormat="false" ht="12.75" hidden="false" customHeight="false" outlineLevel="0" collapsed="false">
      <c r="D19" s="142"/>
      <c r="E19" s="142"/>
      <c r="W19" s="143"/>
      <c r="AZ19" s="146"/>
      <c r="BA19" s="146"/>
      <c r="BB19" s="146"/>
      <c r="BC19" s="176"/>
      <c r="BD19" s="177"/>
      <c r="BE19" s="177"/>
      <c r="BF19" s="154"/>
      <c r="BG19" s="177"/>
      <c r="BH19" s="177"/>
      <c r="BI19" s="177"/>
      <c r="BJ19" s="176"/>
      <c r="BK19" s="176"/>
      <c r="BL19" s="176"/>
      <c r="BM19" s="153"/>
      <c r="BN19" s="177"/>
      <c r="BO19" s="177"/>
      <c r="BP19" s="177"/>
      <c r="BQ19" s="176"/>
      <c r="BR19" s="155"/>
      <c r="BS19" s="155"/>
      <c r="BT19" s="151"/>
      <c r="BU19" s="151"/>
      <c r="BV19" s="151"/>
      <c r="BW19" s="151"/>
      <c r="BX19" s="152" t="s">
        <v>11643</v>
      </c>
      <c r="BY19" s="159" t="str">
        <f aca="false">IF(SUM(BO:BO)=0,"OK","anno installaz cloratore non congruente con anno di ristrutt cloratore")</f>
        <v>anno installaz cloratore non congruente con anno di ristrutt cloratore</v>
      </c>
    </row>
    <row r="20" customFormat="false" ht="23.25" hidden="false" customHeight="true" outlineLevel="0" collapsed="false">
      <c r="D20" s="142"/>
      <c r="E20" s="142"/>
      <c r="W20" s="143"/>
      <c r="AZ20" s="146"/>
      <c r="BA20" s="146"/>
      <c r="BB20" s="146"/>
      <c r="BC20" s="176"/>
      <c r="BD20" s="177"/>
      <c r="BE20" s="177"/>
      <c r="BF20" s="154"/>
      <c r="BG20" s="177"/>
      <c r="BH20" s="177"/>
      <c r="BI20" s="177"/>
      <c r="BJ20" s="176"/>
      <c r="BK20" s="176"/>
      <c r="BL20" s="176"/>
      <c r="BM20" s="153"/>
      <c r="BN20" s="177"/>
      <c r="BO20" s="177"/>
      <c r="BP20" s="177"/>
      <c r="BQ20" s="176"/>
      <c r="BR20" s="155"/>
      <c r="BS20" s="155"/>
      <c r="BT20" s="151"/>
      <c r="BU20" s="151"/>
      <c r="BV20" s="151"/>
      <c r="BW20" s="151"/>
      <c r="BX20" s="152" t="s">
        <v>11644</v>
      </c>
      <c r="BY20" s="159" t="str">
        <f aca="false">IF(SUM(BP:BP)=0,"OK","anno installaz cloratore non corretto")</f>
        <v>OK</v>
      </c>
      <c r="BZ20" s="158"/>
    </row>
    <row r="21" customFormat="false" ht="35.25" hidden="false" customHeight="true" outlineLevel="0" collapsed="false">
      <c r="D21" s="142"/>
      <c r="E21" s="142"/>
      <c r="W21" s="143"/>
      <c r="AZ21" s="146"/>
      <c r="BA21" s="146"/>
      <c r="BB21" s="146"/>
      <c r="BC21" s="176"/>
      <c r="BD21" s="177"/>
      <c r="BE21" s="177"/>
      <c r="BF21" s="154"/>
      <c r="BG21" s="177"/>
      <c r="BH21" s="177"/>
      <c r="BI21" s="177"/>
      <c r="BJ21" s="176"/>
      <c r="BK21" s="176"/>
      <c r="BL21" s="176"/>
      <c r="BM21" s="153"/>
      <c r="BN21" s="177"/>
      <c r="BO21" s="177"/>
      <c r="BP21" s="177"/>
      <c r="BQ21" s="176"/>
      <c r="BR21" s="155"/>
      <c r="BS21" s="155"/>
      <c r="BT21" s="151"/>
      <c r="BU21" s="151"/>
      <c r="BV21" s="151"/>
      <c r="BW21" s="151"/>
      <c r="BX21" s="152" t="s">
        <v>11645</v>
      </c>
      <c r="BY21" s="159" t="str">
        <f aca="false">IF(SUM(BQ:BQ)=0,"OK","anno ristruttur cloratore non corretto")</f>
        <v>OK</v>
      </c>
    </row>
    <row r="22" customFormat="false" ht="35.25" hidden="false" customHeight="true" outlineLevel="0" collapsed="false">
      <c r="D22" s="142"/>
      <c r="E22" s="142"/>
      <c r="W22" s="143"/>
      <c r="AZ22" s="146"/>
      <c r="BA22" s="146"/>
      <c r="BB22" s="146"/>
      <c r="BC22" s="176"/>
      <c r="BD22" s="177"/>
      <c r="BE22" s="177"/>
      <c r="BF22" s="154"/>
      <c r="BG22" s="177"/>
      <c r="BH22" s="177"/>
      <c r="BI22" s="177"/>
      <c r="BJ22" s="176"/>
      <c r="BK22" s="176"/>
      <c r="BL22" s="176"/>
      <c r="BM22" s="153"/>
      <c r="BN22" s="177"/>
      <c r="BO22" s="177"/>
      <c r="BP22" s="177"/>
      <c r="BQ22" s="176"/>
      <c r="BR22" s="155"/>
      <c r="BS22" s="155"/>
      <c r="BT22" s="151"/>
      <c r="BU22" s="151"/>
      <c r="BV22" s="151"/>
      <c r="BW22" s="151"/>
      <c r="BX22" s="159" t="s">
        <v>11646</v>
      </c>
      <c r="BY22" s="159" t="str">
        <f aca="false">IF(SUM(BR:BR)=0,"OK","indice di confidenza non congruente con anno di costruzione")</f>
        <v>OK</v>
      </c>
    </row>
    <row r="23" customFormat="false" ht="35.25" hidden="false" customHeight="true" outlineLevel="0" collapsed="false">
      <c r="D23" s="142"/>
      <c r="E23" s="142"/>
      <c r="W23" s="143"/>
      <c r="AZ23" s="146"/>
      <c r="BA23" s="146"/>
      <c r="BB23" s="146"/>
      <c r="BC23" s="176"/>
      <c r="BD23" s="177"/>
      <c r="BE23" s="177"/>
      <c r="BF23" s="154"/>
      <c r="BG23" s="177"/>
      <c r="BH23" s="177"/>
      <c r="BI23" s="177"/>
      <c r="BJ23" s="176"/>
      <c r="BK23" s="176"/>
      <c r="BL23" s="176"/>
      <c r="BM23" s="153"/>
      <c r="BN23" s="177"/>
      <c r="BO23" s="177"/>
      <c r="BP23" s="177"/>
      <c r="BQ23" s="176"/>
      <c r="BR23" s="155"/>
      <c r="BS23" s="155"/>
      <c r="BT23" s="151"/>
      <c r="BU23" s="151"/>
      <c r="BV23" s="151"/>
      <c r="BW23" s="151"/>
      <c r="BX23" s="159" t="s">
        <v>11647</v>
      </c>
      <c r="BY23" s="159" t="str">
        <f aca="false">IF(SUM(BS:BS)=0,"OK","indice di confidenza non congruente con anno di ristrutturazione")</f>
        <v>OK</v>
      </c>
    </row>
    <row r="24" customFormat="false" ht="12.75" hidden="false" customHeight="false" outlineLevel="0" collapsed="false">
      <c r="D24" s="142"/>
      <c r="E24" s="142"/>
      <c r="W24" s="143"/>
      <c r="AZ24" s="146"/>
      <c r="BA24" s="146"/>
      <c r="BB24" s="146"/>
      <c r="BC24" s="176"/>
      <c r="BD24" s="177"/>
      <c r="BE24" s="177"/>
      <c r="BF24" s="154"/>
      <c r="BG24" s="177"/>
      <c r="BH24" s="177"/>
      <c r="BI24" s="177"/>
      <c r="BJ24" s="176"/>
      <c r="BK24" s="176"/>
      <c r="BL24" s="176"/>
      <c r="BM24" s="153"/>
      <c r="BN24" s="177"/>
      <c r="BO24" s="177"/>
      <c r="BP24" s="177"/>
      <c r="BQ24" s="176"/>
      <c r="BR24" s="155"/>
      <c r="BS24" s="155"/>
      <c r="BT24" s="151"/>
      <c r="BU24" s="151"/>
      <c r="BV24" s="151"/>
      <c r="BW24" s="151"/>
      <c r="BX24" s="161" t="s">
        <v>11655</v>
      </c>
      <c r="BY24" s="178" t="str">
        <f aca="false">IF(SUM(BT:BT)=0,"OK","conservazione non congruente con anno di ristrutturazione &gt;=2018")</f>
        <v>OK</v>
      </c>
    </row>
    <row r="25" customFormat="false" ht="12.75" hidden="false" customHeight="false" outlineLevel="0" collapsed="false">
      <c r="D25" s="142"/>
      <c r="E25" s="142"/>
      <c r="W25" s="143"/>
      <c r="AZ25" s="146"/>
      <c r="BA25" s="146"/>
      <c r="BB25" s="146"/>
      <c r="BC25" s="176"/>
      <c r="BD25" s="177"/>
      <c r="BE25" s="177"/>
      <c r="BF25" s="154"/>
      <c r="BG25" s="177"/>
      <c r="BH25" s="177"/>
      <c r="BI25" s="177"/>
      <c r="BJ25" s="176"/>
      <c r="BK25" s="176"/>
      <c r="BL25" s="176"/>
      <c r="BM25" s="153"/>
      <c r="BN25" s="177"/>
      <c r="BO25" s="177"/>
      <c r="BP25" s="177"/>
      <c r="BQ25" s="176"/>
      <c r="BR25" s="155"/>
      <c r="BS25" s="155"/>
      <c r="BT25" s="151"/>
      <c r="BU25" s="151"/>
      <c r="BV25" s="151"/>
      <c r="BW25" s="151"/>
      <c r="BX25" s="162" t="s">
        <v>11649</v>
      </c>
      <c r="BY25" s="178" t="str">
        <f aca="false">IF(SUM(BU:BU)=0,"OK","Anno ristrutt. e/o stato di conservazione non congruenti con anno di costruzione &gt;=2014")</f>
        <v>OK</v>
      </c>
    </row>
    <row r="26" customFormat="false" ht="12.75" hidden="false" customHeight="false" outlineLevel="0" collapsed="false">
      <c r="D26" s="142"/>
      <c r="E26" s="142"/>
      <c r="W26" s="143"/>
      <c r="AZ26" s="146"/>
      <c r="BA26" s="146"/>
      <c r="BB26" s="146"/>
      <c r="BC26" s="176"/>
      <c r="BD26" s="177"/>
      <c r="BE26" s="177"/>
      <c r="BF26" s="154"/>
      <c r="BG26" s="177"/>
      <c r="BH26" s="177"/>
      <c r="BI26" s="177"/>
      <c r="BJ26" s="176"/>
      <c r="BK26" s="176"/>
      <c r="BL26" s="176"/>
      <c r="BM26" s="153"/>
      <c r="BN26" s="177"/>
      <c r="BO26" s="177"/>
      <c r="BP26" s="177"/>
      <c r="BQ26" s="176"/>
      <c r="BR26" s="155"/>
      <c r="BS26" s="155"/>
      <c r="BT26" s="151"/>
      <c r="BU26" s="151"/>
      <c r="BV26" s="151"/>
      <c r="BW26" s="151"/>
      <c r="BX26" s="162" t="s">
        <v>11650</v>
      </c>
      <c r="BY26" s="178" t="str">
        <f aca="false">IF(SUM(BV:BV)=0,"OK","Errore: celle vuote in corrispondenza di opera costruita in anno &gt;=2015")</f>
        <v>OK</v>
      </c>
    </row>
    <row r="27" customFormat="false" ht="12.75" hidden="false" customHeight="false" outlineLevel="0" collapsed="false">
      <c r="D27" s="142"/>
      <c r="E27" s="142"/>
      <c r="V27" s="160"/>
      <c r="W27" s="143"/>
      <c r="AZ27" s="146"/>
      <c r="BA27" s="146"/>
      <c r="BB27" s="146"/>
      <c r="BC27" s="176"/>
      <c r="BD27" s="177"/>
      <c r="BE27" s="177"/>
      <c r="BF27" s="154"/>
      <c r="BG27" s="177"/>
      <c r="BH27" s="177"/>
      <c r="BI27" s="177"/>
      <c r="BJ27" s="176"/>
      <c r="BK27" s="176"/>
      <c r="BL27" s="176"/>
      <c r="BM27" s="153"/>
      <c r="BN27" s="177"/>
      <c r="BO27" s="177"/>
      <c r="BP27" s="177"/>
      <c r="BQ27" s="176"/>
      <c r="BR27" s="155"/>
      <c r="BS27" s="155"/>
      <c r="BT27" s="151"/>
      <c r="BU27" s="151"/>
      <c r="BV27" s="151"/>
      <c r="BW27" s="151"/>
    </row>
    <row r="28" customFormat="false" ht="12.75" hidden="false" customHeight="false" outlineLevel="0" collapsed="false">
      <c r="D28" s="142"/>
      <c r="E28" s="142"/>
      <c r="M28" s="160"/>
      <c r="W28" s="143"/>
      <c r="AZ28" s="146"/>
      <c r="BA28" s="146"/>
      <c r="BB28" s="146"/>
      <c r="BC28" s="176"/>
      <c r="BD28" s="177"/>
      <c r="BE28" s="177"/>
      <c r="BF28" s="154"/>
      <c r="BG28" s="177"/>
      <c r="BH28" s="177"/>
      <c r="BI28" s="177"/>
      <c r="BJ28" s="176"/>
      <c r="BK28" s="176"/>
      <c r="BL28" s="176"/>
      <c r="BM28" s="153"/>
      <c r="BN28" s="177"/>
      <c r="BO28" s="177"/>
      <c r="BP28" s="177"/>
      <c r="BQ28" s="176"/>
      <c r="BR28" s="155"/>
      <c r="BS28" s="155"/>
      <c r="BT28" s="151"/>
      <c r="BU28" s="151"/>
      <c r="BV28" s="151"/>
      <c r="BW28" s="151"/>
    </row>
    <row r="29" customFormat="false" ht="12.75" hidden="false" customHeight="false" outlineLevel="0" collapsed="false">
      <c r="D29" s="142"/>
      <c r="E29" s="142"/>
      <c r="V29" s="160"/>
      <c r="W29" s="143"/>
      <c r="AZ29" s="146"/>
      <c r="BA29" s="146"/>
      <c r="BB29" s="146"/>
      <c r="BC29" s="176"/>
      <c r="BD29" s="177"/>
      <c r="BE29" s="177"/>
      <c r="BF29" s="154"/>
      <c r="BG29" s="177"/>
      <c r="BH29" s="177"/>
      <c r="BI29" s="177"/>
      <c r="BJ29" s="176"/>
      <c r="BK29" s="176"/>
      <c r="BL29" s="176"/>
      <c r="BM29" s="153"/>
      <c r="BN29" s="177"/>
      <c r="BO29" s="177"/>
      <c r="BP29" s="177"/>
      <c r="BQ29" s="176"/>
      <c r="BR29" s="155"/>
      <c r="BS29" s="155"/>
      <c r="BT29" s="151"/>
      <c r="BU29" s="151"/>
      <c r="BV29" s="151"/>
      <c r="BW29" s="151"/>
    </row>
    <row r="30" customFormat="false" ht="12.75" hidden="false" customHeight="false" outlineLevel="0" collapsed="false">
      <c r="D30" s="142"/>
      <c r="E30" s="142"/>
      <c r="W30" s="143"/>
      <c r="AZ30" s="146"/>
      <c r="BA30" s="146"/>
      <c r="BB30" s="146"/>
      <c r="BC30" s="176"/>
      <c r="BD30" s="177"/>
      <c r="BE30" s="177"/>
      <c r="BF30" s="154"/>
      <c r="BG30" s="177"/>
      <c r="BH30" s="177"/>
      <c r="BI30" s="177"/>
      <c r="BJ30" s="176"/>
      <c r="BK30" s="176"/>
      <c r="BL30" s="176"/>
      <c r="BM30" s="153"/>
      <c r="BN30" s="177"/>
      <c r="BO30" s="177"/>
      <c r="BP30" s="177"/>
      <c r="BQ30" s="176"/>
      <c r="BR30" s="155"/>
      <c r="BS30" s="155"/>
      <c r="BT30" s="151"/>
      <c r="BU30" s="151"/>
      <c r="BV30" s="151"/>
      <c r="BW30" s="151"/>
    </row>
    <row r="31" customFormat="false" ht="12.75" hidden="false" customHeight="false" outlineLevel="0" collapsed="false">
      <c r="D31" s="142"/>
      <c r="E31" s="142"/>
      <c r="V31" s="160"/>
      <c r="W31" s="143"/>
      <c r="AZ31" s="146"/>
      <c r="BA31" s="146"/>
      <c r="BB31" s="146"/>
      <c r="BC31" s="176"/>
      <c r="BD31" s="177"/>
      <c r="BE31" s="177"/>
      <c r="BF31" s="154"/>
      <c r="BG31" s="177"/>
      <c r="BH31" s="177"/>
      <c r="BI31" s="177"/>
      <c r="BJ31" s="176"/>
      <c r="BK31" s="176"/>
      <c r="BL31" s="176"/>
      <c r="BM31" s="153"/>
      <c r="BN31" s="177"/>
      <c r="BO31" s="177"/>
      <c r="BP31" s="177"/>
      <c r="BQ31" s="176"/>
      <c r="BR31" s="155"/>
      <c r="BS31" s="155"/>
      <c r="BT31" s="151"/>
      <c r="BU31" s="151"/>
      <c r="BV31" s="151"/>
      <c r="BW31" s="151"/>
    </row>
    <row r="32" customFormat="false" ht="12.75" hidden="false" customHeight="false" outlineLevel="0" collapsed="false">
      <c r="D32" s="142"/>
      <c r="E32" s="142"/>
      <c r="W32" s="143"/>
      <c r="AZ32" s="146"/>
      <c r="BA32" s="146"/>
      <c r="BB32" s="146"/>
      <c r="BC32" s="176"/>
      <c r="BD32" s="177"/>
      <c r="BE32" s="177"/>
      <c r="BF32" s="154"/>
      <c r="BG32" s="177"/>
      <c r="BH32" s="177"/>
      <c r="BI32" s="177"/>
      <c r="BJ32" s="176"/>
      <c r="BK32" s="176"/>
      <c r="BL32" s="176"/>
      <c r="BM32" s="153"/>
      <c r="BN32" s="177"/>
      <c r="BO32" s="177"/>
      <c r="BP32" s="177"/>
      <c r="BQ32" s="176"/>
      <c r="BR32" s="155"/>
      <c r="BS32" s="155"/>
      <c r="BT32" s="151"/>
      <c r="BU32" s="151"/>
      <c r="BV32" s="151"/>
      <c r="BW32" s="151"/>
    </row>
    <row r="33" customFormat="false" ht="12.75" hidden="false" customHeight="false" outlineLevel="0" collapsed="false">
      <c r="D33" s="142"/>
      <c r="E33" s="142"/>
      <c r="W33" s="143"/>
      <c r="AZ33" s="146"/>
      <c r="BA33" s="146"/>
      <c r="BB33" s="146"/>
      <c r="BC33" s="176"/>
      <c r="BD33" s="177"/>
      <c r="BE33" s="177"/>
      <c r="BF33" s="154"/>
      <c r="BG33" s="177"/>
      <c r="BH33" s="177"/>
      <c r="BI33" s="177"/>
      <c r="BJ33" s="176"/>
      <c r="BK33" s="176"/>
      <c r="BL33" s="176"/>
      <c r="BM33" s="153"/>
      <c r="BN33" s="177"/>
      <c r="BO33" s="177"/>
      <c r="BP33" s="177"/>
      <c r="BQ33" s="176"/>
      <c r="BR33" s="155"/>
      <c r="BS33" s="155"/>
      <c r="BT33" s="151"/>
      <c r="BU33" s="151"/>
      <c r="BV33" s="151"/>
      <c r="BW33" s="151"/>
    </row>
    <row r="34" customFormat="false" ht="12.75" hidden="false" customHeight="false" outlineLevel="0" collapsed="false">
      <c r="D34" s="142"/>
      <c r="E34" s="142"/>
      <c r="W34" s="143"/>
      <c r="AZ34" s="146"/>
      <c r="BA34" s="146"/>
      <c r="BB34" s="146"/>
      <c r="BC34" s="176"/>
      <c r="BD34" s="177"/>
      <c r="BE34" s="177"/>
      <c r="BF34" s="154"/>
      <c r="BG34" s="177"/>
      <c r="BH34" s="177"/>
      <c r="BI34" s="177"/>
      <c r="BJ34" s="176"/>
      <c r="BK34" s="176"/>
      <c r="BL34" s="176"/>
      <c r="BM34" s="153"/>
      <c r="BN34" s="177"/>
      <c r="BO34" s="177"/>
      <c r="BP34" s="177"/>
      <c r="BQ34" s="176"/>
      <c r="BR34" s="155"/>
      <c r="BS34" s="155"/>
      <c r="BT34" s="151"/>
      <c r="BU34" s="151"/>
      <c r="BV34" s="151"/>
      <c r="BW34" s="151"/>
    </row>
    <row r="35" customFormat="false" ht="12.75" hidden="false" customHeight="false" outlineLevel="0" collapsed="false">
      <c r="D35" s="142"/>
      <c r="E35" s="142"/>
      <c r="W35" s="143"/>
      <c r="AZ35" s="146"/>
      <c r="BA35" s="146"/>
      <c r="BB35" s="146"/>
      <c r="BC35" s="176"/>
      <c r="BD35" s="177"/>
      <c r="BE35" s="177"/>
      <c r="BF35" s="154"/>
      <c r="BG35" s="177"/>
      <c r="BH35" s="177"/>
      <c r="BI35" s="177"/>
      <c r="BJ35" s="176"/>
      <c r="BK35" s="176"/>
      <c r="BL35" s="176"/>
      <c r="BM35" s="153"/>
      <c r="BN35" s="177"/>
      <c r="BO35" s="177"/>
      <c r="BP35" s="177"/>
      <c r="BQ35" s="176"/>
      <c r="BR35" s="155"/>
      <c r="BS35" s="155"/>
      <c r="BT35" s="151"/>
      <c r="BU35" s="151"/>
      <c r="BV35" s="151"/>
      <c r="BW35" s="151"/>
    </row>
    <row r="36" customFormat="false" ht="12.75" hidden="false" customHeight="false" outlineLevel="0" collapsed="false">
      <c r="D36" s="142"/>
      <c r="E36" s="142"/>
      <c r="V36" s="160"/>
      <c r="W36" s="143"/>
      <c r="AZ36" s="146"/>
      <c r="BA36" s="146"/>
      <c r="BB36" s="146"/>
      <c r="BC36" s="176"/>
      <c r="BD36" s="177"/>
      <c r="BE36" s="177"/>
      <c r="BF36" s="154"/>
      <c r="BG36" s="177"/>
      <c r="BH36" s="177"/>
      <c r="BI36" s="177"/>
      <c r="BJ36" s="176"/>
      <c r="BK36" s="176"/>
      <c r="BL36" s="176"/>
      <c r="BM36" s="153"/>
      <c r="BN36" s="177"/>
      <c r="BO36" s="177"/>
      <c r="BP36" s="177"/>
      <c r="BQ36" s="176"/>
      <c r="BR36" s="155"/>
      <c r="BS36" s="155"/>
      <c r="BT36" s="151"/>
      <c r="BU36" s="151"/>
      <c r="BV36" s="151"/>
      <c r="BW36" s="151"/>
    </row>
    <row r="37" customFormat="false" ht="12.75" hidden="false" customHeight="false" outlineLevel="0" collapsed="false">
      <c r="D37" s="142"/>
      <c r="E37" s="142"/>
      <c r="W37" s="143"/>
      <c r="AZ37" s="146"/>
      <c r="BA37" s="146"/>
      <c r="BB37" s="146"/>
      <c r="BC37" s="176"/>
      <c r="BD37" s="177"/>
      <c r="BE37" s="177"/>
      <c r="BF37" s="154"/>
      <c r="BG37" s="177"/>
      <c r="BH37" s="177"/>
      <c r="BI37" s="177"/>
      <c r="BJ37" s="176"/>
      <c r="BK37" s="176"/>
      <c r="BL37" s="176"/>
      <c r="BM37" s="153"/>
      <c r="BN37" s="177"/>
      <c r="BO37" s="177"/>
      <c r="BP37" s="177"/>
      <c r="BQ37" s="176"/>
      <c r="BR37" s="155"/>
      <c r="BS37" s="155"/>
      <c r="BT37" s="151"/>
      <c r="BU37" s="151"/>
      <c r="BV37" s="151"/>
      <c r="BW37" s="151"/>
    </row>
    <row r="38" customFormat="false" ht="12.75" hidden="false" customHeight="false" outlineLevel="0" collapsed="false">
      <c r="D38" s="142"/>
      <c r="E38" s="142"/>
      <c r="W38" s="143"/>
      <c r="AZ38" s="146"/>
      <c r="BA38" s="146"/>
      <c r="BB38" s="146"/>
      <c r="BC38" s="176"/>
      <c r="BD38" s="177"/>
      <c r="BE38" s="177"/>
      <c r="BF38" s="154"/>
      <c r="BG38" s="177"/>
      <c r="BH38" s="177"/>
      <c r="BI38" s="177"/>
      <c r="BJ38" s="176"/>
      <c r="BK38" s="176"/>
      <c r="BL38" s="176"/>
      <c r="BM38" s="153"/>
      <c r="BN38" s="177"/>
      <c r="BO38" s="177"/>
      <c r="BP38" s="177"/>
      <c r="BQ38" s="176"/>
      <c r="BR38" s="155"/>
      <c r="BS38" s="155"/>
      <c r="BT38" s="151"/>
      <c r="BU38" s="151"/>
      <c r="BV38" s="151"/>
      <c r="BW38" s="151"/>
    </row>
    <row r="39" customFormat="false" ht="12.75" hidden="false" customHeight="false" outlineLevel="0" collapsed="false">
      <c r="D39" s="142"/>
      <c r="E39" s="142"/>
      <c r="W39" s="143"/>
      <c r="AZ39" s="146"/>
      <c r="BA39" s="146"/>
      <c r="BB39" s="146"/>
      <c r="BC39" s="176"/>
      <c r="BD39" s="177"/>
      <c r="BE39" s="177"/>
      <c r="BF39" s="154"/>
      <c r="BG39" s="177"/>
      <c r="BH39" s="177"/>
      <c r="BI39" s="177"/>
      <c r="BJ39" s="176"/>
      <c r="BK39" s="176"/>
      <c r="BL39" s="176"/>
      <c r="BM39" s="153"/>
      <c r="BN39" s="177"/>
      <c r="BO39" s="177"/>
      <c r="BP39" s="177"/>
      <c r="BQ39" s="176"/>
      <c r="BR39" s="155"/>
      <c r="BS39" s="155"/>
      <c r="BT39" s="151"/>
      <c r="BU39" s="151"/>
      <c r="BV39" s="151"/>
      <c r="BW39" s="151"/>
    </row>
    <row r="40" customFormat="false" ht="12.75" hidden="false" customHeight="false" outlineLevel="0" collapsed="false">
      <c r="D40" s="142"/>
      <c r="E40" s="142"/>
      <c r="W40" s="143"/>
      <c r="AZ40" s="146"/>
      <c r="BA40" s="146"/>
      <c r="BB40" s="146"/>
      <c r="BC40" s="176"/>
      <c r="BD40" s="177"/>
      <c r="BE40" s="177"/>
      <c r="BF40" s="154"/>
      <c r="BG40" s="177"/>
      <c r="BH40" s="177"/>
      <c r="BI40" s="177"/>
      <c r="BJ40" s="176"/>
      <c r="BK40" s="176"/>
      <c r="BL40" s="176"/>
      <c r="BM40" s="153"/>
      <c r="BN40" s="177"/>
      <c r="BO40" s="177"/>
      <c r="BP40" s="177"/>
      <c r="BQ40" s="176"/>
      <c r="BR40" s="155"/>
      <c r="BS40" s="155"/>
      <c r="BT40" s="151"/>
      <c r="BU40" s="151"/>
      <c r="BV40" s="151"/>
      <c r="BW40" s="151"/>
    </row>
    <row r="41" customFormat="false" ht="12.75" hidden="false" customHeight="false" outlineLevel="0" collapsed="false">
      <c r="BA41" s="146"/>
      <c r="BB41" s="146"/>
      <c r="BF41" s="154"/>
      <c r="BR41" s="155"/>
      <c r="BS41" s="155"/>
      <c r="BT41" s="151"/>
      <c r="BU41" s="151"/>
      <c r="BV41" s="151"/>
      <c r="BW41" s="151"/>
    </row>
    <row r="42" customFormat="false" ht="12.75" hidden="false" customHeight="false" outlineLevel="0" collapsed="false">
      <c r="BA42" s="146"/>
      <c r="BB42" s="146"/>
      <c r="BF42" s="154"/>
      <c r="BR42" s="155"/>
      <c r="BS42" s="155"/>
      <c r="BT42" s="151"/>
      <c r="BU42" s="151"/>
      <c r="BV42" s="151"/>
      <c r="BW42" s="151"/>
    </row>
    <row r="43" customFormat="false" ht="12.75" hidden="false" customHeight="false" outlineLevel="0" collapsed="false">
      <c r="BA43" s="146"/>
      <c r="BB43" s="146"/>
      <c r="BF43" s="154"/>
      <c r="BR43" s="155"/>
      <c r="BS43" s="155"/>
      <c r="BT43" s="151"/>
      <c r="BU43" s="151"/>
      <c r="BV43" s="151"/>
      <c r="BW43" s="151"/>
    </row>
    <row r="44" customFormat="false" ht="12.75" hidden="false" customHeight="false" outlineLevel="0" collapsed="false">
      <c r="BA44" s="146"/>
      <c r="BB44" s="146"/>
      <c r="BF44" s="154"/>
      <c r="BR44" s="155"/>
      <c r="BS44" s="155"/>
      <c r="BT44" s="151"/>
      <c r="BU44" s="151"/>
      <c r="BV44" s="151"/>
      <c r="BW44" s="151"/>
    </row>
    <row r="45" customFormat="false" ht="12.75" hidden="false" customHeight="false" outlineLevel="0" collapsed="false">
      <c r="BA45" s="146"/>
      <c r="BB45" s="146"/>
      <c r="BF45" s="154"/>
      <c r="BR45" s="155"/>
      <c r="BS45" s="155"/>
      <c r="BT45" s="151"/>
      <c r="BU45" s="151"/>
      <c r="BV45" s="151"/>
      <c r="BW45" s="151"/>
    </row>
    <row r="46" customFormat="false" ht="12.75" hidden="false" customHeight="false" outlineLevel="0" collapsed="false">
      <c r="BA46" s="146"/>
      <c r="BB46" s="146"/>
      <c r="BF46" s="154"/>
      <c r="BR46" s="155"/>
      <c r="BS46" s="155"/>
      <c r="BT46" s="151"/>
      <c r="BU46" s="151"/>
      <c r="BV46" s="151"/>
      <c r="BW46" s="151"/>
    </row>
    <row r="47" customFormat="false" ht="12.75" hidden="false" customHeight="false" outlineLevel="0" collapsed="false">
      <c r="BA47" s="146"/>
      <c r="BB47" s="146"/>
      <c r="BF47" s="154"/>
      <c r="BR47" s="155"/>
      <c r="BS47" s="155"/>
      <c r="BT47" s="151"/>
      <c r="BU47" s="151"/>
      <c r="BV47" s="151"/>
      <c r="BW47" s="151"/>
    </row>
    <row r="48" customFormat="false" ht="12.75" hidden="false" customHeight="false" outlineLevel="0" collapsed="false">
      <c r="BA48" s="146"/>
      <c r="BB48" s="146"/>
      <c r="BF48" s="154"/>
      <c r="BR48" s="155"/>
      <c r="BS48" s="155"/>
      <c r="BT48" s="151"/>
      <c r="BU48" s="151"/>
      <c r="BV48" s="151"/>
      <c r="BW48" s="151"/>
    </row>
    <row r="49" customFormat="false" ht="12.75" hidden="false" customHeight="false" outlineLevel="0" collapsed="false">
      <c r="BA49" s="146"/>
      <c r="BB49" s="146"/>
      <c r="BF49" s="154"/>
      <c r="BR49" s="155"/>
      <c r="BS49" s="155"/>
      <c r="BT49" s="151"/>
      <c r="BU49" s="151"/>
      <c r="BV49" s="151"/>
      <c r="BW49" s="151"/>
    </row>
    <row r="50" customFormat="false" ht="12.75" hidden="false" customHeight="false" outlineLevel="0" collapsed="false">
      <c r="BA50" s="146"/>
      <c r="BB50" s="146"/>
      <c r="BF50" s="154"/>
      <c r="BR50" s="155"/>
      <c r="BS50" s="155"/>
      <c r="BT50" s="151"/>
      <c r="BU50" s="151"/>
      <c r="BV50" s="151"/>
      <c r="BW50" s="151"/>
    </row>
    <row r="51" customFormat="false" ht="12.75" hidden="false" customHeight="false" outlineLevel="0" collapsed="false">
      <c r="BA51" s="146"/>
      <c r="BB51" s="146"/>
      <c r="BF51" s="154"/>
      <c r="BR51" s="155"/>
      <c r="BS51" s="155"/>
      <c r="BT51" s="151"/>
      <c r="BU51" s="151"/>
      <c r="BV51" s="151"/>
      <c r="BW51" s="151"/>
    </row>
    <row r="52" customFormat="false" ht="12.75" hidden="false" customHeight="false" outlineLevel="0" collapsed="false">
      <c r="BA52" s="146"/>
      <c r="BB52" s="146"/>
      <c r="BF52" s="154"/>
      <c r="BR52" s="155"/>
      <c r="BS52" s="155"/>
      <c r="BT52" s="151"/>
      <c r="BU52" s="151"/>
      <c r="BV52" s="151"/>
      <c r="BW52" s="151"/>
    </row>
    <row r="53" customFormat="false" ht="12.75" hidden="false" customHeight="false" outlineLevel="0" collapsed="false">
      <c r="BA53" s="146"/>
      <c r="BB53" s="146"/>
      <c r="BF53" s="154"/>
      <c r="BR53" s="155"/>
      <c r="BS53" s="155"/>
      <c r="BT53" s="151"/>
      <c r="BU53" s="151"/>
      <c r="BV53" s="151"/>
      <c r="BW53" s="151"/>
    </row>
    <row r="54" customFormat="false" ht="12.75" hidden="false" customHeight="false" outlineLevel="0" collapsed="false">
      <c r="BA54" s="146"/>
      <c r="BB54" s="146"/>
      <c r="BF54" s="154"/>
      <c r="BR54" s="155"/>
      <c r="BS54" s="155"/>
      <c r="BT54" s="151"/>
      <c r="BU54" s="151"/>
      <c r="BV54" s="151"/>
      <c r="BW54" s="151"/>
    </row>
    <row r="55" customFormat="false" ht="12.75" hidden="false" customHeight="false" outlineLevel="0" collapsed="false">
      <c r="BA55" s="146"/>
      <c r="BB55" s="146"/>
      <c r="BF55" s="154"/>
      <c r="BR55" s="155"/>
      <c r="BS55" s="155"/>
      <c r="BT55" s="151"/>
      <c r="BU55" s="151"/>
      <c r="BV55" s="151"/>
      <c r="BW55" s="151"/>
    </row>
    <row r="56" customFormat="false" ht="12.75" hidden="false" customHeight="false" outlineLevel="0" collapsed="false">
      <c r="BA56" s="146"/>
      <c r="BB56" s="146"/>
      <c r="BF56" s="154"/>
    </row>
    <row r="57" customFormat="false" ht="12.75" hidden="false" customHeight="false" outlineLevel="0" collapsed="false">
      <c r="BA57" s="146"/>
      <c r="BB57" s="146"/>
      <c r="BF57" s="154"/>
    </row>
    <row r="58" customFormat="false" ht="12.75" hidden="false" customHeight="false" outlineLevel="0" collapsed="false">
      <c r="BA58" s="146"/>
      <c r="BB58" s="146"/>
      <c r="BF58" s="154"/>
    </row>
    <row r="59" customFormat="false" ht="12.75" hidden="false" customHeight="false" outlineLevel="0" collapsed="false">
      <c r="BA59" s="146"/>
      <c r="BB59" s="146"/>
      <c r="BF59" s="154"/>
    </row>
    <row r="60" customFormat="false" ht="12.75" hidden="false" customHeight="false" outlineLevel="0" collapsed="false">
      <c r="BA60" s="146"/>
      <c r="BB60" s="146"/>
      <c r="BF60" s="154"/>
    </row>
    <row r="61" customFormat="false" ht="12.75" hidden="false" customHeight="false" outlineLevel="0" collapsed="false">
      <c r="BA61" s="146"/>
      <c r="BB61" s="146"/>
      <c r="BF61" s="154"/>
    </row>
    <row r="62" customFormat="false" ht="12.75" hidden="false" customHeight="false" outlineLevel="0" collapsed="false">
      <c r="BA62" s="146"/>
      <c r="BB62" s="146"/>
      <c r="BF62" s="154"/>
    </row>
    <row r="63" customFormat="false" ht="12.75" hidden="false" customHeight="false" outlineLevel="0" collapsed="false">
      <c r="BA63" s="146"/>
      <c r="BB63" s="146"/>
      <c r="BF63" s="154"/>
    </row>
    <row r="64" customFormat="false" ht="12.75" hidden="false" customHeight="false" outlineLevel="0" collapsed="false">
      <c r="BA64" s="146"/>
      <c r="BB64" s="146"/>
      <c r="BF64" s="154"/>
    </row>
    <row r="65" customFormat="false" ht="12.75" hidden="false" customHeight="false" outlineLevel="0" collapsed="false">
      <c r="BA65" s="146"/>
      <c r="BB65" s="146"/>
      <c r="BF65" s="154"/>
    </row>
    <row r="66" customFormat="false" ht="12.75" hidden="false" customHeight="false" outlineLevel="0" collapsed="false">
      <c r="BA66" s="146"/>
      <c r="BB66" s="146"/>
      <c r="BF66" s="154"/>
    </row>
    <row r="67" customFormat="false" ht="12.75" hidden="false" customHeight="false" outlineLevel="0" collapsed="false">
      <c r="BA67" s="146"/>
      <c r="BB67" s="146"/>
      <c r="BF67" s="154"/>
    </row>
    <row r="68" customFormat="false" ht="12.75" hidden="false" customHeight="false" outlineLevel="0" collapsed="false">
      <c r="BA68" s="146"/>
      <c r="BB68" s="146"/>
      <c r="BF68" s="154"/>
    </row>
    <row r="69" customFormat="false" ht="12.75" hidden="false" customHeight="false" outlineLevel="0" collapsed="false">
      <c r="BA69" s="146"/>
      <c r="BB69" s="146"/>
      <c r="BF69" s="154"/>
    </row>
    <row r="70" customFormat="false" ht="12.75" hidden="false" customHeight="false" outlineLevel="0" collapsed="false">
      <c r="BA70" s="146"/>
      <c r="BB70" s="146"/>
      <c r="BF70" s="154"/>
    </row>
    <row r="71" customFormat="false" ht="12.75" hidden="false" customHeight="false" outlineLevel="0" collapsed="false">
      <c r="BA71" s="146"/>
      <c r="BB71" s="146"/>
      <c r="BF71" s="154"/>
    </row>
    <row r="72" customFormat="false" ht="12.75" hidden="false" customHeight="false" outlineLevel="0" collapsed="false">
      <c r="BA72" s="146"/>
      <c r="BB72" s="146"/>
      <c r="BF72" s="154"/>
    </row>
    <row r="73" customFormat="false" ht="12.75" hidden="false" customHeight="false" outlineLevel="0" collapsed="false">
      <c r="BA73" s="146"/>
      <c r="BB73" s="146"/>
      <c r="BF73" s="154"/>
    </row>
    <row r="74" customFormat="false" ht="12.75" hidden="false" customHeight="false" outlineLevel="0" collapsed="false">
      <c r="BA74" s="146"/>
      <c r="BB74" s="146"/>
      <c r="BF74" s="154"/>
    </row>
    <row r="75" customFormat="false" ht="12.75" hidden="false" customHeight="false" outlineLevel="0" collapsed="false">
      <c r="BA75" s="146"/>
      <c r="BB75" s="146"/>
      <c r="BF75" s="154"/>
    </row>
    <row r="76" customFormat="false" ht="12.75" hidden="false" customHeight="false" outlineLevel="0" collapsed="false">
      <c r="BA76" s="146"/>
      <c r="BB76" s="146"/>
      <c r="BF76" s="154"/>
    </row>
    <row r="77" customFormat="false" ht="12.75" hidden="false" customHeight="false" outlineLevel="0" collapsed="false">
      <c r="BA77" s="146"/>
      <c r="BB77" s="146"/>
      <c r="BF77" s="154"/>
    </row>
    <row r="78" customFormat="false" ht="12.75" hidden="false" customHeight="false" outlineLevel="0" collapsed="false">
      <c r="BA78" s="146"/>
      <c r="BB78" s="146"/>
      <c r="BF78" s="154"/>
    </row>
    <row r="79" customFormat="false" ht="12.75" hidden="false" customHeight="false" outlineLevel="0" collapsed="false">
      <c r="BF79"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ColWidth="9.0390625" defaultRowHeight="12.75" zeroHeight="false" outlineLevelRow="0" outlineLevelCol="0"/>
  <cols>
    <col collapsed="false" customWidth="true" hidden="false" outlineLevel="0" max="1" min="1" style="120" width="19.14"/>
    <col collapsed="false" customWidth="true" hidden="false" outlineLevel="0" max="3" min="2" style="120" width="15.15"/>
    <col collapsed="false" customWidth="true" hidden="false" outlineLevel="0" max="5" min="5" style="0" width="17.86"/>
    <col collapsed="false" customWidth="true" hidden="false" outlineLevel="0" max="7" min="6" style="0" width="19.99"/>
    <col collapsed="false" customWidth="true" hidden="false" outlineLevel="0" max="8" min="8" style="0" width="52.58"/>
    <col collapsed="false" customWidth="true" hidden="false" outlineLevel="0" max="9" min="9" style="0" width="24.71"/>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24" t="s">
        <v>11656</v>
      </c>
      <c r="B2" s="130" t="s">
        <v>11660</v>
      </c>
      <c r="C2" s="130" t="s">
        <v>11661</v>
      </c>
      <c r="D2" s="132"/>
    </row>
    <row r="3" customFormat="false" ht="33.75" hidden="false" customHeight="false" outlineLevel="0" collapsed="false">
      <c r="A3" s="137" t="s">
        <v>11731</v>
      </c>
      <c r="B3" s="137" t="s">
        <v>11732</v>
      </c>
      <c r="C3" s="137" t="s">
        <v>11733</v>
      </c>
      <c r="D3" s="138"/>
      <c r="E3" s="164" t="s">
        <v>11665</v>
      </c>
      <c r="F3" s="164" t="s">
        <v>11666</v>
      </c>
      <c r="G3" s="164"/>
      <c r="H3" s="165" t="s">
        <v>11734</v>
      </c>
      <c r="I3" s="166" t="e">
        <f aca="false">+IF(SUM(E:E)=0,"OK","Dati volumi immessi in rete non congruenti")</f>
        <v>#N/A</v>
      </c>
    </row>
    <row r="4" customFormat="false" ht="15" hidden="false" customHeight="false" outlineLevel="0" collapsed="false">
      <c r="A4" s="167"/>
      <c r="B4" s="179"/>
      <c r="E4" s="154" t="e">
        <f aca="false">IF(VLOOKUP(A4,Laghi!B:Y,24,FALSE())=0,0,1)</f>
        <v>#N/A</v>
      </c>
      <c r="F4" s="153" t="e">
        <f aca="false">+IF(VLOOKUP(B4,Potabilizzatori!B:BC,54,FALSE())&lt;3,0,1)</f>
        <v>#N/A</v>
      </c>
      <c r="G4" s="153"/>
      <c r="H4" s="165" t="s">
        <v>11668</v>
      </c>
      <c r="I4" s="166" t="e">
        <f aca="false">+IF(SUM(F:F)=0,"OK","Errore: associazione con potabilizzatore non conguente")</f>
        <v>#N/A</v>
      </c>
    </row>
    <row r="5" customFormat="false" ht="15" hidden="false" customHeight="false" outlineLevel="0" collapsed="false">
      <c r="A5" s="167"/>
      <c r="B5" s="179"/>
      <c r="E5" s="154"/>
    </row>
    <row r="6" customFormat="false" ht="15" hidden="false" customHeight="false" outlineLevel="0" collapsed="false">
      <c r="A6" s="167"/>
      <c r="B6" s="179"/>
      <c r="E6" s="154"/>
    </row>
    <row r="7" customFormat="false" ht="15" hidden="false" customHeight="false" outlineLevel="0" collapsed="false">
      <c r="A7" s="167"/>
      <c r="B7" s="179"/>
      <c r="E7" s="154"/>
    </row>
    <row r="8" customFormat="false" ht="15" hidden="false" customHeight="false" outlineLevel="0" collapsed="false">
      <c r="A8" s="167"/>
      <c r="B8" s="179"/>
      <c r="E8" s="154"/>
    </row>
    <row r="9" customFormat="false" ht="15" hidden="false" customHeight="false" outlineLevel="0" collapsed="false">
      <c r="A9" s="167"/>
      <c r="B9" s="179"/>
      <c r="E9" s="154"/>
    </row>
    <row r="10" customFormat="false" ht="15" hidden="false" customHeight="false" outlineLevel="0" collapsed="false">
      <c r="A10" s="167"/>
      <c r="B10" s="179"/>
      <c r="E10" s="154"/>
    </row>
    <row r="11" customFormat="false" ht="15" hidden="false" customHeight="false" outlineLevel="0" collapsed="false">
      <c r="A11" s="167"/>
      <c r="B11" s="179"/>
      <c r="E11" s="154"/>
    </row>
    <row r="12" customFormat="false" ht="15" hidden="false" customHeight="false" outlineLevel="0" collapsed="false">
      <c r="A12" s="167"/>
      <c r="B12" s="179"/>
      <c r="E12" s="154"/>
    </row>
    <row r="13" customFormat="false" ht="15" hidden="false" customHeight="false" outlineLevel="0" collapsed="false">
      <c r="A13" s="167"/>
      <c r="B13" s="179"/>
      <c r="E13" s="154"/>
    </row>
    <row r="14" customFormat="false" ht="15" hidden="false" customHeight="false" outlineLevel="0" collapsed="false">
      <c r="A14" s="167"/>
      <c r="B14" s="179"/>
      <c r="E14" s="154"/>
    </row>
    <row r="15" customFormat="false" ht="15" hidden="false" customHeight="false" outlineLevel="0" collapsed="false">
      <c r="A15" s="167"/>
      <c r="B15" s="179"/>
      <c r="E15" s="154"/>
    </row>
    <row r="16" customFormat="false" ht="15" hidden="false" customHeight="false" outlineLevel="0" collapsed="false">
      <c r="A16" s="167"/>
      <c r="B16" s="179"/>
      <c r="E16" s="154"/>
    </row>
    <row r="17" customFormat="false" ht="15" hidden="false" customHeight="false" outlineLevel="0" collapsed="false">
      <c r="A17" s="167"/>
      <c r="B17" s="179"/>
      <c r="E17" s="154"/>
    </row>
    <row r="18" customFormat="false" ht="15" hidden="false" customHeight="false" outlineLevel="0" collapsed="false">
      <c r="A18" s="167"/>
      <c r="B18" s="179"/>
      <c r="E18" s="154"/>
    </row>
    <row r="19" customFormat="false" ht="15" hidden="false" customHeight="false" outlineLevel="0" collapsed="false">
      <c r="A19" s="167"/>
      <c r="B19" s="179"/>
      <c r="E19" s="154"/>
    </row>
    <row r="20" customFormat="false" ht="15" hidden="false" customHeight="false" outlineLevel="0" collapsed="false">
      <c r="A20" s="167"/>
      <c r="B20" s="179"/>
      <c r="E20" s="154"/>
    </row>
    <row r="21" customFormat="false" ht="15" hidden="false" customHeight="false" outlineLevel="0" collapsed="false">
      <c r="A21" s="167"/>
      <c r="B21" s="179"/>
      <c r="E21" s="154"/>
    </row>
    <row r="22" customFormat="false" ht="15" hidden="false" customHeight="false" outlineLevel="0" collapsed="false">
      <c r="A22" s="167"/>
      <c r="B22" s="179"/>
      <c r="E22" s="154"/>
    </row>
    <row r="23" customFormat="false" ht="15" hidden="false" customHeight="false" outlineLevel="0" collapsed="false">
      <c r="A23" s="167"/>
      <c r="B23" s="179"/>
      <c r="E23" s="15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773"/>
  <sheetViews>
    <sheetView showFormulas="false" showGridLines="true" showRowColHeaders="true" showZeros="true" rightToLeft="false" tabSelected="false" showOutlineSymbols="true" defaultGridColor="true" view="normal" topLeftCell="AZ1" colorId="64" zoomScale="98" zoomScaleNormal="98" zoomScalePageLayoutView="100" workbookViewId="0">
      <selection pane="topLeft" activeCell="AZ4" activeCellId="0" sqref="AZ4"/>
    </sheetView>
  </sheetViews>
  <sheetFormatPr defaultColWidth="9.13671875" defaultRowHeight="12.75" zeroHeight="false" outlineLevelRow="0" outlineLevelCol="0"/>
  <cols>
    <col collapsed="false" customWidth="true" hidden="false" outlineLevel="0" max="1" min="1" style="120" width="10.12"/>
    <col collapsed="false" customWidth="true" hidden="false" outlineLevel="0" max="2" min="2" style="120" width="13.29"/>
    <col collapsed="false" customWidth="true" hidden="false" outlineLevel="0" max="3" min="3" style="120" width="36.57"/>
    <col collapsed="false" customWidth="true" hidden="false" outlineLevel="0" max="4" min="4" style="120" width="17.71"/>
    <col collapsed="false" customWidth="true" hidden="false" outlineLevel="0" max="5" min="5" style="120" width="17.59"/>
    <col collapsed="false" customWidth="true" hidden="false" outlineLevel="0" max="7" min="6" style="120" width="10.72"/>
    <col collapsed="false" customWidth="true" hidden="false" outlineLevel="0" max="8" min="8" style="120" width="17.59"/>
    <col collapsed="false" customWidth="true" hidden="false" outlineLevel="0" max="9" min="9" style="120" width="10.72"/>
    <col collapsed="false" customWidth="true" hidden="false" outlineLevel="0" max="10" min="10" style="120" width="65.86"/>
    <col collapsed="false" customWidth="true" hidden="false" outlineLevel="0" max="11" min="11" style="120" width="23.42"/>
    <col collapsed="false" customWidth="true" hidden="false" outlineLevel="0" max="18" min="12" style="120" width="10.72"/>
    <col collapsed="false" customWidth="true" hidden="false" outlineLevel="0" max="19" min="19" style="120" width="17.13"/>
    <col collapsed="false" customWidth="true" hidden="false" outlineLevel="0" max="20" min="20" style="120" width="10.72"/>
    <col collapsed="false" customWidth="true" hidden="false" outlineLevel="0" max="21" min="21" style="120" width="13.02"/>
    <col collapsed="false" customWidth="true" hidden="false" outlineLevel="0" max="22" min="22" style="120" width="12.71"/>
    <col collapsed="false" customWidth="true" hidden="false" outlineLevel="0" max="24" min="23" style="120" width="10.72"/>
    <col collapsed="false" customWidth="true" hidden="false" outlineLevel="0" max="25" min="25" style="120" width="17"/>
    <col collapsed="false" customWidth="true" hidden="false" outlineLevel="0" max="26" min="26" style="120" width="15.15"/>
    <col collapsed="false" customWidth="true" hidden="false" outlineLevel="0" max="46" min="27" style="120" width="10.72"/>
    <col collapsed="false" customWidth="true" hidden="false" outlineLevel="0" max="47" min="47" style="0" width="11.43"/>
    <col collapsed="false" customWidth="true" hidden="false" outlineLevel="0" max="49" min="49" style="0" width="29.71"/>
    <col collapsed="false" customWidth="true" hidden="false" outlineLevel="0" max="54" min="54" style="120" width="14.69"/>
    <col collapsed="false" customWidth="true" hidden="false" outlineLevel="0" max="55" min="55" style="0" width="19.72"/>
    <col collapsed="false" customWidth="true" hidden="false" outlineLevel="0" max="56" min="56" style="0" width="14.15"/>
    <col collapsed="false" customWidth="true" hidden="false" outlineLevel="0" max="57" min="57" style="0" width="12.14"/>
    <col collapsed="false" customWidth="true" hidden="false" outlineLevel="0" max="59" min="58" style="0" width="12.57"/>
    <col collapsed="false" customWidth="true" hidden="false" outlineLevel="0" max="60" min="60" style="0" width="13.14"/>
    <col collapsed="false" customWidth="true" hidden="false" outlineLevel="0" max="61" min="61" style="121" width="13.7"/>
    <col collapsed="false" customWidth="true" hidden="false" outlineLevel="0" max="62" min="62" style="121" width="13.29"/>
    <col collapsed="false" customWidth="true" hidden="false" outlineLevel="0" max="63" min="63" style="121" width="17.59"/>
    <col collapsed="false" customWidth="true" hidden="false" outlineLevel="0" max="64" min="64" style="121" width="17.86"/>
    <col collapsed="false" customWidth="true" hidden="false" outlineLevel="0" max="65" min="65" style="169" width="17.86"/>
    <col collapsed="false" customWidth="true" hidden="false" outlineLevel="0" max="66" min="66" style="169" width="22.43"/>
    <col collapsed="false" customWidth="true" hidden="false" outlineLevel="0" max="67" min="67" style="169" width="27.85"/>
    <col collapsed="false" customWidth="true" hidden="false" outlineLevel="0" max="68" min="68" style="169" width="20.3"/>
    <col collapsed="false" customWidth="true" hidden="false" outlineLevel="0" max="69" min="69" style="121" width="20.57"/>
    <col collapsed="false" customWidth="true" hidden="false" outlineLevel="0" max="70" min="70" style="121" width="19.31"/>
    <col collapsed="false" customWidth="true" hidden="false" outlineLevel="0" max="71" min="71" style="121" width="17"/>
    <col collapsed="false" customWidth="true" hidden="false" outlineLevel="0" max="73" min="72" style="121" width="16.87"/>
    <col collapsed="false" customWidth="true" hidden="false" outlineLevel="0" max="74" min="74" style="122" width="22.14"/>
    <col collapsed="false" customWidth="true" hidden="false" outlineLevel="0" max="75" min="75" style="122" width="24"/>
    <col collapsed="false" customWidth="true" hidden="false" outlineLevel="0" max="77" min="76" style="122" width="22.01"/>
    <col collapsed="false" customWidth="true" hidden="false" outlineLevel="0" max="78" min="78" style="180" width="53.14"/>
    <col collapsed="false" customWidth="true" hidden="false" outlineLevel="0" max="79" min="79" style="181" width="45.3"/>
    <col collapsed="false" customWidth="true" hidden="false" outlineLevel="0" max="80" min="80" style="121" width="16"/>
    <col collapsed="false" customWidth="false" hidden="false" outlineLevel="0" max="83" min="81" style="121" width="9.13"/>
    <col collapsed="false" customWidth="false" hidden="false" outlineLevel="0" max="1024" min="85" style="120" width="9.13"/>
  </cols>
  <sheetData>
    <row r="1" s="183" customFormat="true" ht="108" hidden="false" customHeight="false" outlineLevel="0" collapsed="false">
      <c r="A1" s="124" t="s">
        <v>11456</v>
      </c>
      <c r="B1" s="124" t="s">
        <v>11457</v>
      </c>
      <c r="C1" s="124" t="s">
        <v>11458</v>
      </c>
      <c r="D1" s="124" t="s">
        <v>11459</v>
      </c>
      <c r="E1" s="124" t="s">
        <v>11460</v>
      </c>
      <c r="F1" s="124" t="s">
        <v>11461</v>
      </c>
      <c r="G1" s="125" t="s">
        <v>11735</v>
      </c>
      <c r="H1" s="125" t="s">
        <v>11736</v>
      </c>
      <c r="I1" s="125" t="s">
        <v>11462</v>
      </c>
      <c r="J1" s="125" t="s">
        <v>11463</v>
      </c>
      <c r="K1" s="124" t="s">
        <v>11464</v>
      </c>
      <c r="L1" s="124" t="s">
        <v>11465</v>
      </c>
      <c r="M1" s="124" t="s">
        <v>11466</v>
      </c>
      <c r="N1" s="124" t="s">
        <v>11470</v>
      </c>
      <c r="O1" s="124" t="s">
        <v>11471</v>
      </c>
      <c r="P1" s="125" t="s">
        <v>11472</v>
      </c>
      <c r="Q1" s="124" t="s">
        <v>11737</v>
      </c>
      <c r="R1" s="124" t="s">
        <v>11474</v>
      </c>
      <c r="S1" s="124" t="s">
        <v>11475</v>
      </c>
      <c r="T1" s="124" t="s">
        <v>11476</v>
      </c>
      <c r="U1" s="124" t="s">
        <v>11738</v>
      </c>
      <c r="V1" s="124" t="s">
        <v>11739</v>
      </c>
      <c r="W1" s="124" t="s">
        <v>11740</v>
      </c>
      <c r="X1" s="124" t="s">
        <v>11741</v>
      </c>
      <c r="Y1" s="124" t="s">
        <v>11742</v>
      </c>
      <c r="Z1" s="124" t="s">
        <v>11479</v>
      </c>
      <c r="AA1" s="124" t="s">
        <v>11480</v>
      </c>
      <c r="AB1" s="124" t="s">
        <v>11481</v>
      </c>
      <c r="AC1" s="124" t="s">
        <v>11743</v>
      </c>
      <c r="AD1" s="124" t="s">
        <v>11744</v>
      </c>
      <c r="AE1" s="124" t="s">
        <v>11491</v>
      </c>
      <c r="AF1" s="124" t="s">
        <v>11492</v>
      </c>
      <c r="AG1" s="124" t="s">
        <v>11745</v>
      </c>
      <c r="AH1" s="124" t="s">
        <v>11493</v>
      </c>
      <c r="AI1" s="124" t="s">
        <v>11673</v>
      </c>
      <c r="AJ1" s="124" t="s">
        <v>11674</v>
      </c>
      <c r="AK1" s="124" t="s">
        <v>11496</v>
      </c>
      <c r="AL1" s="124" t="s">
        <v>11497</v>
      </c>
      <c r="AM1" s="124" t="s">
        <v>11498</v>
      </c>
      <c r="AN1" s="124" t="s">
        <v>11746</v>
      </c>
      <c r="AO1" s="124" t="s">
        <v>11499</v>
      </c>
      <c r="AP1" s="124" t="s">
        <v>11747</v>
      </c>
      <c r="AQ1" s="124" t="s">
        <v>11502</v>
      </c>
      <c r="AR1" s="124" t="s">
        <v>11748</v>
      </c>
      <c r="AS1" s="124" t="s">
        <v>11503</v>
      </c>
      <c r="AT1" s="124" t="s">
        <v>11504</v>
      </c>
      <c r="AU1" s="124" t="s">
        <v>11505</v>
      </c>
      <c r="AV1" s="124" t="s">
        <v>11749</v>
      </c>
      <c r="AW1" s="124" t="s">
        <v>11750</v>
      </c>
      <c r="AX1" s="124" t="s">
        <v>11509</v>
      </c>
      <c r="AY1" s="126" t="s">
        <v>11510</v>
      </c>
      <c r="AZ1" s="127" t="s">
        <v>11511</v>
      </c>
      <c r="BA1" s="127" t="s">
        <v>11512</v>
      </c>
      <c r="BB1" s="127" t="s">
        <v>11513</v>
      </c>
      <c r="BC1" s="127" t="s">
        <v>11515</v>
      </c>
      <c r="BD1" s="127" t="s">
        <v>11751</v>
      </c>
      <c r="BE1" s="127" t="s">
        <v>11751</v>
      </c>
      <c r="BF1" s="127" t="s">
        <v>11752</v>
      </c>
      <c r="BG1" s="127" t="s">
        <v>11753</v>
      </c>
      <c r="BH1" s="127" t="s">
        <v>11516</v>
      </c>
      <c r="BI1" s="127" t="s">
        <v>11754</v>
      </c>
      <c r="BJ1" s="127" t="s">
        <v>11755</v>
      </c>
      <c r="BK1" s="127" t="s">
        <v>11756</v>
      </c>
      <c r="BL1" s="127"/>
      <c r="BM1" s="127"/>
      <c r="BN1" s="127" t="s">
        <v>11520</v>
      </c>
      <c r="BO1" s="127" t="s">
        <v>11521</v>
      </c>
      <c r="BP1" s="127" t="s">
        <v>11522</v>
      </c>
      <c r="BQ1" s="127"/>
      <c r="BR1" s="127" t="s">
        <v>11523</v>
      </c>
      <c r="BS1" s="127" t="s">
        <v>11523</v>
      </c>
      <c r="BT1" s="127" t="s">
        <v>11757</v>
      </c>
      <c r="BU1" s="127" t="s">
        <v>11525</v>
      </c>
      <c r="BV1" s="128" t="s">
        <v>11526</v>
      </c>
      <c r="BW1" s="129" t="s">
        <v>11527</v>
      </c>
      <c r="BX1" s="129" t="s">
        <v>11528</v>
      </c>
      <c r="BY1" s="129"/>
      <c r="BZ1" s="182"/>
      <c r="CA1" s="182"/>
      <c r="CC1" s="171"/>
      <c r="CD1" s="171"/>
      <c r="CE1" s="171"/>
    </row>
    <row r="2" s="183" customFormat="true" ht="30" hidden="false" customHeight="true" outlineLevel="0" collapsed="false">
      <c r="A2" s="130" t="s">
        <v>11758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11761</v>
      </c>
      <c r="R2" s="130" t="s">
        <v>11547</v>
      </c>
      <c r="S2" s="130" t="s">
        <v>11548</v>
      </c>
      <c r="T2" s="130" t="s">
        <v>11549</v>
      </c>
      <c r="U2" s="130" t="s">
        <v>11550</v>
      </c>
      <c r="V2" s="130" t="s">
        <v>11762</v>
      </c>
      <c r="W2" s="130" t="s">
        <v>11763</v>
      </c>
      <c r="X2" s="130" t="s">
        <v>11764</v>
      </c>
      <c r="Y2" s="130" t="s">
        <v>11765</v>
      </c>
      <c r="Z2" s="130" t="s">
        <v>11552</v>
      </c>
      <c r="AA2" s="130" t="s">
        <v>11553</v>
      </c>
      <c r="AB2" s="130" t="s">
        <v>11554</v>
      </c>
      <c r="AC2" s="130" t="s">
        <v>11766</v>
      </c>
      <c r="AD2" s="130" t="s">
        <v>11767</v>
      </c>
      <c r="AE2" s="130" t="s">
        <v>11564</v>
      </c>
      <c r="AF2" s="130" t="s">
        <v>11565</v>
      </c>
      <c r="AG2" s="130" t="s">
        <v>11768</v>
      </c>
      <c r="AH2" s="130" t="s">
        <v>11566</v>
      </c>
      <c r="AI2" s="130" t="s">
        <v>11567</v>
      </c>
      <c r="AJ2" s="130" t="s">
        <v>11568</v>
      </c>
      <c r="AK2" s="130" t="s">
        <v>11569</v>
      </c>
      <c r="AL2" s="130" t="s">
        <v>11570</v>
      </c>
      <c r="AM2" s="130" t="s">
        <v>11571</v>
      </c>
      <c r="AN2" s="130" t="s">
        <v>11769</v>
      </c>
      <c r="AO2" s="130" t="s">
        <v>11572</v>
      </c>
      <c r="AP2" s="130" t="s">
        <v>11770</v>
      </c>
      <c r="AQ2" s="130" t="s">
        <v>11575</v>
      </c>
      <c r="AR2" s="130" t="s">
        <v>11771</v>
      </c>
      <c r="AS2" s="130" t="s">
        <v>11576</v>
      </c>
      <c r="AT2" s="130" t="s">
        <v>11577</v>
      </c>
      <c r="AU2" s="130" t="s">
        <v>11578</v>
      </c>
      <c r="AV2" s="130" t="s">
        <v>11772</v>
      </c>
      <c r="AW2" s="130" t="s">
        <v>11773</v>
      </c>
      <c r="AX2" s="130" t="s">
        <v>11582</v>
      </c>
      <c r="AY2" s="132"/>
      <c r="AZ2" s="127"/>
      <c r="BA2" s="127"/>
      <c r="BB2" s="184"/>
      <c r="BC2" s="184"/>
      <c r="BD2" s="185"/>
      <c r="BE2" s="184"/>
      <c r="BF2" s="184"/>
      <c r="BG2" s="184"/>
      <c r="BH2" s="133"/>
      <c r="BI2" s="127"/>
      <c r="BJ2" s="127"/>
      <c r="BK2" s="127"/>
      <c r="BL2" s="127"/>
      <c r="BM2" s="127"/>
      <c r="BN2" s="127"/>
      <c r="BO2" s="127"/>
      <c r="BP2" s="127"/>
      <c r="BQ2" s="127"/>
      <c r="BR2" s="127"/>
      <c r="BS2" s="127"/>
      <c r="BT2" s="135"/>
      <c r="BU2" s="135"/>
      <c r="BV2" s="129"/>
      <c r="BW2" s="129"/>
      <c r="BX2" s="129"/>
      <c r="BY2" s="129"/>
      <c r="BZ2" s="182"/>
      <c r="CA2" s="182"/>
      <c r="CC2" s="171"/>
      <c r="CD2" s="171"/>
      <c r="CE2" s="171"/>
    </row>
    <row r="3" s="186" customFormat="true" ht="48" hidden="false" customHeight="false" outlineLevel="0" collapsed="false">
      <c r="A3" s="137" t="s">
        <v>11774</v>
      </c>
      <c r="B3" s="137" t="s">
        <v>11775</v>
      </c>
      <c r="C3" s="137" t="s">
        <v>11776</v>
      </c>
      <c r="D3" s="137" t="s">
        <v>11777</v>
      </c>
      <c r="E3" s="137" t="s">
        <v>11778</v>
      </c>
      <c r="F3" s="137" t="s">
        <v>11779</v>
      </c>
      <c r="G3" s="137" t="n">
        <v>111300</v>
      </c>
      <c r="H3" s="137" t="n">
        <v>111400</v>
      </c>
      <c r="I3" s="137" t="n">
        <v>111500</v>
      </c>
      <c r="J3" s="137" t="n">
        <v>111600</v>
      </c>
      <c r="K3" s="137" t="s">
        <v>11780</v>
      </c>
      <c r="L3" s="137" t="s">
        <v>11781</v>
      </c>
      <c r="M3" s="137" t="s">
        <v>11782</v>
      </c>
      <c r="N3" s="137" t="s">
        <v>11783</v>
      </c>
      <c r="O3" s="137" t="s">
        <v>11784</v>
      </c>
      <c r="P3" s="137" t="n">
        <v>111700</v>
      </c>
      <c r="Q3" s="137" t="s">
        <v>11785</v>
      </c>
      <c r="R3" s="137" t="s">
        <v>11786</v>
      </c>
      <c r="S3" s="137" t="s">
        <v>11787</v>
      </c>
      <c r="T3" s="137" t="s">
        <v>11788</v>
      </c>
      <c r="U3" s="137" t="s">
        <v>11789</v>
      </c>
      <c r="V3" s="137" t="s">
        <v>11790</v>
      </c>
      <c r="W3" s="137" t="s">
        <v>11791</v>
      </c>
      <c r="X3" s="137" t="s">
        <v>11792</v>
      </c>
      <c r="Y3" s="137" t="s">
        <v>11793</v>
      </c>
      <c r="Z3" s="137" t="s">
        <v>11794</v>
      </c>
      <c r="AA3" s="137" t="s">
        <v>11795</v>
      </c>
      <c r="AB3" s="137" t="s">
        <v>11796</v>
      </c>
      <c r="AC3" s="137" t="s">
        <v>11797</v>
      </c>
      <c r="AD3" s="137" t="s">
        <v>11798</v>
      </c>
      <c r="AE3" s="137" t="s">
        <v>11799</v>
      </c>
      <c r="AF3" s="137" t="s">
        <v>11800</v>
      </c>
      <c r="AG3" s="137" t="s">
        <v>11801</v>
      </c>
      <c r="AH3" s="137" t="s">
        <v>11802</v>
      </c>
      <c r="AI3" s="137" t="s">
        <v>11803</v>
      </c>
      <c r="AJ3" s="137" t="s">
        <v>11804</v>
      </c>
      <c r="AK3" s="137" t="s">
        <v>11805</v>
      </c>
      <c r="AL3" s="137" t="s">
        <v>11806</v>
      </c>
      <c r="AM3" s="137" t="s">
        <v>11807</v>
      </c>
      <c r="AN3" s="137" t="s">
        <v>11808</v>
      </c>
      <c r="AO3" s="137" t="s">
        <v>11809</v>
      </c>
      <c r="AP3" s="137" t="s">
        <v>11810</v>
      </c>
      <c r="AQ3" s="137" t="s">
        <v>11811</v>
      </c>
      <c r="AR3" s="137" t="s">
        <v>11812</v>
      </c>
      <c r="AS3" s="137" t="s">
        <v>11813</v>
      </c>
      <c r="AT3" s="137" t="s">
        <v>11814</v>
      </c>
      <c r="AU3" s="137" t="s">
        <v>11815</v>
      </c>
      <c r="AV3" s="137" t="s">
        <v>11816</v>
      </c>
      <c r="AW3" s="137" t="s">
        <v>11817</v>
      </c>
      <c r="AX3" s="137" t="s">
        <v>11818</v>
      </c>
      <c r="AY3" s="138"/>
      <c r="AZ3" s="139"/>
      <c r="BA3" s="139"/>
      <c r="BB3" s="139" t="s">
        <v>11634</v>
      </c>
      <c r="BC3" s="139" t="s">
        <v>11636</v>
      </c>
      <c r="BD3" s="139" t="s">
        <v>11819</v>
      </c>
      <c r="BE3" s="139" t="str">
        <f aca="false">+W1</f>
        <v>diametro perforazione [mm]</v>
      </c>
      <c r="BF3" s="139" t="str">
        <f aca="false">+X1</f>
        <v>potenza installata [Kw]</v>
      </c>
      <c r="BG3" s="139" t="s">
        <v>11820</v>
      </c>
      <c r="BH3" s="139" t="s">
        <v>124</v>
      </c>
      <c r="BI3" s="135" t="s">
        <v>11737</v>
      </c>
      <c r="BJ3" s="135" t="s">
        <v>11474</v>
      </c>
      <c r="BK3" s="135" t="s">
        <v>11821</v>
      </c>
      <c r="BL3" s="135" t="s">
        <v>11822</v>
      </c>
      <c r="BM3" s="135" t="s">
        <v>11639</v>
      </c>
      <c r="BN3" s="135" t="s">
        <v>11640</v>
      </c>
      <c r="BO3" s="135" t="s">
        <v>11641</v>
      </c>
      <c r="BP3" s="135" t="s">
        <v>11642</v>
      </c>
      <c r="BQ3" s="135" t="s">
        <v>11643</v>
      </c>
      <c r="BR3" s="135" t="s">
        <v>11644</v>
      </c>
      <c r="BS3" s="135" t="s">
        <v>11645</v>
      </c>
      <c r="BT3" s="135" t="s">
        <v>11646</v>
      </c>
      <c r="BU3" s="135" t="s">
        <v>11647</v>
      </c>
      <c r="BV3" s="141" t="s">
        <v>11648</v>
      </c>
      <c r="BW3" s="141" t="s">
        <v>11649</v>
      </c>
      <c r="BX3" s="141" t="s">
        <v>11650</v>
      </c>
      <c r="BY3" s="141"/>
      <c r="BZ3" s="175"/>
      <c r="CA3" s="175"/>
      <c r="CC3" s="174"/>
      <c r="CD3" s="174"/>
      <c r="CE3" s="174"/>
    </row>
    <row r="4" customFormat="false" ht="15" hidden="false" customHeight="false" outlineLevel="0" collapsed="false">
      <c r="A4" s="160"/>
      <c r="B4" s="167"/>
      <c r="C4" s="160"/>
      <c r="D4" s="187"/>
      <c r="E4" s="187"/>
      <c r="F4" s="160"/>
      <c r="G4" s="160"/>
      <c r="H4" s="160"/>
      <c r="I4" s="160"/>
      <c r="J4" s="160"/>
      <c r="K4" s="160"/>
      <c r="L4" s="160"/>
      <c r="M4" s="160"/>
      <c r="N4" s="160"/>
      <c r="O4" s="160"/>
      <c r="P4" s="160"/>
      <c r="Q4" s="160"/>
      <c r="R4" s="160"/>
      <c r="S4" s="160"/>
      <c r="T4" s="143"/>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88"/>
      <c r="AX4" s="180"/>
      <c r="AY4" s="180"/>
      <c r="AZ4" s="153" t="n">
        <f aca="false">IF(AND(D4&gt;4678396.48217382,D4&lt;4924789.13601513),0,1)</f>
        <v>1</v>
      </c>
      <c r="BA4" s="153" t="n">
        <f aca="false">IF(AND(E4&gt;1554744.35667513,E4&lt;1771650.40247209),0,1)</f>
        <v>1</v>
      </c>
      <c r="BB4" s="123" t="n">
        <f aca="false">+IF(AO4&lt;3,IF(K4="",0,IF(K4&gt;0,0,1)),0)</f>
        <v>0</v>
      </c>
      <c r="BC4" s="189" t="n">
        <f aca="false">IF(AO4&lt;3,IF(AND(O4&gt;0,O4&lt;1000),0,1),0)</f>
        <v>1</v>
      </c>
      <c r="BD4" s="189" t="n">
        <f aca="false">IF(AO4&lt;3,IF(OR(V4&gt;0,V4=""),0,1),0)</f>
        <v>0</v>
      </c>
      <c r="BE4" s="189" t="n">
        <f aca="false">IF(AO4&lt;3,IF(W4&gt;0,0,IF(AO4&gt;2,0,1)),0)</f>
        <v>1</v>
      </c>
      <c r="BF4" s="189" t="n">
        <f aca="false">IF(AO4&lt;3,IF(X4&gt;0,0,IF(AO4&gt;2,0,1)),0)</f>
        <v>1</v>
      </c>
      <c r="BG4" s="189" t="n">
        <f aca="false">IF(AO4&lt;3,IF(Z4&gt;0,IF(Y4&gt;0,0,1),IF(Y4=0,0,1)),0)</f>
        <v>0</v>
      </c>
      <c r="BH4" s="154" t="n">
        <f aca="false">IF(AO4&lt;3,IF(OR(P4="S",P4="N",P4=0,P4=1),0,1),0)</f>
        <v>0</v>
      </c>
      <c r="BI4" s="190" t="n">
        <f aca="false">IF(AO4&lt;3,IF(OR(Q4=9999,Q4&lt;('[2]Input anno'!$A$1+1)),0,1),0)</f>
        <v>0</v>
      </c>
      <c r="BJ4" s="190" t="n">
        <f aca="false">IF(AO4&lt;3,IF(OR(R4=9800,R4=9999,R4&lt;='[2]Input anno'!$A$1),0,1),0)</f>
        <v>0</v>
      </c>
      <c r="BK4" s="190" t="n">
        <f aca="false">+IF(AO4=3,IF(Q4='[2]Input anno'!$A$1,0,1),0)</f>
        <v>0</v>
      </c>
      <c r="BL4" s="190" t="n">
        <f aca="false">+IF(AO4&lt;3,IF(Q4&lt;&gt;9999,IF(Q4&lt;R4,0,1),0),0)</f>
        <v>1</v>
      </c>
      <c r="BM4" s="191" t="n">
        <f aca="false">+IF(AO4&lt;3,IF(U4=100,IF(T4="CONTINUO",0,1),IF(T4="CONTINUO",1,0)),0)</f>
        <v>0</v>
      </c>
      <c r="BN4" s="191" t="n">
        <f aca="false">+IF(AO4&lt;3,IF(U4=0,IF(Z4=0,0,1),IF(Z4&gt;0,0,1)),0)</f>
        <v>0</v>
      </c>
      <c r="BO4" s="192" t="n">
        <f aca="false">IF(AO4&gt;2,IF(Z4=0,0,1),IF(Z4&gt;0,IF(U4&gt;0,0,1),IF(U4=0,0,1)))</f>
        <v>0</v>
      </c>
      <c r="BP4" s="193" t="n">
        <f aca="false">+IF(AO4&lt;3,IF(AA4&lt;=Z4,0,1),0)</f>
        <v>0</v>
      </c>
      <c r="BQ4" s="194" t="n">
        <f aca="false">+IF(AO4&lt;3,IF(AND(AL4&lt;&gt;9800,AL4&lt;&gt;9999),IF(AL4&lt;AM4,0,1),0),0)</f>
        <v>1</v>
      </c>
      <c r="BR4" s="194" t="n">
        <f aca="false">+IF(AO4&lt;3,IF(AND(AL4&lt;&gt;9999,AL4&lt;&gt;9800),IF(AL4&lt;='[2]Input anno'!$A$1,0,1),0),0)</f>
        <v>0</v>
      </c>
      <c r="BS4" s="194" t="n">
        <f aca="false">+IF(AO4&lt;3,IF(AND(AM4&lt;&gt;9800,AM4&lt;&gt;9999),IF(AM4&lt;='[2]Input anno'!$A$1,0,1),0),0)</f>
        <v>0</v>
      </c>
      <c r="BT4" s="193" t="n">
        <f aca="false">+IF(AO4&lt;3,IF(Q4&lt;9800,IF(Q4&gt;=2014,IF(AP4="A",0,1),0),IF(Q4=9999,IF(AP4="X",0,1),IF(AP4="A",0,1))),0)</f>
        <v>0</v>
      </c>
      <c r="BU4" s="193" t="n">
        <f aca="false">+IF(AO4&lt;3,IF(R4&lt;9800,IF(R4&gt;=2014,IF(AQ4="A",0,1),0),IF(R4=9999,IF(AQ4="X",0,1),IF(AQ4="A",0,1))),0)</f>
        <v>0</v>
      </c>
      <c r="BV4" s="195" t="n">
        <f aca="false">+IF(AO4&lt;3,IF(AND(R4&lt;&gt;9999,R4&lt;&gt;9800),IF(AND(R4&gt;=2018,S4&lt;4),1,0),0),0)</f>
        <v>0</v>
      </c>
      <c r="BW4" s="195" t="n">
        <f aca="false">IF(AO4&lt;3,IF(Q4=9999,0,IF(Q4&gt;=2014,IF(AND(R4&gt;Q4,R4&lt;&gt;9999,S4&gt;=4),0,1),0)),0)</f>
        <v>0</v>
      </c>
      <c r="BX4" s="195" t="n">
        <f aca="false">+IF(AO4&lt;3,IF(Q4=9999,0,IF(Q4&gt;=2015,IF(COUNTBLANK(B4:AX4)=0,0,1),0)),0)</f>
        <v>0</v>
      </c>
      <c r="BY4" s="151"/>
      <c r="BZ4" s="152" t="s">
        <v>11511</v>
      </c>
      <c r="CA4" s="159" t="str">
        <f aca="false">IF(SUM(AZ:AZ)=0,"OK","errore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43"/>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88"/>
      <c r="AX5" s="180"/>
      <c r="AY5" s="180"/>
      <c r="AZ5" s="180"/>
      <c r="BA5" s="180"/>
      <c r="BB5" s="123"/>
      <c r="BC5" s="189"/>
      <c r="BD5" s="189"/>
      <c r="BE5" s="189"/>
      <c r="BF5" s="189"/>
      <c r="BG5" s="189"/>
      <c r="BH5" s="154"/>
      <c r="BI5" s="177"/>
      <c r="BJ5" s="177"/>
      <c r="BK5" s="177"/>
      <c r="BL5" s="177"/>
      <c r="BM5" s="176"/>
      <c r="BN5" s="176"/>
      <c r="BO5" s="153"/>
      <c r="BP5" s="176"/>
      <c r="BQ5" s="177"/>
      <c r="BR5" s="177"/>
      <c r="BS5" s="177"/>
      <c r="BT5" s="155"/>
      <c r="BU5" s="155"/>
      <c r="BV5" s="151"/>
      <c r="BW5" s="151"/>
      <c r="BX5" s="151"/>
      <c r="BY5" s="151"/>
      <c r="BZ5" s="152" t="s">
        <v>11512</v>
      </c>
      <c r="CA5" s="159" t="str">
        <f aca="false">IF(SUM(BA:BA)=0,"OK","errore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43"/>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88"/>
      <c r="AX6" s="180"/>
      <c r="AY6" s="180"/>
      <c r="AZ6" s="180"/>
      <c r="BA6" s="180"/>
      <c r="BB6" s="123"/>
      <c r="BC6" s="189"/>
      <c r="BD6" s="189"/>
      <c r="BE6" s="189"/>
      <c r="BF6" s="189"/>
      <c r="BG6" s="189"/>
      <c r="BH6" s="154"/>
      <c r="BI6" s="177"/>
      <c r="BJ6" s="177"/>
      <c r="BK6" s="177"/>
      <c r="BL6" s="177"/>
      <c r="BM6" s="176"/>
      <c r="BN6" s="176"/>
      <c r="BO6" s="153"/>
      <c r="BP6" s="176"/>
      <c r="BQ6" s="177"/>
      <c r="BR6" s="177"/>
      <c r="BS6" s="177"/>
      <c r="BT6" s="155"/>
      <c r="BU6" s="155"/>
      <c r="BV6" s="151"/>
      <c r="BW6" s="151"/>
      <c r="BX6" s="151"/>
      <c r="BY6" s="151"/>
      <c r="BZ6" s="196" t="s">
        <v>11651</v>
      </c>
      <c r="CA6" s="197" t="str">
        <f aca="false">IF(SUM(BB:BB)=0,"OK","errore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43"/>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88"/>
      <c r="AX7" s="180"/>
      <c r="AY7" s="180"/>
      <c r="AZ7" s="180"/>
      <c r="BA7" s="180"/>
      <c r="BB7" s="123"/>
      <c r="BC7" s="189"/>
      <c r="BD7" s="189"/>
      <c r="BE7" s="189"/>
      <c r="BF7" s="189"/>
      <c r="BG7" s="189"/>
      <c r="BH7" s="154"/>
      <c r="BI7" s="177"/>
      <c r="BJ7" s="177"/>
      <c r="BK7" s="177"/>
      <c r="BL7" s="177"/>
      <c r="BM7" s="176"/>
      <c r="BN7" s="176"/>
      <c r="BO7" s="153"/>
      <c r="BP7" s="176"/>
      <c r="BQ7" s="177"/>
      <c r="BR7" s="177"/>
      <c r="BS7" s="177"/>
      <c r="BT7" s="155"/>
      <c r="BU7" s="155"/>
      <c r="BV7" s="151"/>
      <c r="BW7" s="151"/>
      <c r="BX7" s="151"/>
      <c r="BY7" s="151"/>
      <c r="BZ7" s="196" t="s">
        <v>11636</v>
      </c>
      <c r="CA7" s="197" t="str">
        <f aca="false">IF(SUM(BC:BC)=0,"OK","errore su portata concessa uso potabile")</f>
        <v>errore su portata concessa uso potabile</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43"/>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88"/>
      <c r="AX8" s="180"/>
      <c r="AY8" s="180"/>
      <c r="AZ8" s="180"/>
      <c r="BA8" s="180"/>
      <c r="BB8" s="123"/>
      <c r="BC8" s="189"/>
      <c r="BD8" s="189"/>
      <c r="BE8" s="189"/>
      <c r="BF8" s="189"/>
      <c r="BG8" s="189"/>
      <c r="BH8" s="154"/>
      <c r="BI8" s="177"/>
      <c r="BJ8" s="177"/>
      <c r="BK8" s="177"/>
      <c r="BL8" s="177"/>
      <c r="BM8" s="176"/>
      <c r="BN8" s="176"/>
      <c r="BO8" s="153"/>
      <c r="BP8" s="176"/>
      <c r="BQ8" s="177"/>
      <c r="BR8" s="177"/>
      <c r="BS8" s="177"/>
      <c r="BT8" s="155"/>
      <c r="BU8" s="155"/>
      <c r="BV8" s="151"/>
      <c r="BW8" s="151"/>
      <c r="BX8" s="151"/>
      <c r="BY8" s="151"/>
      <c r="BZ8" s="196" t="s">
        <v>11819</v>
      </c>
      <c r="CA8" s="197" t="str">
        <f aca="false">IF(SUM(BD:BD)=0,"OK","errore su profondità di perforazione")</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43"/>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88"/>
      <c r="AX9" s="180"/>
      <c r="AY9" s="180"/>
      <c r="AZ9" s="180"/>
      <c r="BA9" s="180"/>
      <c r="BB9" s="123"/>
      <c r="BC9" s="189"/>
      <c r="BD9" s="189"/>
      <c r="BE9" s="189"/>
      <c r="BF9" s="189"/>
      <c r="BG9" s="189"/>
      <c r="BH9" s="154"/>
      <c r="BI9" s="177"/>
      <c r="BJ9" s="177"/>
      <c r="BK9" s="177"/>
      <c r="BL9" s="177"/>
      <c r="BM9" s="176"/>
      <c r="BN9" s="176"/>
      <c r="BO9" s="153"/>
      <c r="BP9" s="176"/>
      <c r="BQ9" s="177"/>
      <c r="BR9" s="177"/>
      <c r="BS9" s="177"/>
      <c r="BT9" s="155"/>
      <c r="BU9" s="155"/>
      <c r="BV9" s="151"/>
      <c r="BW9" s="151"/>
      <c r="BX9" s="151"/>
      <c r="BY9" s="151"/>
      <c r="BZ9" s="196" t="s">
        <v>11740</v>
      </c>
      <c r="CA9" s="197" t="str">
        <f aca="false">IF(SUM(BE:BE)=0,"OK","errore su diametro perforazione")</f>
        <v>errore su diametro perforazione</v>
      </c>
    </row>
    <row r="10" customFormat="false" ht="12.75" hidden="false" customHeight="false" outlineLevel="0" collapsed="false">
      <c r="A10" s="160"/>
      <c r="B10" s="160"/>
      <c r="C10" s="160"/>
      <c r="D10" s="187"/>
      <c r="E10" s="187"/>
      <c r="F10" s="160"/>
      <c r="G10" s="160"/>
      <c r="H10" s="160"/>
      <c r="I10" s="160"/>
      <c r="J10" s="160"/>
      <c r="K10" s="160"/>
      <c r="L10" s="160"/>
      <c r="M10" s="160"/>
      <c r="N10" s="160"/>
      <c r="O10" s="160"/>
      <c r="P10" s="160"/>
      <c r="Q10" s="160"/>
      <c r="R10" s="160"/>
      <c r="S10" s="160"/>
      <c r="T10" s="143"/>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88"/>
      <c r="AX10" s="180"/>
      <c r="AY10" s="180"/>
      <c r="AZ10" s="180"/>
      <c r="BA10" s="180"/>
      <c r="BB10" s="123"/>
      <c r="BC10" s="189"/>
      <c r="BD10" s="189"/>
      <c r="BE10" s="189"/>
      <c r="BF10" s="189"/>
      <c r="BG10" s="189"/>
      <c r="BH10" s="154"/>
      <c r="BI10" s="177"/>
      <c r="BJ10" s="177"/>
      <c r="BK10" s="177"/>
      <c r="BL10" s="177"/>
      <c r="BM10" s="176"/>
      <c r="BN10" s="176"/>
      <c r="BO10" s="153"/>
      <c r="BP10" s="176"/>
      <c r="BQ10" s="177"/>
      <c r="BR10" s="177"/>
      <c r="BS10" s="177"/>
      <c r="BT10" s="155"/>
      <c r="BU10" s="155"/>
      <c r="BV10" s="151"/>
      <c r="BW10" s="151"/>
      <c r="BX10" s="151"/>
      <c r="BY10" s="151"/>
      <c r="BZ10" s="196" t="s">
        <v>11741</v>
      </c>
      <c r="CA10" s="197" t="str">
        <f aca="false">IF(SUM(BF:BF)=0,"OK","errore su potenza installata")</f>
        <v>errore su potenza installata</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43"/>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88"/>
      <c r="AX11" s="180"/>
      <c r="AY11" s="180"/>
      <c r="AZ11" s="180"/>
      <c r="BA11" s="180"/>
      <c r="BB11" s="123"/>
      <c r="BC11" s="189"/>
      <c r="BD11" s="189"/>
      <c r="BE11" s="189"/>
      <c r="BF11" s="189"/>
      <c r="BG11" s="189"/>
      <c r="BI11" s="177"/>
      <c r="BJ11" s="177"/>
      <c r="BK11" s="177"/>
      <c r="BL11" s="177"/>
      <c r="BM11" s="176"/>
      <c r="BN11" s="176"/>
      <c r="BO11" s="153"/>
      <c r="BP11" s="176"/>
      <c r="BQ11" s="177"/>
      <c r="BR11" s="177"/>
      <c r="BS11" s="177"/>
      <c r="BT11" s="155"/>
      <c r="BU11" s="155"/>
      <c r="BV11" s="151"/>
      <c r="BW11" s="151"/>
      <c r="BX11" s="151"/>
      <c r="BY11" s="151"/>
      <c r="BZ11" s="196" t="s">
        <v>11820</v>
      </c>
      <c r="CA11" s="197" t="str">
        <f aca="false">IF(SUM(BG:BG)=0,"OK","errore su consumo energia")</f>
        <v>OK</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43"/>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88"/>
      <c r="AX12" s="180"/>
      <c r="AY12" s="180"/>
      <c r="AZ12" s="180"/>
      <c r="BA12" s="180"/>
      <c r="BB12" s="123"/>
      <c r="BC12" s="189"/>
      <c r="BD12" s="189"/>
      <c r="BE12" s="189"/>
      <c r="BF12" s="189"/>
      <c r="BG12" s="189"/>
      <c r="BI12" s="177"/>
      <c r="BJ12" s="177"/>
      <c r="BK12" s="177"/>
      <c r="BL12" s="177"/>
      <c r="BM12" s="176"/>
      <c r="BN12" s="176"/>
      <c r="BO12" s="153"/>
      <c r="BP12" s="176"/>
      <c r="BQ12" s="177"/>
      <c r="BR12" s="177"/>
      <c r="BS12" s="177"/>
      <c r="BT12" s="155"/>
      <c r="BU12" s="155"/>
      <c r="BV12" s="151"/>
      <c r="BW12" s="151"/>
      <c r="BX12" s="151"/>
      <c r="BY12" s="151"/>
      <c r="BZ12" s="196" t="s">
        <v>11653</v>
      </c>
      <c r="CA12" s="197" t="str">
        <f aca="false">IF(SUM(BH:BH)=0,"OK","errore compilazione campo")</f>
        <v>OK</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43"/>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88"/>
      <c r="AX13" s="180"/>
      <c r="AY13" s="180"/>
      <c r="AZ13" s="180"/>
      <c r="BA13" s="180"/>
      <c r="BB13" s="123"/>
      <c r="BC13" s="189"/>
      <c r="BD13" s="189"/>
      <c r="BE13" s="189"/>
      <c r="BF13" s="189"/>
      <c r="BG13" s="189"/>
      <c r="BH13" s="156"/>
      <c r="BI13" s="177"/>
      <c r="BJ13" s="177"/>
      <c r="BK13" s="177"/>
      <c r="BL13" s="177"/>
      <c r="BM13" s="176"/>
      <c r="BN13" s="176"/>
      <c r="BO13" s="153"/>
      <c r="BP13" s="176"/>
      <c r="BQ13" s="177"/>
      <c r="BR13" s="177"/>
      <c r="BS13" s="177"/>
      <c r="BT13" s="155"/>
      <c r="BU13" s="155"/>
      <c r="BV13" s="151"/>
      <c r="BW13" s="151"/>
      <c r="BX13" s="151"/>
      <c r="BY13" s="151"/>
      <c r="BZ13" s="196" t="s">
        <v>11737</v>
      </c>
      <c r="CA13" s="197" t="str">
        <f aca="false">IF(SUM(BI:BI)=0,"OK","errore su anno perforazione")</f>
        <v>OK</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43"/>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88"/>
      <c r="AX14" s="180"/>
      <c r="AY14" s="180"/>
      <c r="AZ14" s="180"/>
      <c r="BA14" s="180"/>
      <c r="BB14" s="123"/>
      <c r="BC14" s="189"/>
      <c r="BD14" s="189"/>
      <c r="BE14" s="189"/>
      <c r="BF14" s="189"/>
      <c r="BG14" s="189"/>
      <c r="BH14" s="154"/>
      <c r="BI14" s="177"/>
      <c r="BJ14" s="177"/>
      <c r="BK14" s="177"/>
      <c r="BL14" s="177"/>
      <c r="BM14" s="176"/>
      <c r="BN14" s="176"/>
      <c r="BO14" s="153"/>
      <c r="BP14" s="176"/>
      <c r="BQ14" s="177"/>
      <c r="BR14" s="177"/>
      <c r="BS14" s="177"/>
      <c r="BT14" s="155"/>
      <c r="BU14" s="155"/>
      <c r="BV14" s="151"/>
      <c r="BW14" s="151"/>
      <c r="BX14" s="151"/>
      <c r="BY14" s="151"/>
      <c r="BZ14" s="196" t="s">
        <v>11474</v>
      </c>
      <c r="CA14" s="197" t="str">
        <f aca="false">IF(SUM(BJ:BJ)=0,"OK","errore su anno ristrutturazione")</f>
        <v>OK</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43"/>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88"/>
      <c r="AX15" s="180"/>
      <c r="AY15" s="180"/>
      <c r="AZ15" s="180"/>
      <c r="BA15" s="180"/>
      <c r="BB15" s="123"/>
      <c r="BC15" s="189"/>
      <c r="BD15" s="189"/>
      <c r="BE15" s="189"/>
      <c r="BF15" s="189"/>
      <c r="BG15" s="189"/>
      <c r="BH15" s="154"/>
      <c r="BI15" s="177"/>
      <c r="BJ15" s="177"/>
      <c r="BK15" s="177"/>
      <c r="BL15" s="177"/>
      <c r="BM15" s="176"/>
      <c r="BN15" s="176"/>
      <c r="BO15" s="153"/>
      <c r="BP15" s="176"/>
      <c r="BQ15" s="177"/>
      <c r="BR15" s="177"/>
      <c r="BS15" s="177"/>
      <c r="BT15" s="155"/>
      <c r="BU15" s="155"/>
      <c r="BV15" s="151"/>
      <c r="BW15" s="151"/>
      <c r="BX15" s="151"/>
      <c r="BY15" s="151"/>
      <c r="BZ15" s="196" t="s">
        <v>11821</v>
      </c>
      <c r="CA15" s="197" t="str">
        <f aca="false">IF(SUM(BK:BK)=0,"OK","errore congruenza su anno perforazione pari a 3")</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43"/>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88"/>
      <c r="AX16" s="180"/>
      <c r="AY16" s="180"/>
      <c r="AZ16" s="180"/>
      <c r="BA16" s="180"/>
      <c r="BB16" s="123"/>
      <c r="BC16" s="189"/>
      <c r="BD16" s="189"/>
      <c r="BE16" s="189"/>
      <c r="BF16" s="189"/>
      <c r="BG16" s="189"/>
      <c r="BH16" s="154"/>
      <c r="BI16" s="177"/>
      <c r="BJ16" s="177"/>
      <c r="BK16" s="177"/>
      <c r="BL16" s="177"/>
      <c r="BM16" s="176"/>
      <c r="BN16" s="176"/>
      <c r="BO16" s="153"/>
      <c r="BP16" s="176"/>
      <c r="BQ16" s="177"/>
      <c r="BR16" s="177"/>
      <c r="BS16" s="177"/>
      <c r="BT16" s="155"/>
      <c r="BU16" s="155"/>
      <c r="BV16" s="151"/>
      <c r="BW16" s="151"/>
      <c r="BX16" s="151"/>
      <c r="BY16" s="151"/>
      <c r="BZ16" s="196" t="s">
        <v>11822</v>
      </c>
      <c r="CA16" s="197" t="str">
        <f aca="false">IF(SUM(BL:BL)=0,"OK","anno perforazione non congruente con anno ristrutturazione")</f>
        <v>anno perforazione non congruente con anno ristrutturazione</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43"/>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88"/>
      <c r="AX17" s="180"/>
      <c r="AY17" s="180"/>
      <c r="AZ17" s="180"/>
      <c r="BA17" s="180"/>
      <c r="BB17" s="123"/>
      <c r="BC17" s="189"/>
      <c r="BD17" s="189"/>
      <c r="BE17" s="189"/>
      <c r="BF17" s="189"/>
      <c r="BG17" s="189"/>
      <c r="BH17" s="154"/>
      <c r="BI17" s="177"/>
      <c r="BJ17" s="177"/>
      <c r="BK17" s="177"/>
      <c r="BL17" s="177"/>
      <c r="BM17" s="176"/>
      <c r="BN17" s="176"/>
      <c r="BO17" s="153"/>
      <c r="BP17" s="176"/>
      <c r="BQ17" s="177"/>
      <c r="BR17" s="177"/>
      <c r="BS17" s="177"/>
      <c r="BT17" s="155"/>
      <c r="BU17" s="155"/>
      <c r="BV17" s="151"/>
      <c r="BW17" s="151"/>
      <c r="BX17" s="151"/>
      <c r="BY17" s="151"/>
      <c r="BZ17" s="198" t="s">
        <v>11639</v>
      </c>
      <c r="CA17" s="197" t="str">
        <f aca="false">IF(SUM(BM:BM)=0,"OK","tipo utilizzo non congruente con %utilizzo")</f>
        <v>OK</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43"/>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88"/>
      <c r="AX18" s="180"/>
      <c r="AY18" s="180"/>
      <c r="AZ18" s="180"/>
      <c r="BA18" s="180"/>
      <c r="BB18" s="123"/>
      <c r="BC18" s="189"/>
      <c r="BD18" s="189"/>
      <c r="BE18" s="189"/>
      <c r="BF18" s="189"/>
      <c r="BG18" s="189"/>
      <c r="BH18" s="154"/>
      <c r="BI18" s="177"/>
      <c r="BJ18" s="177"/>
      <c r="BK18" s="177"/>
      <c r="BL18" s="177"/>
      <c r="BM18" s="176"/>
      <c r="BN18" s="176"/>
      <c r="BO18" s="153"/>
      <c r="BP18" s="176"/>
      <c r="BQ18" s="177"/>
      <c r="BR18" s="177"/>
      <c r="BS18" s="177"/>
      <c r="BT18" s="155"/>
      <c r="BU18" s="155"/>
      <c r="BV18" s="151"/>
      <c r="BW18" s="151"/>
      <c r="BX18" s="151"/>
      <c r="BY18" s="151"/>
      <c r="BZ18" s="196" t="s">
        <v>11640</v>
      </c>
      <c r="CA18" s="197" t="str">
        <f aca="false">IF(SUM(BN:BN)=0,"OK","utilizzo non congruente con volumi")</f>
        <v>OK</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43"/>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88"/>
      <c r="AX19" s="180"/>
      <c r="AY19" s="180"/>
      <c r="AZ19" s="180"/>
      <c r="BA19" s="180"/>
      <c r="BB19" s="123"/>
      <c r="BC19" s="189"/>
      <c r="BD19" s="189"/>
      <c r="BE19" s="189"/>
      <c r="BF19" s="189"/>
      <c r="BG19" s="189"/>
      <c r="BH19" s="154"/>
      <c r="BI19" s="177"/>
      <c r="BJ19" s="177"/>
      <c r="BK19" s="177"/>
      <c r="BL19" s="177"/>
      <c r="BM19" s="176"/>
      <c r="BN19" s="176"/>
      <c r="BO19" s="153"/>
      <c r="BP19" s="176"/>
      <c r="BQ19" s="177"/>
      <c r="BR19" s="177"/>
      <c r="BS19" s="177"/>
      <c r="BT19" s="155"/>
      <c r="BU19" s="155"/>
      <c r="BV19" s="151"/>
      <c r="BW19" s="151"/>
      <c r="BX19" s="151"/>
      <c r="BY19" s="151"/>
      <c r="BZ19" s="196" t="s">
        <v>11641</v>
      </c>
      <c r="CA19" s="197" t="str">
        <f aca="false">IF(SUM(BO:BO)=0,"OK","volumi non congruenti con stato opera")</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43"/>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88"/>
      <c r="AX20" s="180"/>
      <c r="AY20" s="180"/>
      <c r="AZ20" s="180"/>
      <c r="BA20" s="180"/>
      <c r="BB20" s="123"/>
      <c r="BC20" s="189"/>
      <c r="BD20" s="189"/>
      <c r="BE20" s="189"/>
      <c r="BF20" s="189"/>
      <c r="BG20" s="189"/>
      <c r="BH20" s="154"/>
      <c r="BI20" s="177"/>
      <c r="BJ20" s="177"/>
      <c r="BK20" s="177"/>
      <c r="BL20" s="177"/>
      <c r="BM20" s="176"/>
      <c r="BN20" s="176"/>
      <c r="BO20" s="153"/>
      <c r="BP20" s="176"/>
      <c r="BQ20" s="177"/>
      <c r="BR20" s="177"/>
      <c r="BS20" s="177"/>
      <c r="BT20" s="155"/>
      <c r="BU20" s="155"/>
      <c r="BV20" s="151"/>
      <c r="BW20" s="151"/>
      <c r="BX20" s="151"/>
      <c r="BY20" s="151"/>
      <c r="BZ20" s="196" t="s">
        <v>11642</v>
      </c>
      <c r="CA20" s="197" t="str">
        <f aca="false">IF(SUM(BP:BP)=0,"OK","Volumi immessi in rete non congruenti con volumi prelevati")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43"/>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88"/>
      <c r="AX21" s="180"/>
      <c r="AY21" s="180"/>
      <c r="AZ21" s="180"/>
      <c r="BA21" s="180"/>
      <c r="BB21" s="123"/>
      <c r="BC21" s="189"/>
      <c r="BD21" s="189"/>
      <c r="BE21" s="189"/>
      <c r="BF21" s="189"/>
      <c r="BG21" s="189"/>
      <c r="BH21" s="154"/>
      <c r="BI21" s="177"/>
      <c r="BJ21" s="177"/>
      <c r="BK21" s="177"/>
      <c r="BL21" s="177"/>
      <c r="BM21" s="176"/>
      <c r="BN21" s="176"/>
      <c r="BO21" s="153"/>
      <c r="BP21" s="176"/>
      <c r="BQ21" s="177"/>
      <c r="BR21" s="177"/>
      <c r="BS21" s="177"/>
      <c r="BT21" s="155"/>
      <c r="BU21" s="155"/>
      <c r="BV21" s="151"/>
      <c r="BW21" s="151"/>
      <c r="BX21" s="151"/>
      <c r="BY21" s="151"/>
      <c r="BZ21" s="196" t="s">
        <v>11643</v>
      </c>
      <c r="CA21" s="197" t="str">
        <f aca="false">IF(SUM(BQ:BQ)=0,"OK","anno installaz cloratore non congruente con anno di ristrutt cloratore")</f>
        <v>anno installaz cloratore non congruente con anno di ristrutt cloratore</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43"/>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88"/>
      <c r="AX22" s="180"/>
      <c r="AY22" s="180"/>
      <c r="AZ22" s="180"/>
      <c r="BA22" s="180"/>
      <c r="BB22" s="123"/>
      <c r="BC22" s="189"/>
      <c r="BD22" s="189"/>
      <c r="BE22" s="189"/>
      <c r="BF22" s="189"/>
      <c r="BG22" s="189"/>
      <c r="BH22" s="154"/>
      <c r="BI22" s="177"/>
      <c r="BJ22" s="177"/>
      <c r="BK22" s="177"/>
      <c r="BL22" s="177"/>
      <c r="BM22" s="176"/>
      <c r="BN22" s="176"/>
      <c r="BO22" s="153"/>
      <c r="BP22" s="176"/>
      <c r="BQ22" s="177"/>
      <c r="BR22" s="177"/>
      <c r="BS22" s="177"/>
      <c r="BT22" s="155"/>
      <c r="BU22" s="155"/>
      <c r="BV22" s="151"/>
      <c r="BW22" s="151"/>
      <c r="BX22" s="151"/>
      <c r="BY22" s="151"/>
      <c r="BZ22" s="196" t="s">
        <v>11644</v>
      </c>
      <c r="CA22" s="197" t="str">
        <f aca="false">IF(SUM(BR:BR)=0,"OK","anno installaz cloratore non corretto")</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43"/>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88"/>
      <c r="AX23" s="180"/>
      <c r="AY23" s="180"/>
      <c r="AZ23" s="180"/>
      <c r="BA23" s="180"/>
      <c r="BB23" s="123"/>
      <c r="BC23" s="189"/>
      <c r="BD23" s="189"/>
      <c r="BE23" s="189"/>
      <c r="BF23" s="189"/>
      <c r="BG23" s="189"/>
      <c r="BH23" s="154"/>
      <c r="BI23" s="177"/>
      <c r="BJ23" s="177"/>
      <c r="BK23" s="177"/>
      <c r="BL23" s="177"/>
      <c r="BM23" s="176"/>
      <c r="BN23" s="176"/>
      <c r="BO23" s="153"/>
      <c r="BP23" s="176"/>
      <c r="BQ23" s="177"/>
      <c r="BR23" s="177"/>
      <c r="BS23" s="177"/>
      <c r="BT23" s="155"/>
      <c r="BU23" s="155"/>
      <c r="BV23" s="151"/>
      <c r="BW23" s="151"/>
      <c r="BX23" s="151"/>
      <c r="BY23" s="151"/>
      <c r="BZ23" s="196" t="s">
        <v>11645</v>
      </c>
      <c r="CA23" s="197" t="str">
        <f aca="false">IF(SUM(BS:BS)=0,"OK","anno ristruttur cloratore non corretto")</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43"/>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88"/>
      <c r="AX24" s="180"/>
      <c r="AY24" s="180"/>
      <c r="AZ24" s="180"/>
      <c r="BA24" s="180"/>
      <c r="BB24" s="123"/>
      <c r="BC24" s="189"/>
      <c r="BD24" s="189"/>
      <c r="BE24" s="189"/>
      <c r="BF24" s="189"/>
      <c r="BG24" s="189"/>
      <c r="BH24" s="154"/>
      <c r="BI24" s="177"/>
      <c r="BJ24" s="177"/>
      <c r="BK24" s="177"/>
      <c r="BL24" s="177"/>
      <c r="BM24" s="176"/>
      <c r="BN24" s="176"/>
      <c r="BO24" s="153"/>
      <c r="BP24" s="176"/>
      <c r="BQ24" s="177"/>
      <c r="BR24" s="177"/>
      <c r="BS24" s="177"/>
      <c r="BT24" s="155"/>
      <c r="BU24" s="155"/>
      <c r="BV24" s="151"/>
      <c r="BW24" s="151"/>
      <c r="BX24" s="151"/>
      <c r="BY24" s="151"/>
      <c r="BZ24" s="159" t="s">
        <v>11646</v>
      </c>
      <c r="CA24" s="159" t="str">
        <f aca="false">IF(SUM(BT:BT)=0,"OK","indice di confidenza non congruente con anno di costruzione")</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43"/>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88"/>
      <c r="AX25" s="180"/>
      <c r="AY25" s="180"/>
      <c r="AZ25" s="180"/>
      <c r="BA25" s="180"/>
      <c r="BB25" s="123"/>
      <c r="BC25" s="189"/>
      <c r="BD25" s="189"/>
      <c r="BE25" s="189"/>
      <c r="BF25" s="189"/>
      <c r="BG25" s="189"/>
      <c r="BH25" s="154"/>
      <c r="BI25" s="177"/>
      <c r="BJ25" s="177"/>
      <c r="BK25" s="177"/>
      <c r="BL25" s="177"/>
      <c r="BM25" s="176"/>
      <c r="BN25" s="176"/>
      <c r="BO25" s="153"/>
      <c r="BP25" s="176"/>
      <c r="BQ25" s="177"/>
      <c r="BR25" s="177"/>
      <c r="BS25" s="177"/>
      <c r="BT25" s="155"/>
      <c r="BU25" s="155"/>
      <c r="BV25" s="151"/>
      <c r="BW25" s="151"/>
      <c r="BX25" s="151"/>
      <c r="BY25" s="151"/>
      <c r="BZ25" s="159" t="s">
        <v>11647</v>
      </c>
      <c r="CA25" s="159" t="str">
        <f aca="false">IF(SUM(BU:BU)=0,"OK","indice di confidenza non congruente con anno di ristrutturazione")</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43"/>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88"/>
      <c r="AX26" s="180"/>
      <c r="AY26" s="180"/>
      <c r="AZ26" s="180"/>
      <c r="BA26" s="180"/>
      <c r="BB26" s="123"/>
      <c r="BC26" s="189"/>
      <c r="BD26" s="189"/>
      <c r="BE26" s="189"/>
      <c r="BF26" s="189"/>
      <c r="BG26" s="189"/>
      <c r="BH26" s="154"/>
      <c r="BI26" s="177"/>
      <c r="BJ26" s="177"/>
      <c r="BK26" s="177"/>
      <c r="BL26" s="177"/>
      <c r="BM26" s="176"/>
      <c r="BN26" s="176"/>
      <c r="BO26" s="153"/>
      <c r="BP26" s="176"/>
      <c r="BQ26" s="177"/>
      <c r="BR26" s="177"/>
      <c r="BS26" s="177"/>
      <c r="BT26" s="155"/>
      <c r="BU26" s="155"/>
      <c r="BV26" s="151"/>
      <c r="BW26" s="151"/>
      <c r="BX26" s="151"/>
      <c r="BY26" s="151"/>
      <c r="BZ26" s="161" t="s">
        <v>11655</v>
      </c>
      <c r="CA26" s="178" t="str">
        <f aca="false">IF(SUM(BV:BV)=0,"OK","conservazione non congruente con anno di ristrutturazione &gt;=2018")</f>
        <v>OK</v>
      </c>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43"/>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88"/>
      <c r="AX27" s="180"/>
      <c r="AY27" s="180"/>
      <c r="AZ27" s="180"/>
      <c r="BA27" s="180"/>
      <c r="BB27" s="123"/>
      <c r="BC27" s="189"/>
      <c r="BD27" s="189"/>
      <c r="BE27" s="189"/>
      <c r="BF27" s="189"/>
      <c r="BG27" s="189"/>
      <c r="BH27" s="154"/>
      <c r="BI27" s="177"/>
      <c r="BJ27" s="177"/>
      <c r="BK27" s="177"/>
      <c r="BL27" s="177"/>
      <c r="BM27" s="176"/>
      <c r="BN27" s="176"/>
      <c r="BO27" s="153"/>
      <c r="BP27" s="176"/>
      <c r="BQ27" s="177"/>
      <c r="BR27" s="177"/>
      <c r="BS27" s="177"/>
      <c r="BT27" s="155"/>
      <c r="BU27" s="155"/>
      <c r="BV27" s="151"/>
      <c r="BW27" s="151"/>
      <c r="BX27" s="151"/>
      <c r="BY27" s="151"/>
      <c r="BZ27" s="162" t="s">
        <v>11649</v>
      </c>
      <c r="CA27" s="178" t="str">
        <f aca="false">IF(SUM(BW:BW)=0,"OK","Anno ristrutt. e/o stato di conservazione non congruenti con anno di costruzione &gt;=2014")</f>
        <v>OK</v>
      </c>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43"/>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88"/>
      <c r="AX28" s="180"/>
      <c r="AY28" s="180"/>
      <c r="AZ28" s="180"/>
      <c r="BA28" s="180"/>
      <c r="BB28" s="123"/>
      <c r="BC28" s="189"/>
      <c r="BD28" s="189"/>
      <c r="BE28" s="189"/>
      <c r="BF28" s="189"/>
      <c r="BG28" s="189"/>
      <c r="BH28" s="154"/>
      <c r="BI28" s="177"/>
      <c r="BJ28" s="177"/>
      <c r="BK28" s="177"/>
      <c r="BL28" s="177"/>
      <c r="BM28" s="176"/>
      <c r="BN28" s="176"/>
      <c r="BO28" s="153"/>
      <c r="BP28" s="176"/>
      <c r="BQ28" s="177"/>
      <c r="BR28" s="177"/>
      <c r="BS28" s="177"/>
      <c r="BT28" s="155"/>
      <c r="BU28" s="155"/>
      <c r="BV28" s="151"/>
      <c r="BW28" s="151"/>
      <c r="BX28" s="151"/>
      <c r="BY28" s="151"/>
      <c r="BZ28" s="162" t="s">
        <v>11650</v>
      </c>
      <c r="CA28" s="178" t="str">
        <f aca="false">IF(SUM(BX:BX)=0,"OK","Errore: celle vuote in corrispondenza di opera costruita in anno &gt;=2015")</f>
        <v>OK</v>
      </c>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43"/>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88"/>
      <c r="AX29" s="180"/>
      <c r="AY29" s="180"/>
      <c r="AZ29" s="180"/>
      <c r="BA29" s="180"/>
      <c r="BB29" s="123"/>
      <c r="BC29" s="189"/>
      <c r="BD29" s="189"/>
      <c r="BE29" s="189"/>
      <c r="BF29" s="189"/>
      <c r="BG29" s="189"/>
      <c r="BH29" s="154"/>
      <c r="BI29" s="177"/>
      <c r="BJ29" s="177"/>
      <c r="BK29" s="177"/>
      <c r="BL29" s="177"/>
      <c r="BM29" s="176"/>
      <c r="BN29" s="176"/>
      <c r="BO29" s="153"/>
      <c r="BP29" s="176"/>
      <c r="BQ29" s="177"/>
      <c r="BR29" s="177"/>
      <c r="BS29" s="177"/>
      <c r="BT29" s="155"/>
      <c r="BU29" s="155"/>
      <c r="BV29" s="151"/>
      <c r="BW29" s="151"/>
      <c r="BX29" s="151"/>
      <c r="BY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43"/>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88"/>
      <c r="AX30" s="180"/>
      <c r="AY30" s="180"/>
      <c r="AZ30" s="180"/>
      <c r="BA30" s="180"/>
      <c r="BB30" s="123"/>
      <c r="BC30" s="189"/>
      <c r="BD30" s="189"/>
      <c r="BE30" s="189"/>
      <c r="BF30" s="189"/>
      <c r="BG30" s="189"/>
      <c r="BH30" s="154"/>
      <c r="BI30" s="177"/>
      <c r="BJ30" s="177"/>
      <c r="BK30" s="177"/>
      <c r="BL30" s="177"/>
      <c r="BM30" s="176"/>
      <c r="BN30" s="176"/>
      <c r="BO30" s="153"/>
      <c r="BP30" s="176"/>
      <c r="BQ30" s="177"/>
      <c r="BR30" s="177"/>
      <c r="BS30" s="177"/>
      <c r="BT30" s="155"/>
      <c r="BU30" s="155"/>
      <c r="BV30" s="151"/>
      <c r="BW30" s="151"/>
      <c r="BX30" s="151"/>
      <c r="BY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43"/>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88"/>
      <c r="AX31" s="180"/>
      <c r="AY31" s="180"/>
      <c r="AZ31" s="180"/>
      <c r="BA31" s="180"/>
      <c r="BB31" s="123"/>
      <c r="BC31" s="189"/>
      <c r="BD31" s="189"/>
      <c r="BE31" s="189"/>
      <c r="BF31" s="189"/>
      <c r="BG31" s="189"/>
      <c r="BH31" s="154"/>
      <c r="BI31" s="177"/>
      <c r="BJ31" s="177"/>
      <c r="BK31" s="177"/>
      <c r="BL31" s="177"/>
      <c r="BM31" s="176"/>
      <c r="BN31" s="176"/>
      <c r="BO31" s="153"/>
      <c r="BP31" s="176"/>
      <c r="BQ31" s="177"/>
      <c r="BR31" s="177"/>
      <c r="BS31" s="177"/>
      <c r="BT31" s="155"/>
      <c r="BU31" s="155"/>
      <c r="BV31" s="151"/>
      <c r="BW31" s="151"/>
      <c r="BX31" s="151"/>
      <c r="BY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43"/>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88"/>
      <c r="AX32" s="180"/>
      <c r="AY32" s="180"/>
      <c r="AZ32" s="180"/>
      <c r="BA32" s="180"/>
      <c r="BB32" s="123"/>
      <c r="BC32" s="189"/>
      <c r="BD32" s="189"/>
      <c r="BE32" s="189"/>
      <c r="BF32" s="189"/>
      <c r="BG32" s="189"/>
      <c r="BH32" s="154"/>
      <c r="BI32" s="177"/>
      <c r="BJ32" s="177"/>
      <c r="BK32" s="177"/>
      <c r="BL32" s="177"/>
      <c r="BM32" s="176"/>
      <c r="BN32" s="176"/>
      <c r="BO32" s="153"/>
      <c r="BP32" s="176"/>
      <c r="BQ32" s="177"/>
      <c r="BR32" s="177"/>
      <c r="BS32" s="177"/>
      <c r="BT32" s="155"/>
      <c r="BU32" s="155"/>
      <c r="BV32" s="151"/>
      <c r="BW32" s="151"/>
      <c r="BX32" s="151"/>
      <c r="BY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43"/>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88"/>
      <c r="AX33" s="180"/>
      <c r="AY33" s="180"/>
      <c r="AZ33" s="180"/>
      <c r="BA33" s="180"/>
      <c r="BB33" s="123"/>
      <c r="BC33" s="189"/>
      <c r="BD33" s="189"/>
      <c r="BE33" s="189"/>
      <c r="BF33" s="189"/>
      <c r="BG33" s="189"/>
      <c r="BH33" s="154"/>
      <c r="BI33" s="177"/>
      <c r="BJ33" s="177"/>
      <c r="BK33" s="177"/>
      <c r="BL33" s="177"/>
      <c r="BM33" s="176"/>
      <c r="BN33" s="176"/>
      <c r="BO33" s="153"/>
      <c r="BP33" s="176"/>
      <c r="BQ33" s="177"/>
      <c r="BR33" s="177"/>
      <c r="BS33" s="177"/>
      <c r="BT33" s="155"/>
      <c r="BU33" s="155"/>
      <c r="BV33" s="151"/>
      <c r="BW33" s="151"/>
      <c r="BX33" s="151"/>
      <c r="BY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43"/>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88"/>
      <c r="AX34" s="180"/>
      <c r="AY34" s="180"/>
      <c r="AZ34" s="180"/>
      <c r="BA34" s="180"/>
      <c r="BB34" s="123"/>
      <c r="BC34" s="189"/>
      <c r="BD34" s="189"/>
      <c r="BE34" s="189"/>
      <c r="BF34" s="189"/>
      <c r="BG34" s="189"/>
      <c r="BH34" s="154"/>
      <c r="BI34" s="177"/>
      <c r="BJ34" s="177"/>
      <c r="BK34" s="177"/>
      <c r="BL34" s="177"/>
      <c r="BM34" s="176"/>
      <c r="BN34" s="176"/>
      <c r="BO34" s="153"/>
      <c r="BP34" s="176"/>
      <c r="BQ34" s="177"/>
      <c r="BR34" s="177"/>
      <c r="BS34" s="177"/>
      <c r="BT34" s="155"/>
      <c r="BU34" s="155"/>
      <c r="BV34" s="151"/>
      <c r="BW34" s="151"/>
      <c r="BX34" s="151"/>
      <c r="BY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43"/>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88"/>
      <c r="AX35" s="180"/>
      <c r="AY35" s="180"/>
      <c r="AZ35" s="180"/>
      <c r="BA35" s="180"/>
      <c r="BB35" s="123"/>
      <c r="BC35" s="189"/>
      <c r="BD35" s="189"/>
      <c r="BE35" s="189"/>
      <c r="BF35" s="189"/>
      <c r="BG35" s="189"/>
      <c r="BH35" s="154"/>
      <c r="BI35" s="177"/>
      <c r="BJ35" s="177"/>
      <c r="BK35" s="177"/>
      <c r="BL35" s="177"/>
      <c r="BM35" s="176"/>
      <c r="BN35" s="176"/>
      <c r="BO35" s="153"/>
      <c r="BP35" s="176"/>
      <c r="BQ35" s="177"/>
      <c r="BR35" s="177"/>
      <c r="BS35" s="177"/>
      <c r="BT35" s="155"/>
      <c r="BU35" s="155"/>
      <c r="BV35" s="151"/>
      <c r="BW35" s="151"/>
      <c r="BX35" s="151"/>
      <c r="BY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43"/>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88"/>
      <c r="AX36" s="180"/>
      <c r="AY36" s="180"/>
      <c r="AZ36" s="180"/>
      <c r="BA36" s="180"/>
      <c r="BB36" s="123"/>
      <c r="BC36" s="189"/>
      <c r="BD36" s="189"/>
      <c r="BE36" s="189"/>
      <c r="BF36" s="189"/>
      <c r="BG36" s="189"/>
      <c r="BH36" s="154"/>
      <c r="BI36" s="177"/>
      <c r="BJ36" s="177"/>
      <c r="BK36" s="177"/>
      <c r="BL36" s="177"/>
      <c r="BM36" s="176"/>
      <c r="BN36" s="176"/>
      <c r="BO36" s="153"/>
      <c r="BP36" s="176"/>
      <c r="BQ36" s="177"/>
      <c r="BR36" s="177"/>
      <c r="BS36" s="177"/>
      <c r="BT36" s="155"/>
      <c r="BU36" s="155"/>
      <c r="BV36" s="151"/>
      <c r="BW36" s="151"/>
      <c r="BX36" s="151"/>
      <c r="BY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43"/>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88"/>
      <c r="AX37" s="180"/>
      <c r="AY37" s="180"/>
      <c r="AZ37" s="180"/>
      <c r="BA37" s="180"/>
      <c r="BB37" s="123"/>
      <c r="BC37" s="189"/>
      <c r="BD37" s="189"/>
      <c r="BE37" s="189"/>
      <c r="BF37" s="189"/>
      <c r="BG37" s="189"/>
      <c r="BH37" s="154"/>
      <c r="BI37" s="177"/>
      <c r="BJ37" s="177"/>
      <c r="BK37" s="177"/>
      <c r="BL37" s="177"/>
      <c r="BM37" s="176"/>
      <c r="BN37" s="176"/>
      <c r="BO37" s="153"/>
      <c r="BP37" s="176"/>
      <c r="BQ37" s="177"/>
      <c r="BR37" s="177"/>
      <c r="BS37" s="177"/>
      <c r="BT37" s="155"/>
      <c r="BU37" s="155"/>
      <c r="BV37" s="151"/>
      <c r="BW37" s="151"/>
      <c r="BX37" s="151"/>
      <c r="BY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43"/>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88"/>
      <c r="AX38" s="180"/>
      <c r="AY38" s="180"/>
      <c r="AZ38" s="180"/>
      <c r="BA38" s="180"/>
      <c r="BB38" s="123"/>
      <c r="BC38" s="189"/>
      <c r="BD38" s="189"/>
      <c r="BE38" s="189"/>
      <c r="BF38" s="189"/>
      <c r="BG38" s="189"/>
      <c r="BH38" s="154"/>
      <c r="BI38" s="177"/>
      <c r="BJ38" s="177"/>
      <c r="BK38" s="177"/>
      <c r="BL38" s="177"/>
      <c r="BM38" s="176"/>
      <c r="BN38" s="176"/>
      <c r="BO38" s="153"/>
      <c r="BP38" s="176"/>
      <c r="BQ38" s="177"/>
      <c r="BR38" s="177"/>
      <c r="BS38" s="177"/>
      <c r="BT38" s="155"/>
      <c r="BU38" s="155"/>
      <c r="BV38" s="151"/>
      <c r="BW38" s="151"/>
      <c r="BX38" s="151"/>
      <c r="BY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43"/>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88"/>
      <c r="AX39" s="180"/>
      <c r="AY39" s="180"/>
      <c r="AZ39" s="180"/>
      <c r="BA39" s="180"/>
      <c r="BB39" s="123"/>
      <c r="BC39" s="189"/>
      <c r="BD39" s="189"/>
      <c r="BE39" s="189"/>
      <c r="BF39" s="189"/>
      <c r="BG39" s="189"/>
      <c r="BH39" s="154"/>
      <c r="BI39" s="177"/>
      <c r="BJ39" s="177"/>
      <c r="BK39" s="177"/>
      <c r="BL39" s="177"/>
      <c r="BM39" s="176"/>
      <c r="BN39" s="176"/>
      <c r="BO39" s="153"/>
      <c r="BP39" s="176"/>
      <c r="BQ39" s="177"/>
      <c r="BR39" s="177"/>
      <c r="BS39" s="177"/>
      <c r="BT39" s="155"/>
      <c r="BU39" s="155"/>
      <c r="BV39" s="151"/>
      <c r="BW39" s="151"/>
      <c r="BX39" s="151"/>
      <c r="BY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43"/>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88"/>
      <c r="AX40" s="180"/>
      <c r="AY40" s="180"/>
      <c r="AZ40" s="180"/>
      <c r="BA40" s="180"/>
      <c r="BB40" s="123"/>
      <c r="BC40" s="189"/>
      <c r="BD40" s="189"/>
      <c r="BE40" s="189"/>
      <c r="BF40" s="189"/>
      <c r="BG40" s="189"/>
      <c r="BH40" s="154"/>
      <c r="BI40" s="177"/>
      <c r="BJ40" s="177"/>
      <c r="BK40" s="177"/>
      <c r="BL40" s="177"/>
      <c r="BM40" s="176"/>
      <c r="BN40" s="176"/>
      <c r="BO40" s="153"/>
      <c r="BP40" s="176"/>
      <c r="BQ40" s="177"/>
      <c r="BR40" s="177"/>
      <c r="BS40" s="177"/>
      <c r="BT40" s="155"/>
      <c r="BU40" s="155"/>
      <c r="BV40" s="151"/>
      <c r="BW40" s="151"/>
      <c r="BX40" s="151"/>
      <c r="BY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43"/>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88"/>
      <c r="AX41" s="180"/>
      <c r="AY41" s="180"/>
      <c r="AZ41" s="180"/>
      <c r="BA41" s="180"/>
      <c r="BB41" s="123"/>
      <c r="BC41" s="189"/>
      <c r="BD41" s="189"/>
      <c r="BE41" s="189"/>
      <c r="BF41" s="189"/>
      <c r="BG41" s="189"/>
      <c r="BH41" s="154"/>
      <c r="BI41" s="177"/>
      <c r="BJ41" s="177"/>
      <c r="BK41" s="177"/>
      <c r="BL41" s="177"/>
      <c r="BM41" s="176"/>
      <c r="BN41" s="176"/>
      <c r="BO41" s="153"/>
      <c r="BP41" s="176"/>
      <c r="BQ41" s="177"/>
      <c r="BR41" s="177"/>
      <c r="BS41" s="177"/>
      <c r="BT41" s="155"/>
      <c r="BU41" s="155"/>
      <c r="BV41" s="151"/>
      <c r="BW41" s="151"/>
      <c r="BX41" s="151"/>
      <c r="BY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43"/>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88"/>
      <c r="AX42" s="180"/>
      <c r="AY42" s="180"/>
      <c r="AZ42" s="180"/>
      <c r="BA42" s="180"/>
      <c r="BB42" s="123"/>
      <c r="BC42" s="189"/>
      <c r="BD42" s="189"/>
      <c r="BE42" s="189"/>
      <c r="BF42" s="189"/>
      <c r="BG42" s="189"/>
      <c r="BH42" s="154"/>
      <c r="BI42" s="177"/>
      <c r="BJ42" s="177"/>
      <c r="BK42" s="177"/>
      <c r="BL42" s="177"/>
      <c r="BM42" s="176"/>
      <c r="BN42" s="176"/>
      <c r="BO42" s="153"/>
      <c r="BP42" s="176"/>
      <c r="BQ42" s="177"/>
      <c r="BR42" s="177"/>
      <c r="BS42" s="177"/>
      <c r="BT42" s="155"/>
      <c r="BU42" s="155"/>
      <c r="BV42" s="151"/>
      <c r="BW42" s="151"/>
      <c r="BX42" s="151"/>
      <c r="BY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43"/>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88"/>
      <c r="AX43" s="180"/>
      <c r="AY43" s="180"/>
      <c r="AZ43" s="180"/>
      <c r="BA43" s="180"/>
      <c r="BB43" s="123"/>
      <c r="BC43" s="189"/>
      <c r="BD43" s="189"/>
      <c r="BE43" s="189"/>
      <c r="BF43" s="189"/>
      <c r="BG43" s="189"/>
      <c r="BH43" s="154"/>
      <c r="BI43" s="177"/>
      <c r="BJ43" s="177"/>
      <c r="BK43" s="177"/>
      <c r="BL43" s="177"/>
      <c r="BM43" s="176"/>
      <c r="BN43" s="176"/>
      <c r="BO43" s="153"/>
      <c r="BP43" s="176"/>
      <c r="BQ43" s="177"/>
      <c r="BR43" s="177"/>
      <c r="BS43" s="177"/>
      <c r="BT43" s="155"/>
      <c r="BU43" s="155"/>
      <c r="BV43" s="151"/>
      <c r="BW43" s="151"/>
      <c r="BX43" s="151"/>
      <c r="BY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43"/>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88"/>
      <c r="AX44" s="180"/>
      <c r="AY44" s="180"/>
      <c r="AZ44" s="180"/>
      <c r="BA44" s="180"/>
      <c r="BB44" s="123"/>
      <c r="BC44" s="189"/>
      <c r="BD44" s="189"/>
      <c r="BE44" s="189"/>
      <c r="BF44" s="189"/>
      <c r="BG44" s="189"/>
      <c r="BH44" s="154"/>
      <c r="BI44" s="177"/>
      <c r="BJ44" s="177"/>
      <c r="BK44" s="177"/>
      <c r="BL44" s="177"/>
      <c r="BM44" s="176"/>
      <c r="BN44" s="176"/>
      <c r="BO44" s="153"/>
      <c r="BP44" s="176"/>
      <c r="BQ44" s="177"/>
      <c r="BR44" s="177"/>
      <c r="BS44" s="177"/>
      <c r="BT44" s="155"/>
      <c r="BU44" s="155"/>
      <c r="BV44" s="151"/>
      <c r="BW44" s="151"/>
      <c r="BX44" s="151"/>
      <c r="BY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43"/>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88"/>
      <c r="AX45" s="180"/>
      <c r="AY45" s="180"/>
      <c r="AZ45" s="180"/>
      <c r="BA45" s="180"/>
      <c r="BB45" s="123"/>
      <c r="BC45" s="189"/>
      <c r="BD45" s="189"/>
      <c r="BE45" s="189"/>
      <c r="BF45" s="189"/>
      <c r="BG45" s="189"/>
      <c r="BH45" s="154"/>
      <c r="BI45" s="177"/>
      <c r="BJ45" s="177"/>
      <c r="BK45" s="177"/>
      <c r="BL45" s="177"/>
      <c r="BM45" s="176"/>
      <c r="BN45" s="176"/>
      <c r="BO45" s="153"/>
      <c r="BP45" s="176"/>
      <c r="BQ45" s="177"/>
      <c r="BR45" s="177"/>
      <c r="BS45" s="177"/>
      <c r="BT45" s="155"/>
      <c r="BU45" s="155"/>
      <c r="BV45" s="151"/>
      <c r="BW45" s="151"/>
      <c r="BX45" s="151"/>
      <c r="BY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43"/>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88"/>
      <c r="AX46" s="180"/>
      <c r="AY46" s="180"/>
      <c r="AZ46" s="180"/>
      <c r="BA46" s="180"/>
      <c r="BB46" s="123"/>
      <c r="BC46" s="189"/>
      <c r="BD46" s="189"/>
      <c r="BE46" s="189"/>
      <c r="BF46" s="189"/>
      <c r="BG46" s="189"/>
      <c r="BH46" s="154"/>
      <c r="BI46" s="177"/>
      <c r="BJ46" s="177"/>
      <c r="BK46" s="177"/>
      <c r="BL46" s="177"/>
      <c r="BM46" s="176"/>
      <c r="BN46" s="176"/>
      <c r="BO46" s="153"/>
      <c r="BP46" s="176"/>
      <c r="BQ46" s="177"/>
      <c r="BR46" s="177"/>
      <c r="BS46" s="177"/>
      <c r="BT46" s="155"/>
      <c r="BU46" s="155"/>
      <c r="BV46" s="151"/>
      <c r="BW46" s="151"/>
      <c r="BX46" s="151"/>
      <c r="BY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43"/>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88"/>
      <c r="AX47" s="180"/>
      <c r="AY47" s="180"/>
      <c r="AZ47" s="180"/>
      <c r="BA47" s="180"/>
      <c r="BB47" s="123"/>
      <c r="BC47" s="189"/>
      <c r="BD47" s="189"/>
      <c r="BE47" s="189"/>
      <c r="BF47" s="189"/>
      <c r="BG47" s="189"/>
      <c r="BH47" s="154"/>
      <c r="BI47" s="177"/>
      <c r="BJ47" s="177"/>
      <c r="BK47" s="177"/>
      <c r="BL47" s="177"/>
      <c r="BM47" s="176"/>
      <c r="BN47" s="176"/>
      <c r="BO47" s="153"/>
      <c r="BP47" s="176"/>
      <c r="BQ47" s="177"/>
      <c r="BR47" s="177"/>
      <c r="BS47" s="177"/>
      <c r="BT47" s="155"/>
      <c r="BU47" s="155"/>
      <c r="BV47" s="151"/>
      <c r="BW47" s="151"/>
      <c r="BX47" s="151"/>
      <c r="BY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43"/>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88"/>
      <c r="AX48" s="180"/>
      <c r="AY48" s="180"/>
      <c r="AZ48" s="180"/>
      <c r="BA48" s="180"/>
      <c r="BB48" s="123"/>
      <c r="BC48" s="189"/>
      <c r="BD48" s="189"/>
      <c r="BE48" s="189"/>
      <c r="BF48" s="189"/>
      <c r="BG48" s="189"/>
      <c r="BH48" s="154"/>
      <c r="BI48" s="177"/>
      <c r="BJ48" s="177"/>
      <c r="BK48" s="177"/>
      <c r="BL48" s="177"/>
      <c r="BM48" s="176"/>
      <c r="BN48" s="176"/>
      <c r="BO48" s="153"/>
      <c r="BP48" s="176"/>
      <c r="BQ48" s="177"/>
      <c r="BR48" s="177"/>
      <c r="BS48" s="177"/>
      <c r="BT48" s="155"/>
      <c r="BU48" s="155"/>
      <c r="BV48" s="151"/>
      <c r="BW48" s="151"/>
      <c r="BX48" s="151"/>
      <c r="BY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43"/>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88"/>
      <c r="AX49" s="180"/>
      <c r="AY49" s="180"/>
      <c r="AZ49" s="180"/>
      <c r="BA49" s="180"/>
      <c r="BB49" s="123"/>
      <c r="BC49" s="189"/>
      <c r="BD49" s="189"/>
      <c r="BE49" s="189"/>
      <c r="BF49" s="189"/>
      <c r="BG49" s="189"/>
      <c r="BH49" s="154"/>
      <c r="BI49" s="177"/>
      <c r="BJ49" s="177"/>
      <c r="BK49" s="177"/>
      <c r="BL49" s="177"/>
      <c r="BM49" s="176"/>
      <c r="BN49" s="176"/>
      <c r="BO49" s="153"/>
      <c r="BP49" s="176"/>
      <c r="BQ49" s="177"/>
      <c r="BR49" s="177"/>
      <c r="BS49" s="177"/>
      <c r="BT49" s="155"/>
      <c r="BU49" s="155"/>
      <c r="BV49" s="151"/>
      <c r="BW49" s="151"/>
      <c r="BX49" s="151"/>
      <c r="BY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43"/>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88"/>
      <c r="AX50" s="180"/>
      <c r="AY50" s="180"/>
      <c r="AZ50" s="180"/>
      <c r="BA50" s="180"/>
      <c r="BB50" s="123"/>
      <c r="BC50" s="189"/>
      <c r="BD50" s="189"/>
      <c r="BE50" s="189"/>
      <c r="BF50" s="189"/>
      <c r="BG50" s="189"/>
      <c r="BH50" s="154"/>
      <c r="BI50" s="177"/>
      <c r="BJ50" s="177"/>
      <c r="BK50" s="177"/>
      <c r="BL50" s="177"/>
      <c r="BM50" s="176"/>
      <c r="BN50" s="176"/>
      <c r="BO50" s="153"/>
      <c r="BP50" s="176"/>
      <c r="BQ50" s="177"/>
      <c r="BR50" s="177"/>
      <c r="BS50" s="177"/>
      <c r="BT50" s="155"/>
      <c r="BU50" s="155"/>
      <c r="BV50" s="151"/>
      <c r="BW50" s="151"/>
      <c r="BX50" s="151"/>
      <c r="BY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43"/>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88"/>
      <c r="AX51" s="180"/>
      <c r="AY51" s="180"/>
      <c r="AZ51" s="180"/>
      <c r="BA51" s="180"/>
      <c r="BB51" s="123"/>
      <c r="BC51" s="189"/>
      <c r="BD51" s="189"/>
      <c r="BE51" s="189"/>
      <c r="BF51" s="189"/>
      <c r="BG51" s="189"/>
      <c r="BH51" s="154"/>
      <c r="BI51" s="177"/>
      <c r="BJ51" s="177"/>
      <c r="BK51" s="177"/>
      <c r="BL51" s="177"/>
      <c r="BM51" s="176"/>
      <c r="BN51" s="176"/>
      <c r="BO51" s="153"/>
      <c r="BP51" s="176"/>
      <c r="BQ51" s="177"/>
      <c r="BR51" s="177"/>
      <c r="BS51" s="177"/>
      <c r="BT51" s="155"/>
      <c r="BU51" s="155"/>
      <c r="BV51" s="151"/>
      <c r="BW51" s="151"/>
      <c r="BX51" s="151"/>
      <c r="BY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43"/>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88"/>
      <c r="AX52" s="180"/>
      <c r="AY52" s="180"/>
      <c r="AZ52" s="180"/>
      <c r="BA52" s="180"/>
      <c r="BB52" s="123"/>
      <c r="BC52" s="189"/>
      <c r="BD52" s="189"/>
      <c r="BE52" s="189"/>
      <c r="BF52" s="189"/>
      <c r="BG52" s="189"/>
      <c r="BH52" s="154"/>
      <c r="BI52" s="177"/>
      <c r="BJ52" s="177"/>
      <c r="BK52" s="177"/>
      <c r="BL52" s="177"/>
      <c r="BM52" s="176"/>
      <c r="BN52" s="176"/>
      <c r="BO52" s="153"/>
      <c r="BP52" s="176"/>
      <c r="BQ52" s="177"/>
      <c r="BR52" s="177"/>
      <c r="BS52" s="177"/>
      <c r="BT52" s="155"/>
      <c r="BU52" s="155"/>
      <c r="BV52" s="151"/>
      <c r="BW52" s="151"/>
      <c r="BX52" s="151"/>
      <c r="BY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43"/>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88"/>
      <c r="AX53" s="180"/>
      <c r="AY53" s="180"/>
      <c r="AZ53" s="180"/>
      <c r="BA53" s="180"/>
      <c r="BB53" s="123"/>
      <c r="BC53" s="189"/>
      <c r="BD53" s="189"/>
      <c r="BE53" s="189"/>
      <c r="BF53" s="189"/>
      <c r="BG53" s="189"/>
      <c r="BH53" s="154"/>
      <c r="BI53" s="177"/>
      <c r="BJ53" s="177"/>
      <c r="BK53" s="177"/>
      <c r="BL53" s="177"/>
      <c r="BM53" s="176"/>
      <c r="BN53" s="176"/>
      <c r="BO53" s="153"/>
      <c r="BP53" s="176"/>
      <c r="BQ53" s="177"/>
      <c r="BR53" s="177"/>
      <c r="BS53" s="177"/>
      <c r="BT53" s="155"/>
      <c r="BU53" s="155"/>
      <c r="BV53" s="151"/>
      <c r="BW53" s="151"/>
      <c r="BX53" s="151"/>
      <c r="BY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43"/>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88"/>
      <c r="AX54" s="180"/>
      <c r="AY54" s="180"/>
      <c r="AZ54" s="180"/>
      <c r="BA54" s="180"/>
      <c r="BB54" s="123"/>
      <c r="BC54" s="189"/>
      <c r="BD54" s="189"/>
      <c r="BE54" s="189"/>
      <c r="BF54" s="189"/>
      <c r="BG54" s="189"/>
      <c r="BH54" s="154"/>
      <c r="BI54" s="177"/>
      <c r="BJ54" s="177"/>
      <c r="BK54" s="177"/>
      <c r="BL54" s="177"/>
      <c r="BM54" s="176"/>
      <c r="BN54" s="176"/>
      <c r="BO54" s="153"/>
      <c r="BP54" s="176"/>
      <c r="BQ54" s="177"/>
      <c r="BR54" s="177"/>
      <c r="BS54" s="177"/>
      <c r="BT54" s="155"/>
      <c r="BU54" s="155"/>
      <c r="BV54" s="151"/>
      <c r="BW54" s="151"/>
      <c r="BX54" s="151"/>
      <c r="BY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43"/>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88"/>
      <c r="AX55" s="180"/>
      <c r="AY55" s="180"/>
      <c r="AZ55" s="180"/>
      <c r="BA55" s="180"/>
      <c r="BB55" s="123"/>
      <c r="BC55" s="189"/>
      <c r="BD55" s="189"/>
      <c r="BE55" s="189"/>
      <c r="BF55" s="189"/>
      <c r="BG55" s="189"/>
      <c r="BH55" s="154"/>
      <c r="BI55" s="177"/>
      <c r="BJ55" s="177"/>
      <c r="BK55" s="177"/>
      <c r="BL55" s="177"/>
      <c r="BM55" s="176"/>
      <c r="BN55" s="176"/>
      <c r="BO55" s="153"/>
      <c r="BP55" s="176"/>
      <c r="BQ55" s="177"/>
      <c r="BR55" s="177"/>
      <c r="BS55" s="177"/>
      <c r="BT55" s="155"/>
      <c r="BU55" s="155"/>
      <c r="BV55" s="151"/>
      <c r="BW55" s="151"/>
      <c r="BX55" s="151"/>
      <c r="BY55" s="151"/>
    </row>
    <row r="56" s="180" customFormat="tru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43"/>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88"/>
      <c r="BB56" s="123"/>
      <c r="BC56" s="189"/>
      <c r="BD56" s="189"/>
      <c r="BE56" s="189"/>
      <c r="BF56" s="189"/>
      <c r="BG56" s="189"/>
      <c r="BH56" s="154"/>
      <c r="BI56" s="177"/>
      <c r="BJ56" s="177"/>
      <c r="BK56" s="177"/>
      <c r="BL56" s="177"/>
      <c r="BM56" s="176"/>
      <c r="BN56" s="176"/>
      <c r="BO56" s="153"/>
      <c r="BP56" s="176"/>
      <c r="BQ56" s="177"/>
      <c r="BR56" s="177"/>
      <c r="BS56" s="177"/>
      <c r="BT56" s="155"/>
      <c r="BU56" s="155"/>
      <c r="BV56" s="151"/>
      <c r="BW56" s="151"/>
      <c r="BX56" s="151"/>
      <c r="BY56" s="151"/>
      <c r="CA56" s="181"/>
      <c r="CB56" s="121"/>
      <c r="CC56" s="121"/>
      <c r="CD56" s="121"/>
      <c r="CE56" s="12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43"/>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88"/>
      <c r="AX57" s="180"/>
      <c r="AY57" s="180"/>
      <c r="AZ57" s="180"/>
      <c r="BA57" s="180"/>
      <c r="BB57" s="123"/>
      <c r="BC57" s="189"/>
      <c r="BD57" s="189"/>
      <c r="BE57" s="189"/>
      <c r="BF57" s="189"/>
      <c r="BG57" s="189"/>
      <c r="BH57" s="154"/>
      <c r="BI57" s="177"/>
      <c r="BJ57" s="177"/>
      <c r="BK57" s="177"/>
      <c r="BL57" s="177"/>
      <c r="BM57" s="176"/>
      <c r="BN57" s="176"/>
      <c r="BO57" s="153"/>
      <c r="BP57" s="176"/>
      <c r="BQ57" s="177"/>
      <c r="BR57" s="177"/>
      <c r="BS57" s="177"/>
      <c r="BT57" s="155"/>
      <c r="BU57" s="155"/>
      <c r="BV57" s="151"/>
      <c r="BW57" s="151"/>
      <c r="BX57" s="151"/>
      <c r="BY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43"/>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88"/>
      <c r="AX58" s="180"/>
      <c r="AY58" s="180"/>
      <c r="AZ58" s="180"/>
      <c r="BA58" s="180"/>
      <c r="BB58" s="123"/>
      <c r="BC58" s="189"/>
      <c r="BD58" s="189"/>
      <c r="BE58" s="189"/>
      <c r="BF58" s="189"/>
      <c r="BG58" s="189"/>
      <c r="BH58" s="154"/>
      <c r="BI58" s="177"/>
      <c r="BJ58" s="177"/>
      <c r="BK58" s="177"/>
      <c r="BL58" s="177"/>
      <c r="BM58" s="176"/>
      <c r="BN58" s="176"/>
      <c r="BO58" s="153"/>
      <c r="BP58" s="176"/>
      <c r="BQ58" s="177"/>
      <c r="BR58" s="177"/>
      <c r="BS58" s="177"/>
      <c r="BT58" s="155"/>
      <c r="BU58" s="155"/>
      <c r="BV58" s="151"/>
      <c r="BW58" s="151"/>
      <c r="BX58" s="151"/>
      <c r="BY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43"/>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88"/>
      <c r="AX59" s="180"/>
      <c r="AY59" s="180"/>
      <c r="AZ59" s="180"/>
      <c r="BA59" s="180"/>
      <c r="BB59" s="123"/>
      <c r="BC59" s="189"/>
      <c r="BD59" s="189"/>
      <c r="BE59" s="189"/>
      <c r="BF59" s="189"/>
      <c r="BG59" s="189"/>
      <c r="BH59" s="154"/>
      <c r="BI59" s="177"/>
      <c r="BJ59" s="177"/>
      <c r="BK59" s="177"/>
      <c r="BL59" s="177"/>
      <c r="BM59" s="176"/>
      <c r="BN59" s="176"/>
      <c r="BO59" s="153"/>
      <c r="BP59" s="176"/>
      <c r="BQ59" s="177"/>
      <c r="BR59" s="177"/>
      <c r="BS59" s="177"/>
      <c r="BT59" s="155"/>
      <c r="BU59" s="155"/>
      <c r="BV59" s="151"/>
      <c r="BW59" s="151"/>
      <c r="BX59" s="151"/>
      <c r="BY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43"/>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88"/>
      <c r="AX60" s="180"/>
      <c r="AY60" s="180"/>
      <c r="AZ60" s="180"/>
      <c r="BA60" s="180"/>
      <c r="BB60" s="123"/>
      <c r="BC60" s="189"/>
      <c r="BD60" s="189"/>
      <c r="BE60" s="189"/>
      <c r="BF60" s="189"/>
      <c r="BG60" s="189"/>
      <c r="BH60" s="154"/>
      <c r="BI60" s="177"/>
      <c r="BJ60" s="177"/>
      <c r="BK60" s="177"/>
      <c r="BL60" s="177"/>
      <c r="BM60" s="176"/>
      <c r="BN60" s="176"/>
      <c r="BO60" s="153"/>
      <c r="BP60" s="176"/>
      <c r="BQ60" s="177"/>
      <c r="BR60" s="177"/>
      <c r="BS60" s="177"/>
      <c r="BT60" s="155"/>
      <c r="BU60" s="155"/>
      <c r="BV60" s="151"/>
      <c r="BW60" s="151"/>
      <c r="BX60" s="151"/>
      <c r="BY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43"/>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88"/>
      <c r="AX61" s="180"/>
      <c r="AY61" s="180"/>
      <c r="AZ61" s="180"/>
      <c r="BA61" s="180"/>
      <c r="BB61" s="123"/>
      <c r="BC61" s="189"/>
      <c r="BD61" s="189"/>
      <c r="BE61" s="189"/>
      <c r="BF61" s="189"/>
      <c r="BG61" s="189"/>
      <c r="BH61" s="154"/>
      <c r="BI61" s="177"/>
      <c r="BJ61" s="177"/>
      <c r="BK61" s="177"/>
      <c r="BL61" s="177"/>
      <c r="BM61" s="176"/>
      <c r="BN61" s="176"/>
      <c r="BO61" s="153"/>
      <c r="BP61" s="176"/>
      <c r="BQ61" s="177"/>
      <c r="BR61" s="177"/>
      <c r="BS61" s="177"/>
      <c r="BT61" s="155"/>
      <c r="BU61" s="155"/>
      <c r="BV61" s="151"/>
      <c r="BW61" s="151"/>
      <c r="BX61" s="151"/>
      <c r="BY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43"/>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88"/>
      <c r="AX62" s="180"/>
      <c r="AY62" s="180"/>
      <c r="AZ62" s="180"/>
      <c r="BA62" s="180"/>
      <c r="BB62" s="123"/>
      <c r="BC62" s="189"/>
      <c r="BD62" s="189"/>
      <c r="BE62" s="189"/>
      <c r="BF62" s="189"/>
      <c r="BG62" s="189"/>
      <c r="BH62" s="154"/>
      <c r="BI62" s="177"/>
      <c r="BJ62" s="177"/>
      <c r="BK62" s="177"/>
      <c r="BL62" s="177"/>
      <c r="BM62" s="176"/>
      <c r="BN62" s="176"/>
      <c r="BO62" s="153"/>
      <c r="BP62" s="176"/>
      <c r="BQ62" s="177"/>
      <c r="BR62" s="177"/>
      <c r="BS62" s="177"/>
      <c r="BT62" s="155"/>
      <c r="BU62" s="155"/>
      <c r="BV62" s="151"/>
      <c r="BW62" s="151"/>
      <c r="BX62" s="151"/>
      <c r="BY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43"/>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88"/>
      <c r="AX63" s="180"/>
      <c r="AY63" s="180"/>
      <c r="AZ63" s="180"/>
      <c r="BA63" s="180"/>
      <c r="BB63" s="123"/>
      <c r="BC63" s="189"/>
      <c r="BD63" s="189"/>
      <c r="BE63" s="189"/>
      <c r="BF63" s="189"/>
      <c r="BG63" s="189"/>
      <c r="BH63" s="154"/>
      <c r="BI63" s="177"/>
      <c r="BJ63" s="177"/>
      <c r="BK63" s="177"/>
      <c r="BL63" s="177"/>
      <c r="BM63" s="176"/>
      <c r="BN63" s="176"/>
      <c r="BO63" s="153"/>
      <c r="BP63" s="176"/>
      <c r="BQ63" s="177"/>
      <c r="BR63" s="177"/>
      <c r="BS63" s="177"/>
      <c r="BT63" s="155"/>
      <c r="BU63" s="155"/>
      <c r="BV63" s="151"/>
      <c r="BW63" s="151"/>
      <c r="BX63" s="151"/>
      <c r="BY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43"/>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88"/>
      <c r="AX64" s="180"/>
      <c r="AY64" s="180"/>
      <c r="AZ64" s="180"/>
      <c r="BA64" s="180"/>
      <c r="BB64" s="123"/>
      <c r="BC64" s="189"/>
      <c r="BD64" s="189"/>
      <c r="BE64" s="189"/>
      <c r="BF64" s="189"/>
      <c r="BG64" s="189"/>
      <c r="BH64" s="154"/>
      <c r="BI64" s="177"/>
      <c r="BJ64" s="177"/>
      <c r="BK64" s="177"/>
      <c r="BL64" s="177"/>
      <c r="BM64" s="176"/>
      <c r="BN64" s="176"/>
      <c r="BO64" s="153"/>
      <c r="BP64" s="176"/>
      <c r="BQ64" s="177"/>
      <c r="BR64" s="177"/>
      <c r="BS64" s="177"/>
      <c r="BT64" s="155"/>
      <c r="BU64" s="155"/>
      <c r="BV64" s="151"/>
      <c r="BW64" s="151"/>
      <c r="BX64" s="151"/>
      <c r="BY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43"/>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88"/>
      <c r="AX65" s="180"/>
      <c r="AY65" s="180"/>
      <c r="AZ65" s="180"/>
      <c r="BA65" s="180"/>
      <c r="BB65" s="123"/>
      <c r="BC65" s="189"/>
      <c r="BD65" s="189"/>
      <c r="BE65" s="189"/>
      <c r="BF65" s="189"/>
      <c r="BG65" s="189"/>
      <c r="BH65" s="154"/>
      <c r="BI65" s="177"/>
      <c r="BJ65" s="177"/>
      <c r="BK65" s="177"/>
      <c r="BL65" s="177"/>
      <c r="BM65" s="176"/>
      <c r="BN65" s="176"/>
      <c r="BO65" s="153"/>
      <c r="BP65" s="176"/>
      <c r="BQ65" s="177"/>
      <c r="BR65" s="177"/>
      <c r="BS65" s="177"/>
      <c r="BT65" s="155"/>
      <c r="BU65" s="155"/>
      <c r="BV65" s="151"/>
      <c r="BW65" s="151"/>
      <c r="BX65" s="151"/>
      <c r="BY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43"/>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88"/>
      <c r="AX66" s="180"/>
      <c r="AY66" s="180"/>
      <c r="AZ66" s="180"/>
      <c r="BA66" s="180"/>
      <c r="BB66" s="123"/>
      <c r="BC66" s="189"/>
      <c r="BD66" s="189"/>
      <c r="BE66" s="189"/>
      <c r="BF66" s="189"/>
      <c r="BG66" s="189"/>
      <c r="BH66" s="154"/>
      <c r="BI66" s="177"/>
      <c r="BJ66" s="177"/>
      <c r="BK66" s="177"/>
      <c r="BL66" s="177"/>
      <c r="BM66" s="176"/>
      <c r="BN66" s="176"/>
      <c r="BO66" s="153"/>
      <c r="BP66" s="176"/>
      <c r="BQ66" s="177"/>
      <c r="BR66" s="177"/>
      <c r="BS66" s="177"/>
      <c r="BT66" s="155"/>
      <c r="BU66" s="155"/>
      <c r="BV66" s="151"/>
      <c r="BW66" s="151"/>
      <c r="BX66" s="151"/>
      <c r="BY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43"/>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88"/>
      <c r="AX67" s="180"/>
      <c r="AY67" s="180"/>
      <c r="AZ67" s="180"/>
      <c r="BA67" s="180"/>
      <c r="BB67" s="123"/>
      <c r="BC67" s="189"/>
      <c r="BD67" s="189"/>
      <c r="BE67" s="189"/>
      <c r="BF67" s="189"/>
      <c r="BG67" s="189"/>
      <c r="BH67" s="154"/>
      <c r="BI67" s="177"/>
      <c r="BJ67" s="177"/>
      <c r="BK67" s="177"/>
      <c r="BL67" s="177"/>
      <c r="BM67" s="176"/>
      <c r="BN67" s="176"/>
      <c r="BO67" s="153"/>
      <c r="BP67" s="176"/>
      <c r="BQ67" s="177"/>
      <c r="BR67" s="177"/>
      <c r="BS67" s="177"/>
      <c r="BT67" s="155"/>
      <c r="BU67" s="155"/>
      <c r="BV67" s="151"/>
      <c r="BW67" s="151"/>
      <c r="BX67" s="151"/>
      <c r="BY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43"/>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88"/>
      <c r="AX68" s="180"/>
      <c r="AY68" s="180"/>
      <c r="AZ68" s="180"/>
      <c r="BA68" s="180"/>
      <c r="BB68" s="123"/>
      <c r="BC68" s="189"/>
      <c r="BD68" s="189"/>
      <c r="BE68" s="189"/>
      <c r="BF68" s="189"/>
      <c r="BG68" s="189"/>
      <c r="BH68" s="154"/>
      <c r="BI68" s="177"/>
      <c r="BJ68" s="177"/>
      <c r="BK68" s="177"/>
      <c r="BL68" s="177"/>
      <c r="BM68" s="176"/>
      <c r="BN68" s="176"/>
      <c r="BO68" s="153"/>
      <c r="BP68" s="176"/>
      <c r="BQ68" s="177"/>
      <c r="BR68" s="177"/>
      <c r="BS68" s="177"/>
      <c r="BT68" s="155"/>
      <c r="BU68" s="155"/>
      <c r="BV68" s="151"/>
      <c r="BW68" s="151"/>
      <c r="BX68" s="151"/>
      <c r="BY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43"/>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88"/>
      <c r="AX69" s="180"/>
      <c r="AY69" s="180"/>
      <c r="AZ69" s="180"/>
      <c r="BA69" s="180"/>
      <c r="BB69" s="123"/>
      <c r="BC69" s="189"/>
      <c r="BD69" s="189"/>
      <c r="BE69" s="189"/>
      <c r="BF69" s="189"/>
      <c r="BG69" s="189"/>
      <c r="BH69" s="154"/>
      <c r="BI69" s="177"/>
      <c r="BJ69" s="177"/>
      <c r="BK69" s="177"/>
      <c r="BL69" s="177"/>
      <c r="BM69" s="176"/>
      <c r="BN69" s="176"/>
      <c r="BO69" s="153"/>
      <c r="BP69" s="176"/>
      <c r="BQ69" s="177"/>
      <c r="BR69" s="177"/>
      <c r="BS69" s="177"/>
      <c r="BT69" s="155"/>
      <c r="BU69" s="155"/>
      <c r="BV69" s="151"/>
      <c r="BW69" s="151"/>
      <c r="BX69" s="151"/>
      <c r="BY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43"/>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88"/>
      <c r="AX70" s="180"/>
      <c r="AY70" s="180"/>
      <c r="AZ70" s="180"/>
      <c r="BA70" s="180"/>
      <c r="BB70" s="123"/>
      <c r="BC70" s="189"/>
      <c r="BD70" s="189"/>
      <c r="BE70" s="189"/>
      <c r="BF70" s="189"/>
      <c r="BG70" s="189"/>
      <c r="BH70" s="154"/>
      <c r="BI70" s="177"/>
      <c r="BJ70" s="177"/>
      <c r="BK70" s="177"/>
      <c r="BL70" s="177"/>
      <c r="BM70" s="176"/>
      <c r="BN70" s="176"/>
      <c r="BO70" s="153"/>
      <c r="BP70" s="176"/>
      <c r="BQ70" s="177"/>
      <c r="BR70" s="177"/>
      <c r="BS70" s="177"/>
      <c r="BT70" s="155"/>
      <c r="BU70" s="155"/>
      <c r="BV70" s="151"/>
      <c r="BW70" s="151"/>
      <c r="BX70" s="151"/>
      <c r="BY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43"/>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88"/>
      <c r="AX71" s="180"/>
      <c r="AY71" s="180"/>
      <c r="AZ71" s="180"/>
      <c r="BA71" s="180"/>
      <c r="BB71" s="123"/>
      <c r="BC71" s="189"/>
      <c r="BD71" s="189"/>
      <c r="BE71" s="189"/>
      <c r="BF71" s="189"/>
      <c r="BG71" s="189"/>
      <c r="BH71" s="154"/>
      <c r="BI71" s="177"/>
      <c r="BJ71" s="177"/>
      <c r="BK71" s="177"/>
      <c r="BL71" s="177"/>
      <c r="BM71" s="176"/>
      <c r="BN71" s="176"/>
      <c r="BO71" s="153"/>
      <c r="BP71" s="176"/>
      <c r="BQ71" s="177"/>
      <c r="BR71" s="177"/>
      <c r="BS71" s="177"/>
      <c r="BT71" s="155"/>
      <c r="BU71" s="155"/>
      <c r="BV71" s="151"/>
      <c r="BW71" s="151"/>
      <c r="BX71" s="151"/>
      <c r="BY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43"/>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88"/>
      <c r="AX72" s="180"/>
      <c r="AY72" s="180"/>
      <c r="AZ72" s="180"/>
      <c r="BA72" s="180"/>
      <c r="BB72" s="123"/>
      <c r="BC72" s="189"/>
      <c r="BD72" s="189"/>
      <c r="BE72" s="189"/>
      <c r="BF72" s="189"/>
      <c r="BG72" s="189"/>
      <c r="BH72" s="154"/>
      <c r="BI72" s="177"/>
      <c r="BJ72" s="177"/>
      <c r="BK72" s="177"/>
      <c r="BL72" s="177"/>
      <c r="BM72" s="176"/>
      <c r="BN72" s="176"/>
      <c r="BO72" s="153"/>
      <c r="BP72" s="176"/>
      <c r="BQ72" s="177"/>
      <c r="BR72" s="177"/>
      <c r="BS72" s="177"/>
      <c r="BT72" s="155"/>
      <c r="BU72" s="155"/>
      <c r="BV72" s="151"/>
      <c r="BW72" s="151"/>
      <c r="BX72" s="151"/>
      <c r="BY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43"/>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88"/>
      <c r="AX73" s="180"/>
      <c r="AY73" s="180"/>
      <c r="AZ73" s="180"/>
      <c r="BA73" s="180"/>
      <c r="BB73" s="123"/>
      <c r="BC73" s="189"/>
      <c r="BD73" s="189"/>
      <c r="BE73" s="189"/>
      <c r="BF73" s="189"/>
      <c r="BG73" s="189"/>
      <c r="BH73" s="154"/>
      <c r="BI73" s="177"/>
      <c r="BJ73" s="177"/>
      <c r="BK73" s="177"/>
      <c r="BL73" s="177"/>
      <c r="BM73" s="176"/>
      <c r="BN73" s="176"/>
      <c r="BO73" s="153"/>
      <c r="BP73" s="176"/>
      <c r="BQ73" s="177"/>
      <c r="BR73" s="177"/>
      <c r="BS73" s="177"/>
      <c r="BT73" s="155"/>
      <c r="BU73" s="155"/>
      <c r="BV73" s="151"/>
      <c r="BW73" s="151"/>
      <c r="BX73" s="151"/>
      <c r="BY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43"/>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88"/>
      <c r="AX74" s="180"/>
      <c r="AY74" s="180"/>
      <c r="AZ74" s="180"/>
      <c r="BA74" s="180"/>
      <c r="BB74" s="123"/>
      <c r="BC74" s="189"/>
      <c r="BD74" s="189"/>
      <c r="BE74" s="189"/>
      <c r="BF74" s="189"/>
      <c r="BG74" s="189"/>
      <c r="BH74" s="154"/>
      <c r="BI74" s="177"/>
      <c r="BJ74" s="177"/>
      <c r="BK74" s="177"/>
      <c r="BL74" s="177"/>
      <c r="BM74" s="176"/>
      <c r="BN74" s="176"/>
      <c r="BO74" s="153"/>
      <c r="BP74" s="176"/>
      <c r="BQ74" s="177"/>
      <c r="BR74" s="177"/>
      <c r="BS74" s="177"/>
      <c r="BT74" s="155"/>
      <c r="BU74" s="155"/>
      <c r="BV74" s="151"/>
      <c r="BW74" s="151"/>
      <c r="BX74" s="151"/>
      <c r="BY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43"/>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88"/>
      <c r="AX75" s="180"/>
      <c r="AY75" s="180"/>
      <c r="AZ75" s="180"/>
      <c r="BA75" s="180"/>
      <c r="BB75" s="123"/>
      <c r="BC75" s="189"/>
      <c r="BD75" s="189"/>
      <c r="BE75" s="189"/>
      <c r="BF75" s="189"/>
      <c r="BG75" s="189"/>
      <c r="BH75" s="154"/>
      <c r="BI75" s="177"/>
      <c r="BJ75" s="177"/>
      <c r="BK75" s="177"/>
      <c r="BL75" s="177"/>
      <c r="BM75" s="176"/>
      <c r="BN75" s="176"/>
      <c r="BO75" s="153"/>
      <c r="BP75" s="176"/>
      <c r="BQ75" s="177"/>
      <c r="BR75" s="177"/>
      <c r="BS75" s="177"/>
      <c r="BT75" s="155"/>
      <c r="BU75" s="155"/>
      <c r="BV75" s="151"/>
      <c r="BW75" s="151"/>
      <c r="BX75" s="151"/>
      <c r="BY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43"/>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88"/>
      <c r="AX76" s="180"/>
      <c r="AY76" s="180"/>
      <c r="AZ76" s="180"/>
      <c r="BA76" s="180"/>
      <c r="BB76" s="123"/>
      <c r="BC76" s="189"/>
      <c r="BD76" s="189"/>
      <c r="BE76" s="189"/>
      <c r="BF76" s="189"/>
      <c r="BG76" s="189"/>
      <c r="BH76" s="154"/>
      <c r="BI76" s="177"/>
      <c r="BJ76" s="177"/>
      <c r="BK76" s="177"/>
      <c r="BL76" s="177"/>
      <c r="BM76" s="176"/>
      <c r="BN76" s="176"/>
      <c r="BO76" s="153"/>
      <c r="BP76" s="176"/>
      <c r="BQ76" s="177"/>
      <c r="BR76" s="177"/>
      <c r="BS76" s="177"/>
      <c r="BT76" s="155"/>
      <c r="BU76" s="155"/>
      <c r="BV76" s="151"/>
      <c r="BW76" s="151"/>
      <c r="BX76" s="151"/>
      <c r="BY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43"/>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88"/>
      <c r="AX77" s="180"/>
      <c r="AY77" s="180"/>
      <c r="AZ77" s="180"/>
      <c r="BA77" s="180"/>
      <c r="BB77" s="123"/>
      <c r="BC77" s="189"/>
      <c r="BD77" s="189"/>
      <c r="BE77" s="189"/>
      <c r="BF77" s="189"/>
      <c r="BG77" s="189"/>
      <c r="BH77" s="154"/>
      <c r="BI77" s="177"/>
      <c r="BJ77" s="177"/>
      <c r="BK77" s="177"/>
      <c r="BL77" s="177"/>
      <c r="BM77" s="176"/>
      <c r="BN77" s="176"/>
      <c r="BO77" s="153"/>
      <c r="BP77" s="176"/>
      <c r="BQ77" s="177"/>
      <c r="BR77" s="177"/>
      <c r="BS77" s="177"/>
      <c r="BT77" s="155"/>
      <c r="BU77" s="155"/>
      <c r="BV77" s="151"/>
      <c r="BW77" s="151"/>
      <c r="BX77" s="151"/>
      <c r="BY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43"/>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88"/>
      <c r="AX78" s="180"/>
      <c r="AY78" s="180"/>
      <c r="AZ78" s="180"/>
      <c r="BA78" s="180"/>
      <c r="BB78" s="123"/>
      <c r="BC78" s="189"/>
      <c r="BD78" s="189"/>
      <c r="BE78" s="189"/>
      <c r="BF78" s="189"/>
      <c r="BG78" s="189"/>
      <c r="BH78" s="154"/>
      <c r="BI78" s="177"/>
      <c r="BJ78" s="177"/>
      <c r="BK78" s="177"/>
      <c r="BL78" s="177"/>
      <c r="BM78" s="176"/>
      <c r="BN78" s="176"/>
      <c r="BO78" s="153"/>
      <c r="BP78" s="176"/>
      <c r="BQ78" s="177"/>
      <c r="BR78" s="177"/>
      <c r="BS78" s="177"/>
      <c r="BT78" s="155"/>
      <c r="BU78" s="155"/>
      <c r="BV78" s="151"/>
      <c r="BW78" s="151"/>
      <c r="BX78" s="151"/>
      <c r="BY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43"/>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88"/>
      <c r="AX79" s="180"/>
      <c r="AY79" s="180"/>
      <c r="AZ79" s="180"/>
      <c r="BA79" s="180"/>
      <c r="BB79" s="123"/>
      <c r="BC79" s="189"/>
      <c r="BD79" s="189"/>
      <c r="BE79" s="189"/>
      <c r="BF79" s="189"/>
      <c r="BG79" s="189"/>
      <c r="BH79" s="154"/>
      <c r="BI79" s="177"/>
      <c r="BJ79" s="177"/>
      <c r="BK79" s="177"/>
      <c r="BL79" s="177"/>
      <c r="BM79" s="176"/>
      <c r="BN79" s="176"/>
      <c r="BO79" s="153"/>
      <c r="BP79" s="176"/>
      <c r="BQ79" s="177"/>
      <c r="BR79" s="177"/>
      <c r="BS79" s="177"/>
      <c r="BT79" s="155"/>
      <c r="BU79" s="155"/>
      <c r="BV79" s="151"/>
      <c r="BW79" s="151"/>
      <c r="BX79" s="151"/>
      <c r="BY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43"/>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88"/>
      <c r="AX80" s="180"/>
      <c r="AY80" s="180"/>
      <c r="AZ80" s="180"/>
      <c r="BA80" s="180"/>
      <c r="BB80" s="123"/>
      <c r="BC80" s="189"/>
      <c r="BD80" s="189"/>
      <c r="BE80" s="189"/>
      <c r="BF80" s="189"/>
      <c r="BG80" s="189"/>
      <c r="BH80" s="154"/>
      <c r="BI80" s="177"/>
      <c r="BJ80" s="177"/>
      <c r="BK80" s="177"/>
      <c r="BL80" s="177"/>
      <c r="BM80" s="176"/>
      <c r="BN80" s="176"/>
      <c r="BO80" s="153"/>
      <c r="BP80" s="176"/>
      <c r="BQ80" s="177"/>
      <c r="BR80" s="177"/>
      <c r="BS80" s="177"/>
      <c r="BT80" s="155"/>
      <c r="BU80" s="155"/>
      <c r="BV80" s="151"/>
      <c r="BW80" s="151"/>
      <c r="BX80" s="151"/>
      <c r="BY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43"/>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88"/>
      <c r="AX81" s="180"/>
      <c r="AY81" s="180"/>
      <c r="AZ81" s="180"/>
      <c r="BA81" s="180"/>
      <c r="BB81" s="123"/>
      <c r="BC81" s="189"/>
      <c r="BD81" s="189"/>
      <c r="BE81" s="189"/>
      <c r="BF81" s="189"/>
      <c r="BG81" s="189"/>
      <c r="BI81" s="177"/>
      <c r="BJ81" s="177"/>
      <c r="BK81" s="177"/>
      <c r="BL81" s="177"/>
      <c r="BM81" s="176"/>
      <c r="BN81" s="176"/>
      <c r="BO81" s="153"/>
      <c r="BP81" s="176"/>
      <c r="BQ81" s="177"/>
      <c r="BR81" s="177"/>
      <c r="BS81" s="177"/>
      <c r="BT81" s="155"/>
      <c r="BU81" s="155"/>
      <c r="BV81" s="151"/>
      <c r="BW81" s="151"/>
      <c r="BX81" s="151"/>
      <c r="BY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43"/>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88"/>
      <c r="AX82" s="180"/>
      <c r="AY82" s="180"/>
      <c r="AZ82" s="180"/>
      <c r="BA82" s="180"/>
      <c r="BB82" s="123"/>
      <c r="BC82" s="189"/>
      <c r="BD82" s="189"/>
      <c r="BE82" s="189"/>
      <c r="BF82" s="189"/>
      <c r="BG82" s="189"/>
      <c r="BI82" s="177"/>
      <c r="BJ82" s="177"/>
      <c r="BK82" s="177"/>
      <c r="BL82" s="177"/>
      <c r="BM82" s="176"/>
      <c r="BN82" s="176"/>
      <c r="BO82" s="153"/>
      <c r="BP82" s="176"/>
      <c r="BQ82" s="177"/>
      <c r="BR82" s="177"/>
      <c r="BS82" s="177"/>
      <c r="BT82" s="155"/>
      <c r="BU82" s="155"/>
      <c r="BV82" s="151"/>
      <c r="BW82" s="151"/>
      <c r="BX82" s="151"/>
      <c r="BY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43"/>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88"/>
      <c r="AX83" s="180"/>
      <c r="AY83" s="180"/>
      <c r="AZ83" s="180"/>
      <c r="BA83" s="180"/>
      <c r="BB83" s="123"/>
      <c r="BC83" s="189"/>
      <c r="BD83" s="189"/>
      <c r="BE83" s="189"/>
      <c r="BF83" s="189"/>
      <c r="BG83" s="189"/>
      <c r="BI83" s="177"/>
      <c r="BJ83" s="177"/>
      <c r="BK83" s="177"/>
      <c r="BL83" s="177"/>
      <c r="BM83" s="176"/>
      <c r="BN83" s="176"/>
      <c r="BO83" s="153"/>
      <c r="BP83" s="176"/>
      <c r="BQ83" s="177"/>
      <c r="BR83" s="177"/>
      <c r="BS83" s="177"/>
      <c r="BT83" s="155"/>
      <c r="BU83" s="155"/>
      <c r="BV83" s="151"/>
      <c r="BW83" s="151"/>
      <c r="BX83" s="151"/>
      <c r="BY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43"/>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88"/>
      <c r="AX84" s="180"/>
      <c r="AY84" s="180"/>
      <c r="AZ84" s="180"/>
      <c r="BA84" s="180"/>
      <c r="BB84" s="123"/>
      <c r="BC84" s="189"/>
      <c r="BD84" s="189"/>
      <c r="BE84" s="189"/>
      <c r="BF84" s="189"/>
      <c r="BG84" s="189"/>
      <c r="BI84" s="177"/>
      <c r="BJ84" s="177"/>
      <c r="BK84" s="177"/>
      <c r="BL84" s="177"/>
      <c r="BM84" s="176"/>
      <c r="BN84" s="176"/>
      <c r="BO84" s="153"/>
      <c r="BP84" s="176"/>
      <c r="BQ84" s="177"/>
      <c r="BR84" s="177"/>
      <c r="BS84" s="177"/>
      <c r="BT84" s="155"/>
      <c r="BU84" s="155"/>
      <c r="BV84" s="151"/>
      <c r="BW84" s="151"/>
      <c r="BX84" s="151"/>
      <c r="BY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43"/>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88"/>
      <c r="AX85" s="180"/>
      <c r="AY85" s="180"/>
      <c r="AZ85" s="180"/>
      <c r="BA85" s="180"/>
      <c r="BB85" s="123"/>
      <c r="BC85" s="189"/>
      <c r="BD85" s="189"/>
      <c r="BE85" s="189"/>
      <c r="BF85" s="189"/>
      <c r="BG85" s="189"/>
      <c r="BI85" s="177"/>
      <c r="BJ85" s="177"/>
      <c r="BK85" s="177"/>
      <c r="BL85" s="177"/>
      <c r="BM85" s="176"/>
      <c r="BN85" s="176"/>
      <c r="BO85" s="153"/>
      <c r="BP85" s="176"/>
      <c r="BQ85" s="177"/>
      <c r="BR85" s="177"/>
      <c r="BS85" s="177"/>
      <c r="BT85" s="155"/>
      <c r="BU85" s="155"/>
      <c r="BV85" s="151"/>
      <c r="BW85" s="151"/>
      <c r="BX85" s="151"/>
      <c r="BY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43"/>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88"/>
      <c r="AX86" s="180"/>
      <c r="AY86" s="180"/>
      <c r="AZ86" s="180"/>
      <c r="BA86" s="180"/>
      <c r="BB86" s="123"/>
      <c r="BC86" s="189"/>
      <c r="BD86" s="189"/>
      <c r="BE86" s="189"/>
      <c r="BF86" s="189"/>
      <c r="BG86" s="189"/>
      <c r="BI86" s="177"/>
      <c r="BJ86" s="177"/>
      <c r="BK86" s="177"/>
      <c r="BL86" s="177"/>
      <c r="BM86" s="176"/>
      <c r="BN86" s="176"/>
      <c r="BO86" s="153"/>
      <c r="BP86" s="176"/>
      <c r="BQ86" s="177"/>
      <c r="BR86" s="177"/>
      <c r="BS86" s="177"/>
      <c r="BT86" s="155"/>
      <c r="BU86" s="155"/>
      <c r="BV86" s="151"/>
      <c r="BW86" s="151"/>
      <c r="BX86" s="151"/>
      <c r="BY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43"/>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88"/>
      <c r="AX87" s="180"/>
      <c r="AY87" s="180"/>
      <c r="AZ87" s="180"/>
      <c r="BA87" s="180"/>
      <c r="BB87" s="123"/>
      <c r="BC87" s="189"/>
      <c r="BD87" s="189"/>
      <c r="BE87" s="189"/>
      <c r="BF87" s="189"/>
      <c r="BG87" s="189"/>
      <c r="BI87" s="177"/>
      <c r="BJ87" s="177"/>
      <c r="BK87" s="177"/>
      <c r="BL87" s="177"/>
      <c r="BM87" s="176"/>
      <c r="BN87" s="176"/>
      <c r="BO87" s="153"/>
      <c r="BP87" s="176"/>
      <c r="BQ87" s="177"/>
      <c r="BR87" s="177"/>
      <c r="BS87" s="177"/>
      <c r="BT87" s="155"/>
      <c r="BU87" s="155"/>
      <c r="BV87" s="151"/>
      <c r="BW87" s="151"/>
      <c r="BX87" s="151"/>
      <c r="BY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43"/>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88"/>
      <c r="AX88" s="180"/>
      <c r="AY88" s="180"/>
      <c r="AZ88" s="180"/>
      <c r="BA88" s="180"/>
      <c r="BB88" s="123"/>
      <c r="BC88" s="189"/>
      <c r="BD88" s="189"/>
      <c r="BE88" s="189"/>
      <c r="BF88" s="189"/>
      <c r="BG88" s="189"/>
      <c r="BI88" s="177"/>
      <c r="BJ88" s="177"/>
      <c r="BK88" s="177"/>
      <c r="BL88" s="177"/>
      <c r="BM88" s="176"/>
      <c r="BN88" s="176"/>
      <c r="BO88" s="153"/>
      <c r="BP88" s="176"/>
      <c r="BQ88" s="177"/>
      <c r="BR88" s="177"/>
      <c r="BS88" s="177"/>
      <c r="BT88" s="155"/>
      <c r="BU88" s="155"/>
      <c r="BV88" s="151"/>
      <c r="BW88" s="151"/>
      <c r="BX88" s="151"/>
      <c r="BY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43"/>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88"/>
      <c r="AX89" s="180"/>
      <c r="AY89" s="180"/>
      <c r="AZ89" s="180"/>
      <c r="BA89" s="180"/>
      <c r="BB89" s="123"/>
      <c r="BC89" s="189"/>
      <c r="BD89" s="189"/>
      <c r="BE89" s="189"/>
      <c r="BF89" s="189"/>
      <c r="BG89" s="189"/>
      <c r="BI89" s="177"/>
      <c r="BJ89" s="177"/>
      <c r="BK89" s="177"/>
      <c r="BL89" s="177"/>
      <c r="BM89" s="176"/>
      <c r="BN89" s="176"/>
      <c r="BO89" s="153"/>
      <c r="BP89" s="176"/>
      <c r="BQ89" s="177"/>
      <c r="BR89" s="177"/>
      <c r="BS89" s="177"/>
      <c r="BT89" s="155"/>
      <c r="BU89" s="155"/>
      <c r="BV89" s="151"/>
      <c r="BW89" s="151"/>
      <c r="BX89" s="151"/>
      <c r="BY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43"/>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88"/>
      <c r="AX90" s="180"/>
      <c r="AY90" s="180"/>
      <c r="AZ90" s="180"/>
      <c r="BA90" s="180"/>
      <c r="BB90" s="123"/>
      <c r="BC90" s="189"/>
      <c r="BD90" s="189"/>
      <c r="BE90" s="189"/>
      <c r="BF90" s="189"/>
      <c r="BG90" s="189"/>
      <c r="BI90" s="177"/>
      <c r="BJ90" s="177"/>
      <c r="BK90" s="177"/>
      <c r="BL90" s="177"/>
      <c r="BM90" s="176"/>
      <c r="BN90" s="176"/>
      <c r="BO90" s="153"/>
      <c r="BP90" s="176"/>
      <c r="BQ90" s="177"/>
      <c r="BR90" s="177"/>
      <c r="BS90" s="177"/>
      <c r="BT90" s="155"/>
      <c r="BU90" s="155"/>
      <c r="BV90" s="151"/>
      <c r="BW90" s="151"/>
      <c r="BX90" s="151"/>
      <c r="BY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43"/>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88"/>
      <c r="AX91" s="180"/>
      <c r="AY91" s="180"/>
      <c r="AZ91" s="180"/>
      <c r="BA91" s="180"/>
      <c r="BB91" s="123"/>
      <c r="BC91" s="189"/>
      <c r="BD91" s="189"/>
      <c r="BE91" s="189"/>
      <c r="BF91" s="189"/>
      <c r="BG91" s="189"/>
      <c r="BI91" s="177"/>
      <c r="BJ91" s="177"/>
      <c r="BK91" s="177"/>
      <c r="BL91" s="177"/>
      <c r="BM91" s="176"/>
      <c r="BN91" s="176"/>
      <c r="BO91" s="153"/>
      <c r="BP91" s="176"/>
      <c r="BQ91" s="177"/>
      <c r="BR91" s="177"/>
      <c r="BS91" s="177"/>
      <c r="BT91" s="155"/>
      <c r="BU91" s="155"/>
      <c r="BV91" s="151"/>
      <c r="BW91" s="151"/>
      <c r="BX91" s="151"/>
      <c r="BY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43"/>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88"/>
      <c r="AX92" s="180"/>
      <c r="AY92" s="180"/>
      <c r="AZ92" s="180"/>
      <c r="BA92" s="180"/>
      <c r="BB92" s="123"/>
      <c r="BC92" s="189"/>
      <c r="BD92" s="189"/>
      <c r="BE92" s="189"/>
      <c r="BF92" s="189"/>
      <c r="BG92" s="189"/>
      <c r="BI92" s="177"/>
      <c r="BJ92" s="177"/>
      <c r="BK92" s="177"/>
      <c r="BL92" s="177"/>
      <c r="BM92" s="176"/>
      <c r="BN92" s="176"/>
      <c r="BO92" s="153"/>
      <c r="BP92" s="176"/>
      <c r="BQ92" s="177"/>
      <c r="BR92" s="177"/>
      <c r="BS92" s="177"/>
      <c r="BT92" s="155"/>
      <c r="BU92" s="155"/>
      <c r="BV92" s="151"/>
      <c r="BW92" s="151"/>
      <c r="BX92" s="151"/>
      <c r="BY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43"/>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88"/>
      <c r="AX93" s="180"/>
      <c r="AY93" s="180"/>
      <c r="AZ93" s="180"/>
      <c r="BA93" s="180"/>
      <c r="BB93" s="123"/>
      <c r="BC93" s="189"/>
      <c r="BD93" s="189"/>
      <c r="BE93" s="189"/>
      <c r="BF93" s="189"/>
      <c r="BG93" s="189"/>
      <c r="BI93" s="177"/>
      <c r="BJ93" s="177"/>
      <c r="BK93" s="177"/>
      <c r="BL93" s="177"/>
      <c r="BM93" s="176"/>
      <c r="BN93" s="176"/>
      <c r="BO93" s="153"/>
      <c r="BP93" s="176"/>
      <c r="BQ93" s="177"/>
      <c r="BR93" s="177"/>
      <c r="BS93" s="177"/>
      <c r="BT93" s="155"/>
      <c r="BU93" s="155"/>
      <c r="BV93" s="151"/>
      <c r="BW93" s="151"/>
      <c r="BX93" s="151"/>
      <c r="BY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43"/>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88"/>
      <c r="AX94" s="180"/>
      <c r="AY94" s="180"/>
      <c r="AZ94" s="180"/>
      <c r="BA94" s="180"/>
      <c r="BB94" s="123"/>
      <c r="BC94" s="189"/>
      <c r="BD94" s="189"/>
      <c r="BE94" s="189"/>
      <c r="BF94" s="189"/>
      <c r="BG94" s="189"/>
      <c r="BI94" s="177"/>
      <c r="BJ94" s="177"/>
      <c r="BK94" s="177"/>
      <c r="BL94" s="177"/>
      <c r="BM94" s="176"/>
      <c r="BN94" s="176"/>
      <c r="BO94" s="153"/>
      <c r="BP94" s="176"/>
      <c r="BQ94" s="177"/>
      <c r="BR94" s="177"/>
      <c r="BS94" s="177"/>
      <c r="BT94" s="155"/>
      <c r="BU94" s="155"/>
      <c r="BV94" s="151"/>
      <c r="BW94" s="151"/>
      <c r="BX94" s="151"/>
      <c r="BY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43"/>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88"/>
      <c r="AX95" s="180"/>
      <c r="AY95" s="180"/>
      <c r="AZ95" s="180"/>
      <c r="BA95" s="180"/>
      <c r="BB95" s="123"/>
      <c r="BC95" s="189"/>
      <c r="BD95" s="189"/>
      <c r="BE95" s="189"/>
      <c r="BF95" s="189"/>
      <c r="BG95" s="189"/>
      <c r="BI95" s="177"/>
      <c r="BJ95" s="177"/>
      <c r="BK95" s="177"/>
      <c r="BL95" s="177"/>
      <c r="BM95" s="176"/>
      <c r="BN95" s="176"/>
      <c r="BO95" s="153"/>
      <c r="BP95" s="176"/>
      <c r="BQ95" s="177"/>
      <c r="BR95" s="177"/>
      <c r="BS95" s="177"/>
      <c r="BT95" s="155"/>
      <c r="BU95" s="155"/>
      <c r="BV95" s="151"/>
      <c r="BW95" s="151"/>
      <c r="BX95" s="151"/>
      <c r="BY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43"/>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88"/>
      <c r="AX96" s="180"/>
      <c r="AY96" s="180"/>
      <c r="AZ96" s="180"/>
      <c r="BA96" s="180"/>
      <c r="BB96" s="123"/>
      <c r="BC96" s="189"/>
      <c r="BD96" s="189"/>
      <c r="BE96" s="189"/>
      <c r="BF96" s="189"/>
      <c r="BG96" s="189"/>
      <c r="BI96" s="177"/>
      <c r="BJ96" s="177"/>
      <c r="BK96" s="177"/>
      <c r="BL96" s="177"/>
      <c r="BM96" s="176"/>
      <c r="BN96" s="176"/>
      <c r="BO96" s="153"/>
      <c r="BP96" s="176"/>
      <c r="BQ96" s="177"/>
      <c r="BR96" s="177"/>
      <c r="BS96" s="177"/>
      <c r="BT96" s="155"/>
      <c r="BU96" s="155"/>
      <c r="BV96" s="151"/>
      <c r="BW96" s="151"/>
      <c r="BX96" s="151"/>
      <c r="BY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43"/>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88"/>
      <c r="AX97" s="180"/>
      <c r="AY97" s="180"/>
      <c r="AZ97" s="180"/>
      <c r="BA97" s="180"/>
      <c r="BB97" s="123"/>
      <c r="BC97" s="189"/>
      <c r="BD97" s="189"/>
      <c r="BE97" s="189"/>
      <c r="BF97" s="189"/>
      <c r="BG97" s="189"/>
      <c r="BI97" s="177"/>
      <c r="BJ97" s="177"/>
      <c r="BK97" s="177"/>
      <c r="BL97" s="177"/>
      <c r="BM97" s="176"/>
      <c r="BN97" s="176"/>
      <c r="BO97" s="153"/>
      <c r="BP97" s="176"/>
      <c r="BQ97" s="177"/>
      <c r="BR97" s="177"/>
      <c r="BS97" s="177"/>
      <c r="BT97" s="155"/>
      <c r="BU97" s="155"/>
      <c r="BV97" s="151"/>
      <c r="BW97" s="151"/>
      <c r="BX97" s="151"/>
      <c r="BY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43"/>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88"/>
      <c r="AX98" s="180"/>
      <c r="AY98" s="180"/>
      <c r="AZ98" s="180"/>
      <c r="BA98" s="180"/>
      <c r="BB98" s="123"/>
      <c r="BC98" s="189"/>
      <c r="BD98" s="189"/>
      <c r="BE98" s="189"/>
      <c r="BF98" s="189"/>
      <c r="BG98" s="189"/>
      <c r="BI98" s="177"/>
      <c r="BJ98" s="177"/>
      <c r="BK98" s="177"/>
      <c r="BL98" s="177"/>
      <c r="BM98" s="176"/>
      <c r="BN98" s="176"/>
      <c r="BO98" s="153"/>
      <c r="BP98" s="176"/>
      <c r="BQ98" s="177"/>
      <c r="BR98" s="177"/>
      <c r="BS98" s="177"/>
      <c r="BT98" s="155"/>
      <c r="BU98" s="155"/>
      <c r="BV98" s="151"/>
      <c r="BW98" s="151"/>
      <c r="BX98" s="151"/>
      <c r="BY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43"/>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88"/>
      <c r="AX99" s="180"/>
      <c r="AY99" s="180"/>
      <c r="AZ99" s="180"/>
      <c r="BA99" s="180"/>
      <c r="BB99" s="123"/>
      <c r="BC99" s="189"/>
      <c r="BD99" s="189"/>
      <c r="BE99" s="189"/>
      <c r="BF99" s="189"/>
      <c r="BG99" s="189"/>
      <c r="BI99" s="177"/>
      <c r="BJ99" s="177"/>
      <c r="BK99" s="177"/>
      <c r="BL99" s="177"/>
      <c r="BM99" s="176"/>
      <c r="BN99" s="176"/>
      <c r="BO99" s="153"/>
      <c r="BP99" s="176"/>
      <c r="BQ99" s="177"/>
      <c r="BR99" s="177"/>
      <c r="BS99" s="177"/>
      <c r="BT99" s="155"/>
      <c r="BU99" s="155"/>
      <c r="BV99" s="151"/>
      <c r="BW99" s="151"/>
      <c r="BX99" s="151"/>
      <c r="BY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43"/>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88"/>
      <c r="AX100" s="180"/>
      <c r="AY100" s="180"/>
      <c r="AZ100" s="180"/>
      <c r="BA100" s="180"/>
      <c r="BB100" s="123"/>
      <c r="BC100" s="189"/>
      <c r="BD100" s="189"/>
      <c r="BE100" s="189"/>
      <c r="BF100" s="189"/>
      <c r="BG100" s="189"/>
      <c r="BI100" s="177"/>
      <c r="BJ100" s="177"/>
      <c r="BK100" s="177"/>
      <c r="BL100" s="177"/>
      <c r="BM100" s="176"/>
      <c r="BN100" s="176"/>
      <c r="BO100" s="153"/>
      <c r="BP100" s="176"/>
      <c r="BQ100" s="177"/>
      <c r="BR100" s="177"/>
      <c r="BS100" s="177"/>
      <c r="BT100" s="155"/>
      <c r="BU100" s="155"/>
      <c r="BV100" s="151"/>
      <c r="BW100" s="151"/>
      <c r="BX100" s="151"/>
      <c r="BY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43"/>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88"/>
      <c r="AX101" s="180"/>
      <c r="AY101" s="180"/>
      <c r="AZ101" s="180"/>
      <c r="BA101" s="180"/>
      <c r="BB101" s="123"/>
      <c r="BC101" s="189"/>
      <c r="BD101" s="189"/>
      <c r="BE101" s="189"/>
      <c r="BF101" s="189"/>
      <c r="BG101" s="189"/>
      <c r="BI101" s="177"/>
      <c r="BJ101" s="177"/>
      <c r="BK101" s="177"/>
      <c r="BL101" s="177"/>
      <c r="BM101" s="176"/>
      <c r="BN101" s="176"/>
      <c r="BO101" s="153"/>
      <c r="BP101" s="176"/>
      <c r="BQ101" s="177"/>
      <c r="BR101" s="177"/>
      <c r="BS101" s="177"/>
      <c r="BT101" s="155"/>
      <c r="BU101" s="155"/>
      <c r="BV101" s="151"/>
      <c r="BW101" s="151"/>
      <c r="BX101" s="151"/>
      <c r="BY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43"/>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88"/>
      <c r="AX102" s="180"/>
      <c r="AY102" s="180"/>
      <c r="AZ102" s="180"/>
      <c r="BA102" s="180"/>
      <c r="BB102" s="123"/>
      <c r="BC102" s="189"/>
      <c r="BD102" s="189"/>
      <c r="BE102" s="189"/>
      <c r="BF102" s="189"/>
      <c r="BG102" s="189"/>
      <c r="BI102" s="177"/>
      <c r="BJ102" s="177"/>
      <c r="BK102" s="177"/>
      <c r="BL102" s="177"/>
      <c r="BM102" s="176"/>
      <c r="BN102" s="176"/>
      <c r="BO102" s="153"/>
      <c r="BP102" s="176"/>
      <c r="BQ102" s="177"/>
      <c r="BR102" s="177"/>
      <c r="BS102" s="177"/>
      <c r="BT102" s="155"/>
      <c r="BU102" s="155"/>
      <c r="BV102" s="151"/>
      <c r="BW102" s="151"/>
      <c r="BX102" s="151"/>
      <c r="BY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43"/>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88"/>
      <c r="AX103" s="180"/>
      <c r="AY103" s="180"/>
      <c r="AZ103" s="180"/>
      <c r="BA103" s="180"/>
      <c r="BB103" s="123"/>
      <c r="BC103" s="189"/>
      <c r="BD103" s="189"/>
      <c r="BE103" s="189"/>
      <c r="BF103" s="189"/>
      <c r="BG103" s="189"/>
      <c r="BI103" s="177"/>
      <c r="BJ103" s="177"/>
      <c r="BK103" s="177"/>
      <c r="BL103" s="177"/>
      <c r="BM103" s="176"/>
      <c r="BN103" s="176"/>
      <c r="BO103" s="153"/>
      <c r="BP103" s="176"/>
      <c r="BQ103" s="177"/>
      <c r="BR103" s="177"/>
      <c r="BS103" s="177"/>
      <c r="BT103" s="155"/>
      <c r="BU103" s="155"/>
      <c r="BV103" s="151"/>
      <c r="BW103" s="151"/>
      <c r="BX103" s="151"/>
      <c r="BY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43"/>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88"/>
      <c r="AX104" s="180"/>
      <c r="AY104" s="180"/>
      <c r="AZ104" s="180"/>
      <c r="BA104" s="180"/>
      <c r="BB104" s="123"/>
      <c r="BC104" s="189"/>
      <c r="BD104" s="189"/>
      <c r="BE104" s="189"/>
      <c r="BF104" s="189"/>
      <c r="BG104" s="189"/>
      <c r="BI104" s="177"/>
      <c r="BJ104" s="177"/>
      <c r="BK104" s="177"/>
      <c r="BL104" s="177"/>
      <c r="BM104" s="176"/>
      <c r="BN104" s="176"/>
      <c r="BO104" s="153"/>
      <c r="BP104" s="176"/>
      <c r="BQ104" s="177"/>
      <c r="BR104" s="177"/>
      <c r="BS104" s="177"/>
      <c r="BT104" s="155"/>
      <c r="BU104" s="155"/>
      <c r="BV104" s="151"/>
      <c r="BW104" s="151"/>
      <c r="BX104" s="151"/>
      <c r="BY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43"/>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88"/>
      <c r="AX105" s="180"/>
      <c r="AY105" s="180"/>
      <c r="AZ105" s="180"/>
      <c r="BA105" s="180"/>
      <c r="BB105" s="123"/>
      <c r="BC105" s="189"/>
      <c r="BD105" s="189"/>
      <c r="BE105" s="189"/>
      <c r="BF105" s="189"/>
      <c r="BG105" s="189"/>
      <c r="BI105" s="177"/>
      <c r="BJ105" s="177"/>
      <c r="BK105" s="177"/>
      <c r="BL105" s="177"/>
      <c r="BM105" s="176"/>
      <c r="BN105" s="176"/>
      <c r="BO105" s="153"/>
      <c r="BP105" s="176"/>
      <c r="BQ105" s="177"/>
      <c r="BR105" s="177"/>
      <c r="BS105" s="177"/>
      <c r="BT105" s="155"/>
      <c r="BU105" s="155"/>
      <c r="BV105" s="151"/>
      <c r="BW105" s="151"/>
      <c r="BX105" s="151"/>
      <c r="BY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43"/>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88"/>
      <c r="AX106" s="180"/>
      <c r="AY106" s="180"/>
      <c r="AZ106" s="180"/>
      <c r="BA106" s="180"/>
      <c r="BB106" s="123"/>
      <c r="BC106" s="189"/>
      <c r="BD106" s="189"/>
      <c r="BE106" s="189"/>
      <c r="BF106" s="189"/>
      <c r="BG106" s="189"/>
      <c r="BI106" s="177"/>
      <c r="BJ106" s="177"/>
      <c r="BK106" s="177"/>
      <c r="BL106" s="177"/>
      <c r="BM106" s="176"/>
      <c r="BN106" s="176"/>
      <c r="BO106" s="153"/>
      <c r="BP106" s="176"/>
      <c r="BQ106" s="177"/>
      <c r="BR106" s="177"/>
      <c r="BS106" s="177"/>
      <c r="BT106" s="155"/>
      <c r="BU106" s="155"/>
      <c r="BV106" s="151"/>
      <c r="BW106" s="151"/>
      <c r="BX106" s="151"/>
      <c r="BY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43"/>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88"/>
      <c r="AX107" s="180"/>
      <c r="AY107" s="180"/>
      <c r="AZ107" s="180"/>
      <c r="BA107" s="180"/>
      <c r="BB107" s="123"/>
      <c r="BC107" s="189"/>
      <c r="BD107" s="189"/>
      <c r="BE107" s="189"/>
      <c r="BF107" s="189"/>
      <c r="BG107" s="189"/>
      <c r="BI107" s="177"/>
      <c r="BJ107" s="177"/>
      <c r="BK107" s="177"/>
      <c r="BL107" s="177"/>
      <c r="BM107" s="176"/>
      <c r="BN107" s="176"/>
      <c r="BO107" s="153"/>
      <c r="BP107" s="176"/>
      <c r="BQ107" s="177"/>
      <c r="BR107" s="177"/>
      <c r="BS107" s="177"/>
      <c r="BT107" s="155"/>
      <c r="BU107" s="155"/>
      <c r="BV107" s="151"/>
      <c r="BW107" s="151"/>
      <c r="BX107" s="151"/>
      <c r="BY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43"/>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88"/>
      <c r="AX108" s="180"/>
      <c r="AY108" s="180"/>
      <c r="AZ108" s="180"/>
      <c r="BA108" s="180"/>
      <c r="BB108" s="123"/>
      <c r="BC108" s="189"/>
      <c r="BD108" s="189"/>
      <c r="BE108" s="189"/>
      <c r="BF108" s="189"/>
      <c r="BG108" s="189"/>
      <c r="BI108" s="177"/>
      <c r="BJ108" s="177"/>
      <c r="BK108" s="177"/>
      <c r="BL108" s="177"/>
      <c r="BM108" s="176"/>
      <c r="BN108" s="176"/>
      <c r="BO108" s="153"/>
      <c r="BP108" s="176"/>
      <c r="BQ108" s="177"/>
      <c r="BR108" s="177"/>
      <c r="BS108" s="177"/>
      <c r="BT108" s="155"/>
      <c r="BU108" s="155"/>
      <c r="BV108" s="151"/>
      <c r="BW108" s="151"/>
      <c r="BX108" s="151"/>
      <c r="BY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43"/>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88"/>
      <c r="AX109" s="180"/>
      <c r="AY109" s="180"/>
      <c r="AZ109" s="180"/>
      <c r="BA109" s="180"/>
      <c r="BB109" s="123"/>
      <c r="BC109" s="189"/>
      <c r="BD109" s="189"/>
      <c r="BE109" s="189"/>
      <c r="BF109" s="189"/>
      <c r="BG109" s="189"/>
      <c r="BI109" s="177"/>
      <c r="BJ109" s="177"/>
      <c r="BK109" s="177"/>
      <c r="BL109" s="177"/>
      <c r="BM109" s="176"/>
      <c r="BN109" s="176"/>
      <c r="BO109" s="153"/>
      <c r="BP109" s="176"/>
      <c r="BQ109" s="177"/>
      <c r="BR109" s="177"/>
      <c r="BS109" s="177"/>
      <c r="BT109" s="155"/>
      <c r="BU109" s="155"/>
      <c r="BV109" s="151"/>
      <c r="BW109" s="151"/>
      <c r="BX109" s="151"/>
      <c r="BY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43"/>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88"/>
      <c r="AX110" s="180"/>
      <c r="AY110" s="180"/>
      <c r="AZ110" s="180"/>
      <c r="BA110" s="180"/>
      <c r="BB110" s="123"/>
      <c r="BC110" s="189"/>
      <c r="BD110" s="189"/>
      <c r="BE110" s="189"/>
      <c r="BF110" s="189"/>
      <c r="BG110" s="189"/>
      <c r="BI110" s="177"/>
      <c r="BJ110" s="177"/>
      <c r="BK110" s="177"/>
      <c r="BL110" s="177"/>
      <c r="BM110" s="176"/>
      <c r="BN110" s="176"/>
      <c r="BO110" s="153"/>
      <c r="BP110" s="176"/>
      <c r="BQ110" s="177"/>
      <c r="BR110" s="177"/>
      <c r="BS110" s="177"/>
      <c r="BT110" s="155"/>
      <c r="BU110" s="155"/>
      <c r="BV110" s="151"/>
      <c r="BW110" s="151"/>
      <c r="BX110" s="151"/>
      <c r="BY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43"/>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88"/>
      <c r="AX111" s="180"/>
      <c r="AY111" s="180"/>
      <c r="AZ111" s="180"/>
      <c r="BA111" s="180"/>
      <c r="BB111" s="123"/>
      <c r="BC111" s="189"/>
      <c r="BD111" s="189"/>
      <c r="BE111" s="189"/>
      <c r="BF111" s="189"/>
      <c r="BG111" s="189"/>
      <c r="BI111" s="177"/>
      <c r="BJ111" s="177"/>
      <c r="BK111" s="177"/>
      <c r="BL111" s="177"/>
      <c r="BM111" s="176"/>
      <c r="BN111" s="176"/>
      <c r="BO111" s="153"/>
      <c r="BP111" s="176"/>
      <c r="BQ111" s="177"/>
      <c r="BR111" s="177"/>
      <c r="BS111" s="177"/>
      <c r="BT111" s="155"/>
      <c r="BU111" s="155"/>
      <c r="BV111" s="151"/>
      <c r="BW111" s="151"/>
      <c r="BX111" s="151"/>
      <c r="BY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43"/>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88"/>
      <c r="AX112" s="180"/>
      <c r="AY112" s="180"/>
      <c r="AZ112" s="180"/>
      <c r="BA112" s="180"/>
      <c r="BB112" s="123"/>
      <c r="BC112" s="189"/>
      <c r="BD112" s="189"/>
      <c r="BE112" s="189"/>
      <c r="BF112" s="189"/>
      <c r="BG112" s="189"/>
      <c r="BI112" s="177"/>
      <c r="BJ112" s="177"/>
      <c r="BK112" s="177"/>
      <c r="BL112" s="177"/>
      <c r="BM112" s="176"/>
      <c r="BN112" s="176"/>
      <c r="BO112" s="153"/>
      <c r="BP112" s="176"/>
      <c r="BQ112" s="177"/>
      <c r="BR112" s="177"/>
      <c r="BS112" s="177"/>
      <c r="BT112" s="155"/>
      <c r="BU112" s="155"/>
      <c r="BV112" s="151"/>
      <c r="BW112" s="151"/>
      <c r="BX112" s="151"/>
      <c r="BY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43"/>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88"/>
      <c r="AX113" s="180"/>
      <c r="AY113" s="180"/>
      <c r="AZ113" s="180"/>
      <c r="BA113" s="180"/>
      <c r="BB113" s="123"/>
      <c r="BC113" s="189"/>
      <c r="BD113" s="189"/>
      <c r="BE113" s="189"/>
      <c r="BF113" s="189"/>
      <c r="BG113" s="189"/>
      <c r="BI113" s="177"/>
      <c r="BJ113" s="177"/>
      <c r="BK113" s="177"/>
      <c r="BL113" s="177"/>
      <c r="BM113" s="176"/>
      <c r="BN113" s="176"/>
      <c r="BO113" s="153"/>
      <c r="BP113" s="176"/>
      <c r="BQ113" s="177"/>
      <c r="BR113" s="177"/>
      <c r="BS113" s="177"/>
      <c r="BT113" s="155"/>
      <c r="BU113" s="155"/>
      <c r="BV113" s="151"/>
      <c r="BW113" s="151"/>
      <c r="BX113" s="151"/>
      <c r="BY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43"/>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88"/>
      <c r="AX114" s="180"/>
      <c r="AY114" s="180"/>
      <c r="AZ114" s="180"/>
      <c r="BA114" s="180"/>
      <c r="BB114" s="123"/>
      <c r="BC114" s="189"/>
      <c r="BD114" s="189"/>
      <c r="BE114" s="189"/>
      <c r="BF114" s="189"/>
      <c r="BG114" s="189"/>
      <c r="BI114" s="177"/>
      <c r="BJ114" s="177"/>
      <c r="BK114" s="177"/>
      <c r="BL114" s="177"/>
      <c r="BM114" s="176"/>
      <c r="BN114" s="176"/>
      <c r="BO114" s="153"/>
      <c r="BP114" s="176"/>
      <c r="BQ114" s="177"/>
      <c r="BR114" s="177"/>
      <c r="BS114" s="177"/>
      <c r="BT114" s="155"/>
      <c r="BU114" s="155"/>
      <c r="BV114" s="151"/>
      <c r="BW114" s="151"/>
      <c r="BX114" s="151"/>
      <c r="BY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43"/>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88"/>
      <c r="AX115" s="180"/>
      <c r="AY115" s="180"/>
      <c r="AZ115" s="180"/>
      <c r="BA115" s="180"/>
      <c r="BB115" s="123"/>
      <c r="BC115" s="189"/>
      <c r="BD115" s="189"/>
      <c r="BE115" s="189"/>
      <c r="BF115" s="189"/>
      <c r="BG115" s="189"/>
      <c r="BI115" s="177"/>
      <c r="BJ115" s="177"/>
      <c r="BK115" s="177"/>
      <c r="BL115" s="177"/>
      <c r="BM115" s="176"/>
      <c r="BN115" s="176"/>
      <c r="BO115" s="153"/>
      <c r="BP115" s="176"/>
      <c r="BQ115" s="177"/>
      <c r="BR115" s="177"/>
      <c r="BS115" s="177"/>
      <c r="BT115" s="155"/>
      <c r="BU115" s="155"/>
      <c r="BV115" s="151"/>
      <c r="BW115" s="151"/>
      <c r="BX115" s="151"/>
      <c r="BY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43"/>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88"/>
      <c r="AX116" s="180"/>
      <c r="AY116" s="180"/>
      <c r="AZ116" s="180"/>
      <c r="BA116" s="180"/>
      <c r="BB116" s="123"/>
      <c r="BC116" s="189"/>
      <c r="BD116" s="189"/>
      <c r="BE116" s="189"/>
      <c r="BF116" s="189"/>
      <c r="BG116" s="189"/>
      <c r="BI116" s="177"/>
      <c r="BJ116" s="177"/>
      <c r="BK116" s="177"/>
      <c r="BL116" s="177"/>
      <c r="BM116" s="176"/>
      <c r="BN116" s="176"/>
      <c r="BO116" s="153"/>
      <c r="BP116" s="176"/>
      <c r="BQ116" s="177"/>
      <c r="BR116" s="177"/>
      <c r="BS116" s="177"/>
      <c r="BT116" s="155"/>
      <c r="BU116" s="155"/>
      <c r="BV116" s="151"/>
      <c r="BW116" s="151"/>
      <c r="BX116" s="151"/>
      <c r="BY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43"/>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88"/>
      <c r="AX117" s="180"/>
      <c r="AY117" s="180"/>
      <c r="AZ117" s="180"/>
      <c r="BA117" s="180"/>
      <c r="BB117" s="123"/>
      <c r="BC117" s="189"/>
      <c r="BD117" s="189"/>
      <c r="BE117" s="189"/>
      <c r="BF117" s="189"/>
      <c r="BG117" s="189"/>
      <c r="BI117" s="177"/>
      <c r="BJ117" s="177"/>
      <c r="BK117" s="177"/>
      <c r="BL117" s="177"/>
      <c r="BM117" s="176"/>
      <c r="BN117" s="176"/>
      <c r="BO117" s="153"/>
      <c r="BP117" s="176"/>
      <c r="BQ117" s="177"/>
      <c r="BR117" s="177"/>
      <c r="BS117" s="177"/>
      <c r="BT117" s="155"/>
      <c r="BU117" s="155"/>
      <c r="BV117" s="151"/>
      <c r="BW117" s="151"/>
      <c r="BX117" s="151"/>
      <c r="BY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43"/>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88"/>
      <c r="AX118" s="180"/>
      <c r="AY118" s="180"/>
      <c r="AZ118" s="180"/>
      <c r="BA118" s="180"/>
      <c r="BB118" s="123"/>
      <c r="BC118" s="189"/>
      <c r="BD118" s="189"/>
      <c r="BE118" s="189"/>
      <c r="BF118" s="189"/>
      <c r="BG118" s="189"/>
      <c r="BI118" s="177"/>
      <c r="BJ118" s="177"/>
      <c r="BK118" s="177"/>
      <c r="BL118" s="177"/>
      <c r="BM118" s="176"/>
      <c r="BN118" s="176"/>
      <c r="BO118" s="153"/>
      <c r="BP118" s="176"/>
      <c r="BQ118" s="177"/>
      <c r="BR118" s="177"/>
      <c r="BS118" s="177"/>
      <c r="BT118" s="155"/>
      <c r="BU118" s="155"/>
      <c r="BV118" s="151"/>
      <c r="BW118" s="151"/>
      <c r="BX118" s="151"/>
      <c r="BY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43"/>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88"/>
      <c r="AX119" s="180"/>
      <c r="AY119" s="180"/>
      <c r="AZ119" s="180"/>
      <c r="BA119" s="180"/>
      <c r="BB119" s="123"/>
      <c r="BC119" s="189"/>
      <c r="BD119" s="189"/>
      <c r="BE119" s="189"/>
      <c r="BF119" s="189"/>
      <c r="BG119" s="189"/>
      <c r="BI119" s="177"/>
      <c r="BJ119" s="177"/>
      <c r="BK119" s="177"/>
      <c r="BL119" s="177"/>
      <c r="BM119" s="176"/>
      <c r="BN119" s="176"/>
      <c r="BO119" s="153"/>
      <c r="BP119" s="176"/>
      <c r="BQ119" s="177"/>
      <c r="BR119" s="177"/>
      <c r="BS119" s="177"/>
      <c r="BT119" s="155"/>
      <c r="BU119" s="155"/>
      <c r="BV119" s="151"/>
      <c r="BW119" s="151"/>
      <c r="BX119" s="151"/>
      <c r="BY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43"/>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88"/>
      <c r="AX120" s="180"/>
      <c r="AY120" s="180"/>
      <c r="AZ120" s="180"/>
      <c r="BA120" s="180"/>
      <c r="BB120" s="123"/>
      <c r="BC120" s="189"/>
      <c r="BD120" s="189"/>
      <c r="BE120" s="189"/>
      <c r="BF120" s="189"/>
      <c r="BG120" s="189"/>
      <c r="BI120" s="177"/>
      <c r="BJ120" s="177"/>
      <c r="BK120" s="177"/>
      <c r="BL120" s="177"/>
      <c r="BM120" s="176"/>
      <c r="BN120" s="176"/>
      <c r="BO120" s="153"/>
      <c r="BP120" s="176"/>
      <c r="BQ120" s="177"/>
      <c r="BR120" s="177"/>
      <c r="BS120" s="177"/>
      <c r="BT120" s="155"/>
      <c r="BU120" s="155"/>
      <c r="BV120" s="151"/>
      <c r="BW120" s="151"/>
      <c r="BX120" s="151"/>
      <c r="BY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43"/>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88"/>
      <c r="AX121" s="180"/>
      <c r="AY121" s="180"/>
      <c r="AZ121" s="180"/>
      <c r="BA121" s="180"/>
      <c r="BB121" s="123"/>
      <c r="BC121" s="189"/>
      <c r="BD121" s="189"/>
      <c r="BE121" s="189"/>
      <c r="BF121" s="189"/>
      <c r="BG121" s="189"/>
      <c r="BI121" s="177"/>
      <c r="BJ121" s="177"/>
      <c r="BK121" s="177"/>
      <c r="BL121" s="177"/>
      <c r="BM121" s="176"/>
      <c r="BN121" s="176"/>
      <c r="BO121" s="153"/>
      <c r="BP121" s="176"/>
      <c r="BQ121" s="177"/>
      <c r="BR121" s="177"/>
      <c r="BS121" s="177"/>
      <c r="BT121" s="155"/>
      <c r="BU121" s="155"/>
      <c r="BV121" s="151"/>
      <c r="BW121" s="151"/>
      <c r="BX121" s="151"/>
      <c r="BY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43"/>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88"/>
      <c r="AX122" s="180"/>
      <c r="AY122" s="180"/>
      <c r="AZ122" s="180"/>
      <c r="BA122" s="180"/>
      <c r="BB122" s="123"/>
      <c r="BC122" s="189"/>
      <c r="BD122" s="189"/>
      <c r="BE122" s="189"/>
      <c r="BF122" s="189"/>
      <c r="BG122" s="189"/>
      <c r="BI122" s="177"/>
      <c r="BJ122" s="177"/>
      <c r="BK122" s="177"/>
      <c r="BL122" s="177"/>
      <c r="BM122" s="176"/>
      <c r="BN122" s="176"/>
      <c r="BO122" s="153"/>
      <c r="BP122" s="176"/>
      <c r="BQ122" s="177"/>
      <c r="BR122" s="177"/>
      <c r="BS122" s="177"/>
      <c r="BT122" s="155"/>
      <c r="BU122" s="155"/>
      <c r="BV122" s="151"/>
      <c r="BW122" s="151"/>
      <c r="BX122" s="151"/>
      <c r="BY122" s="151"/>
    </row>
    <row r="123" customFormat="false" ht="42" hidden="false" customHeight="tru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43"/>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88"/>
      <c r="AX123" s="180"/>
      <c r="AY123" s="180"/>
      <c r="AZ123" s="180"/>
      <c r="BA123" s="180"/>
      <c r="BB123" s="123"/>
      <c r="BC123" s="189"/>
      <c r="BD123" s="189"/>
      <c r="BE123" s="189"/>
      <c r="BF123" s="189"/>
      <c r="BG123" s="189"/>
      <c r="BI123" s="177"/>
      <c r="BJ123" s="177"/>
      <c r="BK123" s="177"/>
      <c r="BL123" s="177"/>
      <c r="BM123" s="176"/>
      <c r="BN123" s="176"/>
      <c r="BO123" s="153"/>
      <c r="BP123" s="176"/>
      <c r="BQ123" s="177"/>
      <c r="BR123" s="177"/>
      <c r="BS123" s="177"/>
      <c r="BT123" s="155"/>
      <c r="BU123" s="155"/>
      <c r="BV123" s="151"/>
      <c r="BW123" s="151"/>
      <c r="BX123" s="151"/>
      <c r="BY123" s="151"/>
    </row>
    <row r="124" customFormat="false" ht="11.25" hidden="false" customHeight="tru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43"/>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88"/>
      <c r="AX124" s="180"/>
      <c r="AY124" s="180"/>
      <c r="AZ124" s="180"/>
      <c r="BA124" s="180"/>
      <c r="BB124" s="123"/>
      <c r="BC124" s="189"/>
      <c r="BD124" s="189"/>
      <c r="BE124" s="189"/>
      <c r="BF124" s="189"/>
      <c r="BG124" s="189"/>
      <c r="BI124" s="177"/>
      <c r="BJ124" s="177"/>
      <c r="BK124" s="177"/>
      <c r="BL124" s="177"/>
      <c r="BM124" s="176"/>
      <c r="BN124" s="176"/>
      <c r="BO124" s="153"/>
      <c r="BP124" s="176"/>
      <c r="BQ124" s="177"/>
      <c r="BR124" s="177"/>
      <c r="BS124" s="177"/>
      <c r="BT124" s="155"/>
      <c r="BU124" s="155"/>
      <c r="BV124" s="151"/>
      <c r="BW124" s="151"/>
      <c r="BX124" s="151"/>
      <c r="BY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43"/>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88"/>
      <c r="AX125" s="180"/>
      <c r="AY125" s="180"/>
      <c r="AZ125" s="180"/>
      <c r="BA125" s="180"/>
      <c r="BB125" s="123"/>
      <c r="BC125" s="189"/>
      <c r="BD125" s="189"/>
      <c r="BE125" s="189"/>
      <c r="BF125" s="189"/>
      <c r="BG125" s="189"/>
      <c r="BI125" s="177"/>
      <c r="BJ125" s="177"/>
      <c r="BK125" s="177"/>
      <c r="BL125" s="177"/>
      <c r="BM125" s="176"/>
      <c r="BN125" s="176"/>
      <c r="BO125" s="153"/>
      <c r="BP125" s="176"/>
      <c r="BQ125" s="177"/>
      <c r="BR125" s="177"/>
      <c r="BS125" s="177"/>
      <c r="BT125" s="155"/>
      <c r="BU125" s="155"/>
      <c r="BV125" s="151"/>
      <c r="BW125" s="151"/>
      <c r="BX125" s="151"/>
      <c r="BY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43"/>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88"/>
      <c r="AX126" s="180"/>
      <c r="AY126" s="180"/>
      <c r="AZ126" s="180"/>
      <c r="BA126" s="180"/>
      <c r="BB126" s="123"/>
      <c r="BC126" s="189"/>
      <c r="BD126" s="189"/>
      <c r="BE126" s="189"/>
      <c r="BF126" s="189"/>
      <c r="BG126" s="189"/>
      <c r="BI126" s="177"/>
      <c r="BJ126" s="177"/>
      <c r="BK126" s="177"/>
      <c r="BL126" s="177"/>
      <c r="BM126" s="176"/>
      <c r="BN126" s="176"/>
      <c r="BO126" s="153"/>
      <c r="BP126" s="176"/>
      <c r="BQ126" s="177"/>
      <c r="BR126" s="177"/>
      <c r="BS126" s="177"/>
      <c r="BT126" s="155"/>
      <c r="BU126" s="155"/>
      <c r="BV126" s="151"/>
      <c r="BW126" s="151"/>
      <c r="BX126" s="151"/>
      <c r="BY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43"/>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88"/>
      <c r="AX127" s="180"/>
      <c r="AY127" s="180"/>
      <c r="AZ127" s="180"/>
      <c r="BA127" s="180"/>
      <c r="BB127" s="123"/>
      <c r="BC127" s="189"/>
      <c r="BD127" s="189"/>
      <c r="BE127" s="189"/>
      <c r="BF127" s="189"/>
      <c r="BG127" s="189"/>
      <c r="BI127" s="177"/>
      <c r="BJ127" s="177"/>
      <c r="BK127" s="177"/>
      <c r="BL127" s="177"/>
      <c r="BM127" s="176"/>
      <c r="BN127" s="176"/>
      <c r="BO127" s="153"/>
      <c r="BP127" s="176"/>
      <c r="BQ127" s="177"/>
      <c r="BR127" s="177"/>
      <c r="BS127" s="177"/>
      <c r="BT127" s="155"/>
      <c r="BU127" s="155"/>
      <c r="BV127" s="151"/>
      <c r="BW127" s="151"/>
      <c r="BX127" s="151"/>
      <c r="BY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43"/>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88"/>
      <c r="AX128" s="180"/>
      <c r="AY128" s="180"/>
      <c r="AZ128" s="180"/>
      <c r="BA128" s="180"/>
      <c r="BB128" s="123"/>
      <c r="BC128" s="189"/>
      <c r="BD128" s="189"/>
      <c r="BE128" s="189"/>
      <c r="BF128" s="189"/>
      <c r="BG128" s="189"/>
      <c r="BI128" s="177"/>
      <c r="BJ128" s="177"/>
      <c r="BK128" s="177"/>
      <c r="BL128" s="177"/>
      <c r="BM128" s="176"/>
      <c r="BN128" s="176"/>
      <c r="BO128" s="153"/>
      <c r="BP128" s="176"/>
      <c r="BQ128" s="177"/>
      <c r="BR128" s="177"/>
      <c r="BS128" s="177"/>
      <c r="BT128" s="155"/>
      <c r="BU128" s="155"/>
      <c r="BV128" s="151"/>
      <c r="BW128" s="151"/>
      <c r="BX128" s="151"/>
      <c r="BY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43"/>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88"/>
      <c r="AX129" s="180"/>
      <c r="AY129" s="180"/>
      <c r="AZ129" s="180"/>
      <c r="BA129" s="180"/>
      <c r="BB129" s="123"/>
      <c r="BC129" s="189"/>
      <c r="BD129" s="189"/>
      <c r="BE129" s="189"/>
      <c r="BF129" s="189"/>
      <c r="BG129" s="189"/>
      <c r="BI129" s="177"/>
      <c r="BJ129" s="177"/>
      <c r="BK129" s="177"/>
      <c r="BL129" s="177"/>
      <c r="BM129" s="176"/>
      <c r="BN129" s="176"/>
      <c r="BO129" s="153"/>
      <c r="BP129" s="176"/>
      <c r="BQ129" s="177"/>
      <c r="BR129" s="177"/>
      <c r="BS129" s="177"/>
      <c r="BT129" s="155"/>
      <c r="BU129" s="155"/>
      <c r="BV129" s="151"/>
      <c r="BW129" s="151"/>
      <c r="BX129" s="151"/>
      <c r="BY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43"/>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88"/>
      <c r="AX130" s="180"/>
      <c r="AY130" s="180"/>
      <c r="AZ130" s="180"/>
      <c r="BA130" s="180"/>
      <c r="BB130" s="123"/>
      <c r="BC130" s="189"/>
      <c r="BD130" s="189"/>
      <c r="BE130" s="189"/>
      <c r="BF130" s="189"/>
      <c r="BG130" s="189"/>
      <c r="BI130" s="177"/>
      <c r="BJ130" s="177"/>
      <c r="BK130" s="177"/>
      <c r="BL130" s="177"/>
      <c r="BM130" s="176"/>
      <c r="BN130" s="176"/>
      <c r="BO130" s="153"/>
      <c r="BP130" s="176"/>
      <c r="BQ130" s="177"/>
      <c r="BR130" s="177"/>
      <c r="BS130" s="177"/>
      <c r="BT130" s="155"/>
      <c r="BU130" s="155"/>
      <c r="BV130" s="151"/>
      <c r="BW130" s="151"/>
      <c r="BX130" s="151"/>
      <c r="BY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43"/>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88"/>
      <c r="AX131" s="180"/>
      <c r="AY131" s="180"/>
      <c r="AZ131" s="180"/>
      <c r="BA131" s="180"/>
      <c r="BB131" s="123"/>
      <c r="BC131" s="189"/>
      <c r="BD131" s="189"/>
      <c r="BE131" s="189"/>
      <c r="BF131" s="189"/>
      <c r="BG131" s="189"/>
      <c r="BI131" s="177"/>
      <c r="BJ131" s="177"/>
      <c r="BK131" s="177"/>
      <c r="BL131" s="177"/>
      <c r="BM131" s="176"/>
      <c r="BN131" s="176"/>
      <c r="BO131" s="153"/>
      <c r="BP131" s="176"/>
      <c r="BQ131" s="177"/>
      <c r="BR131" s="177"/>
      <c r="BS131" s="177"/>
      <c r="BT131" s="155"/>
      <c r="BU131" s="155"/>
      <c r="BV131" s="151"/>
      <c r="BW131" s="151"/>
      <c r="BX131" s="151"/>
      <c r="BY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43"/>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88"/>
      <c r="AX132" s="180"/>
      <c r="AY132" s="180"/>
      <c r="AZ132" s="180"/>
      <c r="BA132" s="180"/>
      <c r="BB132" s="123"/>
      <c r="BC132" s="189"/>
      <c r="BD132" s="189"/>
      <c r="BE132" s="189"/>
      <c r="BF132" s="189"/>
      <c r="BG132" s="189"/>
      <c r="BI132" s="177"/>
      <c r="BJ132" s="177"/>
      <c r="BK132" s="177"/>
      <c r="BL132" s="177"/>
      <c r="BM132" s="176"/>
      <c r="BN132" s="176"/>
      <c r="BO132" s="153"/>
      <c r="BP132" s="176"/>
      <c r="BQ132" s="177"/>
      <c r="BR132" s="177"/>
      <c r="BS132" s="177"/>
      <c r="BT132" s="155"/>
      <c r="BU132" s="155"/>
      <c r="BV132" s="151"/>
      <c r="BW132" s="151"/>
      <c r="BX132" s="151"/>
      <c r="BY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43"/>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88"/>
      <c r="AX133" s="180"/>
      <c r="AY133" s="180"/>
      <c r="AZ133" s="180"/>
      <c r="BA133" s="180"/>
      <c r="BB133" s="123"/>
      <c r="BC133" s="189"/>
      <c r="BD133" s="189"/>
      <c r="BE133" s="189"/>
      <c r="BF133" s="189"/>
      <c r="BG133" s="189"/>
      <c r="BI133" s="177"/>
      <c r="BJ133" s="177"/>
      <c r="BK133" s="177"/>
      <c r="BL133" s="177"/>
      <c r="BM133" s="176"/>
      <c r="BN133" s="176"/>
      <c r="BO133" s="153"/>
      <c r="BP133" s="176"/>
      <c r="BQ133" s="177"/>
      <c r="BR133" s="177"/>
      <c r="BS133" s="177"/>
      <c r="BT133" s="155"/>
      <c r="BU133" s="155"/>
      <c r="BV133" s="151"/>
      <c r="BW133" s="151"/>
      <c r="BX133" s="151"/>
      <c r="BY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43"/>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88"/>
      <c r="AX134" s="180"/>
      <c r="AY134" s="180"/>
      <c r="AZ134" s="180"/>
      <c r="BA134" s="180"/>
      <c r="BB134" s="123"/>
      <c r="BC134" s="189"/>
      <c r="BD134" s="189"/>
      <c r="BE134" s="189"/>
      <c r="BF134" s="189"/>
      <c r="BG134" s="189"/>
      <c r="BI134" s="177"/>
      <c r="BJ134" s="177"/>
      <c r="BK134" s="177"/>
      <c r="BL134" s="177"/>
      <c r="BM134" s="176"/>
      <c r="BN134" s="176"/>
      <c r="BO134" s="153"/>
      <c r="BP134" s="176"/>
      <c r="BQ134" s="177"/>
      <c r="BR134" s="177"/>
      <c r="BS134" s="177"/>
      <c r="BT134" s="155"/>
      <c r="BU134" s="155"/>
      <c r="BV134" s="151"/>
      <c r="BW134" s="151"/>
      <c r="BX134" s="151"/>
      <c r="BY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43"/>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88"/>
      <c r="AX135" s="180"/>
      <c r="AY135" s="180"/>
      <c r="AZ135" s="180"/>
      <c r="BA135" s="180"/>
      <c r="BB135" s="123"/>
      <c r="BC135" s="189"/>
      <c r="BD135" s="189"/>
      <c r="BE135" s="189"/>
      <c r="BF135" s="189"/>
      <c r="BG135" s="189"/>
      <c r="BI135" s="177"/>
      <c r="BJ135" s="177"/>
      <c r="BK135" s="177"/>
      <c r="BL135" s="177"/>
      <c r="BM135" s="176"/>
      <c r="BN135" s="176"/>
      <c r="BO135" s="153"/>
      <c r="BP135" s="176"/>
      <c r="BQ135" s="177"/>
      <c r="BR135" s="177"/>
      <c r="BS135" s="177"/>
      <c r="BT135" s="155"/>
      <c r="BU135" s="155"/>
      <c r="BV135" s="151"/>
      <c r="BW135" s="151"/>
      <c r="BX135" s="151"/>
      <c r="BY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43"/>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88"/>
      <c r="AX136" s="180"/>
      <c r="AY136" s="180"/>
      <c r="AZ136" s="180"/>
      <c r="BA136" s="180"/>
      <c r="BB136" s="123"/>
      <c r="BC136" s="189"/>
      <c r="BD136" s="189"/>
      <c r="BE136" s="189"/>
      <c r="BF136" s="189"/>
      <c r="BG136" s="189"/>
      <c r="BI136" s="177"/>
      <c r="BJ136" s="177"/>
      <c r="BK136" s="177"/>
      <c r="BL136" s="177"/>
      <c r="BM136" s="176"/>
      <c r="BN136" s="176"/>
      <c r="BO136" s="153"/>
      <c r="BP136" s="176"/>
      <c r="BQ136" s="177"/>
      <c r="BR136" s="177"/>
      <c r="BS136" s="177"/>
      <c r="BT136" s="155"/>
      <c r="BU136" s="155"/>
      <c r="BV136" s="151"/>
      <c r="BW136" s="151"/>
      <c r="BX136" s="151"/>
      <c r="BY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43"/>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88"/>
      <c r="AX137" s="180"/>
      <c r="AY137" s="180"/>
      <c r="AZ137" s="180"/>
      <c r="BA137" s="180"/>
      <c r="BB137" s="123"/>
      <c r="BC137" s="189"/>
      <c r="BD137" s="189"/>
      <c r="BE137" s="189"/>
      <c r="BF137" s="189"/>
      <c r="BG137" s="189"/>
      <c r="BI137" s="177"/>
      <c r="BJ137" s="177"/>
      <c r="BK137" s="177"/>
      <c r="BL137" s="177"/>
      <c r="BM137" s="176"/>
      <c r="BN137" s="176"/>
      <c r="BO137" s="153"/>
      <c r="BP137" s="176"/>
      <c r="BQ137" s="177"/>
      <c r="BR137" s="177"/>
      <c r="BS137" s="177"/>
      <c r="BT137" s="155"/>
      <c r="BU137" s="155"/>
      <c r="BV137" s="151"/>
      <c r="BW137" s="151"/>
      <c r="BX137" s="151"/>
      <c r="BY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43"/>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88"/>
      <c r="AX138" s="180"/>
      <c r="AY138" s="180"/>
      <c r="AZ138" s="180"/>
      <c r="BA138" s="180"/>
      <c r="BB138" s="123"/>
      <c r="BC138" s="189"/>
      <c r="BD138" s="189"/>
      <c r="BE138" s="189"/>
      <c r="BF138" s="189"/>
      <c r="BG138" s="189"/>
      <c r="BI138" s="177"/>
      <c r="BJ138" s="177"/>
      <c r="BK138" s="177"/>
      <c r="BL138" s="177"/>
      <c r="BM138" s="176"/>
      <c r="BN138" s="176"/>
      <c r="BO138" s="153"/>
      <c r="BP138" s="176"/>
      <c r="BQ138" s="177"/>
      <c r="BR138" s="177"/>
      <c r="BS138" s="177"/>
      <c r="BT138" s="155"/>
      <c r="BU138" s="155"/>
      <c r="BV138" s="151"/>
      <c r="BW138" s="151"/>
      <c r="BX138" s="151"/>
      <c r="BY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43"/>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88"/>
      <c r="AX139" s="180"/>
      <c r="AY139" s="180"/>
      <c r="AZ139" s="180"/>
      <c r="BA139" s="180"/>
      <c r="BB139" s="123"/>
      <c r="BC139" s="189"/>
      <c r="BD139" s="189"/>
      <c r="BE139" s="189"/>
      <c r="BF139" s="189"/>
      <c r="BG139" s="189"/>
      <c r="BI139" s="177"/>
      <c r="BJ139" s="177"/>
      <c r="BK139" s="177"/>
      <c r="BL139" s="177"/>
      <c r="BM139" s="176"/>
      <c r="BN139" s="176"/>
      <c r="BO139" s="153"/>
      <c r="BP139" s="176"/>
      <c r="BQ139" s="177"/>
      <c r="BR139" s="177"/>
      <c r="BS139" s="177"/>
      <c r="BT139" s="155"/>
      <c r="BU139" s="155"/>
      <c r="BV139" s="151"/>
      <c r="BW139" s="151"/>
      <c r="BX139" s="151"/>
      <c r="BY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43"/>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88"/>
      <c r="AX140" s="180"/>
      <c r="AY140" s="180"/>
      <c r="AZ140" s="180"/>
      <c r="BA140" s="180"/>
      <c r="BB140" s="123"/>
      <c r="BC140" s="189"/>
      <c r="BD140" s="189"/>
      <c r="BE140" s="189"/>
      <c r="BF140" s="189"/>
      <c r="BG140" s="189"/>
      <c r="BI140" s="177"/>
      <c r="BJ140" s="177"/>
      <c r="BK140" s="177"/>
      <c r="BL140" s="177"/>
      <c r="BM140" s="176"/>
      <c r="BN140" s="176"/>
      <c r="BO140" s="153"/>
      <c r="BP140" s="176"/>
      <c r="BQ140" s="177"/>
      <c r="BR140" s="177"/>
      <c r="BS140" s="177"/>
      <c r="BT140" s="155"/>
      <c r="BU140" s="155"/>
      <c r="BV140" s="151"/>
      <c r="BW140" s="151"/>
      <c r="BX140" s="151"/>
      <c r="BY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43"/>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88"/>
      <c r="AX141" s="180"/>
      <c r="AY141" s="180"/>
      <c r="AZ141" s="180"/>
      <c r="BA141" s="180"/>
      <c r="BB141" s="123"/>
      <c r="BC141" s="189"/>
      <c r="BD141" s="189"/>
      <c r="BE141" s="189"/>
      <c r="BF141" s="189"/>
      <c r="BG141" s="189"/>
      <c r="BI141" s="177"/>
      <c r="BJ141" s="177"/>
      <c r="BK141" s="177"/>
      <c r="BL141" s="177"/>
      <c r="BM141" s="176"/>
      <c r="BN141" s="176"/>
      <c r="BO141" s="153"/>
      <c r="BP141" s="176"/>
      <c r="BQ141" s="177"/>
      <c r="BR141" s="177"/>
      <c r="BS141" s="177"/>
      <c r="BT141" s="155"/>
      <c r="BU141" s="155"/>
      <c r="BV141" s="151"/>
      <c r="BW141" s="151"/>
      <c r="BX141" s="151"/>
      <c r="BY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43"/>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88"/>
      <c r="AX142" s="180"/>
      <c r="AY142" s="180"/>
      <c r="AZ142" s="180"/>
      <c r="BA142" s="180"/>
      <c r="BB142" s="123"/>
      <c r="BC142" s="189"/>
      <c r="BD142" s="189"/>
      <c r="BE142" s="189"/>
      <c r="BF142" s="189"/>
      <c r="BG142" s="189"/>
      <c r="BI142" s="177"/>
      <c r="BJ142" s="177"/>
      <c r="BK142" s="177"/>
      <c r="BL142" s="177"/>
      <c r="BM142" s="176"/>
      <c r="BN142" s="176"/>
      <c r="BO142" s="153"/>
      <c r="BP142" s="176"/>
      <c r="BQ142" s="177"/>
      <c r="BR142" s="177"/>
      <c r="BS142" s="177"/>
      <c r="BT142" s="155"/>
      <c r="BU142" s="155"/>
      <c r="BV142" s="151"/>
      <c r="BW142" s="151"/>
      <c r="BX142" s="151"/>
      <c r="BY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43"/>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88"/>
      <c r="AX143" s="180"/>
      <c r="AY143" s="180"/>
      <c r="AZ143" s="180"/>
      <c r="BA143" s="180"/>
      <c r="BB143" s="123"/>
      <c r="BC143" s="189"/>
      <c r="BD143" s="189"/>
      <c r="BE143" s="189"/>
      <c r="BF143" s="189"/>
      <c r="BG143" s="189"/>
      <c r="BI143" s="177"/>
      <c r="BJ143" s="177"/>
      <c r="BK143" s="177"/>
      <c r="BL143" s="177"/>
      <c r="BM143" s="176"/>
      <c r="BN143" s="176"/>
      <c r="BO143" s="153"/>
      <c r="BP143" s="176"/>
      <c r="BQ143" s="177"/>
      <c r="BR143" s="177"/>
      <c r="BS143" s="177"/>
      <c r="BT143" s="155"/>
      <c r="BU143" s="155"/>
      <c r="BV143" s="151"/>
      <c r="BW143" s="151"/>
      <c r="BX143" s="151"/>
      <c r="BY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43"/>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88"/>
      <c r="AX144" s="180"/>
      <c r="AY144" s="180"/>
      <c r="AZ144" s="180"/>
      <c r="BA144" s="180"/>
      <c r="BB144" s="123"/>
      <c r="BC144" s="189"/>
      <c r="BD144" s="189"/>
      <c r="BE144" s="189"/>
      <c r="BF144" s="189"/>
      <c r="BG144" s="189"/>
      <c r="BI144" s="177"/>
      <c r="BJ144" s="177"/>
      <c r="BK144" s="177"/>
      <c r="BL144" s="177"/>
      <c r="BM144" s="176"/>
      <c r="BN144" s="176"/>
      <c r="BO144" s="153"/>
      <c r="BP144" s="176"/>
      <c r="BQ144" s="177"/>
      <c r="BR144" s="177"/>
      <c r="BS144" s="177"/>
      <c r="BT144" s="155"/>
      <c r="BU144" s="155"/>
      <c r="BV144" s="151"/>
      <c r="BW144" s="151"/>
      <c r="BX144" s="151"/>
      <c r="BY144" s="151"/>
    </row>
    <row r="145" customFormat="false" ht="12.75" hidden="false" customHeight="false" outlineLevel="0" collapsed="false">
      <c r="A145" s="160"/>
      <c r="B145" s="160"/>
      <c r="C145" s="160"/>
      <c r="D145" s="187"/>
      <c r="E145" s="187"/>
      <c r="F145" s="160"/>
      <c r="G145" s="160"/>
      <c r="H145" s="160"/>
      <c r="I145" s="160"/>
      <c r="J145" s="160"/>
      <c r="K145" s="160"/>
      <c r="L145" s="160"/>
      <c r="M145" s="160"/>
      <c r="N145" s="160"/>
      <c r="O145" s="160"/>
      <c r="P145" s="160"/>
      <c r="Q145" s="160"/>
      <c r="R145" s="160"/>
      <c r="S145" s="160"/>
      <c r="T145" s="143"/>
      <c r="U145" s="160"/>
      <c r="V145" s="160"/>
      <c r="W145" s="160"/>
      <c r="X145" s="160"/>
      <c r="Y145" s="160"/>
      <c r="Z145" s="160"/>
      <c r="AA145" s="160"/>
      <c r="AB145" s="160"/>
      <c r="AC145" s="160"/>
      <c r="AD145" s="160"/>
      <c r="AE145" s="160"/>
      <c r="AF145" s="160"/>
      <c r="AG145" s="160"/>
      <c r="AH145" s="160"/>
      <c r="AI145" s="160"/>
      <c r="AJ145" s="160"/>
      <c r="AK145" s="160"/>
      <c r="AL145" s="160"/>
      <c r="AM145" s="160"/>
      <c r="AN145" s="160"/>
      <c r="AO145" s="160"/>
      <c r="AP145" s="160"/>
      <c r="AQ145" s="160"/>
      <c r="AR145" s="160"/>
      <c r="AS145" s="160"/>
      <c r="AT145" s="160"/>
      <c r="AU145" s="160"/>
      <c r="AV145" s="160"/>
      <c r="AW145" s="188"/>
      <c r="AX145" s="180"/>
      <c r="AY145" s="180"/>
      <c r="AZ145" s="180"/>
      <c r="BA145" s="180"/>
      <c r="BB145" s="123"/>
      <c r="BC145" s="189"/>
      <c r="BD145" s="189"/>
      <c r="BE145" s="189"/>
      <c r="BF145" s="189"/>
      <c r="BG145" s="189"/>
      <c r="BI145" s="177"/>
      <c r="BJ145" s="177"/>
      <c r="BK145" s="177"/>
      <c r="BL145" s="177"/>
      <c r="BM145" s="176"/>
      <c r="BN145" s="176"/>
      <c r="BO145" s="153"/>
      <c r="BP145" s="176"/>
      <c r="BQ145" s="177"/>
      <c r="BR145" s="177"/>
      <c r="BS145" s="177"/>
      <c r="BT145" s="155"/>
      <c r="BU145" s="155"/>
      <c r="BV145" s="151"/>
      <c r="BW145" s="151"/>
      <c r="BX145" s="151"/>
      <c r="BY145" s="151"/>
    </row>
    <row r="146" customFormat="false" ht="12.75" hidden="false" customHeight="false" outlineLevel="0" collapsed="false">
      <c r="A146" s="160"/>
      <c r="B146" s="160"/>
      <c r="C146" s="160"/>
      <c r="D146" s="187"/>
      <c r="E146" s="187"/>
      <c r="F146" s="160"/>
      <c r="G146" s="160"/>
      <c r="H146" s="160"/>
      <c r="I146" s="160"/>
      <c r="J146" s="160"/>
      <c r="K146" s="160"/>
      <c r="L146" s="160"/>
      <c r="M146" s="160"/>
      <c r="N146" s="160"/>
      <c r="O146" s="160"/>
      <c r="P146" s="160"/>
      <c r="Q146" s="160"/>
      <c r="R146" s="160"/>
      <c r="S146" s="160"/>
      <c r="T146" s="143"/>
      <c r="U146" s="160"/>
      <c r="V146" s="160"/>
      <c r="W146" s="160"/>
      <c r="X146" s="160"/>
      <c r="Y146" s="160"/>
      <c r="Z146" s="160"/>
      <c r="AA146" s="160"/>
      <c r="AB146" s="160"/>
      <c r="AC146" s="160"/>
      <c r="AD146" s="160"/>
      <c r="AE146" s="160"/>
      <c r="AF146" s="160"/>
      <c r="AG146" s="160"/>
      <c r="AH146" s="160"/>
      <c r="AI146" s="160"/>
      <c r="AJ146" s="160"/>
      <c r="AK146" s="160"/>
      <c r="AL146" s="160"/>
      <c r="AM146" s="160"/>
      <c r="AN146" s="160"/>
      <c r="AO146" s="160"/>
      <c r="AP146" s="160"/>
      <c r="AQ146" s="160"/>
      <c r="AR146" s="160"/>
      <c r="AS146" s="160"/>
      <c r="AT146" s="160"/>
      <c r="AU146" s="160"/>
      <c r="AV146" s="160"/>
      <c r="AW146" s="188"/>
      <c r="AX146" s="180"/>
      <c r="AY146" s="180"/>
      <c r="AZ146" s="180"/>
      <c r="BA146" s="180"/>
      <c r="BB146" s="123"/>
      <c r="BC146" s="189"/>
      <c r="BD146" s="189"/>
      <c r="BE146" s="189"/>
      <c r="BF146" s="189"/>
      <c r="BG146" s="189"/>
      <c r="BI146" s="177"/>
      <c r="BJ146" s="177"/>
      <c r="BK146" s="177"/>
      <c r="BL146" s="177"/>
      <c r="BM146" s="176"/>
      <c r="BN146" s="176"/>
      <c r="BO146" s="153"/>
      <c r="BP146" s="176"/>
      <c r="BQ146" s="177"/>
      <c r="BR146" s="177"/>
      <c r="BS146" s="177"/>
      <c r="BT146" s="155"/>
      <c r="BU146" s="155"/>
      <c r="BV146" s="151"/>
      <c r="BW146" s="151"/>
      <c r="BX146" s="151"/>
      <c r="BY146" s="151"/>
    </row>
    <row r="147" customFormat="false" ht="12.75" hidden="false" customHeight="false" outlineLevel="0" collapsed="false">
      <c r="A147" s="160"/>
      <c r="B147" s="160"/>
      <c r="C147" s="160"/>
      <c r="D147" s="187"/>
      <c r="E147" s="187"/>
      <c r="F147" s="160"/>
      <c r="G147" s="160"/>
      <c r="H147" s="160"/>
      <c r="I147" s="160"/>
      <c r="J147" s="160"/>
      <c r="K147" s="160"/>
      <c r="L147" s="160"/>
      <c r="M147" s="160"/>
      <c r="N147" s="160"/>
      <c r="O147" s="160"/>
      <c r="P147" s="160"/>
      <c r="Q147" s="160"/>
      <c r="R147" s="160"/>
      <c r="S147" s="160"/>
      <c r="T147" s="143"/>
      <c r="U147" s="160"/>
      <c r="V147" s="160"/>
      <c r="W147" s="160"/>
      <c r="X147" s="160"/>
      <c r="Y147" s="160"/>
      <c r="Z147" s="160"/>
      <c r="AA147" s="160"/>
      <c r="AB147" s="160"/>
      <c r="AC147" s="160"/>
      <c r="AD147" s="160"/>
      <c r="AE147" s="160"/>
      <c r="AF147" s="160"/>
      <c r="AG147" s="160"/>
      <c r="AH147" s="160"/>
      <c r="AI147" s="160"/>
      <c r="AJ147" s="160"/>
      <c r="AK147" s="160"/>
      <c r="AL147" s="160"/>
      <c r="AM147" s="160"/>
      <c r="AN147" s="160"/>
      <c r="AO147" s="160"/>
      <c r="AP147" s="160"/>
      <c r="AQ147" s="160"/>
      <c r="AR147" s="160"/>
      <c r="AS147" s="160"/>
      <c r="AT147" s="160"/>
      <c r="AU147" s="160"/>
      <c r="AV147" s="160"/>
      <c r="AW147" s="188"/>
      <c r="AX147" s="180"/>
      <c r="AY147" s="180"/>
      <c r="AZ147" s="180"/>
      <c r="BA147" s="180"/>
      <c r="BB147" s="123"/>
      <c r="BC147" s="189"/>
      <c r="BD147" s="189"/>
      <c r="BE147" s="189"/>
      <c r="BF147" s="189"/>
      <c r="BG147" s="189"/>
      <c r="BI147" s="177"/>
      <c r="BJ147" s="177"/>
      <c r="BK147" s="177"/>
      <c r="BL147" s="177"/>
      <c r="BM147" s="176"/>
      <c r="BN147" s="176"/>
      <c r="BO147" s="153"/>
      <c r="BP147" s="176"/>
      <c r="BQ147" s="177"/>
      <c r="BR147" s="177"/>
      <c r="BS147" s="177"/>
      <c r="BT147" s="155"/>
      <c r="BU147" s="155"/>
      <c r="BV147" s="151"/>
      <c r="BW147" s="151"/>
      <c r="BX147" s="151"/>
      <c r="BY147" s="151"/>
    </row>
    <row r="148" customFormat="false" ht="12.75" hidden="false" customHeight="false" outlineLevel="0" collapsed="false">
      <c r="A148" s="160"/>
      <c r="B148" s="160"/>
      <c r="C148" s="160"/>
      <c r="D148" s="187"/>
      <c r="E148" s="187"/>
      <c r="F148" s="160"/>
      <c r="G148" s="160"/>
      <c r="H148" s="160"/>
      <c r="I148" s="160"/>
      <c r="J148" s="160"/>
      <c r="K148" s="160"/>
      <c r="L148" s="160"/>
      <c r="M148" s="160"/>
      <c r="N148" s="160"/>
      <c r="O148" s="160"/>
      <c r="P148" s="160"/>
      <c r="Q148" s="160"/>
      <c r="R148" s="160"/>
      <c r="S148" s="160"/>
      <c r="T148" s="143"/>
      <c r="U148" s="160"/>
      <c r="V148" s="160"/>
      <c r="W148" s="160"/>
      <c r="X148" s="160"/>
      <c r="Y148" s="160"/>
      <c r="Z148" s="160"/>
      <c r="AA148" s="160"/>
      <c r="AB148" s="160"/>
      <c r="AC148" s="160"/>
      <c r="AD148" s="160"/>
      <c r="AE148" s="160"/>
      <c r="AF148" s="160"/>
      <c r="AG148" s="160"/>
      <c r="AH148" s="160"/>
      <c r="AI148" s="160"/>
      <c r="AJ148" s="160"/>
      <c r="AK148" s="160"/>
      <c r="AL148" s="160"/>
      <c r="AM148" s="160"/>
      <c r="AN148" s="160"/>
      <c r="AO148" s="160"/>
      <c r="AP148" s="160"/>
      <c r="AQ148" s="160"/>
      <c r="AR148" s="160"/>
      <c r="AS148" s="160"/>
      <c r="AT148" s="160"/>
      <c r="AU148" s="160"/>
      <c r="AV148" s="160"/>
      <c r="AW148" s="188"/>
      <c r="AX148" s="180"/>
      <c r="AY148" s="180"/>
      <c r="AZ148" s="180"/>
      <c r="BA148" s="180"/>
      <c r="BB148" s="123"/>
      <c r="BC148" s="189"/>
      <c r="BD148" s="189"/>
      <c r="BE148" s="189"/>
      <c r="BF148" s="189"/>
      <c r="BG148" s="189"/>
      <c r="BI148" s="177"/>
      <c r="BJ148" s="177"/>
      <c r="BK148" s="177"/>
      <c r="BL148" s="177"/>
      <c r="BM148" s="176"/>
      <c r="BN148" s="176"/>
      <c r="BO148" s="153"/>
      <c r="BP148" s="176"/>
      <c r="BQ148" s="177"/>
      <c r="BR148" s="177"/>
      <c r="BS148" s="177"/>
      <c r="BT148" s="155"/>
      <c r="BU148" s="155"/>
      <c r="BV148" s="151"/>
      <c r="BW148" s="151"/>
      <c r="BX148" s="151"/>
      <c r="BY148" s="151"/>
    </row>
    <row r="149" customFormat="false" ht="12.75" hidden="false" customHeight="false" outlineLevel="0" collapsed="false">
      <c r="A149" s="160"/>
      <c r="B149" s="160"/>
      <c r="C149" s="160"/>
      <c r="D149" s="187"/>
      <c r="E149" s="187"/>
      <c r="F149" s="160"/>
      <c r="G149" s="160"/>
      <c r="H149" s="160"/>
      <c r="I149" s="160"/>
      <c r="J149" s="160"/>
      <c r="K149" s="160"/>
      <c r="L149" s="160"/>
      <c r="M149" s="160"/>
      <c r="N149" s="160"/>
      <c r="O149" s="160"/>
      <c r="P149" s="160"/>
      <c r="Q149" s="160"/>
      <c r="R149" s="160"/>
      <c r="S149" s="160"/>
      <c r="T149" s="143"/>
      <c r="U149" s="160"/>
      <c r="V149" s="160"/>
      <c r="W149" s="160"/>
      <c r="X149" s="160"/>
      <c r="Y149" s="160"/>
      <c r="Z149" s="160"/>
      <c r="AA149" s="160"/>
      <c r="AB149" s="160"/>
      <c r="AC149" s="160"/>
      <c r="AD149" s="160"/>
      <c r="AE149" s="160"/>
      <c r="AF149" s="160"/>
      <c r="AG149" s="160"/>
      <c r="AH149" s="160"/>
      <c r="AI149" s="160"/>
      <c r="AJ149" s="160"/>
      <c r="AK149" s="160"/>
      <c r="AL149" s="160"/>
      <c r="AM149" s="160"/>
      <c r="AN149" s="160"/>
      <c r="AO149" s="160"/>
      <c r="AP149" s="160"/>
      <c r="AQ149" s="160"/>
      <c r="AR149" s="160"/>
      <c r="AS149" s="160"/>
      <c r="AT149" s="160"/>
      <c r="AU149" s="160"/>
      <c r="AV149" s="160"/>
      <c r="AW149" s="188"/>
      <c r="AX149" s="180"/>
      <c r="AY149" s="180"/>
      <c r="AZ149" s="180"/>
      <c r="BA149" s="180"/>
      <c r="BB149" s="123"/>
      <c r="BC149" s="189"/>
      <c r="BD149" s="189"/>
      <c r="BE149" s="189"/>
      <c r="BF149" s="189"/>
      <c r="BG149" s="189"/>
      <c r="BI149" s="177"/>
      <c r="BJ149" s="177"/>
      <c r="BK149" s="177"/>
      <c r="BL149" s="177"/>
      <c r="BM149" s="176"/>
      <c r="BN149" s="176"/>
      <c r="BO149" s="153"/>
      <c r="BP149" s="176"/>
      <c r="BQ149" s="177"/>
      <c r="BR149" s="177"/>
      <c r="BS149" s="177"/>
      <c r="BT149" s="155"/>
      <c r="BU149" s="155"/>
      <c r="BV149" s="151"/>
      <c r="BW149" s="151"/>
      <c r="BX149" s="151"/>
      <c r="BY149" s="151"/>
    </row>
    <row r="150" customFormat="false" ht="12.75" hidden="false" customHeight="false" outlineLevel="0" collapsed="false">
      <c r="A150" s="160"/>
      <c r="B150" s="160"/>
      <c r="C150" s="160"/>
      <c r="D150" s="187"/>
      <c r="E150" s="187"/>
      <c r="F150" s="160"/>
      <c r="G150" s="160"/>
      <c r="H150" s="160"/>
      <c r="I150" s="160"/>
      <c r="J150" s="160"/>
      <c r="K150" s="160"/>
      <c r="L150" s="160"/>
      <c r="M150" s="160"/>
      <c r="N150" s="160"/>
      <c r="O150" s="160"/>
      <c r="P150" s="160"/>
      <c r="Q150" s="160"/>
      <c r="R150" s="160"/>
      <c r="S150" s="160"/>
      <c r="T150" s="143"/>
      <c r="U150" s="160"/>
      <c r="V150" s="160"/>
      <c r="W150" s="160"/>
      <c r="X150" s="160"/>
      <c r="Y150" s="160"/>
      <c r="Z150" s="160"/>
      <c r="AA150" s="160"/>
      <c r="AB150" s="160"/>
      <c r="AC150" s="160"/>
      <c r="AD150" s="160"/>
      <c r="AE150" s="160"/>
      <c r="AF150" s="160"/>
      <c r="AG150" s="160"/>
      <c r="AH150" s="160"/>
      <c r="AI150" s="160"/>
      <c r="AJ150" s="160"/>
      <c r="AK150" s="160"/>
      <c r="AL150" s="160"/>
      <c r="AM150" s="160"/>
      <c r="AN150" s="160"/>
      <c r="AO150" s="160"/>
      <c r="AP150" s="160"/>
      <c r="AQ150" s="160"/>
      <c r="AR150" s="160"/>
      <c r="AS150" s="160"/>
      <c r="AT150" s="160"/>
      <c r="AU150" s="160"/>
      <c r="AV150" s="160"/>
      <c r="AW150" s="188"/>
      <c r="AX150" s="180"/>
      <c r="AY150" s="180"/>
      <c r="AZ150" s="180"/>
      <c r="BA150" s="180"/>
      <c r="BB150" s="123"/>
      <c r="BC150" s="189"/>
      <c r="BD150" s="189"/>
      <c r="BE150" s="189"/>
      <c r="BF150" s="189"/>
      <c r="BG150" s="189"/>
      <c r="BI150" s="177"/>
      <c r="BJ150" s="177"/>
      <c r="BK150" s="177"/>
      <c r="BL150" s="177"/>
      <c r="BM150" s="176"/>
      <c r="BN150" s="176"/>
      <c r="BO150" s="153"/>
      <c r="BP150" s="176"/>
      <c r="BQ150" s="177"/>
      <c r="BR150" s="177"/>
      <c r="BS150" s="177"/>
      <c r="BT150" s="155"/>
      <c r="BU150" s="155"/>
      <c r="BV150" s="151"/>
      <c r="BW150" s="151"/>
      <c r="BX150" s="151"/>
      <c r="BY150" s="151"/>
    </row>
    <row r="151" customFormat="false" ht="12.75" hidden="false" customHeight="false" outlineLevel="0" collapsed="false">
      <c r="A151" s="160"/>
      <c r="B151" s="160"/>
      <c r="C151" s="160"/>
      <c r="D151" s="187"/>
      <c r="E151" s="187"/>
      <c r="F151" s="160"/>
      <c r="G151" s="160"/>
      <c r="H151" s="160"/>
      <c r="I151" s="160"/>
      <c r="J151" s="160"/>
      <c r="K151" s="160"/>
      <c r="L151" s="160"/>
      <c r="M151" s="160"/>
      <c r="N151" s="160"/>
      <c r="O151" s="160"/>
      <c r="P151" s="160"/>
      <c r="Q151" s="160"/>
      <c r="R151" s="160"/>
      <c r="S151" s="160"/>
      <c r="T151" s="143"/>
      <c r="U151" s="160"/>
      <c r="V151" s="160"/>
      <c r="W151" s="160"/>
      <c r="X151" s="160"/>
      <c r="Y151" s="160"/>
      <c r="Z151" s="160"/>
      <c r="AA151" s="160"/>
      <c r="AB151" s="160"/>
      <c r="AC151" s="160"/>
      <c r="AD151" s="160"/>
      <c r="AE151" s="160"/>
      <c r="AF151" s="160"/>
      <c r="AG151" s="160"/>
      <c r="AH151" s="160"/>
      <c r="AI151" s="160"/>
      <c r="AJ151" s="160"/>
      <c r="AK151" s="160"/>
      <c r="AL151" s="160"/>
      <c r="AM151" s="160"/>
      <c r="AN151" s="160"/>
      <c r="AO151" s="160"/>
      <c r="AP151" s="160"/>
      <c r="AQ151" s="160"/>
      <c r="AR151" s="160"/>
      <c r="AS151" s="160"/>
      <c r="AT151" s="160"/>
      <c r="AU151" s="160"/>
      <c r="AV151" s="160"/>
      <c r="AW151" s="188"/>
      <c r="AX151" s="180"/>
      <c r="AY151" s="180"/>
      <c r="AZ151" s="180"/>
      <c r="BA151" s="180"/>
      <c r="BB151" s="123"/>
      <c r="BC151" s="189"/>
      <c r="BD151" s="189"/>
      <c r="BE151" s="189"/>
      <c r="BF151" s="189"/>
      <c r="BG151" s="189"/>
      <c r="BI151" s="177"/>
      <c r="BJ151" s="177"/>
      <c r="BK151" s="177"/>
      <c r="BL151" s="177"/>
      <c r="BM151" s="176"/>
      <c r="BN151" s="176"/>
      <c r="BO151" s="153"/>
      <c r="BP151" s="176"/>
      <c r="BQ151" s="177"/>
      <c r="BR151" s="177"/>
      <c r="BS151" s="177"/>
      <c r="BT151" s="155"/>
      <c r="BU151" s="155"/>
      <c r="BV151" s="151"/>
      <c r="BW151" s="151"/>
      <c r="BX151" s="151"/>
      <c r="BY151" s="151"/>
    </row>
    <row r="152" customFormat="false" ht="12.75" hidden="false" customHeight="false" outlineLevel="0" collapsed="false">
      <c r="A152" s="160"/>
      <c r="B152" s="160"/>
      <c r="C152" s="160"/>
      <c r="D152" s="187"/>
      <c r="E152" s="187"/>
      <c r="F152" s="160"/>
      <c r="G152" s="160"/>
      <c r="H152" s="160"/>
      <c r="I152" s="160"/>
      <c r="J152" s="160"/>
      <c r="K152" s="160"/>
      <c r="L152" s="160"/>
      <c r="M152" s="160"/>
      <c r="N152" s="160"/>
      <c r="O152" s="160"/>
      <c r="P152" s="160"/>
      <c r="Q152" s="160"/>
      <c r="R152" s="160"/>
      <c r="S152" s="160"/>
      <c r="T152" s="143"/>
      <c r="U152" s="160"/>
      <c r="V152" s="160"/>
      <c r="W152" s="160"/>
      <c r="X152" s="160"/>
      <c r="Y152" s="160"/>
      <c r="Z152" s="160"/>
      <c r="AA152" s="160"/>
      <c r="AB152" s="160"/>
      <c r="AC152" s="160"/>
      <c r="AD152" s="160"/>
      <c r="AE152" s="160"/>
      <c r="AF152" s="160"/>
      <c r="AG152" s="160"/>
      <c r="AH152" s="160"/>
      <c r="AI152" s="160"/>
      <c r="AJ152" s="160"/>
      <c r="AK152" s="160"/>
      <c r="AL152" s="160"/>
      <c r="AM152" s="160"/>
      <c r="AN152" s="160"/>
      <c r="AO152" s="160"/>
      <c r="AP152" s="160"/>
      <c r="AQ152" s="160"/>
      <c r="AR152" s="160"/>
      <c r="AS152" s="160"/>
      <c r="AT152" s="160"/>
      <c r="AU152" s="160"/>
      <c r="AV152" s="160"/>
      <c r="AW152" s="188"/>
      <c r="AX152" s="180"/>
      <c r="AY152" s="180"/>
      <c r="AZ152" s="180"/>
      <c r="BA152" s="180"/>
      <c r="BB152" s="123"/>
      <c r="BC152" s="189"/>
      <c r="BD152" s="189"/>
      <c r="BE152" s="189"/>
      <c r="BF152" s="189"/>
      <c r="BG152" s="189"/>
      <c r="BI152" s="177"/>
      <c r="BJ152" s="177"/>
      <c r="BK152" s="177"/>
      <c r="BL152" s="177"/>
      <c r="BM152" s="176"/>
      <c r="BN152" s="176"/>
      <c r="BO152" s="153"/>
      <c r="BP152" s="176"/>
      <c r="BQ152" s="177"/>
      <c r="BR152" s="177"/>
      <c r="BS152" s="177"/>
      <c r="BT152" s="155"/>
      <c r="BU152" s="155"/>
      <c r="BV152" s="151"/>
      <c r="BW152" s="151"/>
      <c r="BX152" s="151"/>
      <c r="BY152" s="151"/>
    </row>
    <row r="153" customFormat="false" ht="12.75" hidden="false" customHeight="false" outlineLevel="0" collapsed="false">
      <c r="A153" s="160"/>
      <c r="B153" s="160"/>
      <c r="C153" s="160"/>
      <c r="D153" s="187"/>
      <c r="E153" s="187"/>
      <c r="F153" s="160"/>
      <c r="G153" s="160"/>
      <c r="H153" s="160"/>
      <c r="I153" s="160"/>
      <c r="J153" s="160"/>
      <c r="K153" s="160"/>
      <c r="L153" s="160"/>
      <c r="M153" s="160"/>
      <c r="N153" s="160"/>
      <c r="O153" s="160"/>
      <c r="P153" s="160"/>
      <c r="Q153" s="160"/>
      <c r="R153" s="160"/>
      <c r="S153" s="160"/>
      <c r="T153" s="143"/>
      <c r="U153" s="160"/>
      <c r="V153" s="160"/>
      <c r="W153" s="160"/>
      <c r="X153" s="160"/>
      <c r="Y153" s="160"/>
      <c r="Z153" s="160"/>
      <c r="AA153" s="160"/>
      <c r="AB153" s="160"/>
      <c r="AC153" s="160"/>
      <c r="AD153" s="160"/>
      <c r="AE153" s="160"/>
      <c r="AF153" s="160"/>
      <c r="AG153" s="160"/>
      <c r="AH153" s="160"/>
      <c r="AI153" s="160"/>
      <c r="AJ153" s="160"/>
      <c r="AK153" s="160"/>
      <c r="AL153" s="160"/>
      <c r="AM153" s="160"/>
      <c r="AN153" s="160"/>
      <c r="AO153" s="160"/>
      <c r="AP153" s="160"/>
      <c r="AQ153" s="160"/>
      <c r="AR153" s="160"/>
      <c r="AS153" s="160"/>
      <c r="AT153" s="160"/>
      <c r="AU153" s="160"/>
      <c r="AV153" s="160"/>
      <c r="AW153" s="188"/>
      <c r="AX153" s="180"/>
      <c r="AY153" s="180"/>
      <c r="AZ153" s="180"/>
      <c r="BA153" s="180"/>
      <c r="BB153" s="123"/>
      <c r="BC153" s="189"/>
      <c r="BD153" s="189"/>
      <c r="BE153" s="189"/>
      <c r="BF153" s="189"/>
      <c r="BG153" s="189"/>
      <c r="BI153" s="177"/>
      <c r="BJ153" s="177"/>
      <c r="BK153" s="177"/>
      <c r="BL153" s="177"/>
      <c r="BM153" s="176"/>
      <c r="BN153" s="176"/>
      <c r="BO153" s="153"/>
      <c r="BP153" s="176"/>
      <c r="BQ153" s="177"/>
      <c r="BR153" s="177"/>
      <c r="BS153" s="177"/>
      <c r="BT153" s="155"/>
      <c r="BU153" s="155"/>
      <c r="BV153" s="151"/>
      <c r="BW153" s="151"/>
      <c r="BX153" s="151"/>
      <c r="BY153" s="151"/>
    </row>
    <row r="154" customFormat="false" ht="12.75" hidden="false" customHeight="false" outlineLevel="0" collapsed="false">
      <c r="A154" s="160"/>
      <c r="B154" s="160"/>
      <c r="C154" s="160"/>
      <c r="D154" s="187"/>
      <c r="E154" s="187"/>
      <c r="F154" s="160"/>
      <c r="G154" s="160"/>
      <c r="H154" s="160"/>
      <c r="I154" s="160"/>
      <c r="J154" s="160"/>
      <c r="K154" s="160"/>
      <c r="L154" s="160"/>
      <c r="M154" s="160"/>
      <c r="N154" s="160"/>
      <c r="O154" s="160"/>
      <c r="P154" s="160"/>
      <c r="Q154" s="160"/>
      <c r="R154" s="160"/>
      <c r="S154" s="160"/>
      <c r="T154" s="143"/>
      <c r="U154" s="160"/>
      <c r="V154" s="160"/>
      <c r="W154" s="160"/>
      <c r="X154" s="160"/>
      <c r="Y154" s="160"/>
      <c r="Z154" s="160"/>
      <c r="AA154" s="160"/>
      <c r="AB154" s="160"/>
      <c r="AC154" s="160"/>
      <c r="AD154" s="160"/>
      <c r="AE154" s="160"/>
      <c r="AF154" s="160"/>
      <c r="AG154" s="160"/>
      <c r="AH154" s="160"/>
      <c r="AI154" s="160"/>
      <c r="AJ154" s="160"/>
      <c r="AK154" s="160"/>
      <c r="AL154" s="160"/>
      <c r="AM154" s="160"/>
      <c r="AN154" s="160"/>
      <c r="AO154" s="160"/>
      <c r="AP154" s="160"/>
      <c r="AQ154" s="160"/>
      <c r="AR154" s="160"/>
      <c r="AS154" s="160"/>
      <c r="AT154" s="160"/>
      <c r="AU154" s="160"/>
      <c r="AV154" s="160"/>
      <c r="AW154" s="188"/>
      <c r="AX154" s="180"/>
      <c r="AY154" s="180"/>
      <c r="AZ154" s="180"/>
      <c r="BA154" s="180"/>
      <c r="BB154" s="123"/>
      <c r="BC154" s="189"/>
      <c r="BD154" s="189"/>
      <c r="BE154" s="189"/>
      <c r="BF154" s="189"/>
      <c r="BG154" s="189"/>
      <c r="BI154" s="177"/>
      <c r="BJ154" s="177"/>
      <c r="BK154" s="177"/>
      <c r="BL154" s="177"/>
      <c r="BM154" s="176"/>
      <c r="BN154" s="176"/>
      <c r="BO154" s="153"/>
      <c r="BP154" s="176"/>
      <c r="BQ154" s="177"/>
      <c r="BR154" s="177"/>
      <c r="BS154" s="177"/>
      <c r="BT154" s="155"/>
      <c r="BU154" s="155"/>
      <c r="BV154" s="151"/>
      <c r="BW154" s="151"/>
      <c r="BX154" s="151"/>
      <c r="BY154" s="151"/>
    </row>
    <row r="155" customFormat="false" ht="12.75" hidden="false" customHeight="false" outlineLevel="0" collapsed="false">
      <c r="A155" s="160"/>
      <c r="B155" s="160"/>
      <c r="C155" s="160"/>
      <c r="D155" s="187"/>
      <c r="E155" s="187"/>
      <c r="F155" s="160"/>
      <c r="G155" s="160"/>
      <c r="H155" s="160"/>
      <c r="I155" s="160"/>
      <c r="J155" s="160"/>
      <c r="K155" s="160"/>
      <c r="L155" s="160"/>
      <c r="M155" s="160"/>
      <c r="N155" s="160"/>
      <c r="O155" s="160"/>
      <c r="P155" s="160"/>
      <c r="Q155" s="160"/>
      <c r="R155" s="160"/>
      <c r="S155" s="160"/>
      <c r="T155" s="143"/>
      <c r="U155" s="160"/>
      <c r="V155" s="160"/>
      <c r="W155" s="160"/>
      <c r="X155" s="160"/>
      <c r="Y155" s="160"/>
      <c r="Z155" s="160"/>
      <c r="AA155" s="160"/>
      <c r="AB155" s="160"/>
      <c r="AC155" s="160"/>
      <c r="AD155" s="160"/>
      <c r="AE155" s="160"/>
      <c r="AF155" s="160"/>
      <c r="AG155" s="160"/>
      <c r="AH155" s="160"/>
      <c r="AI155" s="160"/>
      <c r="AJ155" s="160"/>
      <c r="AK155" s="160"/>
      <c r="AL155" s="160"/>
      <c r="AM155" s="160"/>
      <c r="AN155" s="160"/>
      <c r="AO155" s="160"/>
      <c r="AP155" s="160"/>
      <c r="AQ155" s="160"/>
      <c r="AR155" s="160"/>
      <c r="AS155" s="160"/>
      <c r="AT155" s="160"/>
      <c r="AU155" s="160"/>
      <c r="AV155" s="160"/>
      <c r="AW155" s="188"/>
      <c r="AX155" s="180"/>
      <c r="AY155" s="180"/>
      <c r="AZ155" s="180"/>
      <c r="BA155" s="180"/>
      <c r="BB155" s="123"/>
      <c r="BC155" s="189"/>
      <c r="BD155" s="189"/>
      <c r="BE155" s="189"/>
      <c r="BF155" s="189"/>
      <c r="BG155" s="189"/>
      <c r="BI155" s="177"/>
      <c r="BJ155" s="177"/>
      <c r="BK155" s="177"/>
      <c r="BL155" s="177"/>
      <c r="BM155" s="176"/>
      <c r="BN155" s="176"/>
      <c r="BO155" s="153"/>
      <c r="BP155" s="176"/>
      <c r="BQ155" s="177"/>
      <c r="BR155" s="177"/>
      <c r="BS155" s="177"/>
      <c r="BT155" s="155"/>
      <c r="BU155" s="155"/>
      <c r="BV155" s="151"/>
      <c r="BW155" s="151"/>
      <c r="BX155" s="151"/>
      <c r="BY155" s="151"/>
    </row>
    <row r="156" customFormat="false" ht="12.75" hidden="false" customHeight="false" outlineLevel="0" collapsed="false">
      <c r="A156" s="160"/>
      <c r="B156" s="160"/>
      <c r="C156" s="160"/>
      <c r="D156" s="187"/>
      <c r="E156" s="187"/>
      <c r="F156" s="160"/>
      <c r="G156" s="160"/>
      <c r="H156" s="160"/>
      <c r="I156" s="160"/>
      <c r="J156" s="160"/>
      <c r="K156" s="160"/>
      <c r="L156" s="160"/>
      <c r="M156" s="160"/>
      <c r="N156" s="160"/>
      <c r="O156" s="160"/>
      <c r="P156" s="160"/>
      <c r="Q156" s="160"/>
      <c r="R156" s="160"/>
      <c r="S156" s="160"/>
      <c r="T156" s="143"/>
      <c r="U156" s="160"/>
      <c r="V156" s="160"/>
      <c r="W156" s="160"/>
      <c r="X156" s="160"/>
      <c r="Y156" s="160"/>
      <c r="Z156" s="160"/>
      <c r="AA156" s="160"/>
      <c r="AB156" s="160"/>
      <c r="AC156" s="160"/>
      <c r="AD156" s="160"/>
      <c r="AE156" s="160"/>
      <c r="AF156" s="160"/>
      <c r="AG156" s="160"/>
      <c r="AH156" s="160"/>
      <c r="AI156" s="160"/>
      <c r="AJ156" s="160"/>
      <c r="AK156" s="160"/>
      <c r="AL156" s="160"/>
      <c r="AM156" s="160"/>
      <c r="AN156" s="160"/>
      <c r="AO156" s="160"/>
      <c r="AP156" s="160"/>
      <c r="AQ156" s="160"/>
      <c r="AR156" s="160"/>
      <c r="AS156" s="160"/>
      <c r="AT156" s="160"/>
      <c r="AU156" s="160"/>
      <c r="AV156" s="160"/>
      <c r="AW156" s="188"/>
      <c r="AX156" s="180"/>
      <c r="AY156" s="180"/>
      <c r="AZ156" s="180"/>
      <c r="BA156" s="180"/>
      <c r="BB156" s="123"/>
      <c r="BC156" s="189"/>
      <c r="BD156" s="189"/>
      <c r="BE156" s="189"/>
      <c r="BF156" s="189"/>
      <c r="BG156" s="189"/>
      <c r="BI156" s="177"/>
      <c r="BJ156" s="177"/>
      <c r="BK156" s="177"/>
      <c r="BL156" s="177"/>
      <c r="BM156" s="176"/>
      <c r="BN156" s="176"/>
      <c r="BO156" s="153"/>
      <c r="BP156" s="176"/>
      <c r="BQ156" s="177"/>
      <c r="BR156" s="177"/>
      <c r="BS156" s="177"/>
      <c r="BT156" s="155"/>
      <c r="BU156" s="155"/>
      <c r="BV156" s="151"/>
      <c r="BW156" s="151"/>
      <c r="BX156" s="151"/>
      <c r="BY156" s="151"/>
    </row>
    <row r="157" customFormat="false" ht="12.75" hidden="false" customHeight="false" outlineLevel="0" collapsed="false">
      <c r="A157" s="160"/>
      <c r="B157" s="160"/>
      <c r="C157" s="160"/>
      <c r="D157" s="187"/>
      <c r="E157" s="187"/>
      <c r="F157" s="160"/>
      <c r="G157" s="160"/>
      <c r="H157" s="160"/>
      <c r="I157" s="160"/>
      <c r="J157" s="160"/>
      <c r="K157" s="160"/>
      <c r="L157" s="160"/>
      <c r="M157" s="160"/>
      <c r="N157" s="160"/>
      <c r="O157" s="160"/>
      <c r="P157" s="160"/>
      <c r="Q157" s="160"/>
      <c r="R157" s="160"/>
      <c r="S157" s="160"/>
      <c r="T157" s="143"/>
      <c r="U157" s="160"/>
      <c r="V157" s="160"/>
      <c r="W157" s="160"/>
      <c r="X157" s="160"/>
      <c r="Y157" s="160"/>
      <c r="Z157" s="160"/>
      <c r="AA157" s="160"/>
      <c r="AB157" s="160"/>
      <c r="AC157" s="160"/>
      <c r="AD157" s="160"/>
      <c r="AE157" s="160"/>
      <c r="AF157" s="160"/>
      <c r="AG157" s="160"/>
      <c r="AH157" s="160"/>
      <c r="AI157" s="160"/>
      <c r="AJ157" s="160"/>
      <c r="AK157" s="160"/>
      <c r="AL157" s="160"/>
      <c r="AM157" s="160"/>
      <c r="AN157" s="160"/>
      <c r="AO157" s="160"/>
      <c r="AP157" s="160"/>
      <c r="AQ157" s="160"/>
      <c r="AR157" s="160"/>
      <c r="AS157" s="160"/>
      <c r="AT157" s="160"/>
      <c r="AU157" s="160"/>
      <c r="AV157" s="160"/>
      <c r="AW157" s="188"/>
      <c r="AX157" s="180"/>
      <c r="AY157" s="180"/>
      <c r="AZ157" s="180"/>
      <c r="BA157" s="180"/>
      <c r="BB157" s="123"/>
      <c r="BC157" s="189"/>
      <c r="BD157" s="189"/>
      <c r="BE157" s="189"/>
      <c r="BF157" s="189"/>
      <c r="BG157" s="189"/>
      <c r="BI157" s="177"/>
      <c r="BJ157" s="177"/>
      <c r="BK157" s="177"/>
      <c r="BL157" s="177"/>
      <c r="BM157" s="176"/>
      <c r="BN157" s="176"/>
      <c r="BO157" s="153"/>
      <c r="BP157" s="176"/>
      <c r="BQ157" s="177"/>
      <c r="BR157" s="177"/>
      <c r="BS157" s="177"/>
      <c r="BT157" s="155"/>
      <c r="BU157" s="155"/>
      <c r="BV157" s="151"/>
      <c r="BW157" s="151"/>
      <c r="BX157" s="151"/>
      <c r="BY157" s="151"/>
    </row>
    <row r="158" customFormat="false" ht="12.75" hidden="false" customHeight="false" outlineLevel="0" collapsed="false">
      <c r="A158" s="160"/>
      <c r="B158" s="160"/>
      <c r="C158" s="160"/>
      <c r="D158" s="187"/>
      <c r="E158" s="187"/>
      <c r="F158" s="160"/>
      <c r="G158" s="160"/>
      <c r="H158" s="160"/>
      <c r="I158" s="160"/>
      <c r="J158" s="160"/>
      <c r="K158" s="160"/>
      <c r="L158" s="160"/>
      <c r="M158" s="160"/>
      <c r="N158" s="160"/>
      <c r="O158" s="160"/>
      <c r="P158" s="160"/>
      <c r="Q158" s="160"/>
      <c r="R158" s="160"/>
      <c r="S158" s="160"/>
      <c r="T158" s="143"/>
      <c r="U158" s="160"/>
      <c r="V158" s="160"/>
      <c r="W158" s="160"/>
      <c r="X158" s="160"/>
      <c r="Y158" s="160"/>
      <c r="Z158" s="160"/>
      <c r="AA158" s="160"/>
      <c r="AB158" s="160"/>
      <c r="AC158" s="160"/>
      <c r="AD158" s="160"/>
      <c r="AE158" s="160"/>
      <c r="AF158" s="160"/>
      <c r="AG158" s="160"/>
      <c r="AH158" s="160"/>
      <c r="AI158" s="160"/>
      <c r="AJ158" s="160"/>
      <c r="AK158" s="160"/>
      <c r="AL158" s="160"/>
      <c r="AM158" s="160"/>
      <c r="AN158" s="160"/>
      <c r="AO158" s="160"/>
      <c r="AP158" s="160"/>
      <c r="AQ158" s="160"/>
      <c r="AR158" s="160"/>
      <c r="AS158" s="160"/>
      <c r="AT158" s="160"/>
      <c r="AU158" s="160"/>
      <c r="AV158" s="160"/>
      <c r="AW158" s="188"/>
      <c r="AX158" s="180"/>
      <c r="AY158" s="180"/>
      <c r="AZ158" s="180"/>
      <c r="BA158" s="180"/>
      <c r="BB158" s="123"/>
      <c r="BC158" s="189"/>
      <c r="BD158" s="189"/>
      <c r="BE158" s="189"/>
      <c r="BF158" s="189"/>
      <c r="BG158" s="189"/>
      <c r="BI158" s="177"/>
      <c r="BJ158" s="177"/>
      <c r="BK158" s="177"/>
      <c r="BL158" s="177"/>
      <c r="BM158" s="176"/>
      <c r="BN158" s="176"/>
      <c r="BO158" s="153"/>
      <c r="BP158" s="176"/>
      <c r="BQ158" s="177"/>
      <c r="BR158" s="177"/>
      <c r="BS158" s="177"/>
      <c r="BT158" s="155"/>
      <c r="BU158" s="155"/>
      <c r="BV158" s="151"/>
      <c r="BW158" s="151"/>
      <c r="BX158" s="151"/>
      <c r="BY158" s="151"/>
    </row>
    <row r="159" customFormat="false" ht="12.75" hidden="false" customHeight="false" outlineLevel="0" collapsed="false">
      <c r="A159" s="160"/>
      <c r="B159" s="160"/>
      <c r="C159" s="160"/>
      <c r="D159" s="187"/>
      <c r="E159" s="187"/>
      <c r="F159" s="160"/>
      <c r="G159" s="160"/>
      <c r="H159" s="160"/>
      <c r="I159" s="160"/>
      <c r="J159" s="160"/>
      <c r="K159" s="160"/>
      <c r="L159" s="160"/>
      <c r="M159" s="160"/>
      <c r="N159" s="160"/>
      <c r="O159" s="160"/>
      <c r="P159" s="160"/>
      <c r="Q159" s="160"/>
      <c r="R159" s="160"/>
      <c r="S159" s="160"/>
      <c r="T159" s="143"/>
      <c r="U159" s="160"/>
      <c r="V159" s="160"/>
      <c r="W159" s="160"/>
      <c r="X159" s="160"/>
      <c r="Y159" s="160"/>
      <c r="Z159" s="160"/>
      <c r="AA159" s="160"/>
      <c r="AB159" s="160"/>
      <c r="AC159" s="160"/>
      <c r="AD159" s="160"/>
      <c r="AE159" s="160"/>
      <c r="AF159" s="160"/>
      <c r="AG159" s="160"/>
      <c r="AH159" s="160"/>
      <c r="AI159" s="160"/>
      <c r="AJ159" s="160"/>
      <c r="AK159" s="160"/>
      <c r="AL159" s="160"/>
      <c r="AM159" s="160"/>
      <c r="AN159" s="160"/>
      <c r="AO159" s="160"/>
      <c r="AP159" s="160"/>
      <c r="AQ159" s="160"/>
      <c r="AR159" s="160"/>
      <c r="AS159" s="160"/>
      <c r="AT159" s="160"/>
      <c r="AU159" s="160"/>
      <c r="AV159" s="160"/>
      <c r="AW159" s="188"/>
      <c r="AX159" s="180"/>
      <c r="AY159" s="180"/>
      <c r="AZ159" s="180"/>
      <c r="BA159" s="180"/>
      <c r="BB159" s="123"/>
      <c r="BC159" s="189"/>
      <c r="BD159" s="189"/>
      <c r="BE159" s="189"/>
      <c r="BF159" s="189"/>
      <c r="BG159" s="189"/>
      <c r="BI159" s="177"/>
      <c r="BJ159" s="177"/>
      <c r="BK159" s="177"/>
      <c r="BL159" s="177"/>
      <c r="BM159" s="176"/>
      <c r="BN159" s="176"/>
      <c r="BO159" s="153"/>
      <c r="BP159" s="176"/>
      <c r="BQ159" s="177"/>
      <c r="BR159" s="177"/>
      <c r="BS159" s="177"/>
      <c r="BT159" s="155"/>
      <c r="BU159" s="155"/>
      <c r="BV159" s="151"/>
      <c r="BW159" s="151"/>
      <c r="BX159" s="151"/>
      <c r="BY159" s="151"/>
    </row>
    <row r="160" customFormat="false" ht="12.75" hidden="false" customHeight="false" outlineLevel="0" collapsed="false">
      <c r="A160" s="160"/>
      <c r="B160" s="160"/>
      <c r="C160" s="160"/>
      <c r="D160" s="187"/>
      <c r="E160" s="187"/>
      <c r="F160" s="160"/>
      <c r="G160" s="160"/>
      <c r="H160" s="160"/>
      <c r="I160" s="160"/>
      <c r="J160" s="160"/>
      <c r="K160" s="160"/>
      <c r="L160" s="160"/>
      <c r="M160" s="160"/>
      <c r="N160" s="160"/>
      <c r="O160" s="160"/>
      <c r="P160" s="160"/>
      <c r="Q160" s="160"/>
      <c r="R160" s="160"/>
      <c r="S160" s="160"/>
      <c r="T160" s="143"/>
      <c r="U160" s="160"/>
      <c r="V160" s="160"/>
      <c r="W160" s="160"/>
      <c r="X160" s="160"/>
      <c r="Y160" s="160"/>
      <c r="Z160" s="160"/>
      <c r="AA160" s="160"/>
      <c r="AB160" s="160"/>
      <c r="AC160" s="160"/>
      <c r="AD160" s="160"/>
      <c r="AE160" s="160"/>
      <c r="AF160" s="160"/>
      <c r="AG160" s="160"/>
      <c r="AH160" s="160"/>
      <c r="AI160" s="160"/>
      <c r="AJ160" s="160"/>
      <c r="AK160" s="160"/>
      <c r="AL160" s="160"/>
      <c r="AM160" s="160"/>
      <c r="AN160" s="160"/>
      <c r="AO160" s="160"/>
      <c r="AP160" s="160"/>
      <c r="AQ160" s="160"/>
      <c r="AR160" s="160"/>
      <c r="AS160" s="160"/>
      <c r="AT160" s="160"/>
      <c r="AU160" s="160"/>
      <c r="AV160" s="160"/>
      <c r="AW160" s="188"/>
      <c r="AX160" s="180"/>
      <c r="AY160" s="180"/>
      <c r="AZ160" s="180"/>
      <c r="BA160" s="180"/>
      <c r="BB160" s="123"/>
      <c r="BC160" s="189"/>
      <c r="BD160" s="189"/>
      <c r="BE160" s="189"/>
      <c r="BF160" s="189"/>
      <c r="BG160" s="189"/>
      <c r="BI160" s="177"/>
      <c r="BJ160" s="177"/>
      <c r="BK160" s="177"/>
      <c r="BL160" s="177"/>
      <c r="BM160" s="176"/>
      <c r="BN160" s="176"/>
      <c r="BO160" s="153"/>
      <c r="BP160" s="176"/>
      <c r="BQ160" s="177"/>
      <c r="BR160" s="177"/>
      <c r="BS160" s="177"/>
      <c r="BT160" s="155"/>
      <c r="BU160" s="155"/>
      <c r="BV160" s="151"/>
      <c r="BW160" s="151"/>
      <c r="BX160" s="151"/>
      <c r="BY160" s="151"/>
    </row>
    <row r="161" customFormat="false" ht="12.75" hidden="false" customHeight="false" outlineLevel="0" collapsed="false">
      <c r="A161" s="160"/>
      <c r="B161" s="160"/>
      <c r="C161" s="160"/>
      <c r="D161" s="187"/>
      <c r="E161" s="187"/>
      <c r="F161" s="160"/>
      <c r="G161" s="160"/>
      <c r="H161" s="160"/>
      <c r="I161" s="160"/>
      <c r="J161" s="160"/>
      <c r="K161" s="160"/>
      <c r="L161" s="160"/>
      <c r="M161" s="160"/>
      <c r="N161" s="160"/>
      <c r="O161" s="160"/>
      <c r="P161" s="160"/>
      <c r="Q161" s="160"/>
      <c r="R161" s="160"/>
      <c r="S161" s="160"/>
      <c r="T161" s="143"/>
      <c r="U161" s="160"/>
      <c r="V161" s="160"/>
      <c r="W161" s="160"/>
      <c r="X161" s="160"/>
      <c r="Y161" s="160"/>
      <c r="Z161" s="160"/>
      <c r="AA161" s="160"/>
      <c r="AB161" s="160"/>
      <c r="AC161" s="160"/>
      <c r="AD161" s="160"/>
      <c r="AE161" s="160"/>
      <c r="AF161" s="160"/>
      <c r="AG161" s="160"/>
      <c r="AH161" s="160"/>
      <c r="AI161" s="160"/>
      <c r="AJ161" s="160"/>
      <c r="AK161" s="160"/>
      <c r="AL161" s="160"/>
      <c r="AM161" s="160"/>
      <c r="AN161" s="160"/>
      <c r="AO161" s="160"/>
      <c r="AP161" s="160"/>
      <c r="AQ161" s="160"/>
      <c r="AR161" s="160"/>
      <c r="AS161" s="160"/>
      <c r="AT161" s="160"/>
      <c r="AU161" s="160"/>
      <c r="AV161" s="160"/>
      <c r="AW161" s="188"/>
      <c r="AX161" s="180"/>
      <c r="AY161" s="180"/>
      <c r="AZ161" s="180"/>
      <c r="BA161" s="180"/>
      <c r="BB161" s="123"/>
      <c r="BC161" s="189"/>
      <c r="BD161" s="189"/>
      <c r="BE161" s="189"/>
      <c r="BF161" s="189"/>
      <c r="BG161" s="189"/>
      <c r="BI161" s="177"/>
      <c r="BJ161" s="177"/>
      <c r="BK161" s="177"/>
      <c r="BL161" s="177"/>
      <c r="BM161" s="176"/>
      <c r="BN161" s="176"/>
      <c r="BO161" s="153"/>
      <c r="BP161" s="176"/>
      <c r="BQ161" s="177"/>
      <c r="BR161" s="177"/>
      <c r="BS161" s="177"/>
      <c r="BT161" s="155"/>
      <c r="BU161" s="155"/>
      <c r="BV161" s="151"/>
      <c r="BW161" s="151"/>
      <c r="BX161" s="151"/>
      <c r="BY161" s="151"/>
    </row>
    <row r="162" customFormat="false" ht="12.75" hidden="false" customHeight="false" outlineLevel="0" collapsed="false">
      <c r="A162" s="160"/>
      <c r="B162" s="160"/>
      <c r="C162" s="160"/>
      <c r="D162" s="187"/>
      <c r="E162" s="187"/>
      <c r="F162" s="160"/>
      <c r="G162" s="160"/>
      <c r="H162" s="160"/>
      <c r="I162" s="160"/>
      <c r="J162" s="160"/>
      <c r="K162" s="160"/>
      <c r="L162" s="160"/>
      <c r="M162" s="160"/>
      <c r="N162" s="160"/>
      <c r="O162" s="160"/>
      <c r="P162" s="160"/>
      <c r="Q162" s="160"/>
      <c r="R162" s="160"/>
      <c r="S162" s="160"/>
      <c r="T162" s="143"/>
      <c r="U162" s="160"/>
      <c r="V162" s="160"/>
      <c r="W162" s="160"/>
      <c r="X162" s="160"/>
      <c r="Y162" s="160"/>
      <c r="Z162" s="160"/>
      <c r="AA162" s="160"/>
      <c r="AB162" s="160"/>
      <c r="AC162" s="160"/>
      <c r="AD162" s="160"/>
      <c r="AE162" s="160"/>
      <c r="AF162" s="160"/>
      <c r="AG162" s="160"/>
      <c r="AH162" s="160"/>
      <c r="AI162" s="160"/>
      <c r="AJ162" s="160"/>
      <c r="AK162" s="160"/>
      <c r="AL162" s="160"/>
      <c r="AM162" s="160"/>
      <c r="AN162" s="160"/>
      <c r="AO162" s="160"/>
      <c r="AP162" s="160"/>
      <c r="AQ162" s="160"/>
      <c r="AR162" s="160"/>
      <c r="AS162" s="160"/>
      <c r="AT162" s="160"/>
      <c r="AU162" s="160"/>
      <c r="AV162" s="160"/>
      <c r="AW162" s="188"/>
      <c r="AX162" s="180"/>
      <c r="AY162" s="180"/>
      <c r="AZ162" s="180"/>
      <c r="BA162" s="180"/>
      <c r="BB162" s="123"/>
      <c r="BC162" s="189"/>
      <c r="BD162" s="189"/>
      <c r="BE162" s="189"/>
      <c r="BF162" s="189"/>
      <c r="BG162" s="189"/>
      <c r="BI162" s="177"/>
      <c r="BJ162" s="177"/>
      <c r="BK162" s="177"/>
      <c r="BL162" s="177"/>
      <c r="BM162" s="176"/>
      <c r="BN162" s="176"/>
      <c r="BO162" s="153"/>
      <c r="BP162" s="176"/>
      <c r="BQ162" s="177"/>
      <c r="BR162" s="177"/>
      <c r="BS162" s="177"/>
      <c r="BT162" s="155"/>
      <c r="BU162" s="155"/>
      <c r="BV162" s="151"/>
      <c r="BW162" s="151"/>
      <c r="BX162" s="151"/>
      <c r="BY162" s="151"/>
    </row>
    <row r="163" customFormat="false" ht="12.75" hidden="false" customHeight="false" outlineLevel="0" collapsed="false">
      <c r="A163" s="160"/>
      <c r="B163" s="160"/>
      <c r="C163" s="160"/>
      <c r="D163" s="187"/>
      <c r="E163" s="187"/>
      <c r="F163" s="160"/>
      <c r="G163" s="160"/>
      <c r="H163" s="160"/>
      <c r="I163" s="160"/>
      <c r="J163" s="160"/>
      <c r="K163" s="160"/>
      <c r="L163" s="160"/>
      <c r="M163" s="160"/>
      <c r="N163" s="160"/>
      <c r="O163" s="160"/>
      <c r="P163" s="160"/>
      <c r="Q163" s="160"/>
      <c r="R163" s="160"/>
      <c r="S163" s="160"/>
      <c r="T163" s="143"/>
      <c r="U163" s="160"/>
      <c r="V163" s="160"/>
      <c r="W163" s="160"/>
      <c r="X163" s="160"/>
      <c r="Y163" s="160"/>
      <c r="Z163" s="160"/>
      <c r="AA163" s="160"/>
      <c r="AB163" s="160"/>
      <c r="AC163" s="160"/>
      <c r="AD163" s="160"/>
      <c r="AE163" s="160"/>
      <c r="AF163" s="160"/>
      <c r="AG163" s="160"/>
      <c r="AH163" s="160"/>
      <c r="AI163" s="160"/>
      <c r="AJ163" s="160"/>
      <c r="AK163" s="160"/>
      <c r="AL163" s="160"/>
      <c r="AM163" s="160"/>
      <c r="AN163" s="160"/>
      <c r="AO163" s="160"/>
      <c r="AP163" s="160"/>
      <c r="AQ163" s="160"/>
      <c r="AR163" s="160"/>
      <c r="AS163" s="160"/>
      <c r="AT163" s="160"/>
      <c r="AU163" s="160"/>
      <c r="AV163" s="160"/>
      <c r="AW163" s="188"/>
      <c r="AX163" s="180"/>
      <c r="AY163" s="180"/>
      <c r="AZ163" s="180"/>
      <c r="BA163" s="180"/>
      <c r="BB163" s="123"/>
      <c r="BC163" s="189"/>
      <c r="BD163" s="189"/>
      <c r="BE163" s="189"/>
      <c r="BF163" s="189"/>
      <c r="BG163" s="189"/>
      <c r="BI163" s="177"/>
      <c r="BJ163" s="177"/>
      <c r="BK163" s="177"/>
      <c r="BL163" s="177"/>
      <c r="BM163" s="176"/>
      <c r="BN163" s="176"/>
      <c r="BO163" s="153"/>
      <c r="BP163" s="176"/>
      <c r="BQ163" s="177"/>
      <c r="BR163" s="177"/>
      <c r="BS163" s="177"/>
      <c r="BT163" s="155"/>
      <c r="BU163" s="155"/>
      <c r="BV163" s="151"/>
      <c r="BW163" s="151"/>
      <c r="BX163" s="151"/>
      <c r="BY163" s="151"/>
    </row>
    <row r="164" customFormat="false" ht="12.75" hidden="false" customHeight="false" outlineLevel="0" collapsed="false">
      <c r="A164" s="160"/>
      <c r="B164" s="160"/>
      <c r="C164" s="160"/>
      <c r="D164" s="187"/>
      <c r="E164" s="187"/>
      <c r="F164" s="160"/>
      <c r="G164" s="160"/>
      <c r="H164" s="160"/>
      <c r="I164" s="160"/>
      <c r="J164" s="160"/>
      <c r="K164" s="160"/>
      <c r="L164" s="160"/>
      <c r="M164" s="160"/>
      <c r="N164" s="160"/>
      <c r="O164" s="160"/>
      <c r="P164" s="160"/>
      <c r="Q164" s="160"/>
      <c r="R164" s="160"/>
      <c r="S164" s="160"/>
      <c r="T164" s="143"/>
      <c r="U164" s="160"/>
      <c r="V164" s="160"/>
      <c r="W164" s="160"/>
      <c r="X164" s="160"/>
      <c r="Y164" s="160"/>
      <c r="Z164" s="160"/>
      <c r="AA164" s="160"/>
      <c r="AB164" s="160"/>
      <c r="AC164" s="160"/>
      <c r="AD164" s="160"/>
      <c r="AE164" s="160"/>
      <c r="AF164" s="160"/>
      <c r="AG164" s="160"/>
      <c r="AH164" s="160"/>
      <c r="AI164" s="160"/>
      <c r="AJ164" s="160"/>
      <c r="AK164" s="160"/>
      <c r="AL164" s="160"/>
      <c r="AM164" s="160"/>
      <c r="AN164" s="160"/>
      <c r="AO164" s="160"/>
      <c r="AP164" s="160"/>
      <c r="AQ164" s="160"/>
      <c r="AR164" s="160"/>
      <c r="AS164" s="160"/>
      <c r="AT164" s="160"/>
      <c r="AU164" s="160"/>
      <c r="AV164" s="160"/>
      <c r="AW164" s="188"/>
      <c r="AX164" s="180"/>
      <c r="AY164" s="180"/>
      <c r="AZ164" s="180"/>
      <c r="BA164" s="180"/>
      <c r="BB164" s="123"/>
      <c r="BC164" s="189"/>
      <c r="BD164" s="189"/>
      <c r="BE164" s="189"/>
      <c r="BF164" s="189"/>
      <c r="BG164" s="189"/>
      <c r="BI164" s="177"/>
      <c r="BJ164" s="177"/>
      <c r="BK164" s="177"/>
      <c r="BL164" s="177"/>
      <c r="BM164" s="176"/>
      <c r="BN164" s="176"/>
      <c r="BO164" s="153"/>
      <c r="BP164" s="176"/>
      <c r="BQ164" s="177"/>
      <c r="BR164" s="177"/>
      <c r="BS164" s="177"/>
      <c r="BT164" s="155"/>
      <c r="BU164" s="155"/>
      <c r="BV164" s="151"/>
      <c r="BW164" s="151"/>
      <c r="BX164" s="151"/>
      <c r="BY164" s="151"/>
    </row>
    <row r="165" customFormat="false" ht="12.75" hidden="false" customHeight="false" outlineLevel="0" collapsed="false">
      <c r="A165" s="160"/>
      <c r="B165" s="160"/>
      <c r="C165" s="160"/>
      <c r="D165" s="187"/>
      <c r="E165" s="187"/>
      <c r="F165" s="160"/>
      <c r="G165" s="160"/>
      <c r="H165" s="160"/>
      <c r="I165" s="160"/>
      <c r="J165" s="160"/>
      <c r="K165" s="160"/>
      <c r="L165" s="160"/>
      <c r="M165" s="160"/>
      <c r="N165" s="160"/>
      <c r="O165" s="160"/>
      <c r="P165" s="160"/>
      <c r="Q165" s="160"/>
      <c r="R165" s="160"/>
      <c r="S165" s="160"/>
      <c r="T165" s="143"/>
      <c r="U165" s="160"/>
      <c r="V165" s="160"/>
      <c r="W165" s="160"/>
      <c r="X165" s="160"/>
      <c r="Y165" s="160"/>
      <c r="Z165" s="160"/>
      <c r="AA165" s="160"/>
      <c r="AB165" s="160"/>
      <c r="AC165" s="160"/>
      <c r="AD165" s="160"/>
      <c r="AE165" s="160"/>
      <c r="AF165" s="160"/>
      <c r="AG165" s="160"/>
      <c r="AH165" s="160"/>
      <c r="AI165" s="160"/>
      <c r="AJ165" s="160"/>
      <c r="AK165" s="160"/>
      <c r="AL165" s="160"/>
      <c r="AM165" s="160"/>
      <c r="AN165" s="160"/>
      <c r="AO165" s="160"/>
      <c r="AP165" s="160"/>
      <c r="AQ165" s="160"/>
      <c r="AR165" s="160"/>
      <c r="AS165" s="160"/>
      <c r="AT165" s="160"/>
      <c r="AU165" s="160"/>
      <c r="AV165" s="160"/>
      <c r="AW165" s="188"/>
      <c r="AX165" s="180"/>
      <c r="AY165" s="180"/>
      <c r="AZ165" s="180"/>
      <c r="BA165" s="180"/>
      <c r="BB165" s="123"/>
      <c r="BC165" s="189"/>
      <c r="BD165" s="189"/>
      <c r="BE165" s="189"/>
      <c r="BF165" s="189"/>
      <c r="BG165" s="189"/>
      <c r="BI165" s="177"/>
      <c r="BJ165" s="177"/>
      <c r="BK165" s="177"/>
      <c r="BL165" s="177"/>
      <c r="BM165" s="176"/>
      <c r="BN165" s="176"/>
      <c r="BO165" s="153"/>
      <c r="BP165" s="176"/>
      <c r="BQ165" s="177"/>
      <c r="BR165" s="177"/>
      <c r="BS165" s="177"/>
      <c r="BT165" s="155"/>
      <c r="BU165" s="155"/>
      <c r="BV165" s="151"/>
      <c r="BW165" s="151"/>
      <c r="BX165" s="151"/>
      <c r="BY165" s="151"/>
    </row>
    <row r="166" customFormat="false" ht="12.75" hidden="false" customHeight="false" outlineLevel="0" collapsed="false">
      <c r="A166" s="160"/>
      <c r="B166" s="160"/>
      <c r="C166" s="160"/>
      <c r="D166" s="187"/>
      <c r="E166" s="187"/>
      <c r="F166" s="160"/>
      <c r="G166" s="160"/>
      <c r="H166" s="160"/>
      <c r="I166" s="160"/>
      <c r="J166" s="160"/>
      <c r="K166" s="160"/>
      <c r="L166" s="160"/>
      <c r="M166" s="160"/>
      <c r="N166" s="160"/>
      <c r="O166" s="160"/>
      <c r="P166" s="160"/>
      <c r="Q166" s="160"/>
      <c r="R166" s="160"/>
      <c r="S166" s="160"/>
      <c r="T166" s="143"/>
      <c r="U166" s="160"/>
      <c r="V166" s="160"/>
      <c r="W166" s="160"/>
      <c r="X166" s="160"/>
      <c r="Y166" s="160"/>
      <c r="Z166" s="160"/>
      <c r="AA166" s="160"/>
      <c r="AB166" s="160"/>
      <c r="AC166" s="160"/>
      <c r="AD166" s="160"/>
      <c r="AE166" s="160"/>
      <c r="AF166" s="160"/>
      <c r="AG166" s="160"/>
      <c r="AH166" s="160"/>
      <c r="AI166" s="160"/>
      <c r="AJ166" s="160"/>
      <c r="AK166" s="160"/>
      <c r="AL166" s="160"/>
      <c r="AM166" s="160"/>
      <c r="AN166" s="160"/>
      <c r="AO166" s="160"/>
      <c r="AP166" s="160"/>
      <c r="AQ166" s="160"/>
      <c r="AR166" s="160"/>
      <c r="AS166" s="160"/>
      <c r="AT166" s="160"/>
      <c r="AU166" s="160"/>
      <c r="AV166" s="160"/>
      <c r="AW166" s="188"/>
      <c r="AX166" s="180"/>
      <c r="AY166" s="180"/>
      <c r="AZ166" s="180"/>
      <c r="BA166" s="180"/>
      <c r="BB166" s="123"/>
      <c r="BC166" s="189"/>
      <c r="BD166" s="189"/>
      <c r="BE166" s="189"/>
      <c r="BF166" s="189"/>
      <c r="BG166" s="189"/>
      <c r="BI166" s="177"/>
      <c r="BJ166" s="177"/>
      <c r="BK166" s="177"/>
      <c r="BL166" s="177"/>
      <c r="BM166" s="176"/>
      <c r="BN166" s="176"/>
      <c r="BO166" s="153"/>
      <c r="BP166" s="176"/>
      <c r="BQ166" s="177"/>
      <c r="BR166" s="177"/>
      <c r="BS166" s="177"/>
      <c r="BT166" s="155"/>
      <c r="BU166" s="155"/>
      <c r="BV166" s="151"/>
      <c r="BW166" s="151"/>
      <c r="BX166" s="151"/>
      <c r="BY166" s="151"/>
    </row>
    <row r="167" customFormat="false" ht="12.75" hidden="false" customHeight="false" outlineLevel="0" collapsed="false">
      <c r="A167" s="160"/>
      <c r="B167" s="160"/>
      <c r="C167" s="160"/>
      <c r="D167" s="187"/>
      <c r="E167" s="187"/>
      <c r="F167" s="160"/>
      <c r="G167" s="160"/>
      <c r="H167" s="160"/>
      <c r="I167" s="160"/>
      <c r="J167" s="160"/>
      <c r="K167" s="160"/>
      <c r="L167" s="160"/>
      <c r="M167" s="160"/>
      <c r="N167" s="160"/>
      <c r="O167" s="160"/>
      <c r="P167" s="160"/>
      <c r="Q167" s="160"/>
      <c r="R167" s="160"/>
      <c r="S167" s="160"/>
      <c r="T167" s="143"/>
      <c r="U167" s="160"/>
      <c r="V167" s="160"/>
      <c r="W167" s="160"/>
      <c r="X167" s="160"/>
      <c r="Y167" s="160"/>
      <c r="Z167" s="160"/>
      <c r="AA167" s="160"/>
      <c r="AB167" s="160"/>
      <c r="AC167" s="160"/>
      <c r="AD167" s="160"/>
      <c r="AE167" s="160"/>
      <c r="AF167" s="160"/>
      <c r="AG167" s="160"/>
      <c r="AH167" s="160"/>
      <c r="AI167" s="160"/>
      <c r="AJ167" s="160"/>
      <c r="AK167" s="160"/>
      <c r="AL167" s="160"/>
      <c r="AM167" s="160"/>
      <c r="AN167" s="160"/>
      <c r="AO167" s="160"/>
      <c r="AP167" s="160"/>
      <c r="AQ167" s="160"/>
      <c r="AR167" s="160"/>
      <c r="AS167" s="160"/>
      <c r="AT167" s="160"/>
      <c r="AU167" s="160"/>
      <c r="AV167" s="160"/>
      <c r="AW167" s="188"/>
      <c r="AX167" s="180"/>
      <c r="AY167" s="180"/>
      <c r="AZ167" s="180"/>
      <c r="BA167" s="180"/>
      <c r="BB167" s="123"/>
      <c r="BC167" s="189"/>
      <c r="BD167" s="189"/>
      <c r="BE167" s="189"/>
      <c r="BF167" s="189"/>
      <c r="BG167" s="189"/>
      <c r="BI167" s="177"/>
      <c r="BJ167" s="177"/>
      <c r="BK167" s="177"/>
      <c r="BL167" s="177"/>
      <c r="BM167" s="176"/>
      <c r="BN167" s="176"/>
      <c r="BO167" s="153"/>
      <c r="BP167" s="176"/>
      <c r="BQ167" s="177"/>
      <c r="BR167" s="177"/>
      <c r="BS167" s="177"/>
      <c r="BT167" s="155"/>
      <c r="BU167" s="155"/>
      <c r="BV167" s="151"/>
      <c r="BW167" s="151"/>
      <c r="BX167" s="151"/>
      <c r="BY167" s="151"/>
    </row>
    <row r="168" customFormat="false" ht="12.75" hidden="false" customHeight="false" outlineLevel="0" collapsed="false">
      <c r="A168" s="160"/>
      <c r="B168" s="160"/>
      <c r="C168" s="160"/>
      <c r="D168" s="187"/>
      <c r="E168" s="187"/>
      <c r="F168" s="160"/>
      <c r="G168" s="160"/>
      <c r="H168" s="160"/>
      <c r="I168" s="160"/>
      <c r="J168" s="160"/>
      <c r="K168" s="160"/>
      <c r="L168" s="160"/>
      <c r="M168" s="160"/>
      <c r="N168" s="160"/>
      <c r="O168" s="160"/>
      <c r="P168" s="160"/>
      <c r="Q168" s="160"/>
      <c r="R168" s="160"/>
      <c r="S168" s="160"/>
      <c r="T168" s="143"/>
      <c r="U168" s="160"/>
      <c r="V168" s="160"/>
      <c r="W168" s="160"/>
      <c r="X168" s="160"/>
      <c r="Y168" s="160"/>
      <c r="Z168" s="160"/>
      <c r="AA168" s="160"/>
      <c r="AB168" s="160"/>
      <c r="AC168" s="160"/>
      <c r="AD168" s="160"/>
      <c r="AE168" s="160"/>
      <c r="AF168" s="160"/>
      <c r="AG168" s="160"/>
      <c r="AH168" s="160"/>
      <c r="AI168" s="160"/>
      <c r="AJ168" s="160"/>
      <c r="AK168" s="160"/>
      <c r="AL168" s="160"/>
      <c r="AM168" s="160"/>
      <c r="AN168" s="160"/>
      <c r="AO168" s="160"/>
      <c r="AP168" s="160"/>
      <c r="AQ168" s="160"/>
      <c r="AR168" s="160"/>
      <c r="AS168" s="160"/>
      <c r="AT168" s="160"/>
      <c r="AU168" s="160"/>
      <c r="AV168" s="160"/>
      <c r="AW168" s="188"/>
      <c r="AX168" s="180"/>
      <c r="AY168" s="180"/>
      <c r="AZ168" s="180"/>
      <c r="BA168" s="180"/>
      <c r="BB168" s="123"/>
      <c r="BC168" s="189"/>
      <c r="BD168" s="189"/>
      <c r="BE168" s="189"/>
      <c r="BF168" s="189"/>
      <c r="BG168" s="189"/>
      <c r="BI168" s="177"/>
      <c r="BJ168" s="177"/>
      <c r="BK168" s="177"/>
      <c r="BL168" s="177"/>
      <c r="BM168" s="176"/>
      <c r="BN168" s="176"/>
      <c r="BO168" s="153"/>
      <c r="BP168" s="176"/>
      <c r="BQ168" s="177"/>
      <c r="BR168" s="177"/>
      <c r="BS168" s="177"/>
      <c r="BT168" s="155"/>
      <c r="BU168" s="155"/>
      <c r="BV168" s="151"/>
      <c r="BW168" s="151"/>
      <c r="BX168" s="151"/>
      <c r="BY168" s="151"/>
    </row>
    <row r="169" customFormat="false" ht="12.75" hidden="false" customHeight="false" outlineLevel="0" collapsed="false">
      <c r="A169" s="160"/>
      <c r="B169" s="160"/>
      <c r="C169" s="160"/>
      <c r="D169" s="187"/>
      <c r="E169" s="187"/>
      <c r="F169" s="160"/>
      <c r="G169" s="160"/>
      <c r="H169" s="160"/>
      <c r="I169" s="160"/>
      <c r="J169" s="160"/>
      <c r="K169" s="160"/>
      <c r="L169" s="160"/>
      <c r="M169" s="160"/>
      <c r="N169" s="160"/>
      <c r="O169" s="160"/>
      <c r="P169" s="160"/>
      <c r="Q169" s="160"/>
      <c r="R169" s="160"/>
      <c r="S169" s="160"/>
      <c r="T169" s="143"/>
      <c r="U169" s="160"/>
      <c r="V169" s="160"/>
      <c r="W169" s="160"/>
      <c r="X169" s="160"/>
      <c r="Y169" s="160"/>
      <c r="Z169" s="160"/>
      <c r="AA169" s="160"/>
      <c r="AB169" s="160"/>
      <c r="AC169" s="160"/>
      <c r="AD169" s="160"/>
      <c r="AE169" s="160"/>
      <c r="AF169" s="160"/>
      <c r="AG169" s="160"/>
      <c r="AH169" s="160"/>
      <c r="AI169" s="160"/>
      <c r="AJ169" s="160"/>
      <c r="AK169" s="160"/>
      <c r="AL169" s="160"/>
      <c r="AM169" s="160"/>
      <c r="AN169" s="160"/>
      <c r="AO169" s="160"/>
      <c r="AP169" s="160"/>
      <c r="AQ169" s="160"/>
      <c r="AR169" s="160"/>
      <c r="AS169" s="160"/>
      <c r="AT169" s="160"/>
      <c r="AU169" s="160"/>
      <c r="AV169" s="160"/>
      <c r="AW169" s="188"/>
      <c r="AX169" s="180"/>
      <c r="AY169" s="180"/>
      <c r="AZ169" s="180"/>
      <c r="BA169" s="180"/>
      <c r="BB169" s="123"/>
      <c r="BC169" s="189"/>
      <c r="BD169" s="189"/>
      <c r="BE169" s="189"/>
      <c r="BF169" s="189"/>
      <c r="BG169" s="189"/>
      <c r="BI169" s="177"/>
      <c r="BJ169" s="177"/>
      <c r="BK169" s="177"/>
      <c r="BL169" s="177"/>
      <c r="BM169" s="176"/>
      <c r="BN169" s="176"/>
      <c r="BO169" s="153"/>
      <c r="BP169" s="176"/>
      <c r="BQ169" s="177"/>
      <c r="BR169" s="177"/>
      <c r="BS169" s="177"/>
      <c r="BT169" s="155"/>
      <c r="BU169" s="155"/>
      <c r="BV169" s="151"/>
      <c r="BW169" s="151"/>
      <c r="BX169" s="151"/>
      <c r="BY169" s="151"/>
    </row>
    <row r="170" customFormat="false" ht="12.75" hidden="false" customHeight="false" outlineLevel="0" collapsed="false">
      <c r="A170" s="160"/>
      <c r="B170" s="160"/>
      <c r="C170" s="160"/>
      <c r="D170" s="187"/>
      <c r="E170" s="187"/>
      <c r="F170" s="160"/>
      <c r="G170" s="160"/>
      <c r="H170" s="160"/>
      <c r="I170" s="160"/>
      <c r="J170" s="160"/>
      <c r="K170" s="160"/>
      <c r="L170" s="160"/>
      <c r="M170" s="160"/>
      <c r="N170" s="160"/>
      <c r="O170" s="160"/>
      <c r="P170" s="160"/>
      <c r="Q170" s="160"/>
      <c r="R170" s="160"/>
      <c r="S170" s="160"/>
      <c r="T170" s="143"/>
      <c r="U170" s="160"/>
      <c r="V170" s="160"/>
      <c r="W170" s="160"/>
      <c r="X170" s="160"/>
      <c r="Y170" s="160"/>
      <c r="Z170" s="160"/>
      <c r="AA170" s="160"/>
      <c r="AB170" s="160"/>
      <c r="AC170" s="160"/>
      <c r="AD170" s="160"/>
      <c r="AE170" s="160"/>
      <c r="AF170" s="160"/>
      <c r="AG170" s="160"/>
      <c r="AH170" s="160"/>
      <c r="AI170" s="160"/>
      <c r="AJ170" s="160"/>
      <c r="AK170" s="160"/>
      <c r="AL170" s="160"/>
      <c r="AM170" s="160"/>
      <c r="AN170" s="160"/>
      <c r="AO170" s="160"/>
      <c r="AP170" s="160"/>
      <c r="AQ170" s="160"/>
      <c r="AR170" s="160"/>
      <c r="AS170" s="160"/>
      <c r="AT170" s="160"/>
      <c r="AU170" s="160"/>
      <c r="AV170" s="160"/>
      <c r="AW170" s="188"/>
      <c r="AX170" s="180"/>
      <c r="AY170" s="180"/>
      <c r="AZ170" s="180"/>
      <c r="BA170" s="180"/>
      <c r="BB170" s="123"/>
      <c r="BC170" s="189"/>
      <c r="BD170" s="189"/>
      <c r="BE170" s="189"/>
      <c r="BF170" s="189"/>
      <c r="BG170" s="189"/>
      <c r="BI170" s="177"/>
      <c r="BJ170" s="177"/>
      <c r="BK170" s="177"/>
      <c r="BL170" s="177"/>
      <c r="BM170" s="176"/>
      <c r="BN170" s="176"/>
      <c r="BO170" s="153"/>
      <c r="BP170" s="176"/>
      <c r="BQ170" s="177"/>
      <c r="BR170" s="177"/>
      <c r="BS170" s="177"/>
      <c r="BT170" s="155"/>
      <c r="BU170" s="155"/>
      <c r="BV170" s="151"/>
      <c r="BW170" s="151"/>
      <c r="BX170" s="151"/>
      <c r="BY170" s="151"/>
    </row>
    <row r="171" customFormat="false" ht="12.75" hidden="false" customHeight="false" outlineLevel="0" collapsed="false">
      <c r="A171" s="160"/>
      <c r="B171" s="160"/>
      <c r="C171" s="160"/>
      <c r="D171" s="187"/>
      <c r="E171" s="187"/>
      <c r="F171" s="160"/>
      <c r="G171" s="160"/>
      <c r="H171" s="160"/>
      <c r="I171" s="160"/>
      <c r="J171" s="160"/>
      <c r="K171" s="160"/>
      <c r="L171" s="160"/>
      <c r="M171" s="160"/>
      <c r="N171" s="160"/>
      <c r="O171" s="160"/>
      <c r="P171" s="160"/>
      <c r="Q171" s="160"/>
      <c r="R171" s="160"/>
      <c r="S171" s="160"/>
      <c r="T171" s="143"/>
      <c r="U171" s="160"/>
      <c r="V171" s="160"/>
      <c r="W171" s="160"/>
      <c r="X171" s="160"/>
      <c r="Y171" s="160"/>
      <c r="Z171" s="160"/>
      <c r="AA171" s="160"/>
      <c r="AB171" s="160"/>
      <c r="AC171" s="160"/>
      <c r="AD171" s="160"/>
      <c r="AE171" s="160"/>
      <c r="AF171" s="160"/>
      <c r="AG171" s="160"/>
      <c r="AH171" s="160"/>
      <c r="AI171" s="160"/>
      <c r="AJ171" s="160"/>
      <c r="AK171" s="160"/>
      <c r="AL171" s="160"/>
      <c r="AM171" s="160"/>
      <c r="AN171" s="160"/>
      <c r="AO171" s="160"/>
      <c r="AP171" s="160"/>
      <c r="AQ171" s="160"/>
      <c r="AR171" s="160"/>
      <c r="AS171" s="160"/>
      <c r="AT171" s="160"/>
      <c r="AU171" s="160"/>
      <c r="AV171" s="160"/>
      <c r="AW171" s="188"/>
      <c r="AX171" s="180"/>
      <c r="AY171" s="180"/>
      <c r="AZ171" s="180"/>
      <c r="BA171" s="180"/>
      <c r="BB171" s="123"/>
      <c r="BC171" s="189"/>
      <c r="BD171" s="189"/>
      <c r="BE171" s="189"/>
      <c r="BF171" s="189"/>
      <c r="BG171" s="189"/>
      <c r="BI171" s="177"/>
      <c r="BJ171" s="177"/>
      <c r="BK171" s="177"/>
      <c r="BL171" s="177"/>
      <c r="BM171" s="176"/>
      <c r="BN171" s="176"/>
      <c r="BO171" s="153"/>
      <c r="BP171" s="176"/>
      <c r="BQ171" s="177"/>
      <c r="BR171" s="177"/>
      <c r="BS171" s="177"/>
      <c r="BT171" s="155"/>
      <c r="BU171" s="155"/>
      <c r="BV171" s="151"/>
      <c r="BW171" s="151"/>
      <c r="BX171" s="151"/>
      <c r="BY171" s="151"/>
    </row>
    <row r="172" customFormat="false" ht="12.75" hidden="false" customHeight="false" outlineLevel="0" collapsed="false">
      <c r="A172" s="160"/>
      <c r="B172" s="160"/>
      <c r="C172" s="160"/>
      <c r="D172" s="187"/>
      <c r="E172" s="187"/>
      <c r="F172" s="160"/>
      <c r="G172" s="160"/>
      <c r="H172" s="160"/>
      <c r="I172" s="160"/>
      <c r="J172" s="160"/>
      <c r="K172" s="160"/>
      <c r="L172" s="160"/>
      <c r="M172" s="160"/>
      <c r="N172" s="160"/>
      <c r="O172" s="160"/>
      <c r="P172" s="160"/>
      <c r="Q172" s="160"/>
      <c r="R172" s="160"/>
      <c r="S172" s="160"/>
      <c r="T172" s="143"/>
      <c r="U172" s="160"/>
      <c r="V172" s="160"/>
      <c r="W172" s="160"/>
      <c r="X172" s="160"/>
      <c r="Y172" s="160"/>
      <c r="Z172" s="160"/>
      <c r="AA172" s="160"/>
      <c r="AB172" s="160"/>
      <c r="AC172" s="160"/>
      <c r="AD172" s="160"/>
      <c r="AE172" s="160"/>
      <c r="AF172" s="160"/>
      <c r="AG172" s="160"/>
      <c r="AH172" s="160"/>
      <c r="AI172" s="160"/>
      <c r="AJ172" s="160"/>
      <c r="AK172" s="160"/>
      <c r="AL172" s="160"/>
      <c r="AM172" s="160"/>
      <c r="AN172" s="160"/>
      <c r="AO172" s="160"/>
      <c r="AP172" s="160"/>
      <c r="AQ172" s="160"/>
      <c r="AR172" s="160"/>
      <c r="AS172" s="160"/>
      <c r="AT172" s="160"/>
      <c r="AU172" s="160"/>
      <c r="AV172" s="160"/>
      <c r="AW172" s="188"/>
      <c r="AX172" s="180"/>
      <c r="AY172" s="180"/>
      <c r="AZ172" s="180"/>
      <c r="BA172" s="180"/>
      <c r="BB172" s="123"/>
      <c r="BC172" s="189"/>
      <c r="BD172" s="189"/>
      <c r="BE172" s="189"/>
      <c r="BF172" s="189"/>
      <c r="BG172" s="189"/>
      <c r="BI172" s="177"/>
      <c r="BJ172" s="177"/>
      <c r="BK172" s="177"/>
      <c r="BL172" s="177"/>
      <c r="BM172" s="176"/>
      <c r="BN172" s="176"/>
      <c r="BO172" s="153"/>
      <c r="BP172" s="176"/>
      <c r="BQ172" s="177"/>
      <c r="BR172" s="177"/>
      <c r="BS172" s="177"/>
      <c r="BT172" s="155"/>
      <c r="BU172" s="155"/>
      <c r="BV172" s="151"/>
      <c r="BW172" s="151"/>
      <c r="BX172" s="151"/>
      <c r="BY172" s="151"/>
    </row>
    <row r="173" customFormat="false" ht="12.75" hidden="false" customHeight="false" outlineLevel="0" collapsed="false">
      <c r="A173" s="160"/>
      <c r="B173" s="160"/>
      <c r="C173" s="160"/>
      <c r="D173" s="187"/>
      <c r="E173" s="187"/>
      <c r="F173" s="160"/>
      <c r="G173" s="160"/>
      <c r="H173" s="160"/>
      <c r="I173" s="160"/>
      <c r="J173" s="160"/>
      <c r="K173" s="160"/>
      <c r="L173" s="160"/>
      <c r="M173" s="160"/>
      <c r="N173" s="160"/>
      <c r="O173" s="160"/>
      <c r="P173" s="160"/>
      <c r="Q173" s="160"/>
      <c r="R173" s="160"/>
      <c r="S173" s="160"/>
      <c r="T173" s="143"/>
      <c r="U173" s="160"/>
      <c r="V173" s="160"/>
      <c r="W173" s="160"/>
      <c r="X173" s="160"/>
      <c r="Y173" s="160"/>
      <c r="Z173" s="160"/>
      <c r="AA173" s="160"/>
      <c r="AB173" s="160"/>
      <c r="AC173" s="160"/>
      <c r="AD173" s="160"/>
      <c r="AE173" s="160"/>
      <c r="AF173" s="160"/>
      <c r="AG173" s="160"/>
      <c r="AH173" s="160"/>
      <c r="AI173" s="160"/>
      <c r="AJ173" s="160"/>
      <c r="AK173" s="160"/>
      <c r="AL173" s="160"/>
      <c r="AM173" s="160"/>
      <c r="AN173" s="160"/>
      <c r="AO173" s="160"/>
      <c r="AP173" s="160"/>
      <c r="AQ173" s="160"/>
      <c r="AR173" s="160"/>
      <c r="AS173" s="160"/>
      <c r="AT173" s="160"/>
      <c r="AU173" s="160"/>
      <c r="AV173" s="160"/>
      <c r="AW173" s="188"/>
      <c r="AX173" s="180"/>
      <c r="AY173" s="180"/>
      <c r="AZ173" s="180"/>
      <c r="BA173" s="180"/>
      <c r="BB173" s="123"/>
      <c r="BC173" s="189"/>
      <c r="BD173" s="189"/>
      <c r="BE173" s="189"/>
      <c r="BF173" s="189"/>
      <c r="BG173" s="189"/>
      <c r="BI173" s="177"/>
      <c r="BJ173" s="177"/>
      <c r="BK173" s="177"/>
      <c r="BL173" s="177"/>
      <c r="BM173" s="176"/>
      <c r="BN173" s="176"/>
      <c r="BO173" s="153"/>
      <c r="BP173" s="176"/>
      <c r="BQ173" s="177"/>
      <c r="BR173" s="177"/>
      <c r="BS173" s="177"/>
      <c r="BT173" s="155"/>
      <c r="BU173" s="155"/>
      <c r="BV173" s="151"/>
      <c r="BW173" s="151"/>
      <c r="BX173" s="151"/>
      <c r="BY173" s="151"/>
    </row>
    <row r="174" customFormat="false" ht="12.75" hidden="false" customHeight="false" outlineLevel="0" collapsed="false">
      <c r="A174" s="160"/>
      <c r="B174" s="160"/>
      <c r="C174" s="160"/>
      <c r="D174" s="187"/>
      <c r="E174" s="187"/>
      <c r="F174" s="160"/>
      <c r="G174" s="160"/>
      <c r="H174" s="160"/>
      <c r="I174" s="160"/>
      <c r="J174" s="160"/>
      <c r="K174" s="160"/>
      <c r="L174" s="160"/>
      <c r="M174" s="160"/>
      <c r="N174" s="160"/>
      <c r="O174" s="160"/>
      <c r="P174" s="160"/>
      <c r="Q174" s="160"/>
      <c r="R174" s="160"/>
      <c r="S174" s="160"/>
      <c r="T174" s="143"/>
      <c r="U174" s="160"/>
      <c r="V174" s="160"/>
      <c r="W174" s="160"/>
      <c r="X174" s="160"/>
      <c r="Y174" s="160"/>
      <c r="Z174" s="160"/>
      <c r="AA174" s="160"/>
      <c r="AB174" s="160"/>
      <c r="AC174" s="160"/>
      <c r="AD174" s="160"/>
      <c r="AE174" s="160"/>
      <c r="AF174" s="160"/>
      <c r="AG174" s="160"/>
      <c r="AH174" s="160"/>
      <c r="AI174" s="160"/>
      <c r="AJ174" s="160"/>
      <c r="AK174" s="160"/>
      <c r="AL174" s="160"/>
      <c r="AM174" s="160"/>
      <c r="AN174" s="160"/>
      <c r="AO174" s="160"/>
      <c r="AP174" s="160"/>
      <c r="AQ174" s="160"/>
      <c r="AR174" s="160"/>
      <c r="AS174" s="160"/>
      <c r="AT174" s="160"/>
      <c r="AU174" s="160"/>
      <c r="AV174" s="160"/>
      <c r="AW174" s="188"/>
      <c r="AX174" s="180"/>
      <c r="AY174" s="180"/>
      <c r="AZ174" s="180"/>
      <c r="BA174" s="180"/>
      <c r="BB174" s="123"/>
      <c r="BC174" s="189"/>
      <c r="BD174" s="189"/>
      <c r="BE174" s="189"/>
      <c r="BF174" s="189"/>
      <c r="BG174" s="189"/>
      <c r="BI174" s="177"/>
      <c r="BJ174" s="177"/>
      <c r="BK174" s="177"/>
      <c r="BL174" s="177"/>
      <c r="BM174" s="176"/>
      <c r="BN174" s="176"/>
      <c r="BO174" s="153"/>
      <c r="BP174" s="176"/>
      <c r="BQ174" s="177"/>
      <c r="BR174" s="177"/>
      <c r="BS174" s="177"/>
      <c r="BT174" s="155"/>
      <c r="BU174" s="155"/>
      <c r="BV174" s="151"/>
      <c r="BW174" s="151"/>
      <c r="BX174" s="151"/>
      <c r="BY174" s="151"/>
    </row>
    <row r="175" customFormat="false" ht="12.75" hidden="false" customHeight="false" outlineLevel="0" collapsed="false">
      <c r="A175" s="160"/>
      <c r="B175" s="160"/>
      <c r="C175" s="160"/>
      <c r="D175" s="187"/>
      <c r="E175" s="187"/>
      <c r="F175" s="160"/>
      <c r="G175" s="160"/>
      <c r="H175" s="160"/>
      <c r="I175" s="160"/>
      <c r="J175" s="160"/>
      <c r="K175" s="160"/>
      <c r="L175" s="160"/>
      <c r="M175" s="160"/>
      <c r="N175" s="160"/>
      <c r="O175" s="160"/>
      <c r="P175" s="160"/>
      <c r="Q175" s="160"/>
      <c r="R175" s="160"/>
      <c r="S175" s="160"/>
      <c r="T175" s="143"/>
      <c r="U175" s="160"/>
      <c r="V175" s="160"/>
      <c r="W175" s="160"/>
      <c r="X175" s="160"/>
      <c r="Y175" s="160"/>
      <c r="Z175" s="160"/>
      <c r="AA175" s="160"/>
      <c r="AB175" s="160"/>
      <c r="AC175" s="160"/>
      <c r="AD175" s="160"/>
      <c r="AE175" s="160"/>
      <c r="AF175" s="160"/>
      <c r="AG175" s="160"/>
      <c r="AH175" s="160"/>
      <c r="AI175" s="160"/>
      <c r="AJ175" s="160"/>
      <c r="AK175" s="160"/>
      <c r="AL175" s="160"/>
      <c r="AM175" s="160"/>
      <c r="AN175" s="160"/>
      <c r="AO175" s="160"/>
      <c r="AP175" s="160"/>
      <c r="AQ175" s="160"/>
      <c r="AR175" s="160"/>
      <c r="AS175" s="160"/>
      <c r="AT175" s="160"/>
      <c r="AU175" s="160"/>
      <c r="AV175" s="160"/>
      <c r="AW175" s="188"/>
      <c r="AX175" s="180"/>
      <c r="AY175" s="180"/>
      <c r="AZ175" s="180"/>
      <c r="BA175" s="180"/>
      <c r="BB175" s="123"/>
      <c r="BC175" s="189"/>
      <c r="BD175" s="189"/>
      <c r="BE175" s="189"/>
      <c r="BF175" s="189"/>
      <c r="BG175" s="189"/>
      <c r="BI175" s="177"/>
      <c r="BJ175" s="177"/>
      <c r="BK175" s="177"/>
      <c r="BL175" s="177"/>
      <c r="BM175" s="176"/>
      <c r="BN175" s="176"/>
      <c r="BO175" s="153"/>
      <c r="BP175" s="176"/>
      <c r="BQ175" s="177"/>
      <c r="BR175" s="177"/>
      <c r="BS175" s="177"/>
      <c r="BT175" s="155"/>
      <c r="BU175" s="155"/>
      <c r="BV175" s="151"/>
      <c r="BW175" s="151"/>
      <c r="BX175" s="151"/>
      <c r="BY175" s="151"/>
    </row>
    <row r="176" customFormat="false" ht="12.75" hidden="false" customHeight="false" outlineLevel="0" collapsed="false">
      <c r="A176" s="160"/>
      <c r="B176" s="160"/>
      <c r="C176" s="160"/>
      <c r="D176" s="187"/>
      <c r="E176" s="187"/>
      <c r="F176" s="160"/>
      <c r="G176" s="160"/>
      <c r="H176" s="160"/>
      <c r="I176" s="160"/>
      <c r="J176" s="160"/>
      <c r="K176" s="160"/>
      <c r="L176" s="160"/>
      <c r="M176" s="160"/>
      <c r="N176" s="160"/>
      <c r="O176" s="160"/>
      <c r="P176" s="160"/>
      <c r="Q176" s="160"/>
      <c r="R176" s="160"/>
      <c r="S176" s="160"/>
      <c r="T176" s="143"/>
      <c r="U176" s="160"/>
      <c r="V176" s="160"/>
      <c r="W176" s="160"/>
      <c r="X176" s="160"/>
      <c r="Y176" s="160"/>
      <c r="Z176" s="160"/>
      <c r="AA176" s="160"/>
      <c r="AB176" s="160"/>
      <c r="AC176" s="160"/>
      <c r="AD176" s="160"/>
      <c r="AE176" s="160"/>
      <c r="AF176" s="160"/>
      <c r="AG176" s="160"/>
      <c r="AH176" s="160"/>
      <c r="AI176" s="160"/>
      <c r="AJ176" s="160"/>
      <c r="AK176" s="160"/>
      <c r="AL176" s="160"/>
      <c r="AM176" s="160"/>
      <c r="AN176" s="160"/>
      <c r="AO176" s="160"/>
      <c r="AP176" s="160"/>
      <c r="AQ176" s="160"/>
      <c r="AR176" s="160"/>
      <c r="AS176" s="160"/>
      <c r="AT176" s="160"/>
      <c r="AU176" s="160"/>
      <c r="AV176" s="160"/>
      <c r="AW176" s="188"/>
      <c r="AX176" s="180"/>
      <c r="AY176" s="180"/>
      <c r="AZ176" s="180"/>
      <c r="BA176" s="180"/>
      <c r="BB176" s="123"/>
      <c r="BC176" s="189"/>
      <c r="BD176" s="189"/>
      <c r="BE176" s="189"/>
      <c r="BF176" s="189"/>
      <c r="BG176" s="189"/>
      <c r="BI176" s="177"/>
      <c r="BJ176" s="177"/>
      <c r="BK176" s="177"/>
      <c r="BL176" s="177"/>
      <c r="BM176" s="176"/>
      <c r="BN176" s="176"/>
      <c r="BO176" s="153"/>
      <c r="BP176" s="176"/>
      <c r="BQ176" s="177"/>
      <c r="BR176" s="177"/>
      <c r="BS176" s="177"/>
      <c r="BT176" s="155"/>
      <c r="BU176" s="155"/>
      <c r="BV176" s="151"/>
      <c r="BW176" s="151"/>
      <c r="BX176" s="151"/>
      <c r="BY176" s="151"/>
    </row>
    <row r="177" customFormat="false" ht="12.75" hidden="false" customHeight="false" outlineLevel="0" collapsed="false">
      <c r="A177" s="160"/>
      <c r="B177" s="160"/>
      <c r="C177" s="160"/>
      <c r="D177" s="187"/>
      <c r="E177" s="187"/>
      <c r="F177" s="160"/>
      <c r="G177" s="160"/>
      <c r="H177" s="160"/>
      <c r="I177" s="160"/>
      <c r="J177" s="160"/>
      <c r="K177" s="160"/>
      <c r="L177" s="160"/>
      <c r="M177" s="160"/>
      <c r="N177" s="160"/>
      <c r="O177" s="160"/>
      <c r="P177" s="160"/>
      <c r="Q177" s="160"/>
      <c r="R177" s="160"/>
      <c r="S177" s="160"/>
      <c r="T177" s="143"/>
      <c r="U177" s="160"/>
      <c r="V177" s="160"/>
      <c r="W177" s="160"/>
      <c r="X177" s="160"/>
      <c r="Y177" s="160"/>
      <c r="Z177" s="160"/>
      <c r="AA177" s="160"/>
      <c r="AB177" s="160"/>
      <c r="AC177" s="160"/>
      <c r="AD177" s="160"/>
      <c r="AE177" s="160"/>
      <c r="AF177" s="160"/>
      <c r="AG177" s="160"/>
      <c r="AH177" s="160"/>
      <c r="AI177" s="160"/>
      <c r="AJ177" s="160"/>
      <c r="AK177" s="160"/>
      <c r="AL177" s="160"/>
      <c r="AM177" s="160"/>
      <c r="AN177" s="160"/>
      <c r="AO177" s="160"/>
      <c r="AP177" s="160"/>
      <c r="AQ177" s="160"/>
      <c r="AR177" s="160"/>
      <c r="AS177" s="160"/>
      <c r="AT177" s="160"/>
      <c r="AU177" s="160"/>
      <c r="AV177" s="160"/>
      <c r="AW177" s="188"/>
      <c r="AX177" s="180"/>
      <c r="AY177" s="180"/>
      <c r="AZ177" s="180"/>
      <c r="BA177" s="180"/>
      <c r="BB177" s="123"/>
      <c r="BC177" s="189"/>
      <c r="BD177" s="189"/>
      <c r="BE177" s="189"/>
      <c r="BF177" s="189"/>
      <c r="BG177" s="189"/>
      <c r="BI177" s="177"/>
      <c r="BJ177" s="177"/>
      <c r="BK177" s="177"/>
      <c r="BL177" s="177"/>
      <c r="BM177" s="176"/>
      <c r="BN177" s="176"/>
      <c r="BO177" s="153"/>
      <c r="BP177" s="176"/>
      <c r="BQ177" s="177"/>
      <c r="BR177" s="177"/>
      <c r="BS177" s="177"/>
      <c r="BT177" s="155"/>
      <c r="BU177" s="155"/>
      <c r="BV177" s="151"/>
      <c r="BW177" s="151"/>
      <c r="BX177" s="151"/>
      <c r="BY177" s="151"/>
    </row>
    <row r="178" customFormat="false" ht="12.75" hidden="false" customHeight="false" outlineLevel="0" collapsed="false">
      <c r="A178" s="160"/>
      <c r="B178" s="160"/>
      <c r="C178" s="160"/>
      <c r="D178" s="187"/>
      <c r="E178" s="187"/>
      <c r="F178" s="160"/>
      <c r="G178" s="160"/>
      <c r="H178" s="160"/>
      <c r="I178" s="160"/>
      <c r="J178" s="160"/>
      <c r="K178" s="160"/>
      <c r="L178" s="160"/>
      <c r="M178" s="160"/>
      <c r="N178" s="160"/>
      <c r="O178" s="160"/>
      <c r="P178" s="160"/>
      <c r="Q178" s="160"/>
      <c r="R178" s="160"/>
      <c r="S178" s="160"/>
      <c r="T178" s="143"/>
      <c r="U178" s="160"/>
      <c r="V178" s="160"/>
      <c r="W178" s="160"/>
      <c r="X178" s="160"/>
      <c r="Y178" s="160"/>
      <c r="Z178" s="160"/>
      <c r="AA178" s="160"/>
      <c r="AB178" s="160"/>
      <c r="AC178" s="160"/>
      <c r="AD178" s="160"/>
      <c r="AE178" s="160"/>
      <c r="AF178" s="160"/>
      <c r="AG178" s="160"/>
      <c r="AH178" s="160"/>
      <c r="AI178" s="160"/>
      <c r="AJ178" s="160"/>
      <c r="AK178" s="160"/>
      <c r="AL178" s="160"/>
      <c r="AM178" s="160"/>
      <c r="AN178" s="160"/>
      <c r="AO178" s="160"/>
      <c r="AP178" s="160"/>
      <c r="AQ178" s="160"/>
      <c r="AR178" s="160"/>
      <c r="AS178" s="160"/>
      <c r="AT178" s="160"/>
      <c r="AU178" s="160"/>
      <c r="AV178" s="160"/>
      <c r="AW178" s="188"/>
      <c r="AX178" s="180"/>
      <c r="AY178" s="180"/>
      <c r="AZ178" s="180"/>
      <c r="BA178" s="180"/>
      <c r="BB178" s="123"/>
      <c r="BC178" s="189"/>
      <c r="BD178" s="189"/>
      <c r="BE178" s="189"/>
      <c r="BF178" s="189"/>
      <c r="BG178" s="189"/>
      <c r="BI178" s="177"/>
      <c r="BJ178" s="177"/>
      <c r="BK178" s="177"/>
      <c r="BL178" s="177"/>
      <c r="BM178" s="176"/>
      <c r="BN178" s="176"/>
      <c r="BO178" s="153"/>
      <c r="BP178" s="176"/>
      <c r="BQ178" s="177"/>
      <c r="BR178" s="177"/>
      <c r="BS178" s="177"/>
      <c r="BT178" s="155"/>
      <c r="BU178" s="155"/>
      <c r="BV178" s="151"/>
      <c r="BW178" s="151"/>
      <c r="BX178" s="151"/>
      <c r="BY178" s="151"/>
    </row>
    <row r="179" customFormat="false" ht="12.75" hidden="false" customHeight="false" outlineLevel="0" collapsed="false">
      <c r="A179" s="160"/>
      <c r="B179" s="160"/>
      <c r="C179" s="160"/>
      <c r="D179" s="187"/>
      <c r="E179" s="187"/>
      <c r="F179" s="160"/>
      <c r="G179" s="160"/>
      <c r="H179" s="160"/>
      <c r="I179" s="160"/>
      <c r="J179" s="160"/>
      <c r="K179" s="160"/>
      <c r="L179" s="160"/>
      <c r="M179" s="160"/>
      <c r="N179" s="160"/>
      <c r="O179" s="160"/>
      <c r="P179" s="160"/>
      <c r="Q179" s="160"/>
      <c r="R179" s="160"/>
      <c r="S179" s="160"/>
      <c r="T179" s="143"/>
      <c r="U179" s="160"/>
      <c r="V179" s="160"/>
      <c r="W179" s="160"/>
      <c r="X179" s="160"/>
      <c r="Y179" s="160"/>
      <c r="Z179" s="160"/>
      <c r="AA179" s="160"/>
      <c r="AB179" s="160"/>
      <c r="AC179" s="160"/>
      <c r="AD179" s="160"/>
      <c r="AE179" s="160"/>
      <c r="AF179" s="160"/>
      <c r="AG179" s="160"/>
      <c r="AH179" s="160"/>
      <c r="AI179" s="160"/>
      <c r="AJ179" s="160"/>
      <c r="AK179" s="160"/>
      <c r="AL179" s="160"/>
      <c r="AM179" s="160"/>
      <c r="AN179" s="160"/>
      <c r="AO179" s="160"/>
      <c r="AP179" s="160"/>
      <c r="AQ179" s="160"/>
      <c r="AR179" s="160"/>
      <c r="AS179" s="160"/>
      <c r="AT179" s="160"/>
      <c r="AU179" s="160"/>
      <c r="AV179" s="160"/>
      <c r="AW179" s="188"/>
      <c r="AX179" s="180"/>
      <c r="AY179" s="180"/>
      <c r="AZ179" s="180"/>
      <c r="BA179" s="180"/>
      <c r="BB179" s="123"/>
      <c r="BC179" s="189"/>
      <c r="BD179" s="189"/>
      <c r="BE179" s="189"/>
      <c r="BF179" s="189"/>
      <c r="BG179" s="189"/>
      <c r="BI179" s="177"/>
      <c r="BJ179" s="177"/>
      <c r="BK179" s="177"/>
      <c r="BL179" s="177"/>
      <c r="BM179" s="176"/>
      <c r="BN179" s="176"/>
      <c r="BO179" s="153"/>
      <c r="BP179" s="176"/>
      <c r="BQ179" s="177"/>
      <c r="BR179" s="177"/>
      <c r="BS179" s="177"/>
      <c r="BT179" s="155"/>
      <c r="BU179" s="155"/>
      <c r="BV179" s="151"/>
      <c r="BW179" s="151"/>
      <c r="BX179" s="151"/>
      <c r="BY179" s="151"/>
    </row>
    <row r="180" customFormat="false" ht="12.75" hidden="false" customHeight="false" outlineLevel="0" collapsed="false">
      <c r="A180" s="160"/>
      <c r="B180" s="160"/>
      <c r="C180" s="160"/>
      <c r="D180" s="187"/>
      <c r="E180" s="187"/>
      <c r="F180" s="160"/>
      <c r="G180" s="160"/>
      <c r="H180" s="160"/>
      <c r="I180" s="160"/>
      <c r="J180" s="160"/>
      <c r="K180" s="160"/>
      <c r="L180" s="160"/>
      <c r="M180" s="160"/>
      <c r="N180" s="160"/>
      <c r="O180" s="160"/>
      <c r="P180" s="160"/>
      <c r="Q180" s="160"/>
      <c r="R180" s="160"/>
      <c r="S180" s="160"/>
      <c r="T180" s="143"/>
      <c r="U180" s="160"/>
      <c r="V180" s="160"/>
      <c r="W180" s="160"/>
      <c r="X180" s="160"/>
      <c r="Y180" s="160"/>
      <c r="Z180" s="160"/>
      <c r="AA180" s="160"/>
      <c r="AB180" s="160"/>
      <c r="AC180" s="160"/>
      <c r="AD180" s="160"/>
      <c r="AE180" s="160"/>
      <c r="AF180" s="160"/>
      <c r="AG180" s="160"/>
      <c r="AH180" s="160"/>
      <c r="AI180" s="160"/>
      <c r="AJ180" s="160"/>
      <c r="AK180" s="160"/>
      <c r="AL180" s="160"/>
      <c r="AM180" s="160"/>
      <c r="AN180" s="160"/>
      <c r="AO180" s="160"/>
      <c r="AP180" s="160"/>
      <c r="AQ180" s="160"/>
      <c r="AR180" s="160"/>
      <c r="AS180" s="160"/>
      <c r="AT180" s="160"/>
      <c r="AU180" s="160"/>
      <c r="AV180" s="160"/>
      <c r="AW180" s="188"/>
      <c r="AX180" s="180"/>
      <c r="AY180" s="180"/>
      <c r="AZ180" s="180"/>
      <c r="BA180" s="180"/>
      <c r="BB180" s="123"/>
      <c r="BC180" s="189"/>
      <c r="BD180" s="189"/>
      <c r="BE180" s="189"/>
      <c r="BF180" s="189"/>
      <c r="BG180" s="189"/>
      <c r="BI180" s="177"/>
      <c r="BJ180" s="177"/>
      <c r="BK180" s="177"/>
      <c r="BL180" s="177"/>
      <c r="BM180" s="176"/>
      <c r="BN180" s="176"/>
      <c r="BO180" s="153"/>
      <c r="BP180" s="176"/>
      <c r="BQ180" s="177"/>
      <c r="BR180" s="177"/>
      <c r="BS180" s="177"/>
      <c r="BT180" s="155"/>
      <c r="BU180" s="155"/>
      <c r="BV180" s="151"/>
      <c r="BW180" s="151"/>
      <c r="BX180" s="151"/>
      <c r="BY180" s="151"/>
    </row>
    <row r="181" customFormat="false" ht="12.75" hidden="false" customHeight="false" outlineLevel="0" collapsed="false">
      <c r="A181" s="160"/>
      <c r="B181" s="160"/>
      <c r="C181" s="160"/>
      <c r="D181" s="187"/>
      <c r="E181" s="187"/>
      <c r="F181" s="160"/>
      <c r="G181" s="160"/>
      <c r="H181" s="160"/>
      <c r="I181" s="160"/>
      <c r="J181" s="160"/>
      <c r="K181" s="160"/>
      <c r="L181" s="160"/>
      <c r="M181" s="160"/>
      <c r="N181" s="160"/>
      <c r="O181" s="160"/>
      <c r="P181" s="160"/>
      <c r="Q181" s="160"/>
      <c r="R181" s="160"/>
      <c r="S181" s="160"/>
      <c r="T181" s="143"/>
      <c r="U181" s="160"/>
      <c r="V181" s="160"/>
      <c r="W181" s="160"/>
      <c r="X181" s="160"/>
      <c r="Y181" s="160"/>
      <c r="Z181" s="160"/>
      <c r="AA181" s="160"/>
      <c r="AB181" s="160"/>
      <c r="AC181" s="160"/>
      <c r="AD181" s="160"/>
      <c r="AE181" s="160"/>
      <c r="AF181" s="160"/>
      <c r="AG181" s="160"/>
      <c r="AH181" s="160"/>
      <c r="AI181" s="160"/>
      <c r="AJ181" s="160"/>
      <c r="AK181" s="160"/>
      <c r="AL181" s="160"/>
      <c r="AM181" s="160"/>
      <c r="AN181" s="160"/>
      <c r="AO181" s="160"/>
      <c r="AP181" s="160"/>
      <c r="AQ181" s="160"/>
      <c r="AR181" s="160"/>
      <c r="AS181" s="160"/>
      <c r="AT181" s="160"/>
      <c r="AU181" s="160"/>
      <c r="AV181" s="160"/>
      <c r="AW181" s="188"/>
      <c r="AX181" s="180"/>
      <c r="AY181" s="180"/>
      <c r="AZ181" s="180"/>
      <c r="BA181" s="180"/>
      <c r="BB181" s="123"/>
      <c r="BC181" s="189"/>
      <c r="BD181" s="189"/>
      <c r="BE181" s="189"/>
      <c r="BF181" s="189"/>
      <c r="BG181" s="189"/>
      <c r="BI181" s="177"/>
      <c r="BJ181" s="177"/>
      <c r="BK181" s="177"/>
      <c r="BL181" s="177"/>
      <c r="BM181" s="176"/>
      <c r="BN181" s="176"/>
      <c r="BO181" s="153"/>
      <c r="BP181" s="176"/>
      <c r="BQ181" s="177"/>
      <c r="BR181" s="177"/>
      <c r="BS181" s="177"/>
      <c r="BT181" s="155"/>
      <c r="BU181" s="155"/>
      <c r="BV181" s="151"/>
      <c r="BW181" s="151"/>
      <c r="BX181" s="151"/>
      <c r="BY181" s="151"/>
    </row>
    <row r="182" customFormat="false" ht="12.75" hidden="false" customHeight="false" outlineLevel="0" collapsed="false">
      <c r="A182" s="160"/>
      <c r="B182" s="160"/>
      <c r="C182" s="160"/>
      <c r="D182" s="187"/>
      <c r="E182" s="187"/>
      <c r="F182" s="160"/>
      <c r="G182" s="160"/>
      <c r="H182" s="160"/>
      <c r="I182" s="160"/>
      <c r="J182" s="160"/>
      <c r="K182" s="160"/>
      <c r="L182" s="160"/>
      <c r="M182" s="160"/>
      <c r="N182" s="160"/>
      <c r="O182" s="160"/>
      <c r="P182" s="160"/>
      <c r="Q182" s="160"/>
      <c r="R182" s="160"/>
      <c r="S182" s="160"/>
      <c r="T182" s="143"/>
      <c r="U182" s="160"/>
      <c r="V182" s="160"/>
      <c r="W182" s="160"/>
      <c r="X182" s="160"/>
      <c r="Y182" s="160"/>
      <c r="Z182" s="160"/>
      <c r="AA182" s="160"/>
      <c r="AB182" s="160"/>
      <c r="AC182" s="160"/>
      <c r="AD182" s="160"/>
      <c r="AE182" s="160"/>
      <c r="AF182" s="160"/>
      <c r="AG182" s="160"/>
      <c r="AH182" s="160"/>
      <c r="AI182" s="160"/>
      <c r="AJ182" s="160"/>
      <c r="AK182" s="160"/>
      <c r="AL182" s="160"/>
      <c r="AM182" s="160"/>
      <c r="AN182" s="160"/>
      <c r="AO182" s="160"/>
      <c r="AP182" s="160"/>
      <c r="AQ182" s="160"/>
      <c r="AR182" s="160"/>
      <c r="AS182" s="160"/>
      <c r="AT182" s="160"/>
      <c r="AU182" s="160"/>
      <c r="AV182" s="160"/>
      <c r="AW182" s="188"/>
      <c r="AX182" s="180"/>
      <c r="AY182" s="180"/>
      <c r="AZ182" s="180"/>
      <c r="BA182" s="180"/>
      <c r="BB182" s="123"/>
      <c r="BC182" s="189"/>
      <c r="BD182" s="189"/>
      <c r="BE182" s="189"/>
      <c r="BF182" s="189"/>
      <c r="BG182" s="189"/>
      <c r="BI182" s="177"/>
      <c r="BJ182" s="177"/>
      <c r="BK182" s="177"/>
      <c r="BL182" s="177"/>
      <c r="BM182" s="176"/>
      <c r="BN182" s="176"/>
      <c r="BO182" s="153"/>
      <c r="BP182" s="176"/>
      <c r="BQ182" s="177"/>
      <c r="BR182" s="177"/>
      <c r="BS182" s="177"/>
      <c r="BT182" s="155"/>
      <c r="BU182" s="155"/>
      <c r="BV182" s="151"/>
      <c r="BW182" s="151"/>
      <c r="BX182" s="151"/>
      <c r="BY182" s="151"/>
    </row>
    <row r="183" customFormat="false" ht="12.75" hidden="false" customHeight="false" outlineLevel="0" collapsed="false">
      <c r="A183" s="160"/>
      <c r="B183" s="160"/>
      <c r="C183" s="160"/>
      <c r="D183" s="187"/>
      <c r="E183" s="187"/>
      <c r="F183" s="160"/>
      <c r="G183" s="160"/>
      <c r="H183" s="160"/>
      <c r="I183" s="160"/>
      <c r="J183" s="160"/>
      <c r="K183" s="160"/>
      <c r="L183" s="160"/>
      <c r="M183" s="160"/>
      <c r="N183" s="160"/>
      <c r="O183" s="160"/>
      <c r="P183" s="160"/>
      <c r="Q183" s="160"/>
      <c r="R183" s="160"/>
      <c r="S183" s="160"/>
      <c r="T183" s="143"/>
      <c r="U183" s="160"/>
      <c r="V183" s="160"/>
      <c r="W183" s="160"/>
      <c r="X183" s="160"/>
      <c r="Y183" s="160"/>
      <c r="Z183" s="160"/>
      <c r="AA183" s="160"/>
      <c r="AB183" s="160"/>
      <c r="AC183" s="160"/>
      <c r="AD183" s="160"/>
      <c r="AE183" s="160"/>
      <c r="AF183" s="160"/>
      <c r="AG183" s="160"/>
      <c r="AH183" s="160"/>
      <c r="AI183" s="160"/>
      <c r="AJ183" s="160"/>
      <c r="AK183" s="160"/>
      <c r="AL183" s="160"/>
      <c r="AM183" s="160"/>
      <c r="AN183" s="160"/>
      <c r="AO183" s="160"/>
      <c r="AP183" s="160"/>
      <c r="AQ183" s="160"/>
      <c r="AR183" s="160"/>
      <c r="AS183" s="160"/>
      <c r="AT183" s="160"/>
      <c r="AU183" s="160"/>
      <c r="AV183" s="160"/>
      <c r="AW183" s="188"/>
      <c r="AX183" s="180"/>
      <c r="AY183" s="180"/>
      <c r="AZ183" s="180"/>
      <c r="BA183" s="180"/>
      <c r="BB183" s="123"/>
      <c r="BC183" s="189"/>
      <c r="BD183" s="189"/>
      <c r="BE183" s="189"/>
      <c r="BF183" s="189"/>
      <c r="BG183" s="189"/>
      <c r="BI183" s="177"/>
      <c r="BJ183" s="177"/>
      <c r="BK183" s="177"/>
      <c r="BL183" s="177"/>
      <c r="BM183" s="176"/>
      <c r="BN183" s="176"/>
      <c r="BO183" s="153"/>
      <c r="BP183" s="176"/>
      <c r="BQ183" s="177"/>
      <c r="BR183" s="177"/>
      <c r="BS183" s="177"/>
      <c r="BT183" s="155"/>
      <c r="BU183" s="155"/>
      <c r="BV183" s="151"/>
      <c r="BW183" s="151"/>
      <c r="BX183" s="151"/>
      <c r="BY183" s="151"/>
    </row>
    <row r="184" customFormat="false" ht="12.75" hidden="false" customHeight="false" outlineLevel="0" collapsed="false">
      <c r="A184" s="160"/>
      <c r="B184" s="160"/>
      <c r="C184" s="160"/>
      <c r="D184" s="187"/>
      <c r="E184" s="187"/>
      <c r="F184" s="160"/>
      <c r="G184" s="160"/>
      <c r="H184" s="160"/>
      <c r="I184" s="160"/>
      <c r="J184" s="160"/>
      <c r="K184" s="160"/>
      <c r="L184" s="160"/>
      <c r="M184" s="160"/>
      <c r="N184" s="160"/>
      <c r="O184" s="160"/>
      <c r="P184" s="160"/>
      <c r="Q184" s="160"/>
      <c r="R184" s="160"/>
      <c r="S184" s="160"/>
      <c r="T184" s="143"/>
      <c r="U184" s="160"/>
      <c r="V184" s="160"/>
      <c r="W184" s="160"/>
      <c r="X184" s="160"/>
      <c r="Y184" s="160"/>
      <c r="Z184" s="160"/>
      <c r="AA184" s="160"/>
      <c r="AB184" s="160"/>
      <c r="AC184" s="160"/>
      <c r="AD184" s="160"/>
      <c r="AE184" s="160"/>
      <c r="AF184" s="160"/>
      <c r="AG184" s="160"/>
      <c r="AH184" s="160"/>
      <c r="AI184" s="160"/>
      <c r="AJ184" s="160"/>
      <c r="AK184" s="160"/>
      <c r="AL184" s="160"/>
      <c r="AM184" s="160"/>
      <c r="AN184" s="160"/>
      <c r="AO184" s="160"/>
      <c r="AP184" s="160"/>
      <c r="AQ184" s="160"/>
      <c r="AR184" s="160"/>
      <c r="AS184" s="160"/>
      <c r="AT184" s="160"/>
      <c r="AU184" s="160"/>
      <c r="AV184" s="160"/>
      <c r="AW184" s="188"/>
      <c r="AX184" s="180"/>
      <c r="AY184" s="180"/>
      <c r="AZ184" s="180"/>
      <c r="BA184" s="180"/>
      <c r="BB184" s="123"/>
      <c r="BC184" s="189"/>
      <c r="BD184" s="189"/>
      <c r="BE184" s="189"/>
      <c r="BF184" s="189"/>
      <c r="BG184" s="189"/>
      <c r="BI184" s="177"/>
      <c r="BJ184" s="177"/>
      <c r="BK184" s="177"/>
      <c r="BL184" s="177"/>
      <c r="BM184" s="176"/>
      <c r="BN184" s="176"/>
      <c r="BO184" s="153"/>
      <c r="BP184" s="176"/>
      <c r="BQ184" s="177"/>
      <c r="BR184" s="177"/>
      <c r="BS184" s="177"/>
      <c r="BT184" s="155"/>
      <c r="BU184" s="155"/>
      <c r="BV184" s="151"/>
      <c r="BW184" s="151"/>
      <c r="BX184" s="151"/>
      <c r="BY184" s="151"/>
    </row>
    <row r="185" customFormat="false" ht="12.75" hidden="false" customHeight="false" outlineLevel="0" collapsed="false">
      <c r="A185" s="160"/>
      <c r="B185" s="160"/>
      <c r="C185" s="160"/>
      <c r="D185" s="187"/>
      <c r="E185" s="187"/>
      <c r="F185" s="160"/>
      <c r="G185" s="160"/>
      <c r="H185" s="160"/>
      <c r="I185" s="160"/>
      <c r="J185" s="160"/>
      <c r="K185" s="160"/>
      <c r="L185" s="160"/>
      <c r="M185" s="160"/>
      <c r="N185" s="160"/>
      <c r="O185" s="160"/>
      <c r="P185" s="160"/>
      <c r="Q185" s="160"/>
      <c r="R185" s="160"/>
      <c r="S185" s="160"/>
      <c r="T185" s="143"/>
      <c r="U185" s="160"/>
      <c r="V185" s="160"/>
      <c r="W185" s="160"/>
      <c r="X185" s="160"/>
      <c r="Y185" s="160"/>
      <c r="Z185" s="160"/>
      <c r="AA185" s="160"/>
      <c r="AB185" s="160"/>
      <c r="AC185" s="160"/>
      <c r="AD185" s="160"/>
      <c r="AE185" s="160"/>
      <c r="AF185" s="160"/>
      <c r="AG185" s="160"/>
      <c r="AH185" s="160"/>
      <c r="AI185" s="160"/>
      <c r="AJ185" s="160"/>
      <c r="AK185" s="160"/>
      <c r="AL185" s="160"/>
      <c r="AM185" s="160"/>
      <c r="AN185" s="160"/>
      <c r="AO185" s="160"/>
      <c r="AP185" s="160"/>
      <c r="AQ185" s="160"/>
      <c r="AR185" s="160"/>
      <c r="AS185" s="160"/>
      <c r="AT185" s="160"/>
      <c r="AU185" s="160"/>
      <c r="AV185" s="160"/>
      <c r="AW185" s="188"/>
      <c r="AX185" s="180"/>
      <c r="AY185" s="180"/>
      <c r="AZ185" s="180"/>
      <c r="BA185" s="180"/>
      <c r="BB185" s="123"/>
      <c r="BC185" s="189"/>
      <c r="BD185" s="189"/>
      <c r="BE185" s="189"/>
      <c r="BF185" s="189"/>
      <c r="BG185" s="189"/>
      <c r="BI185" s="177"/>
      <c r="BJ185" s="177"/>
      <c r="BK185" s="177"/>
      <c r="BL185" s="177"/>
      <c r="BM185" s="176"/>
      <c r="BN185" s="176"/>
      <c r="BO185" s="153"/>
      <c r="BP185" s="176"/>
      <c r="BQ185" s="177"/>
      <c r="BR185" s="177"/>
      <c r="BS185" s="177"/>
      <c r="BT185" s="155"/>
      <c r="BU185" s="155"/>
      <c r="BV185" s="151"/>
      <c r="BW185" s="151"/>
      <c r="BX185" s="151"/>
      <c r="BY185" s="151"/>
    </row>
    <row r="186" customFormat="false" ht="12.75" hidden="false" customHeight="false" outlineLevel="0" collapsed="false">
      <c r="A186" s="160"/>
      <c r="B186" s="160"/>
      <c r="C186" s="160"/>
      <c r="D186" s="187"/>
      <c r="E186" s="187"/>
      <c r="F186" s="160"/>
      <c r="G186" s="160"/>
      <c r="H186" s="160"/>
      <c r="I186" s="160"/>
      <c r="J186" s="160"/>
      <c r="K186" s="160"/>
      <c r="L186" s="160"/>
      <c r="M186" s="160"/>
      <c r="N186" s="160"/>
      <c r="O186" s="160"/>
      <c r="P186" s="160"/>
      <c r="Q186" s="160"/>
      <c r="R186" s="160"/>
      <c r="S186" s="160"/>
      <c r="T186" s="143"/>
      <c r="U186" s="160"/>
      <c r="V186" s="160"/>
      <c r="W186" s="160"/>
      <c r="X186" s="160"/>
      <c r="Y186" s="160"/>
      <c r="Z186" s="160"/>
      <c r="AA186" s="160"/>
      <c r="AB186" s="160"/>
      <c r="AC186" s="160"/>
      <c r="AD186" s="160"/>
      <c r="AE186" s="160"/>
      <c r="AF186" s="160"/>
      <c r="AG186" s="160"/>
      <c r="AH186" s="160"/>
      <c r="AI186" s="160"/>
      <c r="AJ186" s="160"/>
      <c r="AK186" s="160"/>
      <c r="AL186" s="160"/>
      <c r="AM186" s="160"/>
      <c r="AN186" s="160"/>
      <c r="AO186" s="160"/>
      <c r="AP186" s="160"/>
      <c r="AQ186" s="160"/>
      <c r="AR186" s="160"/>
      <c r="AS186" s="160"/>
      <c r="AT186" s="160"/>
      <c r="AU186" s="160"/>
      <c r="AV186" s="160"/>
      <c r="AW186" s="188"/>
      <c r="AX186" s="180"/>
      <c r="AY186" s="180"/>
      <c r="AZ186" s="180"/>
      <c r="BA186" s="180"/>
      <c r="BB186" s="123"/>
      <c r="BC186" s="189"/>
      <c r="BD186" s="189"/>
      <c r="BE186" s="189"/>
      <c r="BF186" s="189"/>
      <c r="BG186" s="189"/>
      <c r="BI186" s="177"/>
      <c r="BJ186" s="177"/>
      <c r="BK186" s="177"/>
      <c r="BL186" s="177"/>
      <c r="BM186" s="176"/>
      <c r="BN186" s="176"/>
      <c r="BO186" s="153"/>
      <c r="BP186" s="176"/>
      <c r="BQ186" s="177"/>
      <c r="BR186" s="177"/>
      <c r="BS186" s="177"/>
      <c r="BT186" s="155"/>
      <c r="BU186" s="155"/>
      <c r="BV186" s="151"/>
      <c r="BW186" s="151"/>
      <c r="BX186" s="151"/>
      <c r="BY186" s="151"/>
    </row>
    <row r="187" customFormat="false" ht="12.75" hidden="false" customHeight="false" outlineLevel="0" collapsed="false">
      <c r="A187" s="160"/>
      <c r="B187" s="160"/>
      <c r="C187" s="160"/>
      <c r="D187" s="187"/>
      <c r="E187" s="187"/>
      <c r="F187" s="160"/>
      <c r="G187" s="160"/>
      <c r="H187" s="160"/>
      <c r="I187" s="160"/>
      <c r="J187" s="160"/>
      <c r="K187" s="160"/>
      <c r="L187" s="160"/>
      <c r="M187" s="160"/>
      <c r="N187" s="160"/>
      <c r="O187" s="160"/>
      <c r="P187" s="160"/>
      <c r="Q187" s="160"/>
      <c r="R187" s="160"/>
      <c r="S187" s="160"/>
      <c r="T187" s="143"/>
      <c r="U187" s="160"/>
      <c r="V187" s="160"/>
      <c r="W187" s="160"/>
      <c r="X187" s="160"/>
      <c r="Y187" s="160"/>
      <c r="Z187" s="160"/>
      <c r="AA187" s="160"/>
      <c r="AB187" s="160"/>
      <c r="AC187" s="160"/>
      <c r="AD187" s="160"/>
      <c r="AE187" s="160"/>
      <c r="AF187" s="160"/>
      <c r="AG187" s="160"/>
      <c r="AH187" s="160"/>
      <c r="AI187" s="160"/>
      <c r="AJ187" s="160"/>
      <c r="AK187" s="160"/>
      <c r="AL187" s="160"/>
      <c r="AM187" s="160"/>
      <c r="AN187" s="160"/>
      <c r="AO187" s="160"/>
      <c r="AP187" s="160"/>
      <c r="AQ187" s="160"/>
      <c r="AR187" s="160"/>
      <c r="AS187" s="160"/>
      <c r="AT187" s="160"/>
      <c r="AU187" s="160"/>
      <c r="AV187" s="160"/>
      <c r="AW187" s="188"/>
      <c r="AX187" s="180"/>
      <c r="AY187" s="180"/>
      <c r="AZ187" s="180"/>
      <c r="BA187" s="180"/>
      <c r="BB187" s="123"/>
      <c r="BC187" s="189"/>
      <c r="BD187" s="189"/>
      <c r="BE187" s="189"/>
      <c r="BF187" s="189"/>
      <c r="BG187" s="189"/>
      <c r="BI187" s="177"/>
      <c r="BJ187" s="177"/>
      <c r="BK187" s="177"/>
      <c r="BL187" s="177"/>
      <c r="BM187" s="176"/>
      <c r="BN187" s="176"/>
      <c r="BO187" s="153"/>
      <c r="BP187" s="176"/>
      <c r="BQ187" s="177"/>
      <c r="BR187" s="177"/>
      <c r="BS187" s="177"/>
      <c r="BT187" s="155"/>
      <c r="BU187" s="155"/>
      <c r="BV187" s="151"/>
      <c r="BW187" s="151"/>
      <c r="BX187" s="151"/>
      <c r="BY187" s="151"/>
    </row>
    <row r="188" customFormat="false" ht="12.75" hidden="false" customHeight="false" outlineLevel="0" collapsed="false">
      <c r="A188" s="160"/>
      <c r="B188" s="160"/>
      <c r="C188" s="160"/>
      <c r="D188" s="187"/>
      <c r="E188" s="187"/>
      <c r="F188" s="160"/>
      <c r="G188" s="160"/>
      <c r="H188" s="160"/>
      <c r="I188" s="160"/>
      <c r="J188" s="160"/>
      <c r="K188" s="160"/>
      <c r="L188" s="160"/>
      <c r="M188" s="160"/>
      <c r="N188" s="160"/>
      <c r="O188" s="160"/>
      <c r="P188" s="160"/>
      <c r="Q188" s="160"/>
      <c r="R188" s="160"/>
      <c r="S188" s="160"/>
      <c r="T188" s="143"/>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88"/>
      <c r="AX188" s="180"/>
      <c r="AY188" s="180"/>
      <c r="AZ188" s="180"/>
      <c r="BA188" s="180"/>
      <c r="BB188" s="123"/>
      <c r="BC188" s="189"/>
      <c r="BD188" s="189"/>
      <c r="BE188" s="189"/>
      <c r="BF188" s="189"/>
      <c r="BG188" s="189"/>
      <c r="BI188" s="177"/>
      <c r="BJ188" s="177"/>
      <c r="BK188" s="177"/>
      <c r="BL188" s="177"/>
      <c r="BM188" s="176"/>
      <c r="BN188" s="176"/>
      <c r="BO188" s="153"/>
      <c r="BP188" s="176"/>
      <c r="BQ188" s="177"/>
      <c r="BR188" s="177"/>
      <c r="BS188" s="177"/>
      <c r="BT188" s="155"/>
      <c r="BU188" s="155"/>
      <c r="BV188" s="151"/>
      <c r="BW188" s="151"/>
      <c r="BX188" s="151"/>
      <c r="BY188" s="151"/>
    </row>
    <row r="189" customFormat="false" ht="12.75" hidden="false" customHeight="false" outlineLevel="0" collapsed="false">
      <c r="A189" s="160"/>
      <c r="B189" s="160"/>
      <c r="C189" s="160"/>
      <c r="D189" s="187"/>
      <c r="E189" s="187"/>
      <c r="F189" s="160"/>
      <c r="G189" s="160"/>
      <c r="H189" s="160"/>
      <c r="I189" s="160"/>
      <c r="J189" s="160"/>
      <c r="K189" s="160"/>
      <c r="L189" s="160"/>
      <c r="M189" s="160"/>
      <c r="N189" s="160"/>
      <c r="O189" s="160"/>
      <c r="P189" s="160"/>
      <c r="Q189" s="160"/>
      <c r="R189" s="160"/>
      <c r="S189" s="160"/>
      <c r="T189" s="143"/>
      <c r="U189" s="160"/>
      <c r="V189" s="160"/>
      <c r="W189" s="160"/>
      <c r="X189" s="160"/>
      <c r="Y189" s="160"/>
      <c r="Z189" s="160"/>
      <c r="AA189" s="160"/>
      <c r="AB189" s="160"/>
      <c r="AC189" s="160"/>
      <c r="AD189" s="160"/>
      <c r="AE189" s="160"/>
      <c r="AF189" s="160"/>
      <c r="AG189" s="160"/>
      <c r="AH189" s="160"/>
      <c r="AI189" s="160"/>
      <c r="AJ189" s="160"/>
      <c r="AK189" s="160"/>
      <c r="AL189" s="160"/>
      <c r="AM189" s="160"/>
      <c r="AN189" s="160"/>
      <c r="AO189" s="160"/>
      <c r="AP189" s="160"/>
      <c r="AQ189" s="160"/>
      <c r="AR189" s="160"/>
      <c r="AS189" s="160"/>
      <c r="AT189" s="160"/>
      <c r="AU189" s="160"/>
      <c r="AV189" s="160"/>
      <c r="AW189" s="188"/>
      <c r="AX189" s="180"/>
      <c r="AY189" s="180"/>
      <c r="AZ189" s="180"/>
      <c r="BA189" s="180"/>
      <c r="BB189" s="123"/>
      <c r="BC189" s="189"/>
      <c r="BD189" s="189"/>
      <c r="BE189" s="189"/>
      <c r="BF189" s="189"/>
      <c r="BG189" s="189"/>
      <c r="BI189" s="177"/>
      <c r="BJ189" s="177"/>
      <c r="BK189" s="177"/>
      <c r="BL189" s="177"/>
      <c r="BM189" s="176"/>
      <c r="BN189" s="176"/>
      <c r="BO189" s="153"/>
      <c r="BP189" s="176"/>
      <c r="BQ189" s="177"/>
      <c r="BR189" s="177"/>
      <c r="BS189" s="177"/>
      <c r="BT189" s="155"/>
      <c r="BU189" s="155"/>
      <c r="BV189" s="151"/>
      <c r="BW189" s="151"/>
      <c r="BX189" s="151"/>
      <c r="BY189" s="151"/>
    </row>
    <row r="190" customFormat="false" ht="12.75" hidden="false" customHeight="false" outlineLevel="0" collapsed="false">
      <c r="A190" s="160"/>
      <c r="B190" s="160"/>
      <c r="C190" s="160"/>
      <c r="D190" s="187"/>
      <c r="E190" s="187"/>
      <c r="F190" s="160"/>
      <c r="G190" s="160"/>
      <c r="H190" s="160"/>
      <c r="I190" s="160"/>
      <c r="J190" s="160"/>
      <c r="K190" s="160"/>
      <c r="L190" s="160"/>
      <c r="M190" s="160"/>
      <c r="N190" s="160"/>
      <c r="O190" s="160"/>
      <c r="P190" s="160"/>
      <c r="Q190" s="160"/>
      <c r="R190" s="160"/>
      <c r="S190" s="160"/>
      <c r="T190" s="143"/>
      <c r="U190" s="160"/>
      <c r="V190" s="160"/>
      <c r="W190" s="160"/>
      <c r="X190" s="160"/>
      <c r="Y190" s="160"/>
      <c r="Z190" s="160"/>
      <c r="AA190" s="160"/>
      <c r="AB190" s="160"/>
      <c r="AC190" s="160"/>
      <c r="AD190" s="160"/>
      <c r="AE190" s="160"/>
      <c r="AF190" s="160"/>
      <c r="AG190" s="160"/>
      <c r="AH190" s="160"/>
      <c r="AI190" s="160"/>
      <c r="AJ190" s="160"/>
      <c r="AK190" s="160"/>
      <c r="AL190" s="160"/>
      <c r="AM190" s="160"/>
      <c r="AN190" s="160"/>
      <c r="AO190" s="160"/>
      <c r="AP190" s="160"/>
      <c r="AQ190" s="160"/>
      <c r="AR190" s="160"/>
      <c r="AS190" s="160"/>
      <c r="AT190" s="160"/>
      <c r="AU190" s="160"/>
      <c r="AV190" s="160"/>
      <c r="AW190" s="188"/>
      <c r="AX190" s="180"/>
      <c r="AY190" s="180"/>
      <c r="AZ190" s="180"/>
      <c r="BA190" s="180"/>
      <c r="BB190" s="123"/>
      <c r="BC190" s="189"/>
      <c r="BD190" s="189"/>
      <c r="BE190" s="189"/>
      <c r="BF190" s="189"/>
      <c r="BG190" s="189"/>
      <c r="BI190" s="177"/>
      <c r="BJ190" s="177"/>
      <c r="BK190" s="177"/>
      <c r="BL190" s="177"/>
      <c r="BM190" s="176"/>
      <c r="BN190" s="176"/>
      <c r="BO190" s="153"/>
      <c r="BP190" s="176"/>
      <c r="BQ190" s="177"/>
      <c r="BR190" s="177"/>
      <c r="BS190" s="177"/>
      <c r="BT190" s="155"/>
      <c r="BU190" s="155"/>
      <c r="BV190" s="151"/>
      <c r="BW190" s="151"/>
      <c r="BX190" s="151"/>
      <c r="BY190" s="151"/>
    </row>
    <row r="191" customFormat="false" ht="12.75" hidden="false" customHeight="false" outlineLevel="0" collapsed="false">
      <c r="A191" s="160"/>
      <c r="B191" s="160"/>
      <c r="C191" s="160"/>
      <c r="D191" s="187"/>
      <c r="E191" s="187"/>
      <c r="F191" s="160"/>
      <c r="G191" s="160"/>
      <c r="H191" s="160"/>
      <c r="I191" s="160"/>
      <c r="J191" s="160"/>
      <c r="K191" s="160"/>
      <c r="L191" s="160"/>
      <c r="M191" s="160"/>
      <c r="N191" s="160"/>
      <c r="O191" s="160"/>
      <c r="P191" s="160"/>
      <c r="Q191" s="160"/>
      <c r="R191" s="160"/>
      <c r="S191" s="160"/>
      <c r="T191" s="143"/>
      <c r="U191" s="160"/>
      <c r="V191" s="160"/>
      <c r="W191" s="160"/>
      <c r="X191" s="160"/>
      <c r="Y191" s="160"/>
      <c r="Z191" s="160"/>
      <c r="AA191" s="160"/>
      <c r="AB191" s="160"/>
      <c r="AC191" s="160"/>
      <c r="AD191" s="160"/>
      <c r="AE191" s="160"/>
      <c r="AF191" s="160"/>
      <c r="AG191" s="160"/>
      <c r="AH191" s="160"/>
      <c r="AI191" s="160"/>
      <c r="AJ191" s="160"/>
      <c r="AK191" s="160"/>
      <c r="AL191" s="160"/>
      <c r="AM191" s="160"/>
      <c r="AN191" s="160"/>
      <c r="AO191" s="160"/>
      <c r="AP191" s="160"/>
      <c r="AQ191" s="160"/>
      <c r="AR191" s="160"/>
      <c r="AS191" s="160"/>
      <c r="AT191" s="160"/>
      <c r="AU191" s="160"/>
      <c r="AV191" s="160"/>
      <c r="AW191" s="188"/>
      <c r="AX191" s="180"/>
      <c r="AY191" s="180"/>
      <c r="AZ191" s="180"/>
      <c r="BA191" s="180"/>
      <c r="BB191" s="123"/>
      <c r="BC191" s="189"/>
      <c r="BD191" s="189"/>
      <c r="BE191" s="189"/>
      <c r="BF191" s="189"/>
      <c r="BG191" s="189"/>
      <c r="BI191" s="177"/>
      <c r="BJ191" s="177"/>
      <c r="BK191" s="177"/>
      <c r="BL191" s="177"/>
      <c r="BM191" s="176"/>
      <c r="BN191" s="176"/>
      <c r="BO191" s="153"/>
      <c r="BP191" s="176"/>
      <c r="BQ191" s="177"/>
      <c r="BR191" s="177"/>
      <c r="BS191" s="177"/>
      <c r="BT191" s="155"/>
      <c r="BU191" s="155"/>
      <c r="BV191" s="151"/>
      <c r="BW191" s="151"/>
      <c r="BX191" s="151"/>
      <c r="BY191" s="151"/>
    </row>
    <row r="192" customFormat="false" ht="12.75" hidden="false" customHeight="false" outlineLevel="0" collapsed="false">
      <c r="A192" s="160"/>
      <c r="B192" s="160"/>
      <c r="C192" s="160"/>
      <c r="D192" s="187"/>
      <c r="E192" s="187"/>
      <c r="F192" s="160"/>
      <c r="G192" s="160"/>
      <c r="H192" s="160"/>
      <c r="I192" s="160"/>
      <c r="J192" s="160"/>
      <c r="K192" s="160"/>
      <c r="L192" s="160"/>
      <c r="M192" s="160"/>
      <c r="N192" s="160"/>
      <c r="O192" s="160"/>
      <c r="P192" s="160"/>
      <c r="Q192" s="160"/>
      <c r="R192" s="160"/>
      <c r="S192" s="160"/>
      <c r="T192" s="143"/>
      <c r="U192" s="160"/>
      <c r="V192" s="160"/>
      <c r="W192" s="160"/>
      <c r="X192" s="160"/>
      <c r="Y192" s="160"/>
      <c r="Z192" s="160"/>
      <c r="AA192" s="160"/>
      <c r="AB192" s="160"/>
      <c r="AC192" s="160"/>
      <c r="AD192" s="160"/>
      <c r="AE192" s="160"/>
      <c r="AF192" s="160"/>
      <c r="AG192" s="160"/>
      <c r="AH192" s="160"/>
      <c r="AI192" s="160"/>
      <c r="AJ192" s="160"/>
      <c r="AK192" s="160"/>
      <c r="AL192" s="160"/>
      <c r="AM192" s="160"/>
      <c r="AN192" s="160"/>
      <c r="AO192" s="160"/>
      <c r="AP192" s="160"/>
      <c r="AQ192" s="160"/>
      <c r="AR192" s="160"/>
      <c r="AS192" s="160"/>
      <c r="AT192" s="160"/>
      <c r="AU192" s="160"/>
      <c r="AV192" s="160"/>
      <c r="AW192" s="188"/>
      <c r="AX192" s="180"/>
      <c r="AY192" s="180"/>
      <c r="AZ192" s="180"/>
      <c r="BA192" s="180"/>
      <c r="BB192" s="123"/>
      <c r="BC192" s="189"/>
      <c r="BD192" s="189"/>
      <c r="BE192" s="189"/>
      <c r="BF192" s="189"/>
      <c r="BG192" s="189"/>
      <c r="BI192" s="177"/>
      <c r="BJ192" s="177"/>
      <c r="BK192" s="177"/>
      <c r="BL192" s="177"/>
      <c r="BM192" s="176"/>
      <c r="BN192" s="176"/>
      <c r="BO192" s="153"/>
      <c r="BP192" s="176"/>
      <c r="BQ192" s="177"/>
      <c r="BR192" s="177"/>
      <c r="BS192" s="177"/>
      <c r="BT192" s="155"/>
      <c r="BU192" s="155"/>
      <c r="BV192" s="151"/>
      <c r="BW192" s="151"/>
      <c r="BX192" s="151"/>
      <c r="BY192" s="151"/>
    </row>
    <row r="193" customFormat="false" ht="12.75" hidden="false" customHeight="false" outlineLevel="0" collapsed="false">
      <c r="A193" s="160"/>
      <c r="B193" s="160"/>
      <c r="C193" s="160"/>
      <c r="D193" s="187"/>
      <c r="E193" s="187"/>
      <c r="F193" s="160"/>
      <c r="G193" s="160"/>
      <c r="H193" s="160"/>
      <c r="I193" s="160"/>
      <c r="J193" s="160"/>
      <c r="K193" s="160"/>
      <c r="L193" s="160"/>
      <c r="M193" s="160"/>
      <c r="N193" s="160"/>
      <c r="O193" s="160"/>
      <c r="P193" s="160"/>
      <c r="Q193" s="160"/>
      <c r="R193" s="160"/>
      <c r="S193" s="160"/>
      <c r="T193" s="143"/>
      <c r="U193" s="160"/>
      <c r="V193" s="160"/>
      <c r="W193" s="160"/>
      <c r="X193" s="160"/>
      <c r="Y193" s="160"/>
      <c r="Z193" s="160"/>
      <c r="AA193" s="160"/>
      <c r="AB193" s="160"/>
      <c r="AC193" s="160"/>
      <c r="AD193" s="160"/>
      <c r="AE193" s="160"/>
      <c r="AF193" s="160"/>
      <c r="AG193" s="160"/>
      <c r="AH193" s="160"/>
      <c r="AI193" s="160"/>
      <c r="AJ193" s="160"/>
      <c r="AK193" s="160"/>
      <c r="AL193" s="160"/>
      <c r="AM193" s="160"/>
      <c r="AN193" s="160"/>
      <c r="AO193" s="160"/>
      <c r="AP193" s="160"/>
      <c r="AQ193" s="160"/>
      <c r="AR193" s="160"/>
      <c r="AS193" s="160"/>
      <c r="AT193" s="160"/>
      <c r="AU193" s="160"/>
      <c r="AV193" s="160"/>
      <c r="AW193" s="188"/>
      <c r="AX193" s="180"/>
      <c r="AY193" s="180"/>
      <c r="AZ193" s="180"/>
      <c r="BA193" s="180"/>
      <c r="BB193" s="123"/>
      <c r="BC193" s="189"/>
      <c r="BD193" s="189"/>
      <c r="BE193" s="189"/>
      <c r="BF193" s="189"/>
      <c r="BG193" s="189"/>
      <c r="BI193" s="177"/>
      <c r="BJ193" s="177"/>
      <c r="BK193" s="177"/>
      <c r="BL193" s="177"/>
      <c r="BM193" s="176"/>
      <c r="BN193" s="176"/>
      <c r="BO193" s="153"/>
      <c r="BP193" s="176"/>
      <c r="BQ193" s="177"/>
      <c r="BR193" s="177"/>
      <c r="BS193" s="177"/>
      <c r="BT193" s="155"/>
      <c r="BU193" s="155"/>
      <c r="BV193" s="151"/>
      <c r="BW193" s="151"/>
      <c r="BX193" s="151"/>
      <c r="BY193" s="151"/>
    </row>
    <row r="194" customFormat="false" ht="12.75" hidden="false" customHeight="false" outlineLevel="0" collapsed="false">
      <c r="A194" s="160"/>
      <c r="B194" s="160"/>
      <c r="C194" s="160"/>
      <c r="D194" s="187"/>
      <c r="E194" s="187"/>
      <c r="F194" s="160"/>
      <c r="G194" s="160"/>
      <c r="H194" s="160"/>
      <c r="I194" s="160"/>
      <c r="J194" s="160"/>
      <c r="K194" s="160"/>
      <c r="L194" s="160"/>
      <c r="M194" s="160"/>
      <c r="N194" s="160"/>
      <c r="O194" s="160"/>
      <c r="P194" s="160"/>
      <c r="Q194" s="160"/>
      <c r="R194" s="160"/>
      <c r="S194" s="160"/>
      <c r="T194" s="143"/>
      <c r="U194" s="160"/>
      <c r="V194" s="160"/>
      <c r="W194" s="160"/>
      <c r="X194" s="160"/>
      <c r="Y194" s="160"/>
      <c r="Z194" s="160"/>
      <c r="AA194" s="160"/>
      <c r="AB194" s="160"/>
      <c r="AC194" s="160"/>
      <c r="AD194" s="160"/>
      <c r="AE194" s="160"/>
      <c r="AF194" s="160"/>
      <c r="AG194" s="160"/>
      <c r="AH194" s="160"/>
      <c r="AI194" s="160"/>
      <c r="AJ194" s="160"/>
      <c r="AK194" s="160"/>
      <c r="AL194" s="160"/>
      <c r="AM194" s="160"/>
      <c r="AN194" s="160"/>
      <c r="AO194" s="160"/>
      <c r="AP194" s="160"/>
      <c r="AQ194" s="160"/>
      <c r="AR194" s="160"/>
      <c r="AS194" s="160"/>
      <c r="AT194" s="160"/>
      <c r="AU194" s="160"/>
      <c r="AV194" s="160"/>
      <c r="AW194" s="188"/>
      <c r="AX194" s="180"/>
      <c r="AY194" s="180"/>
      <c r="AZ194" s="180"/>
      <c r="BA194" s="180"/>
      <c r="BB194" s="123"/>
      <c r="BC194" s="189"/>
      <c r="BD194" s="189"/>
      <c r="BE194" s="189"/>
      <c r="BF194" s="189"/>
      <c r="BG194" s="189"/>
      <c r="BI194" s="177"/>
      <c r="BJ194" s="177"/>
      <c r="BK194" s="177"/>
      <c r="BL194" s="177"/>
      <c r="BM194" s="176"/>
      <c r="BN194" s="176"/>
      <c r="BO194" s="153"/>
      <c r="BP194" s="176"/>
      <c r="BQ194" s="177"/>
      <c r="BR194" s="177"/>
      <c r="BS194" s="177"/>
      <c r="BT194" s="155"/>
      <c r="BU194" s="155"/>
      <c r="BV194" s="151"/>
      <c r="BW194" s="151"/>
      <c r="BX194" s="151"/>
      <c r="BY194" s="151"/>
    </row>
    <row r="195" customFormat="false" ht="12.75" hidden="false" customHeight="false" outlineLevel="0" collapsed="false">
      <c r="A195" s="160"/>
      <c r="B195" s="160"/>
      <c r="C195" s="160"/>
      <c r="D195" s="187"/>
      <c r="E195" s="187"/>
      <c r="F195" s="160"/>
      <c r="G195" s="160"/>
      <c r="H195" s="160"/>
      <c r="I195" s="160"/>
      <c r="J195" s="160"/>
      <c r="K195" s="160"/>
      <c r="L195" s="160"/>
      <c r="M195" s="160"/>
      <c r="N195" s="160"/>
      <c r="O195" s="160"/>
      <c r="P195" s="160"/>
      <c r="Q195" s="160"/>
      <c r="R195" s="160"/>
      <c r="S195" s="160"/>
      <c r="T195" s="143"/>
      <c r="U195" s="160"/>
      <c r="V195" s="160"/>
      <c r="W195" s="160"/>
      <c r="X195" s="160"/>
      <c r="Y195" s="160"/>
      <c r="Z195" s="160"/>
      <c r="AA195" s="160"/>
      <c r="AB195" s="160"/>
      <c r="AC195" s="160"/>
      <c r="AD195" s="160"/>
      <c r="AE195" s="160"/>
      <c r="AF195" s="160"/>
      <c r="AG195" s="160"/>
      <c r="AH195" s="160"/>
      <c r="AI195" s="160"/>
      <c r="AJ195" s="160"/>
      <c r="AK195" s="160"/>
      <c r="AL195" s="160"/>
      <c r="AM195" s="160"/>
      <c r="AN195" s="160"/>
      <c r="AO195" s="160"/>
      <c r="AP195" s="160"/>
      <c r="AQ195" s="160"/>
      <c r="AR195" s="160"/>
      <c r="AS195" s="160"/>
      <c r="AT195" s="160"/>
      <c r="AU195" s="160"/>
      <c r="AV195" s="160"/>
      <c r="AW195" s="188"/>
      <c r="AX195" s="180"/>
      <c r="AY195" s="180"/>
      <c r="AZ195" s="180"/>
      <c r="BA195" s="180"/>
      <c r="BB195" s="123"/>
      <c r="BC195" s="189"/>
      <c r="BD195" s="189"/>
      <c r="BE195" s="189"/>
      <c r="BF195" s="189"/>
      <c r="BG195" s="189"/>
      <c r="BI195" s="177"/>
      <c r="BJ195" s="177"/>
      <c r="BK195" s="177"/>
      <c r="BL195" s="177"/>
      <c r="BM195" s="176"/>
      <c r="BN195" s="176"/>
      <c r="BO195" s="153"/>
      <c r="BP195" s="176"/>
      <c r="BQ195" s="177"/>
      <c r="BR195" s="177"/>
      <c r="BS195" s="177"/>
      <c r="BT195" s="155"/>
      <c r="BU195" s="155"/>
      <c r="BV195" s="151"/>
      <c r="BW195" s="151"/>
      <c r="BX195" s="151"/>
      <c r="BY195" s="151"/>
    </row>
    <row r="196" customFormat="false" ht="12.75" hidden="false" customHeight="false" outlineLevel="0" collapsed="false">
      <c r="A196" s="160"/>
      <c r="B196" s="160"/>
      <c r="C196" s="160"/>
      <c r="D196" s="187"/>
      <c r="E196" s="187"/>
      <c r="F196" s="160"/>
      <c r="G196" s="160"/>
      <c r="H196" s="160"/>
      <c r="I196" s="160"/>
      <c r="J196" s="160"/>
      <c r="K196" s="160"/>
      <c r="L196" s="160"/>
      <c r="M196" s="160"/>
      <c r="N196" s="160"/>
      <c r="O196" s="160"/>
      <c r="P196" s="160"/>
      <c r="Q196" s="160"/>
      <c r="R196" s="160"/>
      <c r="S196" s="160"/>
      <c r="T196" s="143"/>
      <c r="U196" s="160"/>
      <c r="V196" s="160"/>
      <c r="W196" s="160"/>
      <c r="X196" s="160"/>
      <c r="Y196" s="160"/>
      <c r="Z196" s="160"/>
      <c r="AA196" s="160"/>
      <c r="AB196" s="160"/>
      <c r="AC196" s="160"/>
      <c r="AD196" s="160"/>
      <c r="AE196" s="160"/>
      <c r="AF196" s="160"/>
      <c r="AG196" s="160"/>
      <c r="AH196" s="160"/>
      <c r="AI196" s="160"/>
      <c r="AJ196" s="160"/>
      <c r="AK196" s="160"/>
      <c r="AL196" s="160"/>
      <c r="AM196" s="160"/>
      <c r="AN196" s="160"/>
      <c r="AO196" s="160"/>
      <c r="AP196" s="160"/>
      <c r="AQ196" s="160"/>
      <c r="AR196" s="160"/>
      <c r="AS196" s="160"/>
      <c r="AT196" s="160"/>
      <c r="AU196" s="160"/>
      <c r="AV196" s="160"/>
      <c r="AW196" s="188"/>
      <c r="AX196" s="180"/>
      <c r="AY196" s="180"/>
      <c r="AZ196" s="180"/>
      <c r="BA196" s="180"/>
      <c r="BB196" s="123"/>
      <c r="BC196" s="189"/>
      <c r="BD196" s="189"/>
      <c r="BE196" s="189"/>
      <c r="BF196" s="189"/>
      <c r="BG196" s="189"/>
      <c r="BI196" s="177"/>
      <c r="BJ196" s="177"/>
      <c r="BK196" s="177"/>
      <c r="BL196" s="177"/>
      <c r="BM196" s="176"/>
      <c r="BN196" s="176"/>
      <c r="BO196" s="153"/>
      <c r="BP196" s="176"/>
      <c r="BQ196" s="177"/>
      <c r="BR196" s="177"/>
      <c r="BS196" s="177"/>
      <c r="BT196" s="155"/>
      <c r="BU196" s="155"/>
      <c r="BV196" s="151"/>
      <c r="BW196" s="151"/>
      <c r="BX196" s="151"/>
      <c r="BY196" s="151"/>
    </row>
    <row r="197" customFormat="false" ht="12.75" hidden="false" customHeight="false" outlineLevel="0" collapsed="false">
      <c r="A197" s="160"/>
      <c r="B197" s="160"/>
      <c r="C197" s="160"/>
      <c r="D197" s="187"/>
      <c r="E197" s="187"/>
      <c r="F197" s="160"/>
      <c r="G197" s="160"/>
      <c r="H197" s="160"/>
      <c r="I197" s="160"/>
      <c r="J197" s="160"/>
      <c r="K197" s="160"/>
      <c r="L197" s="160"/>
      <c r="M197" s="160"/>
      <c r="N197" s="160"/>
      <c r="O197" s="160"/>
      <c r="P197" s="160"/>
      <c r="Q197" s="160"/>
      <c r="R197" s="160"/>
      <c r="S197" s="160"/>
      <c r="T197" s="143"/>
      <c r="U197" s="160"/>
      <c r="V197" s="160"/>
      <c r="W197" s="160"/>
      <c r="X197" s="160"/>
      <c r="Y197" s="160"/>
      <c r="Z197" s="160"/>
      <c r="AA197" s="160"/>
      <c r="AB197" s="160"/>
      <c r="AC197" s="160"/>
      <c r="AD197" s="160"/>
      <c r="AE197" s="160"/>
      <c r="AF197" s="160"/>
      <c r="AG197" s="160"/>
      <c r="AH197" s="160"/>
      <c r="AI197" s="160"/>
      <c r="AJ197" s="160"/>
      <c r="AK197" s="160"/>
      <c r="AL197" s="160"/>
      <c r="AM197" s="160"/>
      <c r="AN197" s="160"/>
      <c r="AO197" s="160"/>
      <c r="AP197" s="160"/>
      <c r="AQ197" s="160"/>
      <c r="AR197" s="160"/>
      <c r="AS197" s="160"/>
      <c r="AT197" s="160"/>
      <c r="AU197" s="160"/>
      <c r="AV197" s="160"/>
      <c r="AW197" s="188"/>
      <c r="AX197" s="180"/>
      <c r="AY197" s="180"/>
      <c r="AZ197" s="180"/>
      <c r="BA197" s="180"/>
      <c r="BB197" s="123"/>
      <c r="BC197" s="189"/>
      <c r="BD197" s="189"/>
      <c r="BE197" s="189"/>
      <c r="BF197" s="189"/>
      <c r="BG197" s="189"/>
      <c r="BI197" s="177"/>
      <c r="BJ197" s="177"/>
      <c r="BK197" s="177"/>
      <c r="BL197" s="177"/>
      <c r="BM197" s="176"/>
      <c r="BN197" s="176"/>
      <c r="BO197" s="153"/>
      <c r="BP197" s="176"/>
      <c r="BQ197" s="177"/>
      <c r="BR197" s="177"/>
      <c r="BS197" s="177"/>
      <c r="BT197" s="155"/>
      <c r="BU197" s="155"/>
      <c r="BV197" s="151"/>
      <c r="BW197" s="151"/>
      <c r="BX197" s="151"/>
      <c r="BY197" s="151"/>
    </row>
    <row r="198" customFormat="false" ht="12.75" hidden="false" customHeight="false" outlineLevel="0" collapsed="false">
      <c r="A198" s="160"/>
      <c r="B198" s="160"/>
      <c r="C198" s="160"/>
      <c r="D198" s="187"/>
      <c r="E198" s="187"/>
      <c r="F198" s="160"/>
      <c r="G198" s="160"/>
      <c r="H198" s="160"/>
      <c r="I198" s="160"/>
      <c r="J198" s="160"/>
      <c r="K198" s="160"/>
      <c r="L198" s="160"/>
      <c r="M198" s="160"/>
      <c r="N198" s="160"/>
      <c r="O198" s="160"/>
      <c r="P198" s="160"/>
      <c r="Q198" s="160"/>
      <c r="R198" s="160"/>
      <c r="S198" s="160"/>
      <c r="T198" s="143"/>
      <c r="U198" s="160"/>
      <c r="V198" s="160"/>
      <c r="W198" s="160"/>
      <c r="X198" s="160"/>
      <c r="Y198" s="160"/>
      <c r="Z198" s="160"/>
      <c r="AA198" s="160"/>
      <c r="AB198" s="160"/>
      <c r="AC198" s="160"/>
      <c r="AD198" s="160"/>
      <c r="AE198" s="160"/>
      <c r="AF198" s="160"/>
      <c r="AG198" s="160"/>
      <c r="AH198" s="160"/>
      <c r="AI198" s="160"/>
      <c r="AJ198" s="160"/>
      <c r="AK198" s="160"/>
      <c r="AL198" s="160"/>
      <c r="AM198" s="160"/>
      <c r="AN198" s="160"/>
      <c r="AO198" s="160"/>
      <c r="AP198" s="160"/>
      <c r="AQ198" s="160"/>
      <c r="AR198" s="160"/>
      <c r="AS198" s="160"/>
      <c r="AT198" s="160"/>
      <c r="AU198" s="160"/>
      <c r="AV198" s="160"/>
      <c r="AW198" s="188"/>
      <c r="AX198" s="180"/>
      <c r="AY198" s="180"/>
      <c r="AZ198" s="180"/>
      <c r="BA198" s="180"/>
      <c r="BB198" s="123"/>
      <c r="BC198" s="189"/>
      <c r="BD198" s="189"/>
      <c r="BE198" s="189"/>
      <c r="BF198" s="189"/>
      <c r="BG198" s="189"/>
      <c r="BI198" s="177"/>
      <c r="BJ198" s="177"/>
      <c r="BK198" s="177"/>
      <c r="BL198" s="177"/>
      <c r="BM198" s="176"/>
      <c r="BN198" s="176"/>
      <c r="BO198" s="153"/>
      <c r="BP198" s="176"/>
      <c r="BQ198" s="177"/>
      <c r="BR198" s="177"/>
      <c r="BS198" s="177"/>
      <c r="BT198" s="155"/>
      <c r="BU198" s="155"/>
      <c r="BV198" s="151"/>
      <c r="BW198" s="151"/>
      <c r="BX198" s="151"/>
      <c r="BY198" s="151"/>
    </row>
    <row r="199" customFormat="false" ht="12.75" hidden="false" customHeight="false" outlineLevel="0" collapsed="false">
      <c r="A199" s="160"/>
      <c r="B199" s="160"/>
      <c r="C199" s="160"/>
      <c r="D199" s="187"/>
      <c r="E199" s="187"/>
      <c r="F199" s="160"/>
      <c r="G199" s="160"/>
      <c r="H199" s="160"/>
      <c r="I199" s="160"/>
      <c r="J199" s="160"/>
      <c r="K199" s="160"/>
      <c r="L199" s="160"/>
      <c r="M199" s="160"/>
      <c r="N199" s="160"/>
      <c r="O199" s="160"/>
      <c r="P199" s="160"/>
      <c r="Q199" s="160"/>
      <c r="R199" s="160"/>
      <c r="S199" s="160"/>
      <c r="T199" s="143"/>
      <c r="U199" s="160"/>
      <c r="V199" s="160"/>
      <c r="W199" s="160"/>
      <c r="X199" s="160"/>
      <c r="Y199" s="160"/>
      <c r="Z199" s="160"/>
      <c r="AA199" s="160"/>
      <c r="AB199" s="160"/>
      <c r="AC199" s="160"/>
      <c r="AD199" s="160"/>
      <c r="AE199" s="160"/>
      <c r="AF199" s="160"/>
      <c r="AG199" s="160"/>
      <c r="AH199" s="160"/>
      <c r="AI199" s="160"/>
      <c r="AJ199" s="160"/>
      <c r="AK199" s="160"/>
      <c r="AL199" s="160"/>
      <c r="AM199" s="160"/>
      <c r="AN199" s="160"/>
      <c r="AO199" s="160"/>
      <c r="AP199" s="160"/>
      <c r="AQ199" s="160"/>
      <c r="AR199" s="160"/>
      <c r="AS199" s="160"/>
      <c r="AT199" s="160"/>
      <c r="AU199" s="160"/>
      <c r="AV199" s="160"/>
      <c r="AW199" s="188"/>
      <c r="AX199" s="180"/>
      <c r="AY199" s="180"/>
      <c r="AZ199" s="180"/>
      <c r="BA199" s="180"/>
      <c r="BB199" s="123"/>
      <c r="BC199" s="189"/>
      <c r="BD199" s="189"/>
      <c r="BE199" s="189"/>
      <c r="BF199" s="189"/>
      <c r="BG199" s="189"/>
      <c r="BI199" s="177"/>
      <c r="BJ199" s="177"/>
      <c r="BK199" s="177"/>
      <c r="BL199" s="177"/>
      <c r="BM199" s="176"/>
      <c r="BN199" s="176"/>
      <c r="BO199" s="153"/>
      <c r="BP199" s="176"/>
      <c r="BQ199" s="177"/>
      <c r="BR199" s="177"/>
      <c r="BS199" s="177"/>
      <c r="BT199" s="155"/>
      <c r="BU199" s="155"/>
      <c r="BV199" s="151"/>
      <c r="BW199" s="151"/>
      <c r="BX199" s="151"/>
      <c r="BY199" s="151"/>
    </row>
    <row r="200" customFormat="false" ht="12.75" hidden="false" customHeight="false" outlineLevel="0" collapsed="false">
      <c r="A200" s="160"/>
      <c r="B200" s="160"/>
      <c r="C200" s="160"/>
      <c r="D200" s="187"/>
      <c r="E200" s="187"/>
      <c r="F200" s="160"/>
      <c r="G200" s="160"/>
      <c r="H200" s="160"/>
      <c r="I200" s="160"/>
      <c r="J200" s="160"/>
      <c r="K200" s="160"/>
      <c r="L200" s="160"/>
      <c r="M200" s="160"/>
      <c r="N200" s="160"/>
      <c r="O200" s="160"/>
      <c r="P200" s="160"/>
      <c r="Q200" s="160"/>
      <c r="R200" s="160"/>
      <c r="S200" s="160"/>
      <c r="T200" s="143"/>
      <c r="U200" s="160"/>
      <c r="V200" s="160"/>
      <c r="W200" s="160"/>
      <c r="X200" s="160"/>
      <c r="Y200" s="160"/>
      <c r="Z200" s="160"/>
      <c r="AA200" s="160"/>
      <c r="AB200" s="160"/>
      <c r="AC200" s="160"/>
      <c r="AD200" s="160"/>
      <c r="AE200" s="160"/>
      <c r="AF200" s="160"/>
      <c r="AG200" s="160"/>
      <c r="AH200" s="160"/>
      <c r="AI200" s="160"/>
      <c r="AJ200" s="160"/>
      <c r="AK200" s="160"/>
      <c r="AL200" s="160"/>
      <c r="AM200" s="160"/>
      <c r="AN200" s="160"/>
      <c r="AO200" s="160"/>
      <c r="AP200" s="160"/>
      <c r="AQ200" s="160"/>
      <c r="AR200" s="160"/>
      <c r="AS200" s="160"/>
      <c r="AT200" s="160"/>
      <c r="AU200" s="160"/>
      <c r="AV200" s="160"/>
      <c r="AW200" s="188"/>
      <c r="AX200" s="180"/>
      <c r="AY200" s="180"/>
      <c r="AZ200" s="180"/>
      <c r="BA200" s="180"/>
      <c r="BB200" s="123"/>
      <c r="BC200" s="189"/>
      <c r="BD200" s="189"/>
      <c r="BE200" s="189"/>
      <c r="BF200" s="189"/>
      <c r="BG200" s="189"/>
      <c r="BI200" s="177"/>
      <c r="BJ200" s="177"/>
      <c r="BK200" s="177"/>
      <c r="BL200" s="177"/>
      <c r="BM200" s="176"/>
      <c r="BN200" s="176"/>
      <c r="BO200" s="153"/>
      <c r="BP200" s="176"/>
      <c r="BQ200" s="177"/>
      <c r="BR200" s="177"/>
      <c r="BS200" s="177"/>
      <c r="BT200" s="155"/>
      <c r="BU200" s="155"/>
      <c r="BV200" s="151"/>
      <c r="BW200" s="151"/>
      <c r="BX200" s="151"/>
      <c r="BY200" s="151"/>
    </row>
    <row r="201" customFormat="false" ht="12.75" hidden="false" customHeight="false" outlineLevel="0" collapsed="false">
      <c r="A201" s="160"/>
      <c r="B201" s="160"/>
      <c r="C201" s="160"/>
      <c r="D201" s="187"/>
      <c r="E201" s="187"/>
      <c r="F201" s="160"/>
      <c r="G201" s="160"/>
      <c r="H201" s="160"/>
      <c r="I201" s="160"/>
      <c r="J201" s="160"/>
      <c r="K201" s="160"/>
      <c r="L201" s="160"/>
      <c r="M201" s="160"/>
      <c r="N201" s="160"/>
      <c r="O201" s="160"/>
      <c r="P201" s="160"/>
      <c r="Q201" s="160"/>
      <c r="R201" s="160"/>
      <c r="S201" s="160"/>
      <c r="T201" s="143"/>
      <c r="U201" s="160"/>
      <c r="V201" s="160"/>
      <c r="W201" s="160"/>
      <c r="X201" s="160"/>
      <c r="Y201" s="160"/>
      <c r="Z201" s="160"/>
      <c r="AA201" s="160"/>
      <c r="AB201" s="160"/>
      <c r="AC201" s="160"/>
      <c r="AD201" s="160"/>
      <c r="AE201" s="160"/>
      <c r="AF201" s="160"/>
      <c r="AG201" s="160"/>
      <c r="AH201" s="160"/>
      <c r="AI201" s="160"/>
      <c r="AJ201" s="160"/>
      <c r="AK201" s="160"/>
      <c r="AL201" s="160"/>
      <c r="AM201" s="160"/>
      <c r="AN201" s="160"/>
      <c r="AO201" s="160"/>
      <c r="AP201" s="160"/>
      <c r="AQ201" s="160"/>
      <c r="AR201" s="160"/>
      <c r="AS201" s="160"/>
      <c r="AT201" s="160"/>
      <c r="AU201" s="160"/>
      <c r="AV201" s="160"/>
      <c r="AW201" s="188"/>
      <c r="AX201" s="180"/>
      <c r="AY201" s="180"/>
      <c r="AZ201" s="180"/>
      <c r="BA201" s="180"/>
      <c r="BB201" s="123"/>
      <c r="BC201" s="189"/>
      <c r="BD201" s="189"/>
      <c r="BE201" s="189"/>
      <c r="BF201" s="189"/>
      <c r="BG201" s="189"/>
      <c r="BI201" s="177"/>
      <c r="BJ201" s="177"/>
      <c r="BK201" s="177"/>
      <c r="BL201" s="177"/>
      <c r="BM201" s="176"/>
      <c r="BN201" s="176"/>
      <c r="BO201" s="153"/>
      <c r="BP201" s="176"/>
      <c r="BQ201" s="177"/>
      <c r="BR201" s="177"/>
      <c r="BS201" s="177"/>
      <c r="BT201" s="155"/>
      <c r="BU201" s="155"/>
      <c r="BV201" s="151"/>
      <c r="BW201" s="151"/>
      <c r="BX201" s="151"/>
      <c r="BY201" s="151"/>
    </row>
    <row r="202" customFormat="false" ht="12.75" hidden="false" customHeight="false" outlineLevel="0" collapsed="false">
      <c r="A202" s="160"/>
      <c r="B202" s="160"/>
      <c r="C202" s="160"/>
      <c r="D202" s="187"/>
      <c r="E202" s="187"/>
      <c r="F202" s="160"/>
      <c r="G202" s="160"/>
      <c r="H202" s="160"/>
      <c r="I202" s="160"/>
      <c r="J202" s="160"/>
      <c r="K202" s="160"/>
      <c r="L202" s="160"/>
      <c r="M202" s="160"/>
      <c r="N202" s="160"/>
      <c r="O202" s="160"/>
      <c r="P202" s="160"/>
      <c r="Q202" s="160"/>
      <c r="R202" s="160"/>
      <c r="S202" s="160"/>
      <c r="T202" s="143"/>
      <c r="U202" s="160"/>
      <c r="V202" s="160"/>
      <c r="W202" s="160"/>
      <c r="X202" s="160"/>
      <c r="Y202" s="160"/>
      <c r="Z202" s="160"/>
      <c r="AA202" s="160"/>
      <c r="AB202" s="160"/>
      <c r="AC202" s="160"/>
      <c r="AD202" s="160"/>
      <c r="AE202" s="160"/>
      <c r="AF202" s="160"/>
      <c r="AG202" s="160"/>
      <c r="AH202" s="160"/>
      <c r="AI202" s="160"/>
      <c r="AJ202" s="160"/>
      <c r="AK202" s="160"/>
      <c r="AL202" s="160"/>
      <c r="AM202" s="160"/>
      <c r="AN202" s="160"/>
      <c r="AO202" s="160"/>
      <c r="AP202" s="160"/>
      <c r="AQ202" s="160"/>
      <c r="AR202" s="160"/>
      <c r="AS202" s="160"/>
      <c r="AT202" s="160"/>
      <c r="AU202" s="160"/>
      <c r="AV202" s="160"/>
      <c r="AW202" s="188"/>
      <c r="AX202" s="180"/>
      <c r="AY202" s="180"/>
      <c r="AZ202" s="180"/>
      <c r="BA202" s="180"/>
      <c r="BB202" s="123"/>
      <c r="BC202" s="189"/>
      <c r="BD202" s="189"/>
      <c r="BE202" s="189"/>
      <c r="BF202" s="189"/>
      <c r="BG202" s="189"/>
      <c r="BI202" s="177"/>
      <c r="BJ202" s="177"/>
      <c r="BK202" s="177"/>
      <c r="BL202" s="177"/>
      <c r="BM202" s="176"/>
      <c r="BN202" s="176"/>
      <c r="BO202" s="153"/>
      <c r="BP202" s="176"/>
      <c r="BQ202" s="177"/>
      <c r="BR202" s="177"/>
      <c r="BS202" s="177"/>
      <c r="BT202" s="155"/>
      <c r="BU202" s="155"/>
      <c r="BV202" s="151"/>
      <c r="BW202" s="151"/>
      <c r="BX202" s="151"/>
      <c r="BY202" s="151"/>
    </row>
    <row r="203" customFormat="false" ht="12.75" hidden="false" customHeight="false" outlineLevel="0" collapsed="false">
      <c r="A203" s="160"/>
      <c r="B203" s="160"/>
      <c r="C203" s="160"/>
      <c r="D203" s="187"/>
      <c r="E203" s="187"/>
      <c r="F203" s="160"/>
      <c r="G203" s="160"/>
      <c r="H203" s="160"/>
      <c r="I203" s="160"/>
      <c r="J203" s="160"/>
      <c r="K203" s="160"/>
      <c r="L203" s="160"/>
      <c r="M203" s="160"/>
      <c r="N203" s="160"/>
      <c r="O203" s="160"/>
      <c r="P203" s="160"/>
      <c r="Q203" s="160"/>
      <c r="R203" s="160"/>
      <c r="S203" s="160"/>
      <c r="T203" s="143"/>
      <c r="U203" s="160"/>
      <c r="V203" s="160"/>
      <c r="W203" s="160"/>
      <c r="X203" s="160"/>
      <c r="Y203" s="160"/>
      <c r="Z203" s="160"/>
      <c r="AA203" s="160"/>
      <c r="AB203" s="160"/>
      <c r="AC203" s="160"/>
      <c r="AD203" s="160"/>
      <c r="AE203" s="160"/>
      <c r="AF203" s="160"/>
      <c r="AG203" s="160"/>
      <c r="AH203" s="160"/>
      <c r="AI203" s="160"/>
      <c r="AJ203" s="160"/>
      <c r="AK203" s="160"/>
      <c r="AL203" s="160"/>
      <c r="AM203" s="160"/>
      <c r="AN203" s="160"/>
      <c r="AO203" s="160"/>
      <c r="AP203" s="160"/>
      <c r="AQ203" s="160"/>
      <c r="AR203" s="160"/>
      <c r="AS203" s="160"/>
      <c r="AT203" s="160"/>
      <c r="AU203" s="160"/>
      <c r="AV203" s="160"/>
      <c r="AW203" s="188"/>
      <c r="AX203" s="180"/>
      <c r="AY203" s="180"/>
      <c r="AZ203" s="180"/>
      <c r="BA203" s="180"/>
      <c r="BB203" s="123"/>
      <c r="BC203" s="189"/>
      <c r="BD203" s="189"/>
      <c r="BE203" s="189"/>
      <c r="BF203" s="189"/>
      <c r="BG203" s="189"/>
      <c r="BI203" s="177"/>
      <c r="BJ203" s="177"/>
      <c r="BK203" s="177"/>
      <c r="BL203" s="177"/>
      <c r="BM203" s="176"/>
      <c r="BN203" s="176"/>
      <c r="BO203" s="153"/>
      <c r="BP203" s="176"/>
      <c r="BQ203" s="177"/>
      <c r="BR203" s="177"/>
      <c r="BS203" s="177"/>
      <c r="BT203" s="155"/>
      <c r="BU203" s="155"/>
      <c r="BV203" s="151"/>
      <c r="BW203" s="151"/>
      <c r="BX203" s="151"/>
      <c r="BY203" s="151"/>
    </row>
    <row r="204" customFormat="false" ht="12.75" hidden="false" customHeight="false" outlineLevel="0" collapsed="false">
      <c r="A204" s="160"/>
      <c r="B204" s="160"/>
      <c r="C204" s="160"/>
      <c r="D204" s="187"/>
      <c r="E204" s="187"/>
      <c r="F204" s="160"/>
      <c r="G204" s="160"/>
      <c r="H204" s="160"/>
      <c r="I204" s="160"/>
      <c r="J204" s="160"/>
      <c r="K204" s="160"/>
      <c r="L204" s="160"/>
      <c r="M204" s="160"/>
      <c r="N204" s="160"/>
      <c r="O204" s="160"/>
      <c r="P204" s="160"/>
      <c r="Q204" s="160"/>
      <c r="R204" s="160"/>
      <c r="S204" s="160"/>
      <c r="T204" s="143"/>
      <c r="U204" s="160"/>
      <c r="V204" s="160"/>
      <c r="W204" s="160"/>
      <c r="X204" s="160"/>
      <c r="Y204" s="160"/>
      <c r="Z204" s="160"/>
      <c r="AA204" s="160"/>
      <c r="AB204" s="160"/>
      <c r="AC204" s="160"/>
      <c r="AD204" s="160"/>
      <c r="AE204" s="160"/>
      <c r="AF204" s="160"/>
      <c r="AG204" s="160"/>
      <c r="AH204" s="160"/>
      <c r="AI204" s="160"/>
      <c r="AJ204" s="160"/>
      <c r="AK204" s="160"/>
      <c r="AL204" s="160"/>
      <c r="AM204" s="160"/>
      <c r="AN204" s="160"/>
      <c r="AO204" s="160"/>
      <c r="AP204" s="160"/>
      <c r="AQ204" s="160"/>
      <c r="AR204" s="160"/>
      <c r="AS204" s="160"/>
      <c r="AT204" s="160"/>
      <c r="AU204" s="160"/>
      <c r="AV204" s="160"/>
      <c r="AW204" s="188"/>
      <c r="AX204" s="180"/>
      <c r="AY204" s="180"/>
      <c r="AZ204" s="180"/>
      <c r="BA204" s="180"/>
      <c r="BB204" s="123"/>
      <c r="BC204" s="189"/>
      <c r="BD204" s="189"/>
      <c r="BE204" s="189"/>
      <c r="BF204" s="189"/>
      <c r="BG204" s="189"/>
      <c r="BI204" s="177"/>
      <c r="BJ204" s="177"/>
      <c r="BK204" s="177"/>
      <c r="BL204" s="177"/>
      <c r="BM204" s="176"/>
      <c r="BN204" s="176"/>
      <c r="BO204" s="153"/>
      <c r="BP204" s="176"/>
      <c r="BQ204" s="177"/>
      <c r="BR204" s="177"/>
      <c r="BS204" s="177"/>
      <c r="BT204" s="155"/>
      <c r="BU204" s="155"/>
      <c r="BV204" s="151"/>
      <c r="BW204" s="151"/>
      <c r="BX204" s="151"/>
      <c r="BY204" s="151"/>
    </row>
    <row r="205" customFormat="false" ht="12.75" hidden="false" customHeight="false" outlineLevel="0" collapsed="false">
      <c r="A205" s="160"/>
      <c r="B205" s="160"/>
      <c r="C205" s="160"/>
      <c r="D205" s="187"/>
      <c r="E205" s="187"/>
      <c r="F205" s="160"/>
      <c r="G205" s="160"/>
      <c r="H205" s="160"/>
      <c r="I205" s="160"/>
      <c r="J205" s="160"/>
      <c r="K205" s="160"/>
      <c r="L205" s="160"/>
      <c r="M205" s="160"/>
      <c r="N205" s="160"/>
      <c r="O205" s="160"/>
      <c r="P205" s="160"/>
      <c r="Q205" s="160"/>
      <c r="R205" s="160"/>
      <c r="S205" s="160"/>
      <c r="T205" s="143"/>
      <c r="U205" s="160"/>
      <c r="V205" s="160"/>
      <c r="W205" s="160"/>
      <c r="X205" s="160"/>
      <c r="Y205" s="160"/>
      <c r="Z205" s="160"/>
      <c r="AA205" s="160"/>
      <c r="AB205" s="160"/>
      <c r="AC205" s="160"/>
      <c r="AD205" s="160"/>
      <c r="AE205" s="160"/>
      <c r="AF205" s="160"/>
      <c r="AG205" s="160"/>
      <c r="AH205" s="160"/>
      <c r="AI205" s="160"/>
      <c r="AJ205" s="160"/>
      <c r="AK205" s="160"/>
      <c r="AL205" s="160"/>
      <c r="AM205" s="160"/>
      <c r="AN205" s="160"/>
      <c r="AO205" s="160"/>
      <c r="AP205" s="160"/>
      <c r="AQ205" s="160"/>
      <c r="AR205" s="160"/>
      <c r="AS205" s="160"/>
      <c r="AT205" s="160"/>
      <c r="AU205" s="160"/>
      <c r="AV205" s="160"/>
      <c r="AW205" s="188"/>
      <c r="AX205" s="180"/>
      <c r="AY205" s="180"/>
      <c r="AZ205" s="180"/>
      <c r="BA205" s="180"/>
      <c r="BB205" s="123"/>
      <c r="BC205" s="189"/>
      <c r="BD205" s="189"/>
      <c r="BE205" s="189"/>
      <c r="BF205" s="189"/>
      <c r="BG205" s="189"/>
      <c r="BI205" s="177"/>
      <c r="BJ205" s="177"/>
      <c r="BK205" s="177"/>
      <c r="BL205" s="177"/>
      <c r="BM205" s="176"/>
      <c r="BN205" s="176"/>
      <c r="BO205" s="153"/>
      <c r="BP205" s="176"/>
      <c r="BQ205" s="177"/>
      <c r="BR205" s="177"/>
      <c r="BS205" s="177"/>
      <c r="BT205" s="155"/>
      <c r="BU205" s="155"/>
      <c r="BV205" s="151"/>
      <c r="BW205" s="151"/>
      <c r="BX205" s="151"/>
      <c r="BY205" s="151"/>
    </row>
    <row r="206" customFormat="false" ht="12.75" hidden="false" customHeight="false" outlineLevel="0" collapsed="false">
      <c r="A206" s="160"/>
      <c r="B206" s="160"/>
      <c r="C206" s="160"/>
      <c r="D206" s="187"/>
      <c r="E206" s="187"/>
      <c r="F206" s="160"/>
      <c r="G206" s="160"/>
      <c r="H206" s="160"/>
      <c r="I206" s="160"/>
      <c r="J206" s="160"/>
      <c r="K206" s="160"/>
      <c r="L206" s="160"/>
      <c r="M206" s="160"/>
      <c r="N206" s="160"/>
      <c r="O206" s="160"/>
      <c r="P206" s="160"/>
      <c r="Q206" s="160"/>
      <c r="R206" s="160"/>
      <c r="S206" s="160"/>
      <c r="T206" s="143"/>
      <c r="U206" s="160"/>
      <c r="V206" s="160"/>
      <c r="W206" s="160"/>
      <c r="X206" s="160"/>
      <c r="Y206" s="160"/>
      <c r="Z206" s="160"/>
      <c r="AA206" s="160"/>
      <c r="AB206" s="160"/>
      <c r="AC206" s="160"/>
      <c r="AD206" s="160"/>
      <c r="AE206" s="160"/>
      <c r="AF206" s="160"/>
      <c r="AG206" s="160"/>
      <c r="AH206" s="160"/>
      <c r="AI206" s="160"/>
      <c r="AJ206" s="160"/>
      <c r="AK206" s="160"/>
      <c r="AL206" s="160"/>
      <c r="AM206" s="160"/>
      <c r="AN206" s="160"/>
      <c r="AO206" s="160"/>
      <c r="AP206" s="160"/>
      <c r="AQ206" s="160"/>
      <c r="AR206" s="160"/>
      <c r="AS206" s="160"/>
      <c r="AT206" s="160"/>
      <c r="AU206" s="160"/>
      <c r="AV206" s="160"/>
      <c r="AW206" s="188"/>
      <c r="AX206" s="180"/>
      <c r="AY206" s="180"/>
      <c r="AZ206" s="180"/>
      <c r="BA206" s="180"/>
      <c r="BB206" s="123"/>
      <c r="BC206" s="189"/>
      <c r="BD206" s="189"/>
      <c r="BE206" s="189"/>
      <c r="BF206" s="189"/>
      <c r="BG206" s="189"/>
      <c r="BI206" s="177"/>
      <c r="BJ206" s="177"/>
      <c r="BK206" s="177"/>
      <c r="BL206" s="177"/>
      <c r="BM206" s="176"/>
      <c r="BN206" s="176"/>
      <c r="BO206" s="153"/>
      <c r="BP206" s="176"/>
      <c r="BQ206" s="177"/>
      <c r="BR206" s="177"/>
      <c r="BS206" s="177"/>
      <c r="BT206" s="155"/>
      <c r="BU206" s="155"/>
      <c r="BV206" s="151"/>
      <c r="BW206" s="151"/>
      <c r="BX206" s="151"/>
      <c r="BY206" s="151"/>
    </row>
    <row r="207" customFormat="false" ht="12.75" hidden="false" customHeight="false" outlineLevel="0" collapsed="false">
      <c r="A207" s="160"/>
      <c r="B207" s="160"/>
      <c r="C207" s="160"/>
      <c r="D207" s="187"/>
      <c r="E207" s="187"/>
      <c r="F207" s="160"/>
      <c r="G207" s="160"/>
      <c r="H207" s="160"/>
      <c r="I207" s="160"/>
      <c r="J207" s="160"/>
      <c r="K207" s="160"/>
      <c r="L207" s="160"/>
      <c r="M207" s="160"/>
      <c r="N207" s="160"/>
      <c r="O207" s="160"/>
      <c r="P207" s="160"/>
      <c r="Q207" s="160"/>
      <c r="R207" s="160"/>
      <c r="S207" s="160"/>
      <c r="T207" s="143"/>
      <c r="U207" s="160"/>
      <c r="V207" s="160"/>
      <c r="W207" s="160"/>
      <c r="X207" s="160"/>
      <c r="Y207" s="160"/>
      <c r="Z207" s="160"/>
      <c r="AA207" s="160"/>
      <c r="AB207" s="160"/>
      <c r="AC207" s="160"/>
      <c r="AD207" s="160"/>
      <c r="AE207" s="160"/>
      <c r="AF207" s="160"/>
      <c r="AG207" s="160"/>
      <c r="AH207" s="160"/>
      <c r="AI207" s="160"/>
      <c r="AJ207" s="160"/>
      <c r="AK207" s="160"/>
      <c r="AL207" s="160"/>
      <c r="AM207" s="160"/>
      <c r="AN207" s="160"/>
      <c r="AO207" s="160"/>
      <c r="AP207" s="160"/>
      <c r="AQ207" s="160"/>
      <c r="AR207" s="160"/>
      <c r="AS207" s="160"/>
      <c r="AT207" s="160"/>
      <c r="AU207" s="160"/>
      <c r="AV207" s="160"/>
      <c r="AW207" s="188"/>
      <c r="AX207" s="180"/>
      <c r="AY207" s="180"/>
      <c r="AZ207" s="180"/>
      <c r="BA207" s="180"/>
      <c r="BB207" s="123"/>
      <c r="BC207" s="189"/>
      <c r="BD207" s="189"/>
      <c r="BE207" s="189"/>
      <c r="BF207" s="189"/>
      <c r="BG207" s="189"/>
      <c r="BI207" s="177"/>
      <c r="BJ207" s="177"/>
      <c r="BK207" s="177"/>
      <c r="BL207" s="177"/>
      <c r="BM207" s="176"/>
      <c r="BN207" s="176"/>
      <c r="BO207" s="153"/>
      <c r="BP207" s="176"/>
      <c r="BQ207" s="177"/>
      <c r="BR207" s="177"/>
      <c r="BS207" s="177"/>
      <c r="BT207" s="155"/>
      <c r="BU207" s="155"/>
      <c r="BV207" s="151"/>
      <c r="BW207" s="151"/>
      <c r="BX207" s="151"/>
      <c r="BY207" s="151"/>
    </row>
    <row r="208" customFormat="false" ht="12.75" hidden="false" customHeight="false" outlineLevel="0" collapsed="false">
      <c r="A208" s="160"/>
      <c r="B208" s="160"/>
      <c r="C208" s="160"/>
      <c r="D208" s="187"/>
      <c r="E208" s="187"/>
      <c r="F208" s="160"/>
      <c r="G208" s="160"/>
      <c r="H208" s="160"/>
      <c r="I208" s="160"/>
      <c r="J208" s="160"/>
      <c r="K208" s="160"/>
      <c r="L208" s="160"/>
      <c r="M208" s="160"/>
      <c r="N208" s="160"/>
      <c r="O208" s="160"/>
      <c r="P208" s="160"/>
      <c r="Q208" s="160"/>
      <c r="R208" s="160"/>
      <c r="S208" s="160"/>
      <c r="T208" s="143"/>
      <c r="U208" s="160"/>
      <c r="V208" s="160"/>
      <c r="W208" s="160"/>
      <c r="X208" s="160"/>
      <c r="Y208" s="160"/>
      <c r="Z208" s="160"/>
      <c r="AA208" s="160"/>
      <c r="AB208" s="160"/>
      <c r="AC208" s="160"/>
      <c r="AD208" s="160"/>
      <c r="AE208" s="160"/>
      <c r="AF208" s="160"/>
      <c r="AG208" s="160"/>
      <c r="AH208" s="160"/>
      <c r="AI208" s="160"/>
      <c r="AJ208" s="160"/>
      <c r="AK208" s="160"/>
      <c r="AL208" s="160"/>
      <c r="AM208" s="160"/>
      <c r="AN208" s="160"/>
      <c r="AO208" s="160"/>
      <c r="AP208" s="160"/>
      <c r="AQ208" s="160"/>
      <c r="AR208" s="160"/>
      <c r="AS208" s="160"/>
      <c r="AT208" s="160"/>
      <c r="AU208" s="160"/>
      <c r="AV208" s="160"/>
      <c r="AW208" s="188"/>
      <c r="AX208" s="180"/>
      <c r="AY208" s="180"/>
      <c r="AZ208" s="180"/>
      <c r="BA208" s="180"/>
      <c r="BB208" s="123"/>
      <c r="BC208" s="189"/>
      <c r="BD208" s="189"/>
      <c r="BE208" s="189"/>
      <c r="BF208" s="189"/>
      <c r="BG208" s="189"/>
      <c r="BI208" s="177"/>
      <c r="BJ208" s="177"/>
      <c r="BK208" s="177"/>
      <c r="BL208" s="177"/>
      <c r="BM208" s="176"/>
      <c r="BN208" s="176"/>
      <c r="BO208" s="153"/>
      <c r="BP208" s="176"/>
      <c r="BQ208" s="177"/>
      <c r="BR208" s="177"/>
      <c r="BS208" s="177"/>
      <c r="BT208" s="155"/>
      <c r="BU208" s="155"/>
      <c r="BV208" s="151"/>
      <c r="BW208" s="151"/>
      <c r="BX208" s="151"/>
      <c r="BY208" s="151"/>
    </row>
    <row r="209" customFormat="false" ht="12.75" hidden="false" customHeight="false" outlineLevel="0" collapsed="false">
      <c r="A209" s="160"/>
      <c r="B209" s="160"/>
      <c r="C209" s="160"/>
      <c r="D209" s="187"/>
      <c r="E209" s="187"/>
      <c r="F209" s="160"/>
      <c r="G209" s="160"/>
      <c r="H209" s="160"/>
      <c r="I209" s="160"/>
      <c r="J209" s="160"/>
      <c r="K209" s="160"/>
      <c r="L209" s="160"/>
      <c r="M209" s="160"/>
      <c r="N209" s="160"/>
      <c r="O209" s="160"/>
      <c r="P209" s="160"/>
      <c r="Q209" s="160"/>
      <c r="R209" s="160"/>
      <c r="S209" s="160"/>
      <c r="T209" s="143"/>
      <c r="U209" s="160"/>
      <c r="V209" s="160"/>
      <c r="W209" s="160"/>
      <c r="X209" s="160"/>
      <c r="Y209" s="160"/>
      <c r="Z209" s="160"/>
      <c r="AA209" s="160"/>
      <c r="AB209" s="160"/>
      <c r="AC209" s="160"/>
      <c r="AD209" s="160"/>
      <c r="AE209" s="160"/>
      <c r="AF209" s="160"/>
      <c r="AG209" s="160"/>
      <c r="AH209" s="160"/>
      <c r="AI209" s="160"/>
      <c r="AJ209" s="160"/>
      <c r="AK209" s="160"/>
      <c r="AL209" s="160"/>
      <c r="AM209" s="160"/>
      <c r="AN209" s="160"/>
      <c r="AO209" s="160"/>
      <c r="AP209" s="160"/>
      <c r="AQ209" s="160"/>
      <c r="AR209" s="160"/>
      <c r="AS209" s="160"/>
      <c r="AT209" s="160"/>
      <c r="AU209" s="160"/>
      <c r="AV209" s="160"/>
      <c r="AW209" s="188"/>
      <c r="AX209" s="180"/>
      <c r="AY209" s="180"/>
      <c r="AZ209" s="180"/>
      <c r="BA209" s="180"/>
      <c r="BB209" s="123"/>
      <c r="BC209" s="189"/>
      <c r="BD209" s="189"/>
      <c r="BE209" s="189"/>
      <c r="BF209" s="189"/>
      <c r="BG209" s="189"/>
      <c r="BI209" s="177"/>
      <c r="BJ209" s="177"/>
      <c r="BK209" s="177"/>
      <c r="BL209" s="177"/>
      <c r="BM209" s="176"/>
      <c r="BN209" s="176"/>
      <c r="BO209" s="153"/>
      <c r="BP209" s="176"/>
      <c r="BQ209" s="177"/>
      <c r="BR209" s="177"/>
      <c r="BS209" s="177"/>
      <c r="BT209" s="155"/>
      <c r="BU209" s="155"/>
      <c r="BV209" s="151"/>
      <c r="BW209" s="151"/>
      <c r="BX209" s="151"/>
      <c r="BY209" s="151"/>
    </row>
    <row r="210" customFormat="false" ht="12.75" hidden="false" customHeight="false" outlineLevel="0" collapsed="false">
      <c r="A210" s="160"/>
      <c r="B210" s="160"/>
      <c r="C210" s="160"/>
      <c r="D210" s="187"/>
      <c r="E210" s="187"/>
      <c r="F210" s="160"/>
      <c r="G210" s="160"/>
      <c r="H210" s="160"/>
      <c r="I210" s="160"/>
      <c r="J210" s="160"/>
      <c r="K210" s="160"/>
      <c r="L210" s="160"/>
      <c r="M210" s="160"/>
      <c r="N210" s="160"/>
      <c r="O210" s="160"/>
      <c r="P210" s="160"/>
      <c r="Q210" s="160"/>
      <c r="R210" s="160"/>
      <c r="S210" s="160"/>
      <c r="T210" s="143"/>
      <c r="U210" s="160"/>
      <c r="V210" s="160"/>
      <c r="W210" s="160"/>
      <c r="X210" s="160"/>
      <c r="Y210" s="160"/>
      <c r="Z210" s="160"/>
      <c r="AA210" s="160"/>
      <c r="AB210" s="160"/>
      <c r="AC210" s="160"/>
      <c r="AD210" s="160"/>
      <c r="AE210" s="160"/>
      <c r="AF210" s="160"/>
      <c r="AG210" s="160"/>
      <c r="AH210" s="160"/>
      <c r="AI210" s="160"/>
      <c r="AJ210" s="160"/>
      <c r="AK210" s="160"/>
      <c r="AL210" s="160"/>
      <c r="AM210" s="160"/>
      <c r="AN210" s="160"/>
      <c r="AO210" s="160"/>
      <c r="AP210" s="160"/>
      <c r="AQ210" s="160"/>
      <c r="AR210" s="160"/>
      <c r="AS210" s="160"/>
      <c r="AT210" s="160"/>
      <c r="AU210" s="160"/>
      <c r="AV210" s="160"/>
      <c r="AW210" s="188"/>
      <c r="AX210" s="180"/>
      <c r="AY210" s="180"/>
      <c r="AZ210" s="180"/>
      <c r="BA210" s="180"/>
      <c r="BB210" s="123"/>
      <c r="BC210" s="189"/>
      <c r="BD210" s="189"/>
      <c r="BE210" s="189"/>
      <c r="BF210" s="189"/>
      <c r="BG210" s="189"/>
      <c r="BI210" s="177"/>
      <c r="BJ210" s="177"/>
      <c r="BK210" s="177"/>
      <c r="BL210" s="177"/>
      <c r="BM210" s="176"/>
      <c r="BN210" s="176"/>
      <c r="BO210" s="153"/>
      <c r="BP210" s="176"/>
      <c r="BQ210" s="177"/>
      <c r="BR210" s="177"/>
      <c r="BS210" s="177"/>
      <c r="BT210" s="155"/>
      <c r="BU210" s="155"/>
      <c r="BV210" s="151"/>
      <c r="BW210" s="151"/>
      <c r="BX210" s="151"/>
      <c r="BY210" s="151"/>
    </row>
    <row r="211" customFormat="false" ht="12.75" hidden="false" customHeight="false" outlineLevel="0" collapsed="false">
      <c r="A211" s="160"/>
      <c r="B211" s="160"/>
      <c r="C211" s="160"/>
      <c r="D211" s="187"/>
      <c r="E211" s="187"/>
      <c r="F211" s="160"/>
      <c r="G211" s="160"/>
      <c r="H211" s="160"/>
      <c r="I211" s="160"/>
      <c r="J211" s="160"/>
      <c r="K211" s="160"/>
      <c r="L211" s="160"/>
      <c r="M211" s="160"/>
      <c r="N211" s="160"/>
      <c r="O211" s="160"/>
      <c r="P211" s="160"/>
      <c r="Q211" s="160"/>
      <c r="R211" s="160"/>
      <c r="S211" s="160"/>
      <c r="T211" s="143"/>
      <c r="U211" s="160"/>
      <c r="V211" s="160"/>
      <c r="W211" s="160"/>
      <c r="X211" s="160"/>
      <c r="Y211" s="160"/>
      <c r="Z211" s="160"/>
      <c r="AA211" s="160"/>
      <c r="AB211" s="160"/>
      <c r="AC211" s="160"/>
      <c r="AD211" s="160"/>
      <c r="AE211" s="160"/>
      <c r="AF211" s="160"/>
      <c r="AG211" s="160"/>
      <c r="AH211" s="160"/>
      <c r="AI211" s="160"/>
      <c r="AJ211" s="160"/>
      <c r="AK211" s="160"/>
      <c r="AL211" s="160"/>
      <c r="AM211" s="160"/>
      <c r="AN211" s="160"/>
      <c r="AO211" s="160"/>
      <c r="AP211" s="160"/>
      <c r="AQ211" s="160"/>
      <c r="AR211" s="160"/>
      <c r="AS211" s="160"/>
      <c r="AT211" s="160"/>
      <c r="AU211" s="160"/>
      <c r="AV211" s="160"/>
      <c r="AW211" s="188"/>
      <c r="AX211" s="180"/>
      <c r="AY211" s="180"/>
      <c r="AZ211" s="180"/>
      <c r="BA211" s="180"/>
      <c r="BB211" s="123"/>
      <c r="BC211" s="189"/>
      <c r="BD211" s="189"/>
      <c r="BE211" s="189"/>
      <c r="BF211" s="189"/>
      <c r="BG211" s="189"/>
      <c r="BI211" s="177"/>
      <c r="BJ211" s="177"/>
      <c r="BK211" s="177"/>
      <c r="BL211" s="177"/>
      <c r="BM211" s="176"/>
      <c r="BN211" s="176"/>
      <c r="BO211" s="153"/>
      <c r="BP211" s="176"/>
      <c r="BQ211" s="177"/>
      <c r="BR211" s="177"/>
      <c r="BS211" s="177"/>
      <c r="BT211" s="155"/>
      <c r="BU211" s="155"/>
      <c r="BV211" s="151"/>
      <c r="BW211" s="151"/>
      <c r="BX211" s="151"/>
      <c r="BY211" s="151"/>
    </row>
    <row r="212" customFormat="false" ht="12.75" hidden="false" customHeight="false" outlineLevel="0" collapsed="false">
      <c r="A212" s="160"/>
      <c r="B212" s="160"/>
      <c r="C212" s="160"/>
      <c r="D212" s="187"/>
      <c r="E212" s="187"/>
      <c r="F212" s="160"/>
      <c r="G212" s="160"/>
      <c r="H212" s="160"/>
      <c r="I212" s="160"/>
      <c r="J212" s="160"/>
      <c r="K212" s="160"/>
      <c r="L212" s="160"/>
      <c r="M212" s="160"/>
      <c r="N212" s="160"/>
      <c r="O212" s="160"/>
      <c r="P212" s="160"/>
      <c r="Q212" s="160"/>
      <c r="R212" s="160"/>
      <c r="S212" s="160"/>
      <c r="T212" s="143"/>
      <c r="U212" s="160"/>
      <c r="V212" s="160"/>
      <c r="W212" s="160"/>
      <c r="X212" s="160"/>
      <c r="Y212" s="160"/>
      <c r="Z212" s="160"/>
      <c r="AA212" s="160"/>
      <c r="AB212" s="160"/>
      <c r="AC212" s="160"/>
      <c r="AD212" s="160"/>
      <c r="AE212" s="160"/>
      <c r="AF212" s="160"/>
      <c r="AG212" s="160"/>
      <c r="AH212" s="160"/>
      <c r="AI212" s="160"/>
      <c r="AJ212" s="160"/>
      <c r="AK212" s="160"/>
      <c r="AL212" s="160"/>
      <c r="AM212" s="160"/>
      <c r="AN212" s="160"/>
      <c r="AO212" s="160"/>
      <c r="AP212" s="160"/>
      <c r="AQ212" s="160"/>
      <c r="AR212" s="160"/>
      <c r="AS212" s="160"/>
      <c r="AT212" s="160"/>
      <c r="AU212" s="160"/>
      <c r="AV212" s="160"/>
      <c r="AW212" s="188"/>
      <c r="AX212" s="180"/>
      <c r="AY212" s="180"/>
      <c r="AZ212" s="180"/>
      <c r="BA212" s="180"/>
      <c r="BB212" s="123"/>
      <c r="BC212" s="189"/>
      <c r="BD212" s="189"/>
      <c r="BE212" s="189"/>
      <c r="BF212" s="189"/>
      <c r="BG212" s="189"/>
      <c r="BI212" s="177"/>
      <c r="BJ212" s="177"/>
      <c r="BK212" s="177"/>
      <c r="BL212" s="177"/>
      <c r="BM212" s="176"/>
      <c r="BN212" s="176"/>
      <c r="BO212" s="153"/>
      <c r="BP212" s="176"/>
      <c r="BQ212" s="177"/>
      <c r="BR212" s="177"/>
      <c r="BS212" s="177"/>
      <c r="BT212" s="155"/>
      <c r="BU212" s="155"/>
      <c r="BV212" s="151"/>
      <c r="BW212" s="151"/>
      <c r="BX212" s="151"/>
      <c r="BY212" s="151"/>
    </row>
    <row r="213" customFormat="false" ht="12.75" hidden="false" customHeight="false" outlineLevel="0" collapsed="false">
      <c r="A213" s="160"/>
      <c r="B213" s="160"/>
      <c r="C213" s="160"/>
      <c r="D213" s="187"/>
      <c r="E213" s="187"/>
      <c r="F213" s="160"/>
      <c r="G213" s="160"/>
      <c r="H213" s="160"/>
      <c r="I213" s="160"/>
      <c r="J213" s="160"/>
      <c r="K213" s="160"/>
      <c r="L213" s="160"/>
      <c r="M213" s="160"/>
      <c r="N213" s="160"/>
      <c r="O213" s="160"/>
      <c r="P213" s="160"/>
      <c r="Q213" s="160"/>
      <c r="R213" s="160"/>
      <c r="S213" s="160"/>
      <c r="T213" s="143"/>
      <c r="U213" s="160"/>
      <c r="V213" s="160"/>
      <c r="W213" s="160"/>
      <c r="X213" s="160"/>
      <c r="Y213" s="160"/>
      <c r="Z213" s="160"/>
      <c r="AA213" s="160"/>
      <c r="AB213" s="160"/>
      <c r="AC213" s="160"/>
      <c r="AD213" s="160"/>
      <c r="AE213" s="160"/>
      <c r="AF213" s="160"/>
      <c r="AG213" s="160"/>
      <c r="AH213" s="160"/>
      <c r="AI213" s="160"/>
      <c r="AJ213" s="160"/>
      <c r="AK213" s="160"/>
      <c r="AL213" s="160"/>
      <c r="AM213" s="160"/>
      <c r="AN213" s="160"/>
      <c r="AO213" s="160"/>
      <c r="AP213" s="160"/>
      <c r="AQ213" s="160"/>
      <c r="AR213" s="160"/>
      <c r="AS213" s="160"/>
      <c r="AT213" s="160"/>
      <c r="AU213" s="160"/>
      <c r="AV213" s="160"/>
      <c r="AW213" s="188"/>
      <c r="AX213" s="180"/>
      <c r="AY213" s="180"/>
      <c r="AZ213" s="180"/>
      <c r="BA213" s="180"/>
      <c r="BB213" s="123"/>
      <c r="BC213" s="189"/>
      <c r="BD213" s="189"/>
      <c r="BE213" s="189"/>
      <c r="BF213" s="189"/>
      <c r="BG213" s="189"/>
      <c r="BI213" s="177"/>
      <c r="BJ213" s="177"/>
      <c r="BK213" s="177"/>
      <c r="BL213" s="177"/>
      <c r="BM213" s="176"/>
      <c r="BN213" s="176"/>
      <c r="BO213" s="153"/>
      <c r="BP213" s="176"/>
      <c r="BQ213" s="177"/>
      <c r="BR213" s="177"/>
      <c r="BS213" s="177"/>
      <c r="BT213" s="155"/>
      <c r="BU213" s="155"/>
      <c r="BV213" s="151"/>
      <c r="BW213" s="151"/>
      <c r="BX213" s="151"/>
      <c r="BY213" s="151"/>
    </row>
    <row r="214" customFormat="false" ht="12.75" hidden="false" customHeight="false" outlineLevel="0" collapsed="false">
      <c r="A214" s="160"/>
      <c r="B214" s="160"/>
      <c r="C214" s="160"/>
      <c r="D214" s="187"/>
      <c r="E214" s="187"/>
      <c r="F214" s="160"/>
      <c r="G214" s="160"/>
      <c r="H214" s="160"/>
      <c r="I214" s="160"/>
      <c r="J214" s="160"/>
      <c r="K214" s="160"/>
      <c r="L214" s="160"/>
      <c r="M214" s="160"/>
      <c r="N214" s="160"/>
      <c r="O214" s="160"/>
      <c r="P214" s="160"/>
      <c r="Q214" s="160"/>
      <c r="R214" s="160"/>
      <c r="S214" s="160"/>
      <c r="T214" s="143"/>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88"/>
      <c r="AX214" s="180"/>
      <c r="AY214" s="180"/>
      <c r="AZ214" s="180"/>
      <c r="BA214" s="180"/>
      <c r="BB214" s="123"/>
      <c r="BC214" s="189"/>
      <c r="BD214" s="189"/>
      <c r="BE214" s="189"/>
      <c r="BF214" s="189"/>
      <c r="BG214" s="189"/>
      <c r="BI214" s="177"/>
      <c r="BJ214" s="177"/>
      <c r="BK214" s="177"/>
      <c r="BL214" s="177"/>
      <c r="BM214" s="176"/>
      <c r="BN214" s="176"/>
      <c r="BO214" s="153"/>
      <c r="BP214" s="176"/>
      <c r="BQ214" s="177"/>
      <c r="BR214" s="177"/>
      <c r="BS214" s="177"/>
      <c r="BT214" s="155"/>
      <c r="BU214" s="155"/>
      <c r="BV214" s="151"/>
      <c r="BW214" s="151"/>
      <c r="BX214" s="151"/>
      <c r="BY214" s="151"/>
    </row>
    <row r="215" customFormat="false" ht="12.75" hidden="false" customHeight="false" outlineLevel="0" collapsed="false">
      <c r="A215" s="160"/>
      <c r="B215" s="160"/>
      <c r="C215" s="160"/>
      <c r="D215" s="187"/>
      <c r="E215" s="187"/>
      <c r="F215" s="160"/>
      <c r="G215" s="160"/>
      <c r="H215" s="160"/>
      <c r="I215" s="160"/>
      <c r="J215" s="160"/>
      <c r="K215" s="160"/>
      <c r="L215" s="160"/>
      <c r="M215" s="160"/>
      <c r="N215" s="160"/>
      <c r="O215" s="160"/>
      <c r="P215" s="160"/>
      <c r="Q215" s="160"/>
      <c r="R215" s="160"/>
      <c r="S215" s="160"/>
      <c r="T215" s="143"/>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60"/>
      <c r="AS215" s="160"/>
      <c r="AT215" s="160"/>
      <c r="AU215" s="160"/>
      <c r="AV215" s="160"/>
      <c r="AW215" s="188"/>
      <c r="AX215" s="180"/>
      <c r="AY215" s="180"/>
      <c r="AZ215" s="180"/>
      <c r="BA215" s="180"/>
      <c r="BB215" s="123"/>
      <c r="BC215" s="189"/>
      <c r="BD215" s="189"/>
      <c r="BE215" s="189"/>
      <c r="BF215" s="189"/>
      <c r="BG215" s="189"/>
      <c r="BI215" s="177"/>
      <c r="BJ215" s="177"/>
      <c r="BK215" s="177"/>
      <c r="BL215" s="177"/>
      <c r="BM215" s="176"/>
      <c r="BN215" s="176"/>
      <c r="BO215" s="153"/>
      <c r="BP215" s="176"/>
      <c r="BQ215" s="177"/>
      <c r="BR215" s="177"/>
      <c r="BS215" s="177"/>
      <c r="BT215" s="155"/>
      <c r="BU215" s="155"/>
      <c r="BV215" s="151"/>
      <c r="BW215" s="151"/>
      <c r="BX215" s="151"/>
      <c r="BY215" s="151"/>
    </row>
    <row r="216" customFormat="false" ht="12.75" hidden="false" customHeight="false" outlineLevel="0" collapsed="false">
      <c r="A216" s="160"/>
      <c r="B216" s="160"/>
      <c r="C216" s="160"/>
      <c r="D216" s="187"/>
      <c r="E216" s="187"/>
      <c r="F216" s="160"/>
      <c r="G216" s="160"/>
      <c r="H216" s="160"/>
      <c r="I216" s="160"/>
      <c r="J216" s="160"/>
      <c r="K216" s="160"/>
      <c r="L216" s="160"/>
      <c r="M216" s="160"/>
      <c r="N216" s="160"/>
      <c r="O216" s="160"/>
      <c r="P216" s="160"/>
      <c r="Q216" s="160"/>
      <c r="R216" s="160"/>
      <c r="S216" s="160"/>
      <c r="T216" s="143"/>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88"/>
      <c r="AX216" s="180"/>
      <c r="AY216" s="180"/>
      <c r="AZ216" s="180"/>
      <c r="BA216" s="180"/>
      <c r="BB216" s="123"/>
      <c r="BC216" s="189"/>
      <c r="BD216" s="189"/>
      <c r="BE216" s="189"/>
      <c r="BF216" s="189"/>
      <c r="BG216" s="189"/>
      <c r="BI216" s="177"/>
      <c r="BJ216" s="177"/>
      <c r="BK216" s="177"/>
      <c r="BL216" s="177"/>
      <c r="BM216" s="176"/>
      <c r="BN216" s="176"/>
      <c r="BO216" s="153"/>
      <c r="BP216" s="176"/>
      <c r="BQ216" s="177"/>
      <c r="BR216" s="177"/>
      <c r="BS216" s="177"/>
      <c r="BT216" s="155"/>
      <c r="BU216" s="155"/>
      <c r="BV216" s="151"/>
      <c r="BW216" s="151"/>
      <c r="BX216" s="151"/>
      <c r="BY216" s="151"/>
    </row>
    <row r="217" customFormat="false" ht="12.75" hidden="false" customHeight="false" outlineLevel="0" collapsed="false">
      <c r="A217" s="160"/>
      <c r="B217" s="160"/>
      <c r="C217" s="160"/>
      <c r="D217" s="187"/>
      <c r="E217" s="187"/>
      <c r="F217" s="160"/>
      <c r="G217" s="160"/>
      <c r="H217" s="160"/>
      <c r="I217" s="160"/>
      <c r="J217" s="160"/>
      <c r="K217" s="160"/>
      <c r="L217" s="160"/>
      <c r="M217" s="160"/>
      <c r="N217" s="160"/>
      <c r="O217" s="160"/>
      <c r="P217" s="160"/>
      <c r="Q217" s="160"/>
      <c r="R217" s="160"/>
      <c r="S217" s="160"/>
      <c r="T217" s="143"/>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88"/>
      <c r="AX217" s="180"/>
      <c r="AY217" s="180"/>
      <c r="AZ217" s="180"/>
      <c r="BA217" s="180"/>
      <c r="BB217" s="123"/>
      <c r="BC217" s="189"/>
      <c r="BD217" s="189"/>
      <c r="BE217" s="189"/>
      <c r="BF217" s="189"/>
      <c r="BG217" s="189"/>
      <c r="BI217" s="177"/>
      <c r="BJ217" s="177"/>
      <c r="BK217" s="177"/>
      <c r="BL217" s="177"/>
      <c r="BM217" s="176"/>
      <c r="BN217" s="176"/>
      <c r="BO217" s="153"/>
      <c r="BP217" s="176"/>
      <c r="BQ217" s="177"/>
      <c r="BR217" s="177"/>
      <c r="BS217" s="177"/>
      <c r="BT217" s="155"/>
      <c r="BU217" s="155"/>
      <c r="BV217" s="151"/>
      <c r="BW217" s="151"/>
      <c r="BX217" s="151"/>
      <c r="BY217" s="151"/>
    </row>
    <row r="218" customFormat="false" ht="12.75" hidden="false" customHeight="false" outlineLevel="0" collapsed="false">
      <c r="A218" s="160"/>
      <c r="B218" s="160"/>
      <c r="C218" s="160"/>
      <c r="D218" s="187"/>
      <c r="E218" s="187"/>
      <c r="F218" s="160"/>
      <c r="G218" s="160"/>
      <c r="H218" s="160"/>
      <c r="I218" s="160"/>
      <c r="J218" s="160"/>
      <c r="K218" s="160"/>
      <c r="L218" s="160"/>
      <c r="M218" s="160"/>
      <c r="N218" s="160"/>
      <c r="O218" s="160"/>
      <c r="P218" s="160"/>
      <c r="Q218" s="160"/>
      <c r="R218" s="160"/>
      <c r="S218" s="160"/>
      <c r="T218" s="143"/>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88"/>
      <c r="AX218" s="180"/>
      <c r="AY218" s="180"/>
      <c r="AZ218" s="180"/>
      <c r="BA218" s="180"/>
      <c r="BB218" s="123"/>
      <c r="BC218" s="189"/>
      <c r="BD218" s="189"/>
      <c r="BE218" s="189"/>
      <c r="BF218" s="189"/>
      <c r="BG218" s="189"/>
      <c r="BI218" s="177"/>
      <c r="BJ218" s="177"/>
      <c r="BK218" s="177"/>
      <c r="BL218" s="177"/>
      <c r="BM218" s="176"/>
      <c r="BN218" s="176"/>
      <c r="BO218" s="153"/>
      <c r="BP218" s="176"/>
      <c r="BQ218" s="177"/>
      <c r="BR218" s="177"/>
      <c r="BS218" s="177"/>
      <c r="BT218" s="155"/>
      <c r="BU218" s="155"/>
      <c r="BV218" s="151"/>
      <c r="BW218" s="151"/>
      <c r="BX218" s="151"/>
      <c r="BY218" s="151"/>
    </row>
    <row r="219" customFormat="false" ht="12.75" hidden="false" customHeight="false" outlineLevel="0" collapsed="false">
      <c r="A219" s="160"/>
      <c r="B219" s="160"/>
      <c r="C219" s="160"/>
      <c r="D219" s="187"/>
      <c r="E219" s="187"/>
      <c r="F219" s="160"/>
      <c r="G219" s="160"/>
      <c r="H219" s="160"/>
      <c r="I219" s="160"/>
      <c r="J219" s="160"/>
      <c r="K219" s="160"/>
      <c r="L219" s="160"/>
      <c r="M219" s="160"/>
      <c r="N219" s="160"/>
      <c r="O219" s="160"/>
      <c r="P219" s="160"/>
      <c r="Q219" s="160"/>
      <c r="R219" s="160"/>
      <c r="S219" s="160"/>
      <c r="T219" s="143"/>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88"/>
      <c r="AX219" s="180"/>
      <c r="AY219" s="180"/>
      <c r="AZ219" s="180"/>
      <c r="BA219" s="180"/>
      <c r="BB219" s="123"/>
      <c r="BC219" s="189"/>
      <c r="BD219" s="189"/>
      <c r="BE219" s="189"/>
      <c r="BF219" s="189"/>
      <c r="BG219" s="189"/>
      <c r="BI219" s="177"/>
      <c r="BJ219" s="177"/>
      <c r="BK219" s="177"/>
      <c r="BL219" s="177"/>
      <c r="BM219" s="176"/>
      <c r="BN219" s="176"/>
      <c r="BO219" s="153"/>
      <c r="BP219" s="176"/>
      <c r="BQ219" s="177"/>
      <c r="BR219" s="177"/>
      <c r="BS219" s="177"/>
      <c r="BT219" s="155"/>
      <c r="BU219" s="155"/>
      <c r="BV219" s="151"/>
      <c r="BW219" s="151"/>
      <c r="BX219" s="151"/>
      <c r="BY219" s="151"/>
    </row>
    <row r="220" customFormat="false" ht="12.75" hidden="false" customHeight="false" outlineLevel="0" collapsed="false">
      <c r="A220" s="160"/>
      <c r="B220" s="160"/>
      <c r="C220" s="160"/>
      <c r="D220" s="187"/>
      <c r="E220" s="187"/>
      <c r="F220" s="160"/>
      <c r="G220" s="160"/>
      <c r="H220" s="160"/>
      <c r="I220" s="160"/>
      <c r="J220" s="160"/>
      <c r="K220" s="160"/>
      <c r="L220" s="160"/>
      <c r="M220" s="160"/>
      <c r="N220" s="160"/>
      <c r="O220" s="160"/>
      <c r="P220" s="160"/>
      <c r="Q220" s="160"/>
      <c r="R220" s="160"/>
      <c r="S220" s="160"/>
      <c r="T220" s="143"/>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88"/>
      <c r="AX220" s="180"/>
      <c r="AY220" s="180"/>
      <c r="AZ220" s="180"/>
      <c r="BA220" s="180"/>
      <c r="BB220" s="123"/>
      <c r="BC220" s="189"/>
      <c r="BD220" s="189"/>
      <c r="BE220" s="189"/>
      <c r="BF220" s="189"/>
      <c r="BG220" s="189"/>
      <c r="BI220" s="177"/>
      <c r="BJ220" s="177"/>
      <c r="BK220" s="177"/>
      <c r="BL220" s="177"/>
      <c r="BM220" s="176"/>
      <c r="BN220" s="176"/>
      <c r="BO220" s="153"/>
      <c r="BP220" s="176"/>
      <c r="BQ220" s="177"/>
      <c r="BR220" s="177"/>
      <c r="BS220" s="177"/>
      <c r="BT220" s="155"/>
      <c r="BU220" s="155"/>
      <c r="BV220" s="151"/>
      <c r="BW220" s="151"/>
      <c r="BX220" s="151"/>
      <c r="BY220" s="151"/>
    </row>
    <row r="221" customFormat="false" ht="12.75" hidden="false" customHeight="false" outlineLevel="0" collapsed="false">
      <c r="A221" s="160"/>
      <c r="B221" s="160"/>
      <c r="C221" s="160"/>
      <c r="D221" s="187"/>
      <c r="E221" s="187"/>
      <c r="F221" s="160"/>
      <c r="G221" s="160"/>
      <c r="H221" s="160"/>
      <c r="I221" s="160"/>
      <c r="J221" s="160"/>
      <c r="K221" s="160"/>
      <c r="L221" s="160"/>
      <c r="M221" s="160"/>
      <c r="N221" s="160"/>
      <c r="O221" s="160"/>
      <c r="P221" s="160"/>
      <c r="Q221" s="160"/>
      <c r="R221" s="160"/>
      <c r="S221" s="160"/>
      <c r="T221" s="143"/>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88"/>
      <c r="AX221" s="180"/>
      <c r="AY221" s="180"/>
      <c r="AZ221" s="180"/>
      <c r="BA221" s="180"/>
      <c r="BB221" s="123"/>
      <c r="BC221" s="189"/>
      <c r="BD221" s="189"/>
      <c r="BE221" s="189"/>
      <c r="BF221" s="189"/>
      <c r="BG221" s="189"/>
      <c r="BI221" s="177"/>
      <c r="BJ221" s="177"/>
      <c r="BK221" s="177"/>
      <c r="BL221" s="177"/>
      <c r="BM221" s="176"/>
      <c r="BN221" s="176"/>
      <c r="BO221" s="153"/>
      <c r="BP221" s="176"/>
      <c r="BQ221" s="177"/>
      <c r="BR221" s="177"/>
      <c r="BS221" s="177"/>
      <c r="BT221" s="155"/>
      <c r="BU221" s="155"/>
      <c r="BV221" s="151"/>
      <c r="BW221" s="151"/>
      <c r="BX221" s="151"/>
      <c r="BY221" s="151"/>
    </row>
    <row r="222" customFormat="false" ht="12.75" hidden="false" customHeight="false" outlineLevel="0" collapsed="false">
      <c r="A222" s="160"/>
      <c r="B222" s="160"/>
      <c r="C222" s="160"/>
      <c r="D222" s="187"/>
      <c r="E222" s="187"/>
      <c r="F222" s="160"/>
      <c r="G222" s="160"/>
      <c r="H222" s="160"/>
      <c r="I222" s="160"/>
      <c r="J222" s="160"/>
      <c r="K222" s="160"/>
      <c r="L222" s="160"/>
      <c r="M222" s="160"/>
      <c r="N222" s="160"/>
      <c r="O222" s="160"/>
      <c r="P222" s="160"/>
      <c r="Q222" s="160"/>
      <c r="R222" s="160"/>
      <c r="S222" s="160"/>
      <c r="T222" s="143"/>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88"/>
      <c r="AX222" s="180"/>
      <c r="AY222" s="180"/>
      <c r="AZ222" s="180"/>
      <c r="BA222" s="180"/>
      <c r="BB222" s="123"/>
      <c r="BC222" s="189"/>
      <c r="BD222" s="189"/>
      <c r="BE222" s="189"/>
      <c r="BF222" s="189"/>
      <c r="BG222" s="189"/>
      <c r="BI222" s="177"/>
      <c r="BJ222" s="177"/>
      <c r="BK222" s="177"/>
      <c r="BL222" s="177"/>
      <c r="BM222" s="176"/>
      <c r="BN222" s="176"/>
      <c r="BO222" s="153"/>
      <c r="BP222" s="176"/>
      <c r="BQ222" s="177"/>
      <c r="BR222" s="177"/>
      <c r="BS222" s="177"/>
      <c r="BT222" s="155"/>
      <c r="BU222" s="155"/>
      <c r="BV222" s="151"/>
      <c r="BW222" s="151"/>
      <c r="BX222" s="151"/>
      <c r="BY222" s="151"/>
    </row>
    <row r="223" customFormat="false" ht="12.75" hidden="false" customHeight="false" outlineLevel="0" collapsed="false">
      <c r="A223" s="160"/>
      <c r="B223" s="160"/>
      <c r="C223" s="160"/>
      <c r="D223" s="187"/>
      <c r="E223" s="187"/>
      <c r="F223" s="160"/>
      <c r="G223" s="160"/>
      <c r="H223" s="160"/>
      <c r="I223" s="160"/>
      <c r="J223" s="160"/>
      <c r="K223" s="160"/>
      <c r="L223" s="160"/>
      <c r="M223" s="160"/>
      <c r="N223" s="160"/>
      <c r="O223" s="160"/>
      <c r="P223" s="160"/>
      <c r="Q223" s="160"/>
      <c r="R223" s="160"/>
      <c r="S223" s="160"/>
      <c r="T223" s="143"/>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88"/>
      <c r="AX223" s="180"/>
      <c r="AY223" s="180"/>
      <c r="AZ223" s="180"/>
      <c r="BA223" s="180"/>
      <c r="BB223" s="123"/>
      <c r="BC223" s="189"/>
      <c r="BD223" s="189"/>
      <c r="BE223" s="189"/>
      <c r="BF223" s="189"/>
      <c r="BG223" s="189"/>
      <c r="BI223" s="177"/>
      <c r="BJ223" s="177"/>
      <c r="BK223" s="177"/>
      <c r="BL223" s="177"/>
      <c r="BM223" s="176"/>
      <c r="BN223" s="176"/>
      <c r="BO223" s="153"/>
      <c r="BP223" s="176"/>
      <c r="BQ223" s="177"/>
      <c r="BR223" s="177"/>
      <c r="BS223" s="177"/>
      <c r="BT223" s="155"/>
      <c r="BU223" s="155"/>
      <c r="BV223" s="151"/>
      <c r="BW223" s="151"/>
      <c r="BX223" s="151"/>
      <c r="BY223" s="151"/>
    </row>
    <row r="224" customFormat="false" ht="12.75" hidden="false" customHeight="false" outlineLevel="0" collapsed="false">
      <c r="A224" s="160"/>
      <c r="B224" s="160"/>
      <c r="C224" s="160"/>
      <c r="D224" s="187"/>
      <c r="E224" s="187"/>
      <c r="F224" s="160"/>
      <c r="G224" s="160"/>
      <c r="H224" s="160"/>
      <c r="I224" s="160"/>
      <c r="J224" s="160"/>
      <c r="K224" s="160"/>
      <c r="L224" s="160"/>
      <c r="M224" s="160"/>
      <c r="N224" s="160"/>
      <c r="O224" s="160"/>
      <c r="P224" s="160"/>
      <c r="Q224" s="160"/>
      <c r="R224" s="160"/>
      <c r="S224" s="160"/>
      <c r="T224" s="143"/>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88"/>
      <c r="AX224" s="180"/>
      <c r="AY224" s="180"/>
      <c r="AZ224" s="180"/>
      <c r="BA224" s="180"/>
      <c r="BB224" s="123"/>
      <c r="BC224" s="189"/>
      <c r="BD224" s="189"/>
      <c r="BE224" s="189"/>
      <c r="BF224" s="189"/>
      <c r="BG224" s="189"/>
      <c r="BI224" s="177"/>
      <c r="BJ224" s="177"/>
      <c r="BK224" s="177"/>
      <c r="BL224" s="177"/>
      <c r="BM224" s="176"/>
      <c r="BN224" s="176"/>
      <c r="BO224" s="153"/>
      <c r="BP224" s="176"/>
      <c r="BQ224" s="177"/>
      <c r="BR224" s="177"/>
      <c r="BS224" s="177"/>
      <c r="BT224" s="155"/>
      <c r="BU224" s="155"/>
      <c r="BV224" s="151"/>
      <c r="BW224" s="151"/>
      <c r="BX224" s="151"/>
      <c r="BY224" s="151"/>
    </row>
    <row r="225" customFormat="false" ht="12.75" hidden="false" customHeight="false" outlineLevel="0" collapsed="false">
      <c r="A225" s="160"/>
      <c r="B225" s="160"/>
      <c r="C225" s="160"/>
      <c r="D225" s="187"/>
      <c r="E225" s="187"/>
      <c r="F225" s="160"/>
      <c r="G225" s="160"/>
      <c r="H225" s="160"/>
      <c r="I225" s="160"/>
      <c r="J225" s="160"/>
      <c r="K225" s="160"/>
      <c r="L225" s="160"/>
      <c r="M225" s="160"/>
      <c r="N225" s="160"/>
      <c r="O225" s="160"/>
      <c r="P225" s="160"/>
      <c r="Q225" s="160"/>
      <c r="R225" s="160"/>
      <c r="S225" s="160"/>
      <c r="T225" s="143"/>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88"/>
      <c r="AX225" s="180"/>
      <c r="AY225" s="180"/>
      <c r="AZ225" s="180"/>
      <c r="BA225" s="180"/>
      <c r="BB225" s="123"/>
      <c r="BC225" s="189"/>
      <c r="BD225" s="189"/>
      <c r="BE225" s="189"/>
      <c r="BF225" s="189"/>
      <c r="BG225" s="189"/>
      <c r="BI225" s="177"/>
      <c r="BJ225" s="177"/>
      <c r="BK225" s="177"/>
      <c r="BL225" s="177"/>
      <c r="BM225" s="176"/>
      <c r="BN225" s="176"/>
      <c r="BO225" s="153"/>
      <c r="BP225" s="176"/>
      <c r="BQ225" s="177"/>
      <c r="BR225" s="177"/>
      <c r="BS225" s="177"/>
      <c r="BT225" s="155"/>
      <c r="BU225" s="155"/>
      <c r="BV225" s="151"/>
      <c r="BW225" s="151"/>
      <c r="BX225" s="151"/>
      <c r="BY225" s="151"/>
    </row>
    <row r="226" customFormat="false" ht="12.75" hidden="false" customHeight="false" outlineLevel="0" collapsed="false">
      <c r="A226" s="160"/>
      <c r="B226" s="160"/>
      <c r="C226" s="160"/>
      <c r="D226" s="187"/>
      <c r="E226" s="187"/>
      <c r="F226" s="160"/>
      <c r="G226" s="160"/>
      <c r="H226" s="160"/>
      <c r="I226" s="160"/>
      <c r="J226" s="160"/>
      <c r="K226" s="160"/>
      <c r="L226" s="160"/>
      <c r="M226" s="160"/>
      <c r="N226" s="160"/>
      <c r="O226" s="160"/>
      <c r="P226" s="160"/>
      <c r="Q226" s="160"/>
      <c r="R226" s="160"/>
      <c r="S226" s="160"/>
      <c r="T226" s="143"/>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88"/>
      <c r="AX226" s="180"/>
      <c r="AY226" s="180"/>
      <c r="AZ226" s="180"/>
      <c r="BA226" s="180"/>
      <c r="BB226" s="123"/>
      <c r="BC226" s="189"/>
      <c r="BD226" s="189"/>
      <c r="BE226" s="189"/>
      <c r="BF226" s="189"/>
      <c r="BG226" s="189"/>
      <c r="BI226" s="177"/>
      <c r="BJ226" s="177"/>
      <c r="BK226" s="177"/>
      <c r="BL226" s="177"/>
      <c r="BM226" s="176"/>
      <c r="BN226" s="176"/>
      <c r="BO226" s="153"/>
      <c r="BP226" s="176"/>
      <c r="BQ226" s="177"/>
      <c r="BR226" s="177"/>
      <c r="BS226" s="177"/>
      <c r="BT226" s="155"/>
      <c r="BU226" s="155"/>
      <c r="BV226" s="151"/>
      <c r="BW226" s="151"/>
      <c r="BX226" s="151"/>
      <c r="BY226" s="151"/>
    </row>
    <row r="227" customFormat="false" ht="12.75" hidden="false" customHeight="false" outlineLevel="0" collapsed="false">
      <c r="A227" s="160"/>
      <c r="B227" s="160"/>
      <c r="C227" s="160"/>
      <c r="D227" s="187"/>
      <c r="E227" s="187"/>
      <c r="F227" s="160"/>
      <c r="G227" s="160"/>
      <c r="H227" s="160"/>
      <c r="I227" s="160"/>
      <c r="J227" s="160"/>
      <c r="K227" s="160"/>
      <c r="L227" s="160"/>
      <c r="M227" s="160"/>
      <c r="N227" s="160"/>
      <c r="O227" s="160"/>
      <c r="P227" s="160"/>
      <c r="Q227" s="160"/>
      <c r="R227" s="160"/>
      <c r="S227" s="160"/>
      <c r="T227" s="143"/>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88"/>
      <c r="AX227" s="180"/>
      <c r="AY227" s="180"/>
      <c r="AZ227" s="180"/>
      <c r="BA227" s="180"/>
      <c r="BB227" s="123"/>
      <c r="BC227" s="189"/>
      <c r="BD227" s="189"/>
      <c r="BE227" s="189"/>
      <c r="BF227" s="189"/>
      <c r="BG227" s="189"/>
      <c r="BI227" s="177"/>
      <c r="BJ227" s="177"/>
      <c r="BK227" s="177"/>
      <c r="BL227" s="177"/>
      <c r="BM227" s="176"/>
      <c r="BN227" s="176"/>
      <c r="BO227" s="153"/>
      <c r="BP227" s="176"/>
      <c r="BQ227" s="177"/>
      <c r="BR227" s="177"/>
      <c r="BS227" s="177"/>
      <c r="BT227" s="155"/>
      <c r="BU227" s="155"/>
      <c r="BV227" s="151"/>
      <c r="BW227" s="151"/>
      <c r="BX227" s="151"/>
      <c r="BY227" s="151"/>
    </row>
    <row r="228" customFormat="false" ht="12.75" hidden="false" customHeight="false" outlineLevel="0" collapsed="false">
      <c r="A228" s="160"/>
      <c r="B228" s="160"/>
      <c r="C228" s="160"/>
      <c r="D228" s="187"/>
      <c r="E228" s="187"/>
      <c r="F228" s="160"/>
      <c r="G228" s="160"/>
      <c r="H228" s="160"/>
      <c r="I228" s="160"/>
      <c r="J228" s="160"/>
      <c r="K228" s="160"/>
      <c r="L228" s="160"/>
      <c r="M228" s="160"/>
      <c r="N228" s="160"/>
      <c r="O228" s="160"/>
      <c r="P228" s="160"/>
      <c r="Q228" s="160"/>
      <c r="R228" s="160"/>
      <c r="S228" s="160"/>
      <c r="T228" s="143"/>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88"/>
      <c r="AX228" s="180"/>
      <c r="AY228" s="180"/>
      <c r="AZ228" s="180"/>
      <c r="BA228" s="180"/>
      <c r="BB228" s="123"/>
      <c r="BC228" s="189"/>
      <c r="BD228" s="189"/>
      <c r="BE228" s="189"/>
      <c r="BF228" s="189"/>
      <c r="BG228" s="189"/>
      <c r="BI228" s="177"/>
      <c r="BJ228" s="177"/>
      <c r="BK228" s="177"/>
      <c r="BL228" s="177"/>
      <c r="BM228" s="176"/>
      <c r="BN228" s="176"/>
      <c r="BO228" s="153"/>
      <c r="BP228" s="176"/>
      <c r="BQ228" s="177"/>
      <c r="BR228" s="177"/>
      <c r="BS228" s="177"/>
      <c r="BT228" s="155"/>
      <c r="BU228" s="155"/>
      <c r="BV228" s="151"/>
      <c r="BW228" s="151"/>
      <c r="BX228" s="151"/>
      <c r="BY228" s="151"/>
    </row>
    <row r="229" customFormat="false" ht="12.75" hidden="false" customHeight="false" outlineLevel="0" collapsed="false">
      <c r="A229" s="160"/>
      <c r="B229" s="160"/>
      <c r="C229" s="160"/>
      <c r="D229" s="187"/>
      <c r="E229" s="187"/>
      <c r="F229" s="160"/>
      <c r="G229" s="160"/>
      <c r="H229" s="160"/>
      <c r="I229" s="160"/>
      <c r="J229" s="160"/>
      <c r="K229" s="160"/>
      <c r="L229" s="160"/>
      <c r="M229" s="160"/>
      <c r="N229" s="160"/>
      <c r="O229" s="160"/>
      <c r="P229" s="160"/>
      <c r="Q229" s="160"/>
      <c r="R229" s="160"/>
      <c r="S229" s="160"/>
      <c r="T229" s="143"/>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88"/>
      <c r="AX229" s="180"/>
      <c r="AY229" s="180"/>
      <c r="AZ229" s="180"/>
      <c r="BA229" s="180"/>
      <c r="BB229" s="123"/>
      <c r="BC229" s="189"/>
      <c r="BD229" s="189"/>
      <c r="BE229" s="189"/>
      <c r="BF229" s="189"/>
      <c r="BG229" s="189"/>
      <c r="BI229" s="177"/>
      <c r="BJ229" s="177"/>
      <c r="BK229" s="177"/>
      <c r="BL229" s="177"/>
      <c r="BM229" s="176"/>
      <c r="BN229" s="176"/>
      <c r="BO229" s="153"/>
      <c r="BP229" s="176"/>
      <c r="BQ229" s="177"/>
      <c r="BR229" s="177"/>
      <c r="BS229" s="177"/>
      <c r="BT229" s="155"/>
      <c r="BU229" s="155"/>
      <c r="BV229" s="151"/>
      <c r="BW229" s="151"/>
      <c r="BX229" s="151"/>
      <c r="BY229" s="151"/>
    </row>
    <row r="230" customFormat="false" ht="12.75" hidden="false" customHeight="false" outlineLevel="0" collapsed="false">
      <c r="A230" s="160"/>
      <c r="B230" s="160"/>
      <c r="C230" s="160"/>
      <c r="D230" s="187"/>
      <c r="E230" s="187"/>
      <c r="F230" s="160"/>
      <c r="G230" s="160"/>
      <c r="H230" s="160"/>
      <c r="I230" s="160"/>
      <c r="J230" s="160"/>
      <c r="K230" s="160"/>
      <c r="L230" s="160"/>
      <c r="M230" s="160"/>
      <c r="N230" s="160"/>
      <c r="O230" s="160"/>
      <c r="P230" s="160"/>
      <c r="Q230" s="160"/>
      <c r="R230" s="160"/>
      <c r="S230" s="160"/>
      <c r="T230" s="143"/>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88"/>
      <c r="AX230" s="180"/>
      <c r="AY230" s="180"/>
      <c r="AZ230" s="180"/>
      <c r="BA230" s="180"/>
      <c r="BB230" s="123"/>
      <c r="BC230" s="189"/>
      <c r="BD230" s="189"/>
      <c r="BE230" s="189"/>
      <c r="BF230" s="189"/>
      <c r="BG230" s="189"/>
      <c r="BI230" s="177"/>
      <c r="BJ230" s="177"/>
      <c r="BK230" s="177"/>
      <c r="BL230" s="177"/>
      <c r="BM230" s="176"/>
      <c r="BN230" s="176"/>
      <c r="BO230" s="153"/>
      <c r="BP230" s="176"/>
      <c r="BQ230" s="177"/>
      <c r="BR230" s="177"/>
      <c r="BS230" s="177"/>
      <c r="BT230" s="155"/>
      <c r="BU230" s="155"/>
      <c r="BV230" s="151"/>
      <c r="BW230" s="151"/>
      <c r="BX230" s="151"/>
      <c r="BY230" s="151"/>
    </row>
    <row r="231" customFormat="false" ht="12.75" hidden="false" customHeight="false" outlineLevel="0" collapsed="false">
      <c r="A231" s="160"/>
      <c r="B231" s="160"/>
      <c r="C231" s="160"/>
      <c r="D231" s="187"/>
      <c r="E231" s="187"/>
      <c r="F231" s="160"/>
      <c r="G231" s="160"/>
      <c r="H231" s="160"/>
      <c r="I231" s="160"/>
      <c r="J231" s="160"/>
      <c r="K231" s="160"/>
      <c r="L231" s="160"/>
      <c r="M231" s="160"/>
      <c r="N231" s="160"/>
      <c r="O231" s="160"/>
      <c r="P231" s="160"/>
      <c r="Q231" s="160"/>
      <c r="R231" s="160"/>
      <c r="S231" s="160"/>
      <c r="T231" s="143"/>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88"/>
      <c r="AX231" s="180"/>
      <c r="AY231" s="180"/>
      <c r="AZ231" s="180"/>
      <c r="BA231" s="180"/>
      <c r="BB231" s="123"/>
      <c r="BC231" s="189"/>
      <c r="BD231" s="189"/>
      <c r="BE231" s="189"/>
      <c r="BF231" s="189"/>
      <c r="BG231" s="189"/>
      <c r="BI231" s="177"/>
      <c r="BJ231" s="177"/>
      <c r="BK231" s="177"/>
      <c r="BL231" s="177"/>
      <c r="BM231" s="176"/>
      <c r="BN231" s="176"/>
      <c r="BO231" s="153"/>
      <c r="BP231" s="176"/>
      <c r="BQ231" s="177"/>
      <c r="BR231" s="177"/>
      <c r="BS231" s="177"/>
      <c r="BT231" s="155"/>
      <c r="BU231" s="155"/>
      <c r="BV231" s="151"/>
      <c r="BW231" s="151"/>
      <c r="BX231" s="151"/>
      <c r="BY231" s="151"/>
    </row>
    <row r="232" customFormat="false" ht="12.75" hidden="false" customHeight="false" outlineLevel="0" collapsed="false">
      <c r="A232" s="160"/>
      <c r="B232" s="160"/>
      <c r="C232" s="160"/>
      <c r="D232" s="187"/>
      <c r="E232" s="187"/>
      <c r="F232" s="160"/>
      <c r="G232" s="160"/>
      <c r="H232" s="160"/>
      <c r="I232" s="160"/>
      <c r="J232" s="160"/>
      <c r="K232" s="160"/>
      <c r="L232" s="160"/>
      <c r="M232" s="160"/>
      <c r="N232" s="160"/>
      <c r="O232" s="160"/>
      <c r="P232" s="160"/>
      <c r="Q232" s="160"/>
      <c r="R232" s="160"/>
      <c r="S232" s="160"/>
      <c r="T232" s="143"/>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88"/>
      <c r="AX232" s="180"/>
      <c r="AY232" s="180"/>
      <c r="AZ232" s="180"/>
      <c r="BA232" s="180"/>
      <c r="BB232" s="123"/>
      <c r="BC232" s="189"/>
      <c r="BD232" s="189"/>
      <c r="BE232" s="189"/>
      <c r="BF232" s="189"/>
      <c r="BG232" s="189"/>
      <c r="BI232" s="177"/>
      <c r="BJ232" s="177"/>
      <c r="BK232" s="177"/>
      <c r="BL232" s="177"/>
      <c r="BM232" s="176"/>
      <c r="BN232" s="176"/>
      <c r="BO232" s="153"/>
      <c r="BP232" s="176"/>
      <c r="BQ232" s="177"/>
      <c r="BR232" s="177"/>
      <c r="BS232" s="177"/>
      <c r="BT232" s="155"/>
      <c r="BU232" s="155"/>
      <c r="BV232" s="151"/>
      <c r="BW232" s="151"/>
      <c r="BX232" s="151"/>
      <c r="BY232" s="151"/>
    </row>
    <row r="233" customFormat="false" ht="12.75" hidden="false" customHeight="false" outlineLevel="0" collapsed="false">
      <c r="A233" s="160"/>
      <c r="B233" s="160"/>
      <c r="C233" s="160"/>
      <c r="D233" s="187"/>
      <c r="E233" s="187"/>
      <c r="F233" s="160"/>
      <c r="G233" s="160"/>
      <c r="H233" s="160"/>
      <c r="I233" s="160"/>
      <c r="J233" s="160"/>
      <c r="K233" s="160"/>
      <c r="L233" s="160"/>
      <c r="M233" s="160"/>
      <c r="N233" s="160"/>
      <c r="O233" s="160"/>
      <c r="P233" s="160"/>
      <c r="Q233" s="160"/>
      <c r="R233" s="160"/>
      <c r="S233" s="160"/>
      <c r="T233" s="143"/>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88"/>
      <c r="AX233" s="180"/>
      <c r="AY233" s="180"/>
      <c r="AZ233" s="180"/>
      <c r="BA233" s="180"/>
      <c r="BB233" s="123"/>
      <c r="BC233" s="189"/>
      <c r="BD233" s="189"/>
      <c r="BE233" s="189"/>
      <c r="BF233" s="189"/>
      <c r="BG233" s="189"/>
      <c r="BI233" s="177"/>
      <c r="BJ233" s="177"/>
      <c r="BK233" s="177"/>
      <c r="BL233" s="177"/>
      <c r="BM233" s="176"/>
      <c r="BN233" s="176"/>
      <c r="BO233" s="153"/>
      <c r="BP233" s="176"/>
      <c r="BQ233" s="177"/>
      <c r="BR233" s="177"/>
      <c r="BS233" s="177"/>
      <c r="BT233" s="155"/>
      <c r="BU233" s="155"/>
      <c r="BV233" s="151"/>
      <c r="BW233" s="151"/>
      <c r="BX233" s="151"/>
      <c r="BY233" s="151"/>
    </row>
    <row r="234" customFormat="false" ht="12.75" hidden="false" customHeight="false" outlineLevel="0" collapsed="false">
      <c r="A234" s="160"/>
      <c r="B234" s="160"/>
      <c r="C234" s="160"/>
      <c r="D234" s="187"/>
      <c r="E234" s="187"/>
      <c r="F234" s="160"/>
      <c r="G234" s="160"/>
      <c r="H234" s="160"/>
      <c r="I234" s="160"/>
      <c r="J234" s="160"/>
      <c r="K234" s="160"/>
      <c r="L234" s="160"/>
      <c r="M234" s="160"/>
      <c r="N234" s="160"/>
      <c r="O234" s="160"/>
      <c r="P234" s="160"/>
      <c r="Q234" s="160"/>
      <c r="R234" s="160"/>
      <c r="S234" s="160"/>
      <c r="T234" s="143"/>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88"/>
      <c r="AX234" s="180"/>
      <c r="AY234" s="180"/>
      <c r="AZ234" s="180"/>
      <c r="BA234" s="180"/>
      <c r="BB234" s="123"/>
      <c r="BC234" s="189"/>
      <c r="BD234" s="189"/>
      <c r="BE234" s="189"/>
      <c r="BF234" s="189"/>
      <c r="BG234" s="189"/>
      <c r="BI234" s="177"/>
      <c r="BJ234" s="177"/>
      <c r="BK234" s="177"/>
      <c r="BL234" s="177"/>
      <c r="BM234" s="176"/>
      <c r="BN234" s="176"/>
      <c r="BO234" s="153"/>
      <c r="BP234" s="176"/>
      <c r="BQ234" s="177"/>
      <c r="BR234" s="177"/>
      <c r="BS234" s="177"/>
      <c r="BT234" s="155"/>
      <c r="BU234" s="155"/>
      <c r="BV234" s="151"/>
      <c r="BW234" s="151"/>
      <c r="BX234" s="151"/>
      <c r="BY234" s="151"/>
    </row>
    <row r="235" customFormat="false" ht="12.75" hidden="false" customHeight="false" outlineLevel="0" collapsed="false">
      <c r="A235" s="160"/>
      <c r="B235" s="160"/>
      <c r="C235" s="160"/>
      <c r="D235" s="187"/>
      <c r="E235" s="187"/>
      <c r="F235" s="160"/>
      <c r="G235" s="160"/>
      <c r="H235" s="160"/>
      <c r="I235" s="160"/>
      <c r="J235" s="160"/>
      <c r="K235" s="160"/>
      <c r="L235" s="160"/>
      <c r="M235" s="160"/>
      <c r="N235" s="160"/>
      <c r="O235" s="160"/>
      <c r="P235" s="160"/>
      <c r="Q235" s="160"/>
      <c r="R235" s="160"/>
      <c r="S235" s="160"/>
      <c r="T235" s="143"/>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88"/>
      <c r="AX235" s="180"/>
      <c r="AY235" s="180"/>
      <c r="AZ235" s="180"/>
      <c r="BA235" s="180"/>
      <c r="BB235" s="123"/>
      <c r="BC235" s="189"/>
      <c r="BD235" s="189"/>
      <c r="BE235" s="189"/>
      <c r="BF235" s="189"/>
      <c r="BG235" s="189"/>
      <c r="BI235" s="177"/>
      <c r="BJ235" s="177"/>
      <c r="BK235" s="177"/>
      <c r="BL235" s="177"/>
      <c r="BM235" s="176"/>
      <c r="BN235" s="176"/>
      <c r="BO235" s="153"/>
      <c r="BP235" s="176"/>
      <c r="BQ235" s="177"/>
      <c r="BR235" s="177"/>
      <c r="BS235" s="177"/>
      <c r="BT235" s="155"/>
      <c r="BU235" s="155"/>
      <c r="BV235" s="151"/>
      <c r="BW235" s="151"/>
      <c r="BX235" s="151"/>
      <c r="BY235" s="151"/>
    </row>
    <row r="236" customFormat="false" ht="12.75" hidden="false" customHeight="false" outlineLevel="0" collapsed="false">
      <c r="A236" s="160"/>
      <c r="B236" s="160"/>
      <c r="C236" s="160"/>
      <c r="D236" s="187"/>
      <c r="E236" s="187"/>
      <c r="F236" s="160"/>
      <c r="G236" s="160"/>
      <c r="H236" s="160"/>
      <c r="I236" s="160"/>
      <c r="J236" s="160"/>
      <c r="K236" s="160"/>
      <c r="L236" s="160"/>
      <c r="M236" s="160"/>
      <c r="N236" s="160"/>
      <c r="O236" s="160"/>
      <c r="P236" s="160"/>
      <c r="Q236" s="160"/>
      <c r="R236" s="160"/>
      <c r="S236" s="160"/>
      <c r="T236" s="143"/>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88"/>
      <c r="AX236" s="180"/>
      <c r="AY236" s="180"/>
      <c r="AZ236" s="180"/>
      <c r="BA236" s="180"/>
      <c r="BB236" s="123"/>
      <c r="BC236" s="189"/>
      <c r="BD236" s="189"/>
      <c r="BE236" s="189"/>
      <c r="BF236" s="189"/>
      <c r="BG236" s="189"/>
      <c r="BI236" s="177"/>
      <c r="BJ236" s="177"/>
      <c r="BK236" s="177"/>
      <c r="BL236" s="177"/>
      <c r="BM236" s="176"/>
      <c r="BN236" s="176"/>
      <c r="BO236" s="153"/>
      <c r="BP236" s="176"/>
      <c r="BQ236" s="177"/>
      <c r="BR236" s="177"/>
      <c r="BS236" s="177"/>
      <c r="BT236" s="155"/>
      <c r="BU236" s="155"/>
      <c r="BV236" s="151"/>
      <c r="BW236" s="151"/>
      <c r="BX236" s="151"/>
      <c r="BY236" s="151"/>
    </row>
    <row r="237" customFormat="false" ht="12.75" hidden="false" customHeight="false" outlineLevel="0" collapsed="false">
      <c r="A237" s="160"/>
      <c r="B237" s="160"/>
      <c r="C237" s="160"/>
      <c r="D237" s="187"/>
      <c r="E237" s="187"/>
      <c r="F237" s="160"/>
      <c r="G237" s="160"/>
      <c r="H237" s="160"/>
      <c r="I237" s="160"/>
      <c r="J237" s="160"/>
      <c r="K237" s="160"/>
      <c r="L237" s="160"/>
      <c r="M237" s="160"/>
      <c r="N237" s="160"/>
      <c r="O237" s="160"/>
      <c r="P237" s="160"/>
      <c r="Q237" s="160"/>
      <c r="R237" s="160"/>
      <c r="S237" s="160"/>
      <c r="T237" s="143"/>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88"/>
      <c r="AX237" s="180"/>
      <c r="AY237" s="180"/>
      <c r="AZ237" s="180"/>
      <c r="BA237" s="180"/>
      <c r="BB237" s="123"/>
      <c r="BC237" s="189"/>
      <c r="BD237" s="189"/>
      <c r="BE237" s="189"/>
      <c r="BF237" s="189"/>
      <c r="BG237" s="189"/>
      <c r="BI237" s="177"/>
      <c r="BJ237" s="177"/>
      <c r="BK237" s="177"/>
      <c r="BL237" s="177"/>
      <c r="BM237" s="176"/>
      <c r="BN237" s="176"/>
      <c r="BO237" s="153"/>
      <c r="BP237" s="176"/>
      <c r="BQ237" s="177"/>
      <c r="BR237" s="177"/>
      <c r="BS237" s="177"/>
      <c r="BT237" s="155"/>
      <c r="BU237" s="155"/>
      <c r="BV237" s="151"/>
      <c r="BW237" s="151"/>
      <c r="BX237" s="151"/>
      <c r="BY237" s="151"/>
    </row>
    <row r="238" customFormat="false" ht="12.75" hidden="false" customHeight="false" outlineLevel="0" collapsed="false">
      <c r="A238" s="160"/>
      <c r="B238" s="160"/>
      <c r="C238" s="160"/>
      <c r="D238" s="187"/>
      <c r="E238" s="187"/>
      <c r="F238" s="160"/>
      <c r="G238" s="160"/>
      <c r="H238" s="160"/>
      <c r="I238" s="160"/>
      <c r="J238" s="160"/>
      <c r="K238" s="160"/>
      <c r="L238" s="160"/>
      <c r="M238" s="160"/>
      <c r="N238" s="160"/>
      <c r="O238" s="160"/>
      <c r="P238" s="160"/>
      <c r="Q238" s="160"/>
      <c r="R238" s="160"/>
      <c r="S238" s="160"/>
      <c r="T238" s="143"/>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88"/>
      <c r="AX238" s="180"/>
      <c r="AY238" s="180"/>
      <c r="AZ238" s="180"/>
      <c r="BA238" s="180"/>
      <c r="BB238" s="123"/>
      <c r="BC238" s="189"/>
      <c r="BD238" s="189"/>
      <c r="BE238" s="189"/>
      <c r="BF238" s="189"/>
      <c r="BG238" s="189"/>
      <c r="BI238" s="177"/>
      <c r="BJ238" s="177"/>
      <c r="BK238" s="177"/>
      <c r="BL238" s="177"/>
      <c r="BM238" s="176"/>
      <c r="BN238" s="176"/>
      <c r="BO238" s="153"/>
      <c r="BP238" s="176"/>
      <c r="BQ238" s="177"/>
      <c r="BR238" s="177"/>
      <c r="BS238" s="177"/>
      <c r="BT238" s="155"/>
      <c r="BU238" s="155"/>
      <c r="BV238" s="151"/>
      <c r="BW238" s="151"/>
      <c r="BX238" s="151"/>
      <c r="BY238" s="151"/>
    </row>
    <row r="239" customFormat="false" ht="12.75" hidden="false" customHeight="false" outlineLevel="0" collapsed="false">
      <c r="A239" s="160"/>
      <c r="B239" s="160"/>
      <c r="C239" s="160"/>
      <c r="D239" s="187"/>
      <c r="E239" s="187"/>
      <c r="F239" s="160"/>
      <c r="G239" s="160"/>
      <c r="H239" s="160"/>
      <c r="I239" s="160"/>
      <c r="J239" s="160"/>
      <c r="K239" s="160"/>
      <c r="L239" s="160"/>
      <c r="M239" s="160"/>
      <c r="N239" s="160"/>
      <c r="O239" s="160"/>
      <c r="P239" s="160"/>
      <c r="Q239" s="160"/>
      <c r="R239" s="160"/>
      <c r="S239" s="160"/>
      <c r="T239" s="143"/>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88"/>
      <c r="AX239" s="180"/>
      <c r="AY239" s="180"/>
      <c r="AZ239" s="180"/>
      <c r="BA239" s="180"/>
      <c r="BB239" s="123"/>
      <c r="BC239" s="189"/>
      <c r="BD239" s="189"/>
      <c r="BE239" s="189"/>
      <c r="BF239" s="189"/>
      <c r="BG239" s="189"/>
      <c r="BI239" s="177"/>
      <c r="BJ239" s="177"/>
      <c r="BK239" s="177"/>
      <c r="BL239" s="177"/>
      <c r="BM239" s="176"/>
      <c r="BN239" s="176"/>
      <c r="BO239" s="153"/>
      <c r="BP239" s="176"/>
      <c r="BQ239" s="177"/>
      <c r="BR239" s="177"/>
      <c r="BS239" s="177"/>
      <c r="BT239" s="155"/>
      <c r="BU239" s="155"/>
      <c r="BV239" s="151"/>
      <c r="BW239" s="151"/>
      <c r="BX239" s="151"/>
      <c r="BY239" s="151"/>
    </row>
    <row r="240" customFormat="false" ht="12.75" hidden="false" customHeight="false" outlineLevel="0" collapsed="false">
      <c r="A240" s="160"/>
      <c r="B240" s="160"/>
      <c r="C240" s="160"/>
      <c r="D240" s="187"/>
      <c r="E240" s="187"/>
      <c r="F240" s="160"/>
      <c r="G240" s="160"/>
      <c r="H240" s="160"/>
      <c r="I240" s="160"/>
      <c r="J240" s="160"/>
      <c r="K240" s="160"/>
      <c r="L240" s="160"/>
      <c r="M240" s="160"/>
      <c r="N240" s="160"/>
      <c r="O240" s="160"/>
      <c r="P240" s="160"/>
      <c r="Q240" s="160"/>
      <c r="R240" s="160"/>
      <c r="S240" s="160"/>
      <c r="T240" s="143"/>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88"/>
      <c r="AX240" s="180"/>
      <c r="AY240" s="180"/>
      <c r="AZ240" s="180"/>
      <c r="BA240" s="180"/>
      <c r="BB240" s="123"/>
      <c r="BC240" s="189"/>
      <c r="BD240" s="189"/>
      <c r="BE240" s="189"/>
      <c r="BF240" s="189"/>
      <c r="BG240" s="189"/>
      <c r="BI240" s="177"/>
      <c r="BJ240" s="177"/>
      <c r="BK240" s="177"/>
      <c r="BL240" s="177"/>
      <c r="BM240" s="176"/>
      <c r="BN240" s="176"/>
      <c r="BO240" s="153"/>
      <c r="BP240" s="176"/>
      <c r="BQ240" s="177"/>
      <c r="BR240" s="177"/>
      <c r="BS240" s="177"/>
      <c r="BT240" s="155"/>
      <c r="BU240" s="155"/>
      <c r="BV240" s="151"/>
      <c r="BW240" s="151"/>
      <c r="BX240" s="151"/>
      <c r="BY240" s="151"/>
    </row>
    <row r="241" customFormat="false" ht="12.75" hidden="false" customHeight="false" outlineLevel="0" collapsed="false">
      <c r="A241" s="160"/>
      <c r="B241" s="160"/>
      <c r="C241" s="160"/>
      <c r="D241" s="187"/>
      <c r="E241" s="187"/>
      <c r="F241" s="160"/>
      <c r="G241" s="160"/>
      <c r="H241" s="160"/>
      <c r="I241" s="160"/>
      <c r="J241" s="160"/>
      <c r="K241" s="160"/>
      <c r="L241" s="160"/>
      <c r="M241" s="160"/>
      <c r="N241" s="160"/>
      <c r="O241" s="160"/>
      <c r="P241" s="160"/>
      <c r="Q241" s="160"/>
      <c r="R241" s="160"/>
      <c r="S241" s="160"/>
      <c r="T241" s="143"/>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88"/>
      <c r="AX241" s="180"/>
      <c r="AY241" s="180"/>
      <c r="AZ241" s="180"/>
      <c r="BA241" s="180"/>
      <c r="BB241" s="123"/>
      <c r="BC241" s="189"/>
      <c r="BD241" s="189"/>
      <c r="BE241" s="189"/>
      <c r="BF241" s="189"/>
      <c r="BG241" s="189"/>
      <c r="BI241" s="177"/>
      <c r="BJ241" s="177"/>
      <c r="BK241" s="177"/>
      <c r="BL241" s="177"/>
      <c r="BM241" s="176"/>
      <c r="BN241" s="176"/>
      <c r="BO241" s="153"/>
      <c r="BP241" s="176"/>
      <c r="BQ241" s="177"/>
      <c r="BR241" s="177"/>
      <c r="BS241" s="177"/>
      <c r="BT241" s="155"/>
      <c r="BU241" s="155"/>
      <c r="BV241" s="151"/>
      <c r="BW241" s="151"/>
      <c r="BX241" s="151"/>
      <c r="BY241" s="151"/>
    </row>
    <row r="242" customFormat="false" ht="12.75" hidden="false" customHeight="false" outlineLevel="0" collapsed="false">
      <c r="A242" s="160"/>
      <c r="B242" s="160"/>
      <c r="C242" s="160"/>
      <c r="D242" s="187"/>
      <c r="E242" s="187"/>
      <c r="F242" s="160"/>
      <c r="G242" s="160"/>
      <c r="H242" s="160"/>
      <c r="I242" s="160"/>
      <c r="J242" s="160"/>
      <c r="K242" s="160"/>
      <c r="L242" s="160"/>
      <c r="M242" s="160"/>
      <c r="N242" s="160"/>
      <c r="O242" s="160"/>
      <c r="P242" s="160"/>
      <c r="Q242" s="160"/>
      <c r="R242" s="160"/>
      <c r="S242" s="160"/>
      <c r="T242" s="143"/>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88"/>
      <c r="AX242" s="180"/>
      <c r="AY242" s="180"/>
      <c r="AZ242" s="180"/>
      <c r="BA242" s="180"/>
      <c r="BB242" s="123"/>
      <c r="BC242" s="189"/>
      <c r="BD242" s="189"/>
      <c r="BE242" s="189"/>
      <c r="BF242" s="189"/>
      <c r="BG242" s="189"/>
      <c r="BI242" s="177"/>
      <c r="BJ242" s="177"/>
      <c r="BK242" s="177"/>
      <c r="BL242" s="177"/>
      <c r="BM242" s="176"/>
      <c r="BN242" s="176"/>
      <c r="BO242" s="153"/>
      <c r="BP242" s="176"/>
      <c r="BQ242" s="177"/>
      <c r="BR242" s="177"/>
      <c r="BS242" s="177"/>
      <c r="BT242" s="155"/>
      <c r="BU242" s="155"/>
      <c r="BV242" s="151"/>
      <c r="BW242" s="151"/>
      <c r="BX242" s="151"/>
      <c r="BY242" s="151"/>
    </row>
    <row r="243" customFormat="false" ht="12.75" hidden="false" customHeight="false" outlineLevel="0" collapsed="false">
      <c r="A243" s="160"/>
      <c r="B243" s="160"/>
      <c r="C243" s="160"/>
      <c r="D243" s="187"/>
      <c r="E243" s="187"/>
      <c r="F243" s="160"/>
      <c r="G243" s="160"/>
      <c r="H243" s="160"/>
      <c r="I243" s="160"/>
      <c r="J243" s="160"/>
      <c r="K243" s="160"/>
      <c r="L243" s="160"/>
      <c r="M243" s="160"/>
      <c r="N243" s="160"/>
      <c r="O243" s="160"/>
      <c r="P243" s="160"/>
      <c r="Q243" s="160"/>
      <c r="R243" s="160"/>
      <c r="S243" s="160"/>
      <c r="T243" s="143"/>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88"/>
      <c r="AX243" s="180"/>
      <c r="AY243" s="180"/>
      <c r="AZ243" s="180"/>
      <c r="BA243" s="180"/>
      <c r="BB243" s="123"/>
      <c r="BC243" s="189"/>
      <c r="BD243" s="189"/>
      <c r="BE243" s="189"/>
      <c r="BF243" s="189"/>
      <c r="BG243" s="189"/>
      <c r="BI243" s="177"/>
      <c r="BJ243" s="177"/>
      <c r="BK243" s="177"/>
      <c r="BL243" s="177"/>
      <c r="BM243" s="176"/>
      <c r="BN243" s="176"/>
      <c r="BO243" s="153"/>
      <c r="BP243" s="176"/>
      <c r="BQ243" s="177"/>
      <c r="BR243" s="177"/>
      <c r="BS243" s="177"/>
      <c r="BT243" s="155"/>
      <c r="BU243" s="155"/>
      <c r="BV243" s="151"/>
      <c r="BW243" s="151"/>
      <c r="BX243" s="151"/>
      <c r="BY243" s="151"/>
    </row>
    <row r="244" customFormat="false" ht="12.75" hidden="false" customHeight="false" outlineLevel="0" collapsed="false">
      <c r="A244" s="160"/>
      <c r="B244" s="160"/>
      <c r="C244" s="160"/>
      <c r="D244" s="187"/>
      <c r="E244" s="187"/>
      <c r="F244" s="160"/>
      <c r="G244" s="160"/>
      <c r="H244" s="160"/>
      <c r="I244" s="160"/>
      <c r="J244" s="160"/>
      <c r="K244" s="160"/>
      <c r="L244" s="160"/>
      <c r="M244" s="160"/>
      <c r="N244" s="160"/>
      <c r="O244" s="160"/>
      <c r="P244" s="160"/>
      <c r="Q244" s="160"/>
      <c r="R244" s="160"/>
      <c r="S244" s="160"/>
      <c r="T244" s="143"/>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88"/>
      <c r="AX244" s="180"/>
      <c r="AY244" s="180"/>
      <c r="AZ244" s="180"/>
      <c r="BA244" s="180"/>
      <c r="BB244" s="123"/>
      <c r="BC244" s="189"/>
      <c r="BD244" s="189"/>
      <c r="BE244" s="189"/>
      <c r="BF244" s="189"/>
      <c r="BG244" s="189"/>
      <c r="BI244" s="177"/>
      <c r="BJ244" s="177"/>
      <c r="BK244" s="177"/>
      <c r="BL244" s="177"/>
      <c r="BM244" s="176"/>
      <c r="BN244" s="176"/>
      <c r="BO244" s="153"/>
      <c r="BP244" s="176"/>
      <c r="BQ244" s="177"/>
      <c r="BR244" s="177"/>
      <c r="BS244" s="177"/>
      <c r="BT244" s="155"/>
      <c r="BU244" s="155"/>
      <c r="BV244" s="151"/>
      <c r="BW244" s="151"/>
      <c r="BX244" s="151"/>
      <c r="BY244" s="151"/>
    </row>
    <row r="245" customFormat="false" ht="12.75" hidden="false" customHeight="false" outlineLevel="0" collapsed="false">
      <c r="A245" s="160"/>
      <c r="B245" s="160"/>
      <c r="C245" s="160"/>
      <c r="D245" s="187"/>
      <c r="E245" s="187"/>
      <c r="F245" s="160"/>
      <c r="G245" s="160"/>
      <c r="H245" s="160"/>
      <c r="I245" s="160"/>
      <c r="J245" s="160"/>
      <c r="K245" s="160"/>
      <c r="L245" s="160"/>
      <c r="M245" s="160"/>
      <c r="N245" s="160"/>
      <c r="O245" s="160"/>
      <c r="P245" s="160"/>
      <c r="Q245" s="160"/>
      <c r="R245" s="160"/>
      <c r="S245" s="160"/>
      <c r="T245" s="143"/>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88"/>
      <c r="AX245" s="180"/>
      <c r="AY245" s="180"/>
      <c r="AZ245" s="180"/>
      <c r="BA245" s="180"/>
      <c r="BB245" s="123"/>
      <c r="BC245" s="189"/>
      <c r="BD245" s="189"/>
      <c r="BE245" s="189"/>
      <c r="BF245" s="189"/>
      <c r="BG245" s="189"/>
      <c r="BI245" s="177"/>
      <c r="BJ245" s="177"/>
      <c r="BK245" s="177"/>
      <c r="BL245" s="177"/>
      <c r="BM245" s="176"/>
      <c r="BN245" s="176"/>
      <c r="BO245" s="153"/>
      <c r="BP245" s="176"/>
      <c r="BQ245" s="177"/>
      <c r="BR245" s="177"/>
      <c r="BS245" s="177"/>
      <c r="BT245" s="155"/>
      <c r="BU245" s="155"/>
      <c r="BV245" s="151"/>
      <c r="BW245" s="151"/>
      <c r="BX245" s="151"/>
      <c r="BY245" s="151"/>
    </row>
    <row r="246" customFormat="false" ht="12.75" hidden="false" customHeight="false" outlineLevel="0" collapsed="false">
      <c r="A246" s="160"/>
      <c r="B246" s="160"/>
      <c r="C246" s="160"/>
      <c r="D246" s="187"/>
      <c r="E246" s="187"/>
      <c r="F246" s="160"/>
      <c r="G246" s="160"/>
      <c r="H246" s="160"/>
      <c r="I246" s="160"/>
      <c r="J246" s="160"/>
      <c r="K246" s="160"/>
      <c r="L246" s="160"/>
      <c r="M246" s="160"/>
      <c r="N246" s="160"/>
      <c r="O246" s="160"/>
      <c r="P246" s="160"/>
      <c r="Q246" s="160"/>
      <c r="R246" s="160"/>
      <c r="S246" s="160"/>
      <c r="T246" s="143"/>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88"/>
      <c r="AX246" s="180"/>
      <c r="AY246" s="180"/>
      <c r="AZ246" s="180"/>
      <c r="BA246" s="180"/>
      <c r="BB246" s="123"/>
      <c r="BC246" s="189"/>
      <c r="BD246" s="189"/>
      <c r="BE246" s="189"/>
      <c r="BF246" s="189"/>
      <c r="BG246" s="189"/>
      <c r="BI246" s="177"/>
      <c r="BJ246" s="177"/>
      <c r="BK246" s="177"/>
      <c r="BL246" s="177"/>
      <c r="BM246" s="176"/>
      <c r="BN246" s="176"/>
      <c r="BO246" s="153"/>
      <c r="BP246" s="176"/>
      <c r="BQ246" s="177"/>
      <c r="BR246" s="177"/>
      <c r="BS246" s="177"/>
      <c r="BT246" s="155"/>
      <c r="BU246" s="155"/>
      <c r="BV246" s="151"/>
      <c r="BW246" s="151"/>
      <c r="BX246" s="151"/>
      <c r="BY246" s="151"/>
    </row>
    <row r="247" customFormat="false" ht="12.75" hidden="false" customHeight="false" outlineLevel="0" collapsed="false">
      <c r="A247" s="160"/>
      <c r="B247" s="160"/>
      <c r="C247" s="160"/>
      <c r="D247" s="187"/>
      <c r="E247" s="187"/>
      <c r="F247" s="160"/>
      <c r="G247" s="160"/>
      <c r="H247" s="160"/>
      <c r="I247" s="160"/>
      <c r="J247" s="160"/>
      <c r="K247" s="160"/>
      <c r="L247" s="160"/>
      <c r="M247" s="160"/>
      <c r="N247" s="160"/>
      <c r="O247" s="160"/>
      <c r="P247" s="160"/>
      <c r="Q247" s="160"/>
      <c r="R247" s="160"/>
      <c r="S247" s="160"/>
      <c r="T247" s="143"/>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88"/>
      <c r="AX247" s="180"/>
      <c r="AY247" s="180"/>
      <c r="AZ247" s="180"/>
      <c r="BA247" s="180"/>
      <c r="BB247" s="123"/>
      <c r="BC247" s="189"/>
      <c r="BD247" s="189"/>
      <c r="BE247" s="189"/>
      <c r="BF247" s="189"/>
      <c r="BG247" s="189"/>
      <c r="BI247" s="177"/>
      <c r="BJ247" s="177"/>
      <c r="BK247" s="177"/>
      <c r="BL247" s="177"/>
      <c r="BM247" s="176"/>
      <c r="BN247" s="176"/>
      <c r="BO247" s="153"/>
      <c r="BP247" s="176"/>
      <c r="BQ247" s="177"/>
      <c r="BR247" s="177"/>
      <c r="BS247" s="177"/>
      <c r="BT247" s="155"/>
      <c r="BU247" s="155"/>
      <c r="BV247" s="151"/>
      <c r="BW247" s="151"/>
      <c r="BX247" s="151"/>
      <c r="BY247" s="151"/>
    </row>
    <row r="248" customFormat="false" ht="12.75" hidden="false" customHeight="false" outlineLevel="0" collapsed="false">
      <c r="A248" s="160"/>
      <c r="B248" s="160"/>
      <c r="C248" s="160"/>
      <c r="D248" s="187"/>
      <c r="E248" s="187"/>
      <c r="F248" s="160"/>
      <c r="G248" s="160"/>
      <c r="H248" s="160"/>
      <c r="I248" s="160"/>
      <c r="J248" s="160"/>
      <c r="K248" s="160"/>
      <c r="L248" s="160"/>
      <c r="M248" s="160"/>
      <c r="N248" s="160"/>
      <c r="O248" s="160"/>
      <c r="P248" s="160"/>
      <c r="Q248" s="160"/>
      <c r="R248" s="160"/>
      <c r="S248" s="160"/>
      <c r="T248" s="143"/>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88"/>
      <c r="AX248" s="180"/>
      <c r="AY248" s="180"/>
      <c r="AZ248" s="180"/>
      <c r="BA248" s="180"/>
      <c r="BB248" s="123"/>
      <c r="BC248" s="189"/>
      <c r="BD248" s="189"/>
      <c r="BE248" s="189"/>
      <c r="BF248" s="189"/>
      <c r="BG248" s="189"/>
      <c r="BI248" s="177"/>
      <c r="BJ248" s="177"/>
      <c r="BK248" s="177"/>
      <c r="BL248" s="177"/>
      <c r="BM248" s="176"/>
      <c r="BN248" s="176"/>
      <c r="BO248" s="153"/>
      <c r="BP248" s="176"/>
      <c r="BQ248" s="177"/>
      <c r="BR248" s="177"/>
      <c r="BS248" s="177"/>
      <c r="BT248" s="155"/>
      <c r="BU248" s="155"/>
      <c r="BV248" s="151"/>
      <c r="BW248" s="151"/>
      <c r="BX248" s="151"/>
      <c r="BY248" s="151"/>
    </row>
    <row r="249" customFormat="false" ht="12.75" hidden="false" customHeight="false" outlineLevel="0" collapsed="false">
      <c r="A249" s="160"/>
      <c r="B249" s="160"/>
      <c r="C249" s="160"/>
      <c r="D249" s="187"/>
      <c r="E249" s="187"/>
      <c r="F249" s="160"/>
      <c r="G249" s="160"/>
      <c r="H249" s="160"/>
      <c r="I249" s="160"/>
      <c r="J249" s="160"/>
      <c r="K249" s="160"/>
      <c r="L249" s="160"/>
      <c r="M249" s="160"/>
      <c r="N249" s="160"/>
      <c r="O249" s="160"/>
      <c r="P249" s="160"/>
      <c r="Q249" s="160"/>
      <c r="R249" s="160"/>
      <c r="S249" s="160"/>
      <c r="T249" s="143"/>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88"/>
      <c r="AX249" s="180"/>
      <c r="AY249" s="180"/>
      <c r="AZ249" s="180"/>
      <c r="BA249" s="180"/>
      <c r="BB249" s="123"/>
      <c r="BC249" s="189"/>
      <c r="BD249" s="189"/>
      <c r="BE249" s="189"/>
      <c r="BF249" s="189"/>
      <c r="BG249" s="189"/>
      <c r="BI249" s="177"/>
      <c r="BJ249" s="177"/>
      <c r="BK249" s="177"/>
      <c r="BL249" s="177"/>
      <c r="BM249" s="176"/>
      <c r="BN249" s="176"/>
      <c r="BO249" s="153"/>
      <c r="BP249" s="176"/>
      <c r="BQ249" s="177"/>
      <c r="BR249" s="177"/>
      <c r="BS249" s="177"/>
      <c r="BT249" s="155"/>
      <c r="BU249" s="155"/>
      <c r="BV249" s="151"/>
      <c r="BW249" s="151"/>
      <c r="BX249" s="151"/>
      <c r="BY249" s="151"/>
    </row>
    <row r="250" customFormat="false" ht="12.75" hidden="false" customHeight="false" outlineLevel="0" collapsed="false">
      <c r="A250" s="160"/>
      <c r="B250" s="160"/>
      <c r="C250" s="160"/>
      <c r="D250" s="187"/>
      <c r="E250" s="187"/>
      <c r="F250" s="160"/>
      <c r="G250" s="160"/>
      <c r="H250" s="160"/>
      <c r="I250" s="160"/>
      <c r="J250" s="160"/>
      <c r="K250" s="160"/>
      <c r="L250" s="160"/>
      <c r="M250" s="160"/>
      <c r="N250" s="160"/>
      <c r="O250" s="160"/>
      <c r="P250" s="160"/>
      <c r="Q250" s="160"/>
      <c r="R250" s="160"/>
      <c r="S250" s="160"/>
      <c r="T250" s="143"/>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88"/>
      <c r="AX250" s="180"/>
      <c r="AY250" s="180"/>
      <c r="AZ250" s="180"/>
      <c r="BA250" s="180"/>
      <c r="BB250" s="123"/>
      <c r="BC250" s="189"/>
      <c r="BD250" s="189"/>
      <c r="BE250" s="189"/>
      <c r="BF250" s="189"/>
      <c r="BG250" s="189"/>
      <c r="BI250" s="177"/>
      <c r="BJ250" s="177"/>
      <c r="BK250" s="177"/>
      <c r="BL250" s="177"/>
      <c r="BM250" s="176"/>
      <c r="BN250" s="176"/>
      <c r="BO250" s="153"/>
      <c r="BP250" s="176"/>
      <c r="BQ250" s="177"/>
      <c r="BR250" s="177"/>
      <c r="BS250" s="177"/>
      <c r="BT250" s="155"/>
      <c r="BU250" s="155"/>
      <c r="BV250" s="151"/>
      <c r="BW250" s="151"/>
      <c r="BX250" s="151"/>
      <c r="BY250" s="151"/>
    </row>
    <row r="251" customFormat="false" ht="12.75" hidden="false" customHeight="false" outlineLevel="0" collapsed="false">
      <c r="A251" s="160"/>
      <c r="B251" s="160"/>
      <c r="C251" s="160"/>
      <c r="D251" s="187"/>
      <c r="E251" s="187"/>
      <c r="F251" s="160"/>
      <c r="G251" s="160"/>
      <c r="H251" s="160"/>
      <c r="I251" s="160"/>
      <c r="J251" s="160"/>
      <c r="K251" s="160"/>
      <c r="L251" s="160"/>
      <c r="M251" s="160"/>
      <c r="N251" s="160"/>
      <c r="O251" s="160"/>
      <c r="P251" s="160"/>
      <c r="Q251" s="160"/>
      <c r="R251" s="160"/>
      <c r="S251" s="160"/>
      <c r="T251" s="143"/>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88"/>
      <c r="AX251" s="180"/>
      <c r="AY251" s="180"/>
      <c r="AZ251" s="180"/>
      <c r="BA251" s="180"/>
      <c r="BB251" s="123"/>
      <c r="BC251" s="189"/>
      <c r="BD251" s="189"/>
      <c r="BE251" s="189"/>
      <c r="BF251" s="189"/>
      <c r="BG251" s="189"/>
      <c r="BI251" s="177"/>
      <c r="BJ251" s="177"/>
      <c r="BK251" s="177"/>
      <c r="BL251" s="177"/>
      <c r="BM251" s="176"/>
      <c r="BN251" s="176"/>
      <c r="BO251" s="153"/>
      <c r="BP251" s="176"/>
      <c r="BQ251" s="177"/>
      <c r="BR251" s="177"/>
      <c r="BS251" s="177"/>
      <c r="BT251" s="155"/>
      <c r="BU251" s="155"/>
      <c r="BV251" s="151"/>
      <c r="BW251" s="151"/>
      <c r="BX251" s="151"/>
      <c r="BY251" s="151"/>
    </row>
    <row r="252" customFormat="false" ht="12.75" hidden="false" customHeight="false" outlineLevel="0" collapsed="false">
      <c r="A252" s="160"/>
      <c r="B252" s="160"/>
      <c r="C252" s="160"/>
      <c r="D252" s="187"/>
      <c r="E252" s="187"/>
      <c r="F252" s="160"/>
      <c r="G252" s="160"/>
      <c r="H252" s="160"/>
      <c r="I252" s="160"/>
      <c r="J252" s="160"/>
      <c r="K252" s="160"/>
      <c r="L252" s="160"/>
      <c r="M252" s="160"/>
      <c r="N252" s="160"/>
      <c r="O252" s="160"/>
      <c r="P252" s="160"/>
      <c r="Q252" s="160"/>
      <c r="R252" s="160"/>
      <c r="S252" s="160"/>
      <c r="T252" s="143"/>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88"/>
      <c r="AX252" s="180"/>
      <c r="AY252" s="180"/>
      <c r="AZ252" s="180"/>
      <c r="BA252" s="180"/>
      <c r="BB252" s="123"/>
      <c r="BC252" s="189"/>
      <c r="BD252" s="189"/>
      <c r="BE252" s="189"/>
      <c r="BF252" s="189"/>
      <c r="BG252" s="189"/>
      <c r="BI252" s="177"/>
      <c r="BJ252" s="177"/>
      <c r="BK252" s="177"/>
      <c r="BL252" s="177"/>
      <c r="BM252" s="176"/>
      <c r="BN252" s="176"/>
      <c r="BO252" s="153"/>
      <c r="BP252" s="176"/>
      <c r="BQ252" s="177"/>
      <c r="BR252" s="177"/>
      <c r="BS252" s="177"/>
      <c r="BT252" s="155"/>
      <c r="BU252" s="155"/>
      <c r="BV252" s="151"/>
      <c r="BW252" s="151"/>
      <c r="BX252" s="151"/>
      <c r="BY252" s="151"/>
    </row>
    <row r="253" customFormat="false" ht="12.75" hidden="false" customHeight="false" outlineLevel="0" collapsed="false">
      <c r="A253" s="160"/>
      <c r="B253" s="160"/>
      <c r="C253" s="160"/>
      <c r="D253" s="187"/>
      <c r="E253" s="187"/>
      <c r="F253" s="160"/>
      <c r="G253" s="160"/>
      <c r="H253" s="160"/>
      <c r="I253" s="160"/>
      <c r="J253" s="160"/>
      <c r="K253" s="160"/>
      <c r="L253" s="160"/>
      <c r="M253" s="160"/>
      <c r="N253" s="160"/>
      <c r="O253" s="160"/>
      <c r="P253" s="160"/>
      <c r="Q253" s="160"/>
      <c r="R253" s="160"/>
      <c r="S253" s="160"/>
      <c r="T253" s="143"/>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88"/>
      <c r="AX253" s="180"/>
      <c r="AY253" s="180"/>
      <c r="AZ253" s="180"/>
      <c r="BA253" s="180"/>
      <c r="BB253" s="123"/>
      <c r="BC253" s="189"/>
      <c r="BD253" s="189"/>
      <c r="BE253" s="189"/>
      <c r="BF253" s="189"/>
      <c r="BG253" s="189"/>
      <c r="BI253" s="177"/>
      <c r="BJ253" s="177"/>
      <c r="BK253" s="177"/>
      <c r="BL253" s="177"/>
      <c r="BM253" s="176"/>
      <c r="BN253" s="176"/>
      <c r="BO253" s="153"/>
      <c r="BP253" s="176"/>
      <c r="BQ253" s="177"/>
      <c r="BR253" s="177"/>
      <c r="BS253" s="177"/>
      <c r="BT253" s="155"/>
      <c r="BU253" s="155"/>
      <c r="BV253" s="151"/>
      <c r="BW253" s="151"/>
      <c r="BX253" s="151"/>
      <c r="BY253" s="151"/>
    </row>
    <row r="254" customFormat="false" ht="12.75" hidden="false" customHeight="false" outlineLevel="0" collapsed="false">
      <c r="A254" s="160"/>
      <c r="B254" s="160"/>
      <c r="C254" s="160"/>
      <c r="D254" s="187"/>
      <c r="E254" s="187"/>
      <c r="F254" s="160"/>
      <c r="G254" s="160"/>
      <c r="H254" s="160"/>
      <c r="I254" s="160"/>
      <c r="J254" s="160"/>
      <c r="K254" s="160"/>
      <c r="L254" s="160"/>
      <c r="M254" s="160"/>
      <c r="N254" s="160"/>
      <c r="O254" s="160"/>
      <c r="P254" s="160"/>
      <c r="Q254" s="160"/>
      <c r="R254" s="160"/>
      <c r="S254" s="160"/>
      <c r="T254" s="143"/>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88"/>
      <c r="AX254" s="180"/>
      <c r="AY254" s="180"/>
      <c r="AZ254" s="180"/>
      <c r="BA254" s="180"/>
      <c r="BB254" s="123"/>
      <c r="BC254" s="189"/>
      <c r="BD254" s="189"/>
      <c r="BE254" s="189"/>
      <c r="BF254" s="189"/>
      <c r="BG254" s="189"/>
      <c r="BI254" s="177"/>
      <c r="BJ254" s="177"/>
      <c r="BK254" s="177"/>
      <c r="BL254" s="177"/>
      <c r="BM254" s="176"/>
      <c r="BN254" s="176"/>
      <c r="BO254" s="153"/>
      <c r="BP254" s="176"/>
      <c r="BQ254" s="177"/>
      <c r="BR254" s="177"/>
      <c r="BS254" s="177"/>
      <c r="BT254" s="155"/>
      <c r="BU254" s="155"/>
      <c r="BV254" s="151"/>
      <c r="BW254" s="151"/>
      <c r="BX254" s="151"/>
      <c r="BY254" s="151"/>
    </row>
    <row r="255" customFormat="false" ht="12.75" hidden="false" customHeight="false" outlineLevel="0" collapsed="false">
      <c r="A255" s="160"/>
      <c r="B255" s="160"/>
      <c r="C255" s="160"/>
      <c r="D255" s="187"/>
      <c r="E255" s="187"/>
      <c r="F255" s="160"/>
      <c r="G255" s="160"/>
      <c r="H255" s="160"/>
      <c r="I255" s="160"/>
      <c r="J255" s="160"/>
      <c r="K255" s="160"/>
      <c r="L255" s="160"/>
      <c r="M255" s="160"/>
      <c r="N255" s="160"/>
      <c r="O255" s="160"/>
      <c r="P255" s="160"/>
      <c r="Q255" s="160"/>
      <c r="R255" s="160"/>
      <c r="S255" s="160"/>
      <c r="T255" s="143"/>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88"/>
      <c r="AX255" s="180"/>
      <c r="AY255" s="180"/>
      <c r="AZ255" s="180"/>
      <c r="BA255" s="180"/>
      <c r="BB255" s="123"/>
      <c r="BC255" s="189"/>
      <c r="BD255" s="189"/>
      <c r="BE255" s="189"/>
      <c r="BF255" s="189"/>
      <c r="BG255" s="189"/>
      <c r="BI255" s="177"/>
      <c r="BJ255" s="177"/>
      <c r="BK255" s="177"/>
      <c r="BL255" s="177"/>
      <c r="BM255" s="176"/>
      <c r="BN255" s="176"/>
      <c r="BO255" s="153"/>
      <c r="BP255" s="176"/>
      <c r="BQ255" s="177"/>
      <c r="BR255" s="177"/>
      <c r="BS255" s="177"/>
      <c r="BT255" s="155"/>
      <c r="BU255" s="155"/>
      <c r="BV255" s="151"/>
      <c r="BW255" s="151"/>
      <c r="BX255" s="151"/>
      <c r="BY255" s="151"/>
    </row>
    <row r="256" customFormat="false" ht="12.75" hidden="false" customHeight="false" outlineLevel="0" collapsed="false">
      <c r="A256" s="160"/>
      <c r="B256" s="160"/>
      <c r="C256" s="160"/>
      <c r="D256" s="187"/>
      <c r="E256" s="187"/>
      <c r="F256" s="160"/>
      <c r="G256" s="160"/>
      <c r="H256" s="160"/>
      <c r="I256" s="160"/>
      <c r="J256" s="160"/>
      <c r="K256" s="160"/>
      <c r="L256" s="160"/>
      <c r="M256" s="160"/>
      <c r="N256" s="160"/>
      <c r="O256" s="160"/>
      <c r="P256" s="160"/>
      <c r="Q256" s="160"/>
      <c r="R256" s="160"/>
      <c r="S256" s="160"/>
      <c r="T256" s="143"/>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88"/>
      <c r="AX256" s="180"/>
      <c r="AY256" s="180"/>
      <c r="AZ256" s="180"/>
      <c r="BA256" s="180"/>
      <c r="BB256" s="123"/>
      <c r="BC256" s="189"/>
      <c r="BD256" s="189"/>
      <c r="BE256" s="189"/>
      <c r="BF256" s="189"/>
      <c r="BG256" s="189"/>
      <c r="BI256" s="177"/>
      <c r="BJ256" s="177"/>
      <c r="BK256" s="177"/>
      <c r="BL256" s="177"/>
      <c r="BM256" s="176"/>
      <c r="BN256" s="176"/>
      <c r="BO256" s="153"/>
      <c r="BP256" s="176"/>
      <c r="BQ256" s="177"/>
      <c r="BR256" s="177"/>
      <c r="BS256" s="177"/>
      <c r="BT256" s="155"/>
      <c r="BU256" s="155"/>
      <c r="BV256" s="151"/>
      <c r="BW256" s="151"/>
      <c r="BX256" s="151"/>
      <c r="BY256" s="151"/>
    </row>
    <row r="257" customFormat="false" ht="12.75" hidden="false" customHeight="false" outlineLevel="0" collapsed="false">
      <c r="A257" s="160"/>
      <c r="B257" s="160"/>
      <c r="C257" s="160"/>
      <c r="D257" s="187"/>
      <c r="E257" s="187"/>
      <c r="F257" s="160"/>
      <c r="G257" s="160"/>
      <c r="H257" s="160"/>
      <c r="I257" s="160"/>
      <c r="J257" s="160"/>
      <c r="K257" s="160"/>
      <c r="L257" s="160"/>
      <c r="M257" s="160"/>
      <c r="N257" s="160"/>
      <c r="O257" s="160"/>
      <c r="P257" s="160"/>
      <c r="Q257" s="160"/>
      <c r="R257" s="160"/>
      <c r="S257" s="160"/>
      <c r="T257" s="143"/>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88"/>
      <c r="AX257" s="180"/>
      <c r="AY257" s="180"/>
      <c r="AZ257" s="180"/>
      <c r="BA257" s="180"/>
      <c r="BB257" s="123"/>
      <c r="BC257" s="189"/>
      <c r="BD257" s="189"/>
      <c r="BE257" s="189"/>
      <c r="BF257" s="189"/>
      <c r="BG257" s="189"/>
      <c r="BI257" s="177"/>
      <c r="BJ257" s="177"/>
      <c r="BK257" s="177"/>
      <c r="BL257" s="177"/>
      <c r="BM257" s="176"/>
      <c r="BN257" s="176"/>
      <c r="BO257" s="153"/>
      <c r="BP257" s="176"/>
      <c r="BQ257" s="177"/>
      <c r="BR257" s="177"/>
      <c r="BS257" s="177"/>
      <c r="BT257" s="155"/>
      <c r="BU257" s="155"/>
      <c r="BV257" s="151"/>
      <c r="BW257" s="151"/>
      <c r="BX257" s="151"/>
      <c r="BY257" s="151"/>
    </row>
    <row r="258" customFormat="false" ht="12.75" hidden="false" customHeight="false" outlineLevel="0" collapsed="false">
      <c r="A258" s="160"/>
      <c r="B258" s="160"/>
      <c r="C258" s="160"/>
      <c r="D258" s="187"/>
      <c r="E258" s="187"/>
      <c r="F258" s="160"/>
      <c r="G258" s="160"/>
      <c r="H258" s="160"/>
      <c r="I258" s="160"/>
      <c r="J258" s="160"/>
      <c r="K258" s="160"/>
      <c r="L258" s="160"/>
      <c r="M258" s="160"/>
      <c r="N258" s="160"/>
      <c r="O258" s="160"/>
      <c r="P258" s="160"/>
      <c r="Q258" s="160"/>
      <c r="R258" s="160"/>
      <c r="S258" s="160"/>
      <c r="T258" s="143"/>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88"/>
      <c r="AX258" s="180"/>
      <c r="AY258" s="180"/>
      <c r="AZ258" s="180"/>
      <c r="BA258" s="180"/>
      <c r="BB258" s="123"/>
      <c r="BC258" s="189"/>
      <c r="BD258" s="189"/>
      <c r="BE258" s="189"/>
      <c r="BF258" s="189"/>
      <c r="BG258" s="189"/>
      <c r="BI258" s="177"/>
      <c r="BJ258" s="177"/>
      <c r="BK258" s="177"/>
      <c r="BL258" s="177"/>
      <c r="BM258" s="176"/>
      <c r="BN258" s="176"/>
      <c r="BO258" s="153"/>
      <c r="BP258" s="176"/>
      <c r="BQ258" s="177"/>
      <c r="BR258" s="177"/>
      <c r="BS258" s="177"/>
      <c r="BT258" s="155"/>
      <c r="BU258" s="155"/>
      <c r="BV258" s="151"/>
      <c r="BW258" s="151"/>
      <c r="BX258" s="151"/>
      <c r="BY258" s="151"/>
    </row>
    <row r="259" customFormat="false" ht="12.75" hidden="false" customHeight="false" outlineLevel="0" collapsed="false">
      <c r="A259" s="160"/>
      <c r="B259" s="160"/>
      <c r="C259" s="160"/>
      <c r="D259" s="187"/>
      <c r="E259" s="187"/>
      <c r="F259" s="160"/>
      <c r="G259" s="160"/>
      <c r="H259" s="160"/>
      <c r="I259" s="160"/>
      <c r="J259" s="160"/>
      <c r="K259" s="160"/>
      <c r="L259" s="160"/>
      <c r="M259" s="160"/>
      <c r="N259" s="160"/>
      <c r="O259" s="160"/>
      <c r="P259" s="160"/>
      <c r="Q259" s="160"/>
      <c r="R259" s="160"/>
      <c r="S259" s="160"/>
      <c r="T259" s="143"/>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88"/>
      <c r="AX259" s="180"/>
      <c r="AY259" s="180"/>
      <c r="AZ259" s="180"/>
      <c r="BA259" s="180"/>
      <c r="BB259" s="123"/>
      <c r="BC259" s="189"/>
      <c r="BD259" s="189"/>
      <c r="BE259" s="189"/>
      <c r="BF259" s="189"/>
      <c r="BG259" s="189"/>
      <c r="BI259" s="177"/>
      <c r="BJ259" s="177"/>
      <c r="BK259" s="177"/>
      <c r="BL259" s="177"/>
      <c r="BM259" s="176"/>
      <c r="BN259" s="176"/>
      <c r="BO259" s="153"/>
      <c r="BP259" s="176"/>
      <c r="BQ259" s="177"/>
      <c r="BR259" s="177"/>
      <c r="BS259" s="177"/>
      <c r="BT259" s="155"/>
      <c r="BU259" s="155"/>
      <c r="BV259" s="151"/>
      <c r="BW259" s="151"/>
      <c r="BX259" s="151"/>
      <c r="BY259" s="151"/>
    </row>
    <row r="260" customFormat="false" ht="12.75" hidden="false" customHeight="false" outlineLevel="0" collapsed="false">
      <c r="A260" s="160"/>
      <c r="B260" s="160"/>
      <c r="C260" s="160"/>
      <c r="D260" s="187"/>
      <c r="E260" s="187"/>
      <c r="F260" s="160"/>
      <c r="G260" s="160"/>
      <c r="H260" s="160"/>
      <c r="I260" s="160"/>
      <c r="J260" s="160"/>
      <c r="K260" s="160"/>
      <c r="L260" s="160"/>
      <c r="M260" s="160"/>
      <c r="N260" s="160"/>
      <c r="O260" s="160"/>
      <c r="P260" s="160"/>
      <c r="Q260" s="160"/>
      <c r="R260" s="160"/>
      <c r="S260" s="160"/>
      <c r="T260" s="143"/>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88"/>
      <c r="AX260" s="180"/>
      <c r="AY260" s="180"/>
      <c r="AZ260" s="180"/>
      <c r="BA260" s="180"/>
      <c r="BB260" s="123"/>
      <c r="BC260" s="189"/>
      <c r="BD260" s="189"/>
      <c r="BE260" s="189"/>
      <c r="BF260" s="189"/>
      <c r="BG260" s="189"/>
      <c r="BI260" s="177"/>
      <c r="BJ260" s="177"/>
      <c r="BK260" s="177"/>
      <c r="BL260" s="177"/>
      <c r="BM260" s="176"/>
      <c r="BN260" s="176"/>
      <c r="BO260" s="153"/>
      <c r="BP260" s="176"/>
      <c r="BQ260" s="177"/>
      <c r="BR260" s="177"/>
      <c r="BS260" s="177"/>
      <c r="BT260" s="155"/>
      <c r="BU260" s="155"/>
      <c r="BV260" s="151"/>
      <c r="BW260" s="151"/>
      <c r="BX260" s="151"/>
      <c r="BY260" s="151"/>
    </row>
    <row r="261" customFormat="false" ht="12.75" hidden="false" customHeight="false" outlineLevel="0" collapsed="false">
      <c r="A261" s="160"/>
      <c r="B261" s="160"/>
      <c r="C261" s="160"/>
      <c r="D261" s="187"/>
      <c r="E261" s="187"/>
      <c r="F261" s="160"/>
      <c r="G261" s="160"/>
      <c r="H261" s="160"/>
      <c r="I261" s="160"/>
      <c r="J261" s="160"/>
      <c r="K261" s="160"/>
      <c r="L261" s="160"/>
      <c r="M261" s="160"/>
      <c r="N261" s="160"/>
      <c r="O261" s="160"/>
      <c r="P261" s="160"/>
      <c r="Q261" s="160"/>
      <c r="R261" s="160"/>
      <c r="S261" s="160"/>
      <c r="T261" s="143"/>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88"/>
      <c r="AX261" s="180"/>
      <c r="AY261" s="180"/>
      <c r="AZ261" s="180"/>
      <c r="BA261" s="180"/>
      <c r="BB261" s="123"/>
      <c r="BC261" s="189"/>
      <c r="BD261" s="189"/>
      <c r="BE261" s="189"/>
      <c r="BF261" s="189"/>
      <c r="BG261" s="189"/>
      <c r="BI261" s="177"/>
      <c r="BJ261" s="177"/>
      <c r="BK261" s="177"/>
      <c r="BL261" s="177"/>
      <c r="BM261" s="176"/>
      <c r="BN261" s="176"/>
      <c r="BO261" s="153"/>
      <c r="BP261" s="176"/>
      <c r="BQ261" s="177"/>
      <c r="BR261" s="177"/>
      <c r="BS261" s="177"/>
      <c r="BT261" s="155"/>
      <c r="BU261" s="155"/>
      <c r="BV261" s="151"/>
      <c r="BW261" s="151"/>
      <c r="BX261" s="151"/>
      <c r="BY261" s="151"/>
    </row>
    <row r="262" customFormat="false" ht="12.75" hidden="false" customHeight="false" outlineLevel="0" collapsed="false">
      <c r="A262" s="160"/>
      <c r="B262" s="160"/>
      <c r="C262" s="160"/>
      <c r="D262" s="187"/>
      <c r="E262" s="187"/>
      <c r="F262" s="160"/>
      <c r="G262" s="160"/>
      <c r="H262" s="160"/>
      <c r="I262" s="160"/>
      <c r="J262" s="160"/>
      <c r="K262" s="160"/>
      <c r="L262" s="160"/>
      <c r="M262" s="160"/>
      <c r="N262" s="160"/>
      <c r="O262" s="160"/>
      <c r="P262" s="160"/>
      <c r="Q262" s="160"/>
      <c r="R262" s="160"/>
      <c r="S262" s="160"/>
      <c r="T262" s="143"/>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88"/>
      <c r="AX262" s="180"/>
      <c r="AY262" s="180"/>
      <c r="AZ262" s="180"/>
      <c r="BA262" s="180"/>
      <c r="BB262" s="123"/>
      <c r="BC262" s="189"/>
      <c r="BD262" s="189"/>
      <c r="BE262" s="189"/>
      <c r="BF262" s="189"/>
      <c r="BG262" s="189"/>
      <c r="BI262" s="177"/>
      <c r="BJ262" s="177"/>
      <c r="BK262" s="177"/>
      <c r="BL262" s="177"/>
      <c r="BM262" s="176"/>
      <c r="BN262" s="176"/>
      <c r="BO262" s="153"/>
      <c r="BP262" s="176"/>
      <c r="BQ262" s="177"/>
      <c r="BR262" s="177"/>
      <c r="BS262" s="177"/>
      <c r="BT262" s="155"/>
      <c r="BU262" s="155"/>
      <c r="BV262" s="151"/>
      <c r="BW262" s="151"/>
      <c r="BX262" s="151"/>
      <c r="BY262" s="151"/>
    </row>
    <row r="263" customFormat="false" ht="12.75" hidden="false" customHeight="false" outlineLevel="0" collapsed="false">
      <c r="A263" s="160"/>
      <c r="B263" s="160"/>
      <c r="C263" s="160"/>
      <c r="D263" s="187"/>
      <c r="E263" s="187"/>
      <c r="F263" s="160"/>
      <c r="G263" s="160"/>
      <c r="H263" s="160"/>
      <c r="I263" s="160"/>
      <c r="J263" s="160"/>
      <c r="K263" s="160"/>
      <c r="L263" s="160"/>
      <c r="M263" s="160"/>
      <c r="N263" s="160"/>
      <c r="O263" s="160"/>
      <c r="P263" s="160"/>
      <c r="Q263" s="160"/>
      <c r="R263" s="160"/>
      <c r="S263" s="160"/>
      <c r="T263" s="143"/>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88"/>
      <c r="AX263" s="180"/>
      <c r="AY263" s="180"/>
      <c r="AZ263" s="180"/>
      <c r="BA263" s="180"/>
      <c r="BB263" s="123"/>
      <c r="BC263" s="189"/>
      <c r="BD263" s="189"/>
      <c r="BE263" s="189"/>
      <c r="BF263" s="189"/>
      <c r="BG263" s="189"/>
      <c r="BI263" s="177"/>
      <c r="BJ263" s="177"/>
      <c r="BK263" s="177"/>
      <c r="BL263" s="177"/>
      <c r="BM263" s="176"/>
      <c r="BN263" s="176"/>
      <c r="BO263" s="153"/>
      <c r="BP263" s="176"/>
      <c r="BQ263" s="177"/>
      <c r="BR263" s="177"/>
      <c r="BS263" s="177"/>
      <c r="BT263" s="155"/>
      <c r="BU263" s="155"/>
      <c r="BV263" s="151"/>
      <c r="BW263" s="151"/>
      <c r="BX263" s="151"/>
      <c r="BY263" s="151"/>
    </row>
    <row r="264" customFormat="false" ht="12.75" hidden="false" customHeight="false" outlineLevel="0" collapsed="false">
      <c r="A264" s="160"/>
      <c r="B264" s="160"/>
      <c r="C264" s="160"/>
      <c r="D264" s="187"/>
      <c r="E264" s="187"/>
      <c r="F264" s="160"/>
      <c r="G264" s="160"/>
      <c r="H264" s="160"/>
      <c r="I264" s="160"/>
      <c r="J264" s="160"/>
      <c r="K264" s="160"/>
      <c r="L264" s="160"/>
      <c r="M264" s="160"/>
      <c r="N264" s="160"/>
      <c r="O264" s="160"/>
      <c r="P264" s="160"/>
      <c r="Q264" s="160"/>
      <c r="R264" s="160"/>
      <c r="S264" s="160"/>
      <c r="T264" s="143"/>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88"/>
      <c r="AX264" s="180"/>
      <c r="AY264" s="180"/>
      <c r="AZ264" s="180"/>
      <c r="BA264" s="180"/>
      <c r="BB264" s="123"/>
      <c r="BC264" s="189"/>
      <c r="BD264" s="189"/>
      <c r="BE264" s="189"/>
      <c r="BF264" s="189"/>
      <c r="BG264" s="189"/>
      <c r="BI264" s="177"/>
      <c r="BJ264" s="177"/>
      <c r="BK264" s="177"/>
      <c r="BL264" s="177"/>
      <c r="BM264" s="176"/>
      <c r="BN264" s="176"/>
      <c r="BO264" s="153"/>
      <c r="BP264" s="176"/>
      <c r="BQ264" s="177"/>
      <c r="BR264" s="177"/>
      <c r="BS264" s="177"/>
      <c r="BT264" s="155"/>
      <c r="BU264" s="155"/>
      <c r="BV264" s="151"/>
      <c r="BW264" s="151"/>
      <c r="BX264" s="151"/>
      <c r="BY264" s="151"/>
    </row>
    <row r="265" customFormat="false" ht="12.75" hidden="false" customHeight="false" outlineLevel="0" collapsed="false">
      <c r="A265" s="160"/>
      <c r="B265" s="160"/>
      <c r="C265" s="160"/>
      <c r="D265" s="187"/>
      <c r="E265" s="187"/>
      <c r="F265" s="160"/>
      <c r="G265" s="160"/>
      <c r="H265" s="160"/>
      <c r="I265" s="160"/>
      <c r="J265" s="160"/>
      <c r="K265" s="160"/>
      <c r="L265" s="160"/>
      <c r="M265" s="160"/>
      <c r="N265" s="160"/>
      <c r="O265" s="160"/>
      <c r="P265" s="160"/>
      <c r="Q265" s="160"/>
      <c r="R265" s="160"/>
      <c r="S265" s="160"/>
      <c r="T265" s="143"/>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88"/>
      <c r="AX265" s="180"/>
      <c r="AY265" s="180"/>
      <c r="AZ265" s="180"/>
      <c r="BA265" s="180"/>
      <c r="BB265" s="123"/>
      <c r="BC265" s="189"/>
      <c r="BD265" s="189"/>
      <c r="BE265" s="189"/>
      <c r="BF265" s="189"/>
      <c r="BG265" s="189"/>
      <c r="BI265" s="177"/>
      <c r="BJ265" s="177"/>
      <c r="BK265" s="177"/>
      <c r="BL265" s="177"/>
      <c r="BM265" s="176"/>
      <c r="BN265" s="176"/>
      <c r="BO265" s="153"/>
      <c r="BP265" s="176"/>
      <c r="BQ265" s="177"/>
      <c r="BR265" s="177"/>
      <c r="BS265" s="177"/>
      <c r="BT265" s="155"/>
      <c r="BU265" s="155"/>
      <c r="BV265" s="151"/>
      <c r="BW265" s="151"/>
      <c r="BX265" s="151"/>
      <c r="BY265" s="151"/>
    </row>
    <row r="266" customFormat="false" ht="12.75" hidden="false" customHeight="false" outlineLevel="0" collapsed="false">
      <c r="A266" s="160"/>
      <c r="B266" s="160"/>
      <c r="C266" s="160"/>
      <c r="D266" s="187"/>
      <c r="E266" s="187"/>
      <c r="F266" s="160"/>
      <c r="G266" s="160"/>
      <c r="H266" s="160"/>
      <c r="I266" s="160"/>
      <c r="J266" s="160"/>
      <c r="K266" s="160"/>
      <c r="L266" s="160"/>
      <c r="M266" s="160"/>
      <c r="N266" s="160"/>
      <c r="O266" s="160"/>
      <c r="P266" s="160"/>
      <c r="Q266" s="160"/>
      <c r="R266" s="160"/>
      <c r="S266" s="160"/>
      <c r="T266" s="143"/>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88"/>
      <c r="AX266" s="180"/>
      <c r="AY266" s="180"/>
      <c r="AZ266" s="180"/>
      <c r="BA266" s="180"/>
      <c r="BB266" s="123"/>
      <c r="BC266" s="189"/>
      <c r="BD266" s="189"/>
      <c r="BE266" s="189"/>
      <c r="BF266" s="189"/>
      <c r="BG266" s="189"/>
      <c r="BI266" s="177"/>
      <c r="BJ266" s="177"/>
      <c r="BK266" s="177"/>
      <c r="BL266" s="177"/>
      <c r="BM266" s="176"/>
      <c r="BN266" s="176"/>
      <c r="BO266" s="153"/>
      <c r="BP266" s="176"/>
      <c r="BQ266" s="177"/>
      <c r="BR266" s="177"/>
      <c r="BS266" s="177"/>
      <c r="BT266" s="155"/>
      <c r="BU266" s="155"/>
      <c r="BV266" s="151"/>
      <c r="BW266" s="151"/>
      <c r="BX266" s="151"/>
      <c r="BY266" s="151"/>
    </row>
    <row r="267" customFormat="false" ht="12.75" hidden="false" customHeight="false" outlineLevel="0" collapsed="false">
      <c r="A267" s="160"/>
      <c r="B267" s="160"/>
      <c r="C267" s="160"/>
      <c r="D267" s="187"/>
      <c r="E267" s="187"/>
      <c r="F267" s="160"/>
      <c r="G267" s="160"/>
      <c r="H267" s="160"/>
      <c r="I267" s="160"/>
      <c r="J267" s="160"/>
      <c r="K267" s="160"/>
      <c r="L267" s="160"/>
      <c r="M267" s="160"/>
      <c r="N267" s="160"/>
      <c r="O267" s="160"/>
      <c r="P267" s="160"/>
      <c r="Q267" s="160"/>
      <c r="R267" s="160"/>
      <c r="S267" s="160"/>
      <c r="T267" s="143"/>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88"/>
      <c r="AX267" s="180"/>
      <c r="AY267" s="180"/>
      <c r="AZ267" s="180"/>
      <c r="BA267" s="180"/>
      <c r="BB267" s="123"/>
      <c r="BC267" s="189"/>
      <c r="BD267" s="189"/>
      <c r="BE267" s="189"/>
      <c r="BF267" s="189"/>
      <c r="BG267" s="189"/>
      <c r="BI267" s="177"/>
      <c r="BJ267" s="177"/>
      <c r="BK267" s="177"/>
      <c r="BL267" s="177"/>
      <c r="BM267" s="176"/>
      <c r="BN267" s="176"/>
      <c r="BO267" s="153"/>
      <c r="BP267" s="176"/>
      <c r="BQ267" s="177"/>
      <c r="BR267" s="177"/>
      <c r="BS267" s="177"/>
      <c r="BT267" s="155"/>
      <c r="BU267" s="155"/>
      <c r="BV267" s="151"/>
      <c r="BW267" s="151"/>
      <c r="BX267" s="151"/>
      <c r="BY267" s="151"/>
    </row>
    <row r="268" customFormat="false" ht="12.75" hidden="false" customHeight="false" outlineLevel="0" collapsed="false">
      <c r="A268" s="160"/>
      <c r="B268" s="160"/>
      <c r="C268" s="160"/>
      <c r="D268" s="187"/>
      <c r="E268" s="187"/>
      <c r="F268" s="160"/>
      <c r="G268" s="160"/>
      <c r="H268" s="160"/>
      <c r="I268" s="160"/>
      <c r="J268" s="160"/>
      <c r="K268" s="160"/>
      <c r="L268" s="160"/>
      <c r="M268" s="160"/>
      <c r="N268" s="160"/>
      <c r="O268" s="160"/>
      <c r="P268" s="160"/>
      <c r="Q268" s="160"/>
      <c r="R268" s="160"/>
      <c r="S268" s="160"/>
      <c r="T268" s="143"/>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88"/>
      <c r="AX268" s="180"/>
      <c r="AY268" s="180"/>
      <c r="AZ268" s="180"/>
      <c r="BA268" s="180"/>
      <c r="BB268" s="123"/>
      <c r="BC268" s="189"/>
      <c r="BD268" s="189"/>
      <c r="BE268" s="189"/>
      <c r="BF268" s="189"/>
      <c r="BG268" s="189"/>
      <c r="BI268" s="177"/>
      <c r="BJ268" s="177"/>
      <c r="BK268" s="177"/>
      <c r="BL268" s="177"/>
      <c r="BM268" s="176"/>
      <c r="BN268" s="176"/>
      <c r="BO268" s="153"/>
      <c r="BP268" s="176"/>
      <c r="BQ268" s="177"/>
      <c r="BR268" s="177"/>
      <c r="BS268" s="177"/>
      <c r="BT268" s="155"/>
      <c r="BU268" s="155"/>
      <c r="BV268" s="151"/>
      <c r="BW268" s="151"/>
      <c r="BX268" s="151"/>
      <c r="BY268" s="151"/>
    </row>
    <row r="269" customFormat="false" ht="12.75" hidden="false" customHeight="false" outlineLevel="0" collapsed="false">
      <c r="A269" s="160"/>
      <c r="B269" s="160"/>
      <c r="C269" s="160"/>
      <c r="D269" s="187"/>
      <c r="E269" s="187"/>
      <c r="F269" s="160"/>
      <c r="G269" s="160"/>
      <c r="H269" s="160"/>
      <c r="I269" s="160"/>
      <c r="J269" s="160"/>
      <c r="K269" s="160"/>
      <c r="L269" s="160"/>
      <c r="M269" s="160"/>
      <c r="N269" s="160"/>
      <c r="O269" s="160"/>
      <c r="P269" s="160"/>
      <c r="Q269" s="160"/>
      <c r="R269" s="160"/>
      <c r="S269" s="160"/>
      <c r="T269" s="143"/>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88"/>
      <c r="AX269" s="180"/>
      <c r="AY269" s="180"/>
      <c r="AZ269" s="180"/>
      <c r="BA269" s="180"/>
      <c r="BB269" s="123"/>
      <c r="BC269" s="189"/>
      <c r="BD269" s="189"/>
      <c r="BE269" s="189"/>
      <c r="BF269" s="189"/>
      <c r="BG269" s="189"/>
      <c r="BI269" s="177"/>
      <c r="BJ269" s="177"/>
      <c r="BK269" s="177"/>
      <c r="BL269" s="177"/>
      <c r="BM269" s="176"/>
      <c r="BN269" s="176"/>
      <c r="BO269" s="153"/>
      <c r="BP269" s="176"/>
      <c r="BQ269" s="177"/>
      <c r="BR269" s="177"/>
      <c r="BS269" s="177"/>
      <c r="BT269" s="155"/>
      <c r="BU269" s="155"/>
      <c r="BV269" s="151"/>
      <c r="BW269" s="151"/>
      <c r="BX269" s="151"/>
      <c r="BY269" s="151"/>
    </row>
    <row r="270" customFormat="false" ht="12.75" hidden="false" customHeight="false" outlineLevel="0" collapsed="false">
      <c r="A270" s="160"/>
      <c r="B270" s="160"/>
      <c r="C270" s="160"/>
      <c r="D270" s="187"/>
      <c r="E270" s="187"/>
      <c r="F270" s="160"/>
      <c r="G270" s="160"/>
      <c r="H270" s="160"/>
      <c r="I270" s="160"/>
      <c r="J270" s="160"/>
      <c r="K270" s="160"/>
      <c r="L270" s="160"/>
      <c r="M270" s="160"/>
      <c r="N270" s="160"/>
      <c r="O270" s="160"/>
      <c r="P270" s="160"/>
      <c r="Q270" s="160"/>
      <c r="R270" s="160"/>
      <c r="S270" s="160"/>
      <c r="T270" s="143"/>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88"/>
      <c r="AX270" s="180"/>
      <c r="AY270" s="180"/>
      <c r="AZ270" s="180"/>
      <c r="BA270" s="180"/>
      <c r="BB270" s="123"/>
      <c r="BC270" s="189"/>
      <c r="BD270" s="189"/>
      <c r="BE270" s="189"/>
      <c r="BF270" s="189"/>
      <c r="BG270" s="189"/>
      <c r="BI270" s="177"/>
      <c r="BJ270" s="177"/>
      <c r="BK270" s="177"/>
      <c r="BL270" s="177"/>
      <c r="BM270" s="176"/>
      <c r="BN270" s="176"/>
      <c r="BO270" s="153"/>
      <c r="BP270" s="176"/>
      <c r="BQ270" s="177"/>
      <c r="BR270" s="177"/>
      <c r="BS270" s="177"/>
      <c r="BT270" s="155"/>
      <c r="BU270" s="155"/>
      <c r="BV270" s="151"/>
      <c r="BW270" s="151"/>
      <c r="BX270" s="151"/>
      <c r="BY270" s="151"/>
    </row>
    <row r="271" customFormat="false" ht="12.75" hidden="false" customHeight="false" outlineLevel="0" collapsed="false">
      <c r="A271" s="160"/>
      <c r="B271" s="160"/>
      <c r="C271" s="160"/>
      <c r="D271" s="187"/>
      <c r="E271" s="187"/>
      <c r="F271" s="160"/>
      <c r="G271" s="160"/>
      <c r="H271" s="160"/>
      <c r="I271" s="160"/>
      <c r="J271" s="160"/>
      <c r="K271" s="160"/>
      <c r="L271" s="160"/>
      <c r="M271" s="160"/>
      <c r="N271" s="160"/>
      <c r="O271" s="160"/>
      <c r="P271" s="160"/>
      <c r="Q271" s="160"/>
      <c r="R271" s="160"/>
      <c r="S271" s="160"/>
      <c r="T271" s="143"/>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88"/>
      <c r="AX271" s="180"/>
      <c r="AY271" s="180"/>
      <c r="AZ271" s="180"/>
      <c r="BA271" s="180"/>
      <c r="BB271" s="123"/>
      <c r="BC271" s="189"/>
      <c r="BD271" s="189"/>
      <c r="BE271" s="189"/>
      <c r="BF271" s="189"/>
      <c r="BG271" s="189"/>
      <c r="BI271" s="177"/>
      <c r="BJ271" s="177"/>
      <c r="BK271" s="177"/>
      <c r="BL271" s="177"/>
      <c r="BM271" s="176"/>
      <c r="BN271" s="176"/>
      <c r="BO271" s="153"/>
      <c r="BP271" s="176"/>
      <c r="BQ271" s="177"/>
      <c r="BR271" s="177"/>
      <c r="BS271" s="177"/>
      <c r="BT271" s="155"/>
      <c r="BU271" s="155"/>
      <c r="BV271" s="151"/>
      <c r="BW271" s="151"/>
      <c r="BX271" s="151"/>
      <c r="BY271" s="151"/>
    </row>
    <row r="272" customFormat="false" ht="12.75" hidden="false" customHeight="false" outlineLevel="0" collapsed="false">
      <c r="A272" s="160"/>
      <c r="B272" s="160"/>
      <c r="C272" s="160"/>
      <c r="D272" s="187"/>
      <c r="E272" s="187"/>
      <c r="F272" s="160"/>
      <c r="G272" s="160"/>
      <c r="H272" s="160"/>
      <c r="I272" s="160"/>
      <c r="J272" s="160"/>
      <c r="K272" s="160"/>
      <c r="L272" s="160"/>
      <c r="M272" s="160"/>
      <c r="N272" s="160"/>
      <c r="O272" s="160"/>
      <c r="P272" s="160"/>
      <c r="Q272" s="160"/>
      <c r="R272" s="160"/>
      <c r="S272" s="160"/>
      <c r="T272" s="143"/>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88"/>
      <c r="AX272" s="180"/>
      <c r="AY272" s="180"/>
      <c r="AZ272" s="180"/>
      <c r="BA272" s="180"/>
      <c r="BB272" s="123"/>
      <c r="BC272" s="189"/>
      <c r="BD272" s="189"/>
      <c r="BE272" s="189"/>
      <c r="BF272" s="189"/>
      <c r="BG272" s="189"/>
      <c r="BI272" s="177"/>
      <c r="BJ272" s="177"/>
      <c r="BK272" s="177"/>
      <c r="BL272" s="177"/>
      <c r="BM272" s="176"/>
      <c r="BN272" s="176"/>
      <c r="BO272" s="153"/>
      <c r="BP272" s="176"/>
      <c r="BQ272" s="177"/>
      <c r="BR272" s="177"/>
      <c r="BS272" s="177"/>
      <c r="BT272" s="155"/>
      <c r="BU272" s="155"/>
      <c r="BV272" s="151"/>
      <c r="BW272" s="151"/>
      <c r="BX272" s="151"/>
      <c r="BY272" s="151"/>
    </row>
    <row r="273" customFormat="false" ht="12.75" hidden="false" customHeight="false" outlineLevel="0" collapsed="false">
      <c r="A273" s="160"/>
      <c r="B273" s="160"/>
      <c r="C273" s="160"/>
      <c r="D273" s="187"/>
      <c r="E273" s="187"/>
      <c r="F273" s="160"/>
      <c r="G273" s="160"/>
      <c r="H273" s="160"/>
      <c r="I273" s="160"/>
      <c r="J273" s="160"/>
      <c r="K273" s="160"/>
      <c r="L273" s="160"/>
      <c r="M273" s="160"/>
      <c r="N273" s="160"/>
      <c r="O273" s="160"/>
      <c r="P273" s="160"/>
      <c r="Q273" s="160"/>
      <c r="R273" s="160"/>
      <c r="S273" s="160"/>
      <c r="T273" s="143"/>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88"/>
      <c r="AX273" s="180"/>
      <c r="AY273" s="180"/>
      <c r="AZ273" s="180"/>
      <c r="BA273" s="180"/>
      <c r="BB273" s="123"/>
      <c r="BC273" s="189"/>
      <c r="BD273" s="189"/>
      <c r="BE273" s="189"/>
      <c r="BF273" s="189"/>
      <c r="BG273" s="189"/>
      <c r="BI273" s="177"/>
      <c r="BJ273" s="177"/>
      <c r="BK273" s="177"/>
      <c r="BL273" s="177"/>
      <c r="BM273" s="176"/>
      <c r="BN273" s="176"/>
      <c r="BO273" s="153"/>
      <c r="BP273" s="176"/>
      <c r="BQ273" s="177"/>
      <c r="BR273" s="177"/>
      <c r="BS273" s="177"/>
      <c r="BT273" s="155"/>
      <c r="BU273" s="155"/>
      <c r="BV273" s="151"/>
      <c r="BW273" s="151"/>
      <c r="BX273" s="151"/>
      <c r="BY273" s="151"/>
    </row>
    <row r="274" customFormat="false" ht="12.75" hidden="false" customHeight="false" outlineLevel="0" collapsed="false">
      <c r="A274" s="160"/>
      <c r="B274" s="160"/>
      <c r="C274" s="160"/>
      <c r="D274" s="187"/>
      <c r="E274" s="187"/>
      <c r="F274" s="160"/>
      <c r="G274" s="160"/>
      <c r="H274" s="160"/>
      <c r="I274" s="160"/>
      <c r="J274" s="160"/>
      <c r="K274" s="160"/>
      <c r="L274" s="160"/>
      <c r="M274" s="160"/>
      <c r="N274" s="160"/>
      <c r="O274" s="160"/>
      <c r="P274" s="160"/>
      <c r="Q274" s="160"/>
      <c r="R274" s="160"/>
      <c r="S274" s="160"/>
      <c r="T274" s="143"/>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88"/>
      <c r="AX274" s="180"/>
      <c r="AY274" s="180"/>
      <c r="AZ274" s="180"/>
      <c r="BA274" s="180"/>
      <c r="BB274" s="123"/>
      <c r="BC274" s="189"/>
      <c r="BD274" s="189"/>
      <c r="BE274" s="189"/>
      <c r="BF274" s="189"/>
      <c r="BG274" s="189"/>
      <c r="BI274" s="177"/>
      <c r="BJ274" s="177"/>
      <c r="BK274" s="177"/>
      <c r="BL274" s="177"/>
      <c r="BM274" s="176"/>
      <c r="BN274" s="176"/>
      <c r="BO274" s="153"/>
      <c r="BP274" s="176"/>
      <c r="BQ274" s="177"/>
      <c r="BR274" s="177"/>
      <c r="BS274" s="177"/>
      <c r="BT274" s="155"/>
      <c r="BU274" s="155"/>
      <c r="BV274" s="151"/>
      <c r="BW274" s="151"/>
      <c r="BX274" s="151"/>
      <c r="BY274" s="151"/>
    </row>
    <row r="275" customFormat="false" ht="12.75" hidden="false" customHeight="false" outlineLevel="0" collapsed="false">
      <c r="A275" s="160"/>
      <c r="B275" s="160"/>
      <c r="C275" s="160"/>
      <c r="D275" s="187"/>
      <c r="E275" s="187"/>
      <c r="F275" s="160"/>
      <c r="G275" s="160"/>
      <c r="H275" s="160"/>
      <c r="I275" s="160"/>
      <c r="J275" s="160"/>
      <c r="K275" s="160"/>
      <c r="L275" s="160"/>
      <c r="M275" s="160"/>
      <c r="N275" s="160"/>
      <c r="O275" s="160"/>
      <c r="P275" s="160"/>
      <c r="Q275" s="160"/>
      <c r="R275" s="160"/>
      <c r="S275" s="160"/>
      <c r="T275" s="143"/>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88"/>
      <c r="AX275" s="180"/>
      <c r="AY275" s="180"/>
      <c r="AZ275" s="180"/>
      <c r="BA275" s="180"/>
      <c r="BB275" s="123"/>
      <c r="BC275" s="189"/>
      <c r="BD275" s="189"/>
      <c r="BE275" s="189"/>
      <c r="BF275" s="189"/>
      <c r="BG275" s="189"/>
      <c r="BI275" s="177"/>
      <c r="BJ275" s="177"/>
      <c r="BK275" s="177"/>
      <c r="BL275" s="177"/>
      <c r="BM275" s="176"/>
      <c r="BN275" s="176"/>
      <c r="BO275" s="153"/>
      <c r="BP275" s="176"/>
      <c r="BQ275" s="177"/>
      <c r="BR275" s="177"/>
      <c r="BS275" s="177"/>
      <c r="BT275" s="155"/>
      <c r="BU275" s="155"/>
      <c r="BV275" s="151"/>
      <c r="BW275" s="151"/>
      <c r="BX275" s="151"/>
      <c r="BY275" s="151"/>
    </row>
    <row r="276" customFormat="false" ht="12.75" hidden="false" customHeight="false" outlineLevel="0" collapsed="false">
      <c r="A276" s="160"/>
      <c r="B276" s="160"/>
      <c r="C276" s="160"/>
      <c r="D276" s="187"/>
      <c r="E276" s="187"/>
      <c r="F276" s="160"/>
      <c r="G276" s="160"/>
      <c r="H276" s="160"/>
      <c r="I276" s="160"/>
      <c r="J276" s="160"/>
      <c r="K276" s="160"/>
      <c r="L276" s="160"/>
      <c r="M276" s="160"/>
      <c r="N276" s="160"/>
      <c r="O276" s="160"/>
      <c r="P276" s="160"/>
      <c r="Q276" s="160"/>
      <c r="R276" s="160"/>
      <c r="S276" s="160"/>
      <c r="T276" s="143"/>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88"/>
      <c r="AX276" s="180"/>
      <c r="AY276" s="180"/>
      <c r="AZ276" s="180"/>
      <c r="BA276" s="180"/>
      <c r="BB276" s="123"/>
      <c r="BC276" s="189"/>
      <c r="BD276" s="189"/>
      <c r="BE276" s="189"/>
      <c r="BF276" s="189"/>
      <c r="BG276" s="189"/>
      <c r="BI276" s="177"/>
      <c r="BJ276" s="177"/>
      <c r="BK276" s="177"/>
      <c r="BL276" s="177"/>
      <c r="BM276" s="176"/>
      <c r="BN276" s="176"/>
      <c r="BO276" s="153"/>
      <c r="BP276" s="176"/>
      <c r="BQ276" s="177"/>
      <c r="BR276" s="177"/>
      <c r="BS276" s="177"/>
      <c r="BT276" s="155"/>
      <c r="BU276" s="155"/>
      <c r="BV276" s="151"/>
      <c r="BW276" s="151"/>
      <c r="BX276" s="151"/>
      <c r="BY276" s="151"/>
    </row>
    <row r="277" customFormat="false" ht="12.75" hidden="false" customHeight="false" outlineLevel="0" collapsed="false">
      <c r="A277" s="160"/>
      <c r="B277" s="160"/>
      <c r="C277" s="160"/>
      <c r="D277" s="187"/>
      <c r="E277" s="187"/>
      <c r="F277" s="160"/>
      <c r="G277" s="160"/>
      <c r="H277" s="160"/>
      <c r="I277" s="160"/>
      <c r="J277" s="160"/>
      <c r="K277" s="160"/>
      <c r="L277" s="160"/>
      <c r="M277" s="160"/>
      <c r="N277" s="160"/>
      <c r="O277" s="160"/>
      <c r="P277" s="160"/>
      <c r="Q277" s="160"/>
      <c r="R277" s="160"/>
      <c r="S277" s="160"/>
      <c r="T277" s="143"/>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88"/>
      <c r="AX277" s="180"/>
      <c r="AY277" s="180"/>
      <c r="AZ277" s="180"/>
      <c r="BA277" s="180"/>
      <c r="BB277" s="123"/>
      <c r="BC277" s="189"/>
      <c r="BD277" s="189"/>
      <c r="BE277" s="189"/>
      <c r="BF277" s="189"/>
      <c r="BG277" s="189"/>
      <c r="BI277" s="177"/>
      <c r="BJ277" s="177"/>
      <c r="BK277" s="177"/>
      <c r="BL277" s="177"/>
      <c r="BM277" s="176"/>
      <c r="BN277" s="176"/>
      <c r="BO277" s="153"/>
      <c r="BP277" s="176"/>
      <c r="BQ277" s="177"/>
      <c r="BR277" s="177"/>
      <c r="BS277" s="177"/>
      <c r="BT277" s="155"/>
      <c r="BU277" s="155"/>
      <c r="BV277" s="151"/>
      <c r="BW277" s="151"/>
      <c r="BX277" s="151"/>
      <c r="BY277" s="151"/>
    </row>
    <row r="278" customFormat="false" ht="12.75" hidden="false" customHeight="false" outlineLevel="0" collapsed="false">
      <c r="A278" s="160"/>
      <c r="B278" s="160"/>
      <c r="C278" s="160"/>
      <c r="D278" s="187"/>
      <c r="E278" s="187"/>
      <c r="F278" s="160"/>
      <c r="G278" s="160"/>
      <c r="H278" s="160"/>
      <c r="I278" s="160"/>
      <c r="J278" s="160"/>
      <c r="K278" s="160"/>
      <c r="L278" s="160"/>
      <c r="M278" s="160"/>
      <c r="N278" s="160"/>
      <c r="O278" s="160"/>
      <c r="P278" s="160"/>
      <c r="Q278" s="160"/>
      <c r="R278" s="160"/>
      <c r="S278" s="160"/>
      <c r="T278" s="143"/>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88"/>
      <c r="AX278" s="180"/>
      <c r="AY278" s="180"/>
      <c r="AZ278" s="180"/>
      <c r="BA278" s="180"/>
      <c r="BB278" s="123"/>
      <c r="BC278" s="189"/>
      <c r="BD278" s="189"/>
      <c r="BE278" s="189"/>
      <c r="BF278" s="189"/>
      <c r="BG278" s="189"/>
      <c r="BI278" s="177"/>
      <c r="BJ278" s="177"/>
      <c r="BK278" s="177"/>
      <c r="BL278" s="177"/>
      <c r="BM278" s="176"/>
      <c r="BN278" s="176"/>
      <c r="BO278" s="153"/>
      <c r="BP278" s="176"/>
      <c r="BQ278" s="177"/>
      <c r="BR278" s="177"/>
      <c r="BS278" s="177"/>
      <c r="BT278" s="155"/>
      <c r="BU278" s="155"/>
      <c r="BV278" s="151"/>
      <c r="BW278" s="151"/>
      <c r="BX278" s="151"/>
      <c r="BY278" s="151"/>
    </row>
    <row r="279" customFormat="false" ht="12.75" hidden="false" customHeight="false" outlineLevel="0" collapsed="false">
      <c r="A279" s="160"/>
      <c r="B279" s="160"/>
      <c r="C279" s="160"/>
      <c r="D279" s="187"/>
      <c r="E279" s="187"/>
      <c r="F279" s="160"/>
      <c r="G279" s="160"/>
      <c r="H279" s="160"/>
      <c r="I279" s="160"/>
      <c r="J279" s="160"/>
      <c r="K279" s="160"/>
      <c r="L279" s="160"/>
      <c r="M279" s="160"/>
      <c r="N279" s="160"/>
      <c r="O279" s="160"/>
      <c r="P279" s="160"/>
      <c r="Q279" s="160"/>
      <c r="R279" s="160"/>
      <c r="S279" s="160"/>
      <c r="T279" s="143"/>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88"/>
      <c r="AX279" s="180"/>
      <c r="AY279" s="180"/>
      <c r="AZ279" s="180"/>
      <c r="BA279" s="180"/>
      <c r="BB279" s="123"/>
      <c r="BC279" s="189"/>
      <c r="BD279" s="189"/>
      <c r="BE279" s="189"/>
      <c r="BF279" s="189"/>
      <c r="BG279" s="189"/>
      <c r="BI279" s="177"/>
      <c r="BJ279" s="177"/>
      <c r="BK279" s="177"/>
      <c r="BL279" s="177"/>
      <c r="BM279" s="176"/>
      <c r="BN279" s="176"/>
      <c r="BO279" s="153"/>
      <c r="BP279" s="176"/>
      <c r="BQ279" s="177"/>
      <c r="BR279" s="177"/>
      <c r="BS279" s="177"/>
      <c r="BT279" s="155"/>
      <c r="BU279" s="155"/>
      <c r="BV279" s="151"/>
      <c r="BW279" s="151"/>
      <c r="BX279" s="151"/>
      <c r="BY279" s="151"/>
    </row>
    <row r="280" customFormat="false" ht="12.75" hidden="false" customHeight="false" outlineLevel="0" collapsed="false">
      <c r="A280" s="160"/>
      <c r="B280" s="160"/>
      <c r="C280" s="160"/>
      <c r="D280" s="187"/>
      <c r="E280" s="187"/>
      <c r="F280" s="160"/>
      <c r="G280" s="160"/>
      <c r="H280" s="160"/>
      <c r="I280" s="160"/>
      <c r="J280" s="160"/>
      <c r="K280" s="160"/>
      <c r="L280" s="160"/>
      <c r="M280" s="160"/>
      <c r="N280" s="160"/>
      <c r="O280" s="160"/>
      <c r="P280" s="160"/>
      <c r="Q280" s="160"/>
      <c r="R280" s="160"/>
      <c r="S280" s="160"/>
      <c r="T280" s="143"/>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88"/>
      <c r="AX280" s="180"/>
      <c r="AY280" s="180"/>
      <c r="AZ280" s="180"/>
      <c r="BA280" s="180"/>
      <c r="BB280" s="123"/>
      <c r="BC280" s="189"/>
      <c r="BD280" s="189"/>
      <c r="BE280" s="189"/>
      <c r="BF280" s="189"/>
      <c r="BG280" s="189"/>
      <c r="BI280" s="177"/>
      <c r="BJ280" s="177"/>
      <c r="BK280" s="177"/>
      <c r="BL280" s="177"/>
      <c r="BM280" s="176"/>
      <c r="BN280" s="176"/>
      <c r="BO280" s="153"/>
      <c r="BP280" s="176"/>
      <c r="BQ280" s="177"/>
      <c r="BR280" s="177"/>
      <c r="BS280" s="177"/>
      <c r="BT280" s="155"/>
      <c r="BU280" s="155"/>
      <c r="BV280" s="151"/>
      <c r="BW280" s="151"/>
      <c r="BX280" s="151"/>
      <c r="BY280" s="151"/>
    </row>
    <row r="281" customFormat="false" ht="12.75" hidden="false" customHeight="false" outlineLevel="0" collapsed="false">
      <c r="A281" s="160"/>
      <c r="B281" s="160"/>
      <c r="C281" s="160"/>
      <c r="D281" s="187"/>
      <c r="E281" s="187"/>
      <c r="F281" s="160"/>
      <c r="G281" s="160"/>
      <c r="H281" s="160"/>
      <c r="I281" s="160"/>
      <c r="J281" s="160"/>
      <c r="K281" s="160"/>
      <c r="L281" s="160"/>
      <c r="M281" s="160"/>
      <c r="N281" s="160"/>
      <c r="O281" s="160"/>
      <c r="P281" s="160"/>
      <c r="Q281" s="160"/>
      <c r="R281" s="160"/>
      <c r="S281" s="160"/>
      <c r="T281" s="143"/>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88"/>
      <c r="AX281" s="180"/>
      <c r="AY281" s="180"/>
      <c r="AZ281" s="180"/>
      <c r="BA281" s="180"/>
      <c r="BB281" s="123"/>
      <c r="BC281" s="189"/>
      <c r="BD281" s="189"/>
      <c r="BE281" s="189"/>
      <c r="BF281" s="189"/>
      <c r="BG281" s="189"/>
      <c r="BI281" s="177"/>
      <c r="BJ281" s="177"/>
      <c r="BK281" s="177"/>
      <c r="BL281" s="177"/>
      <c r="BM281" s="176"/>
      <c r="BN281" s="176"/>
      <c r="BO281" s="153"/>
      <c r="BP281" s="176"/>
      <c r="BQ281" s="177"/>
      <c r="BR281" s="177"/>
      <c r="BS281" s="177"/>
      <c r="BT281" s="155"/>
      <c r="BU281" s="155"/>
      <c r="BV281" s="151"/>
      <c r="BW281" s="151"/>
      <c r="BX281" s="151"/>
      <c r="BY281" s="151"/>
    </row>
    <row r="282" customFormat="false" ht="12.75" hidden="false" customHeight="false" outlineLevel="0" collapsed="false">
      <c r="A282" s="160"/>
      <c r="B282" s="160"/>
      <c r="C282" s="160"/>
      <c r="D282" s="187"/>
      <c r="E282" s="187"/>
      <c r="F282" s="160"/>
      <c r="G282" s="160"/>
      <c r="H282" s="160"/>
      <c r="I282" s="160"/>
      <c r="J282" s="160"/>
      <c r="K282" s="160"/>
      <c r="L282" s="160"/>
      <c r="M282" s="160"/>
      <c r="N282" s="160"/>
      <c r="O282" s="160"/>
      <c r="P282" s="160"/>
      <c r="Q282" s="160"/>
      <c r="R282" s="160"/>
      <c r="S282" s="160"/>
      <c r="T282" s="143"/>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88"/>
      <c r="AX282" s="180"/>
      <c r="AY282" s="180"/>
      <c r="AZ282" s="180"/>
      <c r="BA282" s="180"/>
      <c r="BB282" s="123"/>
      <c r="BC282" s="189"/>
      <c r="BD282" s="189"/>
      <c r="BE282" s="189"/>
      <c r="BF282" s="189"/>
      <c r="BG282" s="189"/>
      <c r="BI282" s="177"/>
      <c r="BJ282" s="177"/>
      <c r="BK282" s="177"/>
      <c r="BL282" s="177"/>
      <c r="BM282" s="176"/>
      <c r="BN282" s="176"/>
      <c r="BO282" s="153"/>
      <c r="BP282" s="176"/>
      <c r="BQ282" s="177"/>
      <c r="BR282" s="177"/>
      <c r="BS282" s="177"/>
      <c r="BT282" s="155"/>
      <c r="BU282" s="155"/>
      <c r="BV282" s="151"/>
      <c r="BW282" s="151"/>
      <c r="BX282" s="151"/>
      <c r="BY282" s="151"/>
    </row>
    <row r="283" customFormat="false" ht="12.75" hidden="false" customHeight="false" outlineLevel="0" collapsed="false">
      <c r="A283" s="160"/>
      <c r="B283" s="160"/>
      <c r="C283" s="160"/>
      <c r="D283" s="187"/>
      <c r="E283" s="187"/>
      <c r="F283" s="160"/>
      <c r="G283" s="160"/>
      <c r="H283" s="160"/>
      <c r="I283" s="160"/>
      <c r="J283" s="160"/>
      <c r="K283" s="160"/>
      <c r="L283" s="160"/>
      <c r="M283" s="160"/>
      <c r="N283" s="160"/>
      <c r="O283" s="160"/>
      <c r="P283" s="160"/>
      <c r="Q283" s="160"/>
      <c r="R283" s="160"/>
      <c r="S283" s="160"/>
      <c r="T283" s="143"/>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88"/>
      <c r="AX283" s="180"/>
      <c r="AY283" s="180"/>
      <c r="AZ283" s="180"/>
      <c r="BA283" s="180"/>
      <c r="BB283" s="123"/>
      <c r="BC283" s="189"/>
      <c r="BD283" s="189"/>
      <c r="BE283" s="189"/>
      <c r="BF283" s="189"/>
      <c r="BG283" s="189"/>
      <c r="BI283" s="177"/>
      <c r="BJ283" s="177"/>
      <c r="BK283" s="177"/>
      <c r="BL283" s="177"/>
      <c r="BM283" s="176"/>
      <c r="BN283" s="176"/>
      <c r="BO283" s="153"/>
      <c r="BP283" s="176"/>
      <c r="BQ283" s="177"/>
      <c r="BR283" s="177"/>
      <c r="BS283" s="177"/>
      <c r="BT283" s="155"/>
      <c r="BU283" s="155"/>
      <c r="BV283" s="151"/>
      <c r="BW283" s="151"/>
      <c r="BX283" s="151"/>
      <c r="BY283" s="151"/>
    </row>
    <row r="284" customFormat="false" ht="12.75" hidden="false" customHeight="false" outlineLevel="0" collapsed="false">
      <c r="A284" s="160"/>
      <c r="B284" s="160"/>
      <c r="C284" s="160"/>
      <c r="D284" s="187"/>
      <c r="E284" s="187"/>
      <c r="F284" s="160"/>
      <c r="G284" s="160"/>
      <c r="H284" s="160"/>
      <c r="I284" s="160"/>
      <c r="J284" s="160"/>
      <c r="K284" s="160"/>
      <c r="L284" s="160"/>
      <c r="M284" s="160"/>
      <c r="N284" s="160"/>
      <c r="O284" s="160"/>
      <c r="P284" s="160"/>
      <c r="Q284" s="160"/>
      <c r="R284" s="160"/>
      <c r="S284" s="160"/>
      <c r="T284" s="143"/>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88"/>
      <c r="AX284" s="180"/>
      <c r="AY284" s="180"/>
      <c r="AZ284" s="180"/>
      <c r="BA284" s="180"/>
      <c r="BB284" s="123"/>
      <c r="BC284" s="189"/>
      <c r="BD284" s="189"/>
      <c r="BE284" s="189"/>
      <c r="BF284" s="189"/>
      <c r="BG284" s="189"/>
      <c r="BI284" s="177"/>
      <c r="BJ284" s="177"/>
      <c r="BK284" s="177"/>
      <c r="BL284" s="177"/>
      <c r="BM284" s="176"/>
      <c r="BN284" s="176"/>
      <c r="BO284" s="153"/>
      <c r="BP284" s="176"/>
      <c r="BQ284" s="177"/>
      <c r="BR284" s="177"/>
      <c r="BS284" s="177"/>
      <c r="BT284" s="155"/>
      <c r="BU284" s="155"/>
      <c r="BV284" s="151"/>
      <c r="BW284" s="151"/>
      <c r="BX284" s="151"/>
      <c r="BY284" s="151"/>
    </row>
    <row r="285" customFormat="false" ht="12.75" hidden="false" customHeight="false" outlineLevel="0" collapsed="false">
      <c r="A285" s="160"/>
      <c r="B285" s="160"/>
      <c r="C285" s="160"/>
      <c r="D285" s="187"/>
      <c r="E285" s="187"/>
      <c r="F285" s="160"/>
      <c r="G285" s="160"/>
      <c r="H285" s="160"/>
      <c r="I285" s="160"/>
      <c r="J285" s="160"/>
      <c r="K285" s="160"/>
      <c r="L285" s="160"/>
      <c r="M285" s="160"/>
      <c r="N285" s="160"/>
      <c r="O285" s="160"/>
      <c r="P285" s="160"/>
      <c r="Q285" s="160"/>
      <c r="R285" s="160"/>
      <c r="S285" s="160"/>
      <c r="T285" s="143"/>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88"/>
      <c r="AX285" s="180"/>
      <c r="AY285" s="180"/>
      <c r="AZ285" s="180"/>
      <c r="BA285" s="180"/>
      <c r="BB285" s="123"/>
      <c r="BC285" s="189"/>
      <c r="BD285" s="189"/>
      <c r="BE285" s="189"/>
      <c r="BF285" s="189"/>
      <c r="BG285" s="189"/>
      <c r="BI285" s="177"/>
      <c r="BJ285" s="177"/>
      <c r="BK285" s="177"/>
      <c r="BL285" s="177"/>
      <c r="BM285" s="176"/>
      <c r="BN285" s="176"/>
      <c r="BO285" s="153"/>
      <c r="BP285" s="176"/>
      <c r="BQ285" s="177"/>
      <c r="BR285" s="177"/>
      <c r="BS285" s="177"/>
      <c r="BT285" s="155"/>
      <c r="BU285" s="155"/>
      <c r="BV285" s="151"/>
      <c r="BW285" s="151"/>
      <c r="BX285" s="151"/>
      <c r="BY285" s="151"/>
    </row>
    <row r="286" customFormat="false" ht="12.75" hidden="false" customHeight="false" outlineLevel="0" collapsed="false">
      <c r="A286" s="160"/>
      <c r="B286" s="160"/>
      <c r="C286" s="160"/>
      <c r="D286" s="187"/>
      <c r="E286" s="187"/>
      <c r="F286" s="160"/>
      <c r="G286" s="160"/>
      <c r="H286" s="160"/>
      <c r="I286" s="160"/>
      <c r="J286" s="160"/>
      <c r="K286" s="160"/>
      <c r="L286" s="160"/>
      <c r="M286" s="160"/>
      <c r="N286" s="160"/>
      <c r="O286" s="160"/>
      <c r="P286" s="160"/>
      <c r="Q286" s="160"/>
      <c r="R286" s="160"/>
      <c r="S286" s="160"/>
      <c r="T286" s="143"/>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88"/>
      <c r="AX286" s="180"/>
      <c r="AY286" s="180"/>
      <c r="AZ286" s="180"/>
      <c r="BA286" s="180"/>
      <c r="BB286" s="123"/>
      <c r="BC286" s="189"/>
      <c r="BD286" s="189"/>
      <c r="BE286" s="189"/>
      <c r="BF286" s="189"/>
      <c r="BG286" s="189"/>
      <c r="BI286" s="177"/>
      <c r="BJ286" s="177"/>
      <c r="BK286" s="177"/>
      <c r="BL286" s="177"/>
      <c r="BM286" s="176"/>
      <c r="BN286" s="176"/>
      <c r="BO286" s="153"/>
      <c r="BP286" s="176"/>
      <c r="BQ286" s="177"/>
      <c r="BR286" s="177"/>
      <c r="BS286" s="177"/>
      <c r="BT286" s="155"/>
      <c r="BU286" s="155"/>
      <c r="BV286" s="151"/>
      <c r="BW286" s="151"/>
      <c r="BX286" s="151"/>
      <c r="BY286" s="151"/>
    </row>
    <row r="287" customFormat="false" ht="12.75" hidden="false" customHeight="false" outlineLevel="0" collapsed="false">
      <c r="A287" s="160"/>
      <c r="B287" s="160"/>
      <c r="C287" s="160"/>
      <c r="D287" s="187"/>
      <c r="E287" s="187"/>
      <c r="F287" s="160"/>
      <c r="G287" s="160"/>
      <c r="H287" s="160"/>
      <c r="I287" s="160"/>
      <c r="J287" s="160"/>
      <c r="K287" s="160"/>
      <c r="L287" s="160"/>
      <c r="M287" s="160"/>
      <c r="N287" s="160"/>
      <c r="O287" s="160"/>
      <c r="P287" s="160"/>
      <c r="Q287" s="160"/>
      <c r="R287" s="160"/>
      <c r="S287" s="160"/>
      <c r="T287" s="143"/>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88"/>
      <c r="AX287" s="180"/>
      <c r="AY287" s="180"/>
      <c r="AZ287" s="180"/>
      <c r="BA287" s="180"/>
      <c r="BB287" s="123"/>
      <c r="BC287" s="189"/>
      <c r="BD287" s="189"/>
      <c r="BE287" s="189"/>
      <c r="BF287" s="189"/>
      <c r="BG287" s="189"/>
      <c r="BI287" s="177"/>
      <c r="BJ287" s="177"/>
      <c r="BK287" s="177"/>
      <c r="BL287" s="177"/>
      <c r="BM287" s="176"/>
      <c r="BN287" s="176"/>
      <c r="BO287" s="153"/>
      <c r="BP287" s="176"/>
      <c r="BQ287" s="177"/>
      <c r="BR287" s="177"/>
      <c r="BS287" s="177"/>
      <c r="BT287" s="155"/>
      <c r="BU287" s="155"/>
      <c r="BV287" s="151"/>
      <c r="BW287" s="151"/>
      <c r="BX287" s="151"/>
      <c r="BY287" s="151"/>
    </row>
    <row r="288" customFormat="false" ht="12.75" hidden="false" customHeight="false" outlineLevel="0" collapsed="false">
      <c r="A288" s="160"/>
      <c r="B288" s="160"/>
      <c r="C288" s="160"/>
      <c r="D288" s="187"/>
      <c r="E288" s="187"/>
      <c r="F288" s="160"/>
      <c r="G288" s="160"/>
      <c r="H288" s="160"/>
      <c r="I288" s="160"/>
      <c r="J288" s="160"/>
      <c r="K288" s="160"/>
      <c r="L288" s="160"/>
      <c r="M288" s="160"/>
      <c r="N288" s="160"/>
      <c r="O288" s="160"/>
      <c r="P288" s="160"/>
      <c r="Q288" s="160"/>
      <c r="R288" s="160"/>
      <c r="S288" s="160"/>
      <c r="T288" s="143"/>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88"/>
      <c r="AX288" s="180"/>
      <c r="AY288" s="180"/>
      <c r="AZ288" s="180"/>
      <c r="BA288" s="180"/>
      <c r="BB288" s="123"/>
      <c r="BC288" s="189"/>
      <c r="BD288" s="189"/>
      <c r="BE288" s="189"/>
      <c r="BF288" s="189"/>
      <c r="BG288" s="189"/>
      <c r="BI288" s="177"/>
      <c r="BJ288" s="177"/>
      <c r="BK288" s="177"/>
      <c r="BL288" s="177"/>
      <c r="BM288" s="176"/>
      <c r="BN288" s="176"/>
      <c r="BO288" s="153"/>
      <c r="BP288" s="176"/>
      <c r="BQ288" s="177"/>
      <c r="BR288" s="177"/>
      <c r="BS288" s="177"/>
      <c r="BT288" s="155"/>
      <c r="BU288" s="155"/>
      <c r="BV288" s="151"/>
      <c r="BW288" s="151"/>
      <c r="BX288" s="151"/>
      <c r="BY288" s="151"/>
    </row>
    <row r="289" customFormat="false" ht="12.75" hidden="false" customHeight="false" outlineLevel="0" collapsed="false">
      <c r="A289" s="160"/>
      <c r="B289" s="160"/>
      <c r="C289" s="160"/>
      <c r="D289" s="187"/>
      <c r="E289" s="187"/>
      <c r="F289" s="160"/>
      <c r="G289" s="160"/>
      <c r="H289" s="160"/>
      <c r="I289" s="160"/>
      <c r="J289" s="160"/>
      <c r="K289" s="160"/>
      <c r="L289" s="160"/>
      <c r="M289" s="160"/>
      <c r="N289" s="160"/>
      <c r="O289" s="160"/>
      <c r="P289" s="160"/>
      <c r="Q289" s="160"/>
      <c r="R289" s="160"/>
      <c r="S289" s="160"/>
      <c r="T289" s="143"/>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88"/>
      <c r="AX289" s="180"/>
      <c r="AY289" s="180"/>
      <c r="AZ289" s="180"/>
      <c r="BA289" s="180"/>
      <c r="BB289" s="123"/>
      <c r="BC289" s="189"/>
      <c r="BD289" s="189"/>
      <c r="BE289" s="189"/>
      <c r="BF289" s="189"/>
      <c r="BG289" s="189"/>
      <c r="BI289" s="177"/>
      <c r="BJ289" s="177"/>
      <c r="BK289" s="177"/>
      <c r="BL289" s="177"/>
      <c r="BM289" s="176"/>
      <c r="BN289" s="176"/>
      <c r="BO289" s="153"/>
      <c r="BP289" s="176"/>
      <c r="BQ289" s="177"/>
      <c r="BR289" s="177"/>
      <c r="BS289" s="177"/>
      <c r="BT289" s="155"/>
      <c r="BU289" s="155"/>
      <c r="BV289" s="151"/>
      <c r="BW289" s="151"/>
      <c r="BX289" s="151"/>
      <c r="BY289" s="151"/>
    </row>
    <row r="290" customFormat="false" ht="12.75" hidden="false" customHeight="false" outlineLevel="0" collapsed="false">
      <c r="A290" s="160"/>
      <c r="B290" s="160"/>
      <c r="C290" s="160"/>
      <c r="D290" s="187"/>
      <c r="E290" s="187"/>
      <c r="F290" s="160"/>
      <c r="G290" s="160"/>
      <c r="H290" s="160"/>
      <c r="I290" s="160"/>
      <c r="J290" s="160"/>
      <c r="K290" s="160"/>
      <c r="L290" s="160"/>
      <c r="M290" s="160"/>
      <c r="N290" s="160"/>
      <c r="O290" s="160"/>
      <c r="P290" s="160"/>
      <c r="Q290" s="160"/>
      <c r="R290" s="160"/>
      <c r="S290" s="160"/>
      <c r="T290" s="143"/>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88"/>
      <c r="AX290" s="180"/>
      <c r="AY290" s="180"/>
      <c r="AZ290" s="180"/>
      <c r="BA290" s="180"/>
      <c r="BB290" s="123"/>
      <c r="BC290" s="189"/>
      <c r="BD290" s="189"/>
      <c r="BE290" s="189"/>
      <c r="BF290" s="189"/>
      <c r="BG290" s="189"/>
      <c r="BI290" s="177"/>
      <c r="BJ290" s="177"/>
      <c r="BK290" s="177"/>
      <c r="BL290" s="177"/>
      <c r="BM290" s="176"/>
      <c r="BN290" s="176"/>
      <c r="BO290" s="153"/>
      <c r="BP290" s="176"/>
      <c r="BQ290" s="177"/>
      <c r="BR290" s="177"/>
      <c r="BS290" s="177"/>
      <c r="BT290" s="155"/>
      <c r="BU290" s="155"/>
      <c r="BV290" s="151"/>
      <c r="BW290" s="151"/>
      <c r="BX290" s="151"/>
      <c r="BY290" s="151"/>
    </row>
    <row r="291" customFormat="false" ht="12.75" hidden="false" customHeight="false" outlineLevel="0" collapsed="false">
      <c r="A291" s="160"/>
      <c r="B291" s="160"/>
      <c r="C291" s="160"/>
      <c r="D291" s="187"/>
      <c r="E291" s="187"/>
      <c r="F291" s="160"/>
      <c r="G291" s="160"/>
      <c r="H291" s="160"/>
      <c r="I291" s="160"/>
      <c r="J291" s="160"/>
      <c r="K291" s="160"/>
      <c r="L291" s="160"/>
      <c r="M291" s="160"/>
      <c r="N291" s="160"/>
      <c r="O291" s="160"/>
      <c r="P291" s="160"/>
      <c r="Q291" s="160"/>
      <c r="R291" s="160"/>
      <c r="S291" s="160"/>
      <c r="T291" s="143"/>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88"/>
      <c r="AX291" s="180"/>
      <c r="AY291" s="180"/>
      <c r="AZ291" s="180"/>
      <c r="BA291" s="180"/>
      <c r="BB291" s="123"/>
      <c r="BC291" s="189"/>
      <c r="BD291" s="189"/>
      <c r="BE291" s="189"/>
      <c r="BF291" s="189"/>
      <c r="BG291" s="189"/>
      <c r="BI291" s="177"/>
      <c r="BJ291" s="177"/>
      <c r="BK291" s="177"/>
      <c r="BL291" s="177"/>
      <c r="BM291" s="176"/>
      <c r="BN291" s="176"/>
      <c r="BO291" s="153"/>
      <c r="BP291" s="176"/>
      <c r="BQ291" s="177"/>
      <c r="BR291" s="177"/>
      <c r="BS291" s="177"/>
      <c r="BT291" s="155"/>
      <c r="BU291" s="155"/>
      <c r="BV291" s="151"/>
      <c r="BW291" s="151"/>
      <c r="BX291" s="151"/>
      <c r="BY291" s="151"/>
    </row>
    <row r="292" customFormat="false" ht="12.75" hidden="false" customHeight="false" outlineLevel="0" collapsed="false">
      <c r="A292" s="160"/>
      <c r="B292" s="160"/>
      <c r="C292" s="160"/>
      <c r="D292" s="187"/>
      <c r="E292" s="187"/>
      <c r="F292" s="160"/>
      <c r="G292" s="160"/>
      <c r="H292" s="160"/>
      <c r="I292" s="160"/>
      <c r="J292" s="160"/>
      <c r="K292" s="160"/>
      <c r="L292" s="160"/>
      <c r="M292" s="160"/>
      <c r="N292" s="160"/>
      <c r="O292" s="160"/>
      <c r="P292" s="160"/>
      <c r="Q292" s="160"/>
      <c r="R292" s="160"/>
      <c r="S292" s="160"/>
      <c r="T292" s="143"/>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88"/>
      <c r="AX292" s="180"/>
      <c r="AY292" s="180"/>
      <c r="AZ292" s="180"/>
      <c r="BA292" s="180"/>
      <c r="BB292" s="123"/>
      <c r="BC292" s="189"/>
      <c r="BD292" s="189"/>
      <c r="BE292" s="189"/>
      <c r="BF292" s="189"/>
      <c r="BG292" s="189"/>
      <c r="BI292" s="177"/>
      <c r="BJ292" s="177"/>
      <c r="BK292" s="177"/>
      <c r="BL292" s="177"/>
      <c r="BM292" s="176"/>
      <c r="BN292" s="176"/>
      <c r="BO292" s="153"/>
      <c r="BP292" s="176"/>
      <c r="BQ292" s="177"/>
      <c r="BR292" s="177"/>
      <c r="BS292" s="177"/>
      <c r="BT292" s="155"/>
      <c r="BU292" s="155"/>
      <c r="BV292" s="151"/>
      <c r="BW292" s="151"/>
      <c r="BX292" s="151"/>
      <c r="BY292" s="151"/>
    </row>
    <row r="293" customFormat="false" ht="12.75" hidden="false" customHeight="false" outlineLevel="0" collapsed="false">
      <c r="A293" s="160"/>
      <c r="B293" s="160"/>
      <c r="C293" s="160"/>
      <c r="D293" s="187"/>
      <c r="E293" s="187"/>
      <c r="F293" s="160"/>
      <c r="G293" s="160"/>
      <c r="H293" s="160"/>
      <c r="I293" s="160"/>
      <c r="J293" s="160"/>
      <c r="K293" s="160"/>
      <c r="L293" s="160"/>
      <c r="M293" s="160"/>
      <c r="N293" s="160"/>
      <c r="O293" s="160"/>
      <c r="P293" s="160"/>
      <c r="Q293" s="160"/>
      <c r="R293" s="160"/>
      <c r="S293" s="160"/>
      <c r="T293" s="143"/>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88"/>
      <c r="AX293" s="180"/>
      <c r="AY293" s="180"/>
      <c r="AZ293" s="180"/>
      <c r="BA293" s="180"/>
      <c r="BB293" s="123"/>
      <c r="BC293" s="189"/>
      <c r="BD293" s="189"/>
      <c r="BE293" s="189"/>
      <c r="BF293" s="189"/>
      <c r="BG293" s="189"/>
      <c r="BI293" s="177"/>
      <c r="BJ293" s="177"/>
      <c r="BK293" s="177"/>
      <c r="BL293" s="177"/>
      <c r="BM293" s="176"/>
      <c r="BN293" s="176"/>
      <c r="BO293" s="153"/>
      <c r="BP293" s="176"/>
      <c r="BQ293" s="177"/>
      <c r="BR293" s="177"/>
      <c r="BS293" s="177"/>
      <c r="BT293" s="155"/>
      <c r="BU293" s="155"/>
      <c r="BV293" s="151"/>
      <c r="BW293" s="151"/>
      <c r="BX293" s="151"/>
      <c r="BY293" s="151"/>
    </row>
    <row r="294" customFormat="false" ht="12.75" hidden="false" customHeight="false" outlineLevel="0" collapsed="false">
      <c r="A294" s="160"/>
      <c r="B294" s="160"/>
      <c r="C294" s="160"/>
      <c r="D294" s="187"/>
      <c r="E294" s="187"/>
      <c r="F294" s="160"/>
      <c r="G294" s="160"/>
      <c r="H294" s="160"/>
      <c r="I294" s="160"/>
      <c r="J294" s="160"/>
      <c r="K294" s="160"/>
      <c r="L294" s="160"/>
      <c r="M294" s="160"/>
      <c r="N294" s="160"/>
      <c r="O294" s="160"/>
      <c r="P294" s="160"/>
      <c r="Q294" s="160"/>
      <c r="R294" s="160"/>
      <c r="S294" s="160"/>
      <c r="T294" s="143"/>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88"/>
      <c r="AX294" s="180"/>
      <c r="AY294" s="180"/>
      <c r="AZ294" s="180"/>
      <c r="BA294" s="180"/>
      <c r="BB294" s="123"/>
      <c r="BC294" s="189"/>
      <c r="BD294" s="189"/>
      <c r="BE294" s="189"/>
      <c r="BF294" s="189"/>
      <c r="BG294" s="189"/>
      <c r="BI294" s="177"/>
      <c r="BJ294" s="177"/>
      <c r="BK294" s="177"/>
      <c r="BL294" s="177"/>
      <c r="BM294" s="176"/>
      <c r="BN294" s="176"/>
      <c r="BO294" s="153"/>
      <c r="BP294" s="176"/>
      <c r="BQ294" s="177"/>
      <c r="BR294" s="177"/>
      <c r="BS294" s="177"/>
      <c r="BT294" s="155"/>
      <c r="BU294" s="155"/>
      <c r="BV294" s="151"/>
      <c r="BW294" s="151"/>
      <c r="BX294" s="151"/>
      <c r="BY294" s="151"/>
    </row>
    <row r="295" customFormat="false" ht="12.75" hidden="false" customHeight="false" outlineLevel="0" collapsed="false">
      <c r="A295" s="160"/>
      <c r="B295" s="160"/>
      <c r="C295" s="160"/>
      <c r="D295" s="187"/>
      <c r="E295" s="187"/>
      <c r="F295" s="160"/>
      <c r="G295" s="160"/>
      <c r="H295" s="160"/>
      <c r="I295" s="160"/>
      <c r="J295" s="160"/>
      <c r="K295" s="160"/>
      <c r="L295" s="160"/>
      <c r="M295" s="160"/>
      <c r="N295" s="160"/>
      <c r="O295" s="160"/>
      <c r="P295" s="160"/>
      <c r="Q295" s="160"/>
      <c r="R295" s="160"/>
      <c r="S295" s="160"/>
      <c r="T295" s="143"/>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88"/>
      <c r="AX295" s="180"/>
      <c r="AY295" s="180"/>
      <c r="AZ295" s="180"/>
      <c r="BA295" s="180"/>
      <c r="BB295" s="123"/>
      <c r="BC295" s="189"/>
      <c r="BD295" s="189"/>
      <c r="BE295" s="189"/>
      <c r="BF295" s="189"/>
      <c r="BG295" s="189"/>
      <c r="BI295" s="177"/>
      <c r="BJ295" s="177"/>
      <c r="BK295" s="177"/>
      <c r="BL295" s="177"/>
      <c r="BM295" s="176"/>
      <c r="BN295" s="176"/>
      <c r="BO295" s="153"/>
      <c r="BP295" s="176"/>
      <c r="BQ295" s="177"/>
      <c r="BR295" s="177"/>
      <c r="BS295" s="177"/>
      <c r="BT295" s="155"/>
      <c r="BU295" s="155"/>
      <c r="BV295" s="151"/>
      <c r="BW295" s="151"/>
      <c r="BX295" s="151"/>
      <c r="BY295" s="151"/>
    </row>
    <row r="296" customFormat="false" ht="12.75" hidden="false" customHeight="false" outlineLevel="0" collapsed="false">
      <c r="A296" s="160"/>
      <c r="B296" s="160"/>
      <c r="C296" s="160"/>
      <c r="D296" s="187"/>
      <c r="E296" s="187"/>
      <c r="F296" s="160"/>
      <c r="G296" s="160"/>
      <c r="H296" s="160"/>
      <c r="I296" s="160"/>
      <c r="J296" s="160"/>
      <c r="K296" s="160"/>
      <c r="L296" s="160"/>
      <c r="M296" s="160"/>
      <c r="N296" s="160"/>
      <c r="O296" s="160"/>
      <c r="P296" s="160"/>
      <c r="Q296" s="160"/>
      <c r="R296" s="160"/>
      <c r="S296" s="160"/>
      <c r="T296" s="143"/>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88"/>
      <c r="AX296" s="180"/>
      <c r="AY296" s="180"/>
      <c r="AZ296" s="180"/>
      <c r="BA296" s="180"/>
      <c r="BB296" s="123"/>
      <c r="BC296" s="189"/>
      <c r="BD296" s="189"/>
      <c r="BE296" s="189"/>
      <c r="BF296" s="189"/>
      <c r="BG296" s="189"/>
      <c r="BI296" s="177"/>
      <c r="BJ296" s="177"/>
      <c r="BK296" s="177"/>
      <c r="BL296" s="177"/>
      <c r="BM296" s="176"/>
      <c r="BN296" s="176"/>
      <c r="BO296" s="153"/>
      <c r="BP296" s="176"/>
      <c r="BQ296" s="177"/>
      <c r="BR296" s="177"/>
      <c r="BS296" s="177"/>
      <c r="BT296" s="155"/>
      <c r="BU296" s="155"/>
      <c r="BV296" s="151"/>
      <c r="BW296" s="151"/>
      <c r="BX296" s="151"/>
      <c r="BY296" s="151"/>
    </row>
    <row r="297" customFormat="false" ht="12.75" hidden="false" customHeight="false" outlineLevel="0" collapsed="false">
      <c r="A297" s="160"/>
      <c r="B297" s="160"/>
      <c r="C297" s="160"/>
      <c r="D297" s="187"/>
      <c r="E297" s="187"/>
      <c r="F297" s="160"/>
      <c r="G297" s="160"/>
      <c r="H297" s="160"/>
      <c r="I297" s="160"/>
      <c r="J297" s="160"/>
      <c r="K297" s="160"/>
      <c r="L297" s="160"/>
      <c r="M297" s="160"/>
      <c r="N297" s="160"/>
      <c r="O297" s="160"/>
      <c r="P297" s="160"/>
      <c r="Q297" s="160"/>
      <c r="R297" s="160"/>
      <c r="S297" s="160"/>
      <c r="T297" s="143"/>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88"/>
      <c r="AX297" s="180"/>
      <c r="AY297" s="180"/>
      <c r="AZ297" s="180"/>
      <c r="BA297" s="180"/>
      <c r="BB297" s="123"/>
      <c r="BC297" s="189"/>
      <c r="BD297" s="189"/>
      <c r="BE297" s="189"/>
      <c r="BF297" s="189"/>
      <c r="BG297" s="189"/>
      <c r="BI297" s="177"/>
      <c r="BJ297" s="177"/>
      <c r="BK297" s="177"/>
      <c r="BL297" s="177"/>
      <c r="BM297" s="176"/>
      <c r="BN297" s="176"/>
      <c r="BO297" s="153"/>
      <c r="BP297" s="176"/>
      <c r="BQ297" s="177"/>
      <c r="BR297" s="177"/>
      <c r="BS297" s="177"/>
      <c r="BT297" s="155"/>
      <c r="BU297" s="155"/>
      <c r="BV297" s="151"/>
      <c r="BW297" s="151"/>
      <c r="BX297" s="151"/>
      <c r="BY297" s="151"/>
    </row>
    <row r="298" customFormat="false" ht="12.75" hidden="false" customHeight="false" outlineLevel="0" collapsed="false">
      <c r="A298" s="160"/>
      <c r="B298" s="160"/>
      <c r="C298" s="160"/>
      <c r="D298" s="187"/>
      <c r="E298" s="187"/>
      <c r="F298" s="160"/>
      <c r="G298" s="160"/>
      <c r="H298" s="160"/>
      <c r="I298" s="160"/>
      <c r="J298" s="160"/>
      <c r="K298" s="160"/>
      <c r="L298" s="160"/>
      <c r="M298" s="160"/>
      <c r="N298" s="160"/>
      <c r="O298" s="160"/>
      <c r="P298" s="160"/>
      <c r="Q298" s="160"/>
      <c r="R298" s="160"/>
      <c r="S298" s="160"/>
      <c r="T298" s="143"/>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88"/>
      <c r="AX298" s="180"/>
      <c r="AY298" s="180"/>
      <c r="AZ298" s="180"/>
      <c r="BA298" s="180"/>
      <c r="BB298" s="123"/>
      <c r="BC298" s="189"/>
      <c r="BD298" s="189"/>
      <c r="BE298" s="189"/>
      <c r="BF298" s="189"/>
      <c r="BG298" s="189"/>
      <c r="BI298" s="177"/>
      <c r="BJ298" s="177"/>
      <c r="BK298" s="177"/>
      <c r="BL298" s="177"/>
      <c r="BM298" s="176"/>
      <c r="BN298" s="176"/>
      <c r="BO298" s="153"/>
      <c r="BP298" s="176"/>
      <c r="BQ298" s="177"/>
      <c r="BR298" s="177"/>
      <c r="BS298" s="177"/>
      <c r="BT298" s="155"/>
      <c r="BU298" s="155"/>
      <c r="BV298" s="151"/>
      <c r="BW298" s="151"/>
      <c r="BX298" s="151"/>
      <c r="BY298" s="151"/>
    </row>
    <row r="299" customFormat="false" ht="12.75" hidden="false" customHeight="false" outlineLevel="0" collapsed="false">
      <c r="A299" s="160"/>
      <c r="B299" s="160"/>
      <c r="C299" s="160"/>
      <c r="D299" s="187"/>
      <c r="E299" s="187"/>
      <c r="F299" s="160"/>
      <c r="G299" s="160"/>
      <c r="H299" s="160"/>
      <c r="I299" s="160"/>
      <c r="J299" s="160"/>
      <c r="K299" s="160"/>
      <c r="L299" s="160"/>
      <c r="M299" s="160"/>
      <c r="N299" s="160"/>
      <c r="O299" s="160"/>
      <c r="P299" s="160"/>
      <c r="Q299" s="160"/>
      <c r="R299" s="160"/>
      <c r="S299" s="160"/>
      <c r="T299" s="143"/>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88"/>
      <c r="AX299" s="180"/>
      <c r="AY299" s="180"/>
      <c r="AZ299" s="180"/>
      <c r="BA299" s="180"/>
      <c r="BB299" s="123"/>
      <c r="BC299" s="189"/>
      <c r="BD299" s="189"/>
      <c r="BE299" s="189"/>
      <c r="BF299" s="189"/>
      <c r="BG299" s="189"/>
      <c r="BI299" s="177"/>
      <c r="BJ299" s="177"/>
      <c r="BK299" s="177"/>
      <c r="BL299" s="177"/>
      <c r="BM299" s="176"/>
      <c r="BN299" s="176"/>
      <c r="BO299" s="153"/>
      <c r="BP299" s="176"/>
      <c r="BQ299" s="177"/>
      <c r="BR299" s="177"/>
      <c r="BS299" s="177"/>
      <c r="BT299" s="155"/>
      <c r="BU299" s="155"/>
      <c r="BV299" s="151"/>
      <c r="BW299" s="151"/>
      <c r="BX299" s="151"/>
      <c r="BY299" s="151"/>
    </row>
    <row r="300" customFormat="false" ht="12.75" hidden="false" customHeight="false" outlineLevel="0" collapsed="false">
      <c r="A300" s="160"/>
      <c r="B300" s="160"/>
      <c r="C300" s="160"/>
      <c r="D300" s="187"/>
      <c r="E300" s="187"/>
      <c r="F300" s="160"/>
      <c r="G300" s="160"/>
      <c r="H300" s="160"/>
      <c r="I300" s="160"/>
      <c r="J300" s="160"/>
      <c r="K300" s="160"/>
      <c r="L300" s="160"/>
      <c r="M300" s="160"/>
      <c r="N300" s="160"/>
      <c r="O300" s="160"/>
      <c r="P300" s="160"/>
      <c r="Q300" s="160"/>
      <c r="R300" s="160"/>
      <c r="S300" s="160"/>
      <c r="T300" s="143"/>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88"/>
      <c r="AX300" s="180"/>
      <c r="AY300" s="180"/>
      <c r="AZ300" s="180"/>
      <c r="BA300" s="180"/>
      <c r="BB300" s="123"/>
      <c r="BC300" s="189"/>
      <c r="BD300" s="189"/>
      <c r="BE300" s="189"/>
      <c r="BF300" s="189"/>
      <c r="BG300" s="189"/>
      <c r="BI300" s="177"/>
      <c r="BJ300" s="177"/>
      <c r="BK300" s="177"/>
      <c r="BL300" s="177"/>
      <c r="BM300" s="176"/>
      <c r="BN300" s="176"/>
      <c r="BO300" s="153"/>
      <c r="BP300" s="176"/>
      <c r="BQ300" s="177"/>
      <c r="BR300" s="177"/>
      <c r="BS300" s="177"/>
      <c r="BT300" s="155"/>
      <c r="BU300" s="155"/>
      <c r="BV300" s="151"/>
      <c r="BW300" s="151"/>
      <c r="BX300" s="151"/>
      <c r="BY300" s="151"/>
    </row>
    <row r="301" customFormat="false" ht="12.75" hidden="false" customHeight="false" outlineLevel="0" collapsed="false">
      <c r="A301" s="160"/>
      <c r="B301" s="160"/>
      <c r="C301" s="160"/>
      <c r="D301" s="187"/>
      <c r="E301" s="187"/>
      <c r="F301" s="160"/>
      <c r="G301" s="160"/>
      <c r="H301" s="160"/>
      <c r="I301" s="160"/>
      <c r="J301" s="160"/>
      <c r="K301" s="160"/>
      <c r="L301" s="160"/>
      <c r="M301" s="160"/>
      <c r="N301" s="160"/>
      <c r="O301" s="160"/>
      <c r="P301" s="160"/>
      <c r="Q301" s="160"/>
      <c r="R301" s="160"/>
      <c r="S301" s="160"/>
      <c r="T301" s="143"/>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88"/>
      <c r="AX301" s="180"/>
      <c r="AY301" s="180"/>
      <c r="AZ301" s="180"/>
      <c r="BA301" s="180"/>
      <c r="BB301" s="123"/>
      <c r="BC301" s="189"/>
      <c r="BD301" s="189"/>
      <c r="BE301" s="189"/>
      <c r="BF301" s="189"/>
      <c r="BG301" s="189"/>
      <c r="BI301" s="177"/>
      <c r="BJ301" s="177"/>
      <c r="BK301" s="177"/>
      <c r="BL301" s="177"/>
      <c r="BM301" s="176"/>
      <c r="BN301" s="176"/>
      <c r="BO301" s="153"/>
      <c r="BP301" s="176"/>
      <c r="BQ301" s="177"/>
      <c r="BR301" s="177"/>
      <c r="BS301" s="177"/>
      <c r="BT301" s="155"/>
      <c r="BU301" s="155"/>
      <c r="BV301" s="151"/>
      <c r="BW301" s="151"/>
      <c r="BX301" s="151"/>
      <c r="BY301" s="151"/>
    </row>
    <row r="302" customFormat="false" ht="12.75" hidden="false" customHeight="false" outlineLevel="0" collapsed="false">
      <c r="A302" s="160"/>
      <c r="B302" s="160"/>
      <c r="C302" s="160"/>
      <c r="D302" s="187"/>
      <c r="E302" s="187"/>
      <c r="F302" s="160"/>
      <c r="G302" s="160"/>
      <c r="H302" s="160"/>
      <c r="I302" s="160"/>
      <c r="J302" s="160"/>
      <c r="K302" s="160"/>
      <c r="L302" s="160"/>
      <c r="M302" s="160"/>
      <c r="N302" s="160"/>
      <c r="O302" s="160"/>
      <c r="P302" s="160"/>
      <c r="Q302" s="160"/>
      <c r="R302" s="160"/>
      <c r="S302" s="160"/>
      <c r="T302" s="143"/>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88"/>
      <c r="AX302" s="180"/>
      <c r="AY302" s="180"/>
      <c r="AZ302" s="180"/>
      <c r="BA302" s="180"/>
      <c r="BB302" s="123"/>
      <c r="BC302" s="189"/>
      <c r="BD302" s="189"/>
      <c r="BE302" s="189"/>
      <c r="BF302" s="189"/>
      <c r="BG302" s="189"/>
      <c r="BI302" s="177"/>
      <c r="BJ302" s="177"/>
      <c r="BK302" s="177"/>
      <c r="BL302" s="177"/>
      <c r="BM302" s="176"/>
      <c r="BN302" s="176"/>
      <c r="BO302" s="153"/>
      <c r="BP302" s="176"/>
      <c r="BQ302" s="177"/>
      <c r="BR302" s="177"/>
      <c r="BS302" s="177"/>
      <c r="BT302" s="155"/>
      <c r="BU302" s="155"/>
      <c r="BV302" s="151"/>
      <c r="BW302" s="151"/>
      <c r="BX302" s="151"/>
      <c r="BY302" s="151"/>
    </row>
    <row r="303" customFormat="false" ht="12.75" hidden="false" customHeight="false" outlineLevel="0" collapsed="false">
      <c r="A303" s="160"/>
      <c r="B303" s="160"/>
      <c r="C303" s="160"/>
      <c r="D303" s="187"/>
      <c r="E303" s="187"/>
      <c r="F303" s="160"/>
      <c r="G303" s="160"/>
      <c r="H303" s="160"/>
      <c r="I303" s="160"/>
      <c r="J303" s="160"/>
      <c r="K303" s="160"/>
      <c r="L303" s="160"/>
      <c r="M303" s="160"/>
      <c r="N303" s="160"/>
      <c r="O303" s="160"/>
      <c r="P303" s="160"/>
      <c r="Q303" s="160"/>
      <c r="R303" s="160"/>
      <c r="S303" s="160"/>
      <c r="T303" s="143"/>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88"/>
      <c r="AX303" s="180"/>
      <c r="AY303" s="180"/>
      <c r="AZ303" s="180"/>
      <c r="BA303" s="180"/>
      <c r="BB303" s="123"/>
      <c r="BC303" s="189"/>
      <c r="BD303" s="189"/>
      <c r="BE303" s="189"/>
      <c r="BF303" s="189"/>
      <c r="BG303" s="189"/>
      <c r="BI303" s="177"/>
      <c r="BJ303" s="177"/>
      <c r="BK303" s="177"/>
      <c r="BL303" s="177"/>
      <c r="BM303" s="176"/>
      <c r="BN303" s="176"/>
      <c r="BO303" s="153"/>
      <c r="BP303" s="176"/>
      <c r="BQ303" s="177"/>
      <c r="BR303" s="177"/>
      <c r="BS303" s="177"/>
      <c r="BT303" s="155"/>
      <c r="BU303" s="155"/>
      <c r="BV303" s="151"/>
      <c r="BW303" s="151"/>
      <c r="BX303" s="151"/>
      <c r="BY303" s="151"/>
    </row>
    <row r="304" customFormat="false" ht="12.75" hidden="false" customHeight="false" outlineLevel="0" collapsed="false">
      <c r="A304" s="160"/>
      <c r="B304" s="160"/>
      <c r="C304" s="160"/>
      <c r="D304" s="187"/>
      <c r="E304" s="187"/>
      <c r="F304" s="160"/>
      <c r="G304" s="160"/>
      <c r="H304" s="160"/>
      <c r="I304" s="160"/>
      <c r="J304" s="160"/>
      <c r="K304" s="160"/>
      <c r="L304" s="160"/>
      <c r="M304" s="160"/>
      <c r="N304" s="160"/>
      <c r="O304" s="160"/>
      <c r="P304" s="160"/>
      <c r="Q304" s="160"/>
      <c r="R304" s="160"/>
      <c r="S304" s="160"/>
      <c r="T304" s="143"/>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88"/>
      <c r="AX304" s="180"/>
      <c r="AY304" s="180"/>
      <c r="AZ304" s="180"/>
      <c r="BA304" s="180"/>
      <c r="BB304" s="123"/>
      <c r="BC304" s="189"/>
      <c r="BD304" s="189"/>
      <c r="BE304" s="189"/>
      <c r="BF304" s="189"/>
      <c r="BG304" s="189"/>
      <c r="BI304" s="177"/>
      <c r="BJ304" s="177"/>
      <c r="BK304" s="177"/>
      <c r="BL304" s="177"/>
      <c r="BM304" s="176"/>
      <c r="BN304" s="176"/>
      <c r="BO304" s="153"/>
      <c r="BP304" s="176"/>
      <c r="BQ304" s="177"/>
      <c r="BR304" s="177"/>
      <c r="BS304" s="177"/>
      <c r="BT304" s="155"/>
      <c r="BU304" s="155"/>
      <c r="BV304" s="151"/>
      <c r="BW304" s="151"/>
      <c r="BX304" s="151"/>
      <c r="BY304" s="151"/>
    </row>
    <row r="305" customFormat="false" ht="12.75" hidden="false" customHeight="false" outlineLevel="0" collapsed="false">
      <c r="A305" s="160"/>
      <c r="B305" s="160"/>
      <c r="C305" s="160"/>
      <c r="D305" s="187"/>
      <c r="E305" s="187"/>
      <c r="F305" s="160"/>
      <c r="G305" s="160"/>
      <c r="H305" s="160"/>
      <c r="I305" s="160"/>
      <c r="J305" s="160"/>
      <c r="K305" s="160"/>
      <c r="L305" s="160"/>
      <c r="M305" s="160"/>
      <c r="N305" s="160"/>
      <c r="O305" s="160"/>
      <c r="P305" s="160"/>
      <c r="Q305" s="160"/>
      <c r="R305" s="160"/>
      <c r="S305" s="160"/>
      <c r="T305" s="143"/>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88"/>
      <c r="AX305" s="180"/>
      <c r="AY305" s="180"/>
      <c r="AZ305" s="180"/>
      <c r="BA305" s="180"/>
      <c r="BB305" s="123"/>
      <c r="BC305" s="189"/>
      <c r="BD305" s="189"/>
      <c r="BE305" s="189"/>
      <c r="BF305" s="189"/>
      <c r="BG305" s="189"/>
      <c r="BI305" s="177"/>
      <c r="BJ305" s="177"/>
      <c r="BK305" s="177"/>
      <c r="BL305" s="177"/>
      <c r="BM305" s="176"/>
      <c r="BN305" s="176"/>
      <c r="BO305" s="153"/>
      <c r="BP305" s="176"/>
      <c r="BQ305" s="177"/>
      <c r="BR305" s="177"/>
      <c r="BS305" s="177"/>
      <c r="BT305" s="155"/>
      <c r="BU305" s="155"/>
      <c r="BV305" s="151"/>
      <c r="BW305" s="151"/>
      <c r="BX305" s="151"/>
      <c r="BY305" s="151"/>
    </row>
    <row r="306" customFormat="false" ht="12.75" hidden="false" customHeight="false" outlineLevel="0" collapsed="false">
      <c r="A306" s="160"/>
      <c r="B306" s="160"/>
      <c r="C306" s="160"/>
      <c r="D306" s="187"/>
      <c r="E306" s="187"/>
      <c r="F306" s="160"/>
      <c r="G306" s="160"/>
      <c r="H306" s="160"/>
      <c r="I306" s="160"/>
      <c r="J306" s="160"/>
      <c r="K306" s="160"/>
      <c r="L306" s="160"/>
      <c r="M306" s="160"/>
      <c r="N306" s="160"/>
      <c r="O306" s="160"/>
      <c r="P306" s="160"/>
      <c r="Q306" s="160"/>
      <c r="R306" s="160"/>
      <c r="S306" s="160"/>
      <c r="T306" s="143"/>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88"/>
      <c r="AX306" s="180"/>
      <c r="AY306" s="180"/>
      <c r="AZ306" s="180"/>
      <c r="BA306" s="180"/>
      <c r="BB306" s="123"/>
      <c r="BC306" s="189"/>
      <c r="BD306" s="189"/>
      <c r="BE306" s="189"/>
      <c r="BF306" s="189"/>
      <c r="BG306" s="189"/>
      <c r="BI306" s="177"/>
      <c r="BJ306" s="177"/>
      <c r="BK306" s="177"/>
      <c r="BL306" s="177"/>
      <c r="BM306" s="176"/>
      <c r="BN306" s="176"/>
      <c r="BO306" s="153"/>
      <c r="BP306" s="176"/>
      <c r="BQ306" s="177"/>
      <c r="BR306" s="177"/>
      <c r="BS306" s="177"/>
      <c r="BT306" s="155"/>
      <c r="BU306" s="155"/>
      <c r="BV306" s="151"/>
      <c r="BW306" s="151"/>
      <c r="BX306" s="151"/>
      <c r="BY306" s="151"/>
    </row>
    <row r="307" customFormat="false" ht="12.75" hidden="false" customHeight="false" outlineLevel="0" collapsed="false">
      <c r="A307" s="160"/>
      <c r="B307" s="160"/>
      <c r="C307" s="160"/>
      <c r="D307" s="187"/>
      <c r="E307" s="187"/>
      <c r="F307" s="160"/>
      <c r="G307" s="160"/>
      <c r="H307" s="160"/>
      <c r="I307" s="160"/>
      <c r="J307" s="160"/>
      <c r="K307" s="160"/>
      <c r="L307" s="160"/>
      <c r="M307" s="160"/>
      <c r="N307" s="160"/>
      <c r="O307" s="160"/>
      <c r="P307" s="160"/>
      <c r="Q307" s="160"/>
      <c r="R307" s="160"/>
      <c r="S307" s="160"/>
      <c r="T307" s="143"/>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88"/>
      <c r="AX307" s="180"/>
      <c r="AY307" s="180"/>
      <c r="AZ307" s="180"/>
      <c r="BA307" s="180"/>
      <c r="BB307" s="123"/>
      <c r="BC307" s="189"/>
      <c r="BD307" s="189"/>
      <c r="BE307" s="189"/>
      <c r="BF307" s="189"/>
      <c r="BG307" s="189"/>
      <c r="BI307" s="177"/>
      <c r="BJ307" s="177"/>
      <c r="BK307" s="177"/>
      <c r="BL307" s="177"/>
      <c r="BM307" s="176"/>
      <c r="BN307" s="176"/>
      <c r="BO307" s="153"/>
      <c r="BP307" s="176"/>
      <c r="BQ307" s="177"/>
      <c r="BR307" s="177"/>
      <c r="BS307" s="177"/>
      <c r="BT307" s="155"/>
      <c r="BU307" s="155"/>
      <c r="BV307" s="151"/>
      <c r="BW307" s="151"/>
      <c r="BX307" s="151"/>
      <c r="BY307" s="151"/>
    </row>
    <row r="308" customFormat="false" ht="12.75" hidden="false" customHeight="false" outlineLevel="0" collapsed="false">
      <c r="A308" s="160"/>
      <c r="B308" s="160"/>
      <c r="C308" s="160"/>
      <c r="D308" s="187"/>
      <c r="E308" s="187"/>
      <c r="F308" s="160"/>
      <c r="G308" s="160"/>
      <c r="H308" s="160"/>
      <c r="I308" s="160"/>
      <c r="J308" s="160"/>
      <c r="K308" s="160"/>
      <c r="L308" s="160"/>
      <c r="M308" s="160"/>
      <c r="N308" s="160"/>
      <c r="O308" s="160"/>
      <c r="P308" s="160"/>
      <c r="Q308" s="160"/>
      <c r="R308" s="160"/>
      <c r="S308" s="160"/>
      <c r="T308" s="143"/>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88"/>
      <c r="AX308" s="180"/>
      <c r="AY308" s="180"/>
      <c r="AZ308" s="180"/>
      <c r="BA308" s="180"/>
      <c r="BB308" s="123"/>
      <c r="BC308" s="189"/>
      <c r="BD308" s="189"/>
      <c r="BE308" s="189"/>
      <c r="BF308" s="189"/>
      <c r="BG308" s="189"/>
      <c r="BI308" s="177"/>
      <c r="BJ308" s="177"/>
      <c r="BK308" s="177"/>
      <c r="BL308" s="177"/>
      <c r="BM308" s="176"/>
      <c r="BN308" s="176"/>
      <c r="BO308" s="153"/>
      <c r="BP308" s="176"/>
      <c r="BQ308" s="177"/>
      <c r="BR308" s="177"/>
      <c r="BS308" s="177"/>
      <c r="BT308" s="155"/>
      <c r="BU308" s="155"/>
      <c r="BV308" s="151"/>
      <c r="BW308" s="151"/>
      <c r="BX308" s="151"/>
      <c r="BY308" s="151"/>
    </row>
    <row r="309" customFormat="false" ht="12.75" hidden="false" customHeight="false" outlineLevel="0" collapsed="false">
      <c r="A309" s="160"/>
      <c r="B309" s="160"/>
      <c r="C309" s="160"/>
      <c r="D309" s="187"/>
      <c r="E309" s="187"/>
      <c r="F309" s="160"/>
      <c r="G309" s="160"/>
      <c r="H309" s="160"/>
      <c r="I309" s="160"/>
      <c r="J309" s="160"/>
      <c r="K309" s="160"/>
      <c r="L309" s="160"/>
      <c r="M309" s="160"/>
      <c r="N309" s="160"/>
      <c r="O309" s="160"/>
      <c r="P309" s="160"/>
      <c r="Q309" s="160"/>
      <c r="R309" s="160"/>
      <c r="S309" s="160"/>
      <c r="T309" s="143"/>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88"/>
      <c r="AX309" s="180"/>
      <c r="AY309" s="180"/>
      <c r="AZ309" s="180"/>
      <c r="BA309" s="180"/>
      <c r="BB309" s="123"/>
      <c r="BC309" s="189"/>
      <c r="BD309" s="189"/>
      <c r="BE309" s="189"/>
      <c r="BF309" s="189"/>
      <c r="BG309" s="189"/>
      <c r="BI309" s="177"/>
      <c r="BJ309" s="177"/>
      <c r="BK309" s="177"/>
      <c r="BL309" s="177"/>
      <c r="BM309" s="176"/>
      <c r="BN309" s="176"/>
      <c r="BO309" s="153"/>
      <c r="BP309" s="176"/>
      <c r="BQ309" s="177"/>
      <c r="BR309" s="177"/>
      <c r="BS309" s="177"/>
      <c r="BT309" s="155"/>
      <c r="BU309" s="155"/>
      <c r="BV309" s="151"/>
      <c r="BW309" s="151"/>
      <c r="BX309" s="151"/>
      <c r="BY309" s="151"/>
    </row>
    <row r="310" customFormat="false" ht="12.75" hidden="false" customHeight="false" outlineLevel="0" collapsed="false">
      <c r="A310" s="160"/>
      <c r="B310" s="160"/>
      <c r="C310" s="160"/>
      <c r="D310" s="187"/>
      <c r="E310" s="187"/>
      <c r="F310" s="160"/>
      <c r="G310" s="160"/>
      <c r="H310" s="160"/>
      <c r="I310" s="160"/>
      <c r="J310" s="160"/>
      <c r="K310" s="160"/>
      <c r="L310" s="160"/>
      <c r="M310" s="160"/>
      <c r="N310" s="160"/>
      <c r="O310" s="160"/>
      <c r="P310" s="160"/>
      <c r="Q310" s="160"/>
      <c r="R310" s="160"/>
      <c r="S310" s="160"/>
      <c r="T310" s="143"/>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88"/>
      <c r="AX310" s="180"/>
      <c r="AY310" s="180"/>
      <c r="AZ310" s="180"/>
      <c r="BA310" s="180"/>
      <c r="BB310" s="123"/>
      <c r="BC310" s="189"/>
      <c r="BD310" s="189"/>
      <c r="BE310" s="189"/>
      <c r="BF310" s="189"/>
      <c r="BG310" s="189"/>
      <c r="BI310" s="177"/>
      <c r="BJ310" s="177"/>
      <c r="BK310" s="177"/>
      <c r="BL310" s="177"/>
      <c r="BM310" s="176"/>
      <c r="BN310" s="176"/>
      <c r="BO310" s="153"/>
      <c r="BP310" s="176"/>
      <c r="BQ310" s="177"/>
      <c r="BR310" s="177"/>
      <c r="BS310" s="177"/>
      <c r="BT310" s="155"/>
      <c r="BU310" s="155"/>
      <c r="BV310" s="151"/>
      <c r="BW310" s="151"/>
      <c r="BX310" s="151"/>
      <c r="BY310" s="151"/>
    </row>
    <row r="311" customFormat="false" ht="12.75" hidden="false" customHeight="false" outlineLevel="0" collapsed="false">
      <c r="A311" s="160"/>
      <c r="B311" s="160"/>
      <c r="C311" s="160"/>
      <c r="D311" s="187"/>
      <c r="E311" s="187"/>
      <c r="F311" s="160"/>
      <c r="G311" s="160"/>
      <c r="H311" s="160"/>
      <c r="I311" s="160"/>
      <c r="J311" s="160"/>
      <c r="K311" s="160"/>
      <c r="L311" s="160"/>
      <c r="M311" s="160"/>
      <c r="N311" s="160"/>
      <c r="O311" s="160"/>
      <c r="P311" s="160"/>
      <c r="Q311" s="160"/>
      <c r="R311" s="160"/>
      <c r="S311" s="160"/>
      <c r="T311" s="143"/>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88"/>
      <c r="AX311" s="180"/>
      <c r="AY311" s="180"/>
      <c r="AZ311" s="180"/>
      <c r="BA311" s="180"/>
      <c r="BB311" s="123"/>
      <c r="BC311" s="189"/>
      <c r="BD311" s="189"/>
      <c r="BE311" s="189"/>
      <c r="BF311" s="189"/>
      <c r="BG311" s="189"/>
      <c r="BI311" s="177"/>
      <c r="BJ311" s="177"/>
      <c r="BK311" s="177"/>
      <c r="BL311" s="177"/>
      <c r="BM311" s="176"/>
      <c r="BN311" s="176"/>
      <c r="BO311" s="153"/>
      <c r="BP311" s="176"/>
      <c r="BQ311" s="177"/>
      <c r="BR311" s="177"/>
      <c r="BS311" s="177"/>
      <c r="BT311" s="155"/>
      <c r="BU311" s="155"/>
      <c r="BV311" s="151"/>
      <c r="BW311" s="151"/>
      <c r="BX311" s="151"/>
      <c r="BY311" s="151"/>
    </row>
    <row r="312" customFormat="false" ht="12.75" hidden="false" customHeight="false" outlineLevel="0" collapsed="false">
      <c r="A312" s="160"/>
      <c r="B312" s="160"/>
      <c r="C312" s="160"/>
      <c r="D312" s="187"/>
      <c r="E312" s="187"/>
      <c r="F312" s="160"/>
      <c r="G312" s="160"/>
      <c r="H312" s="160"/>
      <c r="I312" s="160"/>
      <c r="J312" s="160"/>
      <c r="K312" s="160"/>
      <c r="L312" s="160"/>
      <c r="M312" s="160"/>
      <c r="N312" s="160"/>
      <c r="O312" s="160"/>
      <c r="P312" s="160"/>
      <c r="Q312" s="160"/>
      <c r="R312" s="160"/>
      <c r="S312" s="160"/>
      <c r="T312" s="143"/>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88"/>
      <c r="AX312" s="180"/>
      <c r="AY312" s="180"/>
      <c r="AZ312" s="180"/>
      <c r="BA312" s="180"/>
      <c r="BB312" s="123"/>
      <c r="BC312" s="189"/>
      <c r="BD312" s="189"/>
      <c r="BE312" s="189"/>
      <c r="BF312" s="189"/>
      <c r="BG312" s="189"/>
      <c r="BI312" s="177"/>
      <c r="BJ312" s="177"/>
      <c r="BK312" s="177"/>
      <c r="BL312" s="177"/>
      <c r="BM312" s="176"/>
      <c r="BN312" s="176"/>
      <c r="BO312" s="153"/>
      <c r="BP312" s="176"/>
      <c r="BQ312" s="177"/>
      <c r="BR312" s="177"/>
      <c r="BS312" s="177"/>
      <c r="BT312" s="155"/>
      <c r="BU312" s="155"/>
      <c r="BV312" s="151"/>
      <c r="BW312" s="151"/>
      <c r="BX312" s="151"/>
      <c r="BY312" s="151"/>
    </row>
    <row r="313" customFormat="false" ht="12.75" hidden="false" customHeight="false" outlineLevel="0" collapsed="false">
      <c r="A313" s="160"/>
      <c r="B313" s="160"/>
      <c r="C313" s="160"/>
      <c r="D313" s="187"/>
      <c r="E313" s="187"/>
      <c r="F313" s="160"/>
      <c r="G313" s="160"/>
      <c r="H313" s="160"/>
      <c r="I313" s="160"/>
      <c r="J313" s="160"/>
      <c r="K313" s="160"/>
      <c r="L313" s="160"/>
      <c r="M313" s="160"/>
      <c r="N313" s="160"/>
      <c r="O313" s="160"/>
      <c r="P313" s="160"/>
      <c r="Q313" s="160"/>
      <c r="R313" s="160"/>
      <c r="S313" s="160"/>
      <c r="T313" s="143"/>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88"/>
      <c r="AX313" s="180"/>
      <c r="AY313" s="180"/>
      <c r="AZ313" s="180"/>
      <c r="BA313" s="180"/>
      <c r="BB313" s="123"/>
      <c r="BC313" s="189"/>
      <c r="BD313" s="189"/>
      <c r="BE313" s="189"/>
      <c r="BF313" s="189"/>
      <c r="BG313" s="189"/>
      <c r="BI313" s="177"/>
      <c r="BJ313" s="177"/>
      <c r="BK313" s="177"/>
      <c r="BL313" s="177"/>
      <c r="BM313" s="176"/>
      <c r="BN313" s="176"/>
      <c r="BO313" s="153"/>
      <c r="BP313" s="176"/>
      <c r="BQ313" s="177"/>
      <c r="BR313" s="177"/>
      <c r="BS313" s="177"/>
      <c r="BT313" s="155"/>
      <c r="BU313" s="155"/>
      <c r="BV313" s="151"/>
      <c r="BW313" s="151"/>
      <c r="BX313" s="151"/>
      <c r="BY313" s="151"/>
    </row>
    <row r="314" customFormat="false" ht="12.75" hidden="false" customHeight="false" outlineLevel="0" collapsed="false">
      <c r="A314" s="160"/>
      <c r="B314" s="160"/>
      <c r="C314" s="160"/>
      <c r="D314" s="187"/>
      <c r="E314" s="187"/>
      <c r="F314" s="160"/>
      <c r="G314" s="160"/>
      <c r="H314" s="160"/>
      <c r="I314" s="160"/>
      <c r="J314" s="160"/>
      <c r="K314" s="160"/>
      <c r="L314" s="160"/>
      <c r="M314" s="160"/>
      <c r="N314" s="160"/>
      <c r="O314" s="160"/>
      <c r="P314" s="160"/>
      <c r="Q314" s="160"/>
      <c r="R314" s="160"/>
      <c r="S314" s="160"/>
      <c r="T314" s="143"/>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88"/>
      <c r="AX314" s="180"/>
      <c r="AY314" s="180"/>
      <c r="AZ314" s="180"/>
      <c r="BA314" s="180"/>
      <c r="BB314" s="123"/>
      <c r="BC314" s="189"/>
      <c r="BD314" s="189"/>
      <c r="BE314" s="189"/>
      <c r="BF314" s="189"/>
      <c r="BG314" s="189"/>
      <c r="BI314" s="177"/>
      <c r="BJ314" s="177"/>
      <c r="BK314" s="177"/>
      <c r="BL314" s="177"/>
      <c r="BM314" s="176"/>
      <c r="BN314" s="176"/>
      <c r="BO314" s="153"/>
      <c r="BP314" s="176"/>
      <c r="BQ314" s="177"/>
      <c r="BR314" s="177"/>
      <c r="BS314" s="177"/>
      <c r="BT314" s="155"/>
      <c r="BU314" s="155"/>
      <c r="BV314" s="151"/>
      <c r="BW314" s="151"/>
      <c r="BX314" s="151"/>
      <c r="BY314" s="151"/>
    </row>
    <row r="315" customFormat="false" ht="12.75" hidden="false" customHeight="false" outlineLevel="0" collapsed="false">
      <c r="A315" s="160"/>
      <c r="B315" s="160"/>
      <c r="C315" s="160"/>
      <c r="D315" s="187"/>
      <c r="E315" s="187"/>
      <c r="F315" s="160"/>
      <c r="G315" s="160"/>
      <c r="H315" s="160"/>
      <c r="I315" s="160"/>
      <c r="J315" s="160"/>
      <c r="K315" s="160"/>
      <c r="L315" s="160"/>
      <c r="M315" s="160"/>
      <c r="N315" s="160"/>
      <c r="O315" s="160"/>
      <c r="P315" s="160"/>
      <c r="Q315" s="160"/>
      <c r="R315" s="160"/>
      <c r="S315" s="160"/>
      <c r="T315" s="143"/>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88"/>
      <c r="AX315" s="180"/>
      <c r="AY315" s="180"/>
      <c r="AZ315" s="180"/>
      <c r="BA315" s="180"/>
      <c r="BB315" s="123"/>
      <c r="BC315" s="189"/>
      <c r="BD315" s="189"/>
      <c r="BE315" s="189"/>
      <c r="BF315" s="189"/>
      <c r="BG315" s="189"/>
      <c r="BI315" s="177"/>
      <c r="BJ315" s="177"/>
      <c r="BK315" s="177"/>
      <c r="BL315" s="177"/>
      <c r="BM315" s="176"/>
      <c r="BN315" s="176"/>
      <c r="BO315" s="153"/>
      <c r="BP315" s="176"/>
      <c r="BQ315" s="177"/>
      <c r="BR315" s="177"/>
      <c r="BS315" s="177"/>
      <c r="BT315" s="155"/>
      <c r="BU315" s="155"/>
      <c r="BV315" s="151"/>
      <c r="BW315" s="151"/>
      <c r="BX315" s="151"/>
      <c r="BY315" s="151"/>
    </row>
    <row r="316" customFormat="false" ht="12.75" hidden="false" customHeight="false" outlineLevel="0" collapsed="false">
      <c r="A316" s="160"/>
      <c r="B316" s="160"/>
      <c r="C316" s="160"/>
      <c r="D316" s="187"/>
      <c r="E316" s="187"/>
      <c r="F316" s="160"/>
      <c r="G316" s="160"/>
      <c r="H316" s="160"/>
      <c r="I316" s="160"/>
      <c r="J316" s="160"/>
      <c r="K316" s="160"/>
      <c r="L316" s="160"/>
      <c r="M316" s="160"/>
      <c r="N316" s="160"/>
      <c r="O316" s="160"/>
      <c r="P316" s="160"/>
      <c r="Q316" s="160"/>
      <c r="R316" s="160"/>
      <c r="S316" s="160"/>
      <c r="T316" s="143"/>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88"/>
      <c r="AX316" s="180"/>
      <c r="AY316" s="180"/>
      <c r="AZ316" s="180"/>
      <c r="BA316" s="180"/>
      <c r="BB316" s="123"/>
      <c r="BC316" s="189"/>
      <c r="BD316" s="189"/>
      <c r="BE316" s="189"/>
      <c r="BF316" s="189"/>
      <c r="BG316" s="189"/>
      <c r="BI316" s="177"/>
      <c r="BJ316" s="177"/>
      <c r="BK316" s="177"/>
      <c r="BL316" s="177"/>
      <c r="BM316" s="176"/>
      <c r="BN316" s="176"/>
      <c r="BO316" s="153"/>
      <c r="BP316" s="176"/>
      <c r="BQ316" s="177"/>
      <c r="BR316" s="177"/>
      <c r="BS316" s="177"/>
      <c r="BT316" s="155"/>
      <c r="BU316" s="155"/>
      <c r="BV316" s="151"/>
      <c r="BW316" s="151"/>
      <c r="BX316" s="151"/>
      <c r="BY316" s="151"/>
    </row>
    <row r="317" customFormat="false" ht="12.75" hidden="false" customHeight="false" outlineLevel="0" collapsed="false">
      <c r="A317" s="160"/>
      <c r="B317" s="160"/>
      <c r="C317" s="160"/>
      <c r="D317" s="187"/>
      <c r="E317" s="187"/>
      <c r="F317" s="160"/>
      <c r="G317" s="160"/>
      <c r="H317" s="160"/>
      <c r="I317" s="160"/>
      <c r="J317" s="160"/>
      <c r="K317" s="160"/>
      <c r="L317" s="160"/>
      <c r="M317" s="160"/>
      <c r="N317" s="160"/>
      <c r="O317" s="160"/>
      <c r="P317" s="160"/>
      <c r="Q317" s="160"/>
      <c r="R317" s="160"/>
      <c r="S317" s="160"/>
      <c r="T317" s="143"/>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88"/>
      <c r="AX317" s="180"/>
      <c r="AY317" s="180"/>
      <c r="AZ317" s="180"/>
      <c r="BA317" s="180"/>
      <c r="BB317" s="123"/>
      <c r="BC317" s="189"/>
      <c r="BD317" s="189"/>
      <c r="BE317" s="189"/>
      <c r="BF317" s="189"/>
      <c r="BG317" s="189"/>
      <c r="BI317" s="177"/>
      <c r="BJ317" s="177"/>
      <c r="BK317" s="177"/>
      <c r="BL317" s="177"/>
      <c r="BM317" s="176"/>
      <c r="BN317" s="176"/>
      <c r="BO317" s="153"/>
      <c r="BP317" s="176"/>
      <c r="BQ317" s="177"/>
      <c r="BR317" s="177"/>
      <c r="BS317" s="177"/>
      <c r="BT317" s="155"/>
      <c r="BU317" s="155"/>
      <c r="BV317" s="151"/>
      <c r="BW317" s="151"/>
      <c r="BX317" s="151"/>
      <c r="BY317" s="151"/>
    </row>
    <row r="318" customFormat="false" ht="12.75" hidden="false" customHeight="false" outlineLevel="0" collapsed="false">
      <c r="A318" s="160"/>
      <c r="B318" s="160"/>
      <c r="C318" s="160"/>
      <c r="D318" s="187"/>
      <c r="E318" s="187"/>
      <c r="F318" s="160"/>
      <c r="G318" s="160"/>
      <c r="H318" s="160"/>
      <c r="I318" s="160"/>
      <c r="J318" s="160"/>
      <c r="K318" s="160"/>
      <c r="L318" s="160"/>
      <c r="M318" s="160"/>
      <c r="N318" s="160"/>
      <c r="O318" s="160"/>
      <c r="P318" s="160"/>
      <c r="Q318" s="160"/>
      <c r="R318" s="160"/>
      <c r="S318" s="160"/>
      <c r="T318" s="143"/>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88"/>
      <c r="AX318" s="180"/>
      <c r="AY318" s="180"/>
      <c r="AZ318" s="180"/>
      <c r="BA318" s="180"/>
      <c r="BB318" s="123"/>
      <c r="BC318" s="189"/>
      <c r="BD318" s="189"/>
      <c r="BE318" s="189"/>
      <c r="BF318" s="189"/>
      <c r="BG318" s="189"/>
      <c r="BI318" s="177"/>
      <c r="BJ318" s="177"/>
      <c r="BK318" s="177"/>
      <c r="BL318" s="177"/>
      <c r="BM318" s="176"/>
      <c r="BN318" s="176"/>
      <c r="BO318" s="153"/>
      <c r="BP318" s="176"/>
      <c r="BQ318" s="177"/>
      <c r="BR318" s="177"/>
      <c r="BS318" s="177"/>
      <c r="BT318" s="155"/>
      <c r="BU318" s="155"/>
      <c r="BV318" s="151"/>
      <c r="BW318" s="151"/>
      <c r="BX318" s="151"/>
      <c r="BY318" s="151"/>
    </row>
    <row r="319" customFormat="false" ht="12.75" hidden="false" customHeight="false" outlineLevel="0" collapsed="false">
      <c r="A319" s="160"/>
      <c r="B319" s="160"/>
      <c r="C319" s="160"/>
      <c r="D319" s="187"/>
      <c r="E319" s="187"/>
      <c r="F319" s="160"/>
      <c r="G319" s="160"/>
      <c r="H319" s="160"/>
      <c r="I319" s="160"/>
      <c r="J319" s="160"/>
      <c r="K319" s="160"/>
      <c r="L319" s="160"/>
      <c r="M319" s="160"/>
      <c r="N319" s="160"/>
      <c r="O319" s="160"/>
      <c r="P319" s="160"/>
      <c r="Q319" s="160"/>
      <c r="R319" s="160"/>
      <c r="S319" s="160"/>
      <c r="T319" s="143"/>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88"/>
      <c r="AX319" s="180"/>
      <c r="AY319" s="180"/>
      <c r="AZ319" s="180"/>
      <c r="BA319" s="180"/>
      <c r="BB319" s="123"/>
      <c r="BC319" s="189"/>
      <c r="BD319" s="189"/>
      <c r="BE319" s="189"/>
      <c r="BF319" s="189"/>
      <c r="BG319" s="189"/>
      <c r="BI319" s="177"/>
      <c r="BJ319" s="177"/>
      <c r="BK319" s="177"/>
      <c r="BL319" s="177"/>
      <c r="BM319" s="176"/>
      <c r="BN319" s="176"/>
      <c r="BO319" s="153"/>
      <c r="BP319" s="176"/>
      <c r="BQ319" s="177"/>
      <c r="BR319" s="177"/>
      <c r="BS319" s="177"/>
      <c r="BT319" s="155"/>
      <c r="BU319" s="155"/>
      <c r="BV319" s="151"/>
      <c r="BW319" s="151"/>
      <c r="BX319" s="151"/>
      <c r="BY319" s="151"/>
    </row>
    <row r="320" customFormat="false" ht="12.75" hidden="false" customHeight="false" outlineLevel="0" collapsed="false">
      <c r="A320" s="160"/>
      <c r="B320" s="160"/>
      <c r="C320" s="160"/>
      <c r="D320" s="187"/>
      <c r="E320" s="187"/>
      <c r="F320" s="160"/>
      <c r="G320" s="160"/>
      <c r="H320" s="160"/>
      <c r="I320" s="160"/>
      <c r="J320" s="160"/>
      <c r="K320" s="160"/>
      <c r="L320" s="160"/>
      <c r="M320" s="160"/>
      <c r="N320" s="160"/>
      <c r="O320" s="160"/>
      <c r="P320" s="160"/>
      <c r="Q320" s="160"/>
      <c r="R320" s="160"/>
      <c r="S320" s="160"/>
      <c r="T320" s="143"/>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88"/>
      <c r="AX320" s="180"/>
      <c r="AY320" s="180"/>
      <c r="AZ320" s="180"/>
      <c r="BA320" s="180"/>
      <c r="BB320" s="123"/>
      <c r="BC320" s="189"/>
      <c r="BD320" s="189"/>
      <c r="BE320" s="189"/>
      <c r="BF320" s="189"/>
      <c r="BG320" s="189"/>
      <c r="BI320" s="177"/>
      <c r="BJ320" s="177"/>
      <c r="BK320" s="177"/>
      <c r="BL320" s="177"/>
      <c r="BM320" s="176"/>
      <c r="BN320" s="176"/>
      <c r="BO320" s="153"/>
      <c r="BP320" s="176"/>
      <c r="BQ320" s="177"/>
      <c r="BR320" s="177"/>
      <c r="BS320" s="177"/>
      <c r="BT320" s="155"/>
      <c r="BU320" s="155"/>
      <c r="BV320" s="151"/>
      <c r="BW320" s="151"/>
      <c r="BX320" s="151"/>
      <c r="BY320" s="151"/>
    </row>
    <row r="321" customFormat="false" ht="12.75" hidden="false" customHeight="false" outlineLevel="0" collapsed="false">
      <c r="A321" s="160"/>
      <c r="B321" s="160"/>
      <c r="C321" s="160"/>
      <c r="D321" s="187"/>
      <c r="E321" s="187"/>
      <c r="F321" s="160"/>
      <c r="G321" s="160"/>
      <c r="H321" s="160"/>
      <c r="I321" s="160"/>
      <c r="J321" s="160"/>
      <c r="K321" s="160"/>
      <c r="L321" s="160"/>
      <c r="M321" s="160"/>
      <c r="N321" s="160"/>
      <c r="O321" s="160"/>
      <c r="P321" s="160"/>
      <c r="Q321" s="160"/>
      <c r="R321" s="160"/>
      <c r="S321" s="160"/>
      <c r="T321" s="143"/>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88"/>
      <c r="AX321" s="180"/>
      <c r="AY321" s="180"/>
      <c r="AZ321" s="180"/>
      <c r="BA321" s="180"/>
      <c r="BB321" s="123"/>
      <c r="BC321" s="189"/>
      <c r="BD321" s="189"/>
      <c r="BE321" s="189"/>
      <c r="BF321" s="189"/>
      <c r="BG321" s="189"/>
      <c r="BI321" s="177"/>
      <c r="BJ321" s="177"/>
      <c r="BK321" s="177"/>
      <c r="BL321" s="177"/>
      <c r="BM321" s="176"/>
      <c r="BN321" s="176"/>
      <c r="BO321" s="153"/>
      <c r="BP321" s="176"/>
      <c r="BQ321" s="177"/>
      <c r="BR321" s="177"/>
      <c r="BS321" s="177"/>
      <c r="BT321" s="155"/>
      <c r="BU321" s="155"/>
      <c r="BV321" s="151"/>
      <c r="BW321" s="151"/>
      <c r="BX321" s="151"/>
      <c r="BY321" s="151"/>
    </row>
    <row r="322" customFormat="false" ht="12.75" hidden="false" customHeight="false" outlineLevel="0" collapsed="false">
      <c r="A322" s="160"/>
      <c r="B322" s="160"/>
      <c r="C322" s="160"/>
      <c r="D322" s="187"/>
      <c r="E322" s="187"/>
      <c r="F322" s="160"/>
      <c r="G322" s="160"/>
      <c r="H322" s="160"/>
      <c r="I322" s="160"/>
      <c r="J322" s="160"/>
      <c r="K322" s="160"/>
      <c r="L322" s="160"/>
      <c r="M322" s="160"/>
      <c r="N322" s="160"/>
      <c r="O322" s="160"/>
      <c r="P322" s="160"/>
      <c r="Q322" s="160"/>
      <c r="R322" s="160"/>
      <c r="S322" s="160"/>
      <c r="T322" s="143"/>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88"/>
      <c r="AX322" s="180"/>
      <c r="AY322" s="180"/>
      <c r="AZ322" s="180"/>
      <c r="BA322" s="180"/>
      <c r="BB322" s="123"/>
      <c r="BC322" s="189"/>
      <c r="BD322" s="189"/>
      <c r="BE322" s="189"/>
      <c r="BF322" s="189"/>
      <c r="BG322" s="189"/>
      <c r="BI322" s="177"/>
      <c r="BJ322" s="177"/>
      <c r="BK322" s="177"/>
      <c r="BL322" s="177"/>
      <c r="BM322" s="176"/>
      <c r="BN322" s="176"/>
      <c r="BO322" s="153"/>
      <c r="BP322" s="176"/>
      <c r="BQ322" s="177"/>
      <c r="BR322" s="177"/>
      <c r="BS322" s="177"/>
      <c r="BT322" s="155"/>
      <c r="BU322" s="155"/>
      <c r="BV322" s="151"/>
      <c r="BW322" s="151"/>
      <c r="BX322" s="151"/>
      <c r="BY322" s="151"/>
    </row>
    <row r="323" customFormat="false" ht="12.75" hidden="false" customHeight="false" outlineLevel="0" collapsed="false">
      <c r="A323" s="160"/>
      <c r="B323" s="160"/>
      <c r="C323" s="160"/>
      <c r="D323" s="187"/>
      <c r="E323" s="187"/>
      <c r="F323" s="160"/>
      <c r="G323" s="160"/>
      <c r="H323" s="160"/>
      <c r="I323" s="160"/>
      <c r="J323" s="160"/>
      <c r="K323" s="160"/>
      <c r="L323" s="160"/>
      <c r="M323" s="160"/>
      <c r="N323" s="160"/>
      <c r="O323" s="160"/>
      <c r="P323" s="160"/>
      <c r="Q323" s="160"/>
      <c r="R323" s="160"/>
      <c r="S323" s="160"/>
      <c r="T323" s="143"/>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88"/>
      <c r="AX323" s="180"/>
      <c r="AY323" s="180"/>
      <c r="AZ323" s="180"/>
      <c r="BA323" s="180"/>
      <c r="BB323" s="123"/>
      <c r="BC323" s="189"/>
      <c r="BD323" s="189"/>
      <c r="BE323" s="189"/>
      <c r="BF323" s="189"/>
      <c r="BG323" s="189"/>
      <c r="BI323" s="177"/>
      <c r="BJ323" s="177"/>
      <c r="BK323" s="177"/>
      <c r="BL323" s="177"/>
      <c r="BM323" s="176"/>
      <c r="BN323" s="176"/>
      <c r="BO323" s="153"/>
      <c r="BP323" s="176"/>
      <c r="BQ323" s="177"/>
      <c r="BR323" s="177"/>
      <c r="BS323" s="177"/>
      <c r="BT323" s="155"/>
      <c r="BU323" s="155"/>
      <c r="BV323" s="151"/>
      <c r="BW323" s="151"/>
      <c r="BX323" s="151"/>
      <c r="BY323" s="151"/>
    </row>
    <row r="324" customFormat="false" ht="12.75" hidden="false" customHeight="false" outlineLevel="0" collapsed="false">
      <c r="A324" s="160"/>
      <c r="B324" s="160"/>
      <c r="C324" s="160"/>
      <c r="D324" s="187"/>
      <c r="E324" s="187"/>
      <c r="F324" s="160"/>
      <c r="G324" s="160"/>
      <c r="H324" s="160"/>
      <c r="I324" s="160"/>
      <c r="J324" s="160"/>
      <c r="K324" s="160"/>
      <c r="L324" s="160"/>
      <c r="M324" s="160"/>
      <c r="N324" s="160"/>
      <c r="O324" s="160"/>
      <c r="P324" s="160"/>
      <c r="Q324" s="160"/>
      <c r="R324" s="160"/>
      <c r="S324" s="160"/>
      <c r="T324" s="143"/>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88"/>
      <c r="AX324" s="180"/>
      <c r="AY324" s="180"/>
      <c r="AZ324" s="180"/>
      <c r="BA324" s="180"/>
      <c r="BB324" s="123"/>
      <c r="BC324" s="189"/>
      <c r="BD324" s="189"/>
      <c r="BE324" s="189"/>
      <c r="BF324" s="189"/>
      <c r="BG324" s="189"/>
      <c r="BI324" s="177"/>
      <c r="BJ324" s="177"/>
      <c r="BK324" s="177"/>
      <c r="BL324" s="177"/>
      <c r="BM324" s="176"/>
      <c r="BN324" s="176"/>
      <c r="BO324" s="153"/>
      <c r="BP324" s="176"/>
      <c r="BQ324" s="177"/>
      <c r="BR324" s="177"/>
      <c r="BS324" s="177"/>
      <c r="BT324" s="155"/>
      <c r="BU324" s="155"/>
      <c r="BV324" s="151"/>
      <c r="BW324" s="151"/>
      <c r="BX324" s="151"/>
      <c r="BY324" s="151"/>
    </row>
    <row r="325" customFormat="false" ht="12.75" hidden="false" customHeight="false" outlineLevel="0" collapsed="false">
      <c r="A325" s="160"/>
      <c r="B325" s="160"/>
      <c r="C325" s="160"/>
      <c r="D325" s="187"/>
      <c r="E325" s="187"/>
      <c r="F325" s="160"/>
      <c r="G325" s="160"/>
      <c r="H325" s="160"/>
      <c r="I325" s="160"/>
      <c r="J325" s="160"/>
      <c r="K325" s="160"/>
      <c r="L325" s="160"/>
      <c r="M325" s="160"/>
      <c r="N325" s="160"/>
      <c r="O325" s="160"/>
      <c r="P325" s="160"/>
      <c r="Q325" s="160"/>
      <c r="R325" s="160"/>
      <c r="S325" s="160"/>
      <c r="T325" s="143"/>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88"/>
      <c r="AX325" s="180"/>
      <c r="AY325" s="180"/>
      <c r="AZ325" s="180"/>
      <c r="BA325" s="180"/>
      <c r="BB325" s="123"/>
      <c r="BC325" s="189"/>
      <c r="BD325" s="189"/>
      <c r="BE325" s="189"/>
      <c r="BF325" s="189"/>
      <c r="BG325" s="189"/>
      <c r="BI325" s="177"/>
      <c r="BJ325" s="177"/>
      <c r="BK325" s="177"/>
      <c r="BL325" s="177"/>
      <c r="BM325" s="176"/>
      <c r="BN325" s="176"/>
      <c r="BO325" s="153"/>
      <c r="BP325" s="176"/>
      <c r="BQ325" s="177"/>
      <c r="BR325" s="177"/>
      <c r="BS325" s="177"/>
      <c r="BT325" s="155"/>
      <c r="BU325" s="155"/>
      <c r="BV325" s="151"/>
      <c r="BW325" s="151"/>
      <c r="BX325" s="151"/>
      <c r="BY325" s="151"/>
    </row>
    <row r="326" customFormat="false" ht="12.75" hidden="false" customHeight="false" outlineLevel="0" collapsed="false">
      <c r="A326" s="160"/>
      <c r="B326" s="160"/>
      <c r="C326" s="160"/>
      <c r="D326" s="187"/>
      <c r="E326" s="187"/>
      <c r="F326" s="160"/>
      <c r="G326" s="160"/>
      <c r="H326" s="160"/>
      <c r="I326" s="160"/>
      <c r="J326" s="160"/>
      <c r="K326" s="160"/>
      <c r="L326" s="160"/>
      <c r="M326" s="160"/>
      <c r="N326" s="160"/>
      <c r="O326" s="160"/>
      <c r="P326" s="160"/>
      <c r="Q326" s="160"/>
      <c r="R326" s="160"/>
      <c r="S326" s="160"/>
      <c r="T326" s="143"/>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88"/>
      <c r="AX326" s="180"/>
      <c r="AY326" s="180"/>
      <c r="AZ326" s="180"/>
      <c r="BA326" s="180"/>
      <c r="BB326" s="123"/>
      <c r="BC326" s="189"/>
      <c r="BD326" s="189"/>
      <c r="BE326" s="189"/>
      <c r="BF326" s="189"/>
      <c r="BG326" s="189"/>
      <c r="BI326" s="177"/>
      <c r="BJ326" s="177"/>
      <c r="BK326" s="177"/>
      <c r="BL326" s="177"/>
      <c r="BM326" s="176"/>
      <c r="BN326" s="176"/>
      <c r="BO326" s="153"/>
      <c r="BP326" s="176"/>
      <c r="BQ326" s="177"/>
      <c r="BR326" s="177"/>
      <c r="BS326" s="177"/>
      <c r="BT326" s="155"/>
      <c r="BU326" s="155"/>
      <c r="BV326" s="151"/>
      <c r="BW326" s="151"/>
      <c r="BX326" s="151"/>
      <c r="BY326" s="151"/>
    </row>
    <row r="327" customFormat="false" ht="12.75" hidden="false" customHeight="false" outlineLevel="0" collapsed="false">
      <c r="A327" s="160"/>
      <c r="B327" s="160"/>
      <c r="C327" s="160"/>
      <c r="D327" s="187"/>
      <c r="E327" s="187"/>
      <c r="F327" s="160"/>
      <c r="G327" s="160"/>
      <c r="H327" s="160"/>
      <c r="I327" s="160"/>
      <c r="J327" s="160"/>
      <c r="K327" s="160"/>
      <c r="L327" s="160"/>
      <c r="M327" s="160"/>
      <c r="N327" s="160"/>
      <c r="O327" s="160"/>
      <c r="P327" s="160"/>
      <c r="Q327" s="160"/>
      <c r="R327" s="160"/>
      <c r="S327" s="160"/>
      <c r="T327" s="143"/>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88"/>
      <c r="AX327" s="180"/>
      <c r="AY327" s="180"/>
      <c r="AZ327" s="180"/>
      <c r="BA327" s="180"/>
      <c r="BB327" s="123"/>
      <c r="BC327" s="189"/>
      <c r="BD327" s="189"/>
      <c r="BE327" s="189"/>
      <c r="BF327" s="189"/>
      <c r="BG327" s="189"/>
      <c r="BI327" s="177"/>
      <c r="BJ327" s="177"/>
      <c r="BK327" s="177"/>
      <c r="BL327" s="177"/>
      <c r="BM327" s="176"/>
      <c r="BN327" s="176"/>
      <c r="BO327" s="153"/>
      <c r="BP327" s="176"/>
      <c r="BQ327" s="177"/>
      <c r="BR327" s="177"/>
      <c r="BS327" s="177"/>
      <c r="BT327" s="155"/>
      <c r="BU327" s="155"/>
      <c r="BV327" s="151"/>
      <c r="BW327" s="151"/>
      <c r="BX327" s="151"/>
      <c r="BY327" s="151"/>
    </row>
    <row r="328" customFormat="false" ht="12.75" hidden="false" customHeight="false" outlineLevel="0" collapsed="false">
      <c r="A328" s="160"/>
      <c r="B328" s="160"/>
      <c r="C328" s="160"/>
      <c r="D328" s="187"/>
      <c r="E328" s="187"/>
      <c r="F328" s="160"/>
      <c r="G328" s="160"/>
      <c r="H328" s="160"/>
      <c r="I328" s="160"/>
      <c r="J328" s="160"/>
      <c r="K328" s="160"/>
      <c r="L328" s="160"/>
      <c r="M328" s="160"/>
      <c r="N328" s="160"/>
      <c r="O328" s="160"/>
      <c r="P328" s="160"/>
      <c r="Q328" s="160"/>
      <c r="R328" s="160"/>
      <c r="S328" s="160"/>
      <c r="T328" s="143"/>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88"/>
      <c r="AX328" s="180"/>
      <c r="AY328" s="180"/>
      <c r="AZ328" s="180"/>
      <c r="BA328" s="180"/>
      <c r="BB328" s="123"/>
      <c r="BC328" s="189"/>
      <c r="BD328" s="189"/>
      <c r="BE328" s="189"/>
      <c r="BF328" s="189"/>
      <c r="BG328" s="189"/>
      <c r="BI328" s="177"/>
      <c r="BJ328" s="177"/>
      <c r="BK328" s="177"/>
      <c r="BL328" s="177"/>
      <c r="BM328" s="176"/>
      <c r="BN328" s="176"/>
      <c r="BO328" s="153"/>
      <c r="BP328" s="176"/>
      <c r="BQ328" s="177"/>
      <c r="BR328" s="177"/>
      <c r="BS328" s="177"/>
      <c r="BT328" s="155"/>
      <c r="BU328" s="155"/>
      <c r="BV328" s="151"/>
      <c r="BW328" s="151"/>
      <c r="BX328" s="151"/>
      <c r="BY328" s="151"/>
    </row>
    <row r="329" customFormat="false" ht="12.75" hidden="false" customHeight="false" outlineLevel="0" collapsed="false">
      <c r="A329" s="160"/>
      <c r="B329" s="160"/>
      <c r="C329" s="160"/>
      <c r="D329" s="187"/>
      <c r="E329" s="187"/>
      <c r="F329" s="160"/>
      <c r="G329" s="160"/>
      <c r="H329" s="160"/>
      <c r="I329" s="160"/>
      <c r="J329" s="160"/>
      <c r="K329" s="160"/>
      <c r="L329" s="160"/>
      <c r="M329" s="160"/>
      <c r="N329" s="160"/>
      <c r="O329" s="160"/>
      <c r="P329" s="160"/>
      <c r="Q329" s="160"/>
      <c r="R329" s="160"/>
      <c r="S329" s="160"/>
      <c r="T329" s="143"/>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88"/>
      <c r="AX329" s="180"/>
      <c r="AY329" s="180"/>
      <c r="AZ329" s="180"/>
      <c r="BA329" s="180"/>
      <c r="BB329" s="123"/>
      <c r="BC329" s="189"/>
      <c r="BD329" s="189"/>
      <c r="BE329" s="189"/>
      <c r="BF329" s="189"/>
      <c r="BG329" s="189"/>
      <c r="BI329" s="177"/>
      <c r="BJ329" s="177"/>
      <c r="BK329" s="177"/>
      <c r="BL329" s="177"/>
      <c r="BM329" s="176"/>
      <c r="BN329" s="176"/>
      <c r="BO329" s="153"/>
      <c r="BP329" s="176"/>
      <c r="BQ329" s="177"/>
      <c r="BR329" s="177"/>
      <c r="BS329" s="177"/>
      <c r="BT329" s="155"/>
      <c r="BU329" s="155"/>
      <c r="BV329" s="151"/>
      <c r="BW329" s="151"/>
      <c r="BX329" s="151"/>
      <c r="BY329" s="151"/>
    </row>
    <row r="330" customFormat="false" ht="12.75" hidden="false" customHeight="false" outlineLevel="0" collapsed="false">
      <c r="A330" s="160"/>
      <c r="B330" s="160"/>
      <c r="C330" s="160"/>
      <c r="D330" s="187"/>
      <c r="E330" s="187"/>
      <c r="F330" s="160"/>
      <c r="G330" s="160"/>
      <c r="H330" s="160"/>
      <c r="I330" s="160"/>
      <c r="J330" s="160"/>
      <c r="K330" s="160"/>
      <c r="L330" s="160"/>
      <c r="M330" s="160"/>
      <c r="N330" s="160"/>
      <c r="O330" s="160"/>
      <c r="P330" s="160"/>
      <c r="Q330" s="160"/>
      <c r="R330" s="160"/>
      <c r="S330" s="160"/>
      <c r="T330" s="143"/>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88"/>
      <c r="AX330" s="180"/>
      <c r="AY330" s="180"/>
      <c r="AZ330" s="180"/>
      <c r="BA330" s="180"/>
      <c r="BB330" s="123"/>
      <c r="BC330" s="189"/>
      <c r="BD330" s="189"/>
      <c r="BE330" s="189"/>
      <c r="BF330" s="189"/>
      <c r="BG330" s="189"/>
      <c r="BI330" s="177"/>
      <c r="BJ330" s="177"/>
      <c r="BK330" s="177"/>
      <c r="BL330" s="177"/>
      <c r="BM330" s="176"/>
      <c r="BN330" s="176"/>
      <c r="BO330" s="153"/>
      <c r="BP330" s="176"/>
      <c r="BQ330" s="177"/>
      <c r="BR330" s="177"/>
      <c r="BS330" s="177"/>
      <c r="BT330" s="155"/>
      <c r="BU330" s="155"/>
      <c r="BV330" s="151"/>
      <c r="BW330" s="151"/>
      <c r="BX330" s="151"/>
      <c r="BY330" s="151"/>
    </row>
    <row r="331" customFormat="false" ht="12.75" hidden="false" customHeight="false" outlineLevel="0" collapsed="false">
      <c r="A331" s="160"/>
      <c r="B331" s="160"/>
      <c r="C331" s="160"/>
      <c r="D331" s="187"/>
      <c r="E331" s="187"/>
      <c r="F331" s="160"/>
      <c r="G331" s="160"/>
      <c r="H331" s="160"/>
      <c r="I331" s="160"/>
      <c r="J331" s="160"/>
      <c r="K331" s="160"/>
      <c r="L331" s="160"/>
      <c r="M331" s="160"/>
      <c r="N331" s="160"/>
      <c r="O331" s="160"/>
      <c r="P331" s="160"/>
      <c r="Q331" s="160"/>
      <c r="R331" s="160"/>
      <c r="S331" s="160"/>
      <c r="T331" s="143"/>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88"/>
      <c r="AX331" s="180"/>
      <c r="AY331" s="180"/>
      <c r="AZ331" s="180"/>
      <c r="BA331" s="180"/>
      <c r="BB331" s="123"/>
      <c r="BC331" s="189"/>
      <c r="BD331" s="189"/>
      <c r="BE331" s="189"/>
      <c r="BF331" s="189"/>
      <c r="BG331" s="189"/>
      <c r="BI331" s="177"/>
      <c r="BJ331" s="177"/>
      <c r="BK331" s="177"/>
      <c r="BL331" s="177"/>
      <c r="BM331" s="176"/>
      <c r="BN331" s="176"/>
      <c r="BO331" s="153"/>
      <c r="BP331" s="176"/>
      <c r="BQ331" s="177"/>
      <c r="BR331" s="177"/>
      <c r="BS331" s="177"/>
      <c r="BT331" s="155"/>
      <c r="BU331" s="155"/>
      <c r="BV331" s="151"/>
      <c r="BW331" s="151"/>
      <c r="BX331" s="151"/>
      <c r="BY331" s="151"/>
    </row>
    <row r="332" customFormat="false" ht="12.75" hidden="false" customHeight="false" outlineLevel="0" collapsed="false">
      <c r="A332" s="160"/>
      <c r="B332" s="160"/>
      <c r="C332" s="160"/>
      <c r="D332" s="187"/>
      <c r="E332" s="187"/>
      <c r="F332" s="160"/>
      <c r="G332" s="160"/>
      <c r="H332" s="160"/>
      <c r="I332" s="160"/>
      <c r="J332" s="160"/>
      <c r="K332" s="160"/>
      <c r="L332" s="160"/>
      <c r="M332" s="160"/>
      <c r="N332" s="160"/>
      <c r="O332" s="160"/>
      <c r="P332" s="160"/>
      <c r="Q332" s="160"/>
      <c r="R332" s="160"/>
      <c r="S332" s="160"/>
      <c r="T332" s="143"/>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88"/>
      <c r="AX332" s="180"/>
      <c r="AY332" s="180"/>
      <c r="AZ332" s="180"/>
      <c r="BA332" s="180"/>
      <c r="BB332" s="123"/>
      <c r="BC332" s="189"/>
      <c r="BD332" s="189"/>
      <c r="BE332" s="189"/>
      <c r="BF332" s="189"/>
      <c r="BG332" s="189"/>
      <c r="BI332" s="177"/>
      <c r="BJ332" s="177"/>
      <c r="BK332" s="177"/>
      <c r="BL332" s="177"/>
      <c r="BM332" s="176"/>
      <c r="BN332" s="176"/>
      <c r="BO332" s="153"/>
      <c r="BP332" s="176"/>
      <c r="BQ332" s="177"/>
      <c r="BR332" s="177"/>
      <c r="BS332" s="177"/>
      <c r="BT332" s="155"/>
      <c r="BU332" s="155"/>
      <c r="BV332" s="151"/>
      <c r="BW332" s="151"/>
      <c r="BX332" s="151"/>
      <c r="BY332" s="151"/>
    </row>
    <row r="333" customFormat="false" ht="12.75" hidden="false" customHeight="false" outlineLevel="0" collapsed="false">
      <c r="A333" s="160"/>
      <c r="B333" s="160"/>
      <c r="C333" s="160"/>
      <c r="D333" s="187"/>
      <c r="E333" s="187"/>
      <c r="F333" s="160"/>
      <c r="G333" s="160"/>
      <c r="H333" s="160"/>
      <c r="I333" s="160"/>
      <c r="J333" s="160"/>
      <c r="K333" s="160"/>
      <c r="L333" s="160"/>
      <c r="M333" s="160"/>
      <c r="N333" s="160"/>
      <c r="O333" s="160"/>
      <c r="P333" s="160"/>
      <c r="Q333" s="160"/>
      <c r="R333" s="160"/>
      <c r="S333" s="160"/>
      <c r="T333" s="143"/>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88"/>
      <c r="AX333" s="180"/>
      <c r="AY333" s="180"/>
      <c r="AZ333" s="180"/>
      <c r="BA333" s="180"/>
      <c r="BB333" s="123"/>
      <c r="BC333" s="189"/>
      <c r="BD333" s="189"/>
      <c r="BE333" s="189"/>
      <c r="BF333" s="189"/>
      <c r="BG333" s="189"/>
      <c r="BI333" s="177"/>
      <c r="BJ333" s="177"/>
      <c r="BK333" s="177"/>
      <c r="BL333" s="177"/>
      <c r="BM333" s="176"/>
      <c r="BN333" s="176"/>
      <c r="BO333" s="153"/>
      <c r="BP333" s="176"/>
      <c r="BQ333" s="177"/>
      <c r="BR333" s="177"/>
      <c r="BS333" s="177"/>
      <c r="BT333" s="155"/>
      <c r="BU333" s="155"/>
      <c r="BV333" s="151"/>
      <c r="BW333" s="151"/>
      <c r="BX333" s="151"/>
      <c r="BY333" s="151"/>
    </row>
    <row r="334" customFormat="false" ht="12.75" hidden="false" customHeight="false" outlineLevel="0" collapsed="false">
      <c r="A334" s="160"/>
      <c r="B334" s="160"/>
      <c r="C334" s="160"/>
      <c r="D334" s="187"/>
      <c r="E334" s="187"/>
      <c r="F334" s="160"/>
      <c r="G334" s="160"/>
      <c r="H334" s="160"/>
      <c r="I334" s="160"/>
      <c r="J334" s="160"/>
      <c r="K334" s="160"/>
      <c r="L334" s="160"/>
      <c r="M334" s="160"/>
      <c r="N334" s="160"/>
      <c r="O334" s="160"/>
      <c r="P334" s="160"/>
      <c r="Q334" s="160"/>
      <c r="R334" s="160"/>
      <c r="S334" s="160"/>
      <c r="T334" s="143"/>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88"/>
      <c r="AX334" s="180"/>
      <c r="AY334" s="180"/>
      <c r="AZ334" s="180"/>
      <c r="BA334" s="180"/>
      <c r="BB334" s="123"/>
      <c r="BC334" s="189"/>
      <c r="BD334" s="189"/>
      <c r="BE334" s="189"/>
      <c r="BF334" s="189"/>
      <c r="BG334" s="189"/>
      <c r="BI334" s="177"/>
      <c r="BJ334" s="177"/>
      <c r="BK334" s="177"/>
      <c r="BL334" s="177"/>
      <c r="BM334" s="176"/>
      <c r="BN334" s="176"/>
      <c r="BO334" s="153"/>
      <c r="BP334" s="176"/>
      <c r="BQ334" s="177"/>
      <c r="BR334" s="177"/>
      <c r="BS334" s="177"/>
      <c r="BT334" s="155"/>
      <c r="BU334" s="155"/>
      <c r="BV334" s="151"/>
      <c r="BW334" s="151"/>
      <c r="BX334" s="151"/>
      <c r="BY334" s="151"/>
    </row>
    <row r="335" customFormat="false" ht="12.75" hidden="false" customHeight="false" outlineLevel="0" collapsed="false">
      <c r="A335" s="160"/>
      <c r="B335" s="160"/>
      <c r="C335" s="160"/>
      <c r="D335" s="187"/>
      <c r="E335" s="187"/>
      <c r="F335" s="160"/>
      <c r="G335" s="160"/>
      <c r="H335" s="160"/>
      <c r="I335" s="160"/>
      <c r="J335" s="160"/>
      <c r="K335" s="160"/>
      <c r="L335" s="160"/>
      <c r="M335" s="160"/>
      <c r="N335" s="160"/>
      <c r="O335" s="160"/>
      <c r="P335" s="160"/>
      <c r="Q335" s="160"/>
      <c r="R335" s="160"/>
      <c r="S335" s="160"/>
      <c r="T335" s="143"/>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88"/>
      <c r="AX335" s="180"/>
      <c r="AY335" s="180"/>
      <c r="AZ335" s="180"/>
      <c r="BA335" s="180"/>
      <c r="BB335" s="123"/>
      <c r="BC335" s="189"/>
      <c r="BD335" s="189"/>
      <c r="BE335" s="189"/>
      <c r="BF335" s="189"/>
      <c r="BG335" s="189"/>
      <c r="BI335" s="177"/>
      <c r="BJ335" s="177"/>
      <c r="BK335" s="177"/>
      <c r="BL335" s="177"/>
      <c r="BM335" s="176"/>
      <c r="BN335" s="176"/>
      <c r="BO335" s="153"/>
      <c r="BP335" s="176"/>
      <c r="BQ335" s="177"/>
      <c r="BR335" s="177"/>
      <c r="BS335" s="177"/>
      <c r="BT335" s="155"/>
      <c r="BU335" s="155"/>
      <c r="BV335" s="151"/>
      <c r="BW335" s="151"/>
      <c r="BX335" s="151"/>
      <c r="BY335" s="151"/>
    </row>
    <row r="336" customFormat="false" ht="12.75" hidden="false" customHeight="false" outlineLevel="0" collapsed="false">
      <c r="A336" s="160"/>
      <c r="B336" s="160"/>
      <c r="C336" s="160"/>
      <c r="D336" s="187"/>
      <c r="E336" s="187"/>
      <c r="F336" s="160"/>
      <c r="G336" s="160"/>
      <c r="H336" s="160"/>
      <c r="I336" s="160"/>
      <c r="J336" s="160"/>
      <c r="K336" s="160"/>
      <c r="L336" s="160"/>
      <c r="M336" s="160"/>
      <c r="N336" s="160"/>
      <c r="O336" s="160"/>
      <c r="P336" s="160"/>
      <c r="Q336" s="160"/>
      <c r="R336" s="160"/>
      <c r="S336" s="160"/>
      <c r="T336" s="143"/>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88"/>
      <c r="AX336" s="180"/>
      <c r="AY336" s="180"/>
      <c r="AZ336" s="180"/>
      <c r="BA336" s="180"/>
      <c r="BB336" s="123"/>
      <c r="BC336" s="189"/>
      <c r="BD336" s="189"/>
      <c r="BE336" s="189"/>
      <c r="BF336" s="189"/>
      <c r="BG336" s="189"/>
      <c r="BI336" s="177"/>
      <c r="BJ336" s="177"/>
      <c r="BK336" s="177"/>
      <c r="BL336" s="177"/>
      <c r="BM336" s="176"/>
      <c r="BN336" s="176"/>
      <c r="BO336" s="153"/>
      <c r="BP336" s="176"/>
      <c r="BQ336" s="177"/>
      <c r="BR336" s="177"/>
      <c r="BS336" s="177"/>
      <c r="BT336" s="155"/>
      <c r="BU336" s="155"/>
      <c r="BV336" s="151"/>
      <c r="BW336" s="151"/>
      <c r="BX336" s="151"/>
      <c r="BY336" s="151"/>
    </row>
    <row r="337" customFormat="false" ht="12.75" hidden="false" customHeight="false" outlineLevel="0" collapsed="false">
      <c r="A337" s="160"/>
      <c r="B337" s="160"/>
      <c r="C337" s="160"/>
      <c r="D337" s="187"/>
      <c r="E337" s="187"/>
      <c r="F337" s="160"/>
      <c r="G337" s="160"/>
      <c r="H337" s="160"/>
      <c r="I337" s="160"/>
      <c r="J337" s="160"/>
      <c r="K337" s="160"/>
      <c r="L337" s="160"/>
      <c r="M337" s="160"/>
      <c r="N337" s="160"/>
      <c r="O337" s="160"/>
      <c r="P337" s="160"/>
      <c r="Q337" s="160"/>
      <c r="R337" s="160"/>
      <c r="S337" s="160"/>
      <c r="T337" s="143"/>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88"/>
      <c r="AX337" s="180"/>
      <c r="AY337" s="180"/>
      <c r="AZ337" s="180"/>
      <c r="BA337" s="180"/>
      <c r="BB337" s="123"/>
      <c r="BC337" s="189"/>
      <c r="BD337" s="189"/>
      <c r="BE337" s="189"/>
      <c r="BF337" s="189"/>
      <c r="BG337" s="189"/>
      <c r="BI337" s="177"/>
      <c r="BJ337" s="177"/>
      <c r="BK337" s="177"/>
      <c r="BL337" s="177"/>
      <c r="BM337" s="176"/>
      <c r="BN337" s="176"/>
      <c r="BO337" s="153"/>
      <c r="BP337" s="176"/>
      <c r="BQ337" s="177"/>
      <c r="BR337" s="177"/>
      <c r="BS337" s="177"/>
      <c r="BT337" s="155"/>
      <c r="BU337" s="155"/>
      <c r="BV337" s="151"/>
      <c r="BW337" s="151"/>
      <c r="BX337" s="151"/>
      <c r="BY337" s="151"/>
    </row>
    <row r="338" customFormat="false" ht="12.75" hidden="false" customHeight="false" outlineLevel="0" collapsed="false">
      <c r="A338" s="160"/>
      <c r="B338" s="160"/>
      <c r="C338" s="160"/>
      <c r="D338" s="187"/>
      <c r="E338" s="187"/>
      <c r="F338" s="160"/>
      <c r="G338" s="160"/>
      <c r="H338" s="160"/>
      <c r="I338" s="160"/>
      <c r="J338" s="160"/>
      <c r="K338" s="160"/>
      <c r="L338" s="160"/>
      <c r="M338" s="160"/>
      <c r="N338" s="160"/>
      <c r="O338" s="160"/>
      <c r="P338" s="160"/>
      <c r="Q338" s="160"/>
      <c r="R338" s="160"/>
      <c r="S338" s="160"/>
      <c r="T338" s="143"/>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88"/>
      <c r="AX338" s="180"/>
      <c r="AY338" s="180"/>
      <c r="AZ338" s="180"/>
      <c r="BA338" s="180"/>
      <c r="BB338" s="123"/>
      <c r="BC338" s="189"/>
      <c r="BD338" s="189"/>
      <c r="BE338" s="189"/>
      <c r="BF338" s="189"/>
      <c r="BG338" s="189"/>
      <c r="BI338" s="177"/>
      <c r="BJ338" s="177"/>
      <c r="BK338" s="177"/>
      <c r="BL338" s="177"/>
      <c r="BM338" s="176"/>
      <c r="BN338" s="176"/>
      <c r="BO338" s="153"/>
      <c r="BP338" s="176"/>
      <c r="BQ338" s="177"/>
      <c r="BR338" s="177"/>
      <c r="BS338" s="177"/>
      <c r="BT338" s="155"/>
      <c r="BU338" s="155"/>
      <c r="BV338" s="151"/>
      <c r="BW338" s="151"/>
      <c r="BX338" s="151"/>
      <c r="BY338" s="151"/>
    </row>
    <row r="339" customFormat="false" ht="12.75" hidden="false" customHeight="false" outlineLevel="0" collapsed="false">
      <c r="A339" s="160"/>
      <c r="B339" s="160"/>
      <c r="C339" s="160"/>
      <c r="D339" s="187"/>
      <c r="E339" s="187"/>
      <c r="F339" s="160"/>
      <c r="G339" s="160"/>
      <c r="H339" s="160"/>
      <c r="I339" s="160"/>
      <c r="J339" s="160"/>
      <c r="K339" s="160"/>
      <c r="L339" s="160"/>
      <c r="M339" s="160"/>
      <c r="N339" s="160"/>
      <c r="O339" s="160"/>
      <c r="P339" s="160"/>
      <c r="Q339" s="160"/>
      <c r="R339" s="160"/>
      <c r="S339" s="160"/>
      <c r="T339" s="143"/>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88"/>
      <c r="AX339" s="180"/>
      <c r="AY339" s="180"/>
      <c r="AZ339" s="180"/>
      <c r="BA339" s="180"/>
      <c r="BB339" s="123"/>
      <c r="BC339" s="189"/>
      <c r="BD339" s="189"/>
      <c r="BE339" s="189"/>
      <c r="BF339" s="189"/>
      <c r="BG339" s="189"/>
      <c r="BI339" s="177"/>
      <c r="BJ339" s="177"/>
      <c r="BK339" s="177"/>
      <c r="BL339" s="177"/>
      <c r="BM339" s="176"/>
      <c r="BN339" s="176"/>
      <c r="BO339" s="153"/>
      <c r="BP339" s="176"/>
      <c r="BQ339" s="177"/>
      <c r="BR339" s="177"/>
      <c r="BS339" s="177"/>
      <c r="BT339" s="155"/>
      <c r="BU339" s="155"/>
      <c r="BV339" s="151"/>
      <c r="BW339" s="151"/>
      <c r="BX339" s="151"/>
      <c r="BY339" s="151"/>
    </row>
    <row r="340" customFormat="false" ht="12.75" hidden="false" customHeight="false" outlineLevel="0" collapsed="false">
      <c r="A340" s="160"/>
      <c r="B340" s="160"/>
      <c r="C340" s="160"/>
      <c r="D340" s="187"/>
      <c r="E340" s="187"/>
      <c r="F340" s="160"/>
      <c r="G340" s="160"/>
      <c r="H340" s="160"/>
      <c r="I340" s="160"/>
      <c r="J340" s="160"/>
      <c r="K340" s="160"/>
      <c r="L340" s="160"/>
      <c r="M340" s="160"/>
      <c r="N340" s="160"/>
      <c r="O340" s="160"/>
      <c r="P340" s="160"/>
      <c r="Q340" s="160"/>
      <c r="R340" s="160"/>
      <c r="S340" s="160"/>
      <c r="T340" s="143"/>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88"/>
      <c r="AX340" s="180"/>
      <c r="AY340" s="180"/>
      <c r="AZ340" s="180"/>
      <c r="BA340" s="180"/>
      <c r="BB340" s="123"/>
      <c r="BC340" s="189"/>
      <c r="BD340" s="189"/>
      <c r="BE340" s="189"/>
      <c r="BF340" s="189"/>
      <c r="BG340" s="189"/>
      <c r="BI340" s="177"/>
      <c r="BJ340" s="177"/>
      <c r="BK340" s="177"/>
      <c r="BL340" s="177"/>
      <c r="BM340" s="176"/>
      <c r="BN340" s="176"/>
      <c r="BO340" s="153"/>
      <c r="BP340" s="176"/>
      <c r="BQ340" s="177"/>
      <c r="BR340" s="177"/>
      <c r="BS340" s="177"/>
      <c r="BT340" s="155"/>
      <c r="BU340" s="155"/>
      <c r="BV340" s="151"/>
      <c r="BW340" s="151"/>
      <c r="BX340" s="151"/>
      <c r="BY340" s="151"/>
    </row>
    <row r="341" customFormat="false" ht="12.75" hidden="false" customHeight="false" outlineLevel="0" collapsed="false">
      <c r="A341" s="160"/>
      <c r="B341" s="160"/>
      <c r="C341" s="160"/>
      <c r="D341" s="187"/>
      <c r="E341" s="187"/>
      <c r="F341" s="160"/>
      <c r="G341" s="160"/>
      <c r="H341" s="160"/>
      <c r="I341" s="160"/>
      <c r="J341" s="160"/>
      <c r="K341" s="160"/>
      <c r="L341" s="160"/>
      <c r="M341" s="160"/>
      <c r="N341" s="160"/>
      <c r="O341" s="160"/>
      <c r="P341" s="160"/>
      <c r="Q341" s="160"/>
      <c r="R341" s="160"/>
      <c r="S341" s="160"/>
      <c r="T341" s="143"/>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88"/>
      <c r="AX341" s="180"/>
      <c r="AY341" s="180"/>
      <c r="AZ341" s="180"/>
      <c r="BA341" s="180"/>
      <c r="BB341" s="123"/>
      <c r="BC341" s="189"/>
      <c r="BD341" s="189"/>
      <c r="BE341" s="189"/>
      <c r="BF341" s="189"/>
      <c r="BG341" s="189"/>
      <c r="BI341" s="177"/>
      <c r="BJ341" s="177"/>
      <c r="BK341" s="177"/>
      <c r="BL341" s="177"/>
      <c r="BM341" s="176"/>
      <c r="BN341" s="176"/>
      <c r="BO341" s="153"/>
      <c r="BP341" s="176"/>
      <c r="BQ341" s="177"/>
      <c r="BR341" s="177"/>
      <c r="BS341" s="177"/>
      <c r="BT341" s="155"/>
      <c r="BU341" s="155"/>
      <c r="BV341" s="151"/>
      <c r="BW341" s="151"/>
      <c r="BX341" s="151"/>
      <c r="BY341" s="151"/>
    </row>
    <row r="342" customFormat="false" ht="12.75" hidden="false" customHeight="false" outlineLevel="0" collapsed="false">
      <c r="A342" s="160"/>
      <c r="B342" s="160"/>
      <c r="C342" s="160"/>
      <c r="D342" s="187"/>
      <c r="E342" s="187"/>
      <c r="F342" s="160"/>
      <c r="G342" s="160"/>
      <c r="H342" s="160"/>
      <c r="I342" s="160"/>
      <c r="J342" s="160"/>
      <c r="K342" s="160"/>
      <c r="L342" s="160"/>
      <c r="M342" s="160"/>
      <c r="N342" s="160"/>
      <c r="O342" s="160"/>
      <c r="P342" s="160"/>
      <c r="Q342" s="160"/>
      <c r="R342" s="160"/>
      <c r="S342" s="160"/>
      <c r="T342" s="143"/>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88"/>
      <c r="AX342" s="180"/>
      <c r="AY342" s="180"/>
      <c r="AZ342" s="180"/>
      <c r="BA342" s="180"/>
      <c r="BB342" s="123"/>
      <c r="BC342" s="189"/>
      <c r="BD342" s="189"/>
      <c r="BE342" s="189"/>
      <c r="BF342" s="189"/>
      <c r="BG342" s="189"/>
      <c r="BI342" s="177"/>
      <c r="BJ342" s="177"/>
      <c r="BK342" s="177"/>
      <c r="BL342" s="177"/>
      <c r="BM342" s="176"/>
      <c r="BN342" s="176"/>
      <c r="BO342" s="153"/>
      <c r="BP342" s="176"/>
      <c r="BQ342" s="177"/>
      <c r="BR342" s="177"/>
      <c r="BS342" s="177"/>
      <c r="BT342" s="155"/>
      <c r="BU342" s="155"/>
      <c r="BV342" s="151"/>
      <c r="BW342" s="151"/>
      <c r="BX342" s="151"/>
      <c r="BY342" s="151"/>
    </row>
    <row r="343" customFormat="false" ht="12.75" hidden="false" customHeight="false" outlineLevel="0" collapsed="false">
      <c r="A343" s="160"/>
      <c r="B343" s="160"/>
      <c r="C343" s="160"/>
      <c r="D343" s="187"/>
      <c r="E343" s="187"/>
      <c r="F343" s="160"/>
      <c r="G343" s="160"/>
      <c r="H343" s="160"/>
      <c r="I343" s="160"/>
      <c r="J343" s="160"/>
      <c r="K343" s="160"/>
      <c r="L343" s="160"/>
      <c r="M343" s="160"/>
      <c r="N343" s="160"/>
      <c r="O343" s="160"/>
      <c r="P343" s="160"/>
      <c r="Q343" s="160"/>
      <c r="R343" s="160"/>
      <c r="S343" s="160"/>
      <c r="T343" s="143"/>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88"/>
      <c r="AX343" s="180"/>
      <c r="AY343" s="180"/>
      <c r="AZ343" s="180"/>
      <c r="BA343" s="180"/>
      <c r="BB343" s="123"/>
      <c r="BC343" s="189"/>
      <c r="BD343" s="189"/>
      <c r="BE343" s="189"/>
      <c r="BF343" s="189"/>
      <c r="BG343" s="189"/>
      <c r="BI343" s="177"/>
      <c r="BJ343" s="177"/>
      <c r="BK343" s="177"/>
      <c r="BL343" s="177"/>
      <c r="BM343" s="176"/>
      <c r="BN343" s="176"/>
      <c r="BO343" s="153"/>
      <c r="BP343" s="176"/>
      <c r="BQ343" s="177"/>
      <c r="BR343" s="177"/>
      <c r="BS343" s="177"/>
      <c r="BT343" s="155"/>
      <c r="BU343" s="155"/>
      <c r="BV343" s="151"/>
      <c r="BW343" s="151"/>
      <c r="BX343" s="151"/>
      <c r="BY343" s="151"/>
    </row>
    <row r="344" customFormat="false" ht="12.75" hidden="false" customHeight="false" outlineLevel="0" collapsed="false">
      <c r="A344" s="160"/>
      <c r="B344" s="160"/>
      <c r="C344" s="160"/>
      <c r="D344" s="187"/>
      <c r="E344" s="187"/>
      <c r="F344" s="160"/>
      <c r="G344" s="160"/>
      <c r="H344" s="160"/>
      <c r="I344" s="160"/>
      <c r="J344" s="160"/>
      <c r="K344" s="160"/>
      <c r="L344" s="160"/>
      <c r="M344" s="160"/>
      <c r="N344" s="160"/>
      <c r="O344" s="160"/>
      <c r="P344" s="160"/>
      <c r="Q344" s="160"/>
      <c r="R344" s="160"/>
      <c r="S344" s="160"/>
      <c r="T344" s="143"/>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88"/>
      <c r="AX344" s="180"/>
      <c r="AY344" s="180"/>
      <c r="AZ344" s="180"/>
      <c r="BA344" s="180"/>
      <c r="BB344" s="123"/>
      <c r="BC344" s="189"/>
      <c r="BD344" s="189"/>
      <c r="BE344" s="189"/>
      <c r="BF344" s="189"/>
      <c r="BG344" s="189"/>
      <c r="BI344" s="177"/>
      <c r="BJ344" s="177"/>
      <c r="BK344" s="177"/>
      <c r="BL344" s="177"/>
      <c r="BM344" s="176"/>
      <c r="BN344" s="176"/>
      <c r="BO344" s="153"/>
      <c r="BP344" s="176"/>
      <c r="BQ344" s="177"/>
      <c r="BR344" s="177"/>
      <c r="BS344" s="177"/>
      <c r="BT344" s="155"/>
      <c r="BU344" s="155"/>
      <c r="BV344" s="151"/>
      <c r="BW344" s="151"/>
      <c r="BX344" s="151"/>
      <c r="BY344" s="151"/>
    </row>
    <row r="345" customFormat="false" ht="12.75" hidden="false" customHeight="false" outlineLevel="0" collapsed="false">
      <c r="A345" s="160"/>
      <c r="B345" s="160"/>
      <c r="C345" s="160"/>
      <c r="D345" s="187"/>
      <c r="E345" s="187"/>
      <c r="F345" s="160"/>
      <c r="G345" s="160"/>
      <c r="H345" s="160"/>
      <c r="I345" s="160"/>
      <c r="J345" s="160"/>
      <c r="K345" s="160"/>
      <c r="L345" s="160"/>
      <c r="M345" s="160"/>
      <c r="N345" s="160"/>
      <c r="O345" s="160"/>
      <c r="P345" s="160"/>
      <c r="Q345" s="160"/>
      <c r="R345" s="160"/>
      <c r="S345" s="160"/>
      <c r="T345" s="143"/>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88"/>
      <c r="AX345" s="180"/>
      <c r="AY345" s="180"/>
      <c r="AZ345" s="180"/>
      <c r="BA345" s="180"/>
      <c r="BB345" s="123"/>
      <c r="BC345" s="189"/>
      <c r="BD345" s="189"/>
      <c r="BE345" s="189"/>
      <c r="BF345" s="189"/>
      <c r="BG345" s="189"/>
      <c r="BI345" s="177"/>
      <c r="BJ345" s="177"/>
      <c r="BK345" s="177"/>
      <c r="BL345" s="177"/>
      <c r="BM345" s="176"/>
      <c r="BN345" s="176"/>
      <c r="BO345" s="153"/>
      <c r="BP345" s="176"/>
      <c r="BQ345" s="177"/>
      <c r="BR345" s="177"/>
      <c r="BS345" s="177"/>
      <c r="BT345" s="155"/>
      <c r="BU345" s="155"/>
      <c r="BV345" s="151"/>
      <c r="BW345" s="151"/>
      <c r="BX345" s="151"/>
      <c r="BY345" s="151"/>
    </row>
    <row r="346" customFormat="false" ht="12.75" hidden="false" customHeight="false" outlineLevel="0" collapsed="false">
      <c r="A346" s="160"/>
      <c r="B346" s="160"/>
      <c r="C346" s="160"/>
      <c r="D346" s="187"/>
      <c r="E346" s="187"/>
      <c r="F346" s="160"/>
      <c r="G346" s="160"/>
      <c r="H346" s="160"/>
      <c r="I346" s="160"/>
      <c r="J346" s="160"/>
      <c r="K346" s="160"/>
      <c r="L346" s="160"/>
      <c r="M346" s="160"/>
      <c r="N346" s="160"/>
      <c r="O346" s="160"/>
      <c r="P346" s="160"/>
      <c r="Q346" s="160"/>
      <c r="R346" s="160"/>
      <c r="S346" s="160"/>
      <c r="T346" s="143"/>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88"/>
      <c r="AX346" s="180"/>
      <c r="AY346" s="180"/>
      <c r="AZ346" s="180"/>
      <c r="BA346" s="180"/>
      <c r="BB346" s="123"/>
      <c r="BC346" s="189"/>
      <c r="BD346" s="189"/>
      <c r="BE346" s="189"/>
      <c r="BF346" s="189"/>
      <c r="BG346" s="189"/>
      <c r="BI346" s="177"/>
      <c r="BJ346" s="177"/>
      <c r="BK346" s="177"/>
      <c r="BL346" s="177"/>
      <c r="BM346" s="176"/>
      <c r="BN346" s="176"/>
      <c r="BO346" s="153"/>
      <c r="BP346" s="176"/>
      <c r="BQ346" s="177"/>
      <c r="BR346" s="177"/>
      <c r="BS346" s="177"/>
      <c r="BT346" s="155"/>
      <c r="BU346" s="155"/>
      <c r="BV346" s="151"/>
      <c r="BW346" s="151"/>
      <c r="BX346" s="151"/>
      <c r="BY346" s="151"/>
    </row>
    <row r="347" customFormat="false" ht="12.75" hidden="false" customHeight="false" outlineLevel="0" collapsed="false">
      <c r="A347" s="160"/>
      <c r="B347" s="160"/>
      <c r="C347" s="160"/>
      <c r="D347" s="187"/>
      <c r="E347" s="187"/>
      <c r="F347" s="160"/>
      <c r="G347" s="160"/>
      <c r="H347" s="160"/>
      <c r="I347" s="160"/>
      <c r="J347" s="160"/>
      <c r="K347" s="160"/>
      <c r="L347" s="160"/>
      <c r="M347" s="160"/>
      <c r="N347" s="160"/>
      <c r="O347" s="160"/>
      <c r="P347" s="160"/>
      <c r="Q347" s="160"/>
      <c r="R347" s="160"/>
      <c r="S347" s="160"/>
      <c r="T347" s="143"/>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88"/>
      <c r="AX347" s="180"/>
      <c r="AY347" s="180"/>
      <c r="AZ347" s="180"/>
      <c r="BA347" s="180"/>
      <c r="BB347" s="123"/>
      <c r="BC347" s="189"/>
      <c r="BD347" s="189"/>
      <c r="BE347" s="189"/>
      <c r="BF347" s="189"/>
      <c r="BG347" s="189"/>
      <c r="BI347" s="177"/>
      <c r="BJ347" s="177"/>
      <c r="BK347" s="177"/>
      <c r="BL347" s="177"/>
      <c r="BM347" s="176"/>
      <c r="BN347" s="176"/>
      <c r="BO347" s="153"/>
      <c r="BP347" s="176"/>
      <c r="BQ347" s="177"/>
      <c r="BR347" s="177"/>
      <c r="BS347" s="177"/>
      <c r="BT347" s="155"/>
      <c r="BU347" s="155"/>
      <c r="BV347" s="151"/>
      <c r="BW347" s="151"/>
      <c r="BX347" s="151"/>
      <c r="BY347" s="151"/>
    </row>
    <row r="348" customFormat="false" ht="12.75" hidden="false" customHeight="false" outlineLevel="0" collapsed="false">
      <c r="A348" s="160"/>
      <c r="B348" s="160"/>
      <c r="C348" s="160"/>
      <c r="D348" s="187"/>
      <c r="E348" s="187"/>
      <c r="F348" s="160"/>
      <c r="G348" s="160"/>
      <c r="H348" s="160"/>
      <c r="I348" s="160"/>
      <c r="J348" s="160"/>
      <c r="K348" s="160"/>
      <c r="L348" s="160"/>
      <c r="M348" s="160"/>
      <c r="N348" s="160"/>
      <c r="O348" s="160"/>
      <c r="P348" s="160"/>
      <c r="Q348" s="160"/>
      <c r="R348" s="160"/>
      <c r="S348" s="160"/>
      <c r="T348" s="143"/>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88"/>
      <c r="AX348" s="180"/>
      <c r="AY348" s="180"/>
      <c r="AZ348" s="180"/>
      <c r="BA348" s="180"/>
      <c r="BB348" s="123"/>
      <c r="BC348" s="189"/>
      <c r="BD348" s="189"/>
      <c r="BE348" s="189"/>
      <c r="BF348" s="189"/>
      <c r="BG348" s="189"/>
      <c r="BI348" s="177"/>
      <c r="BJ348" s="177"/>
      <c r="BK348" s="177"/>
      <c r="BL348" s="177"/>
      <c r="BM348" s="176"/>
      <c r="BN348" s="176"/>
      <c r="BO348" s="153"/>
      <c r="BP348" s="176"/>
      <c r="BQ348" s="177"/>
      <c r="BR348" s="177"/>
      <c r="BS348" s="177"/>
      <c r="BT348" s="155"/>
      <c r="BU348" s="155"/>
      <c r="BV348" s="151"/>
      <c r="BW348" s="151"/>
      <c r="BX348" s="151"/>
      <c r="BY348" s="151"/>
    </row>
    <row r="349" customFormat="false" ht="12.75" hidden="false" customHeight="false" outlineLevel="0" collapsed="false">
      <c r="A349" s="160"/>
      <c r="B349" s="160"/>
      <c r="C349" s="160"/>
      <c r="D349" s="187"/>
      <c r="E349" s="187"/>
      <c r="F349" s="160"/>
      <c r="G349" s="160"/>
      <c r="H349" s="160"/>
      <c r="I349" s="160"/>
      <c r="J349" s="160"/>
      <c r="K349" s="160"/>
      <c r="L349" s="160"/>
      <c r="M349" s="160"/>
      <c r="N349" s="160"/>
      <c r="O349" s="160"/>
      <c r="P349" s="160"/>
      <c r="Q349" s="160"/>
      <c r="R349" s="160"/>
      <c r="S349" s="160"/>
      <c r="T349" s="143"/>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88"/>
      <c r="AX349" s="180"/>
      <c r="AY349" s="180"/>
      <c r="AZ349" s="180"/>
      <c r="BA349" s="180"/>
      <c r="BB349" s="123"/>
      <c r="BC349" s="189"/>
      <c r="BD349" s="189"/>
      <c r="BE349" s="189"/>
      <c r="BF349" s="189"/>
      <c r="BG349" s="189"/>
      <c r="BI349" s="177"/>
      <c r="BJ349" s="177"/>
      <c r="BK349" s="177"/>
      <c r="BL349" s="177"/>
      <c r="BM349" s="176"/>
      <c r="BN349" s="176"/>
      <c r="BO349" s="153"/>
      <c r="BP349" s="176"/>
      <c r="BQ349" s="177"/>
      <c r="BR349" s="177"/>
      <c r="BS349" s="177"/>
      <c r="BT349" s="155"/>
      <c r="BU349" s="155"/>
      <c r="BV349" s="151"/>
      <c r="BW349" s="151"/>
      <c r="BX349" s="151"/>
      <c r="BY349" s="151"/>
    </row>
    <row r="350" customFormat="false" ht="12.75" hidden="false" customHeight="false" outlineLevel="0" collapsed="false">
      <c r="A350" s="160"/>
      <c r="B350" s="160"/>
      <c r="C350" s="160"/>
      <c r="D350" s="187"/>
      <c r="E350" s="187"/>
      <c r="F350" s="160"/>
      <c r="G350" s="160"/>
      <c r="H350" s="160"/>
      <c r="I350" s="160"/>
      <c r="J350" s="160"/>
      <c r="K350" s="160"/>
      <c r="L350" s="160"/>
      <c r="M350" s="160"/>
      <c r="N350" s="160"/>
      <c r="O350" s="160"/>
      <c r="P350" s="160"/>
      <c r="Q350" s="160"/>
      <c r="R350" s="160"/>
      <c r="S350" s="160"/>
      <c r="T350" s="143"/>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88"/>
      <c r="AX350" s="180"/>
      <c r="AY350" s="180"/>
      <c r="AZ350" s="180"/>
      <c r="BA350" s="180"/>
      <c r="BB350" s="123"/>
      <c r="BC350" s="189"/>
      <c r="BD350" s="189"/>
      <c r="BE350" s="189"/>
      <c r="BF350" s="189"/>
      <c r="BG350" s="189"/>
      <c r="BI350" s="177"/>
      <c r="BJ350" s="177"/>
      <c r="BK350" s="177"/>
      <c r="BL350" s="177"/>
      <c r="BM350" s="176"/>
      <c r="BN350" s="176"/>
      <c r="BO350" s="153"/>
      <c r="BP350" s="176"/>
      <c r="BQ350" s="177"/>
      <c r="BR350" s="177"/>
      <c r="BS350" s="177"/>
      <c r="BT350" s="155"/>
      <c r="BU350" s="155"/>
      <c r="BV350" s="151"/>
      <c r="BW350" s="151"/>
      <c r="BX350" s="151"/>
      <c r="BY350" s="151"/>
    </row>
    <row r="351" customFormat="false" ht="12.75" hidden="false" customHeight="false" outlineLevel="0" collapsed="false">
      <c r="A351" s="160"/>
      <c r="B351" s="160"/>
      <c r="C351" s="160"/>
      <c r="D351" s="187"/>
      <c r="E351" s="187"/>
      <c r="F351" s="160"/>
      <c r="G351" s="160"/>
      <c r="H351" s="160"/>
      <c r="I351" s="160"/>
      <c r="J351" s="160"/>
      <c r="K351" s="160"/>
      <c r="L351" s="160"/>
      <c r="M351" s="160"/>
      <c r="N351" s="160"/>
      <c r="O351" s="160"/>
      <c r="P351" s="160"/>
      <c r="Q351" s="160"/>
      <c r="R351" s="160"/>
      <c r="S351" s="160"/>
      <c r="T351" s="143"/>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88"/>
      <c r="AX351" s="180"/>
      <c r="AY351" s="180"/>
      <c r="AZ351" s="180"/>
      <c r="BA351" s="180"/>
      <c r="BB351" s="123"/>
      <c r="BC351" s="189"/>
      <c r="BD351" s="189"/>
      <c r="BE351" s="189"/>
      <c r="BF351" s="189"/>
      <c r="BG351" s="189"/>
      <c r="BI351" s="177"/>
      <c r="BJ351" s="177"/>
      <c r="BK351" s="177"/>
      <c r="BL351" s="177"/>
      <c r="BM351" s="176"/>
      <c r="BN351" s="176"/>
      <c r="BO351" s="153"/>
      <c r="BP351" s="176"/>
      <c r="BQ351" s="177"/>
      <c r="BR351" s="177"/>
      <c r="BS351" s="177"/>
      <c r="BT351" s="155"/>
      <c r="BU351" s="155"/>
      <c r="BV351" s="151"/>
      <c r="BW351" s="151"/>
      <c r="BX351" s="151"/>
      <c r="BY351" s="151"/>
    </row>
    <row r="352" customFormat="false" ht="12.75" hidden="false" customHeight="false" outlineLevel="0" collapsed="false">
      <c r="A352" s="160"/>
      <c r="B352" s="160"/>
      <c r="C352" s="160"/>
      <c r="D352" s="187"/>
      <c r="E352" s="187"/>
      <c r="F352" s="160"/>
      <c r="G352" s="160"/>
      <c r="H352" s="160"/>
      <c r="I352" s="160"/>
      <c r="J352" s="160"/>
      <c r="K352" s="160"/>
      <c r="L352" s="160"/>
      <c r="M352" s="160"/>
      <c r="N352" s="160"/>
      <c r="O352" s="160"/>
      <c r="P352" s="160"/>
      <c r="Q352" s="160"/>
      <c r="R352" s="160"/>
      <c r="S352" s="160"/>
      <c r="T352" s="143"/>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88"/>
      <c r="AX352" s="180"/>
      <c r="AY352" s="180"/>
      <c r="AZ352" s="180"/>
      <c r="BA352" s="180"/>
      <c r="BB352" s="123"/>
      <c r="BC352" s="189"/>
      <c r="BD352" s="189"/>
      <c r="BE352" s="189"/>
      <c r="BF352" s="189"/>
      <c r="BG352" s="189"/>
      <c r="BI352" s="177"/>
      <c r="BJ352" s="177"/>
      <c r="BK352" s="177"/>
      <c r="BL352" s="177"/>
      <c r="BM352" s="176"/>
      <c r="BN352" s="176"/>
      <c r="BO352" s="153"/>
      <c r="BP352" s="176"/>
      <c r="BQ352" s="177"/>
      <c r="BR352" s="177"/>
      <c r="BS352" s="177"/>
      <c r="BT352" s="155"/>
      <c r="BU352" s="155"/>
      <c r="BV352" s="151"/>
      <c r="BW352" s="151"/>
      <c r="BX352" s="151"/>
      <c r="BY352" s="151"/>
    </row>
    <row r="353" customFormat="false" ht="12.75" hidden="false" customHeight="false" outlineLevel="0" collapsed="false">
      <c r="A353" s="160"/>
      <c r="B353" s="160"/>
      <c r="C353" s="160"/>
      <c r="D353" s="187"/>
      <c r="E353" s="187"/>
      <c r="F353" s="160"/>
      <c r="G353" s="160"/>
      <c r="H353" s="160"/>
      <c r="I353" s="160"/>
      <c r="J353" s="160"/>
      <c r="K353" s="160"/>
      <c r="L353" s="160"/>
      <c r="M353" s="160"/>
      <c r="N353" s="160"/>
      <c r="O353" s="160"/>
      <c r="P353" s="160"/>
      <c r="Q353" s="160"/>
      <c r="R353" s="160"/>
      <c r="S353" s="160"/>
      <c r="T353" s="143"/>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88"/>
      <c r="AX353" s="180"/>
      <c r="AY353" s="180"/>
      <c r="AZ353" s="180"/>
      <c r="BA353" s="180"/>
      <c r="BB353" s="123"/>
      <c r="BC353" s="189"/>
      <c r="BD353" s="189"/>
      <c r="BE353" s="189"/>
      <c r="BF353" s="189"/>
      <c r="BG353" s="189"/>
      <c r="BI353" s="177"/>
      <c r="BJ353" s="177"/>
      <c r="BK353" s="177"/>
      <c r="BL353" s="177"/>
      <c r="BM353" s="176"/>
      <c r="BN353" s="176"/>
      <c r="BO353" s="153"/>
      <c r="BP353" s="176"/>
      <c r="BQ353" s="177"/>
      <c r="BR353" s="177"/>
      <c r="BS353" s="177"/>
      <c r="BT353" s="155"/>
      <c r="BU353" s="155"/>
      <c r="BV353" s="151"/>
      <c r="BW353" s="151"/>
      <c r="BX353" s="151"/>
      <c r="BY353" s="151"/>
    </row>
    <row r="354" customFormat="false" ht="12.75" hidden="false" customHeight="false" outlineLevel="0" collapsed="false">
      <c r="A354" s="160"/>
      <c r="B354" s="160"/>
      <c r="C354" s="160"/>
      <c r="D354" s="187"/>
      <c r="E354" s="187"/>
      <c r="F354" s="160"/>
      <c r="G354" s="160"/>
      <c r="H354" s="160"/>
      <c r="I354" s="160"/>
      <c r="J354" s="160"/>
      <c r="K354" s="160"/>
      <c r="L354" s="160"/>
      <c r="M354" s="160"/>
      <c r="N354" s="160"/>
      <c r="O354" s="160"/>
      <c r="P354" s="160"/>
      <c r="Q354" s="160"/>
      <c r="R354" s="160"/>
      <c r="S354" s="160"/>
      <c r="T354" s="143"/>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88"/>
      <c r="AX354" s="180"/>
      <c r="AY354" s="180"/>
      <c r="AZ354" s="180"/>
      <c r="BA354" s="180"/>
      <c r="BB354" s="123"/>
      <c r="BC354" s="189"/>
      <c r="BD354" s="189"/>
      <c r="BE354" s="189"/>
      <c r="BF354" s="189"/>
      <c r="BG354" s="189"/>
      <c r="BI354" s="177"/>
      <c r="BJ354" s="177"/>
      <c r="BK354" s="177"/>
      <c r="BL354" s="177"/>
      <c r="BM354" s="176"/>
      <c r="BN354" s="176"/>
      <c r="BO354" s="153"/>
      <c r="BP354" s="176"/>
      <c r="BQ354" s="177"/>
      <c r="BR354" s="177"/>
      <c r="BS354" s="177"/>
      <c r="BT354" s="155"/>
      <c r="BU354" s="155"/>
      <c r="BV354" s="151"/>
      <c r="BW354" s="151"/>
      <c r="BX354" s="151"/>
      <c r="BY354" s="151"/>
    </row>
    <row r="355" customFormat="false" ht="12.75" hidden="false" customHeight="false" outlineLevel="0" collapsed="false">
      <c r="A355" s="160"/>
      <c r="B355" s="160"/>
      <c r="C355" s="160"/>
      <c r="D355" s="187"/>
      <c r="E355" s="187"/>
      <c r="F355" s="160"/>
      <c r="G355" s="160"/>
      <c r="H355" s="160"/>
      <c r="I355" s="160"/>
      <c r="J355" s="160"/>
      <c r="K355" s="160"/>
      <c r="L355" s="160"/>
      <c r="M355" s="160"/>
      <c r="N355" s="160"/>
      <c r="O355" s="160"/>
      <c r="P355" s="160"/>
      <c r="Q355" s="160"/>
      <c r="R355" s="160"/>
      <c r="S355" s="160"/>
      <c r="T355" s="143"/>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88"/>
      <c r="AX355" s="180"/>
      <c r="AY355" s="180"/>
      <c r="AZ355" s="180"/>
      <c r="BA355" s="180"/>
      <c r="BB355" s="123"/>
      <c r="BC355" s="189"/>
      <c r="BD355" s="189"/>
      <c r="BE355" s="189"/>
      <c r="BF355" s="189"/>
      <c r="BG355" s="189"/>
      <c r="BI355" s="177"/>
      <c r="BJ355" s="177"/>
      <c r="BK355" s="177"/>
      <c r="BL355" s="177"/>
      <c r="BM355" s="176"/>
      <c r="BN355" s="176"/>
      <c r="BO355" s="153"/>
      <c r="BP355" s="176"/>
      <c r="BQ355" s="177"/>
      <c r="BR355" s="177"/>
      <c r="BS355" s="177"/>
      <c r="BT355" s="155"/>
      <c r="BU355" s="155"/>
      <c r="BV355" s="151"/>
      <c r="BW355" s="151"/>
      <c r="BX355" s="151"/>
      <c r="BY355" s="151"/>
    </row>
    <row r="356" customFormat="false" ht="12.75" hidden="false" customHeight="false" outlineLevel="0" collapsed="false">
      <c r="A356" s="160"/>
      <c r="B356" s="160"/>
      <c r="C356" s="160"/>
      <c r="D356" s="187"/>
      <c r="E356" s="187"/>
      <c r="F356" s="160"/>
      <c r="G356" s="160"/>
      <c r="H356" s="160"/>
      <c r="I356" s="160"/>
      <c r="J356" s="160"/>
      <c r="K356" s="160"/>
      <c r="L356" s="160"/>
      <c r="M356" s="160"/>
      <c r="N356" s="160"/>
      <c r="O356" s="160"/>
      <c r="P356" s="160"/>
      <c r="Q356" s="160"/>
      <c r="R356" s="160"/>
      <c r="S356" s="160"/>
      <c r="T356" s="143"/>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88"/>
      <c r="AX356" s="180"/>
      <c r="AY356" s="180"/>
      <c r="AZ356" s="180"/>
      <c r="BA356" s="180"/>
      <c r="BB356" s="123"/>
      <c r="BC356" s="189"/>
      <c r="BD356" s="189"/>
      <c r="BE356" s="189"/>
      <c r="BF356" s="189"/>
      <c r="BG356" s="189"/>
      <c r="BI356" s="177"/>
      <c r="BJ356" s="177"/>
      <c r="BK356" s="177"/>
      <c r="BL356" s="177"/>
      <c r="BM356" s="176"/>
      <c r="BN356" s="176"/>
      <c r="BO356" s="153"/>
      <c r="BP356" s="176"/>
      <c r="BQ356" s="177"/>
      <c r="BR356" s="177"/>
      <c r="BS356" s="177"/>
      <c r="BT356" s="155"/>
      <c r="BU356" s="155"/>
      <c r="BV356" s="151"/>
      <c r="BW356" s="151"/>
      <c r="BX356" s="151"/>
      <c r="BY356" s="151"/>
    </row>
    <row r="357" customFormat="false" ht="12.75" hidden="false" customHeight="false" outlineLevel="0" collapsed="false">
      <c r="A357" s="160"/>
      <c r="B357" s="160"/>
      <c r="C357" s="160"/>
      <c r="D357" s="187"/>
      <c r="E357" s="187"/>
      <c r="F357" s="160"/>
      <c r="G357" s="160"/>
      <c r="H357" s="160"/>
      <c r="I357" s="160"/>
      <c r="J357" s="160"/>
      <c r="K357" s="160"/>
      <c r="L357" s="160"/>
      <c r="M357" s="160"/>
      <c r="N357" s="160"/>
      <c r="O357" s="160"/>
      <c r="P357" s="160"/>
      <c r="Q357" s="160"/>
      <c r="R357" s="160"/>
      <c r="S357" s="160"/>
      <c r="T357" s="143"/>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88"/>
      <c r="AX357" s="180"/>
      <c r="AY357" s="180"/>
      <c r="AZ357" s="180"/>
      <c r="BA357" s="180"/>
      <c r="BB357" s="123"/>
      <c r="BC357" s="189"/>
      <c r="BD357" s="189"/>
      <c r="BE357" s="189"/>
      <c r="BF357" s="189"/>
      <c r="BG357" s="189"/>
      <c r="BI357" s="177"/>
      <c r="BJ357" s="177"/>
      <c r="BK357" s="177"/>
      <c r="BL357" s="177"/>
      <c r="BM357" s="176"/>
      <c r="BN357" s="176"/>
      <c r="BO357" s="153"/>
      <c r="BP357" s="176"/>
      <c r="BQ357" s="177"/>
      <c r="BR357" s="177"/>
      <c r="BS357" s="177"/>
      <c r="BT357" s="155"/>
      <c r="BU357" s="155"/>
      <c r="BV357" s="151"/>
      <c r="BW357" s="151"/>
      <c r="BX357" s="151"/>
      <c r="BY357" s="151"/>
    </row>
    <row r="358" customFormat="false" ht="12.75" hidden="false" customHeight="false" outlineLevel="0" collapsed="false">
      <c r="A358" s="160"/>
      <c r="B358" s="160"/>
      <c r="C358" s="160"/>
      <c r="D358" s="187"/>
      <c r="E358" s="187"/>
      <c r="F358" s="160"/>
      <c r="G358" s="160"/>
      <c r="H358" s="160"/>
      <c r="I358" s="160"/>
      <c r="J358" s="160"/>
      <c r="K358" s="160"/>
      <c r="L358" s="160"/>
      <c r="M358" s="160"/>
      <c r="N358" s="160"/>
      <c r="O358" s="160"/>
      <c r="P358" s="160"/>
      <c r="Q358" s="160"/>
      <c r="R358" s="160"/>
      <c r="S358" s="160"/>
      <c r="T358" s="143"/>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88"/>
      <c r="AX358" s="180"/>
      <c r="AY358" s="180"/>
      <c r="AZ358" s="180"/>
      <c r="BA358" s="180"/>
      <c r="BB358" s="123"/>
      <c r="BC358" s="189"/>
      <c r="BD358" s="189"/>
      <c r="BE358" s="189"/>
      <c r="BF358" s="189"/>
      <c r="BG358" s="189"/>
      <c r="BI358" s="177"/>
      <c r="BJ358" s="177"/>
      <c r="BK358" s="177"/>
      <c r="BL358" s="177"/>
      <c r="BM358" s="176"/>
      <c r="BN358" s="176"/>
      <c r="BO358" s="153"/>
      <c r="BP358" s="176"/>
      <c r="BQ358" s="177"/>
      <c r="BR358" s="177"/>
      <c r="BS358" s="177"/>
      <c r="BT358" s="155"/>
      <c r="BU358" s="155"/>
      <c r="BV358" s="151"/>
      <c r="BW358" s="151"/>
      <c r="BX358" s="151"/>
      <c r="BY358" s="151"/>
    </row>
    <row r="359" customFormat="false" ht="12.75" hidden="false" customHeight="false" outlineLevel="0" collapsed="false">
      <c r="A359" s="160"/>
      <c r="B359" s="160"/>
      <c r="C359" s="160"/>
      <c r="D359" s="187"/>
      <c r="E359" s="187"/>
      <c r="F359" s="160"/>
      <c r="G359" s="160"/>
      <c r="H359" s="160"/>
      <c r="I359" s="160"/>
      <c r="J359" s="160"/>
      <c r="K359" s="160"/>
      <c r="L359" s="160"/>
      <c r="M359" s="160"/>
      <c r="N359" s="160"/>
      <c r="O359" s="160"/>
      <c r="P359" s="160"/>
      <c r="Q359" s="160"/>
      <c r="R359" s="160"/>
      <c r="S359" s="160"/>
      <c r="T359" s="143"/>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88"/>
      <c r="AX359" s="180"/>
      <c r="AY359" s="180"/>
      <c r="AZ359" s="180"/>
      <c r="BA359" s="180"/>
      <c r="BB359" s="123"/>
      <c r="BC359" s="189"/>
      <c r="BD359" s="189"/>
      <c r="BE359" s="189"/>
      <c r="BF359" s="189"/>
      <c r="BG359" s="189"/>
      <c r="BI359" s="177"/>
      <c r="BJ359" s="177"/>
      <c r="BK359" s="177"/>
      <c r="BL359" s="177"/>
      <c r="BM359" s="176"/>
      <c r="BN359" s="176"/>
      <c r="BO359" s="153"/>
      <c r="BP359" s="176"/>
      <c r="BQ359" s="177"/>
      <c r="BR359" s="177"/>
      <c r="BS359" s="177"/>
      <c r="BT359" s="155"/>
      <c r="BU359" s="155"/>
      <c r="BV359" s="151"/>
      <c r="BW359" s="151"/>
      <c r="BX359" s="151"/>
      <c r="BY359" s="151"/>
    </row>
    <row r="360" customFormat="false" ht="12.75" hidden="false" customHeight="false" outlineLevel="0" collapsed="false">
      <c r="A360" s="160"/>
      <c r="B360" s="160"/>
      <c r="C360" s="160"/>
      <c r="D360" s="187"/>
      <c r="E360" s="187"/>
      <c r="F360" s="160"/>
      <c r="G360" s="160"/>
      <c r="H360" s="160"/>
      <c r="I360" s="160"/>
      <c r="J360" s="160"/>
      <c r="K360" s="160"/>
      <c r="L360" s="160"/>
      <c r="M360" s="160"/>
      <c r="N360" s="160"/>
      <c r="O360" s="160"/>
      <c r="P360" s="160"/>
      <c r="Q360" s="160"/>
      <c r="R360" s="160"/>
      <c r="S360" s="160"/>
      <c r="T360" s="143"/>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88"/>
      <c r="AX360" s="180"/>
      <c r="AY360" s="180"/>
      <c r="AZ360" s="180"/>
      <c r="BA360" s="180"/>
      <c r="BB360" s="123"/>
      <c r="BC360" s="189"/>
      <c r="BD360" s="189"/>
      <c r="BE360" s="189"/>
      <c r="BF360" s="189"/>
      <c r="BG360" s="189"/>
      <c r="BI360" s="177"/>
      <c r="BJ360" s="177"/>
      <c r="BK360" s="177"/>
      <c r="BL360" s="177"/>
      <c r="BM360" s="176"/>
      <c r="BN360" s="176"/>
      <c r="BO360" s="153"/>
      <c r="BP360" s="176"/>
      <c r="BQ360" s="177"/>
      <c r="BR360" s="177"/>
      <c r="BS360" s="177"/>
      <c r="BT360" s="155"/>
      <c r="BU360" s="155"/>
      <c r="BV360" s="151"/>
      <c r="BW360" s="151"/>
      <c r="BX360" s="151"/>
      <c r="BY360" s="151"/>
    </row>
    <row r="361" customFormat="false" ht="12.75" hidden="false" customHeight="false" outlineLevel="0" collapsed="false">
      <c r="A361" s="160"/>
      <c r="B361" s="160"/>
      <c r="C361" s="160"/>
      <c r="D361" s="187"/>
      <c r="E361" s="187"/>
      <c r="F361" s="160"/>
      <c r="G361" s="160"/>
      <c r="H361" s="160"/>
      <c r="I361" s="160"/>
      <c r="J361" s="160"/>
      <c r="K361" s="160"/>
      <c r="L361" s="160"/>
      <c r="M361" s="160"/>
      <c r="N361" s="160"/>
      <c r="O361" s="160"/>
      <c r="P361" s="160"/>
      <c r="Q361" s="160"/>
      <c r="R361" s="160"/>
      <c r="S361" s="160"/>
      <c r="T361" s="143"/>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88"/>
      <c r="AX361" s="180"/>
      <c r="AY361" s="180"/>
      <c r="AZ361" s="180"/>
      <c r="BA361" s="180"/>
      <c r="BB361" s="123"/>
      <c r="BC361" s="189"/>
      <c r="BD361" s="189"/>
      <c r="BE361" s="189"/>
      <c r="BF361" s="189"/>
      <c r="BG361" s="189"/>
      <c r="BI361" s="177"/>
      <c r="BJ361" s="177"/>
      <c r="BK361" s="177"/>
      <c r="BL361" s="177"/>
      <c r="BM361" s="176"/>
      <c r="BN361" s="176"/>
      <c r="BO361" s="153"/>
      <c r="BP361" s="176"/>
      <c r="BQ361" s="177"/>
      <c r="BR361" s="177"/>
      <c r="BS361" s="177"/>
      <c r="BT361" s="155"/>
      <c r="BU361" s="155"/>
      <c r="BV361" s="151"/>
      <c r="BW361" s="151"/>
      <c r="BX361" s="151"/>
      <c r="BY361" s="151"/>
    </row>
    <row r="362" customFormat="false" ht="12.75" hidden="false" customHeight="false" outlineLevel="0" collapsed="false">
      <c r="A362" s="160"/>
      <c r="B362" s="160"/>
      <c r="C362" s="160"/>
      <c r="D362" s="187"/>
      <c r="E362" s="187"/>
      <c r="F362" s="160"/>
      <c r="G362" s="160"/>
      <c r="H362" s="160"/>
      <c r="I362" s="160"/>
      <c r="J362" s="160"/>
      <c r="K362" s="160"/>
      <c r="L362" s="160"/>
      <c r="M362" s="160"/>
      <c r="N362" s="160"/>
      <c r="O362" s="160"/>
      <c r="P362" s="160"/>
      <c r="Q362" s="160"/>
      <c r="R362" s="160"/>
      <c r="S362" s="160"/>
      <c r="T362" s="143"/>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88"/>
      <c r="AX362" s="180"/>
      <c r="AY362" s="180"/>
      <c r="AZ362" s="180"/>
      <c r="BA362" s="180"/>
      <c r="BB362" s="123"/>
      <c r="BC362" s="189"/>
      <c r="BD362" s="189"/>
      <c r="BE362" s="189"/>
      <c r="BF362" s="189"/>
      <c r="BG362" s="189"/>
      <c r="BI362" s="177"/>
      <c r="BJ362" s="177"/>
      <c r="BK362" s="177"/>
      <c r="BL362" s="177"/>
      <c r="BM362" s="176"/>
      <c r="BN362" s="176"/>
      <c r="BO362" s="153"/>
      <c r="BP362" s="176"/>
      <c r="BQ362" s="177"/>
      <c r="BR362" s="177"/>
      <c r="BS362" s="177"/>
      <c r="BT362" s="155"/>
      <c r="BU362" s="155"/>
      <c r="BV362" s="151"/>
      <c r="BW362" s="151"/>
      <c r="BX362" s="151"/>
      <c r="BY362" s="151"/>
    </row>
    <row r="363" customFormat="false" ht="12.75" hidden="false" customHeight="false" outlineLevel="0" collapsed="false">
      <c r="A363" s="160"/>
      <c r="B363" s="160"/>
      <c r="C363" s="160"/>
      <c r="D363" s="187"/>
      <c r="E363" s="187"/>
      <c r="F363" s="160"/>
      <c r="G363" s="160"/>
      <c r="H363" s="160"/>
      <c r="I363" s="160"/>
      <c r="J363" s="160"/>
      <c r="K363" s="160"/>
      <c r="L363" s="160"/>
      <c r="M363" s="160"/>
      <c r="N363" s="160"/>
      <c r="O363" s="160"/>
      <c r="P363" s="160"/>
      <c r="Q363" s="160"/>
      <c r="R363" s="160"/>
      <c r="S363" s="160"/>
      <c r="T363" s="143"/>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88"/>
      <c r="AX363" s="180"/>
      <c r="AY363" s="180"/>
      <c r="AZ363" s="180"/>
      <c r="BA363" s="180"/>
      <c r="BB363" s="123"/>
      <c r="BC363" s="189"/>
      <c r="BD363" s="189"/>
      <c r="BE363" s="189"/>
      <c r="BF363" s="189"/>
      <c r="BG363" s="189"/>
      <c r="BI363" s="177"/>
      <c r="BJ363" s="177"/>
      <c r="BK363" s="177"/>
      <c r="BL363" s="177"/>
      <c r="BM363" s="176"/>
      <c r="BN363" s="176"/>
      <c r="BO363" s="153"/>
      <c r="BP363" s="176"/>
      <c r="BQ363" s="177"/>
      <c r="BR363" s="177"/>
      <c r="BS363" s="177"/>
      <c r="BT363" s="155"/>
      <c r="BU363" s="155"/>
      <c r="BV363" s="151"/>
      <c r="BW363" s="151"/>
      <c r="BX363" s="151"/>
      <c r="BY363" s="151"/>
    </row>
    <row r="364" customFormat="false" ht="12.75" hidden="false" customHeight="false" outlineLevel="0" collapsed="false">
      <c r="A364" s="160"/>
      <c r="B364" s="160"/>
      <c r="C364" s="160"/>
      <c r="D364" s="187"/>
      <c r="E364" s="187"/>
      <c r="F364" s="160"/>
      <c r="G364" s="160"/>
      <c r="H364" s="160"/>
      <c r="I364" s="160"/>
      <c r="J364" s="160"/>
      <c r="K364" s="160"/>
      <c r="L364" s="160"/>
      <c r="M364" s="160"/>
      <c r="N364" s="160"/>
      <c r="O364" s="160"/>
      <c r="P364" s="160"/>
      <c r="Q364" s="160"/>
      <c r="R364" s="160"/>
      <c r="S364" s="160"/>
      <c r="T364" s="143"/>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88"/>
      <c r="AX364" s="180"/>
      <c r="AY364" s="180"/>
      <c r="AZ364" s="180"/>
      <c r="BA364" s="180"/>
      <c r="BB364" s="123"/>
      <c r="BC364" s="189"/>
      <c r="BD364" s="189"/>
      <c r="BE364" s="189"/>
      <c r="BF364" s="189"/>
      <c r="BG364" s="189"/>
      <c r="BI364" s="177"/>
      <c r="BJ364" s="177"/>
      <c r="BK364" s="177"/>
      <c r="BL364" s="177"/>
      <c r="BM364" s="176"/>
      <c r="BN364" s="176"/>
      <c r="BO364" s="153"/>
      <c r="BP364" s="176"/>
      <c r="BQ364" s="177"/>
      <c r="BR364" s="177"/>
      <c r="BS364" s="177"/>
      <c r="BT364" s="155"/>
      <c r="BU364" s="155"/>
      <c r="BV364" s="151"/>
      <c r="BW364" s="151"/>
      <c r="BX364" s="151"/>
      <c r="BY364" s="151"/>
    </row>
    <row r="365" customFormat="false" ht="12.75" hidden="false" customHeight="false" outlineLevel="0" collapsed="false">
      <c r="A365" s="160"/>
      <c r="B365" s="160"/>
      <c r="C365" s="160"/>
      <c r="D365" s="187"/>
      <c r="E365" s="187"/>
      <c r="F365" s="160"/>
      <c r="G365" s="160"/>
      <c r="H365" s="160"/>
      <c r="I365" s="160"/>
      <c r="J365" s="160"/>
      <c r="K365" s="160"/>
      <c r="L365" s="160"/>
      <c r="M365" s="160"/>
      <c r="N365" s="160"/>
      <c r="O365" s="160"/>
      <c r="P365" s="160"/>
      <c r="Q365" s="160"/>
      <c r="R365" s="160"/>
      <c r="S365" s="160"/>
      <c r="T365" s="143"/>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88"/>
      <c r="AX365" s="180"/>
      <c r="AY365" s="180"/>
      <c r="AZ365" s="180"/>
      <c r="BA365" s="180"/>
      <c r="BB365" s="123"/>
      <c r="BC365" s="189"/>
      <c r="BD365" s="189"/>
      <c r="BE365" s="189"/>
      <c r="BF365" s="189"/>
      <c r="BG365" s="189"/>
      <c r="BI365" s="177"/>
      <c r="BJ365" s="177"/>
      <c r="BK365" s="177"/>
      <c r="BL365" s="177"/>
      <c r="BM365" s="176"/>
      <c r="BN365" s="176"/>
      <c r="BO365" s="153"/>
      <c r="BP365" s="176"/>
      <c r="BQ365" s="177"/>
      <c r="BR365" s="177"/>
      <c r="BS365" s="177"/>
      <c r="BT365" s="155"/>
      <c r="BU365" s="155"/>
      <c r="BV365" s="151"/>
      <c r="BW365" s="151"/>
      <c r="BX365" s="151"/>
      <c r="BY365" s="151"/>
    </row>
    <row r="366" customFormat="false" ht="12.75" hidden="false" customHeight="false" outlineLevel="0" collapsed="false">
      <c r="A366" s="160"/>
      <c r="B366" s="160"/>
      <c r="C366" s="160"/>
      <c r="D366" s="187"/>
      <c r="E366" s="187"/>
      <c r="F366" s="160"/>
      <c r="G366" s="160"/>
      <c r="H366" s="160"/>
      <c r="I366" s="160"/>
      <c r="J366" s="160"/>
      <c r="K366" s="160"/>
      <c r="L366" s="160"/>
      <c r="M366" s="160"/>
      <c r="N366" s="160"/>
      <c r="O366" s="160"/>
      <c r="P366" s="160"/>
      <c r="Q366" s="160"/>
      <c r="R366" s="160"/>
      <c r="S366" s="160"/>
      <c r="T366" s="143"/>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88"/>
      <c r="AX366" s="180"/>
      <c r="AY366" s="180"/>
      <c r="AZ366" s="180"/>
      <c r="BA366" s="180"/>
      <c r="BB366" s="123"/>
      <c r="BC366" s="189"/>
      <c r="BD366" s="189"/>
      <c r="BE366" s="189"/>
      <c r="BF366" s="189"/>
      <c r="BG366" s="189"/>
      <c r="BI366" s="177"/>
      <c r="BJ366" s="177"/>
      <c r="BK366" s="177"/>
      <c r="BL366" s="177"/>
      <c r="BM366" s="176"/>
      <c r="BN366" s="176"/>
      <c r="BO366" s="153"/>
      <c r="BP366" s="176"/>
      <c r="BQ366" s="177"/>
      <c r="BR366" s="177"/>
      <c r="BS366" s="177"/>
      <c r="BT366" s="155"/>
      <c r="BU366" s="155"/>
      <c r="BV366" s="151"/>
      <c r="BW366" s="151"/>
      <c r="BX366" s="151"/>
      <c r="BY366" s="151"/>
    </row>
    <row r="367" customFormat="false" ht="12.75" hidden="false" customHeight="false" outlineLevel="0" collapsed="false">
      <c r="A367" s="160"/>
      <c r="B367" s="160"/>
      <c r="C367" s="160"/>
      <c r="D367" s="187"/>
      <c r="E367" s="187"/>
      <c r="F367" s="160"/>
      <c r="G367" s="160"/>
      <c r="H367" s="160"/>
      <c r="I367" s="160"/>
      <c r="J367" s="160"/>
      <c r="K367" s="160"/>
      <c r="L367" s="160"/>
      <c r="M367" s="160"/>
      <c r="N367" s="160"/>
      <c r="O367" s="160"/>
      <c r="P367" s="160"/>
      <c r="Q367" s="160"/>
      <c r="R367" s="160"/>
      <c r="S367" s="160"/>
      <c r="T367" s="143"/>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88"/>
      <c r="AX367" s="180"/>
      <c r="AY367" s="180"/>
      <c r="AZ367" s="180"/>
      <c r="BA367" s="180"/>
      <c r="BB367" s="123"/>
      <c r="BC367" s="189"/>
      <c r="BD367" s="189"/>
      <c r="BE367" s="189"/>
      <c r="BF367" s="189"/>
      <c r="BG367" s="189"/>
      <c r="BI367" s="177"/>
      <c r="BJ367" s="177"/>
      <c r="BK367" s="177"/>
      <c r="BL367" s="177"/>
      <c r="BM367" s="176"/>
      <c r="BN367" s="176"/>
      <c r="BO367" s="153"/>
      <c r="BP367" s="176"/>
      <c r="BQ367" s="177"/>
      <c r="BR367" s="177"/>
      <c r="BS367" s="177"/>
      <c r="BT367" s="155"/>
      <c r="BU367" s="155"/>
      <c r="BV367" s="151"/>
      <c r="BW367" s="151"/>
      <c r="BX367" s="151"/>
      <c r="BY367" s="151"/>
    </row>
    <row r="368" customFormat="false" ht="12.75" hidden="false" customHeight="false" outlineLevel="0" collapsed="false">
      <c r="A368" s="160"/>
      <c r="B368" s="160"/>
      <c r="C368" s="160"/>
      <c r="D368" s="187"/>
      <c r="E368" s="187"/>
      <c r="F368" s="160"/>
      <c r="G368" s="160"/>
      <c r="H368" s="160"/>
      <c r="I368" s="160"/>
      <c r="J368" s="160"/>
      <c r="K368" s="160"/>
      <c r="L368" s="160"/>
      <c r="M368" s="160"/>
      <c r="N368" s="160"/>
      <c r="O368" s="160"/>
      <c r="P368" s="160"/>
      <c r="Q368" s="160"/>
      <c r="R368" s="160"/>
      <c r="S368" s="160"/>
      <c r="T368" s="143"/>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88"/>
      <c r="AX368" s="180"/>
      <c r="AY368" s="180"/>
      <c r="AZ368" s="180"/>
      <c r="BA368" s="180"/>
      <c r="BB368" s="123"/>
      <c r="BC368" s="189"/>
      <c r="BD368" s="189"/>
      <c r="BE368" s="189"/>
      <c r="BF368" s="189"/>
      <c r="BG368" s="189"/>
      <c r="BI368" s="177"/>
      <c r="BJ368" s="177"/>
      <c r="BK368" s="177"/>
      <c r="BL368" s="177"/>
      <c r="BM368" s="176"/>
      <c r="BN368" s="176"/>
      <c r="BO368" s="153"/>
      <c r="BP368" s="176"/>
      <c r="BQ368" s="177"/>
      <c r="BR368" s="177"/>
      <c r="BS368" s="177"/>
      <c r="BT368" s="155"/>
      <c r="BU368" s="155"/>
      <c r="BV368" s="151"/>
      <c r="BW368" s="151"/>
      <c r="BX368" s="151"/>
      <c r="BY368" s="151"/>
    </row>
    <row r="369" customFormat="false" ht="12.75" hidden="false" customHeight="false" outlineLevel="0" collapsed="false">
      <c r="A369" s="160"/>
      <c r="B369" s="160"/>
      <c r="C369" s="160"/>
      <c r="D369" s="187"/>
      <c r="E369" s="187"/>
      <c r="F369" s="160"/>
      <c r="G369" s="160"/>
      <c r="H369" s="160"/>
      <c r="I369" s="160"/>
      <c r="J369" s="160"/>
      <c r="K369" s="160"/>
      <c r="L369" s="160"/>
      <c r="M369" s="160"/>
      <c r="N369" s="160"/>
      <c r="O369" s="160"/>
      <c r="P369" s="160"/>
      <c r="Q369" s="160"/>
      <c r="R369" s="160"/>
      <c r="S369" s="160"/>
      <c r="T369" s="143"/>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88"/>
      <c r="AX369" s="180"/>
      <c r="AY369" s="180"/>
      <c r="AZ369" s="180"/>
      <c r="BA369" s="180"/>
      <c r="BB369" s="123"/>
      <c r="BC369" s="189"/>
      <c r="BD369" s="189"/>
      <c r="BE369" s="189"/>
      <c r="BF369" s="189"/>
      <c r="BG369" s="189"/>
      <c r="BI369" s="177"/>
      <c r="BJ369" s="177"/>
      <c r="BK369" s="177"/>
      <c r="BL369" s="177"/>
      <c r="BM369" s="176"/>
      <c r="BN369" s="176"/>
      <c r="BO369" s="153"/>
      <c r="BP369" s="176"/>
      <c r="BQ369" s="177"/>
      <c r="BR369" s="177"/>
      <c r="BS369" s="177"/>
      <c r="BT369" s="155"/>
      <c r="BU369" s="155"/>
      <c r="BV369" s="151"/>
      <c r="BW369" s="151"/>
      <c r="BX369" s="151"/>
      <c r="BY369" s="151"/>
    </row>
    <row r="370" customFormat="false" ht="12.75" hidden="false" customHeight="false" outlineLevel="0" collapsed="false">
      <c r="A370" s="160"/>
      <c r="B370" s="160"/>
      <c r="C370" s="160"/>
      <c r="D370" s="187"/>
      <c r="E370" s="187"/>
      <c r="F370" s="160"/>
      <c r="G370" s="160"/>
      <c r="H370" s="160"/>
      <c r="I370" s="160"/>
      <c r="J370" s="160"/>
      <c r="K370" s="160"/>
      <c r="L370" s="160"/>
      <c r="M370" s="160"/>
      <c r="N370" s="160"/>
      <c r="O370" s="160"/>
      <c r="P370" s="160"/>
      <c r="Q370" s="160"/>
      <c r="R370" s="160"/>
      <c r="S370" s="160"/>
      <c r="T370" s="143"/>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88"/>
      <c r="AX370" s="180"/>
      <c r="AY370" s="180"/>
      <c r="AZ370" s="180"/>
      <c r="BA370" s="180"/>
      <c r="BB370" s="123"/>
      <c r="BC370" s="189"/>
      <c r="BD370" s="189"/>
      <c r="BE370" s="189"/>
      <c r="BF370" s="189"/>
      <c r="BG370" s="189"/>
      <c r="BI370" s="177"/>
      <c r="BJ370" s="177"/>
      <c r="BK370" s="177"/>
      <c r="BL370" s="177"/>
      <c r="BM370" s="176"/>
      <c r="BN370" s="176"/>
      <c r="BO370" s="153"/>
      <c r="BP370" s="176"/>
      <c r="BQ370" s="177"/>
      <c r="BR370" s="177"/>
      <c r="BS370" s="177"/>
      <c r="BT370" s="155"/>
      <c r="BU370" s="155"/>
      <c r="BV370" s="151"/>
      <c r="BW370" s="151"/>
      <c r="BX370" s="151"/>
      <c r="BY370" s="151"/>
    </row>
    <row r="371" customFormat="false" ht="12.75" hidden="false" customHeight="false" outlineLevel="0" collapsed="false">
      <c r="A371" s="160"/>
      <c r="B371" s="160"/>
      <c r="C371" s="160"/>
      <c r="D371" s="187"/>
      <c r="E371" s="187"/>
      <c r="F371" s="160"/>
      <c r="G371" s="160"/>
      <c r="H371" s="160"/>
      <c r="I371" s="160"/>
      <c r="J371" s="160"/>
      <c r="K371" s="160"/>
      <c r="L371" s="160"/>
      <c r="M371" s="160"/>
      <c r="N371" s="160"/>
      <c r="O371" s="160"/>
      <c r="P371" s="160"/>
      <c r="Q371" s="160"/>
      <c r="R371" s="160"/>
      <c r="S371" s="160"/>
      <c r="T371" s="143"/>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88"/>
      <c r="AX371" s="180"/>
      <c r="AY371" s="180"/>
      <c r="AZ371" s="180"/>
      <c r="BA371" s="180"/>
      <c r="BB371" s="123"/>
      <c r="BC371" s="189"/>
      <c r="BD371" s="189"/>
      <c r="BE371" s="189"/>
      <c r="BF371" s="189"/>
      <c r="BG371" s="189"/>
      <c r="BI371" s="177"/>
      <c r="BJ371" s="177"/>
      <c r="BK371" s="177"/>
      <c r="BL371" s="177"/>
      <c r="BM371" s="176"/>
      <c r="BN371" s="176"/>
      <c r="BO371" s="153"/>
      <c r="BP371" s="176"/>
      <c r="BQ371" s="177"/>
      <c r="BR371" s="177"/>
      <c r="BS371" s="177"/>
      <c r="BT371" s="155"/>
      <c r="BU371" s="155"/>
      <c r="BV371" s="151"/>
      <c r="BW371" s="151"/>
      <c r="BX371" s="151"/>
      <c r="BY371" s="151"/>
    </row>
    <row r="372" customFormat="false" ht="12.75" hidden="false" customHeight="false" outlineLevel="0" collapsed="false">
      <c r="A372" s="160"/>
      <c r="B372" s="160"/>
      <c r="C372" s="160"/>
      <c r="D372" s="187"/>
      <c r="E372" s="187"/>
      <c r="F372" s="160"/>
      <c r="G372" s="160"/>
      <c r="H372" s="160"/>
      <c r="I372" s="160"/>
      <c r="J372" s="160"/>
      <c r="K372" s="160"/>
      <c r="L372" s="160"/>
      <c r="M372" s="160"/>
      <c r="N372" s="160"/>
      <c r="O372" s="160"/>
      <c r="P372" s="160"/>
      <c r="Q372" s="160"/>
      <c r="R372" s="160"/>
      <c r="S372" s="160"/>
      <c r="T372" s="143"/>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88"/>
      <c r="AX372" s="180"/>
      <c r="AY372" s="180"/>
      <c r="AZ372" s="180"/>
      <c r="BA372" s="180"/>
      <c r="BB372" s="123"/>
      <c r="BC372" s="189"/>
      <c r="BD372" s="189"/>
      <c r="BE372" s="189"/>
      <c r="BF372" s="189"/>
      <c r="BG372" s="189"/>
      <c r="BI372" s="177"/>
      <c r="BJ372" s="177"/>
      <c r="BK372" s="177"/>
      <c r="BL372" s="177"/>
      <c r="BM372" s="176"/>
      <c r="BN372" s="176"/>
      <c r="BO372" s="153"/>
      <c r="BP372" s="176"/>
      <c r="BQ372" s="177"/>
      <c r="BR372" s="177"/>
      <c r="BS372" s="177"/>
      <c r="BT372" s="155"/>
      <c r="BU372" s="155"/>
      <c r="BV372" s="151"/>
      <c r="BW372" s="151"/>
      <c r="BX372" s="151"/>
      <c r="BY372" s="151"/>
    </row>
    <row r="373" customFormat="false" ht="12.75" hidden="false" customHeight="false" outlineLevel="0" collapsed="false">
      <c r="A373" s="160"/>
      <c r="B373" s="160"/>
      <c r="C373" s="160"/>
      <c r="D373" s="187"/>
      <c r="E373" s="187"/>
      <c r="F373" s="160"/>
      <c r="G373" s="160"/>
      <c r="H373" s="160"/>
      <c r="I373" s="160"/>
      <c r="J373" s="160"/>
      <c r="K373" s="160"/>
      <c r="L373" s="160"/>
      <c r="M373" s="160"/>
      <c r="N373" s="160"/>
      <c r="O373" s="160"/>
      <c r="P373" s="160"/>
      <c r="Q373" s="160"/>
      <c r="R373" s="160"/>
      <c r="S373" s="160"/>
      <c r="T373" s="143"/>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88"/>
      <c r="AX373" s="180"/>
      <c r="AY373" s="180"/>
      <c r="AZ373" s="180"/>
      <c r="BA373" s="180"/>
      <c r="BB373" s="123"/>
      <c r="BC373" s="189"/>
      <c r="BD373" s="189"/>
      <c r="BE373" s="189"/>
      <c r="BF373" s="189"/>
      <c r="BG373" s="189"/>
      <c r="BI373" s="177"/>
      <c r="BJ373" s="177"/>
      <c r="BK373" s="177"/>
      <c r="BL373" s="177"/>
      <c r="BM373" s="176"/>
      <c r="BN373" s="176"/>
      <c r="BO373" s="153"/>
      <c r="BP373" s="176"/>
      <c r="BQ373" s="177"/>
      <c r="BR373" s="177"/>
      <c r="BS373" s="177"/>
      <c r="BT373" s="155"/>
      <c r="BU373" s="155"/>
      <c r="BV373" s="151"/>
      <c r="BW373" s="151"/>
      <c r="BX373" s="151"/>
      <c r="BY373" s="151"/>
    </row>
    <row r="374" customFormat="false" ht="12.75" hidden="false" customHeight="false" outlineLevel="0" collapsed="false">
      <c r="A374" s="160"/>
      <c r="B374" s="160"/>
      <c r="C374" s="160"/>
      <c r="D374" s="187"/>
      <c r="E374" s="187"/>
      <c r="F374" s="160"/>
      <c r="G374" s="160"/>
      <c r="H374" s="160"/>
      <c r="I374" s="160"/>
      <c r="J374" s="160"/>
      <c r="K374" s="160"/>
      <c r="L374" s="160"/>
      <c r="M374" s="160"/>
      <c r="N374" s="160"/>
      <c r="O374" s="160"/>
      <c r="P374" s="160"/>
      <c r="Q374" s="160"/>
      <c r="R374" s="160"/>
      <c r="S374" s="160"/>
      <c r="T374" s="143"/>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88"/>
      <c r="AX374" s="180"/>
      <c r="AY374" s="180"/>
      <c r="AZ374" s="180"/>
      <c r="BA374" s="180"/>
      <c r="BB374" s="123"/>
      <c r="BC374" s="189"/>
      <c r="BD374" s="189"/>
      <c r="BE374" s="189"/>
      <c r="BF374" s="189"/>
      <c r="BG374" s="189"/>
      <c r="BI374" s="177"/>
      <c r="BJ374" s="177"/>
      <c r="BK374" s="177"/>
      <c r="BL374" s="177"/>
      <c r="BM374" s="176"/>
      <c r="BN374" s="176"/>
      <c r="BO374" s="153"/>
      <c r="BP374" s="176"/>
      <c r="BQ374" s="177"/>
      <c r="BR374" s="177"/>
      <c r="BS374" s="177"/>
      <c r="BT374" s="155"/>
      <c r="BU374" s="155"/>
      <c r="BV374" s="151"/>
      <c r="BW374" s="151"/>
      <c r="BX374" s="151"/>
      <c r="BY374" s="151"/>
    </row>
    <row r="375" customFormat="false" ht="12.75" hidden="false" customHeight="false" outlineLevel="0" collapsed="false">
      <c r="A375" s="160"/>
      <c r="B375" s="160"/>
      <c r="C375" s="160"/>
      <c r="D375" s="187"/>
      <c r="E375" s="187"/>
      <c r="F375" s="160"/>
      <c r="G375" s="160"/>
      <c r="H375" s="160"/>
      <c r="I375" s="160"/>
      <c r="J375" s="160"/>
      <c r="K375" s="160"/>
      <c r="L375" s="160"/>
      <c r="M375" s="160"/>
      <c r="N375" s="160"/>
      <c r="O375" s="160"/>
      <c r="P375" s="160"/>
      <c r="Q375" s="160"/>
      <c r="R375" s="160"/>
      <c r="S375" s="160"/>
      <c r="T375" s="143"/>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88"/>
      <c r="AX375" s="180"/>
      <c r="AY375" s="180"/>
      <c r="AZ375" s="180"/>
      <c r="BA375" s="180"/>
      <c r="BB375" s="123"/>
      <c r="BC375" s="189"/>
      <c r="BD375" s="189"/>
      <c r="BE375" s="189"/>
      <c r="BF375" s="189"/>
      <c r="BG375" s="189"/>
      <c r="BI375" s="177"/>
      <c r="BJ375" s="177"/>
      <c r="BK375" s="177"/>
      <c r="BL375" s="177"/>
      <c r="BM375" s="176"/>
      <c r="BN375" s="176"/>
      <c r="BO375" s="153"/>
      <c r="BP375" s="176"/>
      <c r="BQ375" s="177"/>
      <c r="BR375" s="177"/>
      <c r="BS375" s="177"/>
      <c r="BT375" s="155"/>
      <c r="BU375" s="155"/>
      <c r="BV375" s="151"/>
      <c r="BW375" s="151"/>
      <c r="BX375" s="151"/>
      <c r="BY375" s="151"/>
    </row>
    <row r="376" customFormat="false" ht="12.75" hidden="false" customHeight="false" outlineLevel="0" collapsed="false">
      <c r="A376" s="160"/>
      <c r="B376" s="160"/>
      <c r="C376" s="160"/>
      <c r="D376" s="187"/>
      <c r="E376" s="187"/>
      <c r="F376" s="160"/>
      <c r="G376" s="160"/>
      <c r="H376" s="160"/>
      <c r="I376" s="160"/>
      <c r="J376" s="160"/>
      <c r="K376" s="160"/>
      <c r="L376" s="160"/>
      <c r="M376" s="160"/>
      <c r="N376" s="160"/>
      <c r="O376" s="160"/>
      <c r="P376" s="160"/>
      <c r="Q376" s="160"/>
      <c r="R376" s="160"/>
      <c r="S376" s="160"/>
      <c r="T376" s="143"/>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88"/>
      <c r="AX376" s="180"/>
      <c r="AY376" s="180"/>
      <c r="AZ376" s="180"/>
      <c r="BA376" s="180"/>
      <c r="BB376" s="123"/>
      <c r="BC376" s="189"/>
      <c r="BD376" s="189"/>
      <c r="BE376" s="189"/>
      <c r="BF376" s="189"/>
      <c r="BG376" s="189"/>
      <c r="BI376" s="177"/>
      <c r="BJ376" s="177"/>
      <c r="BK376" s="177"/>
      <c r="BL376" s="177"/>
      <c r="BM376" s="176"/>
      <c r="BN376" s="176"/>
      <c r="BO376" s="153"/>
      <c r="BP376" s="176"/>
      <c r="BQ376" s="177"/>
      <c r="BR376" s="177"/>
      <c r="BS376" s="177"/>
      <c r="BT376" s="155"/>
      <c r="BU376" s="155"/>
      <c r="BV376" s="151"/>
      <c r="BW376" s="151"/>
      <c r="BX376" s="151"/>
      <c r="BY376" s="151"/>
    </row>
    <row r="377" customFormat="false" ht="12.75" hidden="false" customHeight="false" outlineLevel="0" collapsed="false">
      <c r="A377" s="160"/>
      <c r="B377" s="160"/>
      <c r="C377" s="160"/>
      <c r="D377" s="187"/>
      <c r="E377" s="187"/>
      <c r="F377" s="160"/>
      <c r="G377" s="160"/>
      <c r="H377" s="160"/>
      <c r="I377" s="160"/>
      <c r="J377" s="160"/>
      <c r="K377" s="160"/>
      <c r="L377" s="160"/>
      <c r="M377" s="160"/>
      <c r="N377" s="160"/>
      <c r="O377" s="160"/>
      <c r="P377" s="160"/>
      <c r="Q377" s="160"/>
      <c r="R377" s="160"/>
      <c r="S377" s="160"/>
      <c r="T377" s="143"/>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88"/>
      <c r="AX377" s="180"/>
      <c r="AY377" s="180"/>
      <c r="AZ377" s="180"/>
      <c r="BA377" s="180"/>
      <c r="BB377" s="123"/>
      <c r="BC377" s="189"/>
      <c r="BD377" s="189"/>
      <c r="BE377" s="189"/>
      <c r="BF377" s="189"/>
      <c r="BG377" s="189"/>
      <c r="BI377" s="177"/>
      <c r="BJ377" s="177"/>
      <c r="BK377" s="177"/>
      <c r="BL377" s="177"/>
      <c r="BM377" s="176"/>
      <c r="BN377" s="176"/>
      <c r="BO377" s="153"/>
      <c r="BP377" s="176"/>
      <c r="BQ377" s="177"/>
      <c r="BR377" s="177"/>
      <c r="BS377" s="177"/>
      <c r="BT377" s="155"/>
      <c r="BU377" s="155"/>
      <c r="BV377" s="151"/>
      <c r="BW377" s="151"/>
      <c r="BX377" s="151"/>
      <c r="BY377" s="151"/>
    </row>
    <row r="378" customFormat="false" ht="12.75" hidden="false" customHeight="false" outlineLevel="0" collapsed="false">
      <c r="A378" s="160"/>
      <c r="B378" s="160"/>
      <c r="C378" s="160"/>
      <c r="D378" s="187"/>
      <c r="E378" s="187"/>
      <c r="F378" s="160"/>
      <c r="G378" s="160"/>
      <c r="H378" s="160"/>
      <c r="I378" s="160"/>
      <c r="J378" s="160"/>
      <c r="K378" s="160"/>
      <c r="L378" s="160"/>
      <c r="M378" s="160"/>
      <c r="N378" s="160"/>
      <c r="O378" s="160"/>
      <c r="P378" s="160"/>
      <c r="Q378" s="160"/>
      <c r="R378" s="160"/>
      <c r="S378" s="160"/>
      <c r="T378" s="143"/>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88"/>
      <c r="AX378" s="180"/>
      <c r="AY378" s="180"/>
      <c r="AZ378" s="180"/>
      <c r="BA378" s="180"/>
      <c r="BB378" s="123"/>
      <c r="BC378" s="189"/>
      <c r="BD378" s="189"/>
      <c r="BE378" s="189"/>
      <c r="BF378" s="189"/>
      <c r="BG378" s="189"/>
      <c r="BI378" s="177"/>
      <c r="BJ378" s="177"/>
      <c r="BK378" s="177"/>
      <c r="BL378" s="177"/>
      <c r="BM378" s="176"/>
      <c r="BN378" s="176"/>
      <c r="BO378" s="153"/>
      <c r="BP378" s="176"/>
      <c r="BQ378" s="177"/>
      <c r="BR378" s="177"/>
      <c r="BS378" s="177"/>
      <c r="BT378" s="155"/>
      <c r="BU378" s="155"/>
      <c r="BV378" s="151"/>
      <c r="BW378" s="151"/>
      <c r="BX378" s="151"/>
      <c r="BY378" s="151"/>
    </row>
    <row r="379" customFormat="false" ht="12.75" hidden="false" customHeight="false" outlineLevel="0" collapsed="false">
      <c r="A379" s="160"/>
      <c r="B379" s="160"/>
      <c r="C379" s="160"/>
      <c r="D379" s="187"/>
      <c r="E379" s="187"/>
      <c r="F379" s="160"/>
      <c r="G379" s="160"/>
      <c r="H379" s="160"/>
      <c r="I379" s="160"/>
      <c r="J379" s="160"/>
      <c r="K379" s="160"/>
      <c r="L379" s="160"/>
      <c r="M379" s="160"/>
      <c r="N379" s="160"/>
      <c r="O379" s="160"/>
      <c r="P379" s="160"/>
      <c r="Q379" s="160"/>
      <c r="R379" s="160"/>
      <c r="S379" s="160"/>
      <c r="T379" s="143"/>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88"/>
      <c r="AX379" s="180"/>
      <c r="AY379" s="180"/>
      <c r="AZ379" s="180"/>
      <c r="BA379" s="180"/>
      <c r="BB379" s="123"/>
      <c r="BC379" s="189"/>
      <c r="BD379" s="189"/>
      <c r="BE379" s="189"/>
      <c r="BF379" s="189"/>
      <c r="BG379" s="189"/>
      <c r="BI379" s="177"/>
      <c r="BJ379" s="177"/>
      <c r="BK379" s="177"/>
      <c r="BL379" s="177"/>
      <c r="BM379" s="176"/>
      <c r="BN379" s="176"/>
      <c r="BO379" s="153"/>
      <c r="BP379" s="176"/>
      <c r="BQ379" s="177"/>
      <c r="BR379" s="177"/>
      <c r="BS379" s="177"/>
      <c r="BT379" s="155"/>
      <c r="BU379" s="155"/>
      <c r="BV379" s="151"/>
      <c r="BW379" s="151"/>
      <c r="BX379" s="151"/>
      <c r="BY379" s="151"/>
    </row>
    <row r="380" customFormat="false" ht="12.75" hidden="false" customHeight="false" outlineLevel="0" collapsed="false">
      <c r="A380" s="160"/>
      <c r="B380" s="160"/>
      <c r="C380" s="160"/>
      <c r="D380" s="187"/>
      <c r="E380" s="187"/>
      <c r="F380" s="160"/>
      <c r="G380" s="160"/>
      <c r="H380" s="160"/>
      <c r="I380" s="160"/>
      <c r="J380" s="160"/>
      <c r="K380" s="160"/>
      <c r="L380" s="160"/>
      <c r="M380" s="160"/>
      <c r="N380" s="160"/>
      <c r="O380" s="160"/>
      <c r="P380" s="160"/>
      <c r="Q380" s="160"/>
      <c r="R380" s="160"/>
      <c r="S380" s="160"/>
      <c r="T380" s="143"/>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88"/>
      <c r="AX380" s="180"/>
      <c r="AY380" s="180"/>
      <c r="AZ380" s="180"/>
      <c r="BA380" s="180"/>
      <c r="BB380" s="123"/>
      <c r="BC380" s="189"/>
      <c r="BD380" s="189"/>
      <c r="BE380" s="189"/>
      <c r="BF380" s="189"/>
      <c r="BG380" s="189"/>
      <c r="BI380" s="177"/>
      <c r="BJ380" s="177"/>
      <c r="BK380" s="177"/>
      <c r="BL380" s="177"/>
      <c r="BM380" s="176"/>
      <c r="BN380" s="176"/>
      <c r="BO380" s="153"/>
      <c r="BP380" s="176"/>
      <c r="BQ380" s="177"/>
      <c r="BR380" s="177"/>
      <c r="BS380" s="177"/>
      <c r="BT380" s="155"/>
      <c r="BU380" s="155"/>
      <c r="BV380" s="151"/>
      <c r="BW380" s="151"/>
      <c r="BX380" s="151"/>
      <c r="BY380" s="151"/>
    </row>
    <row r="381" customFormat="false" ht="12.75" hidden="false" customHeight="false" outlineLevel="0" collapsed="false">
      <c r="A381" s="160"/>
      <c r="B381" s="160"/>
      <c r="C381" s="160"/>
      <c r="D381" s="187"/>
      <c r="E381" s="187"/>
      <c r="F381" s="160"/>
      <c r="G381" s="160"/>
      <c r="H381" s="160"/>
      <c r="I381" s="160"/>
      <c r="J381" s="160"/>
      <c r="K381" s="160"/>
      <c r="L381" s="160"/>
      <c r="M381" s="160"/>
      <c r="N381" s="160"/>
      <c r="O381" s="160"/>
      <c r="P381" s="160"/>
      <c r="Q381" s="160"/>
      <c r="R381" s="160"/>
      <c r="S381" s="160"/>
      <c r="T381" s="143"/>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88"/>
      <c r="AX381" s="180"/>
      <c r="AY381" s="180"/>
      <c r="AZ381" s="180"/>
      <c r="BA381" s="180"/>
      <c r="BB381" s="123"/>
      <c r="BC381" s="189"/>
      <c r="BD381" s="189"/>
      <c r="BE381" s="189"/>
      <c r="BF381" s="189"/>
      <c r="BG381" s="189"/>
      <c r="BI381" s="177"/>
      <c r="BJ381" s="177"/>
      <c r="BK381" s="177"/>
      <c r="BL381" s="177"/>
      <c r="BM381" s="176"/>
      <c r="BN381" s="176"/>
      <c r="BO381" s="153"/>
      <c r="BP381" s="176"/>
      <c r="BQ381" s="177"/>
      <c r="BR381" s="177"/>
      <c r="BS381" s="177"/>
      <c r="BT381" s="155"/>
      <c r="BU381" s="155"/>
      <c r="BV381" s="151"/>
      <c r="BW381" s="151"/>
      <c r="BX381" s="151"/>
      <c r="BY381" s="151"/>
    </row>
    <row r="382" customFormat="false" ht="12.75" hidden="false" customHeight="false" outlineLevel="0" collapsed="false">
      <c r="A382" s="160"/>
      <c r="B382" s="160"/>
      <c r="C382" s="160"/>
      <c r="D382" s="187"/>
      <c r="E382" s="187"/>
      <c r="F382" s="160"/>
      <c r="G382" s="160"/>
      <c r="H382" s="160"/>
      <c r="I382" s="160"/>
      <c r="J382" s="160"/>
      <c r="K382" s="160"/>
      <c r="L382" s="160"/>
      <c r="M382" s="160"/>
      <c r="N382" s="160"/>
      <c r="O382" s="160"/>
      <c r="P382" s="160"/>
      <c r="Q382" s="160"/>
      <c r="R382" s="160"/>
      <c r="S382" s="160"/>
      <c r="T382" s="143"/>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88"/>
      <c r="AX382" s="180"/>
      <c r="AY382" s="180"/>
      <c r="AZ382" s="180"/>
      <c r="BA382" s="180"/>
      <c r="BB382" s="123"/>
      <c r="BC382" s="189"/>
      <c r="BD382" s="189"/>
      <c r="BE382" s="189"/>
      <c r="BF382" s="189"/>
      <c r="BG382" s="189"/>
      <c r="BI382" s="177"/>
      <c r="BJ382" s="177"/>
      <c r="BK382" s="177"/>
      <c r="BL382" s="177"/>
      <c r="BM382" s="176"/>
      <c r="BN382" s="176"/>
      <c r="BO382" s="153"/>
      <c r="BP382" s="176"/>
      <c r="BQ382" s="177"/>
      <c r="BR382" s="177"/>
      <c r="BS382" s="177"/>
      <c r="BT382" s="155"/>
      <c r="BU382" s="155"/>
      <c r="BV382" s="151"/>
      <c r="BW382" s="151"/>
      <c r="BX382" s="151"/>
      <c r="BY382" s="151"/>
    </row>
    <row r="383" customFormat="false" ht="12.75" hidden="false" customHeight="false" outlineLevel="0" collapsed="false">
      <c r="A383" s="160"/>
      <c r="B383" s="160"/>
      <c r="C383" s="160"/>
      <c r="D383" s="187"/>
      <c r="E383" s="187"/>
      <c r="F383" s="160"/>
      <c r="G383" s="160"/>
      <c r="H383" s="160"/>
      <c r="I383" s="160"/>
      <c r="J383" s="160"/>
      <c r="K383" s="160"/>
      <c r="L383" s="160"/>
      <c r="M383" s="160"/>
      <c r="N383" s="160"/>
      <c r="O383" s="160"/>
      <c r="P383" s="160"/>
      <c r="Q383" s="160"/>
      <c r="R383" s="160"/>
      <c r="S383" s="160"/>
      <c r="T383" s="143"/>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88"/>
      <c r="AX383" s="180"/>
      <c r="AY383" s="180"/>
      <c r="AZ383" s="180"/>
      <c r="BA383" s="180"/>
      <c r="BB383" s="123"/>
      <c r="BC383" s="189"/>
      <c r="BD383" s="189"/>
      <c r="BE383" s="189"/>
      <c r="BF383" s="189"/>
      <c r="BG383" s="189"/>
      <c r="BI383" s="177"/>
      <c r="BJ383" s="177"/>
      <c r="BK383" s="177"/>
      <c r="BL383" s="177"/>
      <c r="BM383" s="176"/>
      <c r="BN383" s="176"/>
      <c r="BO383" s="153"/>
      <c r="BP383" s="176"/>
      <c r="BQ383" s="177"/>
      <c r="BR383" s="177"/>
      <c r="BS383" s="177"/>
      <c r="BT383" s="155"/>
      <c r="BU383" s="155"/>
      <c r="BV383" s="151"/>
      <c r="BW383" s="151"/>
      <c r="BX383" s="151"/>
      <c r="BY383" s="151"/>
    </row>
    <row r="384" customFormat="false" ht="12.75" hidden="false" customHeight="false" outlineLevel="0" collapsed="false">
      <c r="A384" s="160"/>
      <c r="B384" s="160"/>
      <c r="C384" s="160"/>
      <c r="D384" s="187"/>
      <c r="E384" s="187"/>
      <c r="F384" s="160"/>
      <c r="G384" s="160"/>
      <c r="H384" s="160"/>
      <c r="I384" s="160"/>
      <c r="J384" s="160"/>
      <c r="K384" s="160"/>
      <c r="L384" s="160"/>
      <c r="M384" s="160"/>
      <c r="N384" s="160"/>
      <c r="O384" s="160"/>
      <c r="P384" s="160"/>
      <c r="Q384" s="160"/>
      <c r="R384" s="160"/>
      <c r="S384" s="160"/>
      <c r="T384" s="143"/>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88"/>
      <c r="AX384" s="180"/>
      <c r="AY384" s="180"/>
      <c r="AZ384" s="180"/>
      <c r="BA384" s="180"/>
      <c r="BB384" s="123"/>
      <c r="BC384" s="189"/>
      <c r="BD384" s="189"/>
      <c r="BE384" s="189"/>
      <c r="BF384" s="189"/>
      <c r="BG384" s="189"/>
      <c r="BI384" s="177"/>
      <c r="BJ384" s="177"/>
      <c r="BK384" s="177"/>
      <c r="BL384" s="177"/>
      <c r="BM384" s="176"/>
      <c r="BN384" s="176"/>
      <c r="BO384" s="153"/>
      <c r="BP384" s="176"/>
      <c r="BQ384" s="177"/>
      <c r="BR384" s="177"/>
      <c r="BS384" s="177"/>
      <c r="BT384" s="155"/>
      <c r="BU384" s="155"/>
      <c r="BV384" s="151"/>
      <c r="BW384" s="151"/>
      <c r="BX384" s="151"/>
      <c r="BY384" s="151"/>
    </row>
    <row r="385" customFormat="false" ht="12.75" hidden="false" customHeight="false" outlineLevel="0" collapsed="false">
      <c r="A385" s="160"/>
      <c r="B385" s="160"/>
      <c r="C385" s="160"/>
      <c r="D385" s="187"/>
      <c r="E385" s="187"/>
      <c r="F385" s="160"/>
      <c r="G385" s="160"/>
      <c r="H385" s="160"/>
      <c r="I385" s="160"/>
      <c r="J385" s="160"/>
      <c r="K385" s="160"/>
      <c r="L385" s="160"/>
      <c r="M385" s="160"/>
      <c r="N385" s="160"/>
      <c r="O385" s="160"/>
      <c r="P385" s="160"/>
      <c r="Q385" s="160"/>
      <c r="R385" s="160"/>
      <c r="S385" s="160"/>
      <c r="T385" s="143"/>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88"/>
      <c r="AX385" s="180"/>
      <c r="AY385" s="180"/>
      <c r="AZ385" s="180"/>
      <c r="BA385" s="180"/>
      <c r="BB385" s="123"/>
      <c r="BC385" s="189"/>
      <c r="BD385" s="189"/>
      <c r="BE385" s="189"/>
      <c r="BF385" s="189"/>
      <c r="BG385" s="189"/>
      <c r="BI385" s="177"/>
      <c r="BJ385" s="177"/>
      <c r="BK385" s="177"/>
      <c r="BL385" s="177"/>
      <c r="BM385" s="176"/>
      <c r="BN385" s="176"/>
      <c r="BO385" s="153"/>
      <c r="BP385" s="176"/>
      <c r="BQ385" s="177"/>
      <c r="BR385" s="177"/>
      <c r="BS385" s="177"/>
      <c r="BT385" s="155"/>
      <c r="BU385" s="155"/>
      <c r="BV385" s="151"/>
      <c r="BW385" s="151"/>
      <c r="BX385" s="151"/>
      <c r="BY385" s="151"/>
    </row>
    <row r="386" customFormat="false" ht="12.75" hidden="false" customHeight="false" outlineLevel="0" collapsed="false">
      <c r="A386" s="160"/>
      <c r="B386" s="160"/>
      <c r="C386" s="160"/>
      <c r="D386" s="187"/>
      <c r="E386" s="187"/>
      <c r="F386" s="160"/>
      <c r="G386" s="160"/>
      <c r="H386" s="160"/>
      <c r="I386" s="160"/>
      <c r="J386" s="160"/>
      <c r="K386" s="160"/>
      <c r="L386" s="160"/>
      <c r="M386" s="160"/>
      <c r="N386" s="160"/>
      <c r="O386" s="160"/>
      <c r="P386" s="160"/>
      <c r="Q386" s="160"/>
      <c r="R386" s="160"/>
      <c r="S386" s="160"/>
      <c r="T386" s="143"/>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88"/>
      <c r="AX386" s="180"/>
      <c r="AY386" s="180"/>
      <c r="AZ386" s="180"/>
      <c r="BA386" s="180"/>
      <c r="BB386" s="123"/>
      <c r="BC386" s="189"/>
      <c r="BD386" s="189"/>
      <c r="BE386" s="189"/>
      <c r="BF386" s="189"/>
      <c r="BG386" s="189"/>
      <c r="BI386" s="177"/>
      <c r="BJ386" s="177"/>
      <c r="BK386" s="177"/>
      <c r="BL386" s="177"/>
      <c r="BM386" s="176"/>
      <c r="BN386" s="176"/>
      <c r="BO386" s="153"/>
      <c r="BP386" s="176"/>
      <c r="BQ386" s="177"/>
      <c r="BR386" s="177"/>
      <c r="BS386" s="177"/>
      <c r="BT386" s="155"/>
      <c r="BU386" s="155"/>
      <c r="BV386" s="151"/>
      <c r="BW386" s="151"/>
      <c r="BX386" s="151"/>
      <c r="BY386" s="151"/>
    </row>
    <row r="387" customFormat="false" ht="12.75" hidden="false" customHeight="false" outlineLevel="0" collapsed="false">
      <c r="A387" s="160"/>
      <c r="B387" s="160"/>
      <c r="C387" s="160"/>
      <c r="D387" s="187"/>
      <c r="E387" s="187"/>
      <c r="F387" s="160"/>
      <c r="G387" s="160"/>
      <c r="H387" s="160"/>
      <c r="I387" s="160"/>
      <c r="J387" s="160"/>
      <c r="K387" s="160"/>
      <c r="L387" s="160"/>
      <c r="M387" s="160"/>
      <c r="N387" s="160"/>
      <c r="O387" s="160"/>
      <c r="P387" s="160"/>
      <c r="Q387" s="160"/>
      <c r="R387" s="160"/>
      <c r="S387" s="160"/>
      <c r="T387" s="143"/>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88"/>
      <c r="AX387" s="180"/>
      <c r="AY387" s="180"/>
      <c r="AZ387" s="180"/>
      <c r="BA387" s="180"/>
      <c r="BB387" s="123"/>
      <c r="BC387" s="189"/>
      <c r="BD387" s="189"/>
      <c r="BE387" s="189"/>
      <c r="BF387" s="189"/>
      <c r="BG387" s="189"/>
      <c r="BI387" s="177"/>
      <c r="BJ387" s="177"/>
      <c r="BK387" s="177"/>
      <c r="BL387" s="177"/>
      <c r="BM387" s="176"/>
      <c r="BN387" s="176"/>
      <c r="BO387" s="153"/>
      <c r="BP387" s="176"/>
      <c r="BQ387" s="177"/>
      <c r="BR387" s="177"/>
      <c r="BS387" s="177"/>
      <c r="BT387" s="155"/>
      <c r="BU387" s="155"/>
      <c r="BV387" s="151"/>
      <c r="BW387" s="151"/>
      <c r="BX387" s="151"/>
      <c r="BY387" s="151"/>
    </row>
    <row r="388" customFormat="false" ht="12.75" hidden="false" customHeight="false" outlineLevel="0" collapsed="false">
      <c r="A388" s="160"/>
      <c r="B388" s="160"/>
      <c r="C388" s="160"/>
      <c r="D388" s="187"/>
      <c r="E388" s="187"/>
      <c r="F388" s="160"/>
      <c r="G388" s="160"/>
      <c r="H388" s="160"/>
      <c r="I388" s="160"/>
      <c r="J388" s="160"/>
      <c r="K388" s="160"/>
      <c r="L388" s="160"/>
      <c r="M388" s="160"/>
      <c r="N388" s="160"/>
      <c r="O388" s="160"/>
      <c r="P388" s="160"/>
      <c r="Q388" s="160"/>
      <c r="R388" s="160"/>
      <c r="S388" s="160"/>
      <c r="T388" s="143"/>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88"/>
      <c r="AX388" s="180"/>
      <c r="AY388" s="180"/>
      <c r="AZ388" s="180"/>
      <c r="BA388" s="180"/>
      <c r="BB388" s="123"/>
      <c r="BC388" s="189"/>
      <c r="BD388" s="189"/>
      <c r="BE388" s="189"/>
      <c r="BF388" s="189"/>
      <c r="BG388" s="189"/>
      <c r="BI388" s="177"/>
      <c r="BJ388" s="177"/>
      <c r="BK388" s="177"/>
      <c r="BL388" s="177"/>
      <c r="BM388" s="176"/>
      <c r="BN388" s="176"/>
      <c r="BO388" s="153"/>
      <c r="BP388" s="176"/>
      <c r="BQ388" s="177"/>
      <c r="BR388" s="177"/>
      <c r="BS388" s="177"/>
      <c r="BT388" s="155"/>
      <c r="BU388" s="155"/>
      <c r="BV388" s="151"/>
      <c r="BW388" s="151"/>
      <c r="BX388" s="151"/>
      <c r="BY388" s="151"/>
    </row>
    <row r="389" customFormat="false" ht="12.75" hidden="false" customHeight="false" outlineLevel="0" collapsed="false">
      <c r="A389" s="160"/>
      <c r="B389" s="160"/>
      <c r="C389" s="160"/>
      <c r="D389" s="187"/>
      <c r="E389" s="187"/>
      <c r="F389" s="160"/>
      <c r="G389" s="160"/>
      <c r="H389" s="160"/>
      <c r="I389" s="160"/>
      <c r="J389" s="160"/>
      <c r="K389" s="160"/>
      <c r="L389" s="160"/>
      <c r="M389" s="160"/>
      <c r="N389" s="160"/>
      <c r="O389" s="160"/>
      <c r="P389" s="160"/>
      <c r="Q389" s="160"/>
      <c r="R389" s="160"/>
      <c r="S389" s="160"/>
      <c r="T389" s="143"/>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88"/>
      <c r="AX389" s="180"/>
      <c r="AY389" s="180"/>
      <c r="AZ389" s="180"/>
      <c r="BA389" s="180"/>
      <c r="BB389" s="123"/>
      <c r="BC389" s="189"/>
      <c r="BD389" s="189"/>
      <c r="BE389" s="189"/>
      <c r="BF389" s="189"/>
      <c r="BG389" s="189"/>
      <c r="BI389" s="177"/>
      <c r="BJ389" s="177"/>
      <c r="BK389" s="177"/>
      <c r="BL389" s="177"/>
      <c r="BM389" s="176"/>
      <c r="BN389" s="176"/>
      <c r="BO389" s="153"/>
      <c r="BP389" s="176"/>
      <c r="BQ389" s="177"/>
      <c r="BR389" s="177"/>
      <c r="BS389" s="177"/>
      <c r="BT389" s="155"/>
      <c r="BU389" s="155"/>
      <c r="BV389" s="151"/>
      <c r="BW389" s="151"/>
      <c r="BX389" s="151"/>
      <c r="BY389" s="151"/>
    </row>
    <row r="390" customFormat="false" ht="12.75" hidden="false" customHeight="false" outlineLevel="0" collapsed="false">
      <c r="A390" s="160"/>
      <c r="B390" s="160"/>
      <c r="C390" s="160"/>
      <c r="D390" s="187"/>
      <c r="E390" s="187"/>
      <c r="F390" s="160"/>
      <c r="G390" s="160"/>
      <c r="H390" s="160"/>
      <c r="I390" s="160"/>
      <c r="J390" s="160"/>
      <c r="K390" s="160"/>
      <c r="L390" s="160"/>
      <c r="M390" s="160"/>
      <c r="N390" s="160"/>
      <c r="O390" s="160"/>
      <c r="P390" s="160"/>
      <c r="Q390" s="160"/>
      <c r="R390" s="160"/>
      <c r="S390" s="160"/>
      <c r="T390" s="143"/>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88"/>
      <c r="AX390" s="180"/>
      <c r="AY390" s="180"/>
      <c r="AZ390" s="180"/>
      <c r="BA390" s="180"/>
      <c r="BB390" s="123"/>
      <c r="BC390" s="189"/>
      <c r="BD390" s="189"/>
      <c r="BE390" s="189"/>
      <c r="BF390" s="189"/>
      <c r="BG390" s="189"/>
      <c r="BI390" s="177"/>
      <c r="BJ390" s="177"/>
      <c r="BK390" s="177"/>
      <c r="BL390" s="177"/>
      <c r="BM390" s="176"/>
      <c r="BN390" s="176"/>
      <c r="BO390" s="153"/>
      <c r="BP390" s="176"/>
      <c r="BQ390" s="177"/>
      <c r="BR390" s="177"/>
      <c r="BS390" s="177"/>
      <c r="BT390" s="155"/>
      <c r="BU390" s="155"/>
      <c r="BV390" s="151"/>
      <c r="BW390" s="151"/>
      <c r="BX390" s="151"/>
      <c r="BY390" s="151"/>
    </row>
    <row r="391" customFormat="false" ht="12.75" hidden="false" customHeight="false" outlineLevel="0" collapsed="false">
      <c r="A391" s="160"/>
      <c r="B391" s="160"/>
      <c r="C391" s="160"/>
      <c r="D391" s="187"/>
      <c r="E391" s="187"/>
      <c r="F391" s="160"/>
      <c r="G391" s="160"/>
      <c r="H391" s="160"/>
      <c r="I391" s="160"/>
      <c r="J391" s="160"/>
      <c r="K391" s="160"/>
      <c r="L391" s="160"/>
      <c r="M391" s="160"/>
      <c r="N391" s="160"/>
      <c r="O391" s="160"/>
      <c r="P391" s="160"/>
      <c r="Q391" s="160"/>
      <c r="R391" s="160"/>
      <c r="S391" s="160"/>
      <c r="T391" s="143"/>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88"/>
      <c r="AX391" s="180"/>
      <c r="AY391" s="180"/>
      <c r="AZ391" s="180"/>
      <c r="BA391" s="180"/>
      <c r="BB391" s="123"/>
      <c r="BC391" s="189"/>
      <c r="BD391" s="189"/>
      <c r="BE391" s="189"/>
      <c r="BF391" s="189"/>
      <c r="BG391" s="189"/>
      <c r="BI391" s="177"/>
      <c r="BJ391" s="177"/>
      <c r="BK391" s="177"/>
      <c r="BL391" s="177"/>
      <c r="BM391" s="176"/>
      <c r="BN391" s="176"/>
      <c r="BO391" s="153"/>
      <c r="BP391" s="176"/>
      <c r="BQ391" s="177"/>
      <c r="BR391" s="177"/>
      <c r="BS391" s="177"/>
      <c r="BT391" s="155"/>
      <c r="BU391" s="155"/>
      <c r="BV391" s="151"/>
      <c r="BW391" s="151"/>
      <c r="BX391" s="151"/>
      <c r="BY391" s="151"/>
    </row>
    <row r="392" customFormat="false" ht="12.75" hidden="false" customHeight="false" outlineLevel="0" collapsed="false">
      <c r="A392" s="160"/>
      <c r="B392" s="160"/>
      <c r="C392" s="160"/>
      <c r="D392" s="187"/>
      <c r="E392" s="187"/>
      <c r="F392" s="160"/>
      <c r="G392" s="160"/>
      <c r="H392" s="160"/>
      <c r="I392" s="160"/>
      <c r="J392" s="160"/>
      <c r="K392" s="160"/>
      <c r="L392" s="160"/>
      <c r="M392" s="160"/>
      <c r="N392" s="160"/>
      <c r="O392" s="160"/>
      <c r="P392" s="160"/>
      <c r="Q392" s="160"/>
      <c r="R392" s="160"/>
      <c r="S392" s="160"/>
      <c r="T392" s="143"/>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88"/>
      <c r="AX392" s="180"/>
      <c r="AY392" s="180"/>
      <c r="AZ392" s="180"/>
      <c r="BA392" s="180"/>
      <c r="BB392" s="123"/>
      <c r="BC392" s="189"/>
      <c r="BD392" s="189"/>
      <c r="BE392" s="189"/>
      <c r="BF392" s="189"/>
      <c r="BG392" s="189"/>
      <c r="BI392" s="177"/>
      <c r="BJ392" s="177"/>
      <c r="BK392" s="177"/>
      <c r="BL392" s="177"/>
      <c r="BM392" s="176"/>
      <c r="BN392" s="176"/>
      <c r="BO392" s="153"/>
      <c r="BP392" s="176"/>
      <c r="BQ392" s="177"/>
      <c r="BR392" s="177"/>
      <c r="BS392" s="177"/>
      <c r="BT392" s="155"/>
      <c r="BU392" s="155"/>
      <c r="BV392" s="151"/>
      <c r="BW392" s="151"/>
      <c r="BX392" s="151"/>
      <c r="BY392" s="151"/>
    </row>
    <row r="393" customFormat="false" ht="12.75" hidden="false" customHeight="false" outlineLevel="0" collapsed="false">
      <c r="A393" s="160"/>
      <c r="B393" s="160"/>
      <c r="C393" s="160"/>
      <c r="D393" s="187"/>
      <c r="E393" s="187"/>
      <c r="F393" s="160"/>
      <c r="G393" s="160"/>
      <c r="H393" s="160"/>
      <c r="I393" s="160"/>
      <c r="J393" s="160"/>
      <c r="K393" s="160"/>
      <c r="L393" s="160"/>
      <c r="M393" s="160"/>
      <c r="N393" s="160"/>
      <c r="O393" s="160"/>
      <c r="P393" s="160"/>
      <c r="Q393" s="160"/>
      <c r="R393" s="160"/>
      <c r="S393" s="160"/>
      <c r="T393" s="143"/>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88"/>
      <c r="AX393" s="180"/>
      <c r="AY393" s="180"/>
      <c r="AZ393" s="180"/>
      <c r="BA393" s="180"/>
      <c r="BB393" s="123"/>
      <c r="BC393" s="189"/>
      <c r="BD393" s="189"/>
      <c r="BE393" s="189"/>
      <c r="BF393" s="189"/>
      <c r="BG393" s="189"/>
      <c r="BI393" s="177"/>
      <c r="BJ393" s="177"/>
      <c r="BK393" s="177"/>
      <c r="BL393" s="177"/>
      <c r="BM393" s="176"/>
      <c r="BN393" s="176"/>
      <c r="BO393" s="153"/>
      <c r="BP393" s="176"/>
      <c r="BQ393" s="177"/>
      <c r="BR393" s="177"/>
      <c r="BS393" s="177"/>
      <c r="BT393" s="155"/>
      <c r="BU393" s="155"/>
      <c r="BV393" s="151"/>
      <c r="BW393" s="151"/>
      <c r="BX393" s="151"/>
      <c r="BY393" s="151"/>
    </row>
    <row r="394" customFormat="false" ht="12.75" hidden="false" customHeight="false" outlineLevel="0" collapsed="false">
      <c r="A394" s="160"/>
      <c r="B394" s="160"/>
      <c r="C394" s="160"/>
      <c r="D394" s="187"/>
      <c r="E394" s="187"/>
      <c r="F394" s="160"/>
      <c r="G394" s="160"/>
      <c r="H394" s="160"/>
      <c r="I394" s="160"/>
      <c r="J394" s="160"/>
      <c r="K394" s="160"/>
      <c r="L394" s="160"/>
      <c r="M394" s="160"/>
      <c r="N394" s="160"/>
      <c r="O394" s="160"/>
      <c r="P394" s="160"/>
      <c r="Q394" s="160"/>
      <c r="R394" s="160"/>
      <c r="S394" s="160"/>
      <c r="T394" s="143"/>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88"/>
      <c r="AX394" s="180"/>
      <c r="AY394" s="180"/>
      <c r="AZ394" s="180"/>
      <c r="BA394" s="180"/>
      <c r="BB394" s="123"/>
      <c r="BC394" s="189"/>
      <c r="BD394" s="189"/>
      <c r="BE394" s="189"/>
      <c r="BF394" s="189"/>
      <c r="BG394" s="189"/>
      <c r="BI394" s="177"/>
      <c r="BJ394" s="177"/>
      <c r="BK394" s="177"/>
      <c r="BL394" s="177"/>
      <c r="BM394" s="176"/>
      <c r="BN394" s="176"/>
      <c r="BO394" s="153"/>
      <c r="BP394" s="176"/>
      <c r="BQ394" s="177"/>
      <c r="BR394" s="177"/>
      <c r="BS394" s="177"/>
      <c r="BT394" s="155"/>
      <c r="BU394" s="155"/>
      <c r="BV394" s="151"/>
      <c r="BW394" s="151"/>
      <c r="BX394" s="151"/>
      <c r="BY394" s="151"/>
    </row>
    <row r="395" customFormat="false" ht="12.75" hidden="false" customHeight="false" outlineLevel="0" collapsed="false">
      <c r="A395" s="160"/>
      <c r="B395" s="160"/>
      <c r="C395" s="160"/>
      <c r="D395" s="187"/>
      <c r="E395" s="187"/>
      <c r="F395" s="160"/>
      <c r="G395" s="160"/>
      <c r="H395" s="160"/>
      <c r="I395" s="160"/>
      <c r="J395" s="160"/>
      <c r="K395" s="160"/>
      <c r="L395" s="160"/>
      <c r="M395" s="160"/>
      <c r="N395" s="160"/>
      <c r="O395" s="160"/>
      <c r="P395" s="160"/>
      <c r="Q395" s="160"/>
      <c r="R395" s="160"/>
      <c r="S395" s="160"/>
      <c r="T395" s="143"/>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88"/>
      <c r="AX395" s="180"/>
      <c r="AY395" s="180"/>
      <c r="AZ395" s="180"/>
      <c r="BA395" s="180"/>
      <c r="BB395" s="123"/>
      <c r="BC395" s="189"/>
      <c r="BD395" s="189"/>
      <c r="BE395" s="189"/>
      <c r="BF395" s="189"/>
      <c r="BG395" s="189"/>
      <c r="BI395" s="177"/>
      <c r="BJ395" s="177"/>
      <c r="BK395" s="177"/>
      <c r="BL395" s="177"/>
      <c r="BM395" s="176"/>
      <c r="BN395" s="176"/>
      <c r="BO395" s="153"/>
      <c r="BP395" s="176"/>
      <c r="BQ395" s="177"/>
      <c r="BR395" s="177"/>
      <c r="BS395" s="177"/>
      <c r="BT395" s="155"/>
      <c r="BU395" s="155"/>
      <c r="BV395" s="151"/>
      <c r="BW395" s="151"/>
      <c r="BX395" s="151"/>
      <c r="BY395" s="151"/>
    </row>
    <row r="396" customFormat="false" ht="12.75" hidden="false" customHeight="false" outlineLevel="0" collapsed="false">
      <c r="A396" s="160"/>
      <c r="B396" s="160"/>
      <c r="C396" s="160"/>
      <c r="D396" s="187"/>
      <c r="E396" s="187"/>
      <c r="F396" s="160"/>
      <c r="G396" s="160"/>
      <c r="H396" s="160"/>
      <c r="I396" s="160"/>
      <c r="J396" s="160"/>
      <c r="K396" s="160"/>
      <c r="L396" s="160"/>
      <c r="M396" s="160"/>
      <c r="N396" s="160"/>
      <c r="O396" s="160"/>
      <c r="P396" s="160"/>
      <c r="Q396" s="160"/>
      <c r="R396" s="160"/>
      <c r="S396" s="160"/>
      <c r="T396" s="143"/>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88"/>
      <c r="AX396" s="180"/>
      <c r="AY396" s="180"/>
      <c r="AZ396" s="180"/>
      <c r="BA396" s="180"/>
      <c r="BB396" s="123"/>
      <c r="BC396" s="189"/>
      <c r="BD396" s="189"/>
      <c r="BE396" s="189"/>
      <c r="BF396" s="189"/>
      <c r="BG396" s="189"/>
      <c r="BI396" s="177"/>
      <c r="BJ396" s="177"/>
      <c r="BK396" s="177"/>
      <c r="BL396" s="177"/>
      <c r="BM396" s="176"/>
      <c r="BN396" s="176"/>
      <c r="BO396" s="153"/>
      <c r="BP396" s="176"/>
      <c r="BQ396" s="177"/>
      <c r="BR396" s="177"/>
      <c r="BS396" s="177"/>
      <c r="BT396" s="155"/>
      <c r="BU396" s="155"/>
      <c r="BV396" s="151"/>
      <c r="BW396" s="151"/>
      <c r="BX396" s="151"/>
      <c r="BY396" s="151"/>
    </row>
    <row r="397" customFormat="false" ht="12.75" hidden="false" customHeight="false" outlineLevel="0" collapsed="false">
      <c r="A397" s="160"/>
      <c r="B397" s="160"/>
      <c r="C397" s="160"/>
      <c r="D397" s="187"/>
      <c r="E397" s="187"/>
      <c r="F397" s="160"/>
      <c r="G397" s="160"/>
      <c r="H397" s="160"/>
      <c r="I397" s="160"/>
      <c r="J397" s="160"/>
      <c r="K397" s="160"/>
      <c r="L397" s="160"/>
      <c r="M397" s="160"/>
      <c r="N397" s="160"/>
      <c r="O397" s="160"/>
      <c r="P397" s="160"/>
      <c r="Q397" s="160"/>
      <c r="R397" s="160"/>
      <c r="S397" s="160"/>
      <c r="T397" s="143"/>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88"/>
      <c r="AX397" s="180"/>
      <c r="AY397" s="180"/>
      <c r="AZ397" s="180"/>
      <c r="BA397" s="180"/>
      <c r="BB397" s="123"/>
      <c r="BC397" s="189"/>
      <c r="BD397" s="189"/>
      <c r="BE397" s="189"/>
      <c r="BF397" s="189"/>
      <c r="BG397" s="189"/>
      <c r="BI397" s="177"/>
      <c r="BJ397" s="177"/>
      <c r="BK397" s="177"/>
      <c r="BL397" s="177"/>
      <c r="BM397" s="176"/>
      <c r="BN397" s="176"/>
      <c r="BO397" s="153"/>
      <c r="BP397" s="176"/>
      <c r="BQ397" s="177"/>
      <c r="BR397" s="177"/>
      <c r="BS397" s="177"/>
      <c r="BT397" s="155"/>
      <c r="BU397" s="155"/>
      <c r="BV397" s="151"/>
      <c r="BW397" s="151"/>
      <c r="BX397" s="151"/>
      <c r="BY397" s="151"/>
    </row>
    <row r="398" customFormat="false" ht="12.75" hidden="false" customHeight="false" outlineLevel="0" collapsed="false">
      <c r="A398" s="160"/>
      <c r="B398" s="160"/>
      <c r="C398" s="160"/>
      <c r="D398" s="187"/>
      <c r="E398" s="187"/>
      <c r="F398" s="160"/>
      <c r="G398" s="160"/>
      <c r="H398" s="160"/>
      <c r="I398" s="160"/>
      <c r="J398" s="160"/>
      <c r="K398" s="160"/>
      <c r="L398" s="160"/>
      <c r="M398" s="160"/>
      <c r="N398" s="160"/>
      <c r="O398" s="160"/>
      <c r="P398" s="160"/>
      <c r="Q398" s="160"/>
      <c r="R398" s="160"/>
      <c r="S398" s="160"/>
      <c r="T398" s="143"/>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88"/>
      <c r="AX398" s="180"/>
      <c r="AY398" s="180"/>
      <c r="AZ398" s="180"/>
      <c r="BA398" s="180"/>
      <c r="BB398" s="123"/>
      <c r="BC398" s="189"/>
      <c r="BD398" s="189"/>
      <c r="BE398" s="189"/>
      <c r="BF398" s="189"/>
      <c r="BG398" s="189"/>
      <c r="BI398" s="177"/>
      <c r="BJ398" s="177"/>
      <c r="BK398" s="177"/>
      <c r="BL398" s="177"/>
      <c r="BM398" s="176"/>
      <c r="BN398" s="176"/>
      <c r="BO398" s="153"/>
      <c r="BP398" s="176"/>
      <c r="BQ398" s="177"/>
      <c r="BR398" s="177"/>
      <c r="BS398" s="177"/>
      <c r="BT398" s="155"/>
      <c r="BU398" s="155"/>
      <c r="BV398" s="151"/>
      <c r="BW398" s="151"/>
      <c r="BX398" s="151"/>
      <c r="BY398" s="151"/>
    </row>
    <row r="399" customFormat="false" ht="12.75" hidden="false" customHeight="false" outlineLevel="0" collapsed="false">
      <c r="A399" s="160"/>
      <c r="B399" s="160"/>
      <c r="C399" s="160"/>
      <c r="D399" s="187"/>
      <c r="E399" s="187"/>
      <c r="F399" s="160"/>
      <c r="G399" s="160"/>
      <c r="H399" s="160"/>
      <c r="I399" s="160"/>
      <c r="J399" s="160"/>
      <c r="K399" s="160"/>
      <c r="L399" s="160"/>
      <c r="M399" s="160"/>
      <c r="N399" s="160"/>
      <c r="O399" s="160"/>
      <c r="P399" s="160"/>
      <c r="Q399" s="160"/>
      <c r="R399" s="160"/>
      <c r="S399" s="160"/>
      <c r="T399" s="143"/>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88"/>
      <c r="AX399" s="180"/>
      <c r="AY399" s="180"/>
      <c r="AZ399" s="180"/>
      <c r="BA399" s="180"/>
      <c r="BB399" s="123"/>
      <c r="BC399" s="189"/>
      <c r="BD399" s="189"/>
      <c r="BE399" s="189"/>
      <c r="BF399" s="189"/>
      <c r="BG399" s="189"/>
      <c r="BI399" s="177"/>
      <c r="BJ399" s="177"/>
      <c r="BK399" s="177"/>
      <c r="BL399" s="177"/>
      <c r="BM399" s="176"/>
      <c r="BN399" s="176"/>
      <c r="BO399" s="153"/>
      <c r="BP399" s="176"/>
      <c r="BQ399" s="177"/>
      <c r="BR399" s="177"/>
      <c r="BS399" s="177"/>
      <c r="BT399" s="155"/>
      <c r="BU399" s="155"/>
      <c r="BV399" s="151"/>
      <c r="BW399" s="151"/>
      <c r="BX399" s="151"/>
      <c r="BY399" s="151"/>
    </row>
    <row r="400" customFormat="false" ht="12.75" hidden="false" customHeight="false" outlineLevel="0" collapsed="false">
      <c r="A400" s="160"/>
      <c r="B400" s="160"/>
      <c r="C400" s="160"/>
      <c r="D400" s="187"/>
      <c r="E400" s="187"/>
      <c r="F400" s="160"/>
      <c r="G400" s="160"/>
      <c r="H400" s="160"/>
      <c r="I400" s="160"/>
      <c r="J400" s="160"/>
      <c r="K400" s="160"/>
      <c r="L400" s="160"/>
      <c r="M400" s="160"/>
      <c r="N400" s="160"/>
      <c r="O400" s="160"/>
      <c r="P400" s="160"/>
      <c r="Q400" s="160"/>
      <c r="R400" s="160"/>
      <c r="S400" s="160"/>
      <c r="T400" s="143"/>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88"/>
      <c r="AX400" s="180"/>
      <c r="AY400" s="180"/>
      <c r="AZ400" s="180"/>
      <c r="BA400" s="180"/>
      <c r="BB400" s="123"/>
      <c r="BC400" s="189"/>
      <c r="BD400" s="189"/>
      <c r="BE400" s="189"/>
      <c r="BF400" s="189"/>
      <c r="BG400" s="189"/>
      <c r="BI400" s="177"/>
      <c r="BJ400" s="177"/>
      <c r="BK400" s="177"/>
      <c r="BL400" s="177"/>
      <c r="BM400" s="176"/>
      <c r="BN400" s="176"/>
      <c r="BO400" s="153"/>
      <c r="BP400" s="176"/>
      <c r="BQ400" s="177"/>
      <c r="BR400" s="177"/>
      <c r="BS400" s="177"/>
      <c r="BT400" s="155"/>
      <c r="BU400" s="155"/>
      <c r="BV400" s="151"/>
      <c r="BW400" s="151"/>
      <c r="BX400" s="151"/>
      <c r="BY400" s="151"/>
    </row>
    <row r="401" customFormat="false" ht="12.75" hidden="false" customHeight="false" outlineLevel="0" collapsed="false">
      <c r="A401" s="160"/>
      <c r="B401" s="160"/>
      <c r="C401" s="160"/>
      <c r="D401" s="187"/>
      <c r="E401" s="187"/>
      <c r="F401" s="160"/>
      <c r="G401" s="160"/>
      <c r="H401" s="160"/>
      <c r="I401" s="160"/>
      <c r="J401" s="160"/>
      <c r="K401" s="160"/>
      <c r="L401" s="160"/>
      <c r="M401" s="160"/>
      <c r="N401" s="160"/>
      <c r="O401" s="160"/>
      <c r="P401" s="160"/>
      <c r="Q401" s="160"/>
      <c r="R401" s="160"/>
      <c r="S401" s="160"/>
      <c r="T401" s="143"/>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88"/>
      <c r="AX401" s="180"/>
      <c r="AY401" s="180"/>
      <c r="AZ401" s="180"/>
      <c r="BA401" s="180"/>
      <c r="BB401" s="123"/>
      <c r="BC401" s="189"/>
      <c r="BD401" s="189"/>
      <c r="BE401" s="189"/>
      <c r="BF401" s="189"/>
      <c r="BG401" s="189"/>
      <c r="BI401" s="177"/>
      <c r="BJ401" s="177"/>
      <c r="BK401" s="177"/>
      <c r="BL401" s="177"/>
      <c r="BM401" s="176"/>
      <c r="BN401" s="176"/>
      <c r="BO401" s="153"/>
      <c r="BP401" s="176"/>
      <c r="BQ401" s="177"/>
      <c r="BR401" s="177"/>
      <c r="BS401" s="177"/>
      <c r="BT401" s="155"/>
      <c r="BU401" s="155"/>
      <c r="BV401" s="151"/>
      <c r="BW401" s="151"/>
      <c r="BX401" s="151"/>
      <c r="BY401" s="151"/>
    </row>
    <row r="402" customFormat="false" ht="12.75" hidden="false" customHeight="false" outlineLevel="0" collapsed="false">
      <c r="A402" s="160"/>
      <c r="B402" s="160"/>
      <c r="C402" s="160"/>
      <c r="D402" s="187"/>
      <c r="E402" s="187"/>
      <c r="F402" s="160"/>
      <c r="G402" s="160"/>
      <c r="H402" s="160"/>
      <c r="I402" s="160"/>
      <c r="J402" s="160"/>
      <c r="K402" s="160"/>
      <c r="L402" s="160"/>
      <c r="M402" s="160"/>
      <c r="N402" s="160"/>
      <c r="O402" s="160"/>
      <c r="P402" s="160"/>
      <c r="Q402" s="160"/>
      <c r="R402" s="160"/>
      <c r="S402" s="160"/>
      <c r="T402" s="143"/>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88"/>
      <c r="AX402" s="180"/>
      <c r="AY402" s="180"/>
      <c r="AZ402" s="180"/>
      <c r="BA402" s="180"/>
      <c r="BB402" s="123"/>
      <c r="BC402" s="189"/>
      <c r="BD402" s="189"/>
      <c r="BE402" s="189"/>
      <c r="BF402" s="189"/>
      <c r="BG402" s="189"/>
      <c r="BI402" s="177"/>
      <c r="BJ402" s="177"/>
      <c r="BK402" s="177"/>
      <c r="BL402" s="177"/>
      <c r="BM402" s="176"/>
      <c r="BN402" s="176"/>
      <c r="BO402" s="153"/>
      <c r="BP402" s="176"/>
      <c r="BQ402" s="177"/>
      <c r="BR402" s="177"/>
      <c r="BS402" s="177"/>
      <c r="BT402" s="155"/>
      <c r="BU402" s="155"/>
      <c r="BV402" s="151"/>
      <c r="BW402" s="151"/>
      <c r="BX402" s="151"/>
      <c r="BY402" s="151"/>
    </row>
    <row r="403" customFormat="false" ht="12.75" hidden="false" customHeight="false" outlineLevel="0" collapsed="false">
      <c r="A403" s="160"/>
      <c r="B403" s="160"/>
      <c r="C403" s="160"/>
      <c r="D403" s="187"/>
      <c r="E403" s="187"/>
      <c r="F403" s="160"/>
      <c r="G403" s="160"/>
      <c r="H403" s="160"/>
      <c r="I403" s="160"/>
      <c r="J403" s="160"/>
      <c r="K403" s="160"/>
      <c r="L403" s="160"/>
      <c r="M403" s="160"/>
      <c r="N403" s="160"/>
      <c r="O403" s="160"/>
      <c r="P403" s="160"/>
      <c r="Q403" s="160"/>
      <c r="R403" s="160"/>
      <c r="S403" s="160"/>
      <c r="T403" s="143"/>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88"/>
      <c r="AX403" s="180"/>
      <c r="AY403" s="180"/>
      <c r="AZ403" s="180"/>
      <c r="BA403" s="180"/>
      <c r="BB403" s="123"/>
      <c r="BC403" s="189"/>
      <c r="BD403" s="189"/>
      <c r="BE403" s="189"/>
      <c r="BF403" s="189"/>
      <c r="BG403" s="189"/>
      <c r="BI403" s="177"/>
      <c r="BJ403" s="177"/>
      <c r="BK403" s="177"/>
      <c r="BL403" s="177"/>
      <c r="BM403" s="176"/>
      <c r="BN403" s="176"/>
      <c r="BO403" s="153"/>
      <c r="BP403" s="176"/>
      <c r="BQ403" s="177"/>
      <c r="BR403" s="177"/>
      <c r="BS403" s="177"/>
      <c r="BT403" s="155"/>
      <c r="BU403" s="155"/>
      <c r="BV403" s="151"/>
      <c r="BW403" s="151"/>
      <c r="BX403" s="151"/>
      <c r="BY403" s="151"/>
    </row>
    <row r="404" customFormat="false" ht="12.75" hidden="false" customHeight="false" outlineLevel="0" collapsed="false">
      <c r="A404" s="160"/>
      <c r="B404" s="160"/>
      <c r="C404" s="160"/>
      <c r="D404" s="187"/>
      <c r="E404" s="187"/>
      <c r="F404" s="160"/>
      <c r="G404" s="160"/>
      <c r="H404" s="160"/>
      <c r="I404" s="160"/>
      <c r="J404" s="160"/>
      <c r="K404" s="160"/>
      <c r="L404" s="160"/>
      <c r="M404" s="160"/>
      <c r="N404" s="160"/>
      <c r="O404" s="160"/>
      <c r="P404" s="160"/>
      <c r="Q404" s="160"/>
      <c r="R404" s="160"/>
      <c r="S404" s="160"/>
      <c r="T404" s="143"/>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88"/>
      <c r="AX404" s="180"/>
      <c r="AY404" s="180"/>
      <c r="AZ404" s="180"/>
      <c r="BA404" s="180"/>
      <c r="BB404" s="123"/>
      <c r="BC404" s="189"/>
      <c r="BD404" s="189"/>
      <c r="BE404" s="189"/>
      <c r="BF404" s="189"/>
      <c r="BG404" s="189"/>
      <c r="BI404" s="177"/>
      <c r="BJ404" s="177"/>
      <c r="BK404" s="177"/>
      <c r="BL404" s="177"/>
      <c r="BM404" s="176"/>
      <c r="BN404" s="176"/>
      <c r="BO404" s="153"/>
      <c r="BP404" s="176"/>
      <c r="BQ404" s="177"/>
      <c r="BR404" s="177"/>
      <c r="BS404" s="177"/>
      <c r="BT404" s="155"/>
      <c r="BU404" s="155"/>
      <c r="BV404" s="151"/>
      <c r="BW404" s="151"/>
      <c r="BX404" s="151"/>
      <c r="BY404" s="151"/>
    </row>
    <row r="405" customFormat="false" ht="12.75" hidden="false" customHeight="false" outlineLevel="0" collapsed="false">
      <c r="A405" s="160"/>
      <c r="B405" s="160"/>
      <c r="C405" s="160"/>
      <c r="D405" s="187"/>
      <c r="E405" s="187"/>
      <c r="F405" s="160"/>
      <c r="G405" s="160"/>
      <c r="H405" s="160"/>
      <c r="I405" s="160"/>
      <c r="J405" s="160"/>
      <c r="K405" s="160"/>
      <c r="L405" s="160"/>
      <c r="M405" s="160"/>
      <c r="N405" s="160"/>
      <c r="O405" s="160"/>
      <c r="P405" s="160"/>
      <c r="Q405" s="160"/>
      <c r="R405" s="160"/>
      <c r="S405" s="160"/>
      <c r="T405" s="143"/>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88"/>
      <c r="AX405" s="180"/>
      <c r="AY405" s="180"/>
      <c r="AZ405" s="180"/>
      <c r="BA405" s="180"/>
      <c r="BB405" s="123"/>
      <c r="BC405" s="189"/>
      <c r="BD405" s="189"/>
      <c r="BE405" s="189"/>
      <c r="BF405" s="189"/>
      <c r="BG405" s="189"/>
      <c r="BI405" s="177"/>
      <c r="BJ405" s="177"/>
      <c r="BK405" s="177"/>
      <c r="BL405" s="177"/>
      <c r="BM405" s="176"/>
      <c r="BN405" s="176"/>
      <c r="BO405" s="153"/>
      <c r="BP405" s="176"/>
      <c r="BQ405" s="177"/>
      <c r="BR405" s="177"/>
      <c r="BS405" s="177"/>
      <c r="BT405" s="155"/>
      <c r="BU405" s="155"/>
      <c r="BV405" s="151"/>
      <c r="BW405" s="151"/>
      <c r="BX405" s="151"/>
      <c r="BY405" s="151"/>
    </row>
    <row r="406" customFormat="false" ht="12.75" hidden="false" customHeight="false" outlineLevel="0" collapsed="false">
      <c r="A406" s="160"/>
      <c r="B406" s="160"/>
      <c r="C406" s="160"/>
      <c r="D406" s="187"/>
      <c r="E406" s="187"/>
      <c r="F406" s="160"/>
      <c r="G406" s="160"/>
      <c r="H406" s="160"/>
      <c r="I406" s="160"/>
      <c r="J406" s="160"/>
      <c r="K406" s="160"/>
      <c r="L406" s="160"/>
      <c r="M406" s="160"/>
      <c r="N406" s="160"/>
      <c r="O406" s="160"/>
      <c r="P406" s="160"/>
      <c r="Q406" s="160"/>
      <c r="R406" s="160"/>
      <c r="S406" s="160"/>
      <c r="T406" s="143"/>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88"/>
      <c r="AX406" s="180"/>
      <c r="AY406" s="180"/>
      <c r="AZ406" s="180"/>
      <c r="BA406" s="180"/>
      <c r="BB406" s="123"/>
      <c r="BC406" s="189"/>
      <c r="BD406" s="189"/>
      <c r="BE406" s="189"/>
      <c r="BF406" s="189"/>
      <c r="BG406" s="189"/>
      <c r="BI406" s="177"/>
      <c r="BJ406" s="177"/>
      <c r="BK406" s="177"/>
      <c r="BL406" s="177"/>
      <c r="BM406" s="176"/>
      <c r="BN406" s="176"/>
      <c r="BO406" s="153"/>
      <c r="BP406" s="176"/>
      <c r="BQ406" s="177"/>
      <c r="BR406" s="177"/>
      <c r="BS406" s="177"/>
      <c r="BT406" s="155"/>
      <c r="BU406" s="155"/>
      <c r="BV406" s="151"/>
      <c r="BW406" s="151"/>
      <c r="BX406" s="151"/>
      <c r="BY406" s="151"/>
    </row>
    <row r="407" customFormat="false" ht="12.75" hidden="false" customHeight="false" outlineLevel="0" collapsed="false">
      <c r="A407" s="160"/>
      <c r="B407" s="160"/>
      <c r="C407" s="160"/>
      <c r="D407" s="187"/>
      <c r="E407" s="187"/>
      <c r="F407" s="160"/>
      <c r="G407" s="160"/>
      <c r="H407" s="160"/>
      <c r="I407" s="160"/>
      <c r="J407" s="160"/>
      <c r="K407" s="160"/>
      <c r="L407" s="160"/>
      <c r="M407" s="160"/>
      <c r="N407" s="160"/>
      <c r="O407" s="160"/>
      <c r="P407" s="160"/>
      <c r="Q407" s="160"/>
      <c r="R407" s="160"/>
      <c r="S407" s="160"/>
      <c r="T407" s="143"/>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88"/>
      <c r="AX407" s="180"/>
      <c r="AY407" s="180"/>
      <c r="AZ407" s="180"/>
      <c r="BA407" s="180"/>
      <c r="BB407" s="123"/>
      <c r="BC407" s="189"/>
      <c r="BD407" s="189"/>
      <c r="BE407" s="189"/>
      <c r="BF407" s="189"/>
      <c r="BG407" s="189"/>
      <c r="BI407" s="177"/>
      <c r="BJ407" s="177"/>
      <c r="BK407" s="177"/>
      <c r="BL407" s="177"/>
      <c r="BM407" s="176"/>
      <c r="BN407" s="176"/>
      <c r="BO407" s="153"/>
      <c r="BP407" s="176"/>
      <c r="BQ407" s="177"/>
      <c r="BR407" s="177"/>
      <c r="BS407" s="177"/>
      <c r="BT407" s="155"/>
      <c r="BU407" s="155"/>
      <c r="BV407" s="151"/>
      <c r="BW407" s="151"/>
      <c r="BX407" s="151"/>
      <c r="BY407" s="151"/>
    </row>
    <row r="408" customFormat="false" ht="12.75" hidden="false" customHeight="false" outlineLevel="0" collapsed="false">
      <c r="A408" s="160"/>
      <c r="B408" s="160"/>
      <c r="C408" s="160"/>
      <c r="D408" s="187"/>
      <c r="E408" s="187"/>
      <c r="F408" s="160"/>
      <c r="G408" s="160"/>
      <c r="H408" s="160"/>
      <c r="I408" s="160"/>
      <c r="J408" s="160"/>
      <c r="K408" s="160"/>
      <c r="L408" s="160"/>
      <c r="M408" s="160"/>
      <c r="N408" s="160"/>
      <c r="O408" s="160"/>
      <c r="P408" s="160"/>
      <c r="Q408" s="160"/>
      <c r="R408" s="160"/>
      <c r="S408" s="160"/>
      <c r="T408" s="143"/>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88"/>
      <c r="AX408" s="180"/>
      <c r="AY408" s="180"/>
      <c r="AZ408" s="180"/>
      <c r="BA408" s="180"/>
      <c r="BB408" s="123"/>
      <c r="BC408" s="189"/>
      <c r="BD408" s="189"/>
      <c r="BE408" s="189"/>
      <c r="BF408" s="189"/>
      <c r="BG408" s="189"/>
      <c r="BI408" s="177"/>
      <c r="BJ408" s="177"/>
      <c r="BK408" s="177"/>
      <c r="BL408" s="177"/>
      <c r="BM408" s="176"/>
      <c r="BN408" s="176"/>
      <c r="BO408" s="153"/>
      <c r="BP408" s="176"/>
      <c r="BQ408" s="177"/>
      <c r="BR408" s="177"/>
      <c r="BS408" s="177"/>
      <c r="BT408" s="155"/>
      <c r="BU408" s="155"/>
      <c r="BV408" s="151"/>
      <c r="BW408" s="151"/>
      <c r="BX408" s="151"/>
      <c r="BY408" s="151"/>
    </row>
    <row r="409" customFormat="false" ht="12.75" hidden="false" customHeight="false" outlineLevel="0" collapsed="false">
      <c r="A409" s="160"/>
      <c r="B409" s="160"/>
      <c r="C409" s="160"/>
      <c r="D409" s="187"/>
      <c r="E409" s="187"/>
      <c r="F409" s="160"/>
      <c r="G409" s="160"/>
      <c r="H409" s="160"/>
      <c r="I409" s="160"/>
      <c r="J409" s="160"/>
      <c r="K409" s="160"/>
      <c r="L409" s="160"/>
      <c r="M409" s="160"/>
      <c r="N409" s="160"/>
      <c r="O409" s="160"/>
      <c r="P409" s="160"/>
      <c r="Q409" s="160"/>
      <c r="R409" s="160"/>
      <c r="S409" s="160"/>
      <c r="T409" s="143"/>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88"/>
      <c r="AX409" s="180"/>
      <c r="AY409" s="180"/>
      <c r="AZ409" s="180"/>
      <c r="BA409" s="180"/>
      <c r="BB409" s="123"/>
      <c r="BC409" s="189"/>
      <c r="BD409" s="189"/>
      <c r="BE409" s="189"/>
      <c r="BF409" s="189"/>
      <c r="BG409" s="189"/>
      <c r="BI409" s="177"/>
      <c r="BJ409" s="177"/>
      <c r="BK409" s="177"/>
      <c r="BL409" s="177"/>
      <c r="BM409" s="176"/>
      <c r="BN409" s="176"/>
      <c r="BO409" s="153"/>
      <c r="BP409" s="176"/>
      <c r="BQ409" s="177"/>
      <c r="BR409" s="177"/>
      <c r="BS409" s="177"/>
      <c r="BT409" s="155"/>
      <c r="BU409" s="155"/>
      <c r="BV409" s="151"/>
      <c r="BW409" s="151"/>
      <c r="BX409" s="151"/>
      <c r="BY409" s="151"/>
    </row>
    <row r="410" customFormat="false" ht="12.75" hidden="false" customHeight="false" outlineLevel="0" collapsed="false">
      <c r="A410" s="160"/>
      <c r="B410" s="160"/>
      <c r="C410" s="160"/>
      <c r="D410" s="187"/>
      <c r="E410" s="187"/>
      <c r="F410" s="160"/>
      <c r="G410" s="160"/>
      <c r="H410" s="160"/>
      <c r="I410" s="160"/>
      <c r="J410" s="160"/>
      <c r="K410" s="160"/>
      <c r="L410" s="160"/>
      <c r="M410" s="160"/>
      <c r="N410" s="160"/>
      <c r="O410" s="160"/>
      <c r="P410" s="160"/>
      <c r="Q410" s="160"/>
      <c r="R410" s="160"/>
      <c r="S410" s="160"/>
      <c r="T410" s="143"/>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88"/>
      <c r="AX410" s="180"/>
      <c r="AY410" s="180"/>
      <c r="AZ410" s="180"/>
      <c r="BA410" s="180"/>
      <c r="BB410" s="123"/>
      <c r="BC410" s="189"/>
      <c r="BD410" s="189"/>
      <c r="BE410" s="189"/>
      <c r="BF410" s="189"/>
      <c r="BG410" s="189"/>
      <c r="BI410" s="177"/>
      <c r="BJ410" s="177"/>
      <c r="BK410" s="177"/>
      <c r="BL410" s="177"/>
      <c r="BM410" s="176"/>
      <c r="BN410" s="176"/>
      <c r="BO410" s="153"/>
      <c r="BP410" s="176"/>
      <c r="BQ410" s="177"/>
      <c r="BR410" s="177"/>
      <c r="BS410" s="177"/>
      <c r="BT410" s="155"/>
      <c r="BU410" s="155"/>
      <c r="BV410" s="151"/>
      <c r="BW410" s="151"/>
      <c r="BX410" s="151"/>
      <c r="BY410" s="151"/>
    </row>
    <row r="411" customFormat="false" ht="12.75" hidden="false" customHeight="false" outlineLevel="0" collapsed="false">
      <c r="A411" s="160"/>
      <c r="B411" s="160"/>
      <c r="C411" s="160"/>
      <c r="D411" s="187"/>
      <c r="E411" s="187"/>
      <c r="F411" s="160"/>
      <c r="G411" s="160"/>
      <c r="H411" s="160"/>
      <c r="I411" s="160"/>
      <c r="J411" s="160"/>
      <c r="K411" s="160"/>
      <c r="L411" s="160"/>
      <c r="M411" s="160"/>
      <c r="N411" s="160"/>
      <c r="O411" s="160"/>
      <c r="P411" s="160"/>
      <c r="Q411" s="160"/>
      <c r="R411" s="160"/>
      <c r="S411" s="160"/>
      <c r="T411" s="143"/>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88"/>
      <c r="AX411" s="180"/>
      <c r="AY411" s="180"/>
      <c r="AZ411" s="180"/>
      <c r="BA411" s="180"/>
      <c r="BB411" s="123"/>
      <c r="BC411" s="189"/>
      <c r="BD411" s="189"/>
      <c r="BE411" s="189"/>
      <c r="BF411" s="189"/>
      <c r="BG411" s="189"/>
      <c r="BI411" s="177"/>
      <c r="BJ411" s="177"/>
      <c r="BK411" s="177"/>
      <c r="BL411" s="177"/>
      <c r="BM411" s="176"/>
      <c r="BN411" s="176"/>
      <c r="BO411" s="153"/>
      <c r="BP411" s="176"/>
      <c r="BQ411" s="177"/>
      <c r="BR411" s="177"/>
      <c r="BS411" s="177"/>
      <c r="BT411" s="155"/>
      <c r="BU411" s="155"/>
      <c r="BV411" s="151"/>
      <c r="BW411" s="151"/>
      <c r="BX411" s="151"/>
      <c r="BY411" s="151"/>
    </row>
    <row r="412" customFormat="false" ht="12.75" hidden="false" customHeight="false" outlineLevel="0" collapsed="false">
      <c r="A412" s="160"/>
      <c r="B412" s="160"/>
      <c r="C412" s="160"/>
      <c r="D412" s="187"/>
      <c r="E412" s="187"/>
      <c r="F412" s="160"/>
      <c r="G412" s="160"/>
      <c r="H412" s="160"/>
      <c r="I412" s="160"/>
      <c r="J412" s="160"/>
      <c r="K412" s="160"/>
      <c r="L412" s="160"/>
      <c r="M412" s="160"/>
      <c r="N412" s="160"/>
      <c r="O412" s="160"/>
      <c r="P412" s="160"/>
      <c r="Q412" s="160"/>
      <c r="R412" s="160"/>
      <c r="S412" s="160"/>
      <c r="T412" s="143"/>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88"/>
      <c r="AX412" s="180"/>
      <c r="AY412" s="180"/>
      <c r="AZ412" s="180"/>
      <c r="BA412" s="180"/>
      <c r="BB412" s="123"/>
      <c r="BC412" s="189"/>
      <c r="BD412" s="189"/>
      <c r="BE412" s="189"/>
      <c r="BF412" s="189"/>
      <c r="BG412" s="189"/>
      <c r="BI412" s="177"/>
      <c r="BJ412" s="177"/>
      <c r="BK412" s="177"/>
      <c r="BL412" s="177"/>
      <c r="BM412" s="176"/>
      <c r="BN412" s="176"/>
      <c r="BO412" s="153"/>
      <c r="BP412" s="176"/>
      <c r="BQ412" s="177"/>
      <c r="BR412" s="177"/>
      <c r="BS412" s="177"/>
      <c r="BT412" s="155"/>
      <c r="BU412" s="155"/>
      <c r="BV412" s="151"/>
      <c r="BW412" s="151"/>
      <c r="BX412" s="151"/>
      <c r="BY412" s="151"/>
    </row>
    <row r="413" customFormat="false" ht="12.75" hidden="false" customHeight="false" outlineLevel="0" collapsed="false">
      <c r="A413" s="160"/>
      <c r="B413" s="160"/>
      <c r="C413" s="160"/>
      <c r="D413" s="187"/>
      <c r="E413" s="187"/>
      <c r="F413" s="160"/>
      <c r="G413" s="160"/>
      <c r="H413" s="160"/>
      <c r="I413" s="160"/>
      <c r="J413" s="160"/>
      <c r="K413" s="160"/>
      <c r="L413" s="160"/>
      <c r="M413" s="160"/>
      <c r="N413" s="160"/>
      <c r="O413" s="160"/>
      <c r="P413" s="160"/>
      <c r="Q413" s="160"/>
      <c r="R413" s="160"/>
      <c r="S413" s="160"/>
      <c r="T413" s="143"/>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88"/>
      <c r="AX413" s="180"/>
      <c r="AY413" s="180"/>
      <c r="AZ413" s="180"/>
      <c r="BA413" s="180"/>
      <c r="BB413" s="123"/>
      <c r="BC413" s="189"/>
      <c r="BD413" s="189"/>
      <c r="BE413" s="189"/>
      <c r="BF413" s="189"/>
      <c r="BG413" s="189"/>
      <c r="BI413" s="177"/>
      <c r="BJ413" s="177"/>
      <c r="BK413" s="177"/>
      <c r="BL413" s="177"/>
      <c r="BM413" s="176"/>
      <c r="BN413" s="176"/>
      <c r="BO413" s="153"/>
      <c r="BP413" s="176"/>
      <c r="BQ413" s="177"/>
      <c r="BR413" s="177"/>
      <c r="BS413" s="177"/>
      <c r="BT413" s="155"/>
      <c r="BU413" s="155"/>
      <c r="BV413" s="151"/>
      <c r="BW413" s="151"/>
      <c r="BX413" s="151"/>
      <c r="BY413" s="151"/>
    </row>
    <row r="414" customFormat="false" ht="12.75" hidden="false" customHeight="false" outlineLevel="0" collapsed="false">
      <c r="A414" s="160"/>
      <c r="B414" s="160"/>
      <c r="C414" s="160"/>
      <c r="D414" s="187"/>
      <c r="E414" s="187"/>
      <c r="F414" s="160"/>
      <c r="G414" s="160"/>
      <c r="H414" s="160"/>
      <c r="I414" s="160"/>
      <c r="J414" s="160"/>
      <c r="K414" s="160"/>
      <c r="L414" s="160"/>
      <c r="M414" s="160"/>
      <c r="N414" s="160"/>
      <c r="O414" s="160"/>
      <c r="P414" s="160"/>
      <c r="Q414" s="160"/>
      <c r="R414" s="160"/>
      <c r="S414" s="160"/>
      <c r="T414" s="143"/>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88"/>
      <c r="AX414" s="180"/>
      <c r="AY414" s="180"/>
      <c r="AZ414" s="180"/>
      <c r="BA414" s="180"/>
      <c r="BB414" s="123"/>
      <c r="BC414" s="189"/>
      <c r="BD414" s="189"/>
      <c r="BE414" s="189"/>
      <c r="BF414" s="189"/>
      <c r="BG414" s="189"/>
      <c r="BI414" s="177"/>
      <c r="BJ414" s="177"/>
      <c r="BK414" s="177"/>
      <c r="BL414" s="177"/>
      <c r="BM414" s="176"/>
      <c r="BN414" s="176"/>
      <c r="BO414" s="153"/>
      <c r="BP414" s="176"/>
      <c r="BQ414" s="177"/>
      <c r="BR414" s="177"/>
      <c r="BS414" s="177"/>
      <c r="BT414" s="155"/>
      <c r="BU414" s="155"/>
      <c r="BV414" s="151"/>
      <c r="BW414" s="151"/>
      <c r="BX414" s="151"/>
      <c r="BY414" s="151"/>
    </row>
    <row r="415" customFormat="false" ht="12.75" hidden="false" customHeight="false" outlineLevel="0" collapsed="false">
      <c r="A415" s="160"/>
      <c r="B415" s="160"/>
      <c r="C415" s="160"/>
      <c r="D415" s="187"/>
      <c r="E415" s="187"/>
      <c r="F415" s="160"/>
      <c r="G415" s="160"/>
      <c r="H415" s="160"/>
      <c r="I415" s="160"/>
      <c r="J415" s="160"/>
      <c r="K415" s="160"/>
      <c r="L415" s="160"/>
      <c r="M415" s="160"/>
      <c r="N415" s="160"/>
      <c r="O415" s="160"/>
      <c r="P415" s="160"/>
      <c r="Q415" s="160"/>
      <c r="R415" s="160"/>
      <c r="S415" s="160"/>
      <c r="T415" s="143"/>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88"/>
      <c r="AX415" s="180"/>
      <c r="AY415" s="180"/>
      <c r="AZ415" s="180"/>
      <c r="BA415" s="180"/>
      <c r="BB415" s="123"/>
      <c r="BC415" s="189"/>
      <c r="BD415" s="189"/>
      <c r="BE415" s="189"/>
      <c r="BF415" s="189"/>
      <c r="BG415" s="189"/>
      <c r="BI415" s="177"/>
      <c r="BJ415" s="177"/>
      <c r="BK415" s="177"/>
      <c r="BL415" s="177"/>
      <c r="BM415" s="176"/>
      <c r="BN415" s="176"/>
      <c r="BO415" s="153"/>
      <c r="BP415" s="176"/>
      <c r="BQ415" s="177"/>
      <c r="BR415" s="177"/>
      <c r="BS415" s="177"/>
      <c r="BT415" s="155"/>
      <c r="BU415" s="155"/>
      <c r="BV415" s="151"/>
      <c r="BW415" s="151"/>
      <c r="BX415" s="151"/>
      <c r="BY415" s="151"/>
    </row>
    <row r="416" customFormat="false" ht="12.75" hidden="false" customHeight="false" outlineLevel="0" collapsed="false">
      <c r="A416" s="160"/>
      <c r="B416" s="160"/>
      <c r="C416" s="160"/>
      <c r="D416" s="187"/>
      <c r="E416" s="187"/>
      <c r="F416" s="160"/>
      <c r="G416" s="160"/>
      <c r="H416" s="160"/>
      <c r="I416" s="160"/>
      <c r="J416" s="160"/>
      <c r="K416" s="160"/>
      <c r="L416" s="160"/>
      <c r="M416" s="160"/>
      <c r="N416" s="160"/>
      <c r="O416" s="160"/>
      <c r="P416" s="160"/>
      <c r="Q416" s="160"/>
      <c r="R416" s="160"/>
      <c r="S416" s="160"/>
      <c r="T416" s="143"/>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88"/>
      <c r="AX416" s="180"/>
      <c r="AY416" s="180"/>
      <c r="AZ416" s="180"/>
      <c r="BA416" s="180"/>
      <c r="BB416" s="123"/>
      <c r="BC416" s="189"/>
      <c r="BD416" s="189"/>
      <c r="BE416" s="189"/>
      <c r="BF416" s="189"/>
      <c r="BG416" s="189"/>
      <c r="BI416" s="177"/>
      <c r="BJ416" s="177"/>
      <c r="BK416" s="177"/>
      <c r="BL416" s="177"/>
      <c r="BM416" s="176"/>
      <c r="BN416" s="176"/>
      <c r="BO416" s="153"/>
      <c r="BP416" s="176"/>
      <c r="BQ416" s="177"/>
      <c r="BR416" s="177"/>
      <c r="BS416" s="177"/>
      <c r="BT416" s="155"/>
      <c r="BU416" s="155"/>
      <c r="BV416" s="151"/>
      <c r="BW416" s="151"/>
      <c r="BX416" s="151"/>
      <c r="BY416" s="151"/>
    </row>
    <row r="417" customFormat="false" ht="12.75" hidden="false" customHeight="false" outlineLevel="0" collapsed="false">
      <c r="A417" s="160"/>
      <c r="B417" s="160"/>
      <c r="C417" s="160"/>
      <c r="D417" s="187"/>
      <c r="E417" s="187"/>
      <c r="F417" s="160"/>
      <c r="G417" s="160"/>
      <c r="H417" s="160"/>
      <c r="I417" s="160"/>
      <c r="J417" s="160"/>
      <c r="K417" s="160"/>
      <c r="L417" s="160"/>
      <c r="M417" s="160"/>
      <c r="N417" s="160"/>
      <c r="O417" s="160"/>
      <c r="P417" s="160"/>
      <c r="Q417" s="160"/>
      <c r="R417" s="160"/>
      <c r="S417" s="160"/>
      <c r="T417" s="143"/>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88"/>
      <c r="AX417" s="180"/>
      <c r="AY417" s="180"/>
      <c r="AZ417" s="180"/>
      <c r="BA417" s="180"/>
      <c r="BB417" s="123"/>
      <c r="BC417" s="189"/>
      <c r="BD417" s="189"/>
      <c r="BE417" s="189"/>
      <c r="BF417" s="189"/>
      <c r="BG417" s="189"/>
      <c r="BI417" s="177"/>
      <c r="BJ417" s="177"/>
      <c r="BK417" s="177"/>
      <c r="BL417" s="177"/>
      <c r="BM417" s="176"/>
      <c r="BN417" s="176"/>
      <c r="BO417" s="153"/>
      <c r="BP417" s="176"/>
      <c r="BQ417" s="177"/>
      <c r="BR417" s="177"/>
      <c r="BS417" s="177"/>
      <c r="BT417" s="155"/>
      <c r="BU417" s="155"/>
      <c r="BV417" s="151"/>
      <c r="BW417" s="151"/>
      <c r="BX417" s="151"/>
      <c r="BY417" s="151"/>
    </row>
    <row r="418" customFormat="false" ht="12.75" hidden="false" customHeight="false" outlineLevel="0" collapsed="false">
      <c r="A418" s="160"/>
      <c r="B418" s="160"/>
      <c r="C418" s="160"/>
      <c r="D418" s="187"/>
      <c r="E418" s="187"/>
      <c r="F418" s="160"/>
      <c r="G418" s="160"/>
      <c r="H418" s="160"/>
      <c r="I418" s="160"/>
      <c r="J418" s="160"/>
      <c r="K418" s="160"/>
      <c r="L418" s="160"/>
      <c r="M418" s="160"/>
      <c r="N418" s="160"/>
      <c r="O418" s="160"/>
      <c r="P418" s="160"/>
      <c r="Q418" s="160"/>
      <c r="R418" s="160"/>
      <c r="S418" s="160"/>
      <c r="T418" s="143"/>
      <c r="U418" s="160"/>
      <c r="V418" s="160"/>
      <c r="W418" s="160"/>
      <c r="X418" s="160"/>
      <c r="Y418" s="160"/>
      <c r="Z418" s="160"/>
      <c r="AA418" s="160"/>
      <c r="AB418" s="160"/>
      <c r="AC418" s="160"/>
      <c r="AD418" s="160"/>
      <c r="AE418" s="160"/>
      <c r="AF418" s="160"/>
      <c r="AG418" s="160"/>
      <c r="AH418" s="160"/>
      <c r="AI418" s="160"/>
      <c r="AJ418" s="160"/>
      <c r="AK418" s="160"/>
      <c r="AL418" s="160"/>
      <c r="AM418" s="160"/>
      <c r="AN418" s="160"/>
      <c r="AO418" s="160"/>
      <c r="AP418" s="160"/>
      <c r="AQ418" s="160"/>
      <c r="AR418" s="160"/>
      <c r="AS418" s="160"/>
      <c r="AT418" s="160"/>
      <c r="AU418" s="160"/>
      <c r="AV418" s="160"/>
      <c r="AW418" s="188"/>
      <c r="AX418" s="180"/>
      <c r="AY418" s="180"/>
      <c r="AZ418" s="180"/>
      <c r="BA418" s="180"/>
      <c r="BB418" s="123"/>
      <c r="BC418" s="189"/>
      <c r="BD418" s="189"/>
      <c r="BE418" s="189"/>
      <c r="BF418" s="189"/>
      <c r="BG418" s="189"/>
      <c r="BI418" s="177"/>
      <c r="BJ418" s="177"/>
      <c r="BK418" s="177"/>
      <c r="BL418" s="177"/>
      <c r="BM418" s="176"/>
      <c r="BN418" s="176"/>
      <c r="BO418" s="153"/>
      <c r="BP418" s="176"/>
      <c r="BQ418" s="177"/>
      <c r="BR418" s="177"/>
      <c r="BS418" s="177"/>
      <c r="BT418" s="155"/>
      <c r="BU418" s="155"/>
      <c r="BV418" s="151"/>
      <c r="BW418" s="151"/>
      <c r="BX418" s="151"/>
      <c r="BY418" s="151"/>
    </row>
    <row r="419" customFormat="false" ht="12.75" hidden="false" customHeight="false" outlineLevel="0" collapsed="false">
      <c r="A419" s="160"/>
      <c r="B419" s="160"/>
      <c r="C419" s="160"/>
      <c r="D419" s="187"/>
      <c r="E419" s="187"/>
      <c r="F419" s="160"/>
      <c r="G419" s="160"/>
      <c r="H419" s="160"/>
      <c r="I419" s="160"/>
      <c r="J419" s="160"/>
      <c r="K419" s="160"/>
      <c r="L419" s="160"/>
      <c r="M419" s="160"/>
      <c r="N419" s="160"/>
      <c r="O419" s="160"/>
      <c r="P419" s="160"/>
      <c r="Q419" s="160"/>
      <c r="R419" s="160"/>
      <c r="S419" s="160"/>
      <c r="T419" s="143"/>
      <c r="U419" s="160"/>
      <c r="V419" s="160"/>
      <c r="W419" s="160"/>
      <c r="X419" s="160"/>
      <c r="Y419" s="160"/>
      <c r="Z419" s="160"/>
      <c r="AA419" s="160"/>
      <c r="AB419" s="160"/>
      <c r="AC419" s="160"/>
      <c r="AD419" s="160"/>
      <c r="AE419" s="160"/>
      <c r="AF419" s="160"/>
      <c r="AG419" s="160"/>
      <c r="AH419" s="160"/>
      <c r="AI419" s="160"/>
      <c r="AJ419" s="160"/>
      <c r="AK419" s="160"/>
      <c r="AL419" s="160"/>
      <c r="AM419" s="160"/>
      <c r="AN419" s="160"/>
      <c r="AO419" s="160"/>
      <c r="AP419" s="160"/>
      <c r="AQ419" s="160"/>
      <c r="AR419" s="160"/>
      <c r="AS419" s="160"/>
      <c r="AT419" s="160"/>
      <c r="AU419" s="160"/>
      <c r="AV419" s="160"/>
      <c r="AW419" s="188"/>
      <c r="AX419" s="180"/>
      <c r="AY419" s="180"/>
      <c r="AZ419" s="180"/>
      <c r="BA419" s="180"/>
      <c r="BB419" s="123"/>
      <c r="BC419" s="189"/>
      <c r="BD419" s="189"/>
      <c r="BE419" s="189"/>
      <c r="BF419" s="189"/>
      <c r="BG419" s="189"/>
      <c r="BI419" s="177"/>
      <c r="BJ419" s="177"/>
      <c r="BK419" s="177"/>
      <c r="BL419" s="177"/>
      <c r="BM419" s="176"/>
      <c r="BN419" s="176"/>
      <c r="BO419" s="153"/>
      <c r="BP419" s="176"/>
      <c r="BQ419" s="177"/>
      <c r="BR419" s="177"/>
      <c r="BS419" s="177"/>
      <c r="BT419" s="155"/>
      <c r="BU419" s="155"/>
      <c r="BV419" s="151"/>
      <c r="BW419" s="151"/>
      <c r="BX419" s="151"/>
      <c r="BY419" s="151"/>
    </row>
    <row r="420" customFormat="false" ht="12.75" hidden="false" customHeight="false" outlineLevel="0" collapsed="false">
      <c r="A420" s="160"/>
      <c r="B420" s="160"/>
      <c r="C420" s="160"/>
      <c r="D420" s="187"/>
      <c r="E420" s="187"/>
      <c r="F420" s="160"/>
      <c r="G420" s="160"/>
      <c r="H420" s="160"/>
      <c r="I420" s="160"/>
      <c r="J420" s="160"/>
      <c r="K420" s="160"/>
      <c r="L420" s="160"/>
      <c r="M420" s="160"/>
      <c r="N420" s="160"/>
      <c r="O420" s="160"/>
      <c r="P420" s="160"/>
      <c r="Q420" s="160"/>
      <c r="R420" s="160"/>
      <c r="S420" s="160"/>
      <c r="T420" s="143"/>
      <c r="U420" s="160"/>
      <c r="V420" s="160"/>
      <c r="W420" s="160"/>
      <c r="X420" s="160"/>
      <c r="Y420" s="160"/>
      <c r="Z420" s="160"/>
      <c r="AA420" s="160"/>
      <c r="AB420" s="160"/>
      <c r="AC420" s="160"/>
      <c r="AD420" s="160"/>
      <c r="AE420" s="160"/>
      <c r="AF420" s="160"/>
      <c r="AG420" s="160"/>
      <c r="AH420" s="160"/>
      <c r="AI420" s="160"/>
      <c r="AJ420" s="160"/>
      <c r="AK420" s="160"/>
      <c r="AL420" s="160"/>
      <c r="AM420" s="160"/>
      <c r="AN420" s="160"/>
      <c r="AO420" s="160"/>
      <c r="AP420" s="160"/>
      <c r="AQ420" s="160"/>
      <c r="AR420" s="160"/>
      <c r="AS420" s="160"/>
      <c r="AT420" s="160"/>
      <c r="AU420" s="160"/>
      <c r="AV420" s="160"/>
      <c r="AW420" s="188"/>
      <c r="AX420" s="180"/>
      <c r="AY420" s="180"/>
      <c r="AZ420" s="180"/>
      <c r="BA420" s="180"/>
      <c r="BB420" s="123"/>
      <c r="BC420" s="189"/>
      <c r="BD420" s="189"/>
      <c r="BE420" s="189"/>
      <c r="BF420" s="189"/>
      <c r="BG420" s="189"/>
      <c r="BI420" s="177"/>
      <c r="BJ420" s="177"/>
      <c r="BK420" s="177"/>
      <c r="BL420" s="177"/>
      <c r="BM420" s="176"/>
      <c r="BN420" s="176"/>
      <c r="BO420" s="153"/>
      <c r="BP420" s="176"/>
      <c r="BQ420" s="177"/>
      <c r="BR420" s="177"/>
      <c r="BS420" s="177"/>
      <c r="BT420" s="155"/>
      <c r="BU420" s="155"/>
      <c r="BV420" s="151"/>
      <c r="BW420" s="151"/>
      <c r="BX420" s="151"/>
      <c r="BY420" s="151"/>
    </row>
    <row r="421" customFormat="false" ht="12.75" hidden="false" customHeight="false" outlineLevel="0" collapsed="false">
      <c r="A421" s="160"/>
      <c r="B421" s="160"/>
      <c r="C421" s="160"/>
      <c r="D421" s="187"/>
      <c r="E421" s="187"/>
      <c r="F421" s="160"/>
      <c r="G421" s="160"/>
      <c r="H421" s="160"/>
      <c r="I421" s="160"/>
      <c r="J421" s="160"/>
      <c r="K421" s="160"/>
      <c r="L421" s="160"/>
      <c r="M421" s="160"/>
      <c r="N421" s="160"/>
      <c r="O421" s="160"/>
      <c r="P421" s="160"/>
      <c r="Q421" s="160"/>
      <c r="R421" s="160"/>
      <c r="S421" s="160"/>
      <c r="T421" s="143"/>
      <c r="U421" s="160"/>
      <c r="V421" s="160"/>
      <c r="W421" s="160"/>
      <c r="X421" s="160"/>
      <c r="Y421" s="160"/>
      <c r="Z421" s="160"/>
      <c r="AA421" s="160"/>
      <c r="AB421" s="160"/>
      <c r="AC421" s="160"/>
      <c r="AD421" s="160"/>
      <c r="AE421" s="160"/>
      <c r="AF421" s="160"/>
      <c r="AG421" s="160"/>
      <c r="AH421" s="160"/>
      <c r="AI421" s="160"/>
      <c r="AJ421" s="160"/>
      <c r="AK421" s="160"/>
      <c r="AL421" s="160"/>
      <c r="AM421" s="160"/>
      <c r="AN421" s="160"/>
      <c r="AO421" s="160"/>
      <c r="AP421" s="160"/>
      <c r="AQ421" s="160"/>
      <c r="AR421" s="160"/>
      <c r="AS421" s="160"/>
      <c r="AT421" s="160"/>
      <c r="AU421" s="160"/>
      <c r="AV421" s="160"/>
      <c r="AW421" s="188"/>
      <c r="AX421" s="180"/>
      <c r="AY421" s="180"/>
      <c r="AZ421" s="180"/>
      <c r="BA421" s="180"/>
      <c r="BB421" s="123"/>
      <c r="BC421" s="189"/>
      <c r="BD421" s="189"/>
      <c r="BE421" s="189"/>
      <c r="BF421" s="189"/>
      <c r="BG421" s="189"/>
      <c r="BI421" s="177"/>
      <c r="BJ421" s="177"/>
      <c r="BK421" s="177"/>
      <c r="BL421" s="177"/>
      <c r="BM421" s="176"/>
      <c r="BN421" s="176"/>
      <c r="BO421" s="153"/>
      <c r="BP421" s="176"/>
      <c r="BQ421" s="177"/>
      <c r="BR421" s="177"/>
      <c r="BS421" s="177"/>
      <c r="BT421" s="155"/>
      <c r="BU421" s="155"/>
      <c r="BV421" s="151"/>
      <c r="BW421" s="151"/>
      <c r="BX421" s="151"/>
      <c r="BY421" s="151"/>
    </row>
    <row r="422" customFormat="false" ht="12.75" hidden="false" customHeight="false" outlineLevel="0" collapsed="false">
      <c r="A422" s="160"/>
      <c r="B422" s="160"/>
      <c r="C422" s="160"/>
      <c r="D422" s="187"/>
      <c r="E422" s="187"/>
      <c r="F422" s="160"/>
      <c r="G422" s="160"/>
      <c r="H422" s="160"/>
      <c r="I422" s="160"/>
      <c r="J422" s="160"/>
      <c r="K422" s="160"/>
      <c r="L422" s="160"/>
      <c r="M422" s="160"/>
      <c r="N422" s="160"/>
      <c r="O422" s="160"/>
      <c r="P422" s="160"/>
      <c r="Q422" s="160"/>
      <c r="R422" s="160"/>
      <c r="S422" s="160"/>
      <c r="T422" s="143"/>
      <c r="U422" s="160"/>
      <c r="V422" s="160"/>
      <c r="W422" s="160"/>
      <c r="X422" s="160"/>
      <c r="Y422" s="160"/>
      <c r="Z422" s="160"/>
      <c r="AA422" s="160"/>
      <c r="AB422" s="160"/>
      <c r="AC422" s="160"/>
      <c r="AD422" s="160"/>
      <c r="AE422" s="160"/>
      <c r="AF422" s="160"/>
      <c r="AG422" s="160"/>
      <c r="AH422" s="160"/>
      <c r="AI422" s="160"/>
      <c r="AJ422" s="160"/>
      <c r="AK422" s="160"/>
      <c r="AL422" s="160"/>
      <c r="AM422" s="160"/>
      <c r="AN422" s="160"/>
      <c r="AO422" s="160"/>
      <c r="AP422" s="160"/>
      <c r="AQ422" s="160"/>
      <c r="AR422" s="160"/>
      <c r="AS422" s="160"/>
      <c r="AT422" s="160"/>
      <c r="AU422" s="160"/>
      <c r="AV422" s="160"/>
      <c r="AW422" s="188"/>
      <c r="AX422" s="180"/>
      <c r="AY422" s="180"/>
      <c r="AZ422" s="180"/>
      <c r="BA422" s="180"/>
      <c r="BB422" s="123"/>
      <c r="BC422" s="189"/>
      <c r="BD422" s="189"/>
      <c r="BE422" s="189"/>
      <c r="BF422" s="189"/>
      <c r="BG422" s="189"/>
      <c r="BI422" s="177"/>
      <c r="BJ422" s="177"/>
      <c r="BK422" s="177"/>
      <c r="BL422" s="177"/>
      <c r="BM422" s="176"/>
      <c r="BN422" s="176"/>
      <c r="BO422" s="153"/>
      <c r="BP422" s="176"/>
      <c r="BQ422" s="177"/>
      <c r="BR422" s="177"/>
      <c r="BS422" s="177"/>
      <c r="BT422" s="155"/>
      <c r="BU422" s="155"/>
      <c r="BV422" s="151"/>
      <c r="BW422" s="151"/>
      <c r="BX422" s="151"/>
      <c r="BY422" s="151"/>
    </row>
    <row r="423" customFormat="false" ht="12.75" hidden="false" customHeight="false" outlineLevel="0" collapsed="false">
      <c r="A423" s="160"/>
      <c r="B423" s="160"/>
      <c r="C423" s="160"/>
      <c r="D423" s="187"/>
      <c r="E423" s="187"/>
      <c r="F423" s="160"/>
      <c r="G423" s="160"/>
      <c r="H423" s="160"/>
      <c r="I423" s="160"/>
      <c r="J423" s="160"/>
      <c r="K423" s="160"/>
      <c r="L423" s="160"/>
      <c r="M423" s="160"/>
      <c r="N423" s="160"/>
      <c r="O423" s="160"/>
      <c r="P423" s="160"/>
      <c r="Q423" s="160"/>
      <c r="R423" s="160"/>
      <c r="S423" s="160"/>
      <c r="T423" s="143"/>
      <c r="U423" s="160"/>
      <c r="V423" s="160"/>
      <c r="W423" s="160"/>
      <c r="X423" s="160"/>
      <c r="Y423" s="160"/>
      <c r="Z423" s="160"/>
      <c r="AA423" s="160"/>
      <c r="AB423" s="160"/>
      <c r="AC423" s="160"/>
      <c r="AD423" s="160"/>
      <c r="AE423" s="160"/>
      <c r="AF423" s="160"/>
      <c r="AG423" s="160"/>
      <c r="AH423" s="160"/>
      <c r="AI423" s="160"/>
      <c r="AJ423" s="160"/>
      <c r="AK423" s="160"/>
      <c r="AL423" s="160"/>
      <c r="AM423" s="160"/>
      <c r="AN423" s="160"/>
      <c r="AO423" s="160"/>
      <c r="AP423" s="160"/>
      <c r="AQ423" s="160"/>
      <c r="AR423" s="160"/>
      <c r="AS423" s="160"/>
      <c r="AT423" s="160"/>
      <c r="AU423" s="160"/>
      <c r="AV423" s="160"/>
      <c r="AW423" s="188"/>
      <c r="AX423" s="180"/>
      <c r="AY423" s="180"/>
      <c r="AZ423" s="180"/>
      <c r="BA423" s="180"/>
      <c r="BB423" s="123"/>
      <c r="BC423" s="189"/>
      <c r="BD423" s="189"/>
      <c r="BE423" s="189"/>
      <c r="BF423" s="189"/>
      <c r="BG423" s="189"/>
      <c r="BI423" s="177"/>
      <c r="BJ423" s="177"/>
      <c r="BK423" s="177"/>
      <c r="BL423" s="177"/>
      <c r="BM423" s="176"/>
      <c r="BN423" s="176"/>
      <c r="BO423" s="153"/>
      <c r="BP423" s="176"/>
      <c r="BQ423" s="177"/>
      <c r="BR423" s="177"/>
      <c r="BS423" s="177"/>
      <c r="BT423" s="155"/>
      <c r="BU423" s="155"/>
      <c r="BV423" s="151"/>
      <c r="BW423" s="151"/>
      <c r="BX423" s="151"/>
      <c r="BY423" s="151"/>
    </row>
    <row r="424" customFormat="false" ht="12.75" hidden="false" customHeight="false" outlineLevel="0" collapsed="false">
      <c r="A424" s="160"/>
      <c r="B424" s="160"/>
      <c r="C424" s="160"/>
      <c r="D424" s="187"/>
      <c r="E424" s="187"/>
      <c r="F424" s="160"/>
      <c r="G424" s="160"/>
      <c r="H424" s="160"/>
      <c r="I424" s="160"/>
      <c r="J424" s="160"/>
      <c r="K424" s="160"/>
      <c r="L424" s="160"/>
      <c r="M424" s="160"/>
      <c r="N424" s="160"/>
      <c r="O424" s="160"/>
      <c r="P424" s="160"/>
      <c r="Q424" s="160"/>
      <c r="R424" s="160"/>
      <c r="S424" s="160"/>
      <c r="T424" s="143"/>
      <c r="U424" s="160"/>
      <c r="V424" s="160"/>
      <c r="W424" s="160"/>
      <c r="X424" s="160"/>
      <c r="Y424" s="160"/>
      <c r="Z424" s="160"/>
      <c r="AA424" s="160"/>
      <c r="AB424" s="160"/>
      <c r="AC424" s="160"/>
      <c r="AD424" s="160"/>
      <c r="AE424" s="160"/>
      <c r="AF424" s="160"/>
      <c r="AG424" s="160"/>
      <c r="AH424" s="160"/>
      <c r="AI424" s="160"/>
      <c r="AJ424" s="160"/>
      <c r="AK424" s="160"/>
      <c r="AL424" s="160"/>
      <c r="AM424" s="160"/>
      <c r="AN424" s="160"/>
      <c r="AO424" s="160"/>
      <c r="AP424" s="160"/>
      <c r="AQ424" s="160"/>
      <c r="AR424" s="160"/>
      <c r="AS424" s="160"/>
      <c r="AT424" s="160"/>
      <c r="AU424" s="160"/>
      <c r="AV424" s="160"/>
      <c r="AW424" s="188"/>
      <c r="AX424" s="180"/>
      <c r="AY424" s="180"/>
      <c r="AZ424" s="180"/>
      <c r="BA424" s="180"/>
      <c r="BB424" s="123"/>
      <c r="BC424" s="189"/>
      <c r="BD424" s="189"/>
      <c r="BE424" s="189"/>
      <c r="BF424" s="189"/>
      <c r="BG424" s="189"/>
      <c r="BI424" s="177"/>
      <c r="BJ424" s="177"/>
      <c r="BK424" s="177"/>
      <c r="BL424" s="177"/>
      <c r="BM424" s="176"/>
      <c r="BN424" s="176"/>
      <c r="BO424" s="153"/>
      <c r="BP424" s="176"/>
      <c r="BQ424" s="177"/>
      <c r="BR424" s="177"/>
      <c r="BS424" s="177"/>
      <c r="BT424" s="155"/>
      <c r="BU424" s="155"/>
      <c r="BV424" s="151"/>
      <c r="BW424" s="151"/>
      <c r="BX424" s="151"/>
      <c r="BY424" s="151"/>
    </row>
    <row r="425" customFormat="false" ht="12.75" hidden="false" customHeight="false" outlineLevel="0" collapsed="false">
      <c r="A425" s="160"/>
      <c r="B425" s="160"/>
      <c r="C425" s="160"/>
      <c r="D425" s="187"/>
      <c r="E425" s="187"/>
      <c r="F425" s="160"/>
      <c r="G425" s="160"/>
      <c r="H425" s="160"/>
      <c r="I425" s="160"/>
      <c r="J425" s="160"/>
      <c r="K425" s="160"/>
      <c r="L425" s="160"/>
      <c r="M425" s="160"/>
      <c r="N425" s="160"/>
      <c r="O425" s="160"/>
      <c r="P425" s="160"/>
      <c r="Q425" s="160"/>
      <c r="R425" s="160"/>
      <c r="S425" s="160"/>
      <c r="T425" s="143"/>
      <c r="U425" s="160"/>
      <c r="V425" s="160"/>
      <c r="W425" s="160"/>
      <c r="X425" s="160"/>
      <c r="Y425" s="160"/>
      <c r="Z425" s="160"/>
      <c r="AA425" s="160"/>
      <c r="AB425" s="160"/>
      <c r="AC425" s="160"/>
      <c r="AD425" s="160"/>
      <c r="AE425" s="160"/>
      <c r="AF425" s="160"/>
      <c r="AG425" s="160"/>
      <c r="AH425" s="160"/>
      <c r="AI425" s="160"/>
      <c r="AJ425" s="160"/>
      <c r="AK425" s="160"/>
      <c r="AL425" s="160"/>
      <c r="AM425" s="160"/>
      <c r="AN425" s="160"/>
      <c r="AO425" s="160"/>
      <c r="AP425" s="160"/>
      <c r="AQ425" s="160"/>
      <c r="AR425" s="160"/>
      <c r="AS425" s="160"/>
      <c r="AT425" s="160"/>
      <c r="AU425" s="160"/>
      <c r="AV425" s="160"/>
      <c r="AW425" s="188"/>
      <c r="AX425" s="180"/>
      <c r="AY425" s="180"/>
      <c r="AZ425" s="180"/>
      <c r="BA425" s="180"/>
      <c r="BB425" s="123"/>
      <c r="BC425" s="189"/>
      <c r="BD425" s="189"/>
      <c r="BE425" s="189"/>
      <c r="BF425" s="189"/>
      <c r="BG425" s="189"/>
      <c r="BI425" s="177"/>
      <c r="BJ425" s="177"/>
      <c r="BK425" s="177"/>
      <c r="BL425" s="177"/>
      <c r="BM425" s="176"/>
      <c r="BN425" s="176"/>
      <c r="BO425" s="153"/>
      <c r="BP425" s="176"/>
      <c r="BQ425" s="177"/>
      <c r="BR425" s="177"/>
      <c r="BS425" s="177"/>
      <c r="BT425" s="155"/>
      <c r="BU425" s="155"/>
      <c r="BV425" s="151"/>
      <c r="BW425" s="151"/>
      <c r="BX425" s="151"/>
      <c r="BY425" s="151"/>
    </row>
    <row r="426" customFormat="false" ht="12.75" hidden="false" customHeight="false" outlineLevel="0" collapsed="false">
      <c r="A426" s="160"/>
      <c r="B426" s="160"/>
      <c r="C426" s="160"/>
      <c r="D426" s="187"/>
      <c r="E426" s="187"/>
      <c r="F426" s="160"/>
      <c r="G426" s="160"/>
      <c r="H426" s="160"/>
      <c r="I426" s="160"/>
      <c r="J426" s="160"/>
      <c r="K426" s="160"/>
      <c r="L426" s="160"/>
      <c r="M426" s="160"/>
      <c r="N426" s="160"/>
      <c r="O426" s="160"/>
      <c r="P426" s="160"/>
      <c r="Q426" s="160"/>
      <c r="R426" s="160"/>
      <c r="S426" s="160"/>
      <c r="T426" s="143"/>
      <c r="U426" s="160"/>
      <c r="V426" s="160"/>
      <c r="W426" s="160"/>
      <c r="X426" s="160"/>
      <c r="Y426" s="160"/>
      <c r="Z426" s="160"/>
      <c r="AA426" s="160"/>
      <c r="AB426" s="160"/>
      <c r="AC426" s="160"/>
      <c r="AD426" s="160"/>
      <c r="AE426" s="160"/>
      <c r="AF426" s="160"/>
      <c r="AG426" s="160"/>
      <c r="AH426" s="160"/>
      <c r="AI426" s="160"/>
      <c r="AJ426" s="160"/>
      <c r="AK426" s="160"/>
      <c r="AL426" s="160"/>
      <c r="AM426" s="160"/>
      <c r="AN426" s="160"/>
      <c r="AO426" s="160"/>
      <c r="AP426" s="160"/>
      <c r="AQ426" s="160"/>
      <c r="AR426" s="160"/>
      <c r="AS426" s="160"/>
      <c r="AT426" s="160"/>
      <c r="AU426" s="160"/>
      <c r="AV426" s="160"/>
      <c r="AW426" s="188"/>
      <c r="AX426" s="180"/>
      <c r="AY426" s="180"/>
      <c r="AZ426" s="180"/>
      <c r="BA426" s="180"/>
      <c r="BB426" s="123"/>
      <c r="BC426" s="189"/>
      <c r="BD426" s="189"/>
      <c r="BE426" s="189"/>
      <c r="BF426" s="189"/>
      <c r="BG426" s="189"/>
      <c r="BI426" s="177"/>
      <c r="BJ426" s="177"/>
      <c r="BK426" s="177"/>
      <c r="BL426" s="177"/>
      <c r="BM426" s="176"/>
      <c r="BN426" s="176"/>
      <c r="BO426" s="153"/>
      <c r="BP426" s="176"/>
      <c r="BQ426" s="177"/>
      <c r="BR426" s="177"/>
      <c r="BS426" s="177"/>
      <c r="BT426" s="155"/>
      <c r="BU426" s="155"/>
      <c r="BV426" s="151"/>
      <c r="BW426" s="151"/>
      <c r="BX426" s="151"/>
      <c r="BY426" s="151"/>
    </row>
    <row r="427" customFormat="false" ht="12.75" hidden="false" customHeight="false" outlineLevel="0" collapsed="false">
      <c r="A427" s="160"/>
      <c r="B427" s="160"/>
      <c r="C427" s="160"/>
      <c r="D427" s="187"/>
      <c r="E427" s="187"/>
      <c r="F427" s="160"/>
      <c r="G427" s="160"/>
      <c r="H427" s="160"/>
      <c r="I427" s="160"/>
      <c r="J427" s="160"/>
      <c r="K427" s="160"/>
      <c r="L427" s="160"/>
      <c r="M427" s="160"/>
      <c r="N427" s="160"/>
      <c r="O427" s="160"/>
      <c r="P427" s="160"/>
      <c r="Q427" s="160"/>
      <c r="R427" s="160"/>
      <c r="S427" s="160"/>
      <c r="T427" s="143"/>
      <c r="U427" s="160"/>
      <c r="V427" s="160"/>
      <c r="W427" s="160"/>
      <c r="X427" s="160"/>
      <c r="Y427" s="160"/>
      <c r="Z427" s="160"/>
      <c r="AA427" s="160"/>
      <c r="AB427" s="160"/>
      <c r="AC427" s="160"/>
      <c r="AD427" s="160"/>
      <c r="AE427" s="160"/>
      <c r="AF427" s="160"/>
      <c r="AG427" s="160"/>
      <c r="AH427" s="160"/>
      <c r="AI427" s="160"/>
      <c r="AJ427" s="160"/>
      <c r="AK427" s="160"/>
      <c r="AL427" s="160"/>
      <c r="AM427" s="160"/>
      <c r="AN427" s="160"/>
      <c r="AO427" s="160"/>
      <c r="AP427" s="160"/>
      <c r="AQ427" s="160"/>
      <c r="AR427" s="160"/>
      <c r="AS427" s="160"/>
      <c r="AT427" s="160"/>
      <c r="AU427" s="160"/>
      <c r="AV427" s="160"/>
      <c r="AW427" s="188"/>
      <c r="AX427" s="180"/>
      <c r="AY427" s="180"/>
      <c r="AZ427" s="180"/>
      <c r="BA427" s="180"/>
      <c r="BB427" s="123"/>
      <c r="BC427" s="189"/>
      <c r="BD427" s="189"/>
      <c r="BE427" s="189"/>
      <c r="BF427" s="189"/>
      <c r="BG427" s="189"/>
      <c r="BI427" s="177"/>
      <c r="BJ427" s="177"/>
      <c r="BK427" s="177"/>
      <c r="BL427" s="177"/>
      <c r="BM427" s="176"/>
      <c r="BN427" s="176"/>
      <c r="BO427" s="153"/>
      <c r="BP427" s="176"/>
      <c r="BQ427" s="177"/>
      <c r="BR427" s="177"/>
      <c r="BS427" s="177"/>
      <c r="BT427" s="155"/>
      <c r="BU427" s="155"/>
      <c r="BV427" s="151"/>
      <c r="BW427" s="151"/>
      <c r="BX427" s="151"/>
      <c r="BY427" s="151"/>
    </row>
    <row r="428" customFormat="false" ht="12.75" hidden="false" customHeight="false" outlineLevel="0" collapsed="false">
      <c r="A428" s="160"/>
      <c r="B428" s="160"/>
      <c r="C428" s="160"/>
      <c r="D428" s="187"/>
      <c r="E428" s="187"/>
      <c r="F428" s="160"/>
      <c r="G428" s="160"/>
      <c r="H428" s="160"/>
      <c r="I428" s="160"/>
      <c r="J428" s="160"/>
      <c r="K428" s="160"/>
      <c r="L428" s="160"/>
      <c r="M428" s="160"/>
      <c r="N428" s="160"/>
      <c r="O428" s="160"/>
      <c r="P428" s="160"/>
      <c r="Q428" s="160"/>
      <c r="R428" s="160"/>
      <c r="S428" s="160"/>
      <c r="T428" s="143"/>
      <c r="U428" s="160"/>
      <c r="V428" s="160"/>
      <c r="W428" s="160"/>
      <c r="X428" s="160"/>
      <c r="Y428" s="160"/>
      <c r="Z428" s="160"/>
      <c r="AA428" s="160"/>
      <c r="AB428" s="160"/>
      <c r="AC428" s="160"/>
      <c r="AD428" s="160"/>
      <c r="AE428" s="160"/>
      <c r="AF428" s="160"/>
      <c r="AG428" s="160"/>
      <c r="AH428" s="160"/>
      <c r="AI428" s="160"/>
      <c r="AJ428" s="160"/>
      <c r="AK428" s="160"/>
      <c r="AL428" s="160"/>
      <c r="AM428" s="160"/>
      <c r="AN428" s="160"/>
      <c r="AO428" s="160"/>
      <c r="AP428" s="160"/>
      <c r="AQ428" s="160"/>
      <c r="AR428" s="160"/>
      <c r="AS428" s="160"/>
      <c r="AT428" s="160"/>
      <c r="AU428" s="160"/>
      <c r="AV428" s="160"/>
      <c r="AW428" s="188"/>
      <c r="AX428" s="180"/>
      <c r="AY428" s="180"/>
      <c r="AZ428" s="180"/>
      <c r="BA428" s="180"/>
      <c r="BB428" s="123"/>
      <c r="BC428" s="189"/>
      <c r="BD428" s="189"/>
      <c r="BE428" s="189"/>
      <c r="BF428" s="189"/>
      <c r="BG428" s="189"/>
      <c r="BI428" s="177"/>
      <c r="BJ428" s="177"/>
      <c r="BK428" s="177"/>
      <c r="BL428" s="177"/>
      <c r="BM428" s="176"/>
      <c r="BN428" s="176"/>
      <c r="BO428" s="153"/>
      <c r="BP428" s="176"/>
      <c r="BQ428" s="177"/>
      <c r="BR428" s="177"/>
      <c r="BS428" s="177"/>
      <c r="BT428" s="155"/>
      <c r="BU428" s="155"/>
      <c r="BV428" s="151"/>
      <c r="BW428" s="151"/>
      <c r="BX428" s="151"/>
      <c r="BY428" s="151"/>
    </row>
    <row r="429" customFormat="false" ht="12.75" hidden="false" customHeight="false" outlineLevel="0" collapsed="false">
      <c r="A429" s="160"/>
      <c r="B429" s="160"/>
      <c r="C429" s="160"/>
      <c r="D429" s="187"/>
      <c r="E429" s="187"/>
      <c r="F429" s="160"/>
      <c r="G429" s="160"/>
      <c r="H429" s="160"/>
      <c r="I429" s="160"/>
      <c r="J429" s="160"/>
      <c r="K429" s="160"/>
      <c r="L429" s="160"/>
      <c r="M429" s="160"/>
      <c r="N429" s="160"/>
      <c r="O429" s="160"/>
      <c r="P429" s="160"/>
      <c r="Q429" s="160"/>
      <c r="R429" s="160"/>
      <c r="S429" s="160"/>
      <c r="T429" s="143"/>
      <c r="U429" s="160"/>
      <c r="V429" s="160"/>
      <c r="W429" s="160"/>
      <c r="X429" s="160"/>
      <c r="Y429" s="160"/>
      <c r="Z429" s="160"/>
      <c r="AA429" s="160"/>
      <c r="AB429" s="160"/>
      <c r="AC429" s="160"/>
      <c r="AD429" s="160"/>
      <c r="AE429" s="160"/>
      <c r="AF429" s="160"/>
      <c r="AG429" s="160"/>
      <c r="AH429" s="160"/>
      <c r="AI429" s="160"/>
      <c r="AJ429" s="160"/>
      <c r="AK429" s="160"/>
      <c r="AL429" s="160"/>
      <c r="AM429" s="160"/>
      <c r="AN429" s="160"/>
      <c r="AO429" s="160"/>
      <c r="AP429" s="160"/>
      <c r="AQ429" s="160"/>
      <c r="AR429" s="160"/>
      <c r="AS429" s="160"/>
      <c r="AT429" s="160"/>
      <c r="AU429" s="160"/>
      <c r="AV429" s="160"/>
      <c r="AW429" s="188"/>
      <c r="AX429" s="180"/>
      <c r="AY429" s="180"/>
      <c r="AZ429" s="180"/>
      <c r="BA429" s="180"/>
      <c r="BB429" s="123"/>
      <c r="BC429" s="189"/>
      <c r="BD429" s="189"/>
      <c r="BE429" s="189"/>
      <c r="BF429" s="189"/>
      <c r="BG429" s="189"/>
      <c r="BI429" s="177"/>
      <c r="BJ429" s="177"/>
      <c r="BK429" s="177"/>
      <c r="BL429" s="177"/>
      <c r="BM429" s="176"/>
      <c r="BN429" s="176"/>
      <c r="BO429" s="153"/>
      <c r="BP429" s="176"/>
      <c r="BQ429" s="177"/>
      <c r="BR429" s="177"/>
      <c r="BS429" s="177"/>
      <c r="BT429" s="155"/>
      <c r="BU429" s="155"/>
      <c r="BV429" s="151"/>
      <c r="BW429" s="151"/>
      <c r="BX429" s="151"/>
      <c r="BY429" s="151"/>
    </row>
    <row r="430" customFormat="false" ht="12.75" hidden="false" customHeight="false" outlineLevel="0" collapsed="false">
      <c r="A430" s="160"/>
      <c r="B430" s="160"/>
      <c r="C430" s="160"/>
      <c r="D430" s="187"/>
      <c r="E430" s="187"/>
      <c r="F430" s="160"/>
      <c r="G430" s="160"/>
      <c r="H430" s="160"/>
      <c r="I430" s="160"/>
      <c r="J430" s="160"/>
      <c r="K430" s="160"/>
      <c r="L430" s="160"/>
      <c r="M430" s="160"/>
      <c r="N430" s="160"/>
      <c r="O430" s="160"/>
      <c r="P430" s="160"/>
      <c r="Q430" s="160"/>
      <c r="R430" s="160"/>
      <c r="S430" s="160"/>
      <c r="T430" s="143"/>
      <c r="U430" s="160"/>
      <c r="V430" s="160"/>
      <c r="W430" s="160"/>
      <c r="X430" s="160"/>
      <c r="Y430" s="160"/>
      <c r="Z430" s="160"/>
      <c r="AA430" s="160"/>
      <c r="AB430" s="160"/>
      <c r="AC430" s="160"/>
      <c r="AD430" s="160"/>
      <c r="AE430" s="160"/>
      <c r="AF430" s="160"/>
      <c r="AG430" s="160"/>
      <c r="AH430" s="160"/>
      <c r="AI430" s="160"/>
      <c r="AJ430" s="160"/>
      <c r="AK430" s="160"/>
      <c r="AL430" s="160"/>
      <c r="AM430" s="160"/>
      <c r="AN430" s="160"/>
      <c r="AO430" s="160"/>
      <c r="AP430" s="160"/>
      <c r="AQ430" s="160"/>
      <c r="AR430" s="160"/>
      <c r="AS430" s="160"/>
      <c r="AT430" s="160"/>
      <c r="AU430" s="160"/>
      <c r="AV430" s="160"/>
      <c r="AW430" s="188"/>
      <c r="AX430" s="180"/>
      <c r="AY430" s="180"/>
      <c r="AZ430" s="180"/>
      <c r="BA430" s="180"/>
      <c r="BB430" s="123"/>
      <c r="BC430" s="189"/>
      <c r="BD430" s="189"/>
      <c r="BE430" s="189"/>
      <c r="BF430" s="189"/>
      <c r="BG430" s="189"/>
      <c r="BI430" s="177"/>
      <c r="BJ430" s="177"/>
      <c r="BK430" s="177"/>
      <c r="BL430" s="177"/>
      <c r="BM430" s="176"/>
      <c r="BN430" s="176"/>
      <c r="BO430" s="153"/>
      <c r="BP430" s="176"/>
      <c r="BQ430" s="177"/>
      <c r="BR430" s="177"/>
      <c r="BS430" s="177"/>
      <c r="BT430" s="155"/>
      <c r="BU430" s="155"/>
      <c r="BV430" s="151"/>
      <c r="BW430" s="151"/>
      <c r="BX430" s="151"/>
      <c r="BY430" s="151"/>
    </row>
    <row r="431" customFormat="false" ht="12.75" hidden="false" customHeight="false" outlineLevel="0" collapsed="false">
      <c r="A431" s="160"/>
      <c r="B431" s="160"/>
      <c r="C431" s="160"/>
      <c r="D431" s="187"/>
      <c r="E431" s="187"/>
      <c r="F431" s="160"/>
      <c r="G431" s="160"/>
      <c r="H431" s="160"/>
      <c r="I431" s="160"/>
      <c r="J431" s="160"/>
      <c r="K431" s="160"/>
      <c r="L431" s="160"/>
      <c r="M431" s="160"/>
      <c r="N431" s="160"/>
      <c r="O431" s="160"/>
      <c r="P431" s="160"/>
      <c r="Q431" s="160"/>
      <c r="R431" s="160"/>
      <c r="S431" s="160"/>
      <c r="T431" s="143"/>
      <c r="U431" s="160"/>
      <c r="V431" s="160"/>
      <c r="W431" s="160"/>
      <c r="X431" s="160"/>
      <c r="Y431" s="160"/>
      <c r="Z431" s="160"/>
      <c r="AA431" s="160"/>
      <c r="AB431" s="160"/>
      <c r="AC431" s="160"/>
      <c r="AD431" s="160"/>
      <c r="AE431" s="160"/>
      <c r="AF431" s="160"/>
      <c r="AG431" s="160"/>
      <c r="AH431" s="160"/>
      <c r="AI431" s="160"/>
      <c r="AJ431" s="160"/>
      <c r="AK431" s="160"/>
      <c r="AL431" s="160"/>
      <c r="AM431" s="160"/>
      <c r="AN431" s="160"/>
      <c r="AO431" s="160"/>
      <c r="AP431" s="160"/>
      <c r="AQ431" s="160"/>
      <c r="AR431" s="160"/>
      <c r="AS431" s="160"/>
      <c r="AT431" s="160"/>
      <c r="AU431" s="160"/>
      <c r="AV431" s="160"/>
      <c r="AW431" s="188"/>
      <c r="AX431" s="180"/>
      <c r="AY431" s="180"/>
      <c r="AZ431" s="180"/>
      <c r="BA431" s="180"/>
      <c r="BB431" s="123"/>
      <c r="BC431" s="189"/>
      <c r="BD431" s="189"/>
      <c r="BE431" s="189"/>
      <c r="BF431" s="189"/>
      <c r="BG431" s="189"/>
      <c r="BI431" s="177"/>
      <c r="BJ431" s="177"/>
      <c r="BK431" s="177"/>
      <c r="BL431" s="177"/>
      <c r="BM431" s="176"/>
      <c r="BN431" s="176"/>
      <c r="BO431" s="153"/>
      <c r="BP431" s="176"/>
      <c r="BQ431" s="177"/>
      <c r="BR431" s="177"/>
      <c r="BS431" s="177"/>
      <c r="BT431" s="155"/>
      <c r="BU431" s="155"/>
      <c r="BV431" s="151"/>
      <c r="BW431" s="151"/>
      <c r="BX431" s="151"/>
      <c r="BY431" s="151"/>
    </row>
    <row r="432" customFormat="false" ht="12.75" hidden="false" customHeight="false" outlineLevel="0" collapsed="false">
      <c r="A432" s="160"/>
      <c r="B432" s="160"/>
      <c r="C432" s="160"/>
      <c r="D432" s="187"/>
      <c r="E432" s="187"/>
      <c r="F432" s="160"/>
      <c r="G432" s="160"/>
      <c r="H432" s="160"/>
      <c r="I432" s="160"/>
      <c r="J432" s="160"/>
      <c r="K432" s="160"/>
      <c r="L432" s="160"/>
      <c r="M432" s="160"/>
      <c r="N432" s="160"/>
      <c r="O432" s="160"/>
      <c r="P432" s="160"/>
      <c r="Q432" s="160"/>
      <c r="R432" s="160"/>
      <c r="S432" s="160"/>
      <c r="T432" s="143"/>
      <c r="U432" s="160"/>
      <c r="V432" s="160"/>
      <c r="W432" s="160"/>
      <c r="X432" s="160"/>
      <c r="Y432" s="160"/>
      <c r="Z432" s="160"/>
      <c r="AA432" s="160"/>
      <c r="AB432" s="160"/>
      <c r="AC432" s="160"/>
      <c r="AD432" s="160"/>
      <c r="AE432" s="160"/>
      <c r="AF432" s="160"/>
      <c r="AG432" s="160"/>
      <c r="AH432" s="160"/>
      <c r="AI432" s="160"/>
      <c r="AJ432" s="160"/>
      <c r="AK432" s="160"/>
      <c r="AL432" s="160"/>
      <c r="AM432" s="160"/>
      <c r="AN432" s="160"/>
      <c r="AO432" s="160"/>
      <c r="AP432" s="160"/>
      <c r="AQ432" s="160"/>
      <c r="AR432" s="160"/>
      <c r="AS432" s="160"/>
      <c r="AT432" s="160"/>
      <c r="AU432" s="160"/>
      <c r="AV432" s="160"/>
      <c r="AW432" s="188"/>
      <c r="AX432" s="180"/>
      <c r="AY432" s="180"/>
      <c r="AZ432" s="180"/>
      <c r="BA432" s="180"/>
      <c r="BB432" s="123"/>
      <c r="BC432" s="189"/>
      <c r="BD432" s="189"/>
      <c r="BE432" s="189"/>
      <c r="BF432" s="189"/>
      <c r="BG432" s="189"/>
      <c r="BI432" s="177"/>
      <c r="BJ432" s="177"/>
      <c r="BK432" s="177"/>
      <c r="BL432" s="177"/>
      <c r="BM432" s="176"/>
      <c r="BN432" s="176"/>
      <c r="BO432" s="153"/>
      <c r="BP432" s="176"/>
      <c r="BQ432" s="177"/>
      <c r="BR432" s="177"/>
      <c r="BS432" s="177"/>
      <c r="BT432" s="155"/>
      <c r="BU432" s="155"/>
      <c r="BV432" s="151"/>
      <c r="BW432" s="151"/>
      <c r="BX432" s="151"/>
      <c r="BY432" s="151"/>
    </row>
    <row r="433" customFormat="false" ht="12.75" hidden="false" customHeight="false" outlineLevel="0" collapsed="false">
      <c r="A433" s="160"/>
      <c r="B433" s="160"/>
      <c r="C433" s="160"/>
      <c r="D433" s="187"/>
      <c r="E433" s="187"/>
      <c r="F433" s="160"/>
      <c r="G433" s="160"/>
      <c r="H433" s="160"/>
      <c r="I433" s="160"/>
      <c r="J433" s="160"/>
      <c r="K433" s="160"/>
      <c r="L433" s="160"/>
      <c r="M433" s="160"/>
      <c r="N433" s="160"/>
      <c r="O433" s="160"/>
      <c r="P433" s="160"/>
      <c r="Q433" s="160"/>
      <c r="R433" s="160"/>
      <c r="S433" s="160"/>
      <c r="T433" s="143"/>
      <c r="U433" s="160"/>
      <c r="V433" s="160"/>
      <c r="W433" s="160"/>
      <c r="X433" s="160"/>
      <c r="Y433" s="160"/>
      <c r="Z433" s="160"/>
      <c r="AA433" s="160"/>
      <c r="AB433" s="160"/>
      <c r="AC433" s="160"/>
      <c r="AD433" s="160"/>
      <c r="AE433" s="160"/>
      <c r="AF433" s="160"/>
      <c r="AG433" s="160"/>
      <c r="AH433" s="160"/>
      <c r="AI433" s="160"/>
      <c r="AJ433" s="160"/>
      <c r="AK433" s="160"/>
      <c r="AL433" s="160"/>
      <c r="AM433" s="160"/>
      <c r="AN433" s="160"/>
      <c r="AO433" s="160"/>
      <c r="AP433" s="160"/>
      <c r="AQ433" s="160"/>
      <c r="AR433" s="160"/>
      <c r="AS433" s="160"/>
      <c r="AT433" s="160"/>
      <c r="AU433" s="160"/>
      <c r="AV433" s="160"/>
      <c r="AW433" s="188"/>
      <c r="AX433" s="180"/>
      <c r="AY433" s="180"/>
      <c r="AZ433" s="180"/>
      <c r="BA433" s="180"/>
      <c r="BB433" s="123"/>
      <c r="BC433" s="189"/>
      <c r="BD433" s="189"/>
      <c r="BE433" s="189"/>
      <c r="BF433" s="189"/>
      <c r="BG433" s="189"/>
      <c r="BI433" s="177"/>
      <c r="BJ433" s="177"/>
      <c r="BK433" s="177"/>
      <c r="BL433" s="177"/>
      <c r="BM433" s="176"/>
      <c r="BN433" s="176"/>
      <c r="BO433" s="153"/>
      <c r="BP433" s="176"/>
      <c r="BQ433" s="177"/>
      <c r="BR433" s="177"/>
      <c r="BS433" s="177"/>
      <c r="BT433" s="155"/>
      <c r="BU433" s="155"/>
      <c r="BV433" s="151"/>
      <c r="BW433" s="151"/>
      <c r="BX433" s="151"/>
      <c r="BY433" s="151"/>
    </row>
    <row r="434" customFormat="false" ht="12.75" hidden="false" customHeight="false" outlineLevel="0" collapsed="false">
      <c r="A434" s="160"/>
      <c r="B434" s="160"/>
      <c r="C434" s="160"/>
      <c r="D434" s="187"/>
      <c r="E434" s="187"/>
      <c r="F434" s="160"/>
      <c r="G434" s="160"/>
      <c r="H434" s="160"/>
      <c r="I434" s="160"/>
      <c r="J434" s="160"/>
      <c r="K434" s="160"/>
      <c r="L434" s="160"/>
      <c r="M434" s="160"/>
      <c r="N434" s="160"/>
      <c r="O434" s="160"/>
      <c r="P434" s="160"/>
      <c r="Q434" s="160"/>
      <c r="R434" s="160"/>
      <c r="S434" s="160"/>
      <c r="T434" s="143"/>
      <c r="U434" s="160"/>
      <c r="V434" s="160"/>
      <c r="W434" s="160"/>
      <c r="X434" s="160"/>
      <c r="Y434" s="160"/>
      <c r="Z434" s="160"/>
      <c r="AA434" s="160"/>
      <c r="AB434" s="160"/>
      <c r="AC434" s="160"/>
      <c r="AD434" s="160"/>
      <c r="AE434" s="160"/>
      <c r="AF434" s="160"/>
      <c r="AG434" s="160"/>
      <c r="AH434" s="160"/>
      <c r="AI434" s="160"/>
      <c r="AJ434" s="160"/>
      <c r="AK434" s="160"/>
      <c r="AL434" s="160"/>
      <c r="AM434" s="160"/>
      <c r="AN434" s="160"/>
      <c r="AO434" s="160"/>
      <c r="AP434" s="160"/>
      <c r="AQ434" s="160"/>
      <c r="AR434" s="160"/>
      <c r="AS434" s="160"/>
      <c r="AT434" s="160"/>
      <c r="AU434" s="160"/>
      <c r="AV434" s="160"/>
      <c r="AW434" s="188"/>
      <c r="AX434" s="180"/>
      <c r="AY434" s="180"/>
      <c r="AZ434" s="180"/>
      <c r="BA434" s="180"/>
      <c r="BB434" s="123"/>
      <c r="BC434" s="189"/>
      <c r="BD434" s="189"/>
      <c r="BE434" s="189"/>
      <c r="BF434" s="189"/>
      <c r="BG434" s="189"/>
      <c r="BI434" s="177"/>
      <c r="BJ434" s="177"/>
      <c r="BK434" s="177"/>
      <c r="BL434" s="177"/>
      <c r="BM434" s="176"/>
      <c r="BN434" s="176"/>
      <c r="BO434" s="153"/>
      <c r="BP434" s="176"/>
      <c r="BQ434" s="177"/>
      <c r="BR434" s="177"/>
      <c r="BS434" s="177"/>
      <c r="BT434" s="155"/>
      <c r="BU434" s="155"/>
      <c r="BV434" s="151"/>
      <c r="BW434" s="151"/>
      <c r="BX434" s="151"/>
      <c r="BY434" s="151"/>
    </row>
    <row r="435" customFormat="false" ht="12.75" hidden="false" customHeight="false" outlineLevel="0" collapsed="false">
      <c r="A435" s="160"/>
      <c r="B435" s="160"/>
      <c r="C435" s="160"/>
      <c r="D435" s="187"/>
      <c r="E435" s="187"/>
      <c r="F435" s="160"/>
      <c r="G435" s="160"/>
      <c r="H435" s="160"/>
      <c r="I435" s="160"/>
      <c r="J435" s="160"/>
      <c r="K435" s="160"/>
      <c r="L435" s="160"/>
      <c r="M435" s="160"/>
      <c r="N435" s="160"/>
      <c r="O435" s="160"/>
      <c r="P435" s="160"/>
      <c r="Q435" s="160"/>
      <c r="R435" s="160"/>
      <c r="S435" s="160"/>
      <c r="T435" s="143"/>
      <c r="U435" s="160"/>
      <c r="V435" s="160"/>
      <c r="W435" s="160"/>
      <c r="X435" s="160"/>
      <c r="Y435" s="160"/>
      <c r="Z435" s="160"/>
      <c r="AA435" s="160"/>
      <c r="AB435" s="160"/>
      <c r="AC435" s="160"/>
      <c r="AD435" s="160"/>
      <c r="AE435" s="160"/>
      <c r="AF435" s="160"/>
      <c r="AG435" s="160"/>
      <c r="AH435" s="160"/>
      <c r="AI435" s="160"/>
      <c r="AJ435" s="160"/>
      <c r="AK435" s="160"/>
      <c r="AL435" s="160"/>
      <c r="AM435" s="160"/>
      <c r="AN435" s="160"/>
      <c r="AO435" s="160"/>
      <c r="AP435" s="160"/>
      <c r="AQ435" s="160"/>
      <c r="AR435" s="160"/>
      <c r="AS435" s="160"/>
      <c r="AT435" s="160"/>
      <c r="AU435" s="160"/>
      <c r="AV435" s="160"/>
      <c r="AW435" s="188"/>
      <c r="AX435" s="180"/>
      <c r="AY435" s="180"/>
      <c r="AZ435" s="180"/>
      <c r="BA435" s="180"/>
      <c r="BB435" s="123"/>
      <c r="BC435" s="189"/>
      <c r="BD435" s="189"/>
      <c r="BE435" s="189"/>
      <c r="BF435" s="189"/>
      <c r="BG435" s="189"/>
      <c r="BI435" s="177"/>
      <c r="BJ435" s="177"/>
      <c r="BK435" s="177"/>
      <c r="BL435" s="177"/>
      <c r="BM435" s="176"/>
      <c r="BN435" s="176"/>
      <c r="BO435" s="153"/>
      <c r="BP435" s="176"/>
      <c r="BQ435" s="177"/>
      <c r="BR435" s="177"/>
      <c r="BS435" s="177"/>
      <c r="BT435" s="155"/>
      <c r="BU435" s="155"/>
      <c r="BV435" s="151"/>
      <c r="BW435" s="151"/>
      <c r="BX435" s="151"/>
      <c r="BY435" s="151"/>
    </row>
    <row r="436" customFormat="false" ht="12.75" hidden="false" customHeight="false" outlineLevel="0" collapsed="false">
      <c r="A436" s="160"/>
      <c r="B436" s="160"/>
      <c r="C436" s="160"/>
      <c r="D436" s="187"/>
      <c r="E436" s="187"/>
      <c r="F436" s="160"/>
      <c r="G436" s="160"/>
      <c r="H436" s="160"/>
      <c r="I436" s="160"/>
      <c r="J436" s="160"/>
      <c r="K436" s="160"/>
      <c r="L436" s="160"/>
      <c r="M436" s="160"/>
      <c r="N436" s="160"/>
      <c r="O436" s="160"/>
      <c r="P436" s="160"/>
      <c r="Q436" s="160"/>
      <c r="R436" s="160"/>
      <c r="S436" s="160"/>
      <c r="T436" s="143"/>
      <c r="U436" s="160"/>
      <c r="V436" s="160"/>
      <c r="W436" s="160"/>
      <c r="X436" s="160"/>
      <c r="Y436" s="160"/>
      <c r="Z436" s="160"/>
      <c r="AA436" s="160"/>
      <c r="AB436" s="160"/>
      <c r="AC436" s="160"/>
      <c r="AD436" s="160"/>
      <c r="AE436" s="160"/>
      <c r="AF436" s="160"/>
      <c r="AG436" s="160"/>
      <c r="AH436" s="160"/>
      <c r="AI436" s="160"/>
      <c r="AJ436" s="160"/>
      <c r="AK436" s="160"/>
      <c r="AL436" s="160"/>
      <c r="AM436" s="160"/>
      <c r="AN436" s="160"/>
      <c r="AO436" s="160"/>
      <c r="AP436" s="160"/>
      <c r="AQ436" s="160"/>
      <c r="AR436" s="160"/>
      <c r="AS436" s="160"/>
      <c r="AT436" s="160"/>
      <c r="AU436" s="160"/>
      <c r="AV436" s="160"/>
      <c r="AW436" s="188"/>
      <c r="AX436" s="180"/>
      <c r="AY436" s="180"/>
      <c r="AZ436" s="180"/>
      <c r="BA436" s="180"/>
      <c r="BB436" s="123"/>
      <c r="BC436" s="189"/>
      <c r="BD436" s="189"/>
      <c r="BE436" s="189"/>
      <c r="BF436" s="189"/>
      <c r="BG436" s="189"/>
      <c r="BI436" s="177"/>
      <c r="BJ436" s="177"/>
      <c r="BK436" s="177"/>
      <c r="BL436" s="177"/>
      <c r="BM436" s="176"/>
      <c r="BN436" s="176"/>
      <c r="BO436" s="153"/>
      <c r="BP436" s="176"/>
      <c r="BQ436" s="177"/>
      <c r="BR436" s="177"/>
      <c r="BS436" s="177"/>
      <c r="BT436" s="155"/>
      <c r="BU436" s="155"/>
      <c r="BV436" s="151"/>
      <c r="BW436" s="151"/>
      <c r="BX436" s="151"/>
      <c r="BY436" s="151"/>
    </row>
    <row r="437" customFormat="false" ht="12.75" hidden="false" customHeight="false" outlineLevel="0" collapsed="false">
      <c r="A437" s="160"/>
      <c r="B437" s="160"/>
      <c r="C437" s="160"/>
      <c r="D437" s="187"/>
      <c r="E437" s="187"/>
      <c r="F437" s="160"/>
      <c r="G437" s="160"/>
      <c r="H437" s="160"/>
      <c r="I437" s="160"/>
      <c r="J437" s="160"/>
      <c r="K437" s="160"/>
      <c r="L437" s="160"/>
      <c r="M437" s="160"/>
      <c r="N437" s="160"/>
      <c r="O437" s="160"/>
      <c r="P437" s="160"/>
      <c r="Q437" s="160"/>
      <c r="R437" s="160"/>
      <c r="S437" s="160"/>
      <c r="T437" s="143"/>
      <c r="U437" s="160"/>
      <c r="V437" s="160"/>
      <c r="W437" s="160"/>
      <c r="X437" s="160"/>
      <c r="Y437" s="160"/>
      <c r="Z437" s="160"/>
      <c r="AA437" s="160"/>
      <c r="AB437" s="160"/>
      <c r="AC437" s="160"/>
      <c r="AD437" s="160"/>
      <c r="AE437" s="160"/>
      <c r="AF437" s="160"/>
      <c r="AG437" s="160"/>
      <c r="AH437" s="160"/>
      <c r="AI437" s="160"/>
      <c r="AJ437" s="160"/>
      <c r="AK437" s="160"/>
      <c r="AL437" s="160"/>
      <c r="AM437" s="160"/>
      <c r="AN437" s="160"/>
      <c r="AO437" s="160"/>
      <c r="AP437" s="160"/>
      <c r="AQ437" s="160"/>
      <c r="AR437" s="160"/>
      <c r="AS437" s="160"/>
      <c r="AT437" s="160"/>
      <c r="AU437" s="160"/>
      <c r="AV437" s="160"/>
      <c r="AW437" s="188"/>
      <c r="AX437" s="180"/>
      <c r="AY437" s="180"/>
      <c r="AZ437" s="180"/>
      <c r="BA437" s="180"/>
      <c r="BB437" s="123"/>
      <c r="BC437" s="189"/>
      <c r="BD437" s="189"/>
      <c r="BE437" s="189"/>
      <c r="BF437" s="189"/>
      <c r="BG437" s="189"/>
      <c r="BI437" s="177"/>
      <c r="BJ437" s="177"/>
      <c r="BK437" s="177"/>
      <c r="BL437" s="177"/>
      <c r="BM437" s="176"/>
      <c r="BN437" s="176"/>
      <c r="BO437" s="153"/>
      <c r="BP437" s="176"/>
      <c r="BQ437" s="177"/>
      <c r="BR437" s="177"/>
      <c r="BS437" s="177"/>
      <c r="BT437" s="155"/>
      <c r="BU437" s="155"/>
      <c r="BV437" s="151"/>
      <c r="BW437" s="151"/>
      <c r="BX437" s="151"/>
      <c r="BY437" s="151"/>
    </row>
    <row r="438" customFormat="false" ht="12.75" hidden="false" customHeight="false" outlineLevel="0" collapsed="false">
      <c r="A438" s="160"/>
      <c r="B438" s="160"/>
      <c r="C438" s="160"/>
      <c r="D438" s="187"/>
      <c r="E438" s="187"/>
      <c r="F438" s="160"/>
      <c r="G438" s="160"/>
      <c r="H438" s="160"/>
      <c r="I438" s="160"/>
      <c r="J438" s="160"/>
      <c r="K438" s="160"/>
      <c r="L438" s="160"/>
      <c r="M438" s="160"/>
      <c r="N438" s="160"/>
      <c r="O438" s="160"/>
      <c r="P438" s="160"/>
      <c r="Q438" s="160"/>
      <c r="R438" s="160"/>
      <c r="S438" s="160"/>
      <c r="T438" s="143"/>
      <c r="U438" s="160"/>
      <c r="V438" s="160"/>
      <c r="W438" s="160"/>
      <c r="X438" s="160"/>
      <c r="Y438" s="160"/>
      <c r="Z438" s="160"/>
      <c r="AA438" s="160"/>
      <c r="AB438" s="160"/>
      <c r="AC438" s="160"/>
      <c r="AD438" s="160"/>
      <c r="AE438" s="160"/>
      <c r="AF438" s="160"/>
      <c r="AG438" s="160"/>
      <c r="AH438" s="160"/>
      <c r="AI438" s="160"/>
      <c r="AJ438" s="160"/>
      <c r="AK438" s="160"/>
      <c r="AL438" s="160"/>
      <c r="AM438" s="160"/>
      <c r="AN438" s="160"/>
      <c r="AO438" s="160"/>
      <c r="AP438" s="160"/>
      <c r="AQ438" s="160"/>
      <c r="AR438" s="160"/>
      <c r="AS438" s="160"/>
      <c r="AT438" s="160"/>
      <c r="AU438" s="160"/>
      <c r="AV438" s="160"/>
      <c r="AW438" s="188"/>
      <c r="AX438" s="180"/>
      <c r="AY438" s="180"/>
      <c r="AZ438" s="180"/>
      <c r="BA438" s="180"/>
      <c r="BB438" s="123"/>
      <c r="BC438" s="189"/>
      <c r="BD438" s="189"/>
      <c r="BE438" s="189"/>
      <c r="BF438" s="189"/>
      <c r="BG438" s="189"/>
      <c r="BI438" s="177"/>
      <c r="BJ438" s="177"/>
      <c r="BK438" s="177"/>
      <c r="BL438" s="177"/>
      <c r="BM438" s="176"/>
      <c r="BN438" s="176"/>
      <c r="BO438" s="153"/>
      <c r="BP438" s="176"/>
      <c r="BQ438" s="177"/>
      <c r="BR438" s="177"/>
      <c r="BS438" s="177"/>
      <c r="BT438" s="155"/>
      <c r="BU438" s="155"/>
      <c r="BV438" s="151"/>
      <c r="BW438" s="151"/>
      <c r="BX438" s="151"/>
      <c r="BY438" s="151"/>
    </row>
    <row r="439" customFormat="false" ht="12.75" hidden="false" customHeight="false" outlineLevel="0" collapsed="false">
      <c r="A439" s="160"/>
      <c r="B439" s="160"/>
      <c r="C439" s="160"/>
      <c r="D439" s="187"/>
      <c r="E439" s="187"/>
      <c r="F439" s="160"/>
      <c r="G439" s="160"/>
      <c r="H439" s="160"/>
      <c r="I439" s="160"/>
      <c r="J439" s="160"/>
      <c r="K439" s="160"/>
      <c r="L439" s="160"/>
      <c r="M439" s="160"/>
      <c r="N439" s="160"/>
      <c r="O439" s="160"/>
      <c r="P439" s="160"/>
      <c r="Q439" s="160"/>
      <c r="R439" s="160"/>
      <c r="S439" s="160"/>
      <c r="T439" s="143"/>
      <c r="U439" s="160"/>
      <c r="V439" s="160"/>
      <c r="W439" s="160"/>
      <c r="X439" s="160"/>
      <c r="Y439" s="160"/>
      <c r="Z439" s="160"/>
      <c r="AA439" s="160"/>
      <c r="AB439" s="160"/>
      <c r="AC439" s="160"/>
      <c r="AD439" s="160"/>
      <c r="AE439" s="160"/>
      <c r="AF439" s="160"/>
      <c r="AG439" s="160"/>
      <c r="AH439" s="160"/>
      <c r="AI439" s="160"/>
      <c r="AJ439" s="160"/>
      <c r="AK439" s="160"/>
      <c r="AL439" s="160"/>
      <c r="AM439" s="160"/>
      <c r="AN439" s="160"/>
      <c r="AO439" s="160"/>
      <c r="AP439" s="160"/>
      <c r="AQ439" s="160"/>
      <c r="AR439" s="160"/>
      <c r="AS439" s="160"/>
      <c r="AT439" s="160"/>
      <c r="AU439" s="160"/>
      <c r="AV439" s="160"/>
      <c r="AW439" s="188"/>
      <c r="AX439" s="180"/>
      <c r="AY439" s="180"/>
      <c r="AZ439" s="180"/>
      <c r="BA439" s="180"/>
      <c r="BB439" s="123"/>
      <c r="BC439" s="189"/>
      <c r="BD439" s="189"/>
      <c r="BE439" s="189"/>
      <c r="BF439" s="189"/>
      <c r="BG439" s="189"/>
      <c r="BI439" s="177"/>
      <c r="BJ439" s="177"/>
      <c r="BK439" s="177"/>
      <c r="BL439" s="177"/>
      <c r="BM439" s="176"/>
      <c r="BN439" s="176"/>
      <c r="BO439" s="153"/>
      <c r="BP439" s="176"/>
      <c r="BQ439" s="177"/>
      <c r="BR439" s="177"/>
      <c r="BS439" s="177"/>
      <c r="BT439" s="155"/>
      <c r="BU439" s="155"/>
      <c r="BV439" s="151"/>
      <c r="BW439" s="151"/>
      <c r="BX439" s="151"/>
      <c r="BY439" s="151"/>
    </row>
    <row r="440" customFormat="false" ht="12.75" hidden="false" customHeight="false" outlineLevel="0" collapsed="false">
      <c r="A440" s="160"/>
      <c r="B440" s="160"/>
      <c r="C440" s="160"/>
      <c r="D440" s="187"/>
      <c r="E440" s="187"/>
      <c r="F440" s="160"/>
      <c r="G440" s="160"/>
      <c r="H440" s="160"/>
      <c r="I440" s="160"/>
      <c r="J440" s="160"/>
      <c r="K440" s="160"/>
      <c r="L440" s="160"/>
      <c r="M440" s="160"/>
      <c r="N440" s="160"/>
      <c r="O440" s="160"/>
      <c r="P440" s="160"/>
      <c r="Q440" s="160"/>
      <c r="R440" s="160"/>
      <c r="S440" s="160"/>
      <c r="T440" s="143"/>
      <c r="U440" s="160"/>
      <c r="V440" s="160"/>
      <c r="W440" s="160"/>
      <c r="X440" s="160"/>
      <c r="Y440" s="160"/>
      <c r="Z440" s="160"/>
      <c r="AA440" s="160"/>
      <c r="AB440" s="160"/>
      <c r="AC440" s="160"/>
      <c r="AD440" s="160"/>
      <c r="AE440" s="160"/>
      <c r="AF440" s="160"/>
      <c r="AG440" s="160"/>
      <c r="AH440" s="160"/>
      <c r="AI440" s="160"/>
      <c r="AJ440" s="160"/>
      <c r="AK440" s="160"/>
      <c r="AL440" s="160"/>
      <c r="AM440" s="160"/>
      <c r="AN440" s="160"/>
      <c r="AO440" s="160"/>
      <c r="AP440" s="160"/>
      <c r="AQ440" s="160"/>
      <c r="AR440" s="160"/>
      <c r="AS440" s="160"/>
      <c r="AT440" s="160"/>
      <c r="AU440" s="160"/>
      <c r="AV440" s="160"/>
      <c r="AW440" s="188"/>
      <c r="AX440" s="180"/>
      <c r="AY440" s="180"/>
      <c r="AZ440" s="180"/>
      <c r="BA440" s="180"/>
      <c r="BB440" s="123"/>
      <c r="BC440" s="189"/>
      <c r="BD440" s="189"/>
      <c r="BE440" s="189"/>
      <c r="BF440" s="189"/>
      <c r="BG440" s="189"/>
      <c r="BI440" s="177"/>
      <c r="BJ440" s="177"/>
      <c r="BK440" s="177"/>
      <c r="BL440" s="177"/>
      <c r="BM440" s="176"/>
      <c r="BN440" s="176"/>
      <c r="BO440" s="153"/>
      <c r="BP440" s="176"/>
      <c r="BQ440" s="177"/>
      <c r="BR440" s="177"/>
      <c r="BS440" s="177"/>
      <c r="BT440" s="155"/>
      <c r="BU440" s="155"/>
      <c r="BV440" s="151"/>
      <c r="BW440" s="151"/>
      <c r="BX440" s="151"/>
      <c r="BY440" s="151"/>
    </row>
    <row r="441" customFormat="false" ht="12.75" hidden="false" customHeight="false" outlineLevel="0" collapsed="false">
      <c r="A441" s="160"/>
      <c r="B441" s="160"/>
      <c r="C441" s="160"/>
      <c r="D441" s="187"/>
      <c r="E441" s="187"/>
      <c r="F441" s="160"/>
      <c r="G441" s="160"/>
      <c r="H441" s="160"/>
      <c r="I441" s="160"/>
      <c r="J441" s="160"/>
      <c r="K441" s="160"/>
      <c r="L441" s="160"/>
      <c r="M441" s="160"/>
      <c r="N441" s="160"/>
      <c r="O441" s="160"/>
      <c r="P441" s="160"/>
      <c r="Q441" s="160"/>
      <c r="R441" s="160"/>
      <c r="S441" s="160"/>
      <c r="T441" s="143"/>
      <c r="U441" s="160"/>
      <c r="V441" s="160"/>
      <c r="W441" s="160"/>
      <c r="X441" s="160"/>
      <c r="Y441" s="160"/>
      <c r="Z441" s="160"/>
      <c r="AA441" s="160"/>
      <c r="AB441" s="160"/>
      <c r="AC441" s="160"/>
      <c r="AD441" s="160"/>
      <c r="AE441" s="160"/>
      <c r="AF441" s="160"/>
      <c r="AG441" s="160"/>
      <c r="AH441" s="160"/>
      <c r="AI441" s="160"/>
      <c r="AJ441" s="160"/>
      <c r="AK441" s="160"/>
      <c r="AL441" s="160"/>
      <c r="AM441" s="160"/>
      <c r="AN441" s="160"/>
      <c r="AO441" s="160"/>
      <c r="AP441" s="160"/>
      <c r="AQ441" s="160"/>
      <c r="AR441" s="160"/>
      <c r="AS441" s="160"/>
      <c r="AT441" s="160"/>
      <c r="AU441" s="160"/>
      <c r="AV441" s="160"/>
      <c r="AW441" s="188"/>
      <c r="AX441" s="180"/>
      <c r="AY441" s="180"/>
      <c r="AZ441" s="180"/>
      <c r="BA441" s="180"/>
      <c r="BB441" s="123"/>
      <c r="BC441" s="189"/>
      <c r="BD441" s="189"/>
      <c r="BE441" s="189"/>
      <c r="BF441" s="189"/>
      <c r="BG441" s="189"/>
      <c r="BI441" s="177"/>
      <c r="BJ441" s="177"/>
      <c r="BK441" s="177"/>
      <c r="BL441" s="177"/>
      <c r="BM441" s="176"/>
      <c r="BN441" s="176"/>
      <c r="BO441" s="153"/>
      <c r="BP441" s="176"/>
      <c r="BQ441" s="177"/>
      <c r="BR441" s="177"/>
      <c r="BS441" s="177"/>
      <c r="BT441" s="155"/>
      <c r="BU441" s="155"/>
      <c r="BV441" s="151"/>
      <c r="BW441" s="151"/>
      <c r="BX441" s="151"/>
      <c r="BY441" s="151"/>
    </row>
    <row r="442" customFormat="false" ht="12.75" hidden="false" customHeight="false" outlineLevel="0" collapsed="false">
      <c r="A442" s="160"/>
      <c r="B442" s="160"/>
      <c r="C442" s="160"/>
      <c r="D442" s="187"/>
      <c r="E442" s="187"/>
      <c r="F442" s="160"/>
      <c r="G442" s="160"/>
      <c r="H442" s="160"/>
      <c r="I442" s="160"/>
      <c r="J442" s="160"/>
      <c r="K442" s="160"/>
      <c r="L442" s="160"/>
      <c r="M442" s="160"/>
      <c r="N442" s="160"/>
      <c r="O442" s="160"/>
      <c r="P442" s="160"/>
      <c r="Q442" s="160"/>
      <c r="R442" s="160"/>
      <c r="S442" s="160"/>
      <c r="T442" s="143"/>
      <c r="U442" s="160"/>
      <c r="V442" s="160"/>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88"/>
      <c r="AX442" s="180"/>
      <c r="AY442" s="180"/>
      <c r="AZ442" s="180"/>
      <c r="BA442" s="180"/>
      <c r="BB442" s="123"/>
      <c r="BC442" s="189"/>
      <c r="BD442" s="189"/>
      <c r="BE442" s="189"/>
      <c r="BF442" s="189"/>
      <c r="BG442" s="189"/>
      <c r="BI442" s="177"/>
      <c r="BJ442" s="177"/>
      <c r="BK442" s="177"/>
      <c r="BL442" s="177"/>
      <c r="BM442" s="176"/>
      <c r="BN442" s="176"/>
      <c r="BO442" s="153"/>
      <c r="BP442" s="176"/>
      <c r="BQ442" s="177"/>
      <c r="BR442" s="177"/>
      <c r="BS442" s="177"/>
      <c r="BT442" s="155"/>
      <c r="BU442" s="155"/>
      <c r="BV442" s="151"/>
      <c r="BW442" s="151"/>
      <c r="BX442" s="151"/>
      <c r="BY442" s="151"/>
    </row>
    <row r="443" customFormat="false" ht="12.75" hidden="false" customHeight="false" outlineLevel="0" collapsed="false">
      <c r="A443" s="160"/>
      <c r="B443" s="160"/>
      <c r="C443" s="160"/>
      <c r="D443" s="187"/>
      <c r="E443" s="187"/>
      <c r="F443" s="160"/>
      <c r="G443" s="160"/>
      <c r="H443" s="160"/>
      <c r="I443" s="160"/>
      <c r="J443" s="160"/>
      <c r="K443" s="160"/>
      <c r="L443" s="160"/>
      <c r="M443" s="160"/>
      <c r="N443" s="160"/>
      <c r="O443" s="160"/>
      <c r="P443" s="160"/>
      <c r="Q443" s="160"/>
      <c r="R443" s="160"/>
      <c r="S443" s="160"/>
      <c r="T443" s="143"/>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88"/>
      <c r="AX443" s="180"/>
      <c r="AY443" s="180"/>
      <c r="AZ443" s="180"/>
      <c r="BA443" s="180"/>
      <c r="BB443" s="123"/>
      <c r="BC443" s="189"/>
      <c r="BD443" s="189"/>
      <c r="BE443" s="189"/>
      <c r="BF443" s="189"/>
      <c r="BG443" s="189"/>
      <c r="BI443" s="177"/>
      <c r="BJ443" s="177"/>
      <c r="BK443" s="177"/>
      <c r="BL443" s="177"/>
      <c r="BM443" s="176"/>
      <c r="BN443" s="176"/>
      <c r="BO443" s="153"/>
      <c r="BP443" s="176"/>
      <c r="BQ443" s="177"/>
      <c r="BR443" s="177"/>
      <c r="BS443" s="177"/>
      <c r="BT443" s="155"/>
      <c r="BU443" s="155"/>
      <c r="BV443" s="151"/>
      <c r="BW443" s="151"/>
      <c r="BX443" s="151"/>
      <c r="BY443" s="151"/>
    </row>
    <row r="444" customFormat="false" ht="12.75" hidden="false" customHeight="false" outlineLevel="0" collapsed="false">
      <c r="A444" s="160"/>
      <c r="B444" s="160"/>
      <c r="C444" s="160"/>
      <c r="D444" s="187"/>
      <c r="E444" s="187"/>
      <c r="F444" s="160"/>
      <c r="G444" s="160"/>
      <c r="H444" s="160"/>
      <c r="I444" s="160"/>
      <c r="J444" s="160"/>
      <c r="K444" s="160"/>
      <c r="L444" s="160"/>
      <c r="M444" s="160"/>
      <c r="N444" s="160"/>
      <c r="O444" s="160"/>
      <c r="P444" s="160"/>
      <c r="Q444" s="160"/>
      <c r="R444" s="160"/>
      <c r="S444" s="160"/>
      <c r="T444" s="143"/>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88"/>
      <c r="AX444" s="180"/>
      <c r="AY444" s="180"/>
      <c r="AZ444" s="180"/>
      <c r="BA444" s="180"/>
      <c r="BB444" s="123"/>
      <c r="BC444" s="189"/>
      <c r="BD444" s="189"/>
      <c r="BE444" s="189"/>
      <c r="BF444" s="189"/>
      <c r="BG444" s="189"/>
      <c r="BI444" s="177"/>
      <c r="BJ444" s="177"/>
      <c r="BK444" s="177"/>
      <c r="BL444" s="177"/>
      <c r="BM444" s="176"/>
      <c r="BN444" s="176"/>
      <c r="BO444" s="153"/>
      <c r="BP444" s="176"/>
      <c r="BQ444" s="177"/>
      <c r="BR444" s="177"/>
      <c r="BS444" s="177"/>
      <c r="BT444" s="155"/>
      <c r="BU444" s="155"/>
      <c r="BV444" s="151"/>
      <c r="BW444" s="151"/>
      <c r="BX444" s="151"/>
      <c r="BY444" s="151"/>
    </row>
    <row r="445" customFormat="false" ht="12.75" hidden="false" customHeight="false" outlineLevel="0" collapsed="false">
      <c r="A445" s="160"/>
      <c r="B445" s="160"/>
      <c r="C445" s="160"/>
      <c r="D445" s="187"/>
      <c r="E445" s="187"/>
      <c r="F445" s="160"/>
      <c r="G445" s="160"/>
      <c r="H445" s="160"/>
      <c r="I445" s="160"/>
      <c r="J445" s="160"/>
      <c r="K445" s="160"/>
      <c r="L445" s="160"/>
      <c r="M445" s="160"/>
      <c r="N445" s="160"/>
      <c r="O445" s="160"/>
      <c r="P445" s="160"/>
      <c r="Q445" s="160"/>
      <c r="R445" s="160"/>
      <c r="S445" s="160"/>
      <c r="T445" s="143"/>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88"/>
      <c r="AX445" s="180"/>
      <c r="AY445" s="180"/>
      <c r="AZ445" s="180"/>
      <c r="BA445" s="180"/>
      <c r="BB445" s="123"/>
      <c r="BC445" s="189"/>
      <c r="BD445" s="189"/>
      <c r="BE445" s="189"/>
      <c r="BF445" s="189"/>
      <c r="BG445" s="189"/>
      <c r="BI445" s="177"/>
      <c r="BJ445" s="177"/>
      <c r="BK445" s="177"/>
      <c r="BL445" s="177"/>
      <c r="BM445" s="176"/>
      <c r="BN445" s="176"/>
      <c r="BO445" s="153"/>
      <c r="BP445" s="176"/>
      <c r="BQ445" s="177"/>
      <c r="BR445" s="177"/>
      <c r="BS445" s="177"/>
      <c r="BT445" s="155"/>
      <c r="BU445" s="155"/>
      <c r="BV445" s="151"/>
      <c r="BW445" s="151"/>
      <c r="BX445" s="151"/>
      <c r="BY445" s="151"/>
    </row>
    <row r="446" customFormat="false" ht="12.75" hidden="false" customHeight="false" outlineLevel="0" collapsed="false">
      <c r="A446" s="160"/>
      <c r="B446" s="160"/>
      <c r="C446" s="160"/>
      <c r="D446" s="187"/>
      <c r="E446" s="187"/>
      <c r="F446" s="160"/>
      <c r="G446" s="160"/>
      <c r="H446" s="160"/>
      <c r="I446" s="160"/>
      <c r="J446" s="160"/>
      <c r="K446" s="160"/>
      <c r="L446" s="160"/>
      <c r="M446" s="160"/>
      <c r="N446" s="160"/>
      <c r="O446" s="160"/>
      <c r="P446" s="160"/>
      <c r="Q446" s="160"/>
      <c r="R446" s="160"/>
      <c r="S446" s="160"/>
      <c r="T446" s="143"/>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88"/>
      <c r="AX446" s="180"/>
      <c r="AY446" s="180"/>
      <c r="AZ446" s="180"/>
      <c r="BA446" s="180"/>
      <c r="BB446" s="123"/>
      <c r="BC446" s="189"/>
      <c r="BD446" s="189"/>
      <c r="BE446" s="189"/>
      <c r="BF446" s="189"/>
      <c r="BG446" s="189"/>
      <c r="BI446" s="177"/>
      <c r="BJ446" s="177"/>
      <c r="BK446" s="177"/>
      <c r="BL446" s="177"/>
      <c r="BM446" s="176"/>
      <c r="BN446" s="176"/>
      <c r="BO446" s="153"/>
      <c r="BP446" s="176"/>
      <c r="BQ446" s="177"/>
      <c r="BR446" s="177"/>
      <c r="BS446" s="177"/>
      <c r="BT446" s="155"/>
      <c r="BU446" s="155"/>
      <c r="BV446" s="151"/>
      <c r="BW446" s="151"/>
      <c r="BX446" s="151"/>
      <c r="BY446" s="151"/>
    </row>
    <row r="447" customFormat="false" ht="12.75" hidden="false" customHeight="false" outlineLevel="0" collapsed="false">
      <c r="A447" s="160"/>
      <c r="B447" s="160"/>
      <c r="C447" s="160"/>
      <c r="D447" s="187"/>
      <c r="E447" s="187"/>
      <c r="F447" s="160"/>
      <c r="G447" s="160"/>
      <c r="H447" s="160"/>
      <c r="I447" s="160"/>
      <c r="J447" s="160"/>
      <c r="K447" s="160"/>
      <c r="L447" s="160"/>
      <c r="M447" s="160"/>
      <c r="N447" s="160"/>
      <c r="O447" s="160"/>
      <c r="P447" s="160"/>
      <c r="Q447" s="160"/>
      <c r="R447" s="160"/>
      <c r="S447" s="160"/>
      <c r="T447" s="143"/>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88"/>
      <c r="AX447" s="180"/>
      <c r="AY447" s="180"/>
      <c r="AZ447" s="180"/>
      <c r="BA447" s="180"/>
      <c r="BB447" s="123"/>
      <c r="BC447" s="189"/>
      <c r="BD447" s="189"/>
      <c r="BE447" s="189"/>
      <c r="BF447" s="189"/>
      <c r="BG447" s="189"/>
      <c r="BI447" s="177"/>
      <c r="BJ447" s="177"/>
      <c r="BK447" s="177"/>
      <c r="BL447" s="177"/>
      <c r="BM447" s="176"/>
      <c r="BN447" s="176"/>
      <c r="BO447" s="153"/>
      <c r="BP447" s="176"/>
      <c r="BQ447" s="177"/>
      <c r="BR447" s="177"/>
      <c r="BS447" s="177"/>
      <c r="BT447" s="155"/>
      <c r="BU447" s="155"/>
      <c r="BV447" s="151"/>
      <c r="BW447" s="151"/>
      <c r="BX447" s="151"/>
      <c r="BY447" s="151"/>
    </row>
    <row r="448" customFormat="false" ht="12.75" hidden="false" customHeight="false" outlineLevel="0" collapsed="false">
      <c r="A448" s="160"/>
      <c r="B448" s="160"/>
      <c r="C448" s="160"/>
      <c r="D448" s="187"/>
      <c r="E448" s="187"/>
      <c r="F448" s="160"/>
      <c r="G448" s="160"/>
      <c r="H448" s="160"/>
      <c r="I448" s="160"/>
      <c r="J448" s="160"/>
      <c r="K448" s="160"/>
      <c r="L448" s="160"/>
      <c r="M448" s="160"/>
      <c r="N448" s="160"/>
      <c r="O448" s="160"/>
      <c r="P448" s="160"/>
      <c r="Q448" s="160"/>
      <c r="R448" s="160"/>
      <c r="S448" s="160"/>
      <c r="T448" s="143"/>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88"/>
      <c r="AX448" s="180"/>
      <c r="AY448" s="180"/>
      <c r="AZ448" s="180"/>
      <c r="BA448" s="180"/>
      <c r="BB448" s="123"/>
      <c r="BC448" s="189"/>
      <c r="BD448" s="189"/>
      <c r="BE448" s="189"/>
      <c r="BF448" s="189"/>
      <c r="BG448" s="189"/>
      <c r="BI448" s="177"/>
      <c r="BJ448" s="177"/>
      <c r="BK448" s="177"/>
      <c r="BL448" s="177"/>
      <c r="BM448" s="176"/>
      <c r="BN448" s="176"/>
      <c r="BO448" s="153"/>
      <c r="BP448" s="176"/>
      <c r="BQ448" s="177"/>
      <c r="BR448" s="177"/>
      <c r="BS448" s="177"/>
      <c r="BT448" s="155"/>
      <c r="BU448" s="155"/>
      <c r="BV448" s="151"/>
      <c r="BW448" s="151"/>
      <c r="BX448" s="151"/>
      <c r="BY448" s="151"/>
    </row>
    <row r="449" customFormat="false" ht="12.75" hidden="false" customHeight="false" outlineLevel="0" collapsed="false">
      <c r="A449" s="160"/>
      <c r="B449" s="160"/>
      <c r="C449" s="160"/>
      <c r="D449" s="187"/>
      <c r="E449" s="187"/>
      <c r="F449" s="160"/>
      <c r="G449" s="160"/>
      <c r="H449" s="160"/>
      <c r="I449" s="160"/>
      <c r="J449" s="160"/>
      <c r="K449" s="160"/>
      <c r="L449" s="160"/>
      <c r="M449" s="160"/>
      <c r="N449" s="160"/>
      <c r="O449" s="160"/>
      <c r="P449" s="160"/>
      <c r="Q449" s="160"/>
      <c r="R449" s="160"/>
      <c r="S449" s="160"/>
      <c r="T449" s="143"/>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88"/>
      <c r="AX449" s="180"/>
      <c r="AY449" s="180"/>
      <c r="AZ449" s="180"/>
      <c r="BA449" s="180"/>
      <c r="BB449" s="123"/>
      <c r="BC449" s="189"/>
      <c r="BD449" s="189"/>
      <c r="BE449" s="189"/>
      <c r="BF449" s="189"/>
      <c r="BG449" s="189"/>
      <c r="BI449" s="177"/>
      <c r="BJ449" s="177"/>
      <c r="BK449" s="177"/>
      <c r="BL449" s="177"/>
      <c r="BM449" s="176"/>
      <c r="BN449" s="176"/>
      <c r="BO449" s="153"/>
      <c r="BP449" s="176"/>
      <c r="BQ449" s="177"/>
      <c r="BR449" s="177"/>
      <c r="BS449" s="177"/>
      <c r="BT449" s="155"/>
      <c r="BU449" s="155"/>
      <c r="BV449" s="151"/>
      <c r="BW449" s="151"/>
      <c r="BX449" s="151"/>
      <c r="BY449" s="151"/>
    </row>
    <row r="450" customFormat="false" ht="12.75" hidden="false" customHeight="false" outlineLevel="0" collapsed="false">
      <c r="A450" s="160"/>
      <c r="B450" s="160"/>
      <c r="C450" s="160"/>
      <c r="D450" s="187"/>
      <c r="E450" s="187"/>
      <c r="F450" s="160"/>
      <c r="G450" s="160"/>
      <c r="H450" s="160"/>
      <c r="I450" s="160"/>
      <c r="J450" s="160"/>
      <c r="K450" s="160"/>
      <c r="L450" s="160"/>
      <c r="M450" s="160"/>
      <c r="N450" s="160"/>
      <c r="O450" s="160"/>
      <c r="P450" s="160"/>
      <c r="Q450" s="160"/>
      <c r="R450" s="160"/>
      <c r="S450" s="160"/>
      <c r="T450" s="143"/>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88"/>
      <c r="AX450" s="180"/>
      <c r="AY450" s="180"/>
      <c r="AZ450" s="180"/>
      <c r="BA450" s="180"/>
      <c r="BB450" s="123"/>
      <c r="BC450" s="189"/>
      <c r="BD450" s="189"/>
      <c r="BE450" s="189"/>
      <c r="BF450" s="189"/>
      <c r="BG450" s="189"/>
      <c r="BI450" s="177"/>
      <c r="BJ450" s="177"/>
      <c r="BK450" s="177"/>
      <c r="BL450" s="177"/>
      <c r="BM450" s="176"/>
      <c r="BN450" s="176"/>
      <c r="BO450" s="153"/>
      <c r="BP450" s="176"/>
      <c r="BQ450" s="177"/>
      <c r="BR450" s="177"/>
      <c r="BS450" s="177"/>
      <c r="BT450" s="155"/>
      <c r="BU450" s="155"/>
      <c r="BV450" s="151"/>
      <c r="BW450" s="151"/>
      <c r="BX450" s="151"/>
      <c r="BY450" s="151"/>
    </row>
    <row r="451" customFormat="false" ht="12.75" hidden="false" customHeight="false" outlineLevel="0" collapsed="false">
      <c r="A451" s="160"/>
      <c r="B451" s="160"/>
      <c r="C451" s="160"/>
      <c r="D451" s="187"/>
      <c r="E451" s="187"/>
      <c r="F451" s="160"/>
      <c r="G451" s="160"/>
      <c r="H451" s="160"/>
      <c r="I451" s="160"/>
      <c r="J451" s="160"/>
      <c r="K451" s="160"/>
      <c r="L451" s="160"/>
      <c r="M451" s="160"/>
      <c r="N451" s="160"/>
      <c r="O451" s="160"/>
      <c r="P451" s="160"/>
      <c r="Q451" s="160"/>
      <c r="R451" s="160"/>
      <c r="S451" s="160"/>
      <c r="T451" s="143"/>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88"/>
      <c r="AX451" s="180"/>
      <c r="AY451" s="180"/>
      <c r="AZ451" s="180"/>
      <c r="BA451" s="180"/>
      <c r="BB451" s="123"/>
      <c r="BC451" s="189"/>
      <c r="BD451" s="189"/>
      <c r="BE451" s="189"/>
      <c r="BF451" s="189"/>
      <c r="BG451" s="189"/>
      <c r="BI451" s="177"/>
      <c r="BJ451" s="177"/>
      <c r="BK451" s="177"/>
      <c r="BL451" s="177"/>
      <c r="BM451" s="176"/>
      <c r="BN451" s="176"/>
      <c r="BO451" s="153"/>
      <c r="BP451" s="176"/>
      <c r="BQ451" s="177"/>
      <c r="BR451" s="177"/>
      <c r="BS451" s="177"/>
      <c r="BT451" s="155"/>
      <c r="BU451" s="155"/>
      <c r="BV451" s="151"/>
      <c r="BW451" s="151"/>
      <c r="BX451" s="151"/>
      <c r="BY451" s="151"/>
    </row>
    <row r="452" customFormat="false" ht="12.75" hidden="false" customHeight="false" outlineLevel="0" collapsed="false">
      <c r="A452" s="160"/>
      <c r="B452" s="160"/>
      <c r="C452" s="160"/>
      <c r="D452" s="187"/>
      <c r="E452" s="187"/>
      <c r="F452" s="160"/>
      <c r="G452" s="160"/>
      <c r="H452" s="160"/>
      <c r="I452" s="160"/>
      <c r="J452" s="160"/>
      <c r="K452" s="160"/>
      <c r="L452" s="160"/>
      <c r="M452" s="160"/>
      <c r="N452" s="160"/>
      <c r="O452" s="160"/>
      <c r="P452" s="160"/>
      <c r="Q452" s="160"/>
      <c r="R452" s="160"/>
      <c r="S452" s="160"/>
      <c r="T452" s="143"/>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88"/>
      <c r="AX452" s="180"/>
      <c r="AY452" s="180"/>
      <c r="AZ452" s="180"/>
      <c r="BA452" s="180"/>
      <c r="BB452" s="123"/>
      <c r="BC452" s="189"/>
      <c r="BD452" s="189"/>
      <c r="BE452" s="189"/>
      <c r="BF452" s="189"/>
      <c r="BG452" s="189"/>
      <c r="BI452" s="177"/>
      <c r="BJ452" s="177"/>
      <c r="BK452" s="177"/>
      <c r="BL452" s="177"/>
      <c r="BM452" s="176"/>
      <c r="BN452" s="176"/>
      <c r="BO452" s="153"/>
      <c r="BP452" s="176"/>
      <c r="BQ452" s="177"/>
      <c r="BR452" s="177"/>
      <c r="BS452" s="177"/>
      <c r="BT452" s="155"/>
      <c r="BU452" s="155"/>
      <c r="BV452" s="151"/>
      <c r="BW452" s="151"/>
      <c r="BX452" s="151"/>
      <c r="BY452" s="151"/>
    </row>
    <row r="453" customFormat="false" ht="12.75" hidden="false" customHeight="false" outlineLevel="0" collapsed="false">
      <c r="A453" s="160"/>
      <c r="B453" s="160"/>
      <c r="C453" s="160"/>
      <c r="D453" s="187"/>
      <c r="E453" s="187"/>
      <c r="F453" s="160"/>
      <c r="G453" s="160"/>
      <c r="H453" s="160"/>
      <c r="I453" s="160"/>
      <c r="J453" s="160"/>
      <c r="K453" s="160"/>
      <c r="L453" s="160"/>
      <c r="M453" s="160"/>
      <c r="N453" s="160"/>
      <c r="O453" s="160"/>
      <c r="P453" s="160"/>
      <c r="Q453" s="160"/>
      <c r="R453" s="160"/>
      <c r="S453" s="160"/>
      <c r="T453" s="143"/>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88"/>
      <c r="AX453" s="180"/>
      <c r="AY453" s="180"/>
      <c r="AZ453" s="180"/>
      <c r="BA453" s="180"/>
      <c r="BB453" s="123"/>
      <c r="BC453" s="189"/>
      <c r="BD453" s="189"/>
      <c r="BE453" s="189"/>
      <c r="BF453" s="189"/>
      <c r="BG453" s="189"/>
      <c r="BI453" s="177"/>
      <c r="BJ453" s="177"/>
      <c r="BK453" s="177"/>
      <c r="BL453" s="177"/>
      <c r="BM453" s="176"/>
      <c r="BN453" s="176"/>
      <c r="BO453" s="153"/>
      <c r="BP453" s="176"/>
      <c r="BQ453" s="177"/>
      <c r="BR453" s="177"/>
      <c r="BS453" s="177"/>
      <c r="BT453" s="155"/>
      <c r="BU453" s="155"/>
      <c r="BV453" s="151"/>
      <c r="BW453" s="151"/>
      <c r="BX453" s="151"/>
      <c r="BY453" s="151"/>
    </row>
    <row r="454" customFormat="false" ht="12.75" hidden="false" customHeight="false" outlineLevel="0" collapsed="false">
      <c r="A454" s="160"/>
      <c r="B454" s="160"/>
      <c r="C454" s="160"/>
      <c r="D454" s="187"/>
      <c r="E454" s="187"/>
      <c r="F454" s="160"/>
      <c r="G454" s="160"/>
      <c r="H454" s="160"/>
      <c r="I454" s="160"/>
      <c r="J454" s="160"/>
      <c r="K454" s="160"/>
      <c r="L454" s="160"/>
      <c r="M454" s="160"/>
      <c r="N454" s="160"/>
      <c r="O454" s="160"/>
      <c r="P454" s="160"/>
      <c r="Q454" s="160"/>
      <c r="R454" s="160"/>
      <c r="S454" s="160"/>
      <c r="T454" s="143"/>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88"/>
      <c r="AX454" s="180"/>
      <c r="AY454" s="180"/>
      <c r="AZ454" s="180"/>
      <c r="BA454" s="180"/>
      <c r="BB454" s="123"/>
      <c r="BC454" s="189"/>
      <c r="BD454" s="189"/>
      <c r="BE454" s="189"/>
      <c r="BF454" s="189"/>
      <c r="BG454" s="189"/>
      <c r="BI454" s="177"/>
      <c r="BJ454" s="177"/>
      <c r="BK454" s="177"/>
      <c r="BL454" s="177"/>
      <c r="BM454" s="176"/>
      <c r="BN454" s="176"/>
      <c r="BO454" s="153"/>
      <c r="BP454" s="176"/>
      <c r="BQ454" s="177"/>
      <c r="BR454" s="177"/>
      <c r="BS454" s="177"/>
      <c r="BT454" s="155"/>
      <c r="BU454" s="155"/>
      <c r="BV454" s="151"/>
      <c r="BW454" s="151"/>
      <c r="BX454" s="151"/>
      <c r="BY454" s="151"/>
    </row>
    <row r="455" customFormat="false" ht="12.75" hidden="false" customHeight="false" outlineLevel="0" collapsed="false">
      <c r="A455" s="160"/>
      <c r="B455" s="160"/>
      <c r="C455" s="160"/>
      <c r="D455" s="187"/>
      <c r="E455" s="187"/>
      <c r="F455" s="160"/>
      <c r="G455" s="160"/>
      <c r="H455" s="160"/>
      <c r="I455" s="160"/>
      <c r="J455" s="160"/>
      <c r="K455" s="160"/>
      <c r="L455" s="160"/>
      <c r="M455" s="160"/>
      <c r="N455" s="160"/>
      <c r="O455" s="160"/>
      <c r="P455" s="160"/>
      <c r="Q455" s="160"/>
      <c r="R455" s="160"/>
      <c r="S455" s="160"/>
      <c r="T455" s="143"/>
      <c r="U455" s="160"/>
      <c r="V455" s="160"/>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88"/>
      <c r="AX455" s="180"/>
      <c r="AY455" s="180"/>
      <c r="AZ455" s="180"/>
      <c r="BA455" s="180"/>
      <c r="BB455" s="123"/>
      <c r="BC455" s="189"/>
      <c r="BD455" s="189"/>
      <c r="BE455" s="189"/>
      <c r="BF455" s="189"/>
      <c r="BG455" s="189"/>
      <c r="BI455" s="177"/>
      <c r="BJ455" s="177"/>
      <c r="BK455" s="177"/>
      <c r="BL455" s="177"/>
      <c r="BM455" s="176"/>
      <c r="BN455" s="176"/>
      <c r="BO455" s="153"/>
      <c r="BP455" s="176"/>
      <c r="BQ455" s="177"/>
      <c r="BR455" s="177"/>
      <c r="BS455" s="177"/>
      <c r="BT455" s="155"/>
      <c r="BU455" s="155"/>
      <c r="BV455" s="151"/>
      <c r="BW455" s="151"/>
      <c r="BX455" s="151"/>
      <c r="BY455" s="151"/>
    </row>
    <row r="456" customFormat="false" ht="12.75" hidden="false" customHeight="false" outlineLevel="0" collapsed="false">
      <c r="A456" s="160"/>
      <c r="B456" s="160"/>
      <c r="C456" s="160"/>
      <c r="D456" s="187"/>
      <c r="E456" s="187"/>
      <c r="F456" s="160"/>
      <c r="G456" s="160"/>
      <c r="H456" s="160"/>
      <c r="I456" s="160"/>
      <c r="J456" s="160"/>
      <c r="K456" s="160"/>
      <c r="L456" s="160"/>
      <c r="M456" s="160"/>
      <c r="N456" s="160"/>
      <c r="O456" s="160"/>
      <c r="P456" s="160"/>
      <c r="Q456" s="160"/>
      <c r="R456" s="160"/>
      <c r="S456" s="160"/>
      <c r="T456" s="143"/>
      <c r="U456" s="160"/>
      <c r="V456" s="160"/>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88"/>
      <c r="AX456" s="180"/>
      <c r="AY456" s="180"/>
      <c r="AZ456" s="180"/>
      <c r="BA456" s="180"/>
      <c r="BB456" s="123"/>
      <c r="BC456" s="189"/>
      <c r="BD456" s="189"/>
      <c r="BE456" s="189"/>
      <c r="BF456" s="189"/>
      <c r="BG456" s="189"/>
      <c r="BI456" s="177"/>
      <c r="BJ456" s="177"/>
      <c r="BK456" s="177"/>
      <c r="BL456" s="177"/>
      <c r="BM456" s="176"/>
      <c r="BN456" s="176"/>
      <c r="BO456" s="153"/>
      <c r="BP456" s="176"/>
      <c r="BQ456" s="177"/>
      <c r="BR456" s="177"/>
      <c r="BS456" s="177"/>
      <c r="BT456" s="155"/>
      <c r="BU456" s="155"/>
      <c r="BV456" s="151"/>
      <c r="BW456" s="151"/>
      <c r="BX456" s="151"/>
      <c r="BY456" s="151"/>
    </row>
    <row r="457" customFormat="false" ht="12.75" hidden="false" customHeight="false" outlineLevel="0" collapsed="false">
      <c r="A457" s="160"/>
      <c r="B457" s="160"/>
      <c r="C457" s="160"/>
      <c r="D457" s="187"/>
      <c r="E457" s="187"/>
      <c r="F457" s="160"/>
      <c r="G457" s="160"/>
      <c r="H457" s="160"/>
      <c r="I457" s="160"/>
      <c r="J457" s="160"/>
      <c r="K457" s="160"/>
      <c r="L457" s="160"/>
      <c r="M457" s="160"/>
      <c r="N457" s="160"/>
      <c r="O457" s="160"/>
      <c r="P457" s="160"/>
      <c r="Q457" s="160"/>
      <c r="R457" s="160"/>
      <c r="S457" s="160"/>
      <c r="T457" s="143"/>
      <c r="U457" s="160"/>
      <c r="V457" s="160"/>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88"/>
      <c r="AX457" s="180"/>
      <c r="AY457" s="180"/>
      <c r="AZ457" s="180"/>
      <c r="BA457" s="180"/>
      <c r="BB457" s="123"/>
      <c r="BC457" s="189"/>
      <c r="BD457" s="189"/>
      <c r="BE457" s="189"/>
      <c r="BF457" s="189"/>
      <c r="BG457" s="189"/>
      <c r="BI457" s="177"/>
      <c r="BJ457" s="177"/>
      <c r="BK457" s="177"/>
      <c r="BL457" s="177"/>
      <c r="BM457" s="176"/>
      <c r="BN457" s="176"/>
      <c r="BO457" s="153"/>
      <c r="BP457" s="176"/>
      <c r="BQ457" s="177"/>
      <c r="BR457" s="177"/>
      <c r="BS457" s="177"/>
      <c r="BT457" s="155"/>
      <c r="BU457" s="155"/>
      <c r="BV457" s="151"/>
      <c r="BW457" s="151"/>
      <c r="BX457" s="151"/>
      <c r="BY457" s="151"/>
    </row>
    <row r="458" customFormat="false" ht="12.75" hidden="false" customHeight="false" outlineLevel="0" collapsed="false">
      <c r="A458" s="160"/>
      <c r="B458" s="160"/>
      <c r="C458" s="160"/>
      <c r="D458" s="187"/>
      <c r="E458" s="187"/>
      <c r="F458" s="160"/>
      <c r="G458" s="160"/>
      <c r="H458" s="160"/>
      <c r="I458" s="160"/>
      <c r="J458" s="160"/>
      <c r="K458" s="160"/>
      <c r="L458" s="160"/>
      <c r="M458" s="160"/>
      <c r="N458" s="160"/>
      <c r="O458" s="160"/>
      <c r="P458" s="160"/>
      <c r="Q458" s="160"/>
      <c r="R458" s="160"/>
      <c r="S458" s="160"/>
      <c r="T458" s="143"/>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88"/>
      <c r="AX458" s="180"/>
      <c r="AY458" s="180"/>
      <c r="AZ458" s="180"/>
      <c r="BA458" s="180"/>
      <c r="BB458" s="123"/>
      <c r="BC458" s="189"/>
      <c r="BD458" s="189"/>
      <c r="BE458" s="189"/>
      <c r="BF458" s="189"/>
      <c r="BG458" s="189"/>
      <c r="BI458" s="177"/>
      <c r="BJ458" s="177"/>
      <c r="BK458" s="177"/>
      <c r="BL458" s="177"/>
      <c r="BM458" s="176"/>
      <c r="BN458" s="176"/>
      <c r="BO458" s="153"/>
      <c r="BP458" s="176"/>
      <c r="BQ458" s="177"/>
      <c r="BR458" s="177"/>
      <c r="BS458" s="177"/>
      <c r="BT458" s="155"/>
      <c r="BU458" s="155"/>
      <c r="BV458" s="151"/>
      <c r="BW458" s="151"/>
      <c r="BX458" s="151"/>
      <c r="BY458" s="151"/>
    </row>
    <row r="459" customFormat="false" ht="12.75" hidden="false" customHeight="false" outlineLevel="0" collapsed="false">
      <c r="A459" s="160"/>
      <c r="B459" s="160"/>
      <c r="C459" s="160"/>
      <c r="D459" s="187"/>
      <c r="E459" s="187"/>
      <c r="F459" s="160"/>
      <c r="G459" s="160"/>
      <c r="H459" s="160"/>
      <c r="I459" s="160"/>
      <c r="J459" s="160"/>
      <c r="K459" s="160"/>
      <c r="L459" s="160"/>
      <c r="M459" s="160"/>
      <c r="N459" s="160"/>
      <c r="O459" s="160"/>
      <c r="P459" s="160"/>
      <c r="Q459" s="160"/>
      <c r="R459" s="160"/>
      <c r="S459" s="160"/>
      <c r="T459" s="143"/>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88"/>
      <c r="AX459" s="180"/>
      <c r="AY459" s="180"/>
      <c r="AZ459" s="180"/>
      <c r="BA459" s="180"/>
      <c r="BB459" s="123"/>
      <c r="BC459" s="189"/>
      <c r="BD459" s="189"/>
      <c r="BE459" s="189"/>
      <c r="BF459" s="189"/>
      <c r="BG459" s="189"/>
      <c r="BI459" s="177"/>
      <c r="BJ459" s="177"/>
      <c r="BK459" s="177"/>
      <c r="BL459" s="177"/>
      <c r="BM459" s="176"/>
      <c r="BN459" s="176"/>
      <c r="BO459" s="153"/>
      <c r="BP459" s="176"/>
      <c r="BQ459" s="177"/>
      <c r="BR459" s="177"/>
      <c r="BS459" s="177"/>
      <c r="BT459" s="155"/>
      <c r="BU459" s="155"/>
      <c r="BV459" s="151"/>
      <c r="BW459" s="151"/>
      <c r="BX459" s="151"/>
      <c r="BY459" s="151"/>
    </row>
    <row r="460" customFormat="false" ht="12.75" hidden="false" customHeight="false" outlineLevel="0" collapsed="false">
      <c r="A460" s="160"/>
      <c r="B460" s="160"/>
      <c r="C460" s="160"/>
      <c r="D460" s="187"/>
      <c r="E460" s="187"/>
      <c r="F460" s="160"/>
      <c r="G460" s="160"/>
      <c r="H460" s="160"/>
      <c r="I460" s="160"/>
      <c r="J460" s="160"/>
      <c r="K460" s="160"/>
      <c r="L460" s="160"/>
      <c r="M460" s="160"/>
      <c r="N460" s="160"/>
      <c r="O460" s="160"/>
      <c r="P460" s="160"/>
      <c r="Q460" s="160"/>
      <c r="R460" s="160"/>
      <c r="S460" s="160"/>
      <c r="T460" s="143"/>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88"/>
      <c r="AX460" s="180"/>
      <c r="AY460" s="180"/>
      <c r="AZ460" s="180"/>
      <c r="BA460" s="180"/>
      <c r="BB460" s="123"/>
      <c r="BC460" s="189"/>
      <c r="BD460" s="189"/>
      <c r="BE460" s="189"/>
      <c r="BF460" s="189"/>
      <c r="BG460" s="189"/>
      <c r="BI460" s="177"/>
      <c r="BJ460" s="177"/>
      <c r="BK460" s="177"/>
      <c r="BL460" s="177"/>
      <c r="BM460" s="176"/>
      <c r="BN460" s="176"/>
      <c r="BO460" s="153"/>
      <c r="BP460" s="176"/>
      <c r="BQ460" s="177"/>
      <c r="BR460" s="177"/>
      <c r="BS460" s="177"/>
      <c r="BT460" s="155"/>
      <c r="BU460" s="155"/>
      <c r="BV460" s="151"/>
      <c r="BW460" s="151"/>
      <c r="BX460" s="151"/>
      <c r="BY460" s="151"/>
    </row>
    <row r="461" customFormat="false" ht="12.75" hidden="false" customHeight="false" outlineLevel="0" collapsed="false">
      <c r="A461" s="160"/>
      <c r="B461" s="160"/>
      <c r="C461" s="160"/>
      <c r="D461" s="187"/>
      <c r="E461" s="187"/>
      <c r="F461" s="160"/>
      <c r="G461" s="160"/>
      <c r="H461" s="160"/>
      <c r="I461" s="160"/>
      <c r="J461" s="160"/>
      <c r="K461" s="160"/>
      <c r="L461" s="160"/>
      <c r="M461" s="160"/>
      <c r="N461" s="160"/>
      <c r="O461" s="160"/>
      <c r="P461" s="160"/>
      <c r="Q461" s="160"/>
      <c r="R461" s="160"/>
      <c r="S461" s="160"/>
      <c r="T461" s="143"/>
      <c r="U461" s="160"/>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88"/>
      <c r="AX461" s="180"/>
      <c r="AY461" s="180"/>
      <c r="AZ461" s="180"/>
      <c r="BA461" s="180"/>
      <c r="BB461" s="123"/>
      <c r="BC461" s="189"/>
      <c r="BD461" s="189"/>
      <c r="BE461" s="189"/>
      <c r="BF461" s="189"/>
      <c r="BG461" s="189"/>
      <c r="BI461" s="177"/>
      <c r="BJ461" s="177"/>
      <c r="BK461" s="177"/>
      <c r="BL461" s="177"/>
      <c r="BM461" s="176"/>
      <c r="BN461" s="176"/>
      <c r="BO461" s="153"/>
      <c r="BP461" s="176"/>
      <c r="BQ461" s="177"/>
      <c r="BR461" s="177"/>
      <c r="BS461" s="177"/>
      <c r="BT461" s="155"/>
      <c r="BU461" s="155"/>
      <c r="BV461" s="151"/>
      <c r="BW461" s="151"/>
      <c r="BX461" s="151"/>
      <c r="BY461" s="151"/>
    </row>
    <row r="462" customFormat="false" ht="12.75" hidden="false" customHeight="false" outlineLevel="0" collapsed="false">
      <c r="A462" s="160"/>
      <c r="B462" s="160"/>
      <c r="C462" s="160"/>
      <c r="D462" s="187"/>
      <c r="E462" s="187"/>
      <c r="F462" s="160"/>
      <c r="G462" s="160"/>
      <c r="H462" s="160"/>
      <c r="I462" s="160"/>
      <c r="J462" s="160"/>
      <c r="K462" s="160"/>
      <c r="L462" s="160"/>
      <c r="M462" s="160"/>
      <c r="N462" s="160"/>
      <c r="O462" s="160"/>
      <c r="P462" s="160"/>
      <c r="Q462" s="160"/>
      <c r="R462" s="160"/>
      <c r="S462" s="160"/>
      <c r="T462" s="143"/>
      <c r="U462" s="160"/>
      <c r="V462" s="160"/>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88"/>
      <c r="AX462" s="180"/>
      <c r="AY462" s="180"/>
      <c r="AZ462" s="180"/>
      <c r="BA462" s="180"/>
      <c r="BB462" s="123"/>
      <c r="BC462" s="189"/>
      <c r="BD462" s="189"/>
      <c r="BE462" s="189"/>
      <c r="BF462" s="189"/>
      <c r="BG462" s="189"/>
      <c r="BI462" s="177"/>
      <c r="BJ462" s="177"/>
      <c r="BK462" s="177"/>
      <c r="BL462" s="177"/>
      <c r="BM462" s="176"/>
      <c r="BN462" s="176"/>
      <c r="BO462" s="153"/>
      <c r="BP462" s="176"/>
      <c r="BQ462" s="177"/>
      <c r="BR462" s="177"/>
      <c r="BS462" s="177"/>
      <c r="BT462" s="155"/>
      <c r="BU462" s="155"/>
      <c r="BV462" s="151"/>
      <c r="BW462" s="151"/>
      <c r="BX462" s="151"/>
      <c r="BY462" s="151"/>
    </row>
    <row r="463" customFormat="false" ht="12.75" hidden="false" customHeight="false" outlineLevel="0" collapsed="false">
      <c r="A463" s="160"/>
      <c r="B463" s="160"/>
      <c r="C463" s="160"/>
      <c r="D463" s="187"/>
      <c r="E463" s="187"/>
      <c r="F463" s="160"/>
      <c r="G463" s="160"/>
      <c r="H463" s="160"/>
      <c r="I463" s="160"/>
      <c r="J463" s="160"/>
      <c r="K463" s="160"/>
      <c r="L463" s="160"/>
      <c r="M463" s="160"/>
      <c r="N463" s="160"/>
      <c r="O463" s="160"/>
      <c r="P463" s="160"/>
      <c r="Q463" s="160"/>
      <c r="R463" s="160"/>
      <c r="S463" s="160"/>
      <c r="T463" s="143"/>
      <c r="U463" s="160"/>
      <c r="V463" s="160"/>
      <c r="W463" s="160"/>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88"/>
      <c r="AX463" s="180"/>
      <c r="AY463" s="180"/>
      <c r="AZ463" s="180"/>
      <c r="BA463" s="180"/>
      <c r="BB463" s="123"/>
      <c r="BC463" s="189"/>
      <c r="BD463" s="189"/>
      <c r="BE463" s="189"/>
      <c r="BF463" s="189"/>
      <c r="BG463" s="189"/>
      <c r="BI463" s="177"/>
      <c r="BJ463" s="177"/>
      <c r="BK463" s="177"/>
      <c r="BL463" s="177"/>
      <c r="BM463" s="176"/>
      <c r="BN463" s="176"/>
      <c r="BO463" s="153"/>
      <c r="BP463" s="176"/>
      <c r="BQ463" s="177"/>
      <c r="BR463" s="177"/>
      <c r="BS463" s="177"/>
      <c r="BT463" s="155"/>
      <c r="BU463" s="155"/>
      <c r="BV463" s="151"/>
      <c r="BW463" s="151"/>
      <c r="BX463" s="151"/>
      <c r="BY463" s="151"/>
    </row>
    <row r="464" customFormat="false" ht="12.75" hidden="false" customHeight="false" outlineLevel="0" collapsed="false">
      <c r="A464" s="160"/>
      <c r="B464" s="160"/>
      <c r="C464" s="160"/>
      <c r="D464" s="187"/>
      <c r="E464" s="187"/>
      <c r="F464" s="160"/>
      <c r="G464" s="160"/>
      <c r="H464" s="160"/>
      <c r="I464" s="160"/>
      <c r="J464" s="160"/>
      <c r="K464" s="160"/>
      <c r="L464" s="160"/>
      <c r="M464" s="160"/>
      <c r="N464" s="160"/>
      <c r="O464" s="160"/>
      <c r="P464" s="160"/>
      <c r="Q464" s="160"/>
      <c r="R464" s="160"/>
      <c r="S464" s="160"/>
      <c r="T464" s="143"/>
      <c r="U464" s="160"/>
      <c r="V464" s="160"/>
      <c r="W464" s="160"/>
      <c r="X464" s="160"/>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88"/>
      <c r="AX464" s="180"/>
      <c r="AY464" s="180"/>
      <c r="AZ464" s="180"/>
      <c r="BA464" s="180"/>
      <c r="BB464" s="123"/>
      <c r="BC464" s="189"/>
      <c r="BD464" s="189"/>
      <c r="BE464" s="189"/>
      <c r="BF464" s="189"/>
      <c r="BG464" s="189"/>
      <c r="BI464" s="177"/>
      <c r="BJ464" s="177"/>
      <c r="BK464" s="177"/>
      <c r="BL464" s="177"/>
      <c r="BM464" s="176"/>
      <c r="BN464" s="176"/>
      <c r="BO464" s="153"/>
      <c r="BP464" s="176"/>
      <c r="BQ464" s="177"/>
      <c r="BR464" s="177"/>
      <c r="BS464" s="177"/>
      <c r="BT464" s="155"/>
      <c r="BU464" s="155"/>
      <c r="BV464" s="151"/>
      <c r="BW464" s="151"/>
      <c r="BX464" s="151"/>
      <c r="BY464" s="151"/>
    </row>
    <row r="465" customFormat="false" ht="12.75" hidden="false" customHeight="false" outlineLevel="0" collapsed="false">
      <c r="A465" s="160"/>
      <c r="B465" s="160"/>
      <c r="C465" s="160"/>
      <c r="D465" s="187"/>
      <c r="E465" s="187"/>
      <c r="F465" s="160"/>
      <c r="G465" s="160"/>
      <c r="H465" s="160"/>
      <c r="I465" s="160"/>
      <c r="J465" s="160"/>
      <c r="K465" s="160"/>
      <c r="L465" s="160"/>
      <c r="M465" s="160"/>
      <c r="N465" s="160"/>
      <c r="O465" s="160"/>
      <c r="P465" s="160"/>
      <c r="Q465" s="160"/>
      <c r="R465" s="160"/>
      <c r="S465" s="160"/>
      <c r="T465" s="143"/>
      <c r="U465" s="160"/>
      <c r="V465" s="160"/>
      <c r="W465" s="160"/>
      <c r="X465" s="160"/>
      <c r="Y465" s="160"/>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88"/>
      <c r="AX465" s="180"/>
      <c r="AY465" s="180"/>
      <c r="AZ465" s="180"/>
      <c r="BA465" s="180"/>
      <c r="BB465" s="123"/>
      <c r="BC465" s="189"/>
      <c r="BD465" s="189"/>
      <c r="BE465" s="189"/>
      <c r="BF465" s="189"/>
      <c r="BG465" s="189"/>
      <c r="BI465" s="177"/>
      <c r="BJ465" s="177"/>
      <c r="BK465" s="177"/>
      <c r="BL465" s="177"/>
      <c r="BM465" s="176"/>
      <c r="BN465" s="176"/>
      <c r="BO465" s="153"/>
      <c r="BP465" s="176"/>
      <c r="BQ465" s="177"/>
      <c r="BR465" s="177"/>
      <c r="BS465" s="177"/>
      <c r="BT465" s="155"/>
      <c r="BU465" s="155"/>
      <c r="BV465" s="151"/>
      <c r="BW465" s="151"/>
      <c r="BX465" s="151"/>
      <c r="BY465" s="151"/>
    </row>
    <row r="466" customFormat="false" ht="12.75" hidden="false" customHeight="false" outlineLevel="0" collapsed="false">
      <c r="A466" s="160"/>
      <c r="B466" s="160"/>
      <c r="C466" s="160"/>
      <c r="D466" s="187"/>
      <c r="E466" s="187"/>
      <c r="F466" s="160"/>
      <c r="G466" s="160"/>
      <c r="H466" s="160"/>
      <c r="I466" s="160"/>
      <c r="J466" s="160"/>
      <c r="K466" s="160"/>
      <c r="L466" s="160"/>
      <c r="M466" s="160"/>
      <c r="N466" s="160"/>
      <c r="O466" s="160"/>
      <c r="P466" s="160"/>
      <c r="Q466" s="160"/>
      <c r="R466" s="160"/>
      <c r="S466" s="160"/>
      <c r="T466" s="143"/>
      <c r="U466" s="160"/>
      <c r="V466" s="160"/>
      <c r="W466" s="160"/>
      <c r="X466" s="160"/>
      <c r="Y466" s="160"/>
      <c r="Z466" s="160"/>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88"/>
      <c r="AX466" s="180"/>
      <c r="AY466" s="180"/>
      <c r="AZ466" s="180"/>
      <c r="BA466" s="180"/>
      <c r="BB466" s="123"/>
      <c r="BC466" s="189"/>
      <c r="BD466" s="189"/>
      <c r="BE466" s="189"/>
      <c r="BF466" s="189"/>
      <c r="BG466" s="189"/>
      <c r="BI466" s="177"/>
      <c r="BJ466" s="177"/>
      <c r="BK466" s="177"/>
      <c r="BL466" s="177"/>
      <c r="BM466" s="176"/>
      <c r="BN466" s="176"/>
      <c r="BO466" s="153"/>
      <c r="BP466" s="176"/>
      <c r="BQ466" s="177"/>
      <c r="BR466" s="177"/>
      <c r="BS466" s="177"/>
      <c r="BT466" s="155"/>
      <c r="BU466" s="155"/>
      <c r="BV466" s="151"/>
      <c r="BW466" s="151"/>
      <c r="BX466" s="151"/>
      <c r="BY466" s="151"/>
    </row>
    <row r="467" customFormat="false" ht="12.75" hidden="false" customHeight="false" outlineLevel="0" collapsed="false">
      <c r="A467" s="160"/>
      <c r="B467" s="160"/>
      <c r="C467" s="160"/>
      <c r="D467" s="187"/>
      <c r="E467" s="187"/>
      <c r="F467" s="160"/>
      <c r="G467" s="160"/>
      <c r="H467" s="160"/>
      <c r="I467" s="160"/>
      <c r="J467" s="160"/>
      <c r="K467" s="160"/>
      <c r="L467" s="160"/>
      <c r="M467" s="160"/>
      <c r="N467" s="160"/>
      <c r="O467" s="160"/>
      <c r="P467" s="160"/>
      <c r="Q467" s="160"/>
      <c r="R467" s="160"/>
      <c r="S467" s="160"/>
      <c r="T467" s="143"/>
      <c r="U467" s="160"/>
      <c r="V467" s="160"/>
      <c r="W467" s="160"/>
      <c r="X467" s="160"/>
      <c r="Y467" s="160"/>
      <c r="Z467" s="160"/>
      <c r="AA467" s="160"/>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88"/>
      <c r="AX467" s="180"/>
      <c r="AY467" s="180"/>
      <c r="AZ467" s="180"/>
      <c r="BA467" s="180"/>
      <c r="BB467" s="123"/>
      <c r="BC467" s="189"/>
      <c r="BD467" s="189"/>
      <c r="BE467" s="189"/>
      <c r="BF467" s="189"/>
      <c r="BG467" s="189"/>
      <c r="BI467" s="177"/>
      <c r="BJ467" s="177"/>
      <c r="BK467" s="177"/>
      <c r="BL467" s="177"/>
      <c r="BM467" s="176"/>
      <c r="BN467" s="176"/>
      <c r="BO467" s="153"/>
      <c r="BP467" s="176"/>
      <c r="BQ467" s="177"/>
      <c r="BR467" s="177"/>
      <c r="BS467" s="177"/>
      <c r="BT467" s="155"/>
      <c r="BU467" s="155"/>
      <c r="BV467" s="151"/>
      <c r="BW467" s="151"/>
      <c r="BX467" s="151"/>
      <c r="BY467" s="151"/>
    </row>
    <row r="468" customFormat="false" ht="12.75" hidden="false" customHeight="false" outlineLevel="0" collapsed="false">
      <c r="A468" s="160"/>
      <c r="B468" s="160"/>
      <c r="C468" s="160"/>
      <c r="D468" s="187"/>
      <c r="E468" s="187"/>
      <c r="F468" s="160"/>
      <c r="G468" s="160"/>
      <c r="H468" s="160"/>
      <c r="I468" s="160"/>
      <c r="J468" s="160"/>
      <c r="K468" s="160"/>
      <c r="L468" s="160"/>
      <c r="M468" s="160"/>
      <c r="N468" s="160"/>
      <c r="O468" s="160"/>
      <c r="P468" s="160"/>
      <c r="Q468" s="160"/>
      <c r="R468" s="160"/>
      <c r="S468" s="160"/>
      <c r="T468" s="143"/>
      <c r="U468" s="160"/>
      <c r="V468" s="160"/>
      <c r="W468" s="160"/>
      <c r="X468" s="160"/>
      <c r="Y468" s="160"/>
      <c r="Z468" s="160"/>
      <c r="AA468" s="160"/>
      <c r="AB468" s="160"/>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88"/>
      <c r="AX468" s="180"/>
      <c r="AY468" s="180"/>
      <c r="AZ468" s="180"/>
      <c r="BA468" s="180"/>
      <c r="BB468" s="123"/>
      <c r="BC468" s="189"/>
      <c r="BD468" s="189"/>
      <c r="BE468" s="189"/>
      <c r="BF468" s="189"/>
      <c r="BG468" s="189"/>
      <c r="BI468" s="177"/>
      <c r="BJ468" s="177"/>
      <c r="BK468" s="177"/>
      <c r="BL468" s="177"/>
      <c r="BM468" s="176"/>
      <c r="BN468" s="176"/>
      <c r="BO468" s="153"/>
      <c r="BP468" s="176"/>
      <c r="BQ468" s="177"/>
      <c r="BR468" s="177"/>
      <c r="BS468" s="177"/>
      <c r="BT468" s="155"/>
      <c r="BU468" s="155"/>
      <c r="BV468" s="151"/>
      <c r="BW468" s="151"/>
      <c r="BX468" s="151"/>
      <c r="BY468" s="151"/>
    </row>
    <row r="469" customFormat="false" ht="12.75" hidden="false" customHeight="false" outlineLevel="0" collapsed="false">
      <c r="A469" s="160"/>
      <c r="B469" s="160"/>
      <c r="C469" s="160"/>
      <c r="D469" s="187"/>
      <c r="E469" s="187"/>
      <c r="F469" s="160"/>
      <c r="G469" s="160"/>
      <c r="H469" s="160"/>
      <c r="I469" s="160"/>
      <c r="J469" s="160"/>
      <c r="K469" s="160"/>
      <c r="L469" s="160"/>
      <c r="M469" s="160"/>
      <c r="N469" s="160"/>
      <c r="O469" s="160"/>
      <c r="P469" s="160"/>
      <c r="Q469" s="160"/>
      <c r="R469" s="160"/>
      <c r="S469" s="160"/>
      <c r="T469" s="143"/>
      <c r="U469" s="160"/>
      <c r="V469" s="160"/>
      <c r="W469" s="160"/>
      <c r="X469" s="160"/>
      <c r="Y469" s="160"/>
      <c r="Z469" s="160"/>
      <c r="AA469" s="160"/>
      <c r="AB469" s="160"/>
      <c r="AC469" s="160"/>
      <c r="AD469" s="160"/>
      <c r="AE469" s="160"/>
      <c r="AF469" s="160"/>
      <c r="AG469" s="160"/>
      <c r="AH469" s="160"/>
      <c r="AI469" s="160"/>
      <c r="AJ469" s="160"/>
      <c r="AK469" s="160"/>
      <c r="AL469" s="160"/>
      <c r="AM469" s="160"/>
      <c r="AN469" s="160"/>
      <c r="AO469" s="160"/>
      <c r="AP469" s="160"/>
      <c r="AQ469" s="160"/>
      <c r="AR469" s="160"/>
      <c r="AS469" s="160"/>
      <c r="AT469" s="160"/>
      <c r="AU469" s="160"/>
      <c r="AV469" s="160"/>
      <c r="AW469" s="188"/>
      <c r="AX469" s="180"/>
      <c r="AY469" s="180"/>
      <c r="AZ469" s="180"/>
      <c r="BA469" s="180"/>
      <c r="BB469" s="123"/>
      <c r="BC469" s="189"/>
      <c r="BD469" s="189"/>
      <c r="BE469" s="189"/>
      <c r="BF469" s="189"/>
      <c r="BG469" s="189"/>
      <c r="BI469" s="177"/>
      <c r="BJ469" s="177"/>
      <c r="BK469" s="177"/>
      <c r="BL469" s="177"/>
      <c r="BM469" s="176"/>
      <c r="BN469" s="176"/>
      <c r="BO469" s="153"/>
      <c r="BP469" s="176"/>
      <c r="BQ469" s="177"/>
      <c r="BR469" s="177"/>
      <c r="BS469" s="177"/>
      <c r="BT469" s="155"/>
      <c r="BU469" s="155"/>
      <c r="BV469" s="151"/>
      <c r="BW469" s="151"/>
      <c r="BX469" s="151"/>
      <c r="BY469" s="151"/>
    </row>
    <row r="470" customFormat="false" ht="12.75" hidden="false" customHeight="false" outlineLevel="0" collapsed="false">
      <c r="A470" s="160"/>
      <c r="B470" s="160"/>
      <c r="C470" s="160"/>
      <c r="D470" s="187"/>
      <c r="E470" s="187"/>
      <c r="F470" s="160"/>
      <c r="G470" s="160"/>
      <c r="H470" s="160"/>
      <c r="I470" s="160"/>
      <c r="J470" s="160"/>
      <c r="K470" s="160"/>
      <c r="L470" s="160"/>
      <c r="M470" s="160"/>
      <c r="N470" s="160"/>
      <c r="O470" s="160"/>
      <c r="P470" s="160"/>
      <c r="Q470" s="160"/>
      <c r="R470" s="160"/>
      <c r="S470" s="160"/>
      <c r="T470" s="143"/>
      <c r="U470" s="160"/>
      <c r="V470" s="160"/>
      <c r="W470" s="160"/>
      <c r="X470" s="160"/>
      <c r="Y470" s="160"/>
      <c r="Z470" s="160"/>
      <c r="AA470" s="160"/>
      <c r="AB470" s="160"/>
      <c r="AC470" s="160"/>
      <c r="AD470" s="160"/>
      <c r="AE470" s="160"/>
      <c r="AF470" s="160"/>
      <c r="AG470" s="160"/>
      <c r="AH470" s="160"/>
      <c r="AI470" s="160"/>
      <c r="AJ470" s="160"/>
      <c r="AK470" s="160"/>
      <c r="AL470" s="160"/>
      <c r="AM470" s="160"/>
      <c r="AN470" s="160"/>
      <c r="AO470" s="160"/>
      <c r="AP470" s="160"/>
      <c r="AQ470" s="160"/>
      <c r="AR470" s="160"/>
      <c r="AS470" s="160"/>
      <c r="AT470" s="160"/>
      <c r="AU470" s="160"/>
      <c r="AV470" s="160"/>
      <c r="AW470" s="188"/>
      <c r="AX470" s="180"/>
      <c r="AY470" s="180"/>
      <c r="AZ470" s="180"/>
      <c r="BA470" s="180"/>
      <c r="BB470" s="123"/>
      <c r="BC470" s="189"/>
      <c r="BD470" s="189"/>
      <c r="BE470" s="189"/>
      <c r="BF470" s="189"/>
      <c r="BG470" s="189"/>
      <c r="BI470" s="177"/>
      <c r="BJ470" s="177"/>
      <c r="BK470" s="177"/>
      <c r="BL470" s="177"/>
      <c r="BM470" s="176"/>
      <c r="BN470" s="176"/>
      <c r="BO470" s="153"/>
      <c r="BP470" s="176"/>
      <c r="BQ470" s="177"/>
      <c r="BR470" s="177"/>
      <c r="BS470" s="177"/>
      <c r="BT470" s="155"/>
      <c r="BU470" s="155"/>
      <c r="BV470" s="151"/>
      <c r="BW470" s="151"/>
      <c r="BX470" s="151"/>
      <c r="BY470" s="151"/>
    </row>
    <row r="471" customFormat="false" ht="12.75" hidden="false" customHeight="false" outlineLevel="0" collapsed="false">
      <c r="A471" s="160"/>
      <c r="B471" s="160"/>
      <c r="C471" s="160"/>
      <c r="D471" s="187"/>
      <c r="E471" s="187"/>
      <c r="F471" s="160"/>
      <c r="G471" s="160"/>
      <c r="H471" s="160"/>
      <c r="I471" s="160"/>
      <c r="J471" s="160"/>
      <c r="K471" s="160"/>
      <c r="L471" s="160"/>
      <c r="M471" s="160"/>
      <c r="N471" s="160"/>
      <c r="O471" s="160"/>
      <c r="P471" s="160"/>
      <c r="Q471" s="160"/>
      <c r="R471" s="160"/>
      <c r="S471" s="160"/>
      <c r="T471" s="143"/>
      <c r="U471" s="160"/>
      <c r="V471" s="160"/>
      <c r="W471" s="160"/>
      <c r="X471" s="160"/>
      <c r="Y471" s="160"/>
      <c r="Z471" s="160"/>
      <c r="AA471" s="160"/>
      <c r="AB471" s="160"/>
      <c r="AC471" s="160"/>
      <c r="AD471" s="160"/>
      <c r="AE471" s="160"/>
      <c r="AF471" s="160"/>
      <c r="AG471" s="160"/>
      <c r="AH471" s="160"/>
      <c r="AI471" s="160"/>
      <c r="AJ471" s="160"/>
      <c r="AK471" s="160"/>
      <c r="AL471" s="160"/>
      <c r="AM471" s="160"/>
      <c r="AN471" s="160"/>
      <c r="AO471" s="160"/>
      <c r="AP471" s="160"/>
      <c r="AQ471" s="160"/>
      <c r="AR471" s="160"/>
      <c r="AS471" s="160"/>
      <c r="AT471" s="160"/>
      <c r="AU471" s="160"/>
      <c r="AV471" s="160"/>
      <c r="AW471" s="188"/>
      <c r="AX471" s="180"/>
      <c r="AY471" s="180"/>
      <c r="AZ471" s="180"/>
      <c r="BA471" s="180"/>
      <c r="BB471" s="123"/>
      <c r="BC471" s="189"/>
      <c r="BD471" s="189"/>
      <c r="BE471" s="189"/>
      <c r="BF471" s="189"/>
      <c r="BG471" s="189"/>
      <c r="BI471" s="177"/>
      <c r="BJ471" s="177"/>
      <c r="BK471" s="177"/>
      <c r="BL471" s="177"/>
      <c r="BM471" s="176"/>
      <c r="BN471" s="176"/>
      <c r="BO471" s="153"/>
      <c r="BP471" s="176"/>
      <c r="BQ471" s="177"/>
      <c r="BR471" s="177"/>
      <c r="BS471" s="177"/>
      <c r="BT471" s="155"/>
      <c r="BU471" s="155"/>
      <c r="BV471" s="151"/>
      <c r="BW471" s="151"/>
      <c r="BX471" s="151"/>
      <c r="BY471" s="151"/>
    </row>
    <row r="472" customFormat="false" ht="12.75" hidden="false" customHeight="false" outlineLevel="0" collapsed="false">
      <c r="A472" s="160"/>
      <c r="B472" s="160"/>
      <c r="C472" s="160"/>
      <c r="D472" s="187"/>
      <c r="E472" s="187"/>
      <c r="F472" s="160"/>
      <c r="G472" s="160"/>
      <c r="H472" s="160"/>
      <c r="I472" s="160"/>
      <c r="J472" s="160"/>
      <c r="K472" s="160"/>
      <c r="L472" s="160"/>
      <c r="M472" s="160"/>
      <c r="N472" s="160"/>
      <c r="O472" s="160"/>
      <c r="P472" s="160"/>
      <c r="Q472" s="160"/>
      <c r="R472" s="160"/>
      <c r="S472" s="160"/>
      <c r="T472" s="143"/>
      <c r="U472" s="160"/>
      <c r="V472" s="160"/>
      <c r="W472" s="160"/>
      <c r="X472" s="160"/>
      <c r="Y472" s="160"/>
      <c r="Z472" s="160"/>
      <c r="AA472" s="160"/>
      <c r="AB472" s="160"/>
      <c r="AC472" s="160"/>
      <c r="AD472" s="160"/>
      <c r="AE472" s="160"/>
      <c r="AF472" s="160"/>
      <c r="AG472" s="160"/>
      <c r="AH472" s="160"/>
      <c r="AI472" s="160"/>
      <c r="AJ472" s="160"/>
      <c r="AK472" s="160"/>
      <c r="AL472" s="160"/>
      <c r="AM472" s="160"/>
      <c r="AN472" s="160"/>
      <c r="AO472" s="160"/>
      <c r="AP472" s="160"/>
      <c r="AQ472" s="160"/>
      <c r="AR472" s="160"/>
      <c r="AS472" s="160"/>
      <c r="AT472" s="160"/>
      <c r="AU472" s="160"/>
      <c r="AV472" s="160"/>
      <c r="AW472" s="188"/>
      <c r="AX472" s="180"/>
      <c r="AY472" s="180"/>
      <c r="AZ472" s="180"/>
      <c r="BA472" s="180"/>
      <c r="BB472" s="123"/>
      <c r="BC472" s="189"/>
      <c r="BD472" s="189"/>
      <c r="BE472" s="189"/>
      <c r="BF472" s="189"/>
      <c r="BG472" s="189"/>
      <c r="BI472" s="177"/>
      <c r="BJ472" s="177"/>
      <c r="BK472" s="177"/>
      <c r="BL472" s="177"/>
      <c r="BM472" s="176"/>
      <c r="BN472" s="176"/>
      <c r="BO472" s="153"/>
      <c r="BP472" s="176"/>
      <c r="BQ472" s="177"/>
      <c r="BR472" s="177"/>
      <c r="BS472" s="177"/>
      <c r="BT472" s="155"/>
      <c r="BU472" s="155"/>
      <c r="BV472" s="151"/>
      <c r="BW472" s="151"/>
      <c r="BX472" s="151"/>
      <c r="BY472" s="151"/>
    </row>
    <row r="473" customFormat="false" ht="12.75" hidden="false" customHeight="false" outlineLevel="0" collapsed="false">
      <c r="A473" s="160"/>
      <c r="B473" s="160"/>
      <c r="C473" s="160"/>
      <c r="D473" s="187"/>
      <c r="E473" s="187"/>
      <c r="F473" s="160"/>
      <c r="G473" s="160"/>
      <c r="H473" s="160"/>
      <c r="I473" s="160"/>
      <c r="J473" s="160"/>
      <c r="K473" s="160"/>
      <c r="L473" s="160"/>
      <c r="M473" s="160"/>
      <c r="N473" s="160"/>
      <c r="O473" s="160"/>
      <c r="P473" s="160"/>
      <c r="Q473" s="160"/>
      <c r="R473" s="160"/>
      <c r="S473" s="160"/>
      <c r="T473" s="143"/>
      <c r="U473" s="160"/>
      <c r="V473" s="160"/>
      <c r="W473" s="160"/>
      <c r="X473" s="160"/>
      <c r="Y473" s="160"/>
      <c r="Z473" s="160"/>
      <c r="AA473" s="160"/>
      <c r="AB473" s="160"/>
      <c r="AC473" s="160"/>
      <c r="AD473" s="160"/>
      <c r="AE473" s="160"/>
      <c r="AF473" s="160"/>
      <c r="AG473" s="160"/>
      <c r="AH473" s="160"/>
      <c r="AI473" s="160"/>
      <c r="AJ473" s="160"/>
      <c r="AK473" s="160"/>
      <c r="AL473" s="160"/>
      <c r="AM473" s="160"/>
      <c r="AN473" s="160"/>
      <c r="AO473" s="160"/>
      <c r="AP473" s="160"/>
      <c r="AQ473" s="160"/>
      <c r="AR473" s="160"/>
      <c r="AS473" s="160"/>
      <c r="AT473" s="160"/>
      <c r="AU473" s="160"/>
      <c r="AV473" s="160"/>
      <c r="AW473" s="188"/>
      <c r="AX473" s="180"/>
      <c r="AY473" s="180"/>
      <c r="AZ473" s="180"/>
      <c r="BA473" s="180"/>
      <c r="BB473" s="123"/>
      <c r="BC473" s="189"/>
      <c r="BD473" s="189"/>
      <c r="BE473" s="189"/>
      <c r="BF473" s="189"/>
      <c r="BG473" s="189"/>
      <c r="BI473" s="177"/>
      <c r="BJ473" s="177"/>
      <c r="BK473" s="177"/>
      <c r="BL473" s="177"/>
      <c r="BM473" s="176"/>
      <c r="BN473" s="176"/>
      <c r="BO473" s="153"/>
      <c r="BP473" s="176"/>
      <c r="BQ473" s="177"/>
      <c r="BR473" s="177"/>
      <c r="BS473" s="177"/>
      <c r="BT473" s="155"/>
      <c r="BU473" s="155"/>
      <c r="BV473" s="151"/>
      <c r="BW473" s="151"/>
      <c r="BX473" s="151"/>
      <c r="BY473" s="151"/>
    </row>
    <row r="474" customFormat="false" ht="12.75" hidden="false" customHeight="false" outlineLevel="0" collapsed="false">
      <c r="A474" s="160"/>
      <c r="B474" s="160"/>
      <c r="C474" s="160"/>
      <c r="D474" s="187"/>
      <c r="E474" s="187"/>
      <c r="F474" s="160"/>
      <c r="G474" s="160"/>
      <c r="H474" s="160"/>
      <c r="I474" s="160"/>
      <c r="J474" s="160"/>
      <c r="K474" s="160"/>
      <c r="L474" s="160"/>
      <c r="M474" s="160"/>
      <c r="N474" s="160"/>
      <c r="O474" s="160"/>
      <c r="P474" s="160"/>
      <c r="Q474" s="160"/>
      <c r="R474" s="160"/>
      <c r="S474" s="160"/>
      <c r="T474" s="143"/>
      <c r="U474" s="160"/>
      <c r="V474" s="160"/>
      <c r="W474" s="160"/>
      <c r="X474" s="160"/>
      <c r="Y474" s="160"/>
      <c r="Z474" s="160"/>
      <c r="AA474" s="160"/>
      <c r="AB474" s="160"/>
      <c r="AC474" s="160"/>
      <c r="AD474" s="160"/>
      <c r="AE474" s="160"/>
      <c r="AF474" s="160"/>
      <c r="AG474" s="160"/>
      <c r="AH474" s="160"/>
      <c r="AI474" s="160"/>
      <c r="AJ474" s="160"/>
      <c r="AK474" s="160"/>
      <c r="AL474" s="160"/>
      <c r="AM474" s="160"/>
      <c r="AN474" s="160"/>
      <c r="AO474" s="160"/>
      <c r="AP474" s="160"/>
      <c r="AQ474" s="160"/>
      <c r="AR474" s="160"/>
      <c r="AS474" s="160"/>
      <c r="AT474" s="160"/>
      <c r="AU474" s="160"/>
      <c r="AV474" s="160"/>
      <c r="AW474" s="188"/>
      <c r="AX474" s="180"/>
      <c r="AY474" s="180"/>
      <c r="AZ474" s="180"/>
      <c r="BA474" s="180"/>
      <c r="BB474" s="123"/>
      <c r="BC474" s="189"/>
      <c r="BD474" s="189"/>
      <c r="BE474" s="189"/>
      <c r="BF474" s="189"/>
      <c r="BG474" s="189"/>
      <c r="BI474" s="177"/>
      <c r="BJ474" s="177"/>
      <c r="BK474" s="177"/>
      <c r="BL474" s="177"/>
      <c r="BM474" s="176"/>
      <c r="BN474" s="176"/>
      <c r="BO474" s="153"/>
      <c r="BP474" s="176"/>
      <c r="BQ474" s="177"/>
      <c r="BR474" s="177"/>
      <c r="BS474" s="177"/>
      <c r="BT474" s="155"/>
      <c r="BU474" s="155"/>
      <c r="BV474" s="151"/>
      <c r="BW474" s="151"/>
      <c r="BX474" s="151"/>
      <c r="BY474" s="151"/>
    </row>
    <row r="475" customFormat="false" ht="12.75" hidden="false" customHeight="false" outlineLevel="0" collapsed="false">
      <c r="A475" s="160"/>
      <c r="B475" s="160"/>
      <c r="C475" s="160"/>
      <c r="D475" s="187"/>
      <c r="E475" s="187"/>
      <c r="F475" s="160"/>
      <c r="G475" s="160"/>
      <c r="H475" s="160"/>
      <c r="I475" s="160"/>
      <c r="J475" s="160"/>
      <c r="K475" s="160"/>
      <c r="L475" s="160"/>
      <c r="M475" s="160"/>
      <c r="N475" s="160"/>
      <c r="O475" s="160"/>
      <c r="P475" s="160"/>
      <c r="Q475" s="160"/>
      <c r="R475" s="160"/>
      <c r="S475" s="160"/>
      <c r="T475" s="143"/>
      <c r="U475" s="160"/>
      <c r="V475" s="160"/>
      <c r="W475" s="160"/>
      <c r="X475" s="160"/>
      <c r="Y475" s="160"/>
      <c r="Z475" s="160"/>
      <c r="AA475" s="160"/>
      <c r="AB475" s="160"/>
      <c r="AC475" s="160"/>
      <c r="AD475" s="160"/>
      <c r="AE475" s="160"/>
      <c r="AF475" s="160"/>
      <c r="AG475" s="160"/>
      <c r="AH475" s="160"/>
      <c r="AI475" s="160"/>
      <c r="AJ475" s="160"/>
      <c r="AK475" s="160"/>
      <c r="AL475" s="160"/>
      <c r="AM475" s="160"/>
      <c r="AN475" s="160"/>
      <c r="AO475" s="160"/>
      <c r="AP475" s="160"/>
      <c r="AQ475" s="160"/>
      <c r="AR475" s="160"/>
      <c r="AS475" s="160"/>
      <c r="AT475" s="160"/>
      <c r="AU475" s="160"/>
      <c r="AV475" s="160"/>
      <c r="AW475" s="188"/>
      <c r="AX475" s="180"/>
      <c r="AY475" s="180"/>
      <c r="AZ475" s="180"/>
      <c r="BA475" s="180"/>
      <c r="BB475" s="123"/>
      <c r="BC475" s="189"/>
      <c r="BD475" s="189"/>
      <c r="BE475" s="189"/>
      <c r="BF475" s="189"/>
      <c r="BG475" s="189"/>
      <c r="BI475" s="177"/>
      <c r="BJ475" s="177"/>
      <c r="BK475" s="177"/>
      <c r="BL475" s="177"/>
      <c r="BM475" s="176"/>
      <c r="BN475" s="176"/>
      <c r="BO475" s="153"/>
      <c r="BP475" s="176"/>
      <c r="BQ475" s="177"/>
      <c r="BR475" s="177"/>
      <c r="BS475" s="177"/>
      <c r="BT475" s="155"/>
      <c r="BU475" s="155"/>
      <c r="BV475" s="151"/>
      <c r="BW475" s="151"/>
      <c r="BX475" s="151"/>
      <c r="BY475" s="151"/>
    </row>
    <row r="476" customFormat="false" ht="12.75" hidden="false" customHeight="false" outlineLevel="0" collapsed="false">
      <c r="A476" s="160"/>
      <c r="B476" s="160"/>
      <c r="C476" s="160"/>
      <c r="D476" s="187"/>
      <c r="E476" s="187"/>
      <c r="F476" s="160"/>
      <c r="G476" s="160"/>
      <c r="H476" s="160"/>
      <c r="I476" s="160"/>
      <c r="J476" s="160"/>
      <c r="K476" s="160"/>
      <c r="L476" s="160"/>
      <c r="M476" s="160"/>
      <c r="N476" s="160"/>
      <c r="O476" s="160"/>
      <c r="P476" s="160"/>
      <c r="Q476" s="160"/>
      <c r="R476" s="160"/>
      <c r="S476" s="160"/>
      <c r="T476" s="143"/>
      <c r="U476" s="160"/>
      <c r="V476" s="160"/>
      <c r="W476" s="160"/>
      <c r="X476" s="160"/>
      <c r="Y476" s="160"/>
      <c r="Z476" s="160"/>
      <c r="AA476" s="160"/>
      <c r="AB476" s="160"/>
      <c r="AC476" s="160"/>
      <c r="AD476" s="160"/>
      <c r="AE476" s="160"/>
      <c r="AF476" s="160"/>
      <c r="AG476" s="160"/>
      <c r="AH476" s="160"/>
      <c r="AI476" s="160"/>
      <c r="AJ476" s="160"/>
      <c r="AK476" s="160"/>
      <c r="AL476" s="160"/>
      <c r="AM476" s="160"/>
      <c r="AN476" s="160"/>
      <c r="AO476" s="160"/>
      <c r="AP476" s="160"/>
      <c r="AQ476" s="160"/>
      <c r="AR476" s="160"/>
      <c r="AS476" s="160"/>
      <c r="AT476" s="160"/>
      <c r="AU476" s="160"/>
      <c r="AV476" s="160"/>
      <c r="AW476" s="188"/>
      <c r="AX476" s="180"/>
      <c r="AY476" s="180"/>
      <c r="AZ476" s="180"/>
      <c r="BA476" s="180"/>
      <c r="BB476" s="123"/>
      <c r="BC476" s="189"/>
      <c r="BD476" s="189"/>
      <c r="BE476" s="189"/>
      <c r="BF476" s="189"/>
      <c r="BG476" s="189"/>
      <c r="BI476" s="177"/>
      <c r="BJ476" s="177"/>
      <c r="BK476" s="177"/>
      <c r="BL476" s="177"/>
      <c r="BM476" s="176"/>
      <c r="BN476" s="176"/>
      <c r="BO476" s="153"/>
      <c r="BP476" s="176"/>
      <c r="BQ476" s="177"/>
      <c r="BR476" s="177"/>
      <c r="BS476" s="177"/>
      <c r="BT476" s="155"/>
      <c r="BU476" s="155"/>
      <c r="BV476" s="151"/>
      <c r="BW476" s="151"/>
      <c r="BX476" s="151"/>
      <c r="BY476" s="151"/>
    </row>
    <row r="477" customFormat="false" ht="12.75" hidden="false" customHeight="false" outlineLevel="0" collapsed="false">
      <c r="A477" s="160"/>
      <c r="B477" s="160"/>
      <c r="C477" s="160"/>
      <c r="D477" s="187"/>
      <c r="E477" s="187"/>
      <c r="F477" s="160"/>
      <c r="G477" s="160"/>
      <c r="H477" s="160"/>
      <c r="I477" s="160"/>
      <c r="J477" s="160"/>
      <c r="K477" s="160"/>
      <c r="L477" s="160"/>
      <c r="M477" s="160"/>
      <c r="N477" s="160"/>
      <c r="O477" s="160"/>
      <c r="P477" s="160"/>
      <c r="Q477" s="160"/>
      <c r="R477" s="160"/>
      <c r="S477" s="160"/>
      <c r="T477" s="143"/>
      <c r="U477" s="160"/>
      <c r="V477" s="160"/>
      <c r="W477" s="160"/>
      <c r="X477" s="160"/>
      <c r="Y477" s="160"/>
      <c r="Z477" s="160"/>
      <c r="AA477" s="160"/>
      <c r="AB477" s="160"/>
      <c r="AC477" s="160"/>
      <c r="AD477" s="160"/>
      <c r="AE477" s="160"/>
      <c r="AF477" s="160"/>
      <c r="AG477" s="160"/>
      <c r="AH477" s="160"/>
      <c r="AI477" s="160"/>
      <c r="AJ477" s="160"/>
      <c r="AK477" s="160"/>
      <c r="AL477" s="160"/>
      <c r="AM477" s="160"/>
      <c r="AN477" s="160"/>
      <c r="AO477" s="160"/>
      <c r="AP477" s="160"/>
      <c r="AQ477" s="160"/>
      <c r="AR477" s="160"/>
      <c r="AS477" s="160"/>
      <c r="AT477" s="160"/>
      <c r="AU477" s="160"/>
      <c r="AV477" s="160"/>
      <c r="AW477" s="188"/>
      <c r="AX477" s="180"/>
      <c r="AY477" s="180"/>
      <c r="AZ477" s="180"/>
      <c r="BA477" s="180"/>
      <c r="BB477" s="123"/>
      <c r="BC477" s="189"/>
      <c r="BD477" s="189"/>
      <c r="BE477" s="189"/>
      <c r="BF477" s="189"/>
      <c r="BG477" s="189"/>
      <c r="BI477" s="177"/>
      <c r="BJ477" s="177"/>
      <c r="BK477" s="177"/>
      <c r="BL477" s="177"/>
      <c r="BM477" s="176"/>
      <c r="BN477" s="176"/>
      <c r="BO477" s="153"/>
      <c r="BP477" s="176"/>
      <c r="BQ477" s="177"/>
      <c r="BR477" s="177"/>
      <c r="BS477" s="177"/>
      <c r="BT477" s="155"/>
      <c r="BU477" s="155"/>
      <c r="BV477" s="151"/>
      <c r="BW477" s="151"/>
      <c r="BX477" s="151"/>
      <c r="BY477" s="151"/>
    </row>
    <row r="478" customFormat="false" ht="12.75" hidden="false" customHeight="false" outlineLevel="0" collapsed="false">
      <c r="A478" s="160"/>
      <c r="B478" s="160"/>
      <c r="C478" s="160"/>
      <c r="D478" s="187"/>
      <c r="E478" s="187"/>
      <c r="F478" s="160"/>
      <c r="G478" s="160"/>
      <c r="H478" s="160"/>
      <c r="I478" s="160"/>
      <c r="J478" s="160"/>
      <c r="K478" s="160"/>
      <c r="L478" s="160"/>
      <c r="M478" s="160"/>
      <c r="N478" s="160"/>
      <c r="O478" s="160"/>
      <c r="P478" s="160"/>
      <c r="Q478" s="160"/>
      <c r="R478" s="160"/>
      <c r="S478" s="160"/>
      <c r="T478" s="143"/>
      <c r="U478" s="160"/>
      <c r="V478" s="160"/>
      <c r="W478" s="160"/>
      <c r="X478" s="160"/>
      <c r="Y478" s="160"/>
      <c r="Z478" s="160"/>
      <c r="AA478" s="160"/>
      <c r="AB478" s="160"/>
      <c r="AC478" s="160"/>
      <c r="AD478" s="160"/>
      <c r="AE478" s="160"/>
      <c r="AF478" s="160"/>
      <c r="AG478" s="160"/>
      <c r="AH478" s="160"/>
      <c r="AI478" s="160"/>
      <c r="AJ478" s="160"/>
      <c r="AK478" s="160"/>
      <c r="AL478" s="160"/>
      <c r="AM478" s="160"/>
      <c r="AN478" s="160"/>
      <c r="AO478" s="160"/>
      <c r="AP478" s="160"/>
      <c r="AQ478" s="160"/>
      <c r="AR478" s="160"/>
      <c r="AS478" s="160"/>
      <c r="AT478" s="160"/>
      <c r="AU478" s="160"/>
      <c r="AV478" s="160"/>
      <c r="AW478" s="188"/>
      <c r="AX478" s="180"/>
      <c r="AY478" s="180"/>
      <c r="AZ478" s="180"/>
      <c r="BA478" s="180"/>
      <c r="BB478" s="123"/>
      <c r="BC478" s="189"/>
      <c r="BD478" s="189"/>
      <c r="BE478" s="189"/>
      <c r="BF478" s="189"/>
      <c r="BG478" s="189"/>
      <c r="BI478" s="177"/>
      <c r="BJ478" s="177"/>
      <c r="BK478" s="177"/>
      <c r="BL478" s="177"/>
      <c r="BM478" s="176"/>
      <c r="BN478" s="176"/>
      <c r="BO478" s="153"/>
      <c r="BP478" s="176"/>
      <c r="BQ478" s="177"/>
      <c r="BR478" s="177"/>
      <c r="BS478" s="177"/>
      <c r="BT478" s="155"/>
      <c r="BU478" s="155"/>
      <c r="BV478" s="151"/>
      <c r="BW478" s="151"/>
      <c r="BX478" s="151"/>
      <c r="BY478" s="151"/>
    </row>
    <row r="479" customFormat="false" ht="12.75" hidden="false" customHeight="false" outlineLevel="0" collapsed="false">
      <c r="A479" s="160"/>
      <c r="B479" s="160"/>
      <c r="C479" s="160"/>
      <c r="D479" s="187"/>
      <c r="E479" s="187"/>
      <c r="F479" s="160"/>
      <c r="G479" s="160"/>
      <c r="H479" s="160"/>
      <c r="I479" s="160"/>
      <c r="J479" s="160"/>
      <c r="K479" s="160"/>
      <c r="L479" s="160"/>
      <c r="M479" s="160"/>
      <c r="N479" s="160"/>
      <c r="O479" s="160"/>
      <c r="P479" s="160"/>
      <c r="Q479" s="160"/>
      <c r="R479" s="160"/>
      <c r="S479" s="160"/>
      <c r="T479" s="143"/>
      <c r="U479" s="160"/>
      <c r="V479" s="160"/>
      <c r="W479" s="160"/>
      <c r="X479" s="160"/>
      <c r="Y479" s="160"/>
      <c r="Z479" s="160"/>
      <c r="AA479" s="160"/>
      <c r="AB479" s="160"/>
      <c r="AC479" s="160"/>
      <c r="AD479" s="160"/>
      <c r="AE479" s="160"/>
      <c r="AF479" s="160"/>
      <c r="AG479" s="160"/>
      <c r="AH479" s="160"/>
      <c r="AI479" s="160"/>
      <c r="AJ479" s="160"/>
      <c r="AK479" s="160"/>
      <c r="AL479" s="160"/>
      <c r="AM479" s="160"/>
      <c r="AN479" s="160"/>
      <c r="AO479" s="160"/>
      <c r="AP479" s="160"/>
      <c r="AQ479" s="160"/>
      <c r="AR479" s="160"/>
      <c r="AS479" s="160"/>
      <c r="AT479" s="160"/>
      <c r="AU479" s="160"/>
      <c r="AV479" s="160"/>
      <c r="AW479" s="188"/>
      <c r="AX479" s="180"/>
      <c r="AY479" s="180"/>
      <c r="AZ479" s="180"/>
      <c r="BA479" s="180"/>
      <c r="BB479" s="123"/>
      <c r="BC479" s="189"/>
      <c r="BD479" s="189"/>
      <c r="BE479" s="189"/>
      <c r="BF479" s="189"/>
      <c r="BG479" s="189"/>
      <c r="BI479" s="177"/>
      <c r="BJ479" s="177"/>
      <c r="BK479" s="177"/>
      <c r="BL479" s="177"/>
      <c r="BM479" s="176"/>
      <c r="BN479" s="176"/>
      <c r="BO479" s="153"/>
      <c r="BP479" s="176"/>
      <c r="BQ479" s="177"/>
      <c r="BR479" s="177"/>
      <c r="BS479" s="177"/>
      <c r="BT479" s="155"/>
      <c r="BU479" s="155"/>
      <c r="BV479" s="151"/>
      <c r="BW479" s="151"/>
      <c r="BX479" s="151"/>
      <c r="BY479" s="151"/>
    </row>
    <row r="480" customFormat="false" ht="12.75" hidden="false" customHeight="false" outlineLevel="0" collapsed="false">
      <c r="A480" s="160"/>
      <c r="B480" s="160"/>
      <c r="C480" s="160"/>
      <c r="D480" s="187"/>
      <c r="E480" s="187"/>
      <c r="F480" s="160"/>
      <c r="G480" s="160"/>
      <c r="H480" s="160"/>
      <c r="I480" s="160"/>
      <c r="J480" s="160"/>
      <c r="K480" s="160"/>
      <c r="L480" s="160"/>
      <c r="M480" s="160"/>
      <c r="N480" s="160"/>
      <c r="O480" s="160"/>
      <c r="P480" s="160"/>
      <c r="Q480" s="160"/>
      <c r="R480" s="160"/>
      <c r="S480" s="160"/>
      <c r="T480" s="143"/>
      <c r="U480" s="160"/>
      <c r="V480" s="160"/>
      <c r="W480" s="160"/>
      <c r="X480" s="160"/>
      <c r="Y480" s="160"/>
      <c r="Z480" s="160"/>
      <c r="AA480" s="160"/>
      <c r="AB480" s="160"/>
      <c r="AC480" s="160"/>
      <c r="AD480" s="160"/>
      <c r="AE480" s="160"/>
      <c r="AF480" s="160"/>
      <c r="AG480" s="160"/>
      <c r="AH480" s="160"/>
      <c r="AI480" s="160"/>
      <c r="AJ480" s="160"/>
      <c r="AK480" s="160"/>
      <c r="AL480" s="160"/>
      <c r="AM480" s="160"/>
      <c r="AN480" s="160"/>
      <c r="AO480" s="160"/>
      <c r="AP480" s="160"/>
      <c r="AQ480" s="160"/>
      <c r="AR480" s="160"/>
      <c r="AS480" s="160"/>
      <c r="AT480" s="160"/>
      <c r="AU480" s="160"/>
      <c r="AV480" s="160"/>
      <c r="AW480" s="188"/>
      <c r="AX480" s="180"/>
      <c r="AY480" s="180"/>
      <c r="AZ480" s="180"/>
      <c r="BA480" s="180"/>
      <c r="BB480" s="123"/>
      <c r="BC480" s="189"/>
      <c r="BD480" s="189"/>
      <c r="BE480" s="189"/>
      <c r="BF480" s="189"/>
      <c r="BG480" s="189"/>
      <c r="BI480" s="177"/>
      <c r="BJ480" s="177"/>
      <c r="BK480" s="177"/>
      <c r="BL480" s="177"/>
      <c r="BM480" s="176"/>
      <c r="BN480" s="176"/>
      <c r="BO480" s="153"/>
      <c r="BP480" s="176"/>
      <c r="BQ480" s="177"/>
      <c r="BR480" s="177"/>
      <c r="BS480" s="177"/>
      <c r="BT480" s="155"/>
      <c r="BU480" s="155"/>
      <c r="BV480" s="151"/>
      <c r="BW480" s="151"/>
      <c r="BX480" s="151"/>
      <c r="BY480" s="151"/>
    </row>
    <row r="481" customFormat="false" ht="12.75" hidden="false" customHeight="false" outlineLevel="0" collapsed="false">
      <c r="A481" s="160"/>
      <c r="B481" s="160"/>
      <c r="C481" s="160"/>
      <c r="D481" s="187"/>
      <c r="E481" s="187"/>
      <c r="F481" s="160"/>
      <c r="G481" s="160"/>
      <c r="H481" s="160"/>
      <c r="I481" s="160"/>
      <c r="J481" s="160"/>
      <c r="K481" s="160"/>
      <c r="L481" s="160"/>
      <c r="M481" s="160"/>
      <c r="N481" s="160"/>
      <c r="O481" s="160"/>
      <c r="P481" s="160"/>
      <c r="Q481" s="160"/>
      <c r="R481" s="160"/>
      <c r="S481" s="160"/>
      <c r="T481" s="143"/>
      <c r="U481" s="160"/>
      <c r="V481" s="160"/>
      <c r="W481" s="160"/>
      <c r="X481" s="160"/>
      <c r="Y481" s="160"/>
      <c r="Z481" s="160"/>
      <c r="AA481" s="160"/>
      <c r="AB481" s="160"/>
      <c r="AC481" s="160"/>
      <c r="AD481" s="160"/>
      <c r="AE481" s="160"/>
      <c r="AF481" s="160"/>
      <c r="AG481" s="160"/>
      <c r="AH481" s="160"/>
      <c r="AI481" s="160"/>
      <c r="AJ481" s="160"/>
      <c r="AK481" s="160"/>
      <c r="AL481" s="160"/>
      <c r="AM481" s="160"/>
      <c r="AN481" s="160"/>
      <c r="AO481" s="160"/>
      <c r="AP481" s="160"/>
      <c r="AQ481" s="160"/>
      <c r="AR481" s="160"/>
      <c r="AS481" s="160"/>
      <c r="AT481" s="160"/>
      <c r="AU481" s="160"/>
      <c r="AV481" s="160"/>
      <c r="AW481" s="188"/>
      <c r="AX481" s="180"/>
      <c r="AY481" s="180"/>
      <c r="AZ481" s="180"/>
      <c r="BA481" s="180"/>
      <c r="BB481" s="123"/>
      <c r="BC481" s="189"/>
      <c r="BD481" s="189"/>
      <c r="BE481" s="189"/>
      <c r="BF481" s="189"/>
      <c r="BG481" s="189"/>
      <c r="BI481" s="177"/>
      <c r="BJ481" s="177"/>
      <c r="BK481" s="177"/>
      <c r="BL481" s="177"/>
      <c r="BM481" s="176"/>
      <c r="BN481" s="176"/>
      <c r="BO481" s="153"/>
      <c r="BP481" s="176"/>
      <c r="BQ481" s="177"/>
      <c r="BR481" s="177"/>
      <c r="BS481" s="177"/>
      <c r="BT481" s="155"/>
      <c r="BU481" s="155"/>
      <c r="BV481" s="151"/>
      <c r="BW481" s="151"/>
      <c r="BX481" s="151"/>
      <c r="BY481" s="151"/>
    </row>
    <row r="482" customFormat="false" ht="12.75" hidden="false" customHeight="false" outlineLevel="0" collapsed="false">
      <c r="A482" s="160"/>
      <c r="B482" s="160"/>
      <c r="C482" s="160"/>
      <c r="D482" s="187"/>
      <c r="E482" s="187"/>
      <c r="F482" s="160"/>
      <c r="G482" s="160"/>
      <c r="H482" s="160"/>
      <c r="I482" s="160"/>
      <c r="J482" s="160"/>
      <c r="K482" s="160"/>
      <c r="L482" s="160"/>
      <c r="M482" s="160"/>
      <c r="N482" s="160"/>
      <c r="O482" s="160"/>
      <c r="P482" s="160"/>
      <c r="Q482" s="160"/>
      <c r="R482" s="160"/>
      <c r="S482" s="160"/>
      <c r="T482" s="143"/>
      <c r="U482" s="160"/>
      <c r="V482" s="160"/>
      <c r="W482" s="160"/>
      <c r="X482" s="160"/>
      <c r="Y482" s="160"/>
      <c r="Z482" s="160"/>
      <c r="AA482" s="160"/>
      <c r="AB482" s="160"/>
      <c r="AC482" s="160"/>
      <c r="AD482" s="160"/>
      <c r="AE482" s="160"/>
      <c r="AF482" s="160"/>
      <c r="AG482" s="160"/>
      <c r="AH482" s="160"/>
      <c r="AI482" s="160"/>
      <c r="AJ482" s="160"/>
      <c r="AK482" s="160"/>
      <c r="AL482" s="160"/>
      <c r="AM482" s="160"/>
      <c r="AN482" s="160"/>
      <c r="AO482" s="160"/>
      <c r="AP482" s="160"/>
      <c r="AQ482" s="160"/>
      <c r="AR482" s="160"/>
      <c r="AS482" s="160"/>
      <c r="AT482" s="160"/>
      <c r="AU482" s="160"/>
      <c r="AV482" s="160"/>
      <c r="AW482" s="188"/>
      <c r="AX482" s="180"/>
      <c r="AY482" s="180"/>
      <c r="AZ482" s="180"/>
      <c r="BA482" s="180"/>
      <c r="BB482" s="123"/>
      <c r="BC482" s="189"/>
      <c r="BD482" s="189"/>
      <c r="BE482" s="189"/>
      <c r="BF482" s="189"/>
      <c r="BG482" s="189"/>
      <c r="BI482" s="177"/>
      <c r="BJ482" s="177"/>
      <c r="BK482" s="177"/>
      <c r="BL482" s="177"/>
      <c r="BM482" s="176"/>
      <c r="BN482" s="176"/>
      <c r="BO482" s="153"/>
      <c r="BP482" s="176"/>
      <c r="BQ482" s="177"/>
      <c r="BR482" s="177"/>
      <c r="BS482" s="177"/>
      <c r="BT482" s="155"/>
      <c r="BU482" s="155"/>
      <c r="BV482" s="151"/>
      <c r="BW482" s="151"/>
      <c r="BX482" s="151"/>
      <c r="BY482" s="151"/>
    </row>
    <row r="483" customFormat="false" ht="12.75" hidden="false" customHeight="false" outlineLevel="0" collapsed="false">
      <c r="A483" s="160"/>
      <c r="B483" s="160"/>
      <c r="C483" s="160"/>
      <c r="D483" s="187"/>
      <c r="E483" s="187"/>
      <c r="F483" s="160"/>
      <c r="G483" s="160"/>
      <c r="H483" s="160"/>
      <c r="I483" s="160"/>
      <c r="J483" s="160"/>
      <c r="K483" s="160"/>
      <c r="L483" s="160"/>
      <c r="M483" s="160"/>
      <c r="N483" s="160"/>
      <c r="O483" s="160"/>
      <c r="P483" s="160"/>
      <c r="Q483" s="160"/>
      <c r="R483" s="160"/>
      <c r="S483" s="160"/>
      <c r="T483" s="143"/>
      <c r="U483" s="160"/>
      <c r="V483" s="160"/>
      <c r="W483" s="160"/>
      <c r="X483" s="160"/>
      <c r="Y483" s="160"/>
      <c r="Z483" s="160"/>
      <c r="AA483" s="160"/>
      <c r="AB483" s="160"/>
      <c r="AC483" s="160"/>
      <c r="AD483" s="160"/>
      <c r="AE483" s="160"/>
      <c r="AF483" s="160"/>
      <c r="AG483" s="160"/>
      <c r="AH483" s="160"/>
      <c r="AI483" s="160"/>
      <c r="AJ483" s="160"/>
      <c r="AK483" s="160"/>
      <c r="AL483" s="160"/>
      <c r="AM483" s="160"/>
      <c r="AN483" s="160"/>
      <c r="AO483" s="160"/>
      <c r="AP483" s="160"/>
      <c r="AQ483" s="160"/>
      <c r="AR483" s="160"/>
      <c r="AS483" s="160"/>
      <c r="AT483" s="160"/>
      <c r="AU483" s="160"/>
      <c r="AV483" s="160"/>
      <c r="AW483" s="188"/>
      <c r="AX483" s="180"/>
      <c r="AY483" s="180"/>
      <c r="AZ483" s="180"/>
      <c r="BA483" s="180"/>
      <c r="BB483" s="123"/>
      <c r="BC483" s="189"/>
      <c r="BD483" s="189"/>
      <c r="BE483" s="189"/>
      <c r="BF483" s="189"/>
      <c r="BG483" s="189"/>
      <c r="BI483" s="177"/>
      <c r="BJ483" s="177"/>
      <c r="BK483" s="177"/>
      <c r="BL483" s="177"/>
      <c r="BM483" s="176"/>
      <c r="BN483" s="176"/>
      <c r="BO483" s="153"/>
      <c r="BP483" s="176"/>
      <c r="BQ483" s="177"/>
      <c r="BR483" s="177"/>
      <c r="BS483" s="177"/>
      <c r="BT483" s="155"/>
      <c r="BU483" s="155"/>
      <c r="BV483" s="151"/>
      <c r="BW483" s="151"/>
      <c r="BX483" s="151"/>
      <c r="BY483" s="151"/>
    </row>
    <row r="484" customFormat="false" ht="12.75" hidden="false" customHeight="false" outlineLevel="0" collapsed="false">
      <c r="A484" s="160"/>
      <c r="B484" s="160"/>
      <c r="C484" s="160"/>
      <c r="D484" s="187"/>
      <c r="E484" s="187"/>
      <c r="F484" s="160"/>
      <c r="G484" s="160"/>
      <c r="H484" s="160"/>
      <c r="I484" s="160"/>
      <c r="J484" s="160"/>
      <c r="K484" s="160"/>
      <c r="L484" s="160"/>
      <c r="M484" s="160"/>
      <c r="N484" s="160"/>
      <c r="O484" s="160"/>
      <c r="P484" s="160"/>
      <c r="Q484" s="160"/>
      <c r="R484" s="160"/>
      <c r="S484" s="160"/>
      <c r="T484" s="143"/>
      <c r="U484" s="160"/>
      <c r="V484" s="160"/>
      <c r="W484" s="160"/>
      <c r="X484" s="160"/>
      <c r="Y484" s="160"/>
      <c r="Z484" s="160"/>
      <c r="AA484" s="160"/>
      <c r="AB484" s="160"/>
      <c r="AC484" s="160"/>
      <c r="AD484" s="160"/>
      <c r="AE484" s="160"/>
      <c r="AF484" s="160"/>
      <c r="AG484" s="160"/>
      <c r="AH484" s="160"/>
      <c r="AI484" s="160"/>
      <c r="AJ484" s="160"/>
      <c r="AK484" s="160"/>
      <c r="AL484" s="160"/>
      <c r="AM484" s="160"/>
      <c r="AN484" s="160"/>
      <c r="AO484" s="160"/>
      <c r="AP484" s="160"/>
      <c r="AQ484" s="160"/>
      <c r="AR484" s="160"/>
      <c r="AS484" s="160"/>
      <c r="AT484" s="160"/>
      <c r="AU484" s="160"/>
      <c r="AV484" s="160"/>
      <c r="AW484" s="188"/>
      <c r="AX484" s="180"/>
      <c r="AY484" s="180"/>
      <c r="AZ484" s="180"/>
      <c r="BA484" s="180"/>
      <c r="BB484" s="123"/>
      <c r="BC484" s="189"/>
      <c r="BD484" s="189"/>
      <c r="BE484" s="189"/>
      <c r="BF484" s="189"/>
      <c r="BG484" s="189"/>
      <c r="BI484" s="177"/>
      <c r="BJ484" s="177"/>
      <c r="BK484" s="177"/>
      <c r="BL484" s="177"/>
      <c r="BM484" s="176"/>
      <c r="BN484" s="176"/>
      <c r="BO484" s="153"/>
      <c r="BP484" s="176"/>
      <c r="BQ484" s="177"/>
      <c r="BR484" s="177"/>
      <c r="BS484" s="177"/>
      <c r="BT484" s="155"/>
      <c r="BU484" s="155"/>
      <c r="BV484" s="151"/>
      <c r="BW484" s="151"/>
      <c r="BX484" s="151"/>
      <c r="BY484" s="151"/>
    </row>
    <row r="485" customFormat="false" ht="12.75" hidden="false" customHeight="false" outlineLevel="0" collapsed="false">
      <c r="A485" s="160"/>
      <c r="B485" s="160"/>
      <c r="C485" s="160"/>
      <c r="D485" s="187"/>
      <c r="E485" s="187"/>
      <c r="F485" s="160"/>
      <c r="G485" s="160"/>
      <c r="H485" s="160"/>
      <c r="I485" s="160"/>
      <c r="J485" s="160"/>
      <c r="K485" s="160"/>
      <c r="L485" s="160"/>
      <c r="M485" s="160"/>
      <c r="N485" s="160"/>
      <c r="O485" s="160"/>
      <c r="P485" s="160"/>
      <c r="Q485" s="160"/>
      <c r="R485" s="160"/>
      <c r="S485" s="160"/>
      <c r="T485" s="143"/>
      <c r="U485" s="160"/>
      <c r="V485" s="160"/>
      <c r="W485" s="160"/>
      <c r="X485" s="160"/>
      <c r="Y485" s="160"/>
      <c r="Z485" s="160"/>
      <c r="AA485" s="160"/>
      <c r="AB485" s="160"/>
      <c r="AC485" s="160"/>
      <c r="AD485" s="160"/>
      <c r="AE485" s="160"/>
      <c r="AF485" s="160"/>
      <c r="AG485" s="160"/>
      <c r="AH485" s="160"/>
      <c r="AI485" s="160"/>
      <c r="AJ485" s="160"/>
      <c r="AK485" s="160"/>
      <c r="AL485" s="160"/>
      <c r="AM485" s="160"/>
      <c r="AN485" s="160"/>
      <c r="AO485" s="160"/>
      <c r="AP485" s="160"/>
      <c r="AQ485" s="160"/>
      <c r="AR485" s="160"/>
      <c r="AS485" s="160"/>
      <c r="AT485" s="160"/>
      <c r="AU485" s="160"/>
      <c r="AV485" s="160"/>
      <c r="AW485" s="188"/>
      <c r="AX485" s="180"/>
      <c r="AY485" s="180"/>
      <c r="AZ485" s="180"/>
      <c r="BA485" s="180"/>
      <c r="BB485" s="123"/>
      <c r="BC485" s="189"/>
      <c r="BD485" s="189"/>
      <c r="BE485" s="189"/>
      <c r="BF485" s="189"/>
      <c r="BG485" s="189"/>
      <c r="BI485" s="177"/>
      <c r="BJ485" s="177"/>
      <c r="BK485" s="177"/>
      <c r="BL485" s="177"/>
      <c r="BM485" s="176"/>
      <c r="BN485" s="176"/>
      <c r="BO485" s="153"/>
      <c r="BP485" s="176"/>
      <c r="BQ485" s="177"/>
      <c r="BR485" s="177"/>
      <c r="BS485" s="177"/>
      <c r="BT485" s="155"/>
      <c r="BU485" s="155"/>
      <c r="BV485" s="151"/>
      <c r="BW485" s="151"/>
      <c r="BX485" s="151"/>
      <c r="BY485" s="151"/>
    </row>
    <row r="486" customFormat="false" ht="12.75" hidden="false" customHeight="false" outlineLevel="0" collapsed="false">
      <c r="A486" s="160"/>
      <c r="B486" s="160"/>
      <c r="C486" s="160"/>
      <c r="D486" s="187"/>
      <c r="E486" s="187"/>
      <c r="F486" s="160"/>
      <c r="G486" s="160"/>
      <c r="H486" s="160"/>
      <c r="I486" s="160"/>
      <c r="J486" s="160"/>
      <c r="K486" s="160"/>
      <c r="L486" s="160"/>
      <c r="M486" s="160"/>
      <c r="N486" s="160"/>
      <c r="O486" s="160"/>
      <c r="P486" s="160"/>
      <c r="Q486" s="160"/>
      <c r="R486" s="160"/>
      <c r="S486" s="160"/>
      <c r="T486" s="143"/>
      <c r="U486" s="160"/>
      <c r="V486" s="160"/>
      <c r="W486" s="160"/>
      <c r="X486" s="160"/>
      <c r="Y486" s="160"/>
      <c r="Z486" s="160"/>
      <c r="AA486" s="160"/>
      <c r="AB486" s="160"/>
      <c r="AC486" s="160"/>
      <c r="AD486" s="160"/>
      <c r="AE486" s="160"/>
      <c r="AF486" s="160"/>
      <c r="AG486" s="160"/>
      <c r="AH486" s="160"/>
      <c r="AI486" s="160"/>
      <c r="AJ486" s="160"/>
      <c r="AK486" s="160"/>
      <c r="AL486" s="160"/>
      <c r="AM486" s="160"/>
      <c r="AN486" s="160"/>
      <c r="AO486" s="160"/>
      <c r="AP486" s="160"/>
      <c r="AQ486" s="160"/>
      <c r="AR486" s="160"/>
      <c r="AS486" s="160"/>
      <c r="AT486" s="160"/>
      <c r="AU486" s="160"/>
      <c r="AV486" s="160"/>
      <c r="AW486" s="188"/>
      <c r="AX486" s="180"/>
      <c r="AY486" s="180"/>
      <c r="AZ486" s="180"/>
      <c r="BA486" s="180"/>
      <c r="BB486" s="123"/>
      <c r="BC486" s="189"/>
      <c r="BD486" s="189"/>
      <c r="BE486" s="189"/>
      <c r="BF486" s="189"/>
      <c r="BG486" s="189"/>
      <c r="BI486" s="177"/>
      <c r="BJ486" s="177"/>
      <c r="BK486" s="177"/>
      <c r="BL486" s="177"/>
      <c r="BM486" s="176"/>
      <c r="BN486" s="176"/>
      <c r="BO486" s="153"/>
      <c r="BP486" s="176"/>
      <c r="BQ486" s="177"/>
      <c r="BR486" s="177"/>
      <c r="BS486" s="177"/>
      <c r="BT486" s="155"/>
      <c r="BU486" s="155"/>
      <c r="BV486" s="151"/>
      <c r="BW486" s="151"/>
      <c r="BX486" s="151"/>
      <c r="BY486" s="151"/>
    </row>
    <row r="487" customFormat="false" ht="12.75" hidden="false" customHeight="false" outlineLevel="0" collapsed="false">
      <c r="A487" s="160"/>
      <c r="B487" s="160"/>
      <c r="C487" s="160"/>
      <c r="D487" s="187"/>
      <c r="E487" s="187"/>
      <c r="F487" s="160"/>
      <c r="G487" s="160"/>
      <c r="H487" s="160"/>
      <c r="I487" s="160"/>
      <c r="J487" s="160"/>
      <c r="K487" s="160"/>
      <c r="L487" s="160"/>
      <c r="M487" s="160"/>
      <c r="N487" s="160"/>
      <c r="O487" s="160"/>
      <c r="P487" s="160"/>
      <c r="Q487" s="160"/>
      <c r="R487" s="160"/>
      <c r="S487" s="160"/>
      <c r="T487" s="143"/>
      <c r="U487" s="160"/>
      <c r="V487" s="160"/>
      <c r="W487" s="160"/>
      <c r="X487" s="160"/>
      <c r="Y487" s="160"/>
      <c r="Z487" s="160"/>
      <c r="AA487" s="160"/>
      <c r="AB487" s="160"/>
      <c r="AC487" s="160"/>
      <c r="AD487" s="160"/>
      <c r="AE487" s="160"/>
      <c r="AF487" s="160"/>
      <c r="AG487" s="160"/>
      <c r="AH487" s="160"/>
      <c r="AI487" s="160"/>
      <c r="AJ487" s="160"/>
      <c r="AK487" s="160"/>
      <c r="AL487" s="160"/>
      <c r="AM487" s="160"/>
      <c r="AN487" s="160"/>
      <c r="AO487" s="160"/>
      <c r="AP487" s="160"/>
      <c r="AQ487" s="160"/>
      <c r="AR487" s="160"/>
      <c r="AS487" s="160"/>
      <c r="AT487" s="160"/>
      <c r="AU487" s="160"/>
      <c r="AV487" s="160"/>
      <c r="AW487" s="188"/>
      <c r="AX487" s="180"/>
      <c r="AY487" s="180"/>
      <c r="AZ487" s="180"/>
      <c r="BA487" s="180"/>
      <c r="BB487" s="123"/>
      <c r="BC487" s="189"/>
      <c r="BD487" s="189"/>
      <c r="BE487" s="189"/>
      <c r="BF487" s="189"/>
      <c r="BG487" s="189"/>
      <c r="BI487" s="177"/>
      <c r="BJ487" s="177"/>
      <c r="BK487" s="177"/>
      <c r="BL487" s="177"/>
      <c r="BM487" s="176"/>
      <c r="BN487" s="176"/>
      <c r="BO487" s="153"/>
      <c r="BP487" s="176"/>
      <c r="BQ487" s="177"/>
      <c r="BR487" s="177"/>
      <c r="BS487" s="177"/>
      <c r="BT487" s="155"/>
      <c r="BU487" s="155"/>
      <c r="BV487" s="151"/>
      <c r="BW487" s="151"/>
      <c r="BX487" s="151"/>
      <c r="BY487" s="151"/>
    </row>
    <row r="488" customFormat="false" ht="12.75" hidden="false" customHeight="false" outlineLevel="0" collapsed="false">
      <c r="A488" s="160"/>
      <c r="B488" s="160"/>
      <c r="C488" s="160"/>
      <c r="D488" s="187"/>
      <c r="E488" s="187"/>
      <c r="F488" s="160"/>
      <c r="G488" s="160"/>
      <c r="H488" s="160"/>
      <c r="I488" s="160"/>
      <c r="J488" s="160"/>
      <c r="K488" s="160"/>
      <c r="L488" s="160"/>
      <c r="M488" s="160"/>
      <c r="N488" s="160"/>
      <c r="O488" s="160"/>
      <c r="P488" s="160"/>
      <c r="Q488" s="160"/>
      <c r="R488" s="160"/>
      <c r="S488" s="160"/>
      <c r="T488" s="143"/>
      <c r="U488" s="160"/>
      <c r="V488" s="160"/>
      <c r="W488" s="160"/>
      <c r="X488" s="160"/>
      <c r="Y488" s="160"/>
      <c r="Z488" s="160"/>
      <c r="AA488" s="160"/>
      <c r="AB488" s="160"/>
      <c r="AC488" s="160"/>
      <c r="AD488" s="160"/>
      <c r="AE488" s="160"/>
      <c r="AF488" s="160"/>
      <c r="AG488" s="160"/>
      <c r="AH488" s="160"/>
      <c r="AI488" s="160"/>
      <c r="AJ488" s="160"/>
      <c r="AK488" s="160"/>
      <c r="AL488" s="160"/>
      <c r="AM488" s="160"/>
      <c r="AN488" s="160"/>
      <c r="AO488" s="160"/>
      <c r="AP488" s="160"/>
      <c r="AQ488" s="160"/>
      <c r="AR488" s="160"/>
      <c r="AS488" s="160"/>
      <c r="AT488" s="160"/>
      <c r="AU488" s="160"/>
      <c r="AV488" s="160"/>
      <c r="AW488" s="188"/>
      <c r="AX488" s="180"/>
      <c r="AY488" s="180"/>
      <c r="AZ488" s="180"/>
      <c r="BA488" s="180"/>
      <c r="BB488" s="123"/>
      <c r="BC488" s="189"/>
      <c r="BD488" s="189"/>
      <c r="BE488" s="189"/>
      <c r="BF488" s="189"/>
      <c r="BG488" s="189"/>
      <c r="BI488" s="177"/>
      <c r="BJ488" s="177"/>
      <c r="BK488" s="177"/>
      <c r="BL488" s="177"/>
      <c r="BM488" s="176"/>
      <c r="BN488" s="176"/>
      <c r="BO488" s="153"/>
      <c r="BP488" s="176"/>
      <c r="BQ488" s="177"/>
      <c r="BR488" s="177"/>
      <c r="BS488" s="177"/>
      <c r="BT488" s="155"/>
      <c r="BU488" s="155"/>
      <c r="BV488" s="151"/>
      <c r="BW488" s="151"/>
      <c r="BX488" s="151"/>
      <c r="BY488" s="151"/>
    </row>
    <row r="489" customFormat="false" ht="12.75" hidden="false" customHeight="false" outlineLevel="0" collapsed="false">
      <c r="A489" s="160"/>
      <c r="B489" s="160"/>
      <c r="C489" s="160"/>
      <c r="D489" s="187"/>
      <c r="E489" s="187"/>
      <c r="F489" s="160"/>
      <c r="G489" s="160"/>
      <c r="H489" s="160"/>
      <c r="I489" s="160"/>
      <c r="J489" s="160"/>
      <c r="K489" s="160"/>
      <c r="L489" s="160"/>
      <c r="M489" s="160"/>
      <c r="N489" s="160"/>
      <c r="O489" s="160"/>
      <c r="P489" s="160"/>
      <c r="Q489" s="160"/>
      <c r="R489" s="160"/>
      <c r="S489" s="160"/>
      <c r="T489" s="143"/>
      <c r="U489" s="160"/>
      <c r="V489" s="160"/>
      <c r="W489" s="160"/>
      <c r="X489" s="160"/>
      <c r="Y489" s="160"/>
      <c r="Z489" s="160"/>
      <c r="AA489" s="160"/>
      <c r="AB489" s="160"/>
      <c r="AC489" s="160"/>
      <c r="AD489" s="160"/>
      <c r="AE489" s="160"/>
      <c r="AF489" s="160"/>
      <c r="AG489" s="160"/>
      <c r="AH489" s="160"/>
      <c r="AI489" s="160"/>
      <c r="AJ489" s="160"/>
      <c r="AK489" s="160"/>
      <c r="AL489" s="160"/>
      <c r="AM489" s="160"/>
      <c r="AN489" s="160"/>
      <c r="AO489" s="160"/>
      <c r="AP489" s="160"/>
      <c r="AQ489" s="160"/>
      <c r="AR489" s="160"/>
      <c r="AS489" s="160"/>
      <c r="AT489" s="160"/>
      <c r="AU489" s="160"/>
      <c r="AV489" s="160"/>
      <c r="AW489" s="188"/>
      <c r="AX489" s="180"/>
      <c r="AY489" s="180"/>
      <c r="AZ489" s="180"/>
      <c r="BA489" s="180"/>
      <c r="BB489" s="123"/>
      <c r="BC489" s="189"/>
      <c r="BD489" s="189"/>
      <c r="BE489" s="189"/>
      <c r="BF489" s="189"/>
      <c r="BG489" s="189"/>
      <c r="BI489" s="177"/>
      <c r="BJ489" s="177"/>
      <c r="BK489" s="177"/>
      <c r="BL489" s="177"/>
      <c r="BM489" s="176"/>
      <c r="BN489" s="176"/>
      <c r="BO489" s="153"/>
      <c r="BP489" s="176"/>
      <c r="BQ489" s="177"/>
      <c r="BR489" s="177"/>
      <c r="BS489" s="177"/>
      <c r="BT489" s="155"/>
      <c r="BU489" s="155"/>
      <c r="BV489" s="151"/>
      <c r="BW489" s="151"/>
      <c r="BX489" s="151"/>
      <c r="BY489" s="151"/>
    </row>
    <row r="490" customFormat="false" ht="12.75" hidden="false" customHeight="false" outlineLevel="0" collapsed="false">
      <c r="A490" s="160"/>
      <c r="B490" s="160"/>
      <c r="C490" s="160"/>
      <c r="D490" s="187"/>
      <c r="E490" s="187"/>
      <c r="F490" s="160"/>
      <c r="G490" s="160"/>
      <c r="H490" s="160"/>
      <c r="I490" s="160"/>
      <c r="J490" s="160"/>
      <c r="K490" s="160"/>
      <c r="L490" s="160"/>
      <c r="M490" s="160"/>
      <c r="N490" s="160"/>
      <c r="O490" s="160"/>
      <c r="P490" s="160"/>
      <c r="Q490" s="160"/>
      <c r="R490" s="160"/>
      <c r="S490" s="160"/>
      <c r="T490" s="143"/>
      <c r="U490" s="160"/>
      <c r="V490" s="160"/>
      <c r="W490" s="160"/>
      <c r="X490" s="160"/>
      <c r="Y490" s="160"/>
      <c r="Z490" s="160"/>
      <c r="AA490" s="160"/>
      <c r="AB490" s="160"/>
      <c r="AC490" s="160"/>
      <c r="AD490" s="160"/>
      <c r="AE490" s="160"/>
      <c r="AF490" s="160"/>
      <c r="AG490" s="160"/>
      <c r="AH490" s="160"/>
      <c r="AI490" s="160"/>
      <c r="AJ490" s="160"/>
      <c r="AK490" s="160"/>
      <c r="AL490" s="160"/>
      <c r="AM490" s="160"/>
      <c r="AN490" s="160"/>
      <c r="AO490" s="160"/>
      <c r="AP490" s="160"/>
      <c r="AQ490" s="160"/>
      <c r="AR490" s="160"/>
      <c r="AS490" s="160"/>
      <c r="AT490" s="160"/>
      <c r="AU490" s="160"/>
      <c r="AV490" s="160"/>
      <c r="AW490" s="188"/>
      <c r="AX490" s="180"/>
      <c r="AY490" s="180"/>
      <c r="AZ490" s="180"/>
      <c r="BA490" s="180"/>
      <c r="BB490" s="123"/>
      <c r="BC490" s="189"/>
      <c r="BD490" s="189"/>
      <c r="BE490" s="189"/>
      <c r="BF490" s="189"/>
      <c r="BG490" s="189"/>
      <c r="BI490" s="177"/>
      <c r="BJ490" s="177"/>
      <c r="BK490" s="177"/>
      <c r="BL490" s="177"/>
      <c r="BM490" s="176"/>
      <c r="BN490" s="176"/>
      <c r="BO490" s="153"/>
      <c r="BP490" s="176"/>
      <c r="BQ490" s="177"/>
      <c r="BR490" s="177"/>
      <c r="BS490" s="177"/>
      <c r="BT490" s="155"/>
      <c r="BU490" s="155"/>
      <c r="BV490" s="151"/>
      <c r="BW490" s="151"/>
      <c r="BX490" s="151"/>
      <c r="BY490" s="151"/>
    </row>
    <row r="491" customFormat="false" ht="12.75" hidden="false" customHeight="false" outlineLevel="0" collapsed="false">
      <c r="A491" s="160"/>
      <c r="B491" s="160"/>
      <c r="C491" s="160"/>
      <c r="D491" s="187"/>
      <c r="E491" s="187"/>
      <c r="F491" s="160"/>
      <c r="G491" s="160"/>
      <c r="H491" s="160"/>
      <c r="I491" s="160"/>
      <c r="J491" s="160"/>
      <c r="K491" s="160"/>
      <c r="L491" s="160"/>
      <c r="M491" s="160"/>
      <c r="N491" s="160"/>
      <c r="O491" s="160"/>
      <c r="P491" s="160"/>
      <c r="Q491" s="160"/>
      <c r="R491" s="160"/>
      <c r="S491" s="160"/>
      <c r="T491" s="143"/>
      <c r="U491" s="160"/>
      <c r="V491" s="160"/>
      <c r="W491" s="160"/>
      <c r="X491" s="160"/>
      <c r="Y491" s="160"/>
      <c r="Z491" s="160"/>
      <c r="AA491" s="160"/>
      <c r="AB491" s="160"/>
      <c r="AC491" s="160"/>
      <c r="AD491" s="160"/>
      <c r="AE491" s="160"/>
      <c r="AF491" s="160"/>
      <c r="AG491" s="160"/>
      <c r="AH491" s="160"/>
      <c r="AI491" s="160"/>
      <c r="AJ491" s="160"/>
      <c r="AK491" s="160"/>
      <c r="AL491" s="160"/>
      <c r="AM491" s="160"/>
      <c r="AN491" s="160"/>
      <c r="AO491" s="160"/>
      <c r="AP491" s="160"/>
      <c r="AQ491" s="160"/>
      <c r="AR491" s="160"/>
      <c r="AS491" s="160"/>
      <c r="AT491" s="160"/>
      <c r="AU491" s="160"/>
      <c r="AV491" s="160"/>
      <c r="AW491" s="188"/>
      <c r="AX491" s="180"/>
      <c r="AY491" s="180"/>
      <c r="AZ491" s="180"/>
      <c r="BA491" s="180"/>
      <c r="BB491" s="123"/>
      <c r="BC491" s="189"/>
      <c r="BD491" s="189"/>
      <c r="BE491" s="189"/>
      <c r="BF491" s="189"/>
      <c r="BG491" s="189"/>
      <c r="BI491" s="177"/>
      <c r="BJ491" s="177"/>
      <c r="BK491" s="177"/>
      <c r="BL491" s="177"/>
      <c r="BM491" s="176"/>
      <c r="BN491" s="176"/>
      <c r="BO491" s="153"/>
      <c r="BP491" s="176"/>
      <c r="BQ491" s="177"/>
      <c r="BR491" s="177"/>
      <c r="BS491" s="177"/>
      <c r="BT491" s="155"/>
      <c r="BU491" s="155"/>
      <c r="BV491" s="151"/>
      <c r="BW491" s="151"/>
      <c r="BX491" s="151"/>
      <c r="BY491" s="151"/>
    </row>
    <row r="492" customFormat="false" ht="12.75" hidden="false" customHeight="false" outlineLevel="0" collapsed="false">
      <c r="A492" s="160"/>
      <c r="B492" s="160"/>
      <c r="C492" s="160"/>
      <c r="D492" s="187"/>
      <c r="E492" s="187"/>
      <c r="F492" s="160"/>
      <c r="G492" s="160"/>
      <c r="H492" s="160"/>
      <c r="I492" s="160"/>
      <c r="J492" s="160"/>
      <c r="K492" s="160"/>
      <c r="L492" s="160"/>
      <c r="M492" s="160"/>
      <c r="N492" s="160"/>
      <c r="O492" s="160"/>
      <c r="P492" s="160"/>
      <c r="Q492" s="160"/>
      <c r="R492" s="160"/>
      <c r="S492" s="160"/>
      <c r="T492" s="143"/>
      <c r="U492" s="160"/>
      <c r="V492" s="160"/>
      <c r="W492" s="160"/>
      <c r="X492" s="160"/>
      <c r="Y492" s="160"/>
      <c r="Z492" s="160"/>
      <c r="AA492" s="160"/>
      <c r="AB492" s="160"/>
      <c r="AC492" s="160"/>
      <c r="AD492" s="160"/>
      <c r="AE492" s="160"/>
      <c r="AF492" s="160"/>
      <c r="AG492" s="160"/>
      <c r="AH492" s="160"/>
      <c r="AI492" s="160"/>
      <c r="AJ492" s="160"/>
      <c r="AK492" s="160"/>
      <c r="AL492" s="160"/>
      <c r="AM492" s="160"/>
      <c r="AN492" s="160"/>
      <c r="AO492" s="160"/>
      <c r="AP492" s="160"/>
      <c r="AQ492" s="160"/>
      <c r="AR492" s="160"/>
      <c r="AS492" s="160"/>
      <c r="AT492" s="160"/>
      <c r="AU492" s="160"/>
      <c r="AV492" s="160"/>
      <c r="AW492" s="188"/>
      <c r="AX492" s="180"/>
      <c r="AY492" s="180"/>
      <c r="AZ492" s="180"/>
      <c r="BA492" s="180"/>
      <c r="BB492" s="123"/>
      <c r="BC492" s="189"/>
      <c r="BD492" s="189"/>
      <c r="BE492" s="189"/>
      <c r="BF492" s="189"/>
      <c r="BG492" s="189"/>
      <c r="BI492" s="177"/>
      <c r="BJ492" s="177"/>
      <c r="BK492" s="177"/>
      <c r="BL492" s="177"/>
      <c r="BM492" s="176"/>
      <c r="BN492" s="176"/>
      <c r="BO492" s="153"/>
      <c r="BP492" s="176"/>
      <c r="BQ492" s="177"/>
      <c r="BR492" s="177"/>
      <c r="BS492" s="177"/>
      <c r="BT492" s="155"/>
      <c r="BU492" s="155"/>
      <c r="BV492" s="151"/>
      <c r="BW492" s="151"/>
      <c r="BX492" s="151"/>
      <c r="BY492" s="151"/>
    </row>
    <row r="493" customFormat="false" ht="12.75" hidden="false" customHeight="false" outlineLevel="0" collapsed="false">
      <c r="A493" s="160"/>
      <c r="B493" s="160"/>
      <c r="C493" s="160"/>
      <c r="D493" s="187"/>
      <c r="E493" s="187"/>
      <c r="F493" s="160"/>
      <c r="G493" s="160"/>
      <c r="H493" s="160"/>
      <c r="I493" s="160"/>
      <c r="J493" s="160"/>
      <c r="K493" s="160"/>
      <c r="L493" s="160"/>
      <c r="M493" s="160"/>
      <c r="N493" s="160"/>
      <c r="O493" s="160"/>
      <c r="P493" s="160"/>
      <c r="Q493" s="160"/>
      <c r="R493" s="160"/>
      <c r="S493" s="160"/>
      <c r="T493" s="143"/>
      <c r="U493" s="160"/>
      <c r="V493" s="160"/>
      <c r="W493" s="160"/>
      <c r="X493" s="160"/>
      <c r="Y493" s="160"/>
      <c r="Z493" s="160"/>
      <c r="AA493" s="160"/>
      <c r="AB493" s="160"/>
      <c r="AC493" s="160"/>
      <c r="AD493" s="160"/>
      <c r="AE493" s="160"/>
      <c r="AF493" s="160"/>
      <c r="AG493" s="160"/>
      <c r="AH493" s="160"/>
      <c r="AI493" s="160"/>
      <c r="AJ493" s="160"/>
      <c r="AK493" s="160"/>
      <c r="AL493" s="160"/>
      <c r="AM493" s="160"/>
      <c r="AN493" s="160"/>
      <c r="AO493" s="160"/>
      <c r="AP493" s="160"/>
      <c r="AQ493" s="160"/>
      <c r="AR493" s="160"/>
      <c r="AS493" s="160"/>
      <c r="AT493" s="160"/>
      <c r="AU493" s="160"/>
      <c r="AV493" s="160"/>
      <c r="AW493" s="188"/>
      <c r="AX493" s="180"/>
      <c r="AY493" s="180"/>
      <c r="AZ493" s="180"/>
      <c r="BA493" s="180"/>
      <c r="BB493" s="123"/>
      <c r="BC493" s="189"/>
      <c r="BD493" s="189"/>
      <c r="BE493" s="189"/>
      <c r="BF493" s="189"/>
      <c r="BG493" s="189"/>
      <c r="BI493" s="177"/>
      <c r="BJ493" s="177"/>
      <c r="BK493" s="177"/>
      <c r="BL493" s="177"/>
      <c r="BM493" s="176"/>
      <c r="BN493" s="176"/>
      <c r="BO493" s="153"/>
      <c r="BP493" s="176"/>
      <c r="BQ493" s="177"/>
      <c r="BR493" s="177"/>
      <c r="BS493" s="177"/>
      <c r="BT493" s="155"/>
      <c r="BU493" s="155"/>
      <c r="BV493" s="151"/>
      <c r="BW493" s="151"/>
      <c r="BX493" s="151"/>
      <c r="BY493" s="151"/>
    </row>
    <row r="494" customFormat="false" ht="12.75" hidden="false" customHeight="false" outlineLevel="0" collapsed="false">
      <c r="A494" s="160"/>
      <c r="B494" s="160"/>
      <c r="C494" s="160"/>
      <c r="D494" s="187"/>
      <c r="E494" s="187"/>
      <c r="F494" s="160"/>
      <c r="G494" s="160"/>
      <c r="H494" s="160"/>
      <c r="I494" s="160"/>
      <c r="J494" s="160"/>
      <c r="K494" s="160"/>
      <c r="L494" s="160"/>
      <c r="M494" s="160"/>
      <c r="N494" s="160"/>
      <c r="O494" s="160"/>
      <c r="P494" s="160"/>
      <c r="Q494" s="160"/>
      <c r="R494" s="160"/>
      <c r="S494" s="160"/>
      <c r="T494" s="143"/>
      <c r="U494" s="160"/>
      <c r="V494" s="160"/>
      <c r="W494" s="160"/>
      <c r="X494" s="160"/>
      <c r="Y494" s="160"/>
      <c r="Z494" s="160"/>
      <c r="AA494" s="160"/>
      <c r="AB494" s="160"/>
      <c r="AC494" s="160"/>
      <c r="AD494" s="160"/>
      <c r="AE494" s="160"/>
      <c r="AF494" s="160"/>
      <c r="AG494" s="160"/>
      <c r="AH494" s="160"/>
      <c r="AI494" s="160"/>
      <c r="AJ494" s="160"/>
      <c r="AK494" s="160"/>
      <c r="AL494" s="160"/>
      <c r="AM494" s="160"/>
      <c r="AN494" s="160"/>
      <c r="AO494" s="160"/>
      <c r="AP494" s="160"/>
      <c r="AQ494" s="160"/>
      <c r="AR494" s="160"/>
      <c r="AS494" s="160"/>
      <c r="AT494" s="160"/>
      <c r="AU494" s="160"/>
      <c r="AV494" s="160"/>
      <c r="AW494" s="188"/>
      <c r="AX494" s="180"/>
      <c r="AY494" s="180"/>
      <c r="AZ494" s="180"/>
      <c r="BA494" s="180"/>
      <c r="BB494" s="123"/>
      <c r="BC494" s="189"/>
      <c r="BD494" s="189"/>
      <c r="BE494" s="189"/>
      <c r="BF494" s="189"/>
      <c r="BG494" s="189"/>
      <c r="BI494" s="177"/>
      <c r="BJ494" s="177"/>
      <c r="BK494" s="177"/>
      <c r="BL494" s="177"/>
      <c r="BM494" s="176"/>
      <c r="BN494" s="176"/>
      <c r="BO494" s="153"/>
      <c r="BP494" s="176"/>
      <c r="BQ494" s="177"/>
      <c r="BR494" s="177"/>
      <c r="BS494" s="177"/>
      <c r="BT494" s="155"/>
      <c r="BU494" s="155"/>
      <c r="BV494" s="151"/>
      <c r="BW494" s="151"/>
      <c r="BX494" s="151"/>
      <c r="BY494" s="151"/>
    </row>
    <row r="495" customFormat="false" ht="12.75" hidden="false" customHeight="false" outlineLevel="0" collapsed="false">
      <c r="A495" s="160"/>
      <c r="B495" s="160"/>
      <c r="C495" s="160"/>
      <c r="D495" s="187"/>
      <c r="E495" s="187"/>
      <c r="F495" s="160"/>
      <c r="G495" s="160"/>
      <c r="H495" s="160"/>
      <c r="I495" s="160"/>
      <c r="J495" s="160"/>
      <c r="K495" s="160"/>
      <c r="L495" s="160"/>
      <c r="M495" s="160"/>
      <c r="N495" s="160"/>
      <c r="O495" s="160"/>
      <c r="P495" s="160"/>
      <c r="Q495" s="160"/>
      <c r="R495" s="160"/>
      <c r="S495" s="160"/>
      <c r="T495" s="143"/>
      <c r="U495" s="160"/>
      <c r="V495" s="160"/>
      <c r="W495" s="160"/>
      <c r="X495" s="160"/>
      <c r="Y495" s="160"/>
      <c r="Z495" s="160"/>
      <c r="AA495" s="160"/>
      <c r="AB495" s="160"/>
      <c r="AC495" s="160"/>
      <c r="AD495" s="160"/>
      <c r="AE495" s="160"/>
      <c r="AF495" s="160"/>
      <c r="AG495" s="160"/>
      <c r="AH495" s="160"/>
      <c r="AI495" s="160"/>
      <c r="AJ495" s="160"/>
      <c r="AK495" s="160"/>
      <c r="AL495" s="160"/>
      <c r="AM495" s="160"/>
      <c r="AN495" s="160"/>
      <c r="AO495" s="160"/>
      <c r="AP495" s="160"/>
      <c r="AQ495" s="160"/>
      <c r="AR495" s="160"/>
      <c r="AS495" s="160"/>
      <c r="AT495" s="160"/>
      <c r="AU495" s="160"/>
      <c r="AV495" s="160"/>
      <c r="AW495" s="188"/>
      <c r="AX495" s="180"/>
      <c r="AY495" s="180"/>
      <c r="AZ495" s="180"/>
      <c r="BA495" s="180"/>
      <c r="BB495" s="123"/>
      <c r="BC495" s="189"/>
      <c r="BD495" s="189"/>
      <c r="BE495" s="189"/>
      <c r="BF495" s="189"/>
      <c r="BG495" s="189"/>
      <c r="BI495" s="177"/>
      <c r="BJ495" s="177"/>
      <c r="BK495" s="177"/>
      <c r="BL495" s="177"/>
      <c r="BM495" s="176"/>
      <c r="BN495" s="176"/>
      <c r="BO495" s="153"/>
      <c r="BP495" s="176"/>
      <c r="BQ495" s="177"/>
      <c r="BR495" s="177"/>
      <c r="BS495" s="177"/>
      <c r="BT495" s="155"/>
      <c r="BU495" s="155"/>
      <c r="BV495" s="151"/>
      <c r="BW495" s="151"/>
      <c r="BX495" s="151"/>
      <c r="BY495" s="151"/>
    </row>
    <row r="496" customFormat="false" ht="12.75" hidden="false" customHeight="false" outlineLevel="0" collapsed="false">
      <c r="A496" s="160"/>
      <c r="B496" s="160"/>
      <c r="C496" s="160"/>
      <c r="D496" s="187"/>
      <c r="E496" s="187"/>
      <c r="F496" s="160"/>
      <c r="G496" s="160"/>
      <c r="H496" s="160"/>
      <c r="I496" s="160"/>
      <c r="J496" s="160"/>
      <c r="K496" s="160"/>
      <c r="L496" s="160"/>
      <c r="M496" s="160"/>
      <c r="N496" s="160"/>
      <c r="O496" s="160"/>
      <c r="P496" s="160"/>
      <c r="Q496" s="160"/>
      <c r="R496" s="160"/>
      <c r="S496" s="160"/>
      <c r="T496" s="143"/>
      <c r="U496" s="160"/>
      <c r="V496" s="160"/>
      <c r="W496" s="160"/>
      <c r="X496" s="160"/>
      <c r="Y496" s="160"/>
      <c r="Z496" s="160"/>
      <c r="AA496" s="160"/>
      <c r="AB496" s="160"/>
      <c r="AC496" s="160"/>
      <c r="AD496" s="160"/>
      <c r="AE496" s="160"/>
      <c r="AF496" s="160"/>
      <c r="AG496" s="160"/>
      <c r="AH496" s="160"/>
      <c r="AI496" s="160"/>
      <c r="AJ496" s="160"/>
      <c r="AK496" s="160"/>
      <c r="AL496" s="160"/>
      <c r="AM496" s="160"/>
      <c r="AN496" s="160"/>
      <c r="AO496" s="160"/>
      <c r="AP496" s="160"/>
      <c r="AQ496" s="160"/>
      <c r="AR496" s="160"/>
      <c r="AS496" s="160"/>
      <c r="AT496" s="160"/>
      <c r="AU496" s="160"/>
      <c r="AV496" s="160"/>
      <c r="AW496" s="188"/>
      <c r="AX496" s="180"/>
      <c r="AY496" s="180"/>
      <c r="AZ496" s="180"/>
      <c r="BA496" s="180"/>
      <c r="BB496" s="123"/>
      <c r="BC496" s="189"/>
      <c r="BD496" s="189"/>
      <c r="BE496" s="189"/>
      <c r="BF496" s="189"/>
      <c r="BG496" s="189"/>
      <c r="BI496" s="177"/>
      <c r="BJ496" s="177"/>
      <c r="BK496" s="177"/>
      <c r="BL496" s="177"/>
      <c r="BM496" s="176"/>
      <c r="BN496" s="176"/>
      <c r="BO496" s="153"/>
      <c r="BP496" s="176"/>
      <c r="BQ496" s="177"/>
      <c r="BR496" s="177"/>
      <c r="BS496" s="177"/>
      <c r="BT496" s="155"/>
      <c r="BU496" s="155"/>
      <c r="BV496" s="151"/>
      <c r="BW496" s="151"/>
      <c r="BX496" s="151"/>
      <c r="BY496" s="151"/>
    </row>
    <row r="497" customFormat="false" ht="12.75" hidden="false" customHeight="false" outlineLevel="0" collapsed="false">
      <c r="A497" s="160"/>
      <c r="B497" s="160"/>
      <c r="C497" s="160"/>
      <c r="D497" s="187"/>
      <c r="E497" s="187"/>
      <c r="F497" s="160"/>
      <c r="G497" s="160"/>
      <c r="H497" s="160"/>
      <c r="I497" s="160"/>
      <c r="J497" s="160"/>
      <c r="K497" s="160"/>
      <c r="L497" s="160"/>
      <c r="M497" s="160"/>
      <c r="N497" s="160"/>
      <c r="O497" s="160"/>
      <c r="P497" s="160"/>
      <c r="Q497" s="160"/>
      <c r="R497" s="160"/>
      <c r="S497" s="160"/>
      <c r="T497" s="143"/>
      <c r="U497" s="160"/>
      <c r="V497" s="160"/>
      <c r="W497" s="160"/>
      <c r="X497" s="160"/>
      <c r="Y497" s="160"/>
      <c r="Z497" s="160"/>
      <c r="AA497" s="160"/>
      <c r="AB497" s="160"/>
      <c r="AC497" s="160"/>
      <c r="AD497" s="160"/>
      <c r="AE497" s="160"/>
      <c r="AF497" s="160"/>
      <c r="AG497" s="160"/>
      <c r="AH497" s="160"/>
      <c r="AI497" s="160"/>
      <c r="AJ497" s="160"/>
      <c r="AK497" s="160"/>
      <c r="AL497" s="160"/>
      <c r="AM497" s="160"/>
      <c r="AN497" s="160"/>
      <c r="AO497" s="160"/>
      <c r="AP497" s="160"/>
      <c r="AQ497" s="160"/>
      <c r="AR497" s="160"/>
      <c r="AS497" s="160"/>
      <c r="AT497" s="160"/>
      <c r="AU497" s="160"/>
      <c r="AV497" s="160"/>
      <c r="AW497" s="188"/>
      <c r="AX497" s="180"/>
      <c r="AY497" s="180"/>
      <c r="AZ497" s="180"/>
      <c r="BA497" s="180"/>
      <c r="BB497" s="123"/>
      <c r="BC497" s="189"/>
      <c r="BD497" s="189"/>
      <c r="BE497" s="189"/>
      <c r="BF497" s="189"/>
      <c r="BG497" s="189"/>
      <c r="BI497" s="177"/>
      <c r="BJ497" s="177"/>
      <c r="BK497" s="177"/>
      <c r="BL497" s="177"/>
      <c r="BM497" s="176"/>
      <c r="BN497" s="176"/>
      <c r="BO497" s="153"/>
      <c r="BP497" s="176"/>
      <c r="BQ497" s="177"/>
      <c r="BR497" s="177"/>
      <c r="BS497" s="177"/>
      <c r="BT497" s="155"/>
      <c r="BU497" s="155"/>
      <c r="BV497" s="151"/>
      <c r="BW497" s="151"/>
      <c r="BX497" s="151"/>
      <c r="BY497" s="151"/>
    </row>
    <row r="498" customFormat="false" ht="12.75" hidden="false" customHeight="false" outlineLevel="0" collapsed="false">
      <c r="A498" s="160"/>
      <c r="B498" s="160"/>
      <c r="C498" s="160"/>
      <c r="D498" s="187"/>
      <c r="E498" s="187"/>
      <c r="F498" s="160"/>
      <c r="G498" s="160"/>
      <c r="H498" s="160"/>
      <c r="I498" s="160"/>
      <c r="J498" s="160"/>
      <c r="K498" s="160"/>
      <c r="L498" s="160"/>
      <c r="M498" s="160"/>
      <c r="N498" s="160"/>
      <c r="O498" s="160"/>
      <c r="P498" s="160"/>
      <c r="Q498" s="160"/>
      <c r="R498" s="160"/>
      <c r="S498" s="160"/>
      <c r="T498" s="143"/>
      <c r="U498" s="160"/>
      <c r="V498" s="160"/>
      <c r="W498" s="160"/>
      <c r="X498" s="160"/>
      <c r="Y498" s="160"/>
      <c r="Z498" s="160"/>
      <c r="AA498" s="160"/>
      <c r="AB498" s="160"/>
      <c r="AC498" s="160"/>
      <c r="AD498" s="160"/>
      <c r="AE498" s="160"/>
      <c r="AF498" s="160"/>
      <c r="AG498" s="160"/>
      <c r="AH498" s="160"/>
      <c r="AI498" s="160"/>
      <c r="AJ498" s="160"/>
      <c r="AK498" s="160"/>
      <c r="AL498" s="160"/>
      <c r="AM498" s="160"/>
      <c r="AN498" s="160"/>
      <c r="AO498" s="160"/>
      <c r="AP498" s="160"/>
      <c r="AQ498" s="160"/>
      <c r="AR498" s="160"/>
      <c r="AS498" s="160"/>
      <c r="AT498" s="160"/>
      <c r="AU498" s="160"/>
      <c r="AV498" s="160"/>
      <c r="AW498" s="188"/>
      <c r="AX498" s="180"/>
      <c r="AY498" s="180"/>
      <c r="AZ498" s="180"/>
      <c r="BA498" s="180"/>
      <c r="BB498" s="123"/>
      <c r="BC498" s="189"/>
      <c r="BD498" s="189"/>
      <c r="BE498" s="189"/>
      <c r="BF498" s="189"/>
      <c r="BG498" s="189"/>
      <c r="BI498" s="177"/>
      <c r="BJ498" s="177"/>
      <c r="BK498" s="177"/>
      <c r="BL498" s="177"/>
      <c r="BM498" s="176"/>
      <c r="BN498" s="176"/>
      <c r="BO498" s="153"/>
      <c r="BP498" s="176"/>
      <c r="BQ498" s="177"/>
      <c r="BR498" s="177"/>
      <c r="BS498" s="177"/>
      <c r="BT498" s="155"/>
      <c r="BU498" s="155"/>
      <c r="BV498" s="151"/>
      <c r="BW498" s="151"/>
      <c r="BX498" s="151"/>
      <c r="BY498" s="151"/>
    </row>
    <row r="499" customFormat="false" ht="12.75" hidden="false" customHeight="false" outlineLevel="0" collapsed="false">
      <c r="A499" s="160"/>
      <c r="B499" s="160"/>
      <c r="C499" s="160"/>
      <c r="D499" s="187"/>
      <c r="E499" s="187"/>
      <c r="F499" s="160"/>
      <c r="G499" s="160"/>
      <c r="H499" s="160"/>
      <c r="I499" s="160"/>
      <c r="J499" s="160"/>
      <c r="K499" s="160"/>
      <c r="L499" s="160"/>
      <c r="M499" s="160"/>
      <c r="N499" s="160"/>
      <c r="O499" s="160"/>
      <c r="P499" s="160"/>
      <c r="Q499" s="160"/>
      <c r="R499" s="160"/>
      <c r="S499" s="160"/>
      <c r="T499" s="143"/>
      <c r="U499" s="160"/>
      <c r="V499" s="160"/>
      <c r="W499" s="160"/>
      <c r="X499" s="160"/>
      <c r="Y499" s="160"/>
      <c r="Z499" s="160"/>
      <c r="AA499" s="160"/>
      <c r="AB499" s="160"/>
      <c r="AC499" s="160"/>
      <c r="AD499" s="160"/>
      <c r="AE499" s="160"/>
      <c r="AF499" s="160"/>
      <c r="AG499" s="160"/>
      <c r="AH499" s="160"/>
      <c r="AI499" s="160"/>
      <c r="AJ499" s="160"/>
      <c r="AK499" s="160"/>
      <c r="AL499" s="160"/>
      <c r="AM499" s="160"/>
      <c r="AN499" s="160"/>
      <c r="AO499" s="160"/>
      <c r="AP499" s="160"/>
      <c r="AQ499" s="160"/>
      <c r="AR499" s="160"/>
      <c r="AS499" s="160"/>
      <c r="AT499" s="160"/>
      <c r="AU499" s="160"/>
      <c r="AV499" s="160"/>
      <c r="AW499" s="188"/>
      <c r="AX499" s="180"/>
      <c r="AY499" s="180"/>
      <c r="AZ499" s="180"/>
      <c r="BA499" s="180"/>
      <c r="BB499" s="123"/>
      <c r="BC499" s="189"/>
      <c r="BD499" s="189"/>
      <c r="BE499" s="189"/>
      <c r="BF499" s="189"/>
      <c r="BG499" s="189"/>
      <c r="BI499" s="177"/>
      <c r="BJ499" s="177"/>
      <c r="BK499" s="177"/>
      <c r="BL499" s="177"/>
      <c r="BM499" s="176"/>
      <c r="BN499" s="176"/>
      <c r="BO499" s="153"/>
      <c r="BP499" s="176"/>
      <c r="BQ499" s="177"/>
      <c r="BR499" s="177"/>
      <c r="BS499" s="177"/>
      <c r="BT499" s="155"/>
      <c r="BU499" s="155"/>
      <c r="BV499" s="151"/>
      <c r="BW499" s="151"/>
      <c r="BX499" s="151"/>
      <c r="BY499" s="151"/>
    </row>
    <row r="500" customFormat="false" ht="12.75" hidden="false" customHeight="false" outlineLevel="0" collapsed="false">
      <c r="A500" s="160"/>
      <c r="B500" s="160"/>
      <c r="C500" s="160"/>
      <c r="D500" s="187"/>
      <c r="E500" s="187"/>
      <c r="F500" s="160"/>
      <c r="G500" s="160"/>
      <c r="H500" s="160"/>
      <c r="I500" s="160"/>
      <c r="J500" s="160"/>
      <c r="K500" s="160"/>
      <c r="L500" s="160"/>
      <c r="M500" s="160"/>
      <c r="N500" s="160"/>
      <c r="O500" s="160"/>
      <c r="P500" s="160"/>
      <c r="Q500" s="160"/>
      <c r="R500" s="160"/>
      <c r="S500" s="160"/>
      <c r="T500" s="143"/>
      <c r="U500" s="160"/>
      <c r="V500" s="160"/>
      <c r="W500" s="160"/>
      <c r="X500" s="160"/>
      <c r="Y500" s="160"/>
      <c r="Z500" s="160"/>
      <c r="AA500" s="160"/>
      <c r="AB500" s="160"/>
      <c r="AC500" s="160"/>
      <c r="AD500" s="160"/>
      <c r="AE500" s="160"/>
      <c r="AF500" s="160"/>
      <c r="AG500" s="160"/>
      <c r="AH500" s="160"/>
      <c r="AI500" s="160"/>
      <c r="AJ500" s="160"/>
      <c r="AK500" s="160"/>
      <c r="AL500" s="160"/>
      <c r="AM500" s="160"/>
      <c r="AN500" s="160"/>
      <c r="AO500" s="160"/>
      <c r="AP500" s="160"/>
      <c r="AQ500" s="160"/>
      <c r="AR500" s="160"/>
      <c r="AS500" s="160"/>
      <c r="AT500" s="160"/>
      <c r="AU500" s="160"/>
      <c r="AV500" s="160"/>
      <c r="AW500" s="188"/>
      <c r="AX500" s="180"/>
      <c r="AY500" s="180"/>
      <c r="AZ500" s="180"/>
      <c r="BA500" s="180"/>
      <c r="BB500" s="123"/>
      <c r="BC500" s="189"/>
      <c r="BD500" s="189"/>
      <c r="BE500" s="189"/>
      <c r="BF500" s="189"/>
      <c r="BG500" s="189"/>
      <c r="BI500" s="177"/>
      <c r="BJ500" s="177"/>
      <c r="BK500" s="177"/>
      <c r="BL500" s="177"/>
      <c r="BM500" s="176"/>
      <c r="BN500" s="176"/>
      <c r="BO500" s="153"/>
      <c r="BP500" s="176"/>
      <c r="BQ500" s="177"/>
      <c r="BR500" s="177"/>
      <c r="BS500" s="177"/>
      <c r="BT500" s="155"/>
      <c r="BU500" s="155"/>
      <c r="BV500" s="151"/>
      <c r="BW500" s="151"/>
      <c r="BX500" s="151"/>
      <c r="BY500" s="151"/>
    </row>
    <row r="501" customFormat="false" ht="12.75" hidden="false" customHeight="false" outlineLevel="0" collapsed="false">
      <c r="A501" s="160"/>
      <c r="B501" s="160"/>
      <c r="C501" s="160"/>
      <c r="D501" s="187"/>
      <c r="E501" s="187"/>
      <c r="F501" s="160"/>
      <c r="G501" s="160"/>
      <c r="H501" s="160"/>
      <c r="I501" s="160"/>
      <c r="J501" s="160"/>
      <c r="K501" s="160"/>
      <c r="L501" s="160"/>
      <c r="M501" s="160"/>
      <c r="N501" s="160"/>
      <c r="O501" s="160"/>
      <c r="P501" s="160"/>
      <c r="Q501" s="160"/>
      <c r="R501" s="160"/>
      <c r="S501" s="160"/>
      <c r="T501" s="143"/>
      <c r="U501" s="160"/>
      <c r="V501" s="160"/>
      <c r="W501" s="160"/>
      <c r="X501" s="160"/>
      <c r="Y501" s="160"/>
      <c r="Z501" s="160"/>
      <c r="AA501" s="160"/>
      <c r="AB501" s="160"/>
      <c r="AC501" s="160"/>
      <c r="AD501" s="160"/>
      <c r="AE501" s="160"/>
      <c r="AF501" s="160"/>
      <c r="AG501" s="160"/>
      <c r="AH501" s="160"/>
      <c r="AI501" s="160"/>
      <c r="AJ501" s="160"/>
      <c r="AK501" s="160"/>
      <c r="AL501" s="160"/>
      <c r="AM501" s="160"/>
      <c r="AN501" s="160"/>
      <c r="AO501" s="160"/>
      <c r="AP501" s="160"/>
      <c r="AQ501" s="160"/>
      <c r="AR501" s="160"/>
      <c r="AS501" s="160"/>
      <c r="AT501" s="160"/>
      <c r="AU501" s="160"/>
      <c r="AV501" s="160"/>
      <c r="AW501" s="188"/>
      <c r="AX501" s="180"/>
      <c r="AY501" s="180"/>
      <c r="AZ501" s="180"/>
      <c r="BA501" s="180"/>
      <c r="BB501" s="123"/>
      <c r="BC501" s="189"/>
      <c r="BD501" s="189"/>
      <c r="BE501" s="189"/>
      <c r="BF501" s="189"/>
      <c r="BG501" s="189"/>
      <c r="BI501" s="177"/>
      <c r="BJ501" s="177"/>
      <c r="BK501" s="177"/>
      <c r="BL501" s="177"/>
      <c r="BM501" s="176"/>
      <c r="BN501" s="176"/>
      <c r="BO501" s="153"/>
      <c r="BP501" s="176"/>
      <c r="BQ501" s="177"/>
      <c r="BR501" s="177"/>
      <c r="BS501" s="177"/>
      <c r="BT501" s="155"/>
      <c r="BU501" s="155"/>
      <c r="BV501" s="151"/>
      <c r="BW501" s="151"/>
      <c r="BX501" s="151"/>
      <c r="BY501" s="151"/>
    </row>
    <row r="502" customFormat="false" ht="12.75" hidden="false" customHeight="false" outlineLevel="0" collapsed="false">
      <c r="A502" s="160"/>
      <c r="B502" s="160"/>
      <c r="C502" s="160"/>
      <c r="D502" s="187"/>
      <c r="E502" s="187"/>
      <c r="F502" s="160"/>
      <c r="G502" s="160"/>
      <c r="H502" s="160"/>
      <c r="I502" s="160"/>
      <c r="J502" s="160"/>
      <c r="K502" s="160"/>
      <c r="L502" s="160"/>
      <c r="M502" s="160"/>
      <c r="N502" s="160"/>
      <c r="O502" s="160"/>
      <c r="P502" s="160"/>
      <c r="Q502" s="160"/>
      <c r="R502" s="160"/>
      <c r="S502" s="160"/>
      <c r="T502" s="143"/>
      <c r="U502" s="160"/>
      <c r="V502" s="160"/>
      <c r="W502" s="160"/>
      <c r="X502" s="160"/>
      <c r="Y502" s="160"/>
      <c r="Z502" s="160"/>
      <c r="AA502" s="160"/>
      <c r="AB502" s="160"/>
      <c r="AC502" s="160"/>
      <c r="AD502" s="160"/>
      <c r="AE502" s="160"/>
      <c r="AF502" s="160"/>
      <c r="AG502" s="160"/>
      <c r="AH502" s="160"/>
      <c r="AI502" s="160"/>
      <c r="AJ502" s="160"/>
      <c r="AK502" s="160"/>
      <c r="AL502" s="160"/>
      <c r="AM502" s="160"/>
      <c r="AN502" s="160"/>
      <c r="AO502" s="160"/>
      <c r="AP502" s="160"/>
      <c r="AQ502" s="160"/>
      <c r="AR502" s="160"/>
      <c r="AS502" s="160"/>
      <c r="AT502" s="160"/>
      <c r="AU502" s="160"/>
      <c r="AV502" s="160"/>
      <c r="AW502" s="188"/>
      <c r="AX502" s="180"/>
      <c r="AY502" s="180"/>
      <c r="AZ502" s="180"/>
      <c r="BA502" s="180"/>
      <c r="BB502" s="123"/>
      <c r="BC502" s="189"/>
      <c r="BD502" s="189"/>
      <c r="BE502" s="189"/>
      <c r="BF502" s="189"/>
      <c r="BG502" s="189"/>
      <c r="BI502" s="177"/>
      <c r="BJ502" s="177"/>
      <c r="BK502" s="177"/>
      <c r="BL502" s="177"/>
      <c r="BM502" s="176"/>
      <c r="BN502" s="176"/>
      <c r="BO502" s="153"/>
      <c r="BP502" s="176"/>
      <c r="BQ502" s="177"/>
      <c r="BR502" s="177"/>
      <c r="BS502" s="177"/>
      <c r="BT502" s="155"/>
      <c r="BU502" s="155"/>
      <c r="BV502" s="151"/>
      <c r="BW502" s="151"/>
      <c r="BX502" s="151"/>
      <c r="BY502" s="151"/>
    </row>
    <row r="503" customFormat="false" ht="12.75" hidden="false" customHeight="false" outlineLevel="0" collapsed="false">
      <c r="A503" s="160"/>
      <c r="B503" s="160"/>
      <c r="C503" s="160"/>
      <c r="D503" s="187"/>
      <c r="E503" s="187"/>
      <c r="F503" s="160"/>
      <c r="G503" s="160"/>
      <c r="H503" s="160"/>
      <c r="I503" s="160"/>
      <c r="J503" s="160"/>
      <c r="K503" s="160"/>
      <c r="L503" s="160"/>
      <c r="M503" s="160"/>
      <c r="N503" s="160"/>
      <c r="O503" s="160"/>
      <c r="P503" s="160"/>
      <c r="Q503" s="160"/>
      <c r="R503" s="160"/>
      <c r="S503" s="160"/>
      <c r="T503" s="143"/>
      <c r="U503" s="160"/>
      <c r="V503" s="160"/>
      <c r="W503" s="160"/>
      <c r="X503" s="160"/>
      <c r="Y503" s="160"/>
      <c r="Z503" s="160"/>
      <c r="AA503" s="160"/>
      <c r="AB503" s="160"/>
      <c r="AC503" s="160"/>
      <c r="AD503" s="160"/>
      <c r="AE503" s="160"/>
      <c r="AF503" s="160"/>
      <c r="AG503" s="160"/>
      <c r="AH503" s="160"/>
      <c r="AI503" s="160"/>
      <c r="AJ503" s="160"/>
      <c r="AK503" s="160"/>
      <c r="AL503" s="160"/>
      <c r="AM503" s="160"/>
      <c r="AN503" s="160"/>
      <c r="AO503" s="160"/>
      <c r="AP503" s="160"/>
      <c r="AQ503" s="160"/>
      <c r="AR503" s="160"/>
      <c r="AS503" s="160"/>
      <c r="AT503" s="160"/>
      <c r="AU503" s="160"/>
      <c r="AV503" s="160"/>
      <c r="AW503" s="188"/>
      <c r="AX503" s="180"/>
      <c r="AY503" s="180"/>
      <c r="AZ503" s="180"/>
      <c r="BA503" s="180"/>
      <c r="BB503" s="123"/>
      <c r="BC503" s="189"/>
      <c r="BD503" s="189"/>
      <c r="BE503" s="189"/>
      <c r="BF503" s="189"/>
      <c r="BG503" s="189"/>
      <c r="BI503" s="177"/>
      <c r="BJ503" s="177"/>
      <c r="BK503" s="177"/>
      <c r="BL503" s="177"/>
      <c r="BM503" s="176"/>
      <c r="BN503" s="176"/>
      <c r="BO503" s="153"/>
      <c r="BP503" s="176"/>
      <c r="BQ503" s="177"/>
      <c r="BR503" s="177"/>
      <c r="BS503" s="177"/>
      <c r="BT503" s="155"/>
      <c r="BU503" s="155"/>
      <c r="BV503" s="151"/>
      <c r="BW503" s="151"/>
      <c r="BX503" s="151"/>
      <c r="BY503" s="151"/>
    </row>
    <row r="504" customFormat="false" ht="12.75" hidden="false" customHeight="false" outlineLevel="0" collapsed="false">
      <c r="A504" s="160"/>
      <c r="B504" s="160"/>
      <c r="C504" s="160"/>
      <c r="D504" s="187"/>
      <c r="E504" s="187"/>
      <c r="F504" s="160"/>
      <c r="G504" s="160"/>
      <c r="H504" s="160"/>
      <c r="I504" s="160"/>
      <c r="J504" s="160"/>
      <c r="K504" s="160"/>
      <c r="L504" s="160"/>
      <c r="M504" s="160"/>
      <c r="N504" s="160"/>
      <c r="O504" s="160"/>
      <c r="P504" s="160"/>
      <c r="Q504" s="160"/>
      <c r="R504" s="160"/>
      <c r="S504" s="160"/>
      <c r="T504" s="143"/>
      <c r="U504" s="160"/>
      <c r="V504" s="160"/>
      <c r="W504" s="160"/>
      <c r="X504" s="160"/>
      <c r="Y504" s="160"/>
      <c r="Z504" s="160"/>
      <c r="AA504" s="160"/>
      <c r="AB504" s="160"/>
      <c r="AC504" s="160"/>
      <c r="AD504" s="160"/>
      <c r="AE504" s="160"/>
      <c r="AF504" s="160"/>
      <c r="AG504" s="160"/>
      <c r="AH504" s="160"/>
      <c r="AI504" s="160"/>
      <c r="AJ504" s="160"/>
      <c r="AK504" s="160"/>
      <c r="AL504" s="160"/>
      <c r="AM504" s="160"/>
      <c r="AN504" s="160"/>
      <c r="AO504" s="160"/>
      <c r="AP504" s="160"/>
      <c r="AQ504" s="160"/>
      <c r="AR504" s="160"/>
      <c r="AS504" s="160"/>
      <c r="AT504" s="160"/>
      <c r="AU504" s="160"/>
      <c r="AV504" s="160"/>
      <c r="AW504" s="188"/>
      <c r="AX504" s="180"/>
      <c r="AY504" s="180"/>
      <c r="AZ504" s="180"/>
      <c r="BA504" s="180"/>
      <c r="BB504" s="123"/>
      <c r="BC504" s="189"/>
      <c r="BD504" s="189"/>
      <c r="BE504" s="189"/>
      <c r="BF504" s="189"/>
      <c r="BG504" s="189"/>
      <c r="BI504" s="177"/>
      <c r="BJ504" s="177"/>
      <c r="BK504" s="177"/>
      <c r="BL504" s="177"/>
      <c r="BM504" s="176"/>
      <c r="BN504" s="176"/>
      <c r="BO504" s="153"/>
      <c r="BP504" s="176"/>
      <c r="BQ504" s="177"/>
      <c r="BR504" s="177"/>
      <c r="BS504" s="177"/>
      <c r="BT504" s="155"/>
      <c r="BU504" s="155"/>
      <c r="BV504" s="151"/>
      <c r="BW504" s="151"/>
      <c r="BX504" s="151"/>
      <c r="BY504" s="151"/>
    </row>
    <row r="505" customFormat="false" ht="12.75" hidden="false" customHeight="false" outlineLevel="0" collapsed="false">
      <c r="A505" s="160"/>
      <c r="B505" s="160"/>
      <c r="C505" s="160"/>
      <c r="D505" s="187"/>
      <c r="E505" s="187"/>
      <c r="F505" s="160"/>
      <c r="G505" s="160"/>
      <c r="H505" s="160"/>
      <c r="I505" s="160"/>
      <c r="J505" s="160"/>
      <c r="K505" s="160"/>
      <c r="L505" s="160"/>
      <c r="M505" s="160"/>
      <c r="N505" s="160"/>
      <c r="O505" s="160"/>
      <c r="P505" s="160"/>
      <c r="Q505" s="160"/>
      <c r="R505" s="160"/>
      <c r="S505" s="160"/>
      <c r="T505" s="143"/>
      <c r="U505" s="160"/>
      <c r="V505" s="160"/>
      <c r="W505" s="160"/>
      <c r="X505" s="160"/>
      <c r="Y505" s="160"/>
      <c r="Z505" s="160"/>
      <c r="AA505" s="160"/>
      <c r="AB505" s="160"/>
      <c r="AC505" s="160"/>
      <c r="AD505" s="160"/>
      <c r="AE505" s="160"/>
      <c r="AF505" s="160"/>
      <c r="AG505" s="160"/>
      <c r="AH505" s="160"/>
      <c r="AI505" s="160"/>
      <c r="AJ505" s="160"/>
      <c r="AK505" s="160"/>
      <c r="AL505" s="160"/>
      <c r="AM505" s="160"/>
      <c r="AN505" s="160"/>
      <c r="AO505" s="160"/>
      <c r="AP505" s="160"/>
      <c r="AQ505" s="160"/>
      <c r="AR505" s="160"/>
      <c r="AS505" s="160"/>
      <c r="AT505" s="160"/>
      <c r="AU505" s="160"/>
      <c r="AV505" s="160"/>
      <c r="AW505" s="188"/>
      <c r="AX505" s="180"/>
      <c r="AY505" s="180"/>
      <c r="AZ505" s="180"/>
      <c r="BA505" s="180"/>
      <c r="BB505" s="123"/>
      <c r="BC505" s="189"/>
      <c r="BD505" s="189"/>
      <c r="BE505" s="189"/>
      <c r="BF505" s="189"/>
      <c r="BG505" s="189"/>
      <c r="BI505" s="177"/>
      <c r="BJ505" s="177"/>
      <c r="BK505" s="177"/>
      <c r="BL505" s="177"/>
      <c r="BM505" s="176"/>
      <c r="BN505" s="176"/>
      <c r="BO505" s="153"/>
      <c r="BP505" s="176"/>
      <c r="BQ505" s="177"/>
      <c r="BR505" s="177"/>
      <c r="BS505" s="177"/>
      <c r="BT505" s="155"/>
      <c r="BU505" s="155"/>
      <c r="BV505" s="151"/>
      <c r="BW505" s="151"/>
      <c r="BX505" s="151"/>
      <c r="BY505" s="151"/>
    </row>
    <row r="506" customFormat="false" ht="12.75" hidden="false" customHeight="false" outlineLevel="0" collapsed="false">
      <c r="A506" s="160"/>
      <c r="B506" s="160"/>
      <c r="C506" s="160"/>
      <c r="D506" s="187"/>
      <c r="E506" s="187"/>
      <c r="F506" s="160"/>
      <c r="G506" s="160"/>
      <c r="H506" s="160"/>
      <c r="I506" s="160"/>
      <c r="J506" s="160"/>
      <c r="K506" s="160"/>
      <c r="L506" s="160"/>
      <c r="M506" s="160"/>
      <c r="N506" s="160"/>
      <c r="O506" s="160"/>
      <c r="P506" s="160"/>
      <c r="Q506" s="160"/>
      <c r="R506" s="160"/>
      <c r="S506" s="160"/>
      <c r="T506" s="143"/>
      <c r="U506" s="160"/>
      <c r="V506" s="160"/>
      <c r="W506" s="160"/>
      <c r="X506" s="160"/>
      <c r="Y506" s="160"/>
      <c r="Z506" s="160"/>
      <c r="AA506" s="160"/>
      <c r="AB506" s="160"/>
      <c r="AC506" s="160"/>
      <c r="AD506" s="160"/>
      <c r="AE506" s="160"/>
      <c r="AF506" s="160"/>
      <c r="AG506" s="160"/>
      <c r="AH506" s="160"/>
      <c r="AI506" s="160"/>
      <c r="AJ506" s="160"/>
      <c r="AK506" s="160"/>
      <c r="AL506" s="160"/>
      <c r="AM506" s="160"/>
      <c r="AN506" s="160"/>
      <c r="AO506" s="160"/>
      <c r="AP506" s="160"/>
      <c r="AQ506" s="160"/>
      <c r="AR506" s="160"/>
      <c r="AS506" s="160"/>
      <c r="AT506" s="160"/>
      <c r="AU506" s="160"/>
      <c r="AV506" s="160"/>
      <c r="AW506" s="188"/>
      <c r="AX506" s="180"/>
      <c r="AY506" s="180"/>
      <c r="AZ506" s="180"/>
      <c r="BA506" s="180"/>
      <c r="BB506" s="123"/>
      <c r="BC506" s="189"/>
      <c r="BD506" s="189"/>
      <c r="BE506" s="189"/>
      <c r="BF506" s="189"/>
      <c r="BG506" s="189"/>
      <c r="BI506" s="177"/>
      <c r="BJ506" s="177"/>
      <c r="BK506" s="177"/>
      <c r="BL506" s="177"/>
      <c r="BM506" s="176"/>
      <c r="BN506" s="176"/>
      <c r="BO506" s="153"/>
      <c r="BP506" s="176"/>
      <c r="BQ506" s="177"/>
      <c r="BR506" s="177"/>
      <c r="BS506" s="177"/>
      <c r="BT506" s="155"/>
      <c r="BU506" s="155"/>
      <c r="BV506" s="151"/>
      <c r="BW506" s="151"/>
      <c r="BX506" s="151"/>
      <c r="BY506" s="151"/>
    </row>
    <row r="507" customFormat="false" ht="12.75" hidden="false" customHeight="false" outlineLevel="0" collapsed="false">
      <c r="A507" s="160"/>
      <c r="B507" s="160"/>
      <c r="C507" s="160"/>
      <c r="D507" s="187"/>
      <c r="E507" s="187"/>
      <c r="F507" s="160"/>
      <c r="G507" s="160"/>
      <c r="H507" s="160"/>
      <c r="I507" s="160"/>
      <c r="J507" s="160"/>
      <c r="K507" s="160"/>
      <c r="L507" s="160"/>
      <c r="M507" s="160"/>
      <c r="N507" s="160"/>
      <c r="O507" s="160"/>
      <c r="P507" s="160"/>
      <c r="Q507" s="160"/>
      <c r="R507" s="160"/>
      <c r="S507" s="160"/>
      <c r="T507" s="143"/>
      <c r="U507" s="160"/>
      <c r="V507" s="160"/>
      <c r="W507" s="160"/>
      <c r="X507" s="160"/>
      <c r="Y507" s="160"/>
      <c r="Z507" s="160"/>
      <c r="AA507" s="160"/>
      <c r="AB507" s="160"/>
      <c r="AC507" s="160"/>
      <c r="AD507" s="160"/>
      <c r="AE507" s="160"/>
      <c r="AF507" s="160"/>
      <c r="AG507" s="160"/>
      <c r="AH507" s="160"/>
      <c r="AI507" s="160"/>
      <c r="AJ507" s="160"/>
      <c r="AK507" s="160"/>
      <c r="AL507" s="160"/>
      <c r="AM507" s="160"/>
      <c r="AN507" s="160"/>
      <c r="AO507" s="160"/>
      <c r="AP507" s="160"/>
      <c r="AQ507" s="160"/>
      <c r="AR507" s="160"/>
      <c r="AS507" s="160"/>
      <c r="AT507" s="160"/>
      <c r="AU507" s="160"/>
      <c r="AV507" s="160"/>
      <c r="AW507" s="188"/>
      <c r="AX507" s="180"/>
      <c r="AY507" s="180"/>
      <c r="AZ507" s="180"/>
      <c r="BA507" s="180"/>
      <c r="BB507" s="123"/>
      <c r="BC507" s="189"/>
      <c r="BD507" s="189"/>
      <c r="BE507" s="189"/>
      <c r="BF507" s="189"/>
      <c r="BG507" s="189"/>
      <c r="BI507" s="177"/>
      <c r="BJ507" s="177"/>
      <c r="BK507" s="177"/>
      <c r="BL507" s="177"/>
      <c r="BM507" s="176"/>
      <c r="BN507" s="176"/>
      <c r="BO507" s="153"/>
      <c r="BP507" s="176"/>
      <c r="BQ507" s="177"/>
      <c r="BR507" s="177"/>
      <c r="BS507" s="177"/>
      <c r="BT507" s="155"/>
      <c r="BU507" s="155"/>
      <c r="BV507" s="151"/>
      <c r="BW507" s="151"/>
      <c r="BX507" s="151"/>
      <c r="BY507" s="151"/>
    </row>
    <row r="508" customFormat="false" ht="12.75" hidden="false" customHeight="false" outlineLevel="0" collapsed="false">
      <c r="A508" s="160"/>
      <c r="B508" s="160"/>
      <c r="C508" s="160"/>
      <c r="D508" s="187"/>
      <c r="E508" s="187"/>
      <c r="F508" s="160"/>
      <c r="G508" s="160"/>
      <c r="H508" s="160"/>
      <c r="I508" s="160"/>
      <c r="J508" s="160"/>
      <c r="K508" s="160"/>
      <c r="L508" s="160"/>
      <c r="M508" s="160"/>
      <c r="N508" s="160"/>
      <c r="O508" s="160"/>
      <c r="P508" s="160"/>
      <c r="Q508" s="160"/>
      <c r="R508" s="160"/>
      <c r="S508" s="160"/>
      <c r="T508" s="143"/>
      <c r="U508" s="160"/>
      <c r="V508" s="160"/>
      <c r="W508" s="160"/>
      <c r="X508" s="160"/>
      <c r="Y508" s="160"/>
      <c r="Z508" s="160"/>
      <c r="AA508" s="160"/>
      <c r="AB508" s="160"/>
      <c r="AC508" s="160"/>
      <c r="AD508" s="160"/>
      <c r="AE508" s="160"/>
      <c r="AF508" s="160"/>
      <c r="AG508" s="160"/>
      <c r="AH508" s="160"/>
      <c r="AI508" s="160"/>
      <c r="AJ508" s="160"/>
      <c r="AK508" s="160"/>
      <c r="AL508" s="160"/>
      <c r="AM508" s="160"/>
      <c r="AN508" s="160"/>
      <c r="AO508" s="160"/>
      <c r="AP508" s="160"/>
      <c r="AQ508" s="160"/>
      <c r="AR508" s="160"/>
      <c r="AS508" s="160"/>
      <c r="AT508" s="160"/>
      <c r="AU508" s="160"/>
      <c r="AV508" s="160"/>
      <c r="AW508" s="188"/>
      <c r="AX508" s="180"/>
      <c r="AY508" s="180"/>
      <c r="AZ508" s="180"/>
      <c r="BA508" s="180"/>
      <c r="BB508" s="123"/>
      <c r="BC508" s="189"/>
      <c r="BD508" s="189"/>
      <c r="BE508" s="189"/>
      <c r="BF508" s="189"/>
      <c r="BG508" s="189"/>
      <c r="BI508" s="177"/>
      <c r="BJ508" s="177"/>
      <c r="BK508" s="177"/>
      <c r="BL508" s="177"/>
      <c r="BM508" s="176"/>
      <c r="BN508" s="176"/>
      <c r="BO508" s="153"/>
      <c r="BP508" s="176"/>
      <c r="BQ508" s="177"/>
      <c r="BR508" s="177"/>
      <c r="BS508" s="177"/>
      <c r="BT508" s="155"/>
      <c r="BU508" s="155"/>
      <c r="BV508" s="151"/>
      <c r="BW508" s="151"/>
      <c r="BX508" s="151"/>
      <c r="BY508" s="151"/>
    </row>
    <row r="509" customFormat="false" ht="12.75" hidden="false" customHeight="false" outlineLevel="0" collapsed="false">
      <c r="A509" s="160"/>
      <c r="B509" s="160"/>
      <c r="C509" s="160"/>
      <c r="D509" s="187"/>
      <c r="E509" s="187"/>
      <c r="F509" s="160"/>
      <c r="G509" s="160"/>
      <c r="H509" s="160"/>
      <c r="I509" s="160"/>
      <c r="J509" s="160"/>
      <c r="K509" s="160"/>
      <c r="L509" s="160"/>
      <c r="M509" s="160"/>
      <c r="N509" s="160"/>
      <c r="O509" s="160"/>
      <c r="P509" s="160"/>
      <c r="Q509" s="160"/>
      <c r="R509" s="160"/>
      <c r="S509" s="160"/>
      <c r="T509" s="143"/>
      <c r="U509" s="160"/>
      <c r="V509" s="160"/>
      <c r="W509" s="160"/>
      <c r="X509" s="160"/>
      <c r="Y509" s="160"/>
      <c r="Z509" s="160"/>
      <c r="AA509" s="160"/>
      <c r="AB509" s="160"/>
      <c r="AC509" s="160"/>
      <c r="AD509" s="160"/>
      <c r="AE509" s="160"/>
      <c r="AF509" s="160"/>
      <c r="AG509" s="160"/>
      <c r="AH509" s="160"/>
      <c r="AI509" s="160"/>
      <c r="AJ509" s="160"/>
      <c r="AK509" s="160"/>
      <c r="AL509" s="160"/>
      <c r="AM509" s="160"/>
      <c r="AN509" s="160"/>
      <c r="AO509" s="160"/>
      <c r="AP509" s="160"/>
      <c r="AQ509" s="160"/>
      <c r="AR509" s="160"/>
      <c r="AS509" s="160"/>
      <c r="AT509" s="160"/>
      <c r="AU509" s="160"/>
      <c r="AV509" s="160"/>
      <c r="AW509" s="188"/>
      <c r="AX509" s="180"/>
      <c r="AY509" s="180"/>
      <c r="AZ509" s="180"/>
      <c r="BA509" s="180"/>
      <c r="BB509" s="123"/>
      <c r="BC509" s="189"/>
      <c r="BD509" s="189"/>
      <c r="BE509" s="189"/>
      <c r="BF509" s="189"/>
      <c r="BG509" s="189"/>
      <c r="BI509" s="177"/>
      <c r="BJ509" s="177"/>
      <c r="BK509" s="177"/>
      <c r="BL509" s="177"/>
      <c r="BM509" s="176"/>
      <c r="BN509" s="176"/>
      <c r="BO509" s="153"/>
      <c r="BP509" s="176"/>
      <c r="BQ509" s="177"/>
      <c r="BR509" s="177"/>
      <c r="BS509" s="177"/>
      <c r="BT509" s="155"/>
      <c r="BU509" s="155"/>
      <c r="BV509" s="151"/>
      <c r="BW509" s="151"/>
      <c r="BX509" s="151"/>
      <c r="BY509" s="151"/>
    </row>
    <row r="510" customFormat="false" ht="12.75" hidden="false" customHeight="false" outlineLevel="0" collapsed="false">
      <c r="A510" s="160"/>
      <c r="B510" s="160"/>
      <c r="C510" s="160"/>
      <c r="D510" s="187"/>
      <c r="E510" s="187"/>
      <c r="F510" s="160"/>
      <c r="G510" s="160"/>
      <c r="H510" s="160"/>
      <c r="I510" s="160"/>
      <c r="J510" s="160"/>
      <c r="K510" s="160"/>
      <c r="L510" s="160"/>
      <c r="M510" s="160"/>
      <c r="N510" s="160"/>
      <c r="O510" s="160"/>
      <c r="P510" s="160"/>
      <c r="Q510" s="160"/>
      <c r="R510" s="160"/>
      <c r="S510" s="160"/>
      <c r="T510" s="143"/>
      <c r="U510" s="160"/>
      <c r="V510" s="160"/>
      <c r="W510" s="160"/>
      <c r="X510" s="160"/>
      <c r="Y510" s="160"/>
      <c r="Z510" s="160"/>
      <c r="AA510" s="160"/>
      <c r="AB510" s="160"/>
      <c r="AC510" s="160"/>
      <c r="AD510" s="160"/>
      <c r="AE510" s="160"/>
      <c r="AF510" s="160"/>
      <c r="AG510" s="160"/>
      <c r="AH510" s="160"/>
      <c r="AI510" s="160"/>
      <c r="AJ510" s="160"/>
      <c r="AK510" s="160"/>
      <c r="AL510" s="160"/>
      <c r="AM510" s="160"/>
      <c r="AN510" s="160"/>
      <c r="AO510" s="160"/>
      <c r="AP510" s="160"/>
      <c r="AQ510" s="160"/>
      <c r="AR510" s="160"/>
      <c r="AS510" s="160"/>
      <c r="AT510" s="160"/>
      <c r="AU510" s="160"/>
      <c r="AV510" s="160"/>
      <c r="AW510" s="188"/>
      <c r="AX510" s="180"/>
      <c r="AY510" s="180"/>
      <c r="AZ510" s="180"/>
      <c r="BA510" s="180"/>
      <c r="BB510" s="123"/>
      <c r="BC510" s="189"/>
      <c r="BD510" s="189"/>
      <c r="BE510" s="189"/>
      <c r="BF510" s="189"/>
      <c r="BG510" s="189"/>
      <c r="BI510" s="177"/>
      <c r="BJ510" s="177"/>
      <c r="BK510" s="177"/>
      <c r="BL510" s="177"/>
      <c r="BM510" s="176"/>
      <c r="BN510" s="176"/>
      <c r="BO510" s="153"/>
      <c r="BP510" s="176"/>
      <c r="BQ510" s="177"/>
      <c r="BR510" s="177"/>
      <c r="BS510" s="177"/>
      <c r="BT510" s="155"/>
      <c r="BU510" s="155"/>
      <c r="BV510" s="151"/>
      <c r="BW510" s="151"/>
      <c r="BX510" s="151"/>
      <c r="BY510" s="151"/>
    </row>
    <row r="511" customFormat="false" ht="12.75" hidden="false" customHeight="false" outlineLevel="0" collapsed="false">
      <c r="A511" s="160"/>
      <c r="B511" s="160"/>
      <c r="C511" s="160"/>
      <c r="D511" s="187"/>
      <c r="E511" s="187"/>
      <c r="F511" s="160"/>
      <c r="G511" s="160"/>
      <c r="H511" s="160"/>
      <c r="I511" s="160"/>
      <c r="J511" s="160"/>
      <c r="K511" s="160"/>
      <c r="L511" s="160"/>
      <c r="M511" s="160"/>
      <c r="N511" s="160"/>
      <c r="O511" s="160"/>
      <c r="P511" s="160"/>
      <c r="Q511" s="160"/>
      <c r="R511" s="160"/>
      <c r="S511" s="160"/>
      <c r="T511" s="143"/>
      <c r="U511" s="160"/>
      <c r="V511" s="160"/>
      <c r="W511" s="160"/>
      <c r="X511" s="160"/>
      <c r="Y511" s="160"/>
      <c r="Z511" s="160"/>
      <c r="AA511" s="160"/>
      <c r="AB511" s="160"/>
      <c r="AC511" s="160"/>
      <c r="AD511" s="160"/>
      <c r="AE511" s="160"/>
      <c r="AF511" s="160"/>
      <c r="AG511" s="160"/>
      <c r="AH511" s="160"/>
      <c r="AI511" s="160"/>
      <c r="AJ511" s="160"/>
      <c r="AK511" s="160"/>
      <c r="AL511" s="160"/>
      <c r="AM511" s="160"/>
      <c r="AN511" s="160"/>
      <c r="AO511" s="160"/>
      <c r="AP511" s="160"/>
      <c r="AQ511" s="160"/>
      <c r="AR511" s="160"/>
      <c r="AS511" s="160"/>
      <c r="AT511" s="160"/>
      <c r="AU511" s="160"/>
      <c r="AV511" s="160"/>
      <c r="AW511" s="188"/>
      <c r="AX511" s="180"/>
      <c r="AY511" s="180"/>
      <c r="AZ511" s="180"/>
      <c r="BA511" s="180"/>
      <c r="BB511" s="123"/>
      <c r="BC511" s="189"/>
      <c r="BD511" s="189"/>
      <c r="BE511" s="189"/>
      <c r="BF511" s="189"/>
      <c r="BG511" s="189"/>
      <c r="BI511" s="177"/>
      <c r="BJ511" s="177"/>
      <c r="BK511" s="177"/>
      <c r="BL511" s="177"/>
      <c r="BM511" s="176"/>
      <c r="BN511" s="176"/>
      <c r="BO511" s="153"/>
      <c r="BP511" s="176"/>
      <c r="BQ511" s="177"/>
      <c r="BR511" s="177"/>
      <c r="BS511" s="177"/>
      <c r="BT511" s="155"/>
      <c r="BU511" s="155"/>
      <c r="BV511" s="151"/>
      <c r="BW511" s="151"/>
      <c r="BX511" s="151"/>
      <c r="BY511" s="151"/>
    </row>
    <row r="512" customFormat="false" ht="12.75" hidden="false" customHeight="false" outlineLevel="0" collapsed="false">
      <c r="A512" s="160"/>
      <c r="B512" s="160"/>
      <c r="C512" s="160"/>
      <c r="D512" s="187"/>
      <c r="E512" s="187"/>
      <c r="F512" s="160"/>
      <c r="G512" s="160"/>
      <c r="H512" s="160"/>
      <c r="I512" s="160"/>
      <c r="J512" s="160"/>
      <c r="K512" s="160"/>
      <c r="L512" s="160"/>
      <c r="M512" s="160"/>
      <c r="N512" s="160"/>
      <c r="O512" s="160"/>
      <c r="P512" s="160"/>
      <c r="Q512" s="160"/>
      <c r="R512" s="160"/>
      <c r="S512" s="160"/>
      <c r="T512" s="143"/>
      <c r="U512" s="160"/>
      <c r="V512" s="160"/>
      <c r="W512" s="160"/>
      <c r="X512" s="160"/>
      <c r="Y512" s="160"/>
      <c r="Z512" s="160"/>
      <c r="AA512" s="160"/>
      <c r="AB512" s="160"/>
      <c r="AC512" s="160"/>
      <c r="AD512" s="160"/>
      <c r="AE512" s="160"/>
      <c r="AF512" s="160"/>
      <c r="AG512" s="160"/>
      <c r="AH512" s="160"/>
      <c r="AI512" s="160"/>
      <c r="AJ512" s="160"/>
      <c r="AK512" s="160"/>
      <c r="AL512" s="160"/>
      <c r="AM512" s="160"/>
      <c r="AN512" s="160"/>
      <c r="AO512" s="160"/>
      <c r="AP512" s="160"/>
      <c r="AQ512" s="160"/>
      <c r="AR512" s="160"/>
      <c r="AS512" s="160"/>
      <c r="AT512" s="160"/>
      <c r="AU512" s="160"/>
      <c r="AV512" s="160"/>
      <c r="AW512" s="188"/>
      <c r="AX512" s="180"/>
      <c r="AY512" s="180"/>
      <c r="AZ512" s="180"/>
      <c r="BA512" s="180"/>
      <c r="BB512" s="123"/>
      <c r="BC512" s="189"/>
      <c r="BD512" s="189"/>
      <c r="BE512" s="189"/>
      <c r="BF512" s="189"/>
      <c r="BG512" s="189"/>
      <c r="BI512" s="177"/>
      <c r="BJ512" s="177"/>
      <c r="BK512" s="177"/>
      <c r="BL512" s="177"/>
      <c r="BM512" s="176"/>
      <c r="BN512" s="176"/>
      <c r="BO512" s="153"/>
      <c r="BP512" s="176"/>
      <c r="BQ512" s="177"/>
      <c r="BR512" s="177"/>
      <c r="BS512" s="177"/>
      <c r="BT512" s="155"/>
      <c r="BU512" s="155"/>
      <c r="BV512" s="151"/>
      <c r="BW512" s="151"/>
      <c r="BX512" s="151"/>
      <c r="BY512" s="151"/>
    </row>
    <row r="513" customFormat="false" ht="12.75" hidden="false" customHeight="false" outlineLevel="0" collapsed="false">
      <c r="A513" s="160"/>
      <c r="B513" s="160"/>
      <c r="C513" s="160"/>
      <c r="D513" s="187"/>
      <c r="E513" s="187"/>
      <c r="F513" s="160"/>
      <c r="G513" s="160"/>
      <c r="H513" s="160"/>
      <c r="I513" s="160"/>
      <c r="J513" s="160"/>
      <c r="K513" s="160"/>
      <c r="L513" s="160"/>
      <c r="M513" s="160"/>
      <c r="N513" s="160"/>
      <c r="O513" s="160"/>
      <c r="P513" s="160"/>
      <c r="Q513" s="160"/>
      <c r="R513" s="160"/>
      <c r="S513" s="160"/>
      <c r="T513" s="143"/>
      <c r="U513" s="160"/>
      <c r="V513" s="160"/>
      <c r="W513" s="160"/>
      <c r="X513" s="160"/>
      <c r="Y513" s="160"/>
      <c r="Z513" s="160"/>
      <c r="AA513" s="160"/>
      <c r="AB513" s="160"/>
      <c r="AC513" s="160"/>
      <c r="AD513" s="160"/>
      <c r="AE513" s="160"/>
      <c r="AF513" s="160"/>
      <c r="AG513" s="160"/>
      <c r="AH513" s="160"/>
      <c r="AI513" s="160"/>
      <c r="AJ513" s="160"/>
      <c r="AK513" s="160"/>
      <c r="AL513" s="160"/>
      <c r="AM513" s="160"/>
      <c r="AN513" s="160"/>
      <c r="AO513" s="160"/>
      <c r="AP513" s="160"/>
      <c r="AQ513" s="160"/>
      <c r="AR513" s="160"/>
      <c r="AS513" s="160"/>
      <c r="AT513" s="160"/>
      <c r="AU513" s="160"/>
      <c r="AV513" s="160"/>
      <c r="AW513" s="188"/>
      <c r="AX513" s="180"/>
      <c r="AY513" s="180"/>
      <c r="AZ513" s="180"/>
      <c r="BA513" s="180"/>
      <c r="BB513" s="123"/>
      <c r="BC513" s="189"/>
      <c r="BD513" s="189"/>
      <c r="BE513" s="189"/>
      <c r="BF513" s="189"/>
      <c r="BG513" s="189"/>
      <c r="BI513" s="177"/>
      <c r="BJ513" s="177"/>
      <c r="BK513" s="177"/>
      <c r="BL513" s="177"/>
      <c r="BM513" s="176"/>
      <c r="BN513" s="176"/>
      <c r="BO513" s="153"/>
      <c r="BP513" s="176"/>
      <c r="BQ513" s="177"/>
      <c r="BR513" s="177"/>
      <c r="BS513" s="177"/>
      <c r="BT513" s="155"/>
      <c r="BU513" s="155"/>
      <c r="BV513" s="151"/>
      <c r="BW513" s="151"/>
      <c r="BX513" s="151"/>
      <c r="BY513" s="151"/>
    </row>
    <row r="514" customFormat="false" ht="12.75" hidden="false" customHeight="false" outlineLevel="0" collapsed="false">
      <c r="A514" s="160"/>
      <c r="B514" s="160"/>
      <c r="C514" s="160"/>
      <c r="D514" s="187"/>
      <c r="E514" s="187"/>
      <c r="F514" s="160"/>
      <c r="G514" s="160"/>
      <c r="H514" s="160"/>
      <c r="I514" s="160"/>
      <c r="J514" s="160"/>
      <c r="K514" s="160"/>
      <c r="L514" s="160"/>
      <c r="M514" s="160"/>
      <c r="N514" s="160"/>
      <c r="O514" s="160"/>
      <c r="P514" s="160"/>
      <c r="Q514" s="160"/>
      <c r="R514" s="160"/>
      <c r="S514" s="160"/>
      <c r="T514" s="143"/>
      <c r="U514" s="160"/>
      <c r="V514" s="160"/>
      <c r="W514" s="160"/>
      <c r="X514" s="160"/>
      <c r="Y514" s="160"/>
      <c r="Z514" s="160"/>
      <c r="AA514" s="160"/>
      <c r="AB514" s="160"/>
      <c r="AC514" s="160"/>
      <c r="AD514" s="160"/>
      <c r="AE514" s="160"/>
      <c r="AF514" s="160"/>
      <c r="AG514" s="160"/>
      <c r="AH514" s="160"/>
      <c r="AI514" s="160"/>
      <c r="AJ514" s="160"/>
      <c r="AK514" s="160"/>
      <c r="AL514" s="160"/>
      <c r="AM514" s="160"/>
      <c r="AN514" s="160"/>
      <c r="AO514" s="160"/>
      <c r="AP514" s="160"/>
      <c r="AQ514" s="160"/>
      <c r="AR514" s="160"/>
      <c r="AS514" s="160"/>
      <c r="AT514" s="160"/>
      <c r="AU514" s="160"/>
      <c r="AV514" s="160"/>
      <c r="AW514" s="188"/>
      <c r="AX514" s="180"/>
      <c r="AY514" s="180"/>
      <c r="AZ514" s="180"/>
      <c r="BA514" s="180"/>
      <c r="BB514" s="123"/>
      <c r="BC514" s="189"/>
      <c r="BD514" s="189"/>
      <c r="BE514" s="189"/>
      <c r="BF514" s="189"/>
      <c r="BG514" s="189"/>
      <c r="BI514" s="177"/>
      <c r="BJ514" s="177"/>
      <c r="BK514" s="177"/>
      <c r="BL514" s="177"/>
      <c r="BM514" s="176"/>
      <c r="BN514" s="176"/>
      <c r="BO514" s="153"/>
      <c r="BP514" s="176"/>
      <c r="BQ514" s="177"/>
      <c r="BR514" s="177"/>
      <c r="BS514" s="177"/>
      <c r="BT514" s="155"/>
      <c r="BU514" s="155"/>
      <c r="BV514" s="151"/>
      <c r="BW514" s="151"/>
      <c r="BX514" s="151"/>
      <c r="BY514" s="151"/>
    </row>
    <row r="515" customFormat="false" ht="12.75" hidden="false" customHeight="false" outlineLevel="0" collapsed="false">
      <c r="A515" s="160"/>
      <c r="B515" s="160"/>
      <c r="C515" s="160"/>
      <c r="D515" s="187"/>
      <c r="E515" s="187"/>
      <c r="F515" s="160"/>
      <c r="G515" s="160"/>
      <c r="H515" s="160"/>
      <c r="I515" s="160"/>
      <c r="J515" s="160"/>
      <c r="K515" s="160"/>
      <c r="L515" s="160"/>
      <c r="M515" s="160"/>
      <c r="N515" s="160"/>
      <c r="O515" s="160"/>
      <c r="P515" s="160"/>
      <c r="Q515" s="160"/>
      <c r="R515" s="160"/>
      <c r="S515" s="160"/>
      <c r="T515" s="143"/>
      <c r="U515" s="160"/>
      <c r="V515" s="160"/>
      <c r="W515" s="160"/>
      <c r="X515" s="160"/>
      <c r="Y515" s="160"/>
      <c r="Z515" s="160"/>
      <c r="AA515" s="160"/>
      <c r="AB515" s="160"/>
      <c r="AC515" s="160"/>
      <c r="AD515" s="160"/>
      <c r="AE515" s="160"/>
      <c r="AF515" s="160"/>
      <c r="AG515" s="160"/>
      <c r="AH515" s="160"/>
      <c r="AI515" s="160"/>
      <c r="AJ515" s="160"/>
      <c r="AK515" s="160"/>
      <c r="AL515" s="160"/>
      <c r="AM515" s="160"/>
      <c r="AN515" s="160"/>
      <c r="AO515" s="160"/>
      <c r="AP515" s="160"/>
      <c r="AQ515" s="160"/>
      <c r="AR515" s="160"/>
      <c r="AS515" s="160"/>
      <c r="AT515" s="160"/>
      <c r="AU515" s="160"/>
      <c r="AV515" s="160"/>
      <c r="AW515" s="188"/>
      <c r="AX515" s="180"/>
      <c r="AY515" s="180"/>
      <c r="AZ515" s="180"/>
      <c r="BA515" s="180"/>
      <c r="BB515" s="123"/>
      <c r="BC515" s="189"/>
      <c r="BD515" s="189"/>
      <c r="BE515" s="189"/>
      <c r="BF515" s="189"/>
      <c r="BG515" s="189"/>
      <c r="BI515" s="177"/>
      <c r="BJ515" s="177"/>
      <c r="BK515" s="177"/>
      <c r="BL515" s="177"/>
      <c r="BM515" s="176"/>
      <c r="BN515" s="176"/>
      <c r="BO515" s="153"/>
      <c r="BP515" s="176"/>
      <c r="BQ515" s="177"/>
      <c r="BR515" s="177"/>
      <c r="BS515" s="177"/>
      <c r="BT515" s="155"/>
      <c r="BU515" s="155"/>
      <c r="BV515" s="151"/>
      <c r="BW515" s="151"/>
      <c r="BX515" s="151"/>
      <c r="BY515" s="151"/>
    </row>
    <row r="516" customFormat="false" ht="12.75" hidden="false" customHeight="false" outlineLevel="0" collapsed="false">
      <c r="A516" s="160"/>
      <c r="B516" s="160"/>
      <c r="C516" s="160"/>
      <c r="D516" s="187"/>
      <c r="E516" s="187"/>
      <c r="F516" s="160"/>
      <c r="G516" s="160"/>
      <c r="H516" s="160"/>
      <c r="I516" s="160"/>
      <c r="J516" s="160"/>
      <c r="K516" s="160"/>
      <c r="L516" s="160"/>
      <c r="M516" s="160"/>
      <c r="N516" s="160"/>
      <c r="O516" s="160"/>
      <c r="P516" s="160"/>
      <c r="Q516" s="160"/>
      <c r="R516" s="160"/>
      <c r="S516" s="160"/>
      <c r="T516" s="143"/>
      <c r="U516" s="160"/>
      <c r="V516" s="160"/>
      <c r="W516" s="160"/>
      <c r="X516" s="160"/>
      <c r="Y516" s="160"/>
      <c r="Z516" s="160"/>
      <c r="AA516" s="160"/>
      <c r="AB516" s="160"/>
      <c r="AC516" s="160"/>
      <c r="AD516" s="160"/>
      <c r="AE516" s="160"/>
      <c r="AF516" s="160"/>
      <c r="AG516" s="160"/>
      <c r="AH516" s="160"/>
      <c r="AI516" s="160"/>
      <c r="AJ516" s="160"/>
      <c r="AK516" s="160"/>
      <c r="AL516" s="160"/>
      <c r="AM516" s="160"/>
      <c r="AN516" s="160"/>
      <c r="AO516" s="160"/>
      <c r="AP516" s="160"/>
      <c r="AQ516" s="160"/>
      <c r="AR516" s="160"/>
      <c r="AS516" s="160"/>
      <c r="AT516" s="160"/>
      <c r="AU516" s="160"/>
      <c r="AV516" s="160"/>
      <c r="AW516" s="188"/>
      <c r="AX516" s="180"/>
      <c r="AY516" s="180"/>
      <c r="AZ516" s="180"/>
      <c r="BA516" s="180"/>
      <c r="BB516" s="123"/>
      <c r="BC516" s="189"/>
      <c r="BD516" s="189"/>
      <c r="BE516" s="189"/>
      <c r="BF516" s="189"/>
      <c r="BG516" s="189"/>
      <c r="BI516" s="177"/>
      <c r="BJ516" s="177"/>
      <c r="BK516" s="177"/>
      <c r="BL516" s="177"/>
      <c r="BM516" s="176"/>
      <c r="BN516" s="176"/>
      <c r="BO516" s="153"/>
      <c r="BP516" s="176"/>
      <c r="BQ516" s="177"/>
      <c r="BR516" s="177"/>
      <c r="BS516" s="177"/>
      <c r="BT516" s="155"/>
      <c r="BU516" s="155"/>
      <c r="BV516" s="151"/>
      <c r="BW516" s="151"/>
      <c r="BX516" s="151"/>
      <c r="BY516" s="151"/>
    </row>
    <row r="517" customFormat="false" ht="12.75" hidden="false" customHeight="false" outlineLevel="0" collapsed="false">
      <c r="A517" s="160"/>
      <c r="B517" s="160"/>
      <c r="C517" s="160"/>
      <c r="D517" s="187"/>
      <c r="E517" s="187"/>
      <c r="F517" s="160"/>
      <c r="G517" s="160"/>
      <c r="H517" s="160"/>
      <c r="I517" s="160"/>
      <c r="J517" s="160"/>
      <c r="K517" s="160"/>
      <c r="L517" s="160"/>
      <c r="M517" s="160"/>
      <c r="N517" s="160"/>
      <c r="O517" s="160"/>
      <c r="P517" s="160"/>
      <c r="Q517" s="160"/>
      <c r="R517" s="160"/>
      <c r="S517" s="160"/>
      <c r="T517" s="143"/>
      <c r="U517" s="160"/>
      <c r="V517" s="160"/>
      <c r="W517" s="160"/>
      <c r="X517" s="160"/>
      <c r="Y517" s="160"/>
      <c r="Z517" s="160"/>
      <c r="AA517" s="160"/>
      <c r="AB517" s="160"/>
      <c r="AC517" s="160"/>
      <c r="AD517" s="160"/>
      <c r="AE517" s="160"/>
      <c r="AF517" s="160"/>
      <c r="AG517" s="160"/>
      <c r="AH517" s="160"/>
      <c r="AI517" s="160"/>
      <c r="AJ517" s="160"/>
      <c r="AK517" s="160"/>
      <c r="AL517" s="160"/>
      <c r="AM517" s="160"/>
      <c r="AN517" s="160"/>
      <c r="AO517" s="160"/>
      <c r="AP517" s="160"/>
      <c r="AQ517" s="160"/>
      <c r="AR517" s="160"/>
      <c r="AS517" s="160"/>
      <c r="AT517" s="160"/>
      <c r="AU517" s="160"/>
      <c r="AV517" s="160"/>
      <c r="AW517" s="188"/>
      <c r="AX517" s="180"/>
      <c r="AY517" s="180"/>
      <c r="AZ517" s="180"/>
      <c r="BA517" s="180"/>
      <c r="BB517" s="123"/>
      <c r="BC517" s="189"/>
      <c r="BD517" s="189"/>
      <c r="BE517" s="189"/>
      <c r="BF517" s="189"/>
      <c r="BG517" s="189"/>
      <c r="BI517" s="177"/>
      <c r="BJ517" s="177"/>
      <c r="BK517" s="177"/>
      <c r="BL517" s="177"/>
      <c r="BM517" s="176"/>
      <c r="BN517" s="176"/>
      <c r="BO517" s="153"/>
      <c r="BP517" s="176"/>
      <c r="BQ517" s="177"/>
      <c r="BR517" s="177"/>
      <c r="BS517" s="177"/>
      <c r="BT517" s="155"/>
      <c r="BU517" s="155"/>
      <c r="BV517" s="151"/>
      <c r="BW517" s="151"/>
      <c r="BX517" s="151"/>
      <c r="BY517" s="151"/>
    </row>
    <row r="518" customFormat="false" ht="12.75" hidden="false" customHeight="false" outlineLevel="0" collapsed="false">
      <c r="A518" s="160"/>
      <c r="B518" s="160"/>
      <c r="C518" s="160"/>
      <c r="D518" s="187"/>
      <c r="E518" s="187"/>
      <c r="F518" s="160"/>
      <c r="G518" s="160"/>
      <c r="H518" s="160"/>
      <c r="I518" s="160"/>
      <c r="J518" s="160"/>
      <c r="K518" s="160"/>
      <c r="L518" s="160"/>
      <c r="M518" s="160"/>
      <c r="N518" s="160"/>
      <c r="O518" s="160"/>
      <c r="P518" s="160"/>
      <c r="Q518" s="160"/>
      <c r="R518" s="160"/>
      <c r="S518" s="160"/>
      <c r="T518" s="143"/>
      <c r="U518" s="160"/>
      <c r="V518" s="160"/>
      <c r="W518" s="160"/>
      <c r="X518" s="160"/>
      <c r="Y518" s="160"/>
      <c r="Z518" s="160"/>
      <c r="AA518" s="160"/>
      <c r="AB518" s="160"/>
      <c r="AC518" s="160"/>
      <c r="AD518" s="160"/>
      <c r="AE518" s="160"/>
      <c r="AF518" s="160"/>
      <c r="AG518" s="160"/>
      <c r="AH518" s="160"/>
      <c r="AI518" s="160"/>
      <c r="AJ518" s="160"/>
      <c r="AK518" s="160"/>
      <c r="AL518" s="160"/>
      <c r="AM518" s="160"/>
      <c r="AN518" s="160"/>
      <c r="AO518" s="160"/>
      <c r="AP518" s="160"/>
      <c r="AQ518" s="160"/>
      <c r="AR518" s="160"/>
      <c r="AS518" s="160"/>
      <c r="AT518" s="160"/>
      <c r="AU518" s="160"/>
      <c r="AV518" s="160"/>
      <c r="AW518" s="188"/>
      <c r="AX518" s="180"/>
      <c r="AY518" s="180"/>
      <c r="AZ518" s="180"/>
      <c r="BA518" s="180"/>
      <c r="BB518" s="123"/>
      <c r="BC518" s="189"/>
      <c r="BD518" s="189"/>
      <c r="BE518" s="189"/>
      <c r="BF518" s="189"/>
      <c r="BG518" s="189"/>
      <c r="BI518" s="177"/>
      <c r="BJ518" s="177"/>
      <c r="BK518" s="177"/>
      <c r="BL518" s="177"/>
      <c r="BM518" s="176"/>
      <c r="BN518" s="176"/>
      <c r="BO518" s="153"/>
      <c r="BP518" s="176"/>
      <c r="BQ518" s="177"/>
      <c r="BR518" s="177"/>
      <c r="BS518" s="177"/>
      <c r="BT518" s="155"/>
      <c r="BU518" s="155"/>
      <c r="BV518" s="151"/>
      <c r="BW518" s="151"/>
      <c r="BX518" s="151"/>
      <c r="BY518" s="151"/>
    </row>
    <row r="519" customFormat="false" ht="12.75" hidden="false" customHeight="false" outlineLevel="0" collapsed="false">
      <c r="A519" s="160"/>
      <c r="B519" s="160"/>
      <c r="C519" s="160"/>
      <c r="D519" s="187"/>
      <c r="E519" s="187"/>
      <c r="F519" s="160"/>
      <c r="G519" s="160"/>
      <c r="H519" s="160"/>
      <c r="I519" s="160"/>
      <c r="J519" s="160"/>
      <c r="K519" s="160"/>
      <c r="L519" s="160"/>
      <c r="M519" s="160"/>
      <c r="N519" s="160"/>
      <c r="O519" s="160"/>
      <c r="P519" s="160"/>
      <c r="Q519" s="160"/>
      <c r="R519" s="160"/>
      <c r="S519" s="160"/>
      <c r="T519" s="143"/>
      <c r="U519" s="160"/>
      <c r="V519" s="160"/>
      <c r="W519" s="160"/>
      <c r="X519" s="160"/>
      <c r="Y519" s="160"/>
      <c r="Z519" s="160"/>
      <c r="AA519" s="160"/>
      <c r="AB519" s="160"/>
      <c r="AC519" s="160"/>
      <c r="AD519" s="160"/>
      <c r="AE519" s="160"/>
      <c r="AF519" s="160"/>
      <c r="AG519" s="160"/>
      <c r="AH519" s="160"/>
      <c r="AI519" s="160"/>
      <c r="AJ519" s="160"/>
      <c r="AK519" s="160"/>
      <c r="AL519" s="160"/>
      <c r="AM519" s="160"/>
      <c r="AN519" s="160"/>
      <c r="AO519" s="160"/>
      <c r="AP519" s="160"/>
      <c r="AQ519" s="160"/>
      <c r="AR519" s="160"/>
      <c r="AS519" s="160"/>
      <c r="AT519" s="160"/>
      <c r="AU519" s="160"/>
      <c r="AV519" s="160"/>
      <c r="AW519" s="188"/>
      <c r="AX519" s="180"/>
      <c r="AY519" s="180"/>
      <c r="AZ519" s="180"/>
      <c r="BA519" s="180"/>
      <c r="BB519" s="123"/>
      <c r="BC519" s="189"/>
      <c r="BD519" s="189"/>
      <c r="BE519" s="189"/>
      <c r="BF519" s="189"/>
      <c r="BG519" s="189"/>
      <c r="BI519" s="177"/>
      <c r="BJ519" s="177"/>
      <c r="BK519" s="177"/>
      <c r="BL519" s="177"/>
      <c r="BM519" s="176"/>
      <c r="BN519" s="176"/>
      <c r="BO519" s="153"/>
      <c r="BP519" s="176"/>
      <c r="BQ519" s="177"/>
      <c r="BR519" s="177"/>
      <c r="BS519" s="177"/>
      <c r="BT519" s="155"/>
      <c r="BU519" s="155"/>
      <c r="BV519" s="151"/>
      <c r="BW519" s="151"/>
      <c r="BX519" s="151"/>
      <c r="BY519" s="151"/>
    </row>
    <row r="520" customFormat="false" ht="12.75" hidden="false" customHeight="false" outlineLevel="0" collapsed="false">
      <c r="A520" s="160"/>
      <c r="B520" s="160"/>
      <c r="C520" s="160"/>
      <c r="D520" s="187"/>
      <c r="E520" s="187"/>
      <c r="F520" s="160"/>
      <c r="G520" s="160"/>
      <c r="H520" s="160"/>
      <c r="I520" s="160"/>
      <c r="J520" s="160"/>
      <c r="K520" s="160"/>
      <c r="L520" s="160"/>
      <c r="M520" s="160"/>
      <c r="N520" s="160"/>
      <c r="O520" s="160"/>
      <c r="P520" s="160"/>
      <c r="Q520" s="160"/>
      <c r="R520" s="160"/>
      <c r="S520" s="160"/>
      <c r="T520" s="143"/>
      <c r="U520" s="160"/>
      <c r="V520" s="160"/>
      <c r="W520" s="160"/>
      <c r="X520" s="160"/>
      <c r="Y520" s="160"/>
      <c r="Z520" s="160"/>
      <c r="AA520" s="160"/>
      <c r="AB520" s="160"/>
      <c r="AC520" s="160"/>
      <c r="AD520" s="160"/>
      <c r="AE520" s="160"/>
      <c r="AF520" s="160"/>
      <c r="AG520" s="160"/>
      <c r="AH520" s="160"/>
      <c r="AI520" s="160"/>
      <c r="AJ520" s="160"/>
      <c r="AK520" s="160"/>
      <c r="AL520" s="160"/>
      <c r="AM520" s="160"/>
      <c r="AN520" s="160"/>
      <c r="AO520" s="160"/>
      <c r="AP520" s="160"/>
      <c r="AQ520" s="160"/>
      <c r="AR520" s="160"/>
      <c r="AS520" s="160"/>
      <c r="AT520" s="160"/>
      <c r="AU520" s="160"/>
      <c r="AV520" s="160"/>
      <c r="AW520" s="188"/>
      <c r="AX520" s="180"/>
      <c r="AY520" s="180"/>
      <c r="AZ520" s="180"/>
      <c r="BA520" s="180"/>
      <c r="BB520" s="123"/>
      <c r="BC520" s="189"/>
      <c r="BD520" s="189"/>
      <c r="BE520" s="189"/>
      <c r="BF520" s="189"/>
      <c r="BG520" s="189"/>
      <c r="BI520" s="177"/>
      <c r="BJ520" s="177"/>
      <c r="BK520" s="177"/>
      <c r="BL520" s="177"/>
      <c r="BM520" s="176"/>
      <c r="BN520" s="176"/>
      <c r="BO520" s="153"/>
      <c r="BP520" s="176"/>
      <c r="BQ520" s="177"/>
      <c r="BR520" s="177"/>
      <c r="BS520" s="177"/>
      <c r="BT520" s="155"/>
      <c r="BU520" s="155"/>
      <c r="BV520" s="151"/>
      <c r="BW520" s="151"/>
      <c r="BX520" s="151"/>
      <c r="BY520" s="151"/>
    </row>
    <row r="521" customFormat="false" ht="12.75" hidden="false" customHeight="false" outlineLevel="0" collapsed="false">
      <c r="A521" s="160"/>
      <c r="B521" s="160"/>
      <c r="C521" s="160"/>
      <c r="D521" s="187"/>
      <c r="E521" s="187"/>
      <c r="F521" s="160"/>
      <c r="G521" s="160"/>
      <c r="H521" s="160"/>
      <c r="I521" s="160"/>
      <c r="J521" s="160"/>
      <c r="K521" s="160"/>
      <c r="L521" s="160"/>
      <c r="M521" s="160"/>
      <c r="N521" s="160"/>
      <c r="O521" s="160"/>
      <c r="P521" s="160"/>
      <c r="Q521" s="160"/>
      <c r="R521" s="160"/>
      <c r="S521" s="160"/>
      <c r="T521" s="143"/>
      <c r="U521" s="160"/>
      <c r="V521" s="160"/>
      <c r="W521" s="160"/>
      <c r="X521" s="160"/>
      <c r="Y521" s="160"/>
      <c r="Z521" s="160"/>
      <c r="AA521" s="160"/>
      <c r="AB521" s="160"/>
      <c r="AC521" s="160"/>
      <c r="AD521" s="160"/>
      <c r="AE521" s="160"/>
      <c r="AF521" s="160"/>
      <c r="AG521" s="160"/>
      <c r="AH521" s="160"/>
      <c r="AI521" s="160"/>
      <c r="AJ521" s="160"/>
      <c r="AK521" s="160"/>
      <c r="AL521" s="160"/>
      <c r="AM521" s="160"/>
      <c r="AN521" s="160"/>
      <c r="AO521" s="160"/>
      <c r="AP521" s="160"/>
      <c r="AQ521" s="160"/>
      <c r="AR521" s="160"/>
      <c r="AS521" s="160"/>
      <c r="AT521" s="160"/>
      <c r="AU521" s="160"/>
      <c r="AV521" s="160"/>
      <c r="AW521" s="188"/>
      <c r="AX521" s="180"/>
      <c r="AY521" s="180"/>
      <c r="AZ521" s="180"/>
      <c r="BA521" s="180"/>
      <c r="BB521" s="123"/>
      <c r="BC521" s="189"/>
      <c r="BD521" s="189"/>
      <c r="BE521" s="189"/>
      <c r="BF521" s="189"/>
      <c r="BG521" s="189"/>
      <c r="BI521" s="177"/>
      <c r="BJ521" s="177"/>
      <c r="BK521" s="177"/>
      <c r="BL521" s="177"/>
      <c r="BM521" s="176"/>
      <c r="BN521" s="176"/>
      <c r="BO521" s="153"/>
      <c r="BP521" s="176"/>
      <c r="BQ521" s="177"/>
      <c r="BR521" s="177"/>
      <c r="BS521" s="177"/>
      <c r="BT521" s="155"/>
      <c r="BU521" s="155"/>
      <c r="BV521" s="151"/>
      <c r="BW521" s="151"/>
      <c r="BX521" s="151"/>
      <c r="BY521" s="151"/>
    </row>
    <row r="522" customFormat="false" ht="12.75" hidden="false" customHeight="false" outlineLevel="0" collapsed="false">
      <c r="A522" s="160"/>
      <c r="B522" s="160"/>
      <c r="C522" s="160"/>
      <c r="D522" s="187"/>
      <c r="E522" s="187"/>
      <c r="F522" s="160"/>
      <c r="G522" s="160"/>
      <c r="H522" s="160"/>
      <c r="I522" s="160"/>
      <c r="J522" s="160"/>
      <c r="K522" s="160"/>
      <c r="L522" s="160"/>
      <c r="M522" s="160"/>
      <c r="N522" s="160"/>
      <c r="O522" s="160"/>
      <c r="P522" s="160"/>
      <c r="Q522" s="160"/>
      <c r="R522" s="160"/>
      <c r="S522" s="160"/>
      <c r="T522" s="143"/>
      <c r="U522" s="160"/>
      <c r="V522" s="160"/>
      <c r="W522" s="160"/>
      <c r="X522" s="160"/>
      <c r="Y522" s="160"/>
      <c r="Z522" s="160"/>
      <c r="AA522" s="160"/>
      <c r="AB522" s="160"/>
      <c r="AC522" s="160"/>
      <c r="AD522" s="160"/>
      <c r="AE522" s="160"/>
      <c r="AF522" s="160"/>
      <c r="AG522" s="160"/>
      <c r="AH522" s="160"/>
      <c r="AI522" s="160"/>
      <c r="AJ522" s="160"/>
      <c r="AK522" s="160"/>
      <c r="AL522" s="160"/>
      <c r="AM522" s="160"/>
      <c r="AN522" s="160"/>
      <c r="AO522" s="160"/>
      <c r="AP522" s="160"/>
      <c r="AQ522" s="160"/>
      <c r="AR522" s="160"/>
      <c r="AS522" s="160"/>
      <c r="AT522" s="160"/>
      <c r="AU522" s="160"/>
      <c r="AV522" s="160"/>
      <c r="AW522" s="188"/>
      <c r="AX522" s="180"/>
      <c r="AY522" s="180"/>
      <c r="AZ522" s="180"/>
      <c r="BA522" s="180"/>
      <c r="BB522" s="123"/>
      <c r="BC522" s="189"/>
      <c r="BD522" s="189"/>
      <c r="BE522" s="189"/>
      <c r="BF522" s="189"/>
      <c r="BG522" s="189"/>
      <c r="BI522" s="177"/>
      <c r="BJ522" s="177"/>
      <c r="BK522" s="177"/>
      <c r="BL522" s="177"/>
      <c r="BM522" s="176"/>
      <c r="BN522" s="176"/>
      <c r="BO522" s="153"/>
      <c r="BP522" s="176"/>
      <c r="BQ522" s="177"/>
      <c r="BR522" s="177"/>
      <c r="BS522" s="177"/>
      <c r="BT522" s="155"/>
      <c r="BU522" s="155"/>
      <c r="BV522" s="151"/>
      <c r="BW522" s="151"/>
      <c r="BX522" s="151"/>
      <c r="BY522" s="151"/>
    </row>
    <row r="523" customFormat="false" ht="12.75" hidden="false" customHeight="false" outlineLevel="0" collapsed="false">
      <c r="A523" s="160"/>
      <c r="B523" s="160"/>
      <c r="C523" s="160"/>
      <c r="D523" s="187"/>
      <c r="E523" s="187"/>
      <c r="F523" s="160"/>
      <c r="G523" s="160"/>
      <c r="H523" s="160"/>
      <c r="I523" s="160"/>
      <c r="J523" s="160"/>
      <c r="K523" s="160"/>
      <c r="L523" s="160"/>
      <c r="M523" s="160"/>
      <c r="N523" s="160"/>
      <c r="O523" s="160"/>
      <c r="P523" s="160"/>
      <c r="Q523" s="160"/>
      <c r="R523" s="160"/>
      <c r="S523" s="160"/>
      <c r="T523" s="143"/>
      <c r="U523" s="160"/>
      <c r="V523" s="160"/>
      <c r="W523" s="160"/>
      <c r="X523" s="160"/>
      <c r="Y523" s="160"/>
      <c r="Z523" s="160"/>
      <c r="AA523" s="160"/>
      <c r="AB523" s="160"/>
      <c r="AC523" s="160"/>
      <c r="AD523" s="160"/>
      <c r="AE523" s="160"/>
      <c r="AF523" s="160"/>
      <c r="AG523" s="160"/>
      <c r="AH523" s="160"/>
      <c r="AI523" s="160"/>
      <c r="AJ523" s="160"/>
      <c r="AK523" s="160"/>
      <c r="AL523" s="160"/>
      <c r="AM523" s="160"/>
      <c r="AN523" s="160"/>
      <c r="AO523" s="160"/>
      <c r="AP523" s="160"/>
      <c r="AQ523" s="160"/>
      <c r="AR523" s="160"/>
      <c r="AS523" s="160"/>
      <c r="AT523" s="160"/>
      <c r="AU523" s="160"/>
      <c r="AV523" s="160"/>
      <c r="AW523" s="188"/>
      <c r="AX523" s="180"/>
      <c r="AY523" s="180"/>
      <c r="AZ523" s="180"/>
      <c r="BA523" s="180"/>
      <c r="BB523" s="123"/>
      <c r="BC523" s="189"/>
      <c r="BD523" s="189"/>
      <c r="BE523" s="189"/>
      <c r="BF523" s="189"/>
      <c r="BG523" s="189"/>
      <c r="BI523" s="177"/>
      <c r="BJ523" s="177"/>
      <c r="BK523" s="177"/>
      <c r="BL523" s="177"/>
      <c r="BM523" s="176"/>
      <c r="BN523" s="176"/>
      <c r="BO523" s="153"/>
      <c r="BP523" s="176"/>
      <c r="BQ523" s="177"/>
      <c r="BR523" s="177"/>
      <c r="BS523" s="177"/>
      <c r="BT523" s="155"/>
      <c r="BU523" s="155"/>
      <c r="BV523" s="151"/>
      <c r="BW523" s="151"/>
      <c r="BX523" s="151"/>
      <c r="BY523" s="151"/>
    </row>
    <row r="524" customFormat="false" ht="12.75" hidden="false" customHeight="false" outlineLevel="0" collapsed="false">
      <c r="A524" s="160"/>
      <c r="B524" s="160"/>
      <c r="C524" s="160"/>
      <c r="D524" s="187"/>
      <c r="E524" s="187"/>
      <c r="F524" s="160"/>
      <c r="G524" s="160"/>
      <c r="H524" s="160"/>
      <c r="I524" s="160"/>
      <c r="J524" s="160"/>
      <c r="K524" s="160"/>
      <c r="L524" s="160"/>
      <c r="M524" s="160"/>
      <c r="N524" s="160"/>
      <c r="O524" s="160"/>
      <c r="P524" s="160"/>
      <c r="Q524" s="160"/>
      <c r="R524" s="160"/>
      <c r="S524" s="160"/>
      <c r="T524" s="143"/>
      <c r="U524" s="160"/>
      <c r="V524" s="160"/>
      <c r="W524" s="160"/>
      <c r="X524" s="160"/>
      <c r="Y524" s="160"/>
      <c r="Z524" s="160"/>
      <c r="AA524" s="160"/>
      <c r="AB524" s="160"/>
      <c r="AC524" s="160"/>
      <c r="AD524" s="160"/>
      <c r="AE524" s="160"/>
      <c r="AF524" s="160"/>
      <c r="AG524" s="160"/>
      <c r="AH524" s="160"/>
      <c r="AI524" s="160"/>
      <c r="AJ524" s="160"/>
      <c r="AK524" s="160"/>
      <c r="AL524" s="160"/>
      <c r="AM524" s="160"/>
      <c r="AN524" s="160"/>
      <c r="AO524" s="160"/>
      <c r="AP524" s="160"/>
      <c r="AQ524" s="160"/>
      <c r="AR524" s="160"/>
      <c r="AS524" s="160"/>
      <c r="AT524" s="160"/>
      <c r="AU524" s="160"/>
      <c r="AV524" s="160"/>
      <c r="AW524" s="188"/>
      <c r="AX524" s="180"/>
      <c r="AY524" s="180"/>
      <c r="AZ524" s="180"/>
      <c r="BA524" s="180"/>
      <c r="BB524" s="123"/>
      <c r="BC524" s="189"/>
      <c r="BD524" s="189"/>
      <c r="BE524" s="189"/>
      <c r="BF524" s="189"/>
      <c r="BG524" s="189"/>
      <c r="BI524" s="177"/>
      <c r="BJ524" s="177"/>
      <c r="BK524" s="177"/>
      <c r="BL524" s="177"/>
      <c r="BM524" s="176"/>
      <c r="BN524" s="176"/>
      <c r="BO524" s="153"/>
      <c r="BP524" s="176"/>
      <c r="BQ524" s="177"/>
      <c r="BR524" s="177"/>
      <c r="BS524" s="177"/>
      <c r="BT524" s="155"/>
      <c r="BU524" s="155"/>
      <c r="BV524" s="151"/>
      <c r="BW524" s="151"/>
      <c r="BX524" s="151"/>
      <c r="BY524" s="151"/>
    </row>
    <row r="525" customFormat="false" ht="12.75" hidden="false" customHeight="false" outlineLevel="0" collapsed="false">
      <c r="A525" s="160"/>
      <c r="B525" s="160"/>
      <c r="C525" s="160"/>
      <c r="D525" s="187"/>
      <c r="E525" s="187"/>
      <c r="F525" s="160"/>
      <c r="G525" s="160"/>
      <c r="H525" s="160"/>
      <c r="I525" s="160"/>
      <c r="J525" s="160"/>
      <c r="K525" s="160"/>
      <c r="L525" s="160"/>
      <c r="M525" s="160"/>
      <c r="N525" s="160"/>
      <c r="O525" s="160"/>
      <c r="P525" s="160"/>
      <c r="Q525" s="160"/>
      <c r="R525" s="160"/>
      <c r="S525" s="160"/>
      <c r="T525" s="143"/>
      <c r="U525" s="160"/>
      <c r="V525" s="160"/>
      <c r="W525" s="160"/>
      <c r="X525" s="160"/>
      <c r="Y525" s="160"/>
      <c r="Z525" s="160"/>
      <c r="AA525" s="160"/>
      <c r="AB525" s="160"/>
      <c r="AC525" s="160"/>
      <c r="AD525" s="160"/>
      <c r="AE525" s="160"/>
      <c r="AF525" s="160"/>
      <c r="AG525" s="160"/>
      <c r="AH525" s="160"/>
      <c r="AI525" s="160"/>
      <c r="AJ525" s="160"/>
      <c r="AK525" s="160"/>
      <c r="AL525" s="160"/>
      <c r="AM525" s="160"/>
      <c r="AN525" s="160"/>
      <c r="AO525" s="160"/>
      <c r="AP525" s="160"/>
      <c r="AQ525" s="160"/>
      <c r="AR525" s="160"/>
      <c r="AS525" s="160"/>
      <c r="AT525" s="160"/>
      <c r="AU525" s="160"/>
      <c r="AV525" s="160"/>
      <c r="AW525" s="188"/>
      <c r="AX525" s="180"/>
      <c r="AY525" s="180"/>
      <c r="AZ525" s="180"/>
      <c r="BA525" s="180"/>
      <c r="BB525" s="123"/>
      <c r="BC525" s="189"/>
      <c r="BD525" s="189"/>
      <c r="BE525" s="189"/>
      <c r="BF525" s="189"/>
      <c r="BG525" s="189"/>
      <c r="BI525" s="177"/>
      <c r="BJ525" s="177"/>
      <c r="BK525" s="177"/>
      <c r="BL525" s="177"/>
      <c r="BM525" s="176"/>
      <c r="BN525" s="176"/>
      <c r="BO525" s="153"/>
      <c r="BP525" s="176"/>
      <c r="BQ525" s="177"/>
      <c r="BR525" s="177"/>
      <c r="BS525" s="177"/>
      <c r="BT525" s="155"/>
      <c r="BU525" s="155"/>
      <c r="BV525" s="151"/>
      <c r="BW525" s="151"/>
      <c r="BX525" s="151"/>
      <c r="BY525" s="151"/>
    </row>
    <row r="526" customFormat="false" ht="12.75" hidden="false" customHeight="false" outlineLevel="0" collapsed="false">
      <c r="A526" s="160"/>
      <c r="B526" s="160"/>
      <c r="C526" s="160"/>
      <c r="D526" s="187"/>
      <c r="E526" s="187"/>
      <c r="F526" s="160"/>
      <c r="G526" s="160"/>
      <c r="H526" s="160"/>
      <c r="I526" s="160"/>
      <c r="J526" s="160"/>
      <c r="K526" s="160"/>
      <c r="L526" s="160"/>
      <c r="M526" s="160"/>
      <c r="N526" s="160"/>
      <c r="O526" s="160"/>
      <c r="P526" s="160"/>
      <c r="Q526" s="160"/>
      <c r="R526" s="160"/>
      <c r="S526" s="160"/>
      <c r="T526" s="143"/>
      <c r="U526" s="160"/>
      <c r="V526" s="160"/>
      <c r="W526" s="160"/>
      <c r="X526" s="160"/>
      <c r="Y526" s="160"/>
      <c r="Z526" s="160"/>
      <c r="AA526" s="160"/>
      <c r="AB526" s="160"/>
      <c r="AC526" s="160"/>
      <c r="AD526" s="160"/>
      <c r="AE526" s="160"/>
      <c r="AF526" s="160"/>
      <c r="AG526" s="160"/>
      <c r="AH526" s="160"/>
      <c r="AI526" s="160"/>
      <c r="AJ526" s="160"/>
      <c r="AK526" s="160"/>
      <c r="AL526" s="160"/>
      <c r="AM526" s="160"/>
      <c r="AN526" s="160"/>
      <c r="AO526" s="160"/>
      <c r="AP526" s="160"/>
      <c r="AQ526" s="160"/>
      <c r="AR526" s="160"/>
      <c r="AS526" s="160"/>
      <c r="AT526" s="160"/>
      <c r="AU526" s="160"/>
      <c r="AV526" s="160"/>
      <c r="AW526" s="188"/>
      <c r="AX526" s="180"/>
      <c r="AY526" s="180"/>
      <c r="AZ526" s="180"/>
      <c r="BA526" s="180"/>
      <c r="BB526" s="123"/>
      <c r="BC526" s="189"/>
      <c r="BD526" s="189"/>
      <c r="BE526" s="189"/>
      <c r="BF526" s="189"/>
      <c r="BG526" s="189"/>
      <c r="BI526" s="177"/>
      <c r="BJ526" s="177"/>
      <c r="BK526" s="177"/>
      <c r="BL526" s="177"/>
      <c r="BM526" s="176"/>
      <c r="BN526" s="176"/>
      <c r="BO526" s="153"/>
      <c r="BP526" s="176"/>
      <c r="BQ526" s="177"/>
      <c r="BR526" s="177"/>
      <c r="BS526" s="177"/>
      <c r="BT526" s="155"/>
      <c r="BU526" s="155"/>
      <c r="BV526" s="151"/>
      <c r="BW526" s="151"/>
      <c r="BX526" s="151"/>
      <c r="BY526" s="151"/>
    </row>
    <row r="527" customFormat="false" ht="12.75" hidden="false" customHeight="false" outlineLevel="0" collapsed="false">
      <c r="A527" s="160"/>
      <c r="B527" s="160"/>
      <c r="C527" s="160"/>
      <c r="D527" s="187"/>
      <c r="E527" s="187"/>
      <c r="F527" s="160"/>
      <c r="G527" s="160"/>
      <c r="H527" s="160"/>
      <c r="I527" s="160"/>
      <c r="J527" s="160"/>
      <c r="K527" s="160"/>
      <c r="L527" s="160"/>
      <c r="M527" s="160"/>
      <c r="N527" s="160"/>
      <c r="O527" s="160"/>
      <c r="P527" s="160"/>
      <c r="Q527" s="160"/>
      <c r="R527" s="160"/>
      <c r="S527" s="160"/>
      <c r="T527" s="143"/>
      <c r="U527" s="160"/>
      <c r="V527" s="160"/>
      <c r="W527" s="160"/>
      <c r="X527" s="160"/>
      <c r="Y527" s="160"/>
      <c r="Z527" s="160"/>
      <c r="AA527" s="160"/>
      <c r="AB527" s="160"/>
      <c r="AC527" s="160"/>
      <c r="AD527" s="160"/>
      <c r="AE527" s="160"/>
      <c r="AF527" s="160"/>
      <c r="AG527" s="160"/>
      <c r="AH527" s="160"/>
      <c r="AI527" s="160"/>
      <c r="AJ527" s="160"/>
      <c r="AK527" s="160"/>
      <c r="AL527" s="160"/>
      <c r="AM527" s="160"/>
      <c r="AN527" s="160"/>
      <c r="AO527" s="160"/>
      <c r="AP527" s="160"/>
      <c r="AQ527" s="160"/>
      <c r="AR527" s="160"/>
      <c r="AS527" s="160"/>
      <c r="AT527" s="160"/>
      <c r="AU527" s="160"/>
      <c r="AV527" s="160"/>
      <c r="AW527" s="188"/>
      <c r="AX527" s="180"/>
      <c r="AY527" s="180"/>
      <c r="AZ527" s="180"/>
      <c r="BA527" s="180"/>
      <c r="BB527" s="123"/>
      <c r="BC527" s="189"/>
      <c r="BD527" s="189"/>
      <c r="BE527" s="189"/>
      <c r="BF527" s="189"/>
      <c r="BG527" s="189"/>
      <c r="BI527" s="177"/>
      <c r="BJ527" s="177"/>
      <c r="BK527" s="177"/>
      <c r="BL527" s="177"/>
      <c r="BM527" s="176"/>
      <c r="BN527" s="176"/>
      <c r="BO527" s="153"/>
      <c r="BP527" s="176"/>
      <c r="BQ527" s="177"/>
      <c r="BR527" s="177"/>
      <c r="BS527" s="177"/>
      <c r="BT527" s="155"/>
      <c r="BU527" s="155"/>
      <c r="BV527" s="151"/>
      <c r="BW527" s="151"/>
      <c r="BX527" s="151"/>
      <c r="BY527" s="151"/>
    </row>
    <row r="528" customFormat="false" ht="12.75" hidden="false" customHeight="false" outlineLevel="0" collapsed="false">
      <c r="A528" s="160"/>
      <c r="B528" s="160"/>
      <c r="C528" s="160"/>
      <c r="D528" s="187"/>
      <c r="E528" s="187"/>
      <c r="F528" s="160"/>
      <c r="G528" s="160"/>
      <c r="H528" s="160"/>
      <c r="I528" s="160"/>
      <c r="J528" s="160"/>
      <c r="K528" s="160"/>
      <c r="L528" s="160"/>
      <c r="M528" s="160"/>
      <c r="N528" s="160"/>
      <c r="O528" s="160"/>
      <c r="P528" s="160"/>
      <c r="Q528" s="160"/>
      <c r="R528" s="160"/>
      <c r="S528" s="160"/>
      <c r="T528" s="143"/>
      <c r="U528" s="160"/>
      <c r="V528" s="160"/>
      <c r="W528" s="160"/>
      <c r="X528" s="160"/>
      <c r="Y528" s="160"/>
      <c r="Z528" s="160"/>
      <c r="AA528" s="160"/>
      <c r="AB528" s="160"/>
      <c r="AC528" s="160"/>
      <c r="AD528" s="160"/>
      <c r="AE528" s="160"/>
      <c r="AF528" s="160"/>
      <c r="AG528" s="160"/>
      <c r="AH528" s="160"/>
      <c r="AI528" s="160"/>
      <c r="AJ528" s="160"/>
      <c r="AK528" s="160"/>
      <c r="AL528" s="160"/>
      <c r="AM528" s="160"/>
      <c r="AN528" s="160"/>
      <c r="AO528" s="160"/>
      <c r="AP528" s="160"/>
      <c r="AQ528" s="160"/>
      <c r="AR528" s="160"/>
      <c r="AS528" s="160"/>
      <c r="AT528" s="160"/>
      <c r="AU528" s="160"/>
      <c r="AV528" s="160"/>
      <c r="AW528" s="188"/>
      <c r="AX528" s="180"/>
      <c r="AY528" s="180"/>
      <c r="AZ528" s="180"/>
      <c r="BA528" s="180"/>
      <c r="BB528" s="123"/>
      <c r="BC528" s="189"/>
      <c r="BD528" s="189"/>
      <c r="BE528" s="189"/>
      <c r="BF528" s="189"/>
      <c r="BG528" s="189"/>
      <c r="BI528" s="177"/>
      <c r="BJ528" s="177"/>
      <c r="BK528" s="177"/>
      <c r="BL528" s="177"/>
      <c r="BM528" s="176"/>
      <c r="BN528" s="176"/>
      <c r="BO528" s="153"/>
      <c r="BP528" s="176"/>
      <c r="BQ528" s="177"/>
      <c r="BR528" s="177"/>
      <c r="BS528" s="177"/>
      <c r="BT528" s="155"/>
      <c r="BU528" s="155"/>
      <c r="BV528" s="151"/>
      <c r="BW528" s="151"/>
      <c r="BX528" s="151"/>
      <c r="BY528" s="151"/>
    </row>
    <row r="529" customFormat="false" ht="12.75" hidden="false" customHeight="false" outlineLevel="0" collapsed="false">
      <c r="A529" s="160"/>
      <c r="B529" s="160"/>
      <c r="C529" s="160"/>
      <c r="D529" s="187"/>
      <c r="E529" s="187"/>
      <c r="F529" s="160"/>
      <c r="G529" s="160"/>
      <c r="H529" s="160"/>
      <c r="I529" s="160"/>
      <c r="J529" s="160"/>
      <c r="K529" s="160"/>
      <c r="L529" s="160"/>
      <c r="M529" s="160"/>
      <c r="N529" s="160"/>
      <c r="O529" s="160"/>
      <c r="P529" s="160"/>
      <c r="Q529" s="160"/>
      <c r="R529" s="160"/>
      <c r="S529" s="160"/>
      <c r="T529" s="143"/>
      <c r="U529" s="160"/>
      <c r="V529" s="160"/>
      <c r="W529" s="160"/>
      <c r="X529" s="160"/>
      <c r="Y529" s="160"/>
      <c r="Z529" s="160"/>
      <c r="AA529" s="160"/>
      <c r="AB529" s="160"/>
      <c r="AC529" s="160"/>
      <c r="AD529" s="160"/>
      <c r="AE529" s="160"/>
      <c r="AF529" s="160"/>
      <c r="AG529" s="160"/>
      <c r="AH529" s="160"/>
      <c r="AI529" s="160"/>
      <c r="AJ529" s="160"/>
      <c r="AK529" s="160"/>
      <c r="AL529" s="160"/>
      <c r="AM529" s="160"/>
      <c r="AN529" s="160"/>
      <c r="AO529" s="160"/>
      <c r="AP529" s="160"/>
      <c r="AQ529" s="160"/>
      <c r="AR529" s="160"/>
      <c r="AS529" s="160"/>
      <c r="AT529" s="160"/>
      <c r="AU529" s="160"/>
      <c r="AV529" s="160"/>
      <c r="AW529" s="188"/>
      <c r="AX529" s="180"/>
      <c r="AY529" s="180"/>
      <c r="AZ529" s="180"/>
      <c r="BA529" s="180"/>
      <c r="BB529" s="123"/>
      <c r="BC529" s="189"/>
      <c r="BD529" s="189"/>
      <c r="BE529" s="189"/>
      <c r="BF529" s="189"/>
      <c r="BG529" s="189"/>
      <c r="BI529" s="177"/>
      <c r="BJ529" s="177"/>
      <c r="BK529" s="177"/>
      <c r="BL529" s="177"/>
      <c r="BM529" s="176"/>
      <c r="BN529" s="176"/>
      <c r="BO529" s="153"/>
      <c r="BP529" s="176"/>
      <c r="BQ529" s="177"/>
      <c r="BR529" s="177"/>
      <c r="BS529" s="177"/>
      <c r="BT529" s="155"/>
      <c r="BU529" s="155"/>
      <c r="BV529" s="151"/>
      <c r="BW529" s="151"/>
      <c r="BX529" s="151"/>
      <c r="BY529" s="151"/>
    </row>
    <row r="530" customFormat="false" ht="12.75" hidden="false" customHeight="false" outlineLevel="0" collapsed="false">
      <c r="A530" s="160"/>
      <c r="B530" s="160"/>
      <c r="C530" s="160"/>
      <c r="D530" s="187"/>
      <c r="E530" s="187"/>
      <c r="F530" s="160"/>
      <c r="G530" s="160"/>
      <c r="H530" s="160"/>
      <c r="I530" s="160"/>
      <c r="J530" s="160"/>
      <c r="K530" s="160"/>
      <c r="L530" s="160"/>
      <c r="M530" s="160"/>
      <c r="N530" s="160"/>
      <c r="O530" s="160"/>
      <c r="P530" s="160"/>
      <c r="Q530" s="160"/>
      <c r="R530" s="160"/>
      <c r="S530" s="160"/>
      <c r="T530" s="143"/>
      <c r="U530" s="160"/>
      <c r="V530" s="160"/>
      <c r="W530" s="160"/>
      <c r="X530" s="160"/>
      <c r="Y530" s="160"/>
      <c r="Z530" s="160"/>
      <c r="AA530" s="160"/>
      <c r="AB530" s="160"/>
      <c r="AC530" s="160"/>
      <c r="AD530" s="160"/>
      <c r="AE530" s="160"/>
      <c r="AF530" s="160"/>
      <c r="AG530" s="160"/>
      <c r="AH530" s="160"/>
      <c r="AI530" s="160"/>
      <c r="AJ530" s="160"/>
      <c r="AK530" s="160"/>
      <c r="AL530" s="160"/>
      <c r="AM530" s="160"/>
      <c r="AN530" s="160"/>
      <c r="AO530" s="160"/>
      <c r="AP530" s="160"/>
      <c r="AQ530" s="160"/>
      <c r="AR530" s="160"/>
      <c r="AS530" s="160"/>
      <c r="AT530" s="160"/>
      <c r="AU530" s="160"/>
      <c r="AV530" s="160"/>
      <c r="AW530" s="188"/>
      <c r="AX530" s="180"/>
      <c r="AY530" s="180"/>
      <c r="AZ530" s="180"/>
      <c r="BA530" s="180"/>
      <c r="BB530" s="123"/>
      <c r="BC530" s="189"/>
      <c r="BD530" s="189"/>
      <c r="BE530" s="189"/>
      <c r="BF530" s="189"/>
      <c r="BG530" s="189"/>
      <c r="BI530" s="177"/>
      <c r="BJ530" s="177"/>
      <c r="BK530" s="177"/>
      <c r="BL530" s="177"/>
      <c r="BM530" s="176"/>
      <c r="BN530" s="176"/>
      <c r="BO530" s="153"/>
      <c r="BP530" s="176"/>
      <c r="BQ530" s="177"/>
      <c r="BR530" s="177"/>
      <c r="BS530" s="177"/>
      <c r="BT530" s="155"/>
      <c r="BU530" s="155"/>
      <c r="BV530" s="151"/>
      <c r="BW530" s="151"/>
      <c r="BX530" s="151"/>
      <c r="BY530" s="151"/>
    </row>
    <row r="531" customFormat="false" ht="12.75" hidden="false" customHeight="false" outlineLevel="0" collapsed="false">
      <c r="A531" s="160"/>
      <c r="B531" s="160"/>
      <c r="C531" s="160"/>
      <c r="D531" s="187"/>
      <c r="E531" s="187"/>
      <c r="F531" s="160"/>
      <c r="G531" s="160"/>
      <c r="H531" s="160"/>
      <c r="I531" s="160"/>
      <c r="J531" s="160"/>
      <c r="K531" s="160"/>
      <c r="L531" s="160"/>
      <c r="M531" s="160"/>
      <c r="N531" s="160"/>
      <c r="O531" s="160"/>
      <c r="P531" s="160"/>
      <c r="Q531" s="160"/>
      <c r="R531" s="160"/>
      <c r="S531" s="160"/>
      <c r="T531" s="143"/>
      <c r="U531" s="160"/>
      <c r="V531" s="160"/>
      <c r="W531" s="160"/>
      <c r="X531" s="160"/>
      <c r="Y531" s="160"/>
      <c r="Z531" s="160"/>
      <c r="AA531" s="160"/>
      <c r="AB531" s="160"/>
      <c r="AC531" s="160"/>
      <c r="AD531" s="160"/>
      <c r="AE531" s="160"/>
      <c r="AF531" s="160"/>
      <c r="AG531" s="160"/>
      <c r="AH531" s="160"/>
      <c r="AI531" s="160"/>
      <c r="AJ531" s="160"/>
      <c r="AK531" s="160"/>
      <c r="AL531" s="160"/>
      <c r="AM531" s="160"/>
      <c r="AN531" s="160"/>
      <c r="AO531" s="160"/>
      <c r="AP531" s="160"/>
      <c r="AQ531" s="160"/>
      <c r="AR531" s="160"/>
      <c r="AS531" s="160"/>
      <c r="AT531" s="160"/>
      <c r="AU531" s="160"/>
      <c r="AV531" s="160"/>
      <c r="AW531" s="188"/>
      <c r="AX531" s="180"/>
      <c r="AY531" s="180"/>
      <c r="AZ531" s="180"/>
      <c r="BA531" s="180"/>
      <c r="BB531" s="123"/>
      <c r="BC531" s="189"/>
      <c r="BD531" s="189"/>
      <c r="BE531" s="189"/>
      <c r="BF531" s="189"/>
      <c r="BG531" s="189"/>
      <c r="BI531" s="177"/>
      <c r="BJ531" s="177"/>
      <c r="BK531" s="177"/>
      <c r="BL531" s="177"/>
      <c r="BM531" s="176"/>
      <c r="BN531" s="176"/>
      <c r="BO531" s="153"/>
      <c r="BP531" s="176"/>
      <c r="BQ531" s="177"/>
      <c r="BR531" s="177"/>
      <c r="BS531" s="177"/>
      <c r="BT531" s="155"/>
      <c r="BU531" s="155"/>
      <c r="BV531" s="151"/>
      <c r="BW531" s="151"/>
      <c r="BX531" s="151"/>
      <c r="BY531" s="151"/>
    </row>
    <row r="532" customFormat="false" ht="12.75" hidden="false" customHeight="false" outlineLevel="0" collapsed="false">
      <c r="A532" s="160"/>
      <c r="B532" s="160"/>
      <c r="C532" s="160"/>
      <c r="D532" s="187"/>
      <c r="E532" s="187"/>
      <c r="F532" s="160"/>
      <c r="G532" s="160"/>
      <c r="H532" s="160"/>
      <c r="I532" s="160"/>
      <c r="J532" s="160"/>
      <c r="K532" s="160"/>
      <c r="L532" s="160"/>
      <c r="M532" s="160"/>
      <c r="N532" s="160"/>
      <c r="O532" s="160"/>
      <c r="P532" s="160"/>
      <c r="Q532" s="160"/>
      <c r="R532" s="160"/>
      <c r="S532" s="160"/>
      <c r="T532" s="143"/>
      <c r="U532" s="160"/>
      <c r="V532" s="160"/>
      <c r="W532" s="160"/>
      <c r="X532" s="160"/>
      <c r="Y532" s="160"/>
      <c r="Z532" s="160"/>
      <c r="AA532" s="160"/>
      <c r="AB532" s="160"/>
      <c r="AC532" s="160"/>
      <c r="AD532" s="160"/>
      <c r="AE532" s="160"/>
      <c r="AF532" s="160"/>
      <c r="AG532" s="160"/>
      <c r="AH532" s="160"/>
      <c r="AI532" s="160"/>
      <c r="AJ532" s="160"/>
      <c r="AK532" s="160"/>
      <c r="AL532" s="160"/>
      <c r="AM532" s="160"/>
      <c r="AN532" s="160"/>
      <c r="AO532" s="160"/>
      <c r="AP532" s="160"/>
      <c r="AQ532" s="160"/>
      <c r="AR532" s="160"/>
      <c r="AS532" s="160"/>
      <c r="AT532" s="160"/>
      <c r="AU532" s="160"/>
      <c r="AV532" s="160"/>
      <c r="AW532" s="188"/>
      <c r="AX532" s="180"/>
      <c r="AY532" s="180"/>
      <c r="AZ532" s="180"/>
      <c r="BA532" s="180"/>
      <c r="BB532" s="123"/>
      <c r="BC532" s="189"/>
      <c r="BD532" s="189"/>
      <c r="BE532" s="189"/>
      <c r="BF532" s="189"/>
      <c r="BG532" s="189"/>
      <c r="BI532" s="177"/>
      <c r="BJ532" s="177"/>
      <c r="BK532" s="177"/>
      <c r="BL532" s="177"/>
      <c r="BM532" s="176"/>
      <c r="BN532" s="176"/>
      <c r="BO532" s="153"/>
      <c r="BP532" s="176"/>
      <c r="BQ532" s="177"/>
      <c r="BR532" s="177"/>
      <c r="BS532" s="177"/>
      <c r="BT532" s="155"/>
      <c r="BU532" s="155"/>
      <c r="BV532" s="151"/>
      <c r="BW532" s="151"/>
      <c r="BX532" s="151"/>
      <c r="BY532" s="151"/>
    </row>
    <row r="533" customFormat="false" ht="12.75" hidden="false" customHeight="false" outlineLevel="0" collapsed="false">
      <c r="A533" s="160"/>
      <c r="B533" s="160"/>
      <c r="C533" s="160"/>
      <c r="D533" s="187"/>
      <c r="E533" s="187"/>
      <c r="F533" s="160"/>
      <c r="G533" s="160"/>
      <c r="H533" s="160"/>
      <c r="I533" s="160"/>
      <c r="J533" s="160"/>
      <c r="K533" s="160"/>
      <c r="L533" s="160"/>
      <c r="M533" s="160"/>
      <c r="N533" s="160"/>
      <c r="O533" s="160"/>
      <c r="P533" s="160"/>
      <c r="Q533" s="160"/>
      <c r="R533" s="160"/>
      <c r="S533" s="160"/>
      <c r="T533" s="143"/>
      <c r="U533" s="160"/>
      <c r="V533" s="160"/>
      <c r="W533" s="160"/>
      <c r="X533" s="160"/>
      <c r="Y533" s="160"/>
      <c r="Z533" s="160"/>
      <c r="AA533" s="160"/>
      <c r="AB533" s="160"/>
      <c r="AC533" s="160"/>
      <c r="AD533" s="160"/>
      <c r="AE533" s="160"/>
      <c r="AF533" s="160"/>
      <c r="AG533" s="160"/>
      <c r="AH533" s="160"/>
      <c r="AI533" s="160"/>
      <c r="AJ533" s="160"/>
      <c r="AK533" s="160"/>
      <c r="AL533" s="160"/>
      <c r="AM533" s="160"/>
      <c r="AN533" s="160"/>
      <c r="AO533" s="160"/>
      <c r="AP533" s="160"/>
      <c r="AQ533" s="160"/>
      <c r="AR533" s="160"/>
      <c r="AS533" s="160"/>
      <c r="AT533" s="160"/>
      <c r="AU533" s="160"/>
      <c r="AV533" s="160"/>
      <c r="AW533" s="188"/>
      <c r="AX533" s="180"/>
      <c r="AY533" s="180"/>
      <c r="AZ533" s="180"/>
      <c r="BA533" s="180"/>
      <c r="BB533" s="123"/>
      <c r="BC533" s="189"/>
      <c r="BD533" s="189"/>
      <c r="BE533" s="189"/>
      <c r="BF533" s="189"/>
      <c r="BG533" s="189"/>
      <c r="BI533" s="177"/>
      <c r="BJ533" s="177"/>
      <c r="BK533" s="177"/>
      <c r="BL533" s="177"/>
      <c r="BM533" s="176"/>
      <c r="BN533" s="176"/>
      <c r="BO533" s="153"/>
      <c r="BP533" s="176"/>
      <c r="BQ533" s="177"/>
      <c r="BR533" s="177"/>
      <c r="BS533" s="177"/>
      <c r="BT533" s="155"/>
      <c r="BU533" s="155"/>
      <c r="BV533" s="151"/>
      <c r="BW533" s="151"/>
      <c r="BX533" s="151"/>
      <c r="BY533" s="151"/>
    </row>
    <row r="534" customFormat="false" ht="12.75" hidden="false" customHeight="false" outlineLevel="0" collapsed="false">
      <c r="A534" s="160"/>
      <c r="B534" s="160"/>
      <c r="C534" s="160"/>
      <c r="D534" s="187"/>
      <c r="E534" s="187"/>
      <c r="F534" s="160"/>
      <c r="G534" s="160"/>
      <c r="H534" s="160"/>
      <c r="I534" s="160"/>
      <c r="J534" s="160"/>
      <c r="K534" s="160"/>
      <c r="L534" s="160"/>
      <c r="M534" s="160"/>
      <c r="N534" s="160"/>
      <c r="O534" s="160"/>
      <c r="P534" s="160"/>
      <c r="Q534" s="160"/>
      <c r="R534" s="160"/>
      <c r="S534" s="160"/>
      <c r="T534" s="143"/>
      <c r="U534" s="160"/>
      <c r="V534" s="160"/>
      <c r="W534" s="160"/>
      <c r="X534" s="160"/>
      <c r="Y534" s="160"/>
      <c r="Z534" s="160"/>
      <c r="AA534" s="160"/>
      <c r="AB534" s="160"/>
      <c r="AC534" s="160"/>
      <c r="AD534" s="160"/>
      <c r="AE534" s="160"/>
      <c r="AF534" s="160"/>
      <c r="AG534" s="160"/>
      <c r="AH534" s="160"/>
      <c r="AI534" s="160"/>
      <c r="AJ534" s="160"/>
      <c r="AK534" s="160"/>
      <c r="AL534" s="160"/>
      <c r="AM534" s="160"/>
      <c r="AN534" s="160"/>
      <c r="AO534" s="160"/>
      <c r="AP534" s="160"/>
      <c r="AQ534" s="160"/>
      <c r="AR534" s="160"/>
      <c r="AS534" s="160"/>
      <c r="AT534" s="160"/>
      <c r="AU534" s="160"/>
      <c r="AV534" s="160"/>
      <c r="AW534" s="188"/>
      <c r="AX534" s="180"/>
      <c r="AY534" s="180"/>
      <c r="AZ534" s="180"/>
      <c r="BA534" s="180"/>
      <c r="BB534" s="123"/>
      <c r="BC534" s="189"/>
      <c r="BD534" s="189"/>
      <c r="BE534" s="189"/>
      <c r="BF534" s="189"/>
      <c r="BG534" s="189"/>
      <c r="BI534" s="177"/>
      <c r="BJ534" s="177"/>
      <c r="BK534" s="177"/>
      <c r="BL534" s="177"/>
      <c r="BM534" s="176"/>
      <c r="BN534" s="176"/>
      <c r="BO534" s="153"/>
      <c r="BP534" s="176"/>
      <c r="BQ534" s="177"/>
      <c r="BR534" s="177"/>
      <c r="BS534" s="177"/>
      <c r="BT534" s="155"/>
      <c r="BU534" s="155"/>
      <c r="BV534" s="151"/>
      <c r="BW534" s="151"/>
      <c r="BX534" s="151"/>
      <c r="BY534" s="151"/>
    </row>
    <row r="535" customFormat="false" ht="12.75" hidden="false" customHeight="false" outlineLevel="0" collapsed="false">
      <c r="A535" s="160"/>
      <c r="B535" s="160"/>
      <c r="C535" s="160"/>
      <c r="D535" s="187"/>
      <c r="E535" s="187"/>
      <c r="F535" s="160"/>
      <c r="G535" s="160"/>
      <c r="H535" s="160"/>
      <c r="I535" s="160"/>
      <c r="J535" s="160"/>
      <c r="K535" s="160"/>
      <c r="L535" s="160"/>
      <c r="M535" s="160"/>
      <c r="N535" s="160"/>
      <c r="O535" s="160"/>
      <c r="P535" s="160"/>
      <c r="Q535" s="160"/>
      <c r="R535" s="160"/>
      <c r="S535" s="160"/>
      <c r="T535" s="143"/>
      <c r="U535" s="160"/>
      <c r="V535" s="160"/>
      <c r="W535" s="160"/>
      <c r="X535" s="160"/>
      <c r="Y535" s="160"/>
      <c r="Z535" s="160"/>
      <c r="AA535" s="160"/>
      <c r="AB535" s="160"/>
      <c r="AC535" s="160"/>
      <c r="AD535" s="160"/>
      <c r="AE535" s="160"/>
      <c r="AF535" s="160"/>
      <c r="AG535" s="160"/>
      <c r="AH535" s="160"/>
      <c r="AI535" s="160"/>
      <c r="AJ535" s="160"/>
      <c r="AK535" s="160"/>
      <c r="AL535" s="160"/>
      <c r="AM535" s="160"/>
      <c r="AN535" s="160"/>
      <c r="AO535" s="160"/>
      <c r="AP535" s="160"/>
      <c r="AQ535" s="160"/>
      <c r="AR535" s="160"/>
      <c r="AS535" s="160"/>
      <c r="AT535" s="160"/>
      <c r="AU535" s="160"/>
      <c r="AV535" s="160"/>
      <c r="AW535" s="188"/>
      <c r="AX535" s="180"/>
      <c r="AY535" s="180"/>
      <c r="AZ535" s="180"/>
      <c r="BA535" s="180"/>
      <c r="BB535" s="123"/>
      <c r="BC535" s="189"/>
      <c r="BD535" s="189"/>
      <c r="BE535" s="189"/>
      <c r="BF535" s="189"/>
      <c r="BG535" s="189"/>
      <c r="BI535" s="177"/>
      <c r="BJ535" s="177"/>
      <c r="BK535" s="177"/>
      <c r="BL535" s="177"/>
      <c r="BM535" s="176"/>
      <c r="BN535" s="176"/>
      <c r="BO535" s="153"/>
      <c r="BP535" s="176"/>
      <c r="BQ535" s="177"/>
      <c r="BR535" s="177"/>
      <c r="BS535" s="177"/>
      <c r="BT535" s="155"/>
      <c r="BU535" s="155"/>
      <c r="BV535" s="151"/>
      <c r="BW535" s="151"/>
      <c r="BX535" s="151"/>
      <c r="BY535" s="151"/>
    </row>
    <row r="536" customFormat="false" ht="12.75" hidden="false" customHeight="false" outlineLevel="0" collapsed="false">
      <c r="A536" s="160"/>
      <c r="B536" s="160"/>
      <c r="C536" s="160"/>
      <c r="D536" s="187"/>
      <c r="E536" s="187"/>
      <c r="F536" s="160"/>
      <c r="G536" s="160"/>
      <c r="H536" s="160"/>
      <c r="I536" s="160"/>
      <c r="J536" s="160"/>
      <c r="K536" s="160"/>
      <c r="L536" s="160"/>
      <c r="M536" s="160"/>
      <c r="N536" s="160"/>
      <c r="O536" s="160"/>
      <c r="P536" s="160"/>
      <c r="Q536" s="160"/>
      <c r="R536" s="160"/>
      <c r="S536" s="160"/>
      <c r="T536" s="143"/>
      <c r="U536" s="160"/>
      <c r="V536" s="160"/>
      <c r="W536" s="160"/>
      <c r="X536" s="160"/>
      <c r="Y536" s="160"/>
      <c r="Z536" s="160"/>
      <c r="AA536" s="160"/>
      <c r="AB536" s="160"/>
      <c r="AC536" s="160"/>
      <c r="AD536" s="160"/>
      <c r="AE536" s="160"/>
      <c r="AF536" s="160"/>
      <c r="AG536" s="160"/>
      <c r="AH536" s="160"/>
      <c r="AI536" s="160"/>
      <c r="AJ536" s="160"/>
      <c r="AK536" s="160"/>
      <c r="AL536" s="160"/>
      <c r="AM536" s="160"/>
      <c r="AN536" s="160"/>
      <c r="AO536" s="160"/>
      <c r="AP536" s="160"/>
      <c r="AQ536" s="160"/>
      <c r="AR536" s="160"/>
      <c r="AS536" s="160"/>
      <c r="AT536" s="160"/>
      <c r="AU536" s="160"/>
      <c r="AV536" s="160"/>
      <c r="AW536" s="188"/>
      <c r="AX536" s="180"/>
      <c r="AY536" s="180"/>
      <c r="AZ536" s="180"/>
      <c r="BA536" s="180"/>
      <c r="BB536" s="123"/>
      <c r="BC536" s="189"/>
      <c r="BD536" s="189"/>
      <c r="BE536" s="189"/>
      <c r="BF536" s="189"/>
      <c r="BG536" s="189"/>
      <c r="BI536" s="177"/>
      <c r="BJ536" s="177"/>
      <c r="BK536" s="177"/>
      <c r="BL536" s="177"/>
      <c r="BM536" s="176"/>
      <c r="BN536" s="176"/>
      <c r="BO536" s="153"/>
      <c r="BP536" s="176"/>
      <c r="BQ536" s="177"/>
      <c r="BR536" s="177"/>
      <c r="BS536" s="177"/>
      <c r="BT536" s="155"/>
      <c r="BU536" s="155"/>
      <c r="BV536" s="151"/>
      <c r="BW536" s="151"/>
      <c r="BX536" s="151"/>
      <c r="BY536" s="151"/>
    </row>
    <row r="537" customFormat="false" ht="12.75" hidden="false" customHeight="false" outlineLevel="0" collapsed="false">
      <c r="A537" s="160"/>
      <c r="B537" s="160"/>
      <c r="C537" s="160"/>
      <c r="D537" s="187"/>
      <c r="E537" s="187"/>
      <c r="F537" s="160"/>
      <c r="G537" s="160"/>
      <c r="H537" s="160"/>
      <c r="I537" s="160"/>
      <c r="J537" s="160"/>
      <c r="K537" s="160"/>
      <c r="L537" s="160"/>
      <c r="M537" s="160"/>
      <c r="N537" s="160"/>
      <c r="O537" s="160"/>
      <c r="P537" s="160"/>
      <c r="Q537" s="160"/>
      <c r="R537" s="160"/>
      <c r="S537" s="160"/>
      <c r="T537" s="143"/>
      <c r="U537" s="160"/>
      <c r="V537" s="160"/>
      <c r="W537" s="160"/>
      <c r="X537" s="160"/>
      <c r="Y537" s="160"/>
      <c r="Z537" s="160"/>
      <c r="AA537" s="160"/>
      <c r="AB537" s="160"/>
      <c r="AC537" s="160"/>
      <c r="AD537" s="160"/>
      <c r="AE537" s="160"/>
      <c r="AF537" s="160"/>
      <c r="AG537" s="160"/>
      <c r="AH537" s="160"/>
      <c r="AI537" s="160"/>
      <c r="AJ537" s="160"/>
      <c r="AK537" s="160"/>
      <c r="AL537" s="160"/>
      <c r="AM537" s="160"/>
      <c r="AN537" s="160"/>
      <c r="AO537" s="160"/>
      <c r="AP537" s="160"/>
      <c r="AQ537" s="160"/>
      <c r="AR537" s="160"/>
      <c r="AS537" s="160"/>
      <c r="AT537" s="160"/>
      <c r="AU537" s="160"/>
      <c r="AV537" s="160"/>
      <c r="AW537" s="188"/>
      <c r="AX537" s="180"/>
      <c r="AY537" s="180"/>
      <c r="AZ537" s="180"/>
      <c r="BA537" s="180"/>
      <c r="BB537" s="123"/>
      <c r="BC537" s="189"/>
      <c r="BD537" s="189"/>
      <c r="BE537" s="189"/>
      <c r="BF537" s="189"/>
      <c r="BG537" s="189"/>
      <c r="BI537" s="177"/>
      <c r="BJ537" s="177"/>
      <c r="BK537" s="177"/>
      <c r="BL537" s="177"/>
      <c r="BM537" s="176"/>
      <c r="BN537" s="176"/>
      <c r="BO537" s="153"/>
      <c r="BP537" s="176"/>
      <c r="BQ537" s="177"/>
      <c r="BR537" s="177"/>
      <c r="BS537" s="177"/>
      <c r="BT537" s="155"/>
      <c r="BU537" s="155"/>
      <c r="BV537" s="151"/>
      <c r="BW537" s="151"/>
      <c r="BX537" s="151"/>
      <c r="BY537" s="151"/>
    </row>
    <row r="538" customFormat="false" ht="12.75" hidden="false" customHeight="false" outlineLevel="0" collapsed="false">
      <c r="A538" s="160"/>
      <c r="B538" s="160"/>
      <c r="C538" s="160"/>
      <c r="D538" s="187"/>
      <c r="E538" s="187"/>
      <c r="F538" s="160"/>
      <c r="G538" s="160"/>
      <c r="H538" s="160"/>
      <c r="I538" s="160"/>
      <c r="J538" s="160"/>
      <c r="K538" s="160"/>
      <c r="L538" s="160"/>
      <c r="M538" s="160"/>
      <c r="N538" s="160"/>
      <c r="O538" s="160"/>
      <c r="P538" s="160"/>
      <c r="Q538" s="160"/>
      <c r="R538" s="160"/>
      <c r="S538" s="160"/>
      <c r="T538" s="143"/>
      <c r="U538" s="160"/>
      <c r="V538" s="160"/>
      <c r="W538" s="160"/>
      <c r="X538" s="160"/>
      <c r="Y538" s="160"/>
      <c r="Z538" s="160"/>
      <c r="AA538" s="160"/>
      <c r="AB538" s="160"/>
      <c r="AC538" s="160"/>
      <c r="AD538" s="160"/>
      <c r="AE538" s="160"/>
      <c r="AF538" s="160"/>
      <c r="AG538" s="160"/>
      <c r="AH538" s="160"/>
      <c r="AI538" s="160"/>
      <c r="AJ538" s="160"/>
      <c r="AK538" s="160"/>
      <c r="AL538" s="160"/>
      <c r="AM538" s="160"/>
      <c r="AN538" s="160"/>
      <c r="AO538" s="160"/>
      <c r="AP538" s="160"/>
      <c r="AQ538" s="160"/>
      <c r="AR538" s="160"/>
      <c r="AS538" s="160"/>
      <c r="AT538" s="160"/>
      <c r="AU538" s="160"/>
      <c r="AV538" s="160"/>
      <c r="AW538" s="188"/>
      <c r="AX538" s="180"/>
      <c r="AY538" s="180"/>
      <c r="AZ538" s="180"/>
      <c r="BA538" s="180"/>
      <c r="BB538" s="123"/>
      <c r="BC538" s="189"/>
      <c r="BD538" s="189"/>
      <c r="BE538" s="189"/>
      <c r="BF538" s="189"/>
      <c r="BG538" s="189"/>
      <c r="BI538" s="177"/>
      <c r="BJ538" s="177"/>
      <c r="BK538" s="177"/>
      <c r="BL538" s="177"/>
      <c r="BM538" s="176"/>
      <c r="BN538" s="176"/>
      <c r="BO538" s="153"/>
      <c r="BP538" s="176"/>
      <c r="BQ538" s="177"/>
      <c r="BR538" s="177"/>
      <c r="BS538" s="177"/>
      <c r="BT538" s="155"/>
      <c r="BU538" s="155"/>
      <c r="BV538" s="151"/>
      <c r="BW538" s="151"/>
      <c r="BX538" s="151"/>
      <c r="BY538" s="151"/>
    </row>
    <row r="539" customFormat="false" ht="12.75" hidden="false" customHeight="false" outlineLevel="0" collapsed="false">
      <c r="A539" s="160"/>
      <c r="B539" s="160"/>
      <c r="C539" s="160"/>
      <c r="D539" s="187"/>
      <c r="E539" s="187"/>
      <c r="F539" s="160"/>
      <c r="G539" s="160"/>
      <c r="H539" s="160"/>
      <c r="I539" s="160"/>
      <c r="J539" s="160"/>
      <c r="K539" s="160"/>
      <c r="L539" s="160"/>
      <c r="M539" s="160"/>
      <c r="N539" s="160"/>
      <c r="O539" s="160"/>
      <c r="P539" s="160"/>
      <c r="Q539" s="160"/>
      <c r="R539" s="160"/>
      <c r="S539" s="160"/>
      <c r="T539" s="143"/>
      <c r="U539" s="160"/>
      <c r="V539" s="160"/>
      <c r="W539" s="160"/>
      <c r="X539" s="160"/>
      <c r="Y539" s="160"/>
      <c r="Z539" s="160"/>
      <c r="AA539" s="160"/>
      <c r="AB539" s="160"/>
      <c r="AC539" s="160"/>
      <c r="AD539" s="160"/>
      <c r="AE539" s="160"/>
      <c r="AF539" s="160"/>
      <c r="AG539" s="160"/>
      <c r="AH539" s="160"/>
      <c r="AI539" s="160"/>
      <c r="AJ539" s="160"/>
      <c r="AK539" s="160"/>
      <c r="AL539" s="160"/>
      <c r="AM539" s="160"/>
      <c r="AN539" s="160"/>
      <c r="AO539" s="160"/>
      <c r="AP539" s="160"/>
      <c r="AQ539" s="160"/>
      <c r="AR539" s="160"/>
      <c r="AS539" s="160"/>
      <c r="AT539" s="160"/>
      <c r="AU539" s="160"/>
      <c r="AV539" s="160"/>
      <c r="AW539" s="188"/>
      <c r="AX539" s="180"/>
      <c r="AY539" s="180"/>
      <c r="AZ539" s="180"/>
      <c r="BA539" s="180"/>
      <c r="BB539" s="123"/>
      <c r="BC539" s="189"/>
      <c r="BD539" s="189"/>
      <c r="BE539" s="189"/>
      <c r="BF539" s="189"/>
      <c r="BG539" s="189"/>
      <c r="BI539" s="177"/>
      <c r="BJ539" s="177"/>
      <c r="BK539" s="177"/>
      <c r="BL539" s="177"/>
      <c r="BM539" s="176"/>
      <c r="BN539" s="176"/>
      <c r="BO539" s="153"/>
      <c r="BP539" s="176"/>
      <c r="BQ539" s="177"/>
      <c r="BR539" s="177"/>
      <c r="BS539" s="177"/>
      <c r="BT539" s="155"/>
      <c r="BU539" s="155"/>
      <c r="BV539" s="151"/>
      <c r="BW539" s="151"/>
      <c r="BX539" s="151"/>
      <c r="BY539" s="151"/>
    </row>
    <row r="540" customFormat="false" ht="12.75" hidden="false" customHeight="false" outlineLevel="0" collapsed="false">
      <c r="A540" s="160"/>
      <c r="B540" s="160"/>
      <c r="C540" s="160"/>
      <c r="D540" s="187"/>
      <c r="E540" s="187"/>
      <c r="F540" s="160"/>
      <c r="G540" s="160"/>
      <c r="H540" s="160"/>
      <c r="I540" s="160"/>
      <c r="J540" s="160"/>
      <c r="K540" s="160"/>
      <c r="L540" s="160"/>
      <c r="M540" s="160"/>
      <c r="N540" s="160"/>
      <c r="O540" s="160"/>
      <c r="P540" s="160"/>
      <c r="Q540" s="160"/>
      <c r="R540" s="160"/>
      <c r="S540" s="160"/>
      <c r="T540" s="143"/>
      <c r="U540" s="160"/>
      <c r="V540" s="160"/>
      <c r="W540" s="160"/>
      <c r="X540" s="160"/>
      <c r="Y540" s="160"/>
      <c r="Z540" s="160"/>
      <c r="AA540" s="160"/>
      <c r="AB540" s="160"/>
      <c r="AC540" s="160"/>
      <c r="AD540" s="160"/>
      <c r="AE540" s="160"/>
      <c r="AF540" s="160"/>
      <c r="AG540" s="160"/>
      <c r="AH540" s="160"/>
      <c r="AI540" s="160"/>
      <c r="AJ540" s="160"/>
      <c r="AK540" s="160"/>
      <c r="AL540" s="160"/>
      <c r="AM540" s="160"/>
      <c r="AN540" s="160"/>
      <c r="AO540" s="160"/>
      <c r="AP540" s="160"/>
      <c r="AQ540" s="160"/>
      <c r="AR540" s="160"/>
      <c r="AS540" s="160"/>
      <c r="AT540" s="160"/>
      <c r="AU540" s="160"/>
      <c r="AV540" s="160"/>
      <c r="AW540" s="188"/>
      <c r="AX540" s="180"/>
      <c r="AY540" s="180"/>
      <c r="AZ540" s="180"/>
      <c r="BA540" s="180"/>
      <c r="BB540" s="123"/>
      <c r="BC540" s="189"/>
      <c r="BD540" s="189"/>
      <c r="BE540" s="189"/>
      <c r="BF540" s="189"/>
      <c r="BG540" s="189"/>
      <c r="BI540" s="177"/>
      <c r="BJ540" s="177"/>
      <c r="BK540" s="177"/>
      <c r="BL540" s="177"/>
      <c r="BM540" s="176"/>
      <c r="BN540" s="176"/>
      <c r="BO540" s="153"/>
      <c r="BP540" s="176"/>
      <c r="BQ540" s="177"/>
      <c r="BR540" s="177"/>
      <c r="BS540" s="177"/>
      <c r="BT540" s="155"/>
      <c r="BU540" s="155"/>
      <c r="BV540" s="151"/>
      <c r="BW540" s="151"/>
      <c r="BX540" s="151"/>
      <c r="BY540" s="151"/>
    </row>
    <row r="541" customFormat="false" ht="12.75" hidden="false" customHeight="false" outlineLevel="0" collapsed="false">
      <c r="A541" s="160"/>
      <c r="B541" s="160"/>
      <c r="C541" s="160"/>
      <c r="D541" s="187"/>
      <c r="E541" s="187"/>
      <c r="F541" s="160"/>
      <c r="G541" s="160"/>
      <c r="H541" s="160"/>
      <c r="I541" s="160"/>
      <c r="J541" s="160"/>
      <c r="K541" s="160"/>
      <c r="L541" s="160"/>
      <c r="M541" s="160"/>
      <c r="N541" s="160"/>
      <c r="O541" s="160"/>
      <c r="P541" s="160"/>
      <c r="Q541" s="160"/>
      <c r="R541" s="160"/>
      <c r="S541" s="160"/>
      <c r="T541" s="143"/>
      <c r="U541" s="160"/>
      <c r="V541" s="160"/>
      <c r="W541" s="160"/>
      <c r="X541" s="160"/>
      <c r="Y541" s="160"/>
      <c r="Z541" s="160"/>
      <c r="AA541" s="160"/>
      <c r="AB541" s="160"/>
      <c r="AC541" s="160"/>
      <c r="AD541" s="160"/>
      <c r="AE541" s="160"/>
      <c r="AF541" s="160"/>
      <c r="AG541" s="160"/>
      <c r="AH541" s="160"/>
      <c r="AI541" s="160"/>
      <c r="AJ541" s="160"/>
      <c r="AK541" s="160"/>
      <c r="AL541" s="160"/>
      <c r="AM541" s="160"/>
      <c r="AN541" s="160"/>
      <c r="AO541" s="160"/>
      <c r="AP541" s="160"/>
      <c r="AQ541" s="160"/>
      <c r="AR541" s="160"/>
      <c r="AS541" s="160"/>
      <c r="AT541" s="160"/>
      <c r="AU541" s="160"/>
      <c r="AV541" s="160"/>
      <c r="AW541" s="188"/>
      <c r="AX541" s="180"/>
      <c r="AY541" s="180"/>
      <c r="AZ541" s="180"/>
      <c r="BA541" s="180"/>
      <c r="BB541" s="123"/>
      <c r="BC541" s="189"/>
      <c r="BD541" s="189"/>
      <c r="BE541" s="189"/>
      <c r="BF541" s="189"/>
      <c r="BG541" s="189"/>
      <c r="BI541" s="177"/>
      <c r="BJ541" s="177"/>
      <c r="BK541" s="177"/>
      <c r="BL541" s="177"/>
      <c r="BM541" s="176"/>
      <c r="BN541" s="176"/>
      <c r="BO541" s="153"/>
      <c r="BP541" s="176"/>
      <c r="BQ541" s="177"/>
      <c r="BR541" s="177"/>
      <c r="BS541" s="177"/>
      <c r="BT541" s="155"/>
      <c r="BU541" s="155"/>
      <c r="BV541" s="151"/>
      <c r="BW541" s="151"/>
      <c r="BX541" s="151"/>
      <c r="BY541" s="151"/>
    </row>
    <row r="542" customFormat="false" ht="12.75" hidden="false" customHeight="false" outlineLevel="0" collapsed="false">
      <c r="A542" s="160"/>
      <c r="B542" s="160"/>
      <c r="C542" s="160"/>
      <c r="D542" s="187"/>
      <c r="E542" s="187"/>
      <c r="F542" s="160"/>
      <c r="G542" s="160"/>
      <c r="H542" s="160"/>
      <c r="I542" s="160"/>
      <c r="J542" s="160"/>
      <c r="K542" s="160"/>
      <c r="L542" s="160"/>
      <c r="M542" s="160"/>
      <c r="N542" s="160"/>
      <c r="O542" s="160"/>
      <c r="P542" s="160"/>
      <c r="Q542" s="160"/>
      <c r="R542" s="160"/>
      <c r="S542" s="160"/>
      <c r="T542" s="143"/>
      <c r="U542" s="160"/>
      <c r="V542" s="160"/>
      <c r="W542" s="160"/>
      <c r="X542" s="160"/>
      <c r="Y542" s="160"/>
      <c r="Z542" s="160"/>
      <c r="AA542" s="160"/>
      <c r="AB542" s="160"/>
      <c r="AC542" s="160"/>
      <c r="AD542" s="160"/>
      <c r="AE542" s="160"/>
      <c r="AF542" s="160"/>
      <c r="AG542" s="160"/>
      <c r="AH542" s="160"/>
      <c r="AI542" s="160"/>
      <c r="AJ542" s="160"/>
      <c r="AK542" s="160"/>
      <c r="AL542" s="160"/>
      <c r="AM542" s="160"/>
      <c r="AN542" s="160"/>
      <c r="AO542" s="160"/>
      <c r="AP542" s="160"/>
      <c r="AQ542" s="160"/>
      <c r="AR542" s="160"/>
      <c r="AS542" s="160"/>
      <c r="AT542" s="160"/>
      <c r="AU542" s="160"/>
      <c r="AV542" s="160"/>
      <c r="AW542" s="188"/>
      <c r="AX542" s="180"/>
      <c r="AY542" s="180"/>
      <c r="AZ542" s="180"/>
      <c r="BA542" s="180"/>
      <c r="BB542" s="123"/>
      <c r="BC542" s="189"/>
      <c r="BD542" s="189"/>
      <c r="BE542" s="189"/>
      <c r="BF542" s="189"/>
      <c r="BG542" s="189"/>
      <c r="BI542" s="177"/>
      <c r="BJ542" s="177"/>
      <c r="BK542" s="177"/>
      <c r="BL542" s="177"/>
      <c r="BM542" s="176"/>
      <c r="BN542" s="176"/>
      <c r="BO542" s="153"/>
      <c r="BP542" s="176"/>
      <c r="BQ542" s="177"/>
      <c r="BR542" s="177"/>
      <c r="BS542" s="177"/>
      <c r="BT542" s="155"/>
      <c r="BU542" s="155"/>
      <c r="BV542" s="151"/>
      <c r="BW542" s="151"/>
      <c r="BX542" s="151"/>
      <c r="BY542" s="151"/>
    </row>
    <row r="543" customFormat="false" ht="12.75" hidden="false" customHeight="false" outlineLevel="0" collapsed="false">
      <c r="A543" s="160"/>
      <c r="B543" s="160"/>
      <c r="C543" s="160"/>
      <c r="D543" s="187"/>
      <c r="E543" s="187"/>
      <c r="F543" s="160"/>
      <c r="G543" s="160"/>
      <c r="H543" s="160"/>
      <c r="I543" s="160"/>
      <c r="J543" s="160"/>
      <c r="K543" s="160"/>
      <c r="L543" s="160"/>
      <c r="M543" s="160"/>
      <c r="N543" s="160"/>
      <c r="O543" s="160"/>
      <c r="P543" s="160"/>
      <c r="Q543" s="160"/>
      <c r="R543" s="160"/>
      <c r="S543" s="160"/>
      <c r="T543" s="143"/>
      <c r="U543" s="160"/>
      <c r="V543" s="160"/>
      <c r="W543" s="160"/>
      <c r="X543" s="160"/>
      <c r="Y543" s="160"/>
      <c r="Z543" s="160"/>
      <c r="AA543" s="160"/>
      <c r="AB543" s="160"/>
      <c r="AC543" s="160"/>
      <c r="AD543" s="160"/>
      <c r="AE543" s="160"/>
      <c r="AF543" s="160"/>
      <c r="AG543" s="160"/>
      <c r="AH543" s="160"/>
      <c r="AI543" s="160"/>
      <c r="AJ543" s="160"/>
      <c r="AK543" s="160"/>
      <c r="AL543" s="160"/>
      <c r="AM543" s="160"/>
      <c r="AN543" s="160"/>
      <c r="AO543" s="160"/>
      <c r="AP543" s="160"/>
      <c r="AQ543" s="160"/>
      <c r="AR543" s="160"/>
      <c r="AS543" s="160"/>
      <c r="AT543" s="160"/>
      <c r="AU543" s="160"/>
      <c r="AV543" s="160"/>
      <c r="AW543" s="188"/>
      <c r="AX543" s="180"/>
      <c r="AY543" s="180"/>
      <c r="AZ543" s="180"/>
      <c r="BA543" s="180"/>
      <c r="BB543" s="123"/>
      <c r="BC543" s="189"/>
      <c r="BD543" s="189"/>
      <c r="BE543" s="189"/>
      <c r="BF543" s="189"/>
      <c r="BG543" s="189"/>
      <c r="BI543" s="177"/>
      <c r="BJ543" s="177"/>
      <c r="BK543" s="177"/>
      <c r="BL543" s="177"/>
      <c r="BM543" s="176"/>
      <c r="BN543" s="176"/>
      <c r="BO543" s="153"/>
      <c r="BP543" s="176"/>
      <c r="BQ543" s="177"/>
      <c r="BR543" s="177"/>
      <c r="BS543" s="177"/>
      <c r="BT543" s="155"/>
      <c r="BU543" s="155"/>
      <c r="BV543" s="151"/>
      <c r="BW543" s="151"/>
      <c r="BX543" s="151"/>
      <c r="BY543" s="151"/>
    </row>
    <row r="544" customFormat="false" ht="12.75" hidden="false" customHeight="false" outlineLevel="0" collapsed="false">
      <c r="A544" s="160"/>
      <c r="B544" s="160"/>
      <c r="C544" s="160"/>
      <c r="D544" s="187"/>
      <c r="E544" s="187"/>
      <c r="F544" s="160"/>
      <c r="G544" s="160"/>
      <c r="H544" s="160"/>
      <c r="I544" s="160"/>
      <c r="J544" s="160"/>
      <c r="K544" s="160"/>
      <c r="L544" s="160"/>
      <c r="M544" s="160"/>
      <c r="N544" s="160"/>
      <c r="O544" s="160"/>
      <c r="P544" s="160"/>
      <c r="Q544" s="160"/>
      <c r="R544" s="160"/>
      <c r="S544" s="160"/>
      <c r="T544" s="143"/>
      <c r="U544" s="160"/>
      <c r="V544" s="160"/>
      <c r="W544" s="160"/>
      <c r="X544" s="160"/>
      <c r="Y544" s="160"/>
      <c r="Z544" s="160"/>
      <c r="AA544" s="160"/>
      <c r="AB544" s="160"/>
      <c r="AC544" s="160"/>
      <c r="AD544" s="160"/>
      <c r="AE544" s="160"/>
      <c r="AF544" s="160"/>
      <c r="AG544" s="160"/>
      <c r="AH544" s="160"/>
      <c r="AI544" s="160"/>
      <c r="AJ544" s="160"/>
      <c r="AK544" s="160"/>
      <c r="AL544" s="160"/>
      <c r="AM544" s="160"/>
      <c r="AN544" s="160"/>
      <c r="AO544" s="160"/>
      <c r="AP544" s="160"/>
      <c r="AQ544" s="160"/>
      <c r="AR544" s="160"/>
      <c r="AS544" s="160"/>
      <c r="AT544" s="160"/>
      <c r="AU544" s="160"/>
      <c r="AV544" s="160"/>
      <c r="AW544" s="188"/>
      <c r="AX544" s="180"/>
      <c r="AY544" s="180"/>
      <c r="AZ544" s="180"/>
      <c r="BA544" s="180"/>
      <c r="BB544" s="123"/>
      <c r="BC544" s="189"/>
      <c r="BD544" s="189"/>
      <c r="BE544" s="189"/>
      <c r="BF544" s="189"/>
      <c r="BG544" s="189"/>
      <c r="BI544" s="177"/>
      <c r="BJ544" s="177"/>
      <c r="BK544" s="177"/>
      <c r="BL544" s="177"/>
      <c r="BM544" s="176"/>
      <c r="BN544" s="176"/>
      <c r="BO544" s="153"/>
      <c r="BP544" s="176"/>
      <c r="BQ544" s="177"/>
      <c r="BR544" s="177"/>
      <c r="BS544" s="177"/>
      <c r="BT544" s="155"/>
      <c r="BU544" s="155"/>
      <c r="BV544" s="151"/>
      <c r="BW544" s="151"/>
      <c r="BX544" s="151"/>
      <c r="BY544" s="151"/>
    </row>
    <row r="545" customFormat="false" ht="12.75" hidden="false" customHeight="false" outlineLevel="0" collapsed="false">
      <c r="A545" s="160"/>
      <c r="B545" s="160"/>
      <c r="C545" s="160"/>
      <c r="D545" s="187"/>
      <c r="E545" s="187"/>
      <c r="F545" s="160"/>
      <c r="G545" s="160"/>
      <c r="H545" s="160"/>
      <c r="I545" s="160"/>
      <c r="J545" s="160"/>
      <c r="K545" s="160"/>
      <c r="L545" s="160"/>
      <c r="M545" s="160"/>
      <c r="N545" s="160"/>
      <c r="O545" s="160"/>
      <c r="P545" s="160"/>
      <c r="Q545" s="160"/>
      <c r="R545" s="160"/>
      <c r="S545" s="160"/>
      <c r="T545" s="143"/>
      <c r="U545" s="160"/>
      <c r="V545" s="160"/>
      <c r="W545" s="160"/>
      <c r="X545" s="160"/>
      <c r="Y545" s="160"/>
      <c r="Z545" s="160"/>
      <c r="AA545" s="160"/>
      <c r="AB545" s="160"/>
      <c r="AC545" s="160"/>
      <c r="AD545" s="160"/>
      <c r="AE545" s="160"/>
      <c r="AF545" s="160"/>
      <c r="AG545" s="160"/>
      <c r="AH545" s="160"/>
      <c r="AI545" s="160"/>
      <c r="AJ545" s="160"/>
      <c r="AK545" s="160"/>
      <c r="AL545" s="160"/>
      <c r="AM545" s="160"/>
      <c r="AN545" s="160"/>
      <c r="AO545" s="160"/>
      <c r="AP545" s="160"/>
      <c r="AQ545" s="160"/>
      <c r="AR545" s="160"/>
      <c r="AS545" s="160"/>
      <c r="AT545" s="160"/>
      <c r="AU545" s="160"/>
      <c r="AV545" s="160"/>
      <c r="AW545" s="188"/>
      <c r="AX545" s="180"/>
      <c r="AY545" s="180"/>
      <c r="AZ545" s="180"/>
      <c r="BA545" s="180"/>
      <c r="BB545" s="123"/>
      <c r="BC545" s="189"/>
      <c r="BD545" s="189"/>
      <c r="BE545" s="189"/>
      <c r="BF545" s="189"/>
      <c r="BG545" s="189"/>
      <c r="BI545" s="177"/>
      <c r="BJ545" s="177"/>
      <c r="BK545" s="177"/>
      <c r="BL545" s="177"/>
      <c r="BM545" s="176"/>
      <c r="BN545" s="176"/>
      <c r="BO545" s="153"/>
      <c r="BP545" s="176"/>
      <c r="BQ545" s="177"/>
      <c r="BR545" s="177"/>
      <c r="BS545" s="177"/>
      <c r="BT545" s="155"/>
      <c r="BU545" s="155"/>
      <c r="BV545" s="151"/>
      <c r="BW545" s="151"/>
      <c r="BX545" s="151"/>
      <c r="BY545" s="151"/>
    </row>
    <row r="546" customFormat="false" ht="12.75" hidden="false" customHeight="false" outlineLevel="0" collapsed="false">
      <c r="A546" s="160"/>
      <c r="B546" s="160"/>
      <c r="C546" s="160"/>
      <c r="D546" s="187"/>
      <c r="E546" s="187"/>
      <c r="F546" s="160"/>
      <c r="G546" s="160"/>
      <c r="H546" s="160"/>
      <c r="I546" s="160"/>
      <c r="J546" s="160"/>
      <c r="K546" s="160"/>
      <c r="L546" s="160"/>
      <c r="M546" s="160"/>
      <c r="N546" s="160"/>
      <c r="O546" s="160"/>
      <c r="P546" s="160"/>
      <c r="Q546" s="160"/>
      <c r="R546" s="160"/>
      <c r="S546" s="160"/>
      <c r="T546" s="143"/>
      <c r="U546" s="160"/>
      <c r="V546" s="160"/>
      <c r="W546" s="160"/>
      <c r="X546" s="160"/>
      <c r="Y546" s="160"/>
      <c r="Z546" s="160"/>
      <c r="AA546" s="160"/>
      <c r="AB546" s="160"/>
      <c r="AC546" s="160"/>
      <c r="AD546" s="160"/>
      <c r="AE546" s="160"/>
      <c r="AF546" s="160"/>
      <c r="AG546" s="160"/>
      <c r="AH546" s="160"/>
      <c r="AI546" s="160"/>
      <c r="AJ546" s="160"/>
      <c r="AK546" s="160"/>
      <c r="AL546" s="160"/>
      <c r="AM546" s="160"/>
      <c r="AN546" s="160"/>
      <c r="AO546" s="160"/>
      <c r="AP546" s="160"/>
      <c r="AQ546" s="160"/>
      <c r="AR546" s="160"/>
      <c r="AS546" s="160"/>
      <c r="AT546" s="160"/>
      <c r="AU546" s="160"/>
      <c r="AV546" s="160"/>
      <c r="AW546" s="188"/>
      <c r="AX546" s="180"/>
      <c r="AY546" s="180"/>
      <c r="AZ546" s="180"/>
      <c r="BA546" s="180"/>
      <c r="BB546" s="123"/>
      <c r="BC546" s="189"/>
      <c r="BD546" s="189"/>
      <c r="BE546" s="189"/>
      <c r="BF546" s="189"/>
      <c r="BG546" s="189"/>
      <c r="BI546" s="177"/>
      <c r="BJ546" s="177"/>
      <c r="BK546" s="177"/>
      <c r="BL546" s="177"/>
      <c r="BM546" s="176"/>
      <c r="BN546" s="176"/>
      <c r="BO546" s="153"/>
      <c r="BP546" s="176"/>
      <c r="BQ546" s="177"/>
      <c r="BR546" s="177"/>
      <c r="BS546" s="177"/>
      <c r="BT546" s="155"/>
      <c r="BU546" s="155"/>
      <c r="BV546" s="151"/>
      <c r="BW546" s="151"/>
      <c r="BX546" s="151"/>
      <c r="BY546" s="151"/>
    </row>
    <row r="547" customFormat="false" ht="12.75" hidden="false" customHeight="false" outlineLevel="0" collapsed="false">
      <c r="A547" s="160"/>
      <c r="B547" s="160"/>
      <c r="C547" s="160"/>
      <c r="D547" s="187"/>
      <c r="E547" s="187"/>
      <c r="F547" s="160"/>
      <c r="G547" s="160"/>
      <c r="H547" s="160"/>
      <c r="I547" s="160"/>
      <c r="J547" s="160"/>
      <c r="K547" s="160"/>
      <c r="L547" s="160"/>
      <c r="M547" s="160"/>
      <c r="N547" s="160"/>
      <c r="O547" s="160"/>
      <c r="P547" s="160"/>
      <c r="Q547" s="160"/>
      <c r="R547" s="160"/>
      <c r="S547" s="160"/>
      <c r="T547" s="143"/>
      <c r="U547" s="160"/>
      <c r="V547" s="160"/>
      <c r="W547" s="160"/>
      <c r="X547" s="160"/>
      <c r="Y547" s="160"/>
      <c r="Z547" s="160"/>
      <c r="AA547" s="160"/>
      <c r="AB547" s="160"/>
      <c r="AC547" s="160"/>
      <c r="AD547" s="160"/>
      <c r="AE547" s="160"/>
      <c r="AF547" s="160"/>
      <c r="AG547" s="160"/>
      <c r="AH547" s="160"/>
      <c r="AI547" s="160"/>
      <c r="AJ547" s="160"/>
      <c r="AK547" s="160"/>
      <c r="AL547" s="160"/>
      <c r="AM547" s="160"/>
      <c r="AN547" s="160"/>
      <c r="AO547" s="160"/>
      <c r="AP547" s="160"/>
      <c r="AQ547" s="160"/>
      <c r="AR547" s="160"/>
      <c r="AS547" s="160"/>
      <c r="AT547" s="160"/>
      <c r="AU547" s="160"/>
      <c r="AV547" s="160"/>
      <c r="AW547" s="188"/>
      <c r="AX547" s="180"/>
      <c r="AY547" s="180"/>
      <c r="AZ547" s="180"/>
      <c r="BA547" s="180"/>
      <c r="BB547" s="123"/>
      <c r="BC547" s="189"/>
      <c r="BD547" s="189"/>
      <c r="BE547" s="189"/>
      <c r="BF547" s="189"/>
      <c r="BG547" s="189"/>
      <c r="BI547" s="177"/>
      <c r="BJ547" s="177"/>
      <c r="BK547" s="177"/>
      <c r="BL547" s="177"/>
      <c r="BM547" s="176"/>
      <c r="BN547" s="176"/>
      <c r="BO547" s="153"/>
      <c r="BP547" s="176"/>
      <c r="BQ547" s="177"/>
      <c r="BR547" s="177"/>
      <c r="BS547" s="177"/>
      <c r="BT547" s="155"/>
      <c r="BU547" s="155"/>
      <c r="BV547" s="151"/>
      <c r="BW547" s="151"/>
      <c r="BX547" s="151"/>
      <c r="BY547" s="151"/>
    </row>
    <row r="548" customFormat="false" ht="12.75" hidden="false" customHeight="false" outlineLevel="0" collapsed="false">
      <c r="A548" s="160"/>
      <c r="B548" s="160"/>
      <c r="C548" s="160"/>
      <c r="D548" s="187"/>
      <c r="E548" s="187"/>
      <c r="F548" s="160"/>
      <c r="G548" s="160"/>
      <c r="H548" s="160"/>
      <c r="I548" s="160"/>
      <c r="J548" s="160"/>
      <c r="K548" s="160"/>
      <c r="L548" s="160"/>
      <c r="M548" s="160"/>
      <c r="N548" s="160"/>
      <c r="O548" s="160"/>
      <c r="P548" s="160"/>
      <c r="Q548" s="160"/>
      <c r="R548" s="160"/>
      <c r="S548" s="160"/>
      <c r="T548" s="143"/>
      <c r="U548" s="160"/>
      <c r="V548" s="160"/>
      <c r="W548" s="160"/>
      <c r="X548" s="160"/>
      <c r="Y548" s="160"/>
      <c r="Z548" s="160"/>
      <c r="AA548" s="160"/>
      <c r="AB548" s="160"/>
      <c r="AC548" s="160"/>
      <c r="AD548" s="160"/>
      <c r="AE548" s="160"/>
      <c r="AF548" s="160"/>
      <c r="AG548" s="160"/>
      <c r="AH548" s="160"/>
      <c r="AI548" s="160"/>
      <c r="AJ548" s="160"/>
      <c r="AK548" s="160"/>
      <c r="AL548" s="160"/>
      <c r="AM548" s="160"/>
      <c r="AN548" s="160"/>
      <c r="AO548" s="160"/>
      <c r="AP548" s="160"/>
      <c r="AQ548" s="160"/>
      <c r="AR548" s="160"/>
      <c r="AS548" s="160"/>
      <c r="AT548" s="160"/>
      <c r="AU548" s="160"/>
      <c r="AV548" s="160"/>
      <c r="AW548" s="188"/>
      <c r="AX548" s="180"/>
      <c r="AY548" s="180"/>
      <c r="AZ548" s="180"/>
      <c r="BA548" s="180"/>
      <c r="BB548" s="123"/>
      <c r="BC548" s="189"/>
      <c r="BD548" s="189"/>
      <c r="BE548" s="189"/>
      <c r="BF548" s="189"/>
      <c r="BG548" s="189"/>
      <c r="BI548" s="177"/>
      <c r="BJ548" s="177"/>
      <c r="BK548" s="177"/>
      <c r="BL548" s="177"/>
      <c r="BM548" s="176"/>
      <c r="BN548" s="176"/>
      <c r="BO548" s="153"/>
      <c r="BP548" s="176"/>
      <c r="BQ548" s="177"/>
      <c r="BR548" s="177"/>
      <c r="BS548" s="177"/>
      <c r="BT548" s="155"/>
      <c r="BU548" s="155"/>
      <c r="BV548" s="151"/>
      <c r="BW548" s="151"/>
      <c r="BX548" s="151"/>
      <c r="BY548" s="151"/>
    </row>
    <row r="549" customFormat="false" ht="12.75" hidden="false" customHeight="false" outlineLevel="0" collapsed="false">
      <c r="A549" s="160"/>
      <c r="B549" s="160"/>
      <c r="C549" s="160"/>
      <c r="D549" s="187"/>
      <c r="E549" s="187"/>
      <c r="F549" s="160"/>
      <c r="G549" s="160"/>
      <c r="H549" s="160"/>
      <c r="I549" s="160"/>
      <c r="J549" s="160"/>
      <c r="K549" s="160"/>
      <c r="L549" s="160"/>
      <c r="M549" s="160"/>
      <c r="N549" s="160"/>
      <c r="O549" s="160"/>
      <c r="P549" s="160"/>
      <c r="Q549" s="160"/>
      <c r="R549" s="160"/>
      <c r="S549" s="160"/>
      <c r="T549" s="143"/>
      <c r="U549" s="160"/>
      <c r="V549" s="160"/>
      <c r="W549" s="160"/>
      <c r="X549" s="160"/>
      <c r="Y549" s="160"/>
      <c r="Z549" s="160"/>
      <c r="AA549" s="160"/>
      <c r="AB549" s="160"/>
      <c r="AC549" s="160"/>
      <c r="AD549" s="160"/>
      <c r="AE549" s="160"/>
      <c r="AF549" s="160"/>
      <c r="AG549" s="160"/>
      <c r="AH549" s="160"/>
      <c r="AI549" s="160"/>
      <c r="AJ549" s="160"/>
      <c r="AK549" s="160"/>
      <c r="AL549" s="160"/>
      <c r="AM549" s="160"/>
      <c r="AN549" s="160"/>
      <c r="AO549" s="160"/>
      <c r="AP549" s="160"/>
      <c r="AQ549" s="160"/>
      <c r="AR549" s="160"/>
      <c r="AS549" s="160"/>
      <c r="AT549" s="160"/>
      <c r="AU549" s="160"/>
      <c r="AV549" s="160"/>
      <c r="AW549" s="188"/>
      <c r="AX549" s="180"/>
      <c r="AY549" s="180"/>
      <c r="AZ549" s="180"/>
      <c r="BA549" s="180"/>
      <c r="BB549" s="123"/>
      <c r="BC549" s="189"/>
      <c r="BD549" s="189"/>
      <c r="BE549" s="189"/>
      <c r="BF549" s="189"/>
      <c r="BG549" s="189"/>
      <c r="BI549" s="177"/>
      <c r="BJ549" s="177"/>
      <c r="BK549" s="177"/>
      <c r="BL549" s="177"/>
      <c r="BM549" s="176"/>
      <c r="BN549" s="176"/>
      <c r="BO549" s="153"/>
      <c r="BP549" s="176"/>
      <c r="BQ549" s="177"/>
      <c r="BR549" s="177"/>
      <c r="BS549" s="177"/>
      <c r="BT549" s="155"/>
      <c r="BU549" s="155"/>
      <c r="BV549" s="151"/>
      <c r="BW549" s="151"/>
      <c r="BX549" s="151"/>
      <c r="BY549" s="151"/>
    </row>
    <row r="550" customFormat="false" ht="12.75" hidden="false" customHeight="false" outlineLevel="0" collapsed="false">
      <c r="A550" s="160"/>
      <c r="B550" s="160"/>
      <c r="C550" s="160"/>
      <c r="D550" s="187"/>
      <c r="E550" s="187"/>
      <c r="F550" s="160"/>
      <c r="G550" s="160"/>
      <c r="H550" s="160"/>
      <c r="I550" s="160"/>
      <c r="J550" s="160"/>
      <c r="K550" s="160"/>
      <c r="L550" s="160"/>
      <c r="M550" s="160"/>
      <c r="N550" s="160"/>
      <c r="O550" s="160"/>
      <c r="P550" s="160"/>
      <c r="Q550" s="160"/>
      <c r="R550" s="160"/>
      <c r="S550" s="160"/>
      <c r="T550" s="143"/>
      <c r="U550" s="160"/>
      <c r="V550" s="160"/>
      <c r="W550" s="160"/>
      <c r="X550" s="160"/>
      <c r="Y550" s="160"/>
      <c r="Z550" s="160"/>
      <c r="AA550" s="160"/>
      <c r="AB550" s="160"/>
      <c r="AC550" s="160"/>
      <c r="AD550" s="160"/>
      <c r="AE550" s="160"/>
      <c r="AF550" s="160"/>
      <c r="AG550" s="160"/>
      <c r="AH550" s="160"/>
      <c r="AI550" s="160"/>
      <c r="AJ550" s="160"/>
      <c r="AK550" s="160"/>
      <c r="AL550" s="160"/>
      <c r="AM550" s="160"/>
      <c r="AN550" s="160"/>
      <c r="AO550" s="160"/>
      <c r="AP550" s="160"/>
      <c r="AQ550" s="160"/>
      <c r="AR550" s="160"/>
      <c r="AS550" s="160"/>
      <c r="AT550" s="160"/>
      <c r="AU550" s="160"/>
      <c r="AV550" s="160"/>
      <c r="AW550" s="188"/>
      <c r="AX550" s="180"/>
      <c r="AY550" s="180"/>
      <c r="AZ550" s="180"/>
      <c r="BA550" s="180"/>
      <c r="BB550" s="123"/>
      <c r="BC550" s="189"/>
      <c r="BD550" s="189"/>
      <c r="BE550" s="189"/>
      <c r="BF550" s="189"/>
      <c r="BG550" s="189"/>
      <c r="BI550" s="177"/>
      <c r="BJ550" s="177"/>
      <c r="BK550" s="177"/>
      <c r="BL550" s="177"/>
      <c r="BM550" s="176"/>
      <c r="BN550" s="176"/>
      <c r="BO550" s="153"/>
      <c r="BP550" s="176"/>
      <c r="BQ550" s="177"/>
      <c r="BR550" s="177"/>
      <c r="BS550" s="177"/>
      <c r="BT550" s="155"/>
      <c r="BU550" s="155"/>
      <c r="BV550" s="151"/>
      <c r="BW550" s="151"/>
      <c r="BX550" s="151"/>
      <c r="BY550" s="151"/>
    </row>
    <row r="551" customFormat="false" ht="12.75" hidden="false" customHeight="false" outlineLevel="0" collapsed="false">
      <c r="A551" s="160"/>
      <c r="B551" s="160"/>
      <c r="C551" s="160"/>
      <c r="D551" s="187"/>
      <c r="E551" s="187"/>
      <c r="F551" s="160"/>
      <c r="G551" s="160"/>
      <c r="H551" s="160"/>
      <c r="I551" s="160"/>
      <c r="J551" s="160"/>
      <c r="K551" s="160"/>
      <c r="L551" s="160"/>
      <c r="M551" s="160"/>
      <c r="N551" s="160"/>
      <c r="O551" s="160"/>
      <c r="P551" s="160"/>
      <c r="Q551" s="160"/>
      <c r="R551" s="160"/>
      <c r="S551" s="160"/>
      <c r="T551" s="143"/>
      <c r="U551" s="160"/>
      <c r="V551" s="160"/>
      <c r="W551" s="160"/>
      <c r="X551" s="160"/>
      <c r="Y551" s="160"/>
      <c r="Z551" s="160"/>
      <c r="AA551" s="160"/>
      <c r="AB551" s="160"/>
      <c r="AC551" s="160"/>
      <c r="AD551" s="160"/>
      <c r="AE551" s="160"/>
      <c r="AF551" s="160"/>
      <c r="AG551" s="160"/>
      <c r="AH551" s="160"/>
      <c r="AI551" s="160"/>
      <c r="AJ551" s="160"/>
      <c r="AK551" s="160"/>
      <c r="AL551" s="160"/>
      <c r="AM551" s="160"/>
      <c r="AN551" s="160"/>
      <c r="AO551" s="160"/>
      <c r="AP551" s="160"/>
      <c r="AQ551" s="160"/>
      <c r="AR551" s="160"/>
      <c r="AS551" s="160"/>
      <c r="AT551" s="160"/>
      <c r="AU551" s="160"/>
      <c r="AV551" s="160"/>
      <c r="AW551" s="188"/>
      <c r="AX551" s="180"/>
      <c r="AY551" s="180"/>
      <c r="AZ551" s="180"/>
      <c r="BA551" s="180"/>
      <c r="BB551" s="123"/>
      <c r="BC551" s="189"/>
      <c r="BD551" s="189"/>
      <c r="BE551" s="189"/>
      <c r="BF551" s="189"/>
      <c r="BG551" s="189"/>
      <c r="BI551" s="177"/>
      <c r="BJ551" s="177"/>
      <c r="BK551" s="177"/>
      <c r="BL551" s="177"/>
      <c r="BM551" s="176"/>
      <c r="BN551" s="176"/>
      <c r="BO551" s="153"/>
      <c r="BP551" s="176"/>
      <c r="BQ551" s="177"/>
      <c r="BR551" s="177"/>
      <c r="BS551" s="177"/>
      <c r="BT551" s="155"/>
      <c r="BU551" s="155"/>
      <c r="BV551" s="151"/>
      <c r="BW551" s="151"/>
      <c r="BX551" s="151"/>
      <c r="BY551" s="151"/>
    </row>
    <row r="552" customFormat="false" ht="12.75" hidden="false" customHeight="false" outlineLevel="0" collapsed="false">
      <c r="A552" s="160"/>
      <c r="B552" s="160"/>
      <c r="C552" s="160"/>
      <c r="D552" s="187"/>
      <c r="E552" s="187"/>
      <c r="F552" s="160"/>
      <c r="G552" s="160"/>
      <c r="H552" s="160"/>
      <c r="I552" s="160"/>
      <c r="J552" s="160"/>
      <c r="K552" s="160"/>
      <c r="L552" s="160"/>
      <c r="M552" s="160"/>
      <c r="N552" s="160"/>
      <c r="O552" s="160"/>
      <c r="P552" s="160"/>
      <c r="Q552" s="160"/>
      <c r="R552" s="160"/>
      <c r="S552" s="160"/>
      <c r="T552" s="143"/>
      <c r="U552" s="160"/>
      <c r="V552" s="160"/>
      <c r="W552" s="160"/>
      <c r="X552" s="160"/>
      <c r="Y552" s="160"/>
      <c r="Z552" s="160"/>
      <c r="AA552" s="160"/>
      <c r="AB552" s="160"/>
      <c r="AC552" s="160"/>
      <c r="AD552" s="160"/>
      <c r="AE552" s="160"/>
      <c r="AF552" s="160"/>
      <c r="AG552" s="160"/>
      <c r="AH552" s="160"/>
      <c r="AI552" s="160"/>
      <c r="AJ552" s="160"/>
      <c r="AK552" s="160"/>
      <c r="AL552" s="160"/>
      <c r="AM552" s="160"/>
      <c r="AN552" s="160"/>
      <c r="AO552" s="160"/>
      <c r="AP552" s="160"/>
      <c r="AQ552" s="160"/>
      <c r="AR552" s="160"/>
      <c r="AS552" s="160"/>
      <c r="AT552" s="160"/>
      <c r="AU552" s="160"/>
      <c r="AV552" s="160"/>
      <c r="AW552" s="188"/>
      <c r="AX552" s="180"/>
      <c r="AY552" s="180"/>
      <c r="AZ552" s="180"/>
      <c r="BA552" s="180"/>
      <c r="BB552" s="123"/>
      <c r="BC552" s="189"/>
      <c r="BD552" s="189"/>
      <c r="BE552" s="189"/>
      <c r="BF552" s="189"/>
      <c r="BG552" s="189"/>
      <c r="BI552" s="177"/>
      <c r="BJ552" s="177"/>
      <c r="BK552" s="177"/>
      <c r="BL552" s="177"/>
      <c r="BM552" s="176"/>
      <c r="BN552" s="176"/>
      <c r="BO552" s="153"/>
      <c r="BP552" s="176"/>
      <c r="BQ552" s="177"/>
      <c r="BR552" s="177"/>
      <c r="BS552" s="177"/>
      <c r="BT552" s="155"/>
      <c r="BU552" s="155"/>
      <c r="BV552" s="151"/>
      <c r="BW552" s="151"/>
      <c r="BX552" s="151"/>
      <c r="BY552" s="151"/>
    </row>
    <row r="553" customFormat="false" ht="12.75" hidden="false" customHeight="false" outlineLevel="0" collapsed="false">
      <c r="A553" s="160"/>
      <c r="B553" s="160"/>
      <c r="C553" s="160"/>
      <c r="D553" s="187"/>
      <c r="E553" s="187"/>
      <c r="F553" s="160"/>
      <c r="G553" s="160"/>
      <c r="H553" s="160"/>
      <c r="I553" s="160"/>
      <c r="J553" s="160"/>
      <c r="K553" s="160"/>
      <c r="L553" s="160"/>
      <c r="M553" s="160"/>
      <c r="N553" s="160"/>
      <c r="O553" s="160"/>
      <c r="P553" s="160"/>
      <c r="Q553" s="160"/>
      <c r="R553" s="160"/>
      <c r="S553" s="160"/>
      <c r="T553" s="143"/>
      <c r="U553" s="160"/>
      <c r="V553" s="160"/>
      <c r="W553" s="160"/>
      <c r="X553" s="160"/>
      <c r="Y553" s="160"/>
      <c r="Z553" s="160"/>
      <c r="AA553" s="160"/>
      <c r="AB553" s="160"/>
      <c r="AC553" s="160"/>
      <c r="AD553" s="160"/>
      <c r="AE553" s="160"/>
      <c r="AF553" s="160"/>
      <c r="AG553" s="160"/>
      <c r="AH553" s="160"/>
      <c r="AI553" s="160"/>
      <c r="AJ553" s="160"/>
      <c r="AK553" s="160"/>
      <c r="AL553" s="160"/>
      <c r="AM553" s="160"/>
      <c r="AN553" s="160"/>
      <c r="AO553" s="160"/>
      <c r="AP553" s="160"/>
      <c r="AQ553" s="160"/>
      <c r="AR553" s="160"/>
      <c r="AS553" s="160"/>
      <c r="AT553" s="160"/>
      <c r="AU553" s="160"/>
      <c r="AV553" s="160"/>
      <c r="AW553" s="188"/>
      <c r="AX553" s="180"/>
      <c r="AY553" s="180"/>
      <c r="AZ553" s="180"/>
      <c r="BA553" s="180"/>
      <c r="BB553" s="123"/>
      <c r="BC553" s="189"/>
      <c r="BD553" s="189"/>
      <c r="BE553" s="189"/>
      <c r="BF553" s="189"/>
      <c r="BG553" s="189"/>
      <c r="BI553" s="177"/>
      <c r="BJ553" s="177"/>
      <c r="BK553" s="177"/>
      <c r="BL553" s="177"/>
      <c r="BM553" s="176"/>
      <c r="BN553" s="176"/>
      <c r="BO553" s="153"/>
      <c r="BP553" s="176"/>
      <c r="BQ553" s="177"/>
      <c r="BR553" s="177"/>
      <c r="BS553" s="177"/>
      <c r="BT553" s="155"/>
      <c r="BU553" s="155"/>
      <c r="BV553" s="151"/>
      <c r="BW553" s="151"/>
      <c r="BX553" s="151"/>
      <c r="BY553" s="151"/>
    </row>
    <row r="554" customFormat="false" ht="12.75" hidden="false" customHeight="false" outlineLevel="0" collapsed="false">
      <c r="A554" s="160"/>
      <c r="B554" s="160"/>
      <c r="C554" s="160"/>
      <c r="D554" s="187"/>
      <c r="E554" s="187"/>
      <c r="F554" s="160"/>
      <c r="G554" s="160"/>
      <c r="H554" s="160"/>
      <c r="I554" s="160"/>
      <c r="J554" s="160"/>
      <c r="K554" s="160"/>
      <c r="L554" s="160"/>
      <c r="M554" s="160"/>
      <c r="N554" s="160"/>
      <c r="O554" s="160"/>
      <c r="P554" s="160"/>
      <c r="Q554" s="160"/>
      <c r="R554" s="160"/>
      <c r="S554" s="160"/>
      <c r="T554" s="143"/>
      <c r="U554" s="160"/>
      <c r="V554" s="160"/>
      <c r="W554" s="160"/>
      <c r="X554" s="160"/>
      <c r="Y554" s="160"/>
      <c r="Z554" s="160"/>
      <c r="AA554" s="160"/>
      <c r="AB554" s="160"/>
      <c r="AC554" s="160"/>
      <c r="AD554" s="160"/>
      <c r="AE554" s="160"/>
      <c r="AF554" s="160"/>
      <c r="AG554" s="160"/>
      <c r="AH554" s="160"/>
      <c r="AI554" s="160"/>
      <c r="AJ554" s="160"/>
      <c r="AK554" s="160"/>
      <c r="AL554" s="160"/>
      <c r="AM554" s="160"/>
      <c r="AN554" s="160"/>
      <c r="AO554" s="160"/>
      <c r="AP554" s="160"/>
      <c r="AQ554" s="160"/>
      <c r="AR554" s="160"/>
      <c r="AS554" s="160"/>
      <c r="AT554" s="160"/>
      <c r="AU554" s="160"/>
      <c r="AV554" s="160"/>
      <c r="AW554" s="188"/>
      <c r="AX554" s="180"/>
      <c r="AY554" s="180"/>
      <c r="AZ554" s="180"/>
      <c r="BA554" s="180"/>
      <c r="BB554" s="123"/>
      <c r="BC554" s="189"/>
      <c r="BD554" s="189"/>
      <c r="BE554" s="189"/>
      <c r="BF554" s="189"/>
      <c r="BG554" s="189"/>
      <c r="BI554" s="177"/>
      <c r="BJ554" s="177"/>
      <c r="BK554" s="177"/>
      <c r="BL554" s="177"/>
      <c r="BM554" s="176"/>
      <c r="BN554" s="176"/>
      <c r="BO554" s="153"/>
      <c r="BP554" s="176"/>
      <c r="BQ554" s="177"/>
      <c r="BR554" s="177"/>
      <c r="BS554" s="177"/>
      <c r="BT554" s="155"/>
      <c r="BU554" s="155"/>
      <c r="BV554" s="151"/>
      <c r="BW554" s="151"/>
      <c r="BX554" s="151"/>
      <c r="BY554" s="151"/>
    </row>
    <row r="555" customFormat="false" ht="12.75" hidden="false" customHeight="false" outlineLevel="0" collapsed="false">
      <c r="A555" s="160"/>
      <c r="B555" s="160"/>
      <c r="C555" s="160"/>
      <c r="D555" s="187"/>
      <c r="E555" s="187"/>
      <c r="F555" s="160"/>
      <c r="G555" s="160"/>
      <c r="H555" s="160"/>
      <c r="I555" s="160"/>
      <c r="J555" s="160"/>
      <c r="K555" s="160"/>
      <c r="L555" s="160"/>
      <c r="M555" s="160"/>
      <c r="N555" s="160"/>
      <c r="O555" s="160"/>
      <c r="P555" s="160"/>
      <c r="Q555" s="160"/>
      <c r="R555" s="160"/>
      <c r="S555" s="160"/>
      <c r="T555" s="143"/>
      <c r="U555" s="160"/>
      <c r="V555" s="160"/>
      <c r="W555" s="160"/>
      <c r="X555" s="160"/>
      <c r="Y555" s="160"/>
      <c r="Z555" s="160"/>
      <c r="AA555" s="160"/>
      <c r="AB555" s="160"/>
      <c r="AC555" s="160"/>
      <c r="AD555" s="160"/>
      <c r="AE555" s="160"/>
      <c r="AF555" s="160"/>
      <c r="AG555" s="160"/>
      <c r="AH555" s="160"/>
      <c r="AI555" s="160"/>
      <c r="AJ555" s="160"/>
      <c r="AK555" s="160"/>
      <c r="AL555" s="160"/>
      <c r="AM555" s="160"/>
      <c r="AN555" s="160"/>
      <c r="AO555" s="160"/>
      <c r="AP555" s="160"/>
      <c r="AQ555" s="160"/>
      <c r="AR555" s="160"/>
      <c r="AS555" s="160"/>
      <c r="AT555" s="160"/>
      <c r="AU555" s="160"/>
      <c r="AV555" s="160"/>
      <c r="AW555" s="188"/>
      <c r="AX555" s="180"/>
      <c r="AY555" s="180"/>
      <c r="AZ555" s="180"/>
      <c r="BA555" s="180"/>
      <c r="BB555" s="123"/>
      <c r="BC555" s="189"/>
      <c r="BD555" s="189"/>
      <c r="BE555" s="189"/>
      <c r="BF555" s="189"/>
      <c r="BG555" s="189"/>
      <c r="BI555" s="177"/>
      <c r="BJ555" s="177"/>
      <c r="BK555" s="177"/>
      <c r="BL555" s="177"/>
      <c r="BM555" s="176"/>
      <c r="BN555" s="176"/>
      <c r="BO555" s="153"/>
      <c r="BP555" s="176"/>
      <c r="BQ555" s="177"/>
      <c r="BR555" s="177"/>
      <c r="BS555" s="177"/>
      <c r="BT555" s="155"/>
      <c r="BU555" s="155"/>
      <c r="BV555" s="151"/>
      <c r="BW555" s="151"/>
      <c r="BX555" s="151"/>
      <c r="BY555" s="151"/>
    </row>
    <row r="556" customFormat="false" ht="12.75" hidden="false" customHeight="false" outlineLevel="0" collapsed="false">
      <c r="A556" s="160"/>
      <c r="B556" s="160"/>
      <c r="C556" s="160"/>
      <c r="D556" s="187"/>
      <c r="E556" s="187"/>
      <c r="F556" s="160"/>
      <c r="G556" s="160"/>
      <c r="H556" s="160"/>
      <c r="I556" s="160"/>
      <c r="J556" s="160"/>
      <c r="K556" s="160"/>
      <c r="L556" s="160"/>
      <c r="M556" s="160"/>
      <c r="N556" s="160"/>
      <c r="O556" s="160"/>
      <c r="P556" s="160"/>
      <c r="Q556" s="160"/>
      <c r="R556" s="160"/>
      <c r="S556" s="160"/>
      <c r="T556" s="143"/>
      <c r="U556" s="160"/>
      <c r="V556" s="160"/>
      <c r="W556" s="160"/>
      <c r="X556" s="160"/>
      <c r="Y556" s="160"/>
      <c r="Z556" s="160"/>
      <c r="AA556" s="160"/>
      <c r="AB556" s="160"/>
      <c r="AC556" s="160"/>
      <c r="AD556" s="160"/>
      <c r="AE556" s="160"/>
      <c r="AF556" s="160"/>
      <c r="AG556" s="160"/>
      <c r="AH556" s="160"/>
      <c r="AI556" s="160"/>
      <c r="AJ556" s="160"/>
      <c r="AK556" s="160"/>
      <c r="AL556" s="160"/>
      <c r="AM556" s="160"/>
      <c r="AN556" s="160"/>
      <c r="AO556" s="160"/>
      <c r="AP556" s="160"/>
      <c r="AQ556" s="160"/>
      <c r="AR556" s="160"/>
      <c r="AS556" s="160"/>
      <c r="AT556" s="160"/>
      <c r="AU556" s="160"/>
      <c r="AV556" s="160"/>
      <c r="AW556" s="188"/>
      <c r="AX556" s="180"/>
      <c r="AY556" s="180"/>
      <c r="AZ556" s="180"/>
      <c r="BA556" s="180"/>
      <c r="BB556" s="123"/>
      <c r="BC556" s="189"/>
      <c r="BD556" s="189"/>
      <c r="BE556" s="189"/>
      <c r="BF556" s="189"/>
      <c r="BG556" s="189"/>
      <c r="BI556" s="177"/>
      <c r="BJ556" s="177"/>
      <c r="BK556" s="177"/>
      <c r="BL556" s="177"/>
      <c r="BM556" s="176"/>
      <c r="BN556" s="176"/>
      <c r="BO556" s="153"/>
      <c r="BP556" s="176"/>
      <c r="BQ556" s="177"/>
      <c r="BR556" s="177"/>
      <c r="BS556" s="177"/>
      <c r="BT556" s="155"/>
      <c r="BU556" s="155"/>
      <c r="BV556" s="151"/>
      <c r="BW556" s="151"/>
      <c r="BX556" s="151"/>
      <c r="BY556" s="151"/>
    </row>
    <row r="557" customFormat="false" ht="12.75" hidden="false" customHeight="false" outlineLevel="0" collapsed="false">
      <c r="A557" s="160"/>
      <c r="B557" s="160"/>
      <c r="C557" s="160"/>
      <c r="D557" s="187"/>
      <c r="E557" s="187"/>
      <c r="F557" s="160"/>
      <c r="G557" s="160"/>
      <c r="H557" s="160"/>
      <c r="I557" s="160"/>
      <c r="J557" s="160"/>
      <c r="K557" s="160"/>
      <c r="L557" s="160"/>
      <c r="M557" s="160"/>
      <c r="N557" s="160"/>
      <c r="O557" s="160"/>
      <c r="P557" s="160"/>
      <c r="Q557" s="160"/>
      <c r="R557" s="160"/>
      <c r="S557" s="160"/>
      <c r="T557" s="143"/>
      <c r="U557" s="160"/>
      <c r="V557" s="160"/>
      <c r="W557" s="160"/>
      <c r="X557" s="160"/>
      <c r="Y557" s="160"/>
      <c r="Z557" s="160"/>
      <c r="AA557" s="160"/>
      <c r="AB557" s="160"/>
      <c r="AC557" s="160"/>
      <c r="AD557" s="160"/>
      <c r="AE557" s="160"/>
      <c r="AF557" s="160"/>
      <c r="AG557" s="160"/>
      <c r="AH557" s="160"/>
      <c r="AI557" s="160"/>
      <c r="AJ557" s="160"/>
      <c r="AK557" s="160"/>
      <c r="AL557" s="160"/>
      <c r="AM557" s="160"/>
      <c r="AN557" s="160"/>
      <c r="AO557" s="160"/>
      <c r="AP557" s="160"/>
      <c r="AQ557" s="160"/>
      <c r="AR557" s="160"/>
      <c r="AS557" s="160"/>
      <c r="AT557" s="160"/>
      <c r="AU557" s="160"/>
      <c r="AV557" s="160"/>
      <c r="AW557" s="188"/>
      <c r="AX557" s="180"/>
      <c r="AY557" s="180"/>
      <c r="AZ557" s="180"/>
      <c r="BA557" s="180"/>
      <c r="BB557" s="123"/>
      <c r="BC557" s="189"/>
      <c r="BD557" s="189"/>
      <c r="BE557" s="189"/>
      <c r="BF557" s="189"/>
      <c r="BG557" s="189"/>
      <c r="BI557" s="177"/>
      <c r="BJ557" s="177"/>
      <c r="BK557" s="177"/>
      <c r="BL557" s="177"/>
      <c r="BM557" s="176"/>
      <c r="BN557" s="176"/>
      <c r="BO557" s="153"/>
      <c r="BP557" s="176"/>
      <c r="BQ557" s="177"/>
      <c r="BR557" s="177"/>
      <c r="BS557" s="177"/>
      <c r="BT557" s="155"/>
      <c r="BU557" s="155"/>
      <c r="BV557" s="151"/>
      <c r="BW557" s="151"/>
      <c r="BX557" s="151"/>
      <c r="BY557" s="151"/>
    </row>
    <row r="558" customFormat="false" ht="12.75" hidden="false" customHeight="false" outlineLevel="0" collapsed="false">
      <c r="A558" s="160"/>
      <c r="B558" s="160"/>
      <c r="C558" s="160"/>
      <c r="D558" s="187"/>
      <c r="E558" s="187"/>
      <c r="F558" s="160"/>
      <c r="G558" s="160"/>
      <c r="H558" s="160"/>
      <c r="I558" s="160"/>
      <c r="J558" s="160"/>
      <c r="K558" s="160"/>
      <c r="L558" s="160"/>
      <c r="M558" s="160"/>
      <c r="N558" s="160"/>
      <c r="O558" s="160"/>
      <c r="P558" s="160"/>
      <c r="Q558" s="160"/>
      <c r="R558" s="160"/>
      <c r="S558" s="160"/>
      <c r="T558" s="143"/>
      <c r="U558" s="160"/>
      <c r="V558" s="160"/>
      <c r="W558" s="160"/>
      <c r="X558" s="160"/>
      <c r="Y558" s="160"/>
      <c r="Z558" s="160"/>
      <c r="AA558" s="160"/>
      <c r="AB558" s="160"/>
      <c r="AC558" s="160"/>
      <c r="AD558" s="160"/>
      <c r="AE558" s="160"/>
      <c r="AF558" s="160"/>
      <c r="AG558" s="160"/>
      <c r="AH558" s="160"/>
      <c r="AI558" s="160"/>
      <c r="AJ558" s="160"/>
      <c r="AK558" s="160"/>
      <c r="AL558" s="160"/>
      <c r="AM558" s="160"/>
      <c r="AN558" s="160"/>
      <c r="AO558" s="160"/>
      <c r="AP558" s="160"/>
      <c r="AQ558" s="160"/>
      <c r="AR558" s="160"/>
      <c r="AS558" s="160"/>
      <c r="AT558" s="160"/>
      <c r="AU558" s="160"/>
      <c r="AV558" s="160"/>
      <c r="AW558" s="188"/>
      <c r="AX558" s="180"/>
      <c r="AY558" s="180"/>
      <c r="AZ558" s="180"/>
      <c r="BA558" s="180"/>
      <c r="BB558" s="123"/>
      <c r="BC558" s="189"/>
      <c r="BD558" s="189"/>
      <c r="BE558" s="189"/>
      <c r="BF558" s="189"/>
      <c r="BG558" s="189"/>
      <c r="BI558" s="177"/>
      <c r="BJ558" s="177"/>
      <c r="BK558" s="177"/>
      <c r="BL558" s="177"/>
      <c r="BM558" s="176"/>
      <c r="BN558" s="176"/>
      <c r="BO558" s="153"/>
      <c r="BP558" s="176"/>
      <c r="BQ558" s="177"/>
      <c r="BR558" s="177"/>
      <c r="BS558" s="177"/>
      <c r="BT558" s="155"/>
      <c r="BU558" s="155"/>
      <c r="BV558" s="151"/>
      <c r="BW558" s="151"/>
      <c r="BX558" s="151"/>
      <c r="BY558" s="151"/>
    </row>
    <row r="559" customFormat="false" ht="12.75" hidden="false" customHeight="false" outlineLevel="0" collapsed="false">
      <c r="A559" s="160"/>
      <c r="B559" s="160"/>
      <c r="C559" s="160"/>
      <c r="D559" s="187"/>
      <c r="E559" s="187"/>
      <c r="F559" s="160"/>
      <c r="G559" s="160"/>
      <c r="H559" s="160"/>
      <c r="I559" s="160"/>
      <c r="J559" s="160"/>
      <c r="K559" s="160"/>
      <c r="L559" s="160"/>
      <c r="M559" s="160"/>
      <c r="N559" s="160"/>
      <c r="O559" s="160"/>
      <c r="P559" s="160"/>
      <c r="Q559" s="160"/>
      <c r="R559" s="160"/>
      <c r="S559" s="160"/>
      <c r="T559" s="143"/>
      <c r="U559" s="160"/>
      <c r="V559" s="160"/>
      <c r="W559" s="160"/>
      <c r="X559" s="160"/>
      <c r="Y559" s="160"/>
      <c r="Z559" s="160"/>
      <c r="AA559" s="160"/>
      <c r="AB559" s="160"/>
      <c r="AC559" s="160"/>
      <c r="AD559" s="160"/>
      <c r="AE559" s="160"/>
      <c r="AF559" s="160"/>
      <c r="AG559" s="160"/>
      <c r="AH559" s="160"/>
      <c r="AI559" s="160"/>
      <c r="AJ559" s="160"/>
      <c r="AK559" s="160"/>
      <c r="AL559" s="160"/>
      <c r="AM559" s="160"/>
      <c r="AN559" s="160"/>
      <c r="AO559" s="160"/>
      <c r="AP559" s="160"/>
      <c r="AQ559" s="160"/>
      <c r="AR559" s="160"/>
      <c r="AS559" s="160"/>
      <c r="AT559" s="160"/>
      <c r="AU559" s="160"/>
      <c r="AV559" s="160"/>
      <c r="AW559" s="188"/>
      <c r="AX559" s="180"/>
      <c r="AY559" s="180"/>
      <c r="AZ559" s="180"/>
      <c r="BA559" s="180"/>
      <c r="BB559" s="123"/>
      <c r="BC559" s="189"/>
      <c r="BD559" s="189"/>
      <c r="BE559" s="189"/>
      <c r="BF559" s="189"/>
      <c r="BG559" s="189"/>
      <c r="BI559" s="177"/>
      <c r="BJ559" s="177"/>
      <c r="BK559" s="177"/>
      <c r="BL559" s="177"/>
      <c r="BM559" s="176"/>
      <c r="BN559" s="176"/>
      <c r="BO559" s="153"/>
      <c r="BP559" s="176"/>
      <c r="BQ559" s="177"/>
      <c r="BR559" s="177"/>
      <c r="BS559" s="177"/>
      <c r="BT559" s="155"/>
      <c r="BU559" s="155"/>
      <c r="BV559" s="151"/>
      <c r="BW559" s="151"/>
      <c r="BX559" s="151"/>
      <c r="BY559" s="151"/>
    </row>
    <row r="560" customFormat="false" ht="12.75" hidden="false" customHeight="false" outlineLevel="0" collapsed="false">
      <c r="A560" s="160"/>
      <c r="B560" s="160"/>
      <c r="C560" s="160"/>
      <c r="D560" s="187"/>
      <c r="E560" s="187"/>
      <c r="F560" s="160"/>
      <c r="G560" s="160"/>
      <c r="H560" s="160"/>
      <c r="I560" s="160"/>
      <c r="J560" s="160"/>
      <c r="K560" s="160"/>
      <c r="L560" s="160"/>
      <c r="M560" s="160"/>
      <c r="N560" s="160"/>
      <c r="O560" s="160"/>
      <c r="P560" s="160"/>
      <c r="Q560" s="160"/>
      <c r="R560" s="160"/>
      <c r="S560" s="160"/>
      <c r="T560" s="143"/>
      <c r="U560" s="160"/>
      <c r="V560" s="160"/>
      <c r="W560" s="160"/>
      <c r="X560" s="160"/>
      <c r="Y560" s="160"/>
      <c r="Z560" s="160"/>
      <c r="AA560" s="160"/>
      <c r="AB560" s="160"/>
      <c r="AC560" s="160"/>
      <c r="AD560" s="160"/>
      <c r="AE560" s="160"/>
      <c r="AF560" s="160"/>
      <c r="AG560" s="160"/>
      <c r="AH560" s="160"/>
      <c r="AI560" s="160"/>
      <c r="AJ560" s="160"/>
      <c r="AK560" s="160"/>
      <c r="AL560" s="160"/>
      <c r="AM560" s="160"/>
      <c r="AN560" s="160"/>
      <c r="AO560" s="160"/>
      <c r="AP560" s="160"/>
      <c r="AQ560" s="160"/>
      <c r="AR560" s="160"/>
      <c r="AS560" s="160"/>
      <c r="AT560" s="160"/>
      <c r="AU560" s="160"/>
      <c r="AV560" s="160"/>
      <c r="AW560" s="188"/>
      <c r="AX560" s="180"/>
      <c r="AY560" s="180"/>
      <c r="AZ560" s="180"/>
      <c r="BA560" s="180"/>
      <c r="BB560" s="123"/>
      <c r="BC560" s="189"/>
      <c r="BD560" s="189"/>
      <c r="BE560" s="189"/>
      <c r="BF560" s="189"/>
      <c r="BG560" s="189"/>
      <c r="BI560" s="177"/>
      <c r="BJ560" s="177"/>
      <c r="BK560" s="177"/>
      <c r="BL560" s="177"/>
      <c r="BM560" s="176"/>
      <c r="BN560" s="176"/>
      <c r="BO560" s="153"/>
      <c r="BP560" s="176"/>
      <c r="BQ560" s="177"/>
      <c r="BR560" s="177"/>
      <c r="BS560" s="177"/>
      <c r="BT560" s="155"/>
      <c r="BU560" s="155"/>
      <c r="BV560" s="151"/>
      <c r="BW560" s="151"/>
      <c r="BX560" s="151"/>
      <c r="BY560" s="151"/>
    </row>
    <row r="561" customFormat="false" ht="12.75" hidden="false" customHeight="false" outlineLevel="0" collapsed="false">
      <c r="A561" s="160"/>
      <c r="B561" s="160"/>
      <c r="C561" s="160"/>
      <c r="D561" s="187"/>
      <c r="E561" s="187"/>
      <c r="F561" s="160"/>
      <c r="G561" s="160"/>
      <c r="H561" s="160"/>
      <c r="I561" s="160"/>
      <c r="J561" s="160"/>
      <c r="K561" s="160"/>
      <c r="L561" s="160"/>
      <c r="M561" s="160"/>
      <c r="N561" s="160"/>
      <c r="O561" s="160"/>
      <c r="P561" s="160"/>
      <c r="Q561" s="160"/>
      <c r="R561" s="160"/>
      <c r="S561" s="160"/>
      <c r="T561" s="143"/>
      <c r="U561" s="160"/>
      <c r="V561" s="160"/>
      <c r="W561" s="160"/>
      <c r="X561" s="160"/>
      <c r="Y561" s="160"/>
      <c r="Z561" s="160"/>
      <c r="AA561" s="160"/>
      <c r="AB561" s="160"/>
      <c r="AC561" s="160"/>
      <c r="AD561" s="160"/>
      <c r="AE561" s="160"/>
      <c r="AF561" s="160"/>
      <c r="AG561" s="160"/>
      <c r="AH561" s="160"/>
      <c r="AI561" s="160"/>
      <c r="AJ561" s="160"/>
      <c r="AK561" s="160"/>
      <c r="AL561" s="160"/>
      <c r="AM561" s="160"/>
      <c r="AN561" s="160"/>
      <c r="AO561" s="160"/>
      <c r="AP561" s="160"/>
      <c r="AQ561" s="160"/>
      <c r="AR561" s="160"/>
      <c r="AS561" s="160"/>
      <c r="AT561" s="160"/>
      <c r="AU561" s="160"/>
      <c r="AV561" s="160"/>
      <c r="AW561" s="188"/>
      <c r="AX561" s="180"/>
      <c r="AY561" s="180"/>
      <c r="AZ561" s="180"/>
      <c r="BA561" s="180"/>
      <c r="BB561" s="123"/>
      <c r="BC561" s="189"/>
      <c r="BD561" s="189"/>
      <c r="BE561" s="189"/>
      <c r="BF561" s="189"/>
      <c r="BG561" s="189"/>
      <c r="BI561" s="177"/>
      <c r="BJ561" s="177"/>
      <c r="BK561" s="177"/>
      <c r="BL561" s="177"/>
      <c r="BM561" s="176"/>
      <c r="BN561" s="176"/>
      <c r="BO561" s="153"/>
      <c r="BP561" s="176"/>
      <c r="BQ561" s="177"/>
      <c r="BR561" s="177"/>
      <c r="BS561" s="177"/>
      <c r="BT561" s="155"/>
      <c r="BU561" s="155"/>
      <c r="BV561" s="151"/>
      <c r="BW561" s="151"/>
      <c r="BX561" s="151"/>
      <c r="BY561" s="151"/>
    </row>
    <row r="562" customFormat="false" ht="12.75" hidden="false" customHeight="false" outlineLevel="0" collapsed="false">
      <c r="A562" s="160"/>
      <c r="B562" s="160"/>
      <c r="C562" s="160"/>
      <c r="D562" s="187"/>
      <c r="E562" s="187"/>
      <c r="F562" s="160"/>
      <c r="G562" s="160"/>
      <c r="H562" s="160"/>
      <c r="I562" s="160"/>
      <c r="J562" s="160"/>
      <c r="K562" s="160"/>
      <c r="L562" s="160"/>
      <c r="M562" s="160"/>
      <c r="N562" s="160"/>
      <c r="O562" s="160"/>
      <c r="P562" s="160"/>
      <c r="Q562" s="160"/>
      <c r="R562" s="160"/>
      <c r="S562" s="160"/>
      <c r="T562" s="143"/>
      <c r="U562" s="160"/>
      <c r="V562" s="160"/>
      <c r="W562" s="160"/>
      <c r="X562" s="160"/>
      <c r="Y562" s="160"/>
      <c r="Z562" s="160"/>
      <c r="AA562" s="160"/>
      <c r="AB562" s="160"/>
      <c r="AC562" s="160"/>
      <c r="AD562" s="160"/>
      <c r="AE562" s="160"/>
      <c r="AF562" s="160"/>
      <c r="AG562" s="160"/>
      <c r="AH562" s="160"/>
      <c r="AI562" s="160"/>
      <c r="AJ562" s="160"/>
      <c r="AK562" s="160"/>
      <c r="AL562" s="160"/>
      <c r="AM562" s="160"/>
      <c r="AN562" s="160"/>
      <c r="AO562" s="160"/>
      <c r="AP562" s="160"/>
      <c r="AQ562" s="160"/>
      <c r="AR562" s="160"/>
      <c r="AS562" s="160"/>
      <c r="AT562" s="160"/>
      <c r="AU562" s="160"/>
      <c r="AV562" s="160"/>
      <c r="AW562" s="188"/>
      <c r="AX562" s="180"/>
      <c r="AY562" s="180"/>
      <c r="AZ562" s="180"/>
      <c r="BA562" s="180"/>
      <c r="BB562" s="123"/>
      <c r="BC562" s="189"/>
      <c r="BD562" s="189"/>
      <c r="BE562" s="189"/>
      <c r="BF562" s="189"/>
      <c r="BG562" s="189"/>
      <c r="BI562" s="177"/>
      <c r="BJ562" s="177"/>
      <c r="BK562" s="177"/>
      <c r="BL562" s="177"/>
      <c r="BM562" s="176"/>
      <c r="BN562" s="176"/>
      <c r="BO562" s="153"/>
      <c r="BP562" s="176"/>
      <c r="BQ562" s="177"/>
      <c r="BR562" s="177"/>
      <c r="BS562" s="177"/>
      <c r="BT562" s="155"/>
      <c r="BU562" s="155"/>
      <c r="BV562" s="151"/>
      <c r="BW562" s="151"/>
      <c r="BX562" s="151"/>
      <c r="BY562" s="151"/>
    </row>
    <row r="563" customFormat="false" ht="12.75" hidden="false" customHeight="false" outlineLevel="0" collapsed="false">
      <c r="A563" s="160"/>
      <c r="B563" s="160"/>
      <c r="C563" s="160"/>
      <c r="D563" s="187"/>
      <c r="E563" s="187"/>
      <c r="F563" s="160"/>
      <c r="G563" s="160"/>
      <c r="H563" s="160"/>
      <c r="I563" s="160"/>
      <c r="J563" s="160"/>
      <c r="K563" s="160"/>
      <c r="L563" s="160"/>
      <c r="M563" s="160"/>
      <c r="N563" s="160"/>
      <c r="O563" s="160"/>
      <c r="P563" s="160"/>
      <c r="Q563" s="160"/>
      <c r="R563" s="160"/>
      <c r="S563" s="160"/>
      <c r="T563" s="143"/>
      <c r="U563" s="160"/>
      <c r="V563" s="160"/>
      <c r="W563" s="160"/>
      <c r="X563" s="160"/>
      <c r="Y563" s="160"/>
      <c r="Z563" s="160"/>
      <c r="AA563" s="160"/>
      <c r="AB563" s="160"/>
      <c r="AC563" s="160"/>
      <c r="AD563" s="160"/>
      <c r="AE563" s="160"/>
      <c r="AF563" s="160"/>
      <c r="AG563" s="160"/>
      <c r="AH563" s="160"/>
      <c r="AI563" s="160"/>
      <c r="AJ563" s="160"/>
      <c r="AK563" s="160"/>
      <c r="AL563" s="160"/>
      <c r="AM563" s="160"/>
      <c r="AN563" s="160"/>
      <c r="AO563" s="160"/>
      <c r="AP563" s="160"/>
      <c r="AQ563" s="160"/>
      <c r="AR563" s="160"/>
      <c r="AS563" s="160"/>
      <c r="AT563" s="160"/>
      <c r="AU563" s="160"/>
      <c r="AV563" s="160"/>
      <c r="AW563" s="188"/>
      <c r="AX563" s="180"/>
      <c r="AY563" s="180"/>
      <c r="AZ563" s="180"/>
      <c r="BA563" s="180"/>
      <c r="BB563" s="123"/>
      <c r="BC563" s="189"/>
      <c r="BD563" s="189"/>
      <c r="BE563" s="189"/>
      <c r="BF563" s="189"/>
      <c r="BG563" s="189"/>
      <c r="BI563" s="177"/>
      <c r="BJ563" s="177"/>
      <c r="BK563" s="177"/>
      <c r="BL563" s="177"/>
      <c r="BM563" s="176"/>
      <c r="BN563" s="176"/>
      <c r="BO563" s="153"/>
      <c r="BP563" s="176"/>
      <c r="BQ563" s="177"/>
      <c r="BR563" s="177"/>
      <c r="BS563" s="177"/>
      <c r="BT563" s="155"/>
      <c r="BU563" s="155"/>
      <c r="BV563" s="151"/>
      <c r="BW563" s="151"/>
      <c r="BX563" s="151"/>
      <c r="BY563" s="151"/>
    </row>
    <row r="564" customFormat="false" ht="12.75" hidden="false" customHeight="false" outlineLevel="0" collapsed="false">
      <c r="A564" s="160"/>
      <c r="B564" s="160"/>
      <c r="C564" s="160"/>
      <c r="D564" s="187"/>
      <c r="E564" s="187"/>
      <c r="F564" s="160"/>
      <c r="G564" s="160"/>
      <c r="H564" s="160"/>
      <c r="I564" s="160"/>
      <c r="J564" s="160"/>
      <c r="K564" s="160"/>
      <c r="L564" s="160"/>
      <c r="M564" s="160"/>
      <c r="N564" s="160"/>
      <c r="O564" s="160"/>
      <c r="P564" s="160"/>
      <c r="Q564" s="160"/>
      <c r="R564" s="160"/>
      <c r="S564" s="160"/>
      <c r="T564" s="143"/>
      <c r="U564" s="160"/>
      <c r="V564" s="160"/>
      <c r="W564" s="160"/>
      <c r="X564" s="160"/>
      <c r="Y564" s="160"/>
      <c r="Z564" s="160"/>
      <c r="AA564" s="160"/>
      <c r="AB564" s="160"/>
      <c r="AC564" s="160"/>
      <c r="AD564" s="160"/>
      <c r="AE564" s="160"/>
      <c r="AF564" s="160"/>
      <c r="AG564" s="160"/>
      <c r="AH564" s="160"/>
      <c r="AI564" s="160"/>
      <c r="AJ564" s="160"/>
      <c r="AK564" s="160"/>
      <c r="AL564" s="160"/>
      <c r="AM564" s="160"/>
      <c r="AN564" s="160"/>
      <c r="AO564" s="160"/>
      <c r="AP564" s="160"/>
      <c r="AQ564" s="160"/>
      <c r="AR564" s="160"/>
      <c r="AS564" s="160"/>
      <c r="AT564" s="160"/>
      <c r="AU564" s="160"/>
      <c r="AV564" s="160"/>
      <c r="AW564" s="188"/>
      <c r="AX564" s="180"/>
      <c r="AY564" s="180"/>
      <c r="AZ564" s="180"/>
      <c r="BA564" s="180"/>
      <c r="BB564" s="123"/>
      <c r="BC564" s="189"/>
      <c r="BD564" s="189"/>
      <c r="BE564" s="189"/>
      <c r="BF564" s="189"/>
      <c r="BG564" s="189"/>
      <c r="BI564" s="177"/>
      <c r="BJ564" s="177"/>
      <c r="BK564" s="177"/>
      <c r="BL564" s="177"/>
      <c r="BM564" s="176"/>
      <c r="BN564" s="176"/>
      <c r="BO564" s="153"/>
      <c r="BP564" s="176"/>
      <c r="BQ564" s="177"/>
      <c r="BR564" s="177"/>
      <c r="BS564" s="177"/>
      <c r="BT564" s="155"/>
      <c r="BU564" s="155"/>
      <c r="BV564" s="151"/>
      <c r="BW564" s="151"/>
      <c r="BX564" s="151"/>
      <c r="BY564" s="151"/>
    </row>
    <row r="565" customFormat="false" ht="12.75" hidden="false" customHeight="false" outlineLevel="0" collapsed="false">
      <c r="A565" s="160"/>
      <c r="B565" s="160"/>
      <c r="C565" s="160"/>
      <c r="D565" s="187"/>
      <c r="E565" s="187"/>
      <c r="F565" s="160"/>
      <c r="G565" s="160"/>
      <c r="H565" s="160"/>
      <c r="I565" s="160"/>
      <c r="J565" s="160"/>
      <c r="K565" s="160"/>
      <c r="L565" s="160"/>
      <c r="M565" s="160"/>
      <c r="N565" s="160"/>
      <c r="O565" s="160"/>
      <c r="P565" s="160"/>
      <c r="Q565" s="160"/>
      <c r="R565" s="160"/>
      <c r="S565" s="160"/>
      <c r="T565" s="143"/>
      <c r="U565" s="160"/>
      <c r="V565" s="160"/>
      <c r="W565" s="160"/>
      <c r="X565" s="160"/>
      <c r="Y565" s="160"/>
      <c r="Z565" s="160"/>
      <c r="AA565" s="160"/>
      <c r="AB565" s="160"/>
      <c r="AC565" s="160"/>
      <c r="AD565" s="160"/>
      <c r="AE565" s="160"/>
      <c r="AF565" s="160"/>
      <c r="AG565" s="160"/>
      <c r="AH565" s="160"/>
      <c r="AI565" s="160"/>
      <c r="AJ565" s="160"/>
      <c r="AK565" s="160"/>
      <c r="AL565" s="160"/>
      <c r="AM565" s="160"/>
      <c r="AN565" s="160"/>
      <c r="AO565" s="160"/>
      <c r="AP565" s="160"/>
      <c r="AQ565" s="160"/>
      <c r="AR565" s="160"/>
      <c r="AS565" s="160"/>
      <c r="AT565" s="160"/>
      <c r="AU565" s="160"/>
      <c r="AV565" s="160"/>
      <c r="AW565" s="188"/>
      <c r="AX565" s="180"/>
      <c r="AY565" s="180"/>
      <c r="AZ565" s="180"/>
      <c r="BA565" s="180"/>
      <c r="BB565" s="123"/>
      <c r="BC565" s="189"/>
      <c r="BD565" s="189"/>
      <c r="BE565" s="189"/>
      <c r="BF565" s="189"/>
      <c r="BG565" s="189"/>
      <c r="BI565" s="177"/>
      <c r="BJ565" s="177"/>
      <c r="BK565" s="177"/>
      <c r="BL565" s="177"/>
      <c r="BM565" s="176"/>
      <c r="BN565" s="176"/>
      <c r="BO565" s="153"/>
      <c r="BP565" s="176"/>
      <c r="BQ565" s="177"/>
      <c r="BR565" s="177"/>
      <c r="BS565" s="177"/>
      <c r="BT565" s="155"/>
      <c r="BU565" s="155"/>
      <c r="BV565" s="151"/>
      <c r="BW565" s="151"/>
      <c r="BX565" s="151"/>
      <c r="BY565" s="151"/>
    </row>
    <row r="566" customFormat="false" ht="12.75" hidden="false" customHeight="false" outlineLevel="0" collapsed="false">
      <c r="A566" s="160"/>
      <c r="B566" s="160"/>
      <c r="C566" s="160"/>
      <c r="D566" s="187"/>
      <c r="E566" s="187"/>
      <c r="F566" s="160"/>
      <c r="G566" s="160"/>
      <c r="H566" s="160"/>
      <c r="I566" s="160"/>
      <c r="J566" s="160"/>
      <c r="K566" s="160"/>
      <c r="L566" s="160"/>
      <c r="M566" s="160"/>
      <c r="N566" s="160"/>
      <c r="O566" s="160"/>
      <c r="P566" s="160"/>
      <c r="Q566" s="160"/>
      <c r="R566" s="160"/>
      <c r="S566" s="160"/>
      <c r="T566" s="143"/>
      <c r="U566" s="160"/>
      <c r="V566" s="160"/>
      <c r="W566" s="160"/>
      <c r="X566" s="160"/>
      <c r="Y566" s="160"/>
      <c r="Z566" s="160"/>
      <c r="AA566" s="160"/>
      <c r="AB566" s="160"/>
      <c r="AC566" s="160"/>
      <c r="AD566" s="160"/>
      <c r="AE566" s="160"/>
      <c r="AF566" s="160"/>
      <c r="AG566" s="160"/>
      <c r="AH566" s="160"/>
      <c r="AI566" s="160"/>
      <c r="AJ566" s="160"/>
      <c r="AK566" s="160"/>
      <c r="AL566" s="160"/>
      <c r="AM566" s="160"/>
      <c r="AN566" s="160"/>
      <c r="AO566" s="160"/>
      <c r="AP566" s="160"/>
      <c r="AQ566" s="160"/>
      <c r="AR566" s="160"/>
      <c r="AS566" s="160"/>
      <c r="AT566" s="160"/>
      <c r="AU566" s="160"/>
      <c r="AV566" s="160"/>
      <c r="AW566" s="188"/>
      <c r="AX566" s="180"/>
      <c r="AY566" s="180"/>
      <c r="AZ566" s="180"/>
      <c r="BA566" s="180"/>
      <c r="BB566" s="123"/>
      <c r="BC566" s="189"/>
      <c r="BD566" s="189"/>
      <c r="BE566" s="189"/>
      <c r="BF566" s="189"/>
      <c r="BG566" s="189"/>
      <c r="BI566" s="177"/>
      <c r="BJ566" s="177"/>
      <c r="BK566" s="177"/>
      <c r="BL566" s="177"/>
      <c r="BM566" s="176"/>
      <c r="BN566" s="176"/>
      <c r="BO566" s="153"/>
      <c r="BP566" s="176"/>
      <c r="BQ566" s="177"/>
      <c r="BR566" s="177"/>
      <c r="BS566" s="177"/>
      <c r="BT566" s="155"/>
      <c r="BU566" s="155"/>
      <c r="BV566" s="151"/>
      <c r="BW566" s="151"/>
      <c r="BX566" s="151"/>
      <c r="BY566" s="151"/>
    </row>
    <row r="567" customFormat="false" ht="12.75" hidden="false" customHeight="false" outlineLevel="0" collapsed="false">
      <c r="A567" s="160"/>
      <c r="B567" s="160"/>
      <c r="C567" s="160"/>
      <c r="D567" s="187"/>
      <c r="E567" s="187"/>
      <c r="F567" s="160"/>
      <c r="G567" s="160"/>
      <c r="H567" s="160"/>
      <c r="I567" s="160"/>
      <c r="J567" s="160"/>
      <c r="K567" s="160"/>
      <c r="L567" s="160"/>
      <c r="M567" s="160"/>
      <c r="N567" s="160"/>
      <c r="O567" s="160"/>
      <c r="P567" s="160"/>
      <c r="Q567" s="160"/>
      <c r="R567" s="160"/>
      <c r="S567" s="160"/>
      <c r="T567" s="143"/>
      <c r="U567" s="160"/>
      <c r="V567" s="160"/>
      <c r="W567" s="160"/>
      <c r="X567" s="160"/>
      <c r="Y567" s="160"/>
      <c r="Z567" s="160"/>
      <c r="AA567" s="160"/>
      <c r="AB567" s="160"/>
      <c r="AC567" s="160"/>
      <c r="AD567" s="160"/>
      <c r="AE567" s="160"/>
      <c r="AF567" s="160"/>
      <c r="AG567" s="160"/>
      <c r="AH567" s="160"/>
      <c r="AI567" s="160"/>
      <c r="AJ567" s="160"/>
      <c r="AK567" s="160"/>
      <c r="AL567" s="160"/>
      <c r="AM567" s="160"/>
      <c r="AN567" s="160"/>
      <c r="AO567" s="160"/>
      <c r="AP567" s="160"/>
      <c r="AQ567" s="160"/>
      <c r="AR567" s="160"/>
      <c r="AS567" s="160"/>
      <c r="AT567" s="160"/>
      <c r="AU567" s="160"/>
      <c r="AV567" s="160"/>
      <c r="AW567" s="188"/>
      <c r="AX567" s="180"/>
      <c r="AY567" s="180"/>
      <c r="AZ567" s="180"/>
      <c r="BA567" s="180"/>
      <c r="BB567" s="123"/>
      <c r="BC567" s="189"/>
      <c r="BD567" s="189"/>
      <c r="BE567" s="189"/>
      <c r="BF567" s="189"/>
      <c r="BG567" s="189"/>
      <c r="BI567" s="177"/>
      <c r="BJ567" s="177"/>
      <c r="BK567" s="177"/>
      <c r="BL567" s="177"/>
      <c r="BM567" s="176"/>
      <c r="BN567" s="176"/>
      <c r="BO567" s="153"/>
      <c r="BP567" s="176"/>
      <c r="BQ567" s="177"/>
      <c r="BR567" s="177"/>
      <c r="BS567" s="177"/>
      <c r="BT567" s="155"/>
      <c r="BU567" s="155"/>
      <c r="BV567" s="151"/>
      <c r="BW567" s="151"/>
      <c r="BX567" s="151"/>
      <c r="BY567" s="151"/>
    </row>
    <row r="568" customFormat="false" ht="12.75" hidden="false" customHeight="false" outlineLevel="0" collapsed="false">
      <c r="A568" s="160"/>
      <c r="B568" s="160"/>
      <c r="C568" s="160"/>
      <c r="D568" s="187"/>
      <c r="E568" s="187"/>
      <c r="F568" s="160"/>
      <c r="G568" s="160"/>
      <c r="H568" s="160"/>
      <c r="I568" s="160"/>
      <c r="J568" s="160"/>
      <c r="K568" s="160"/>
      <c r="L568" s="160"/>
      <c r="M568" s="160"/>
      <c r="N568" s="160"/>
      <c r="O568" s="160"/>
      <c r="P568" s="160"/>
      <c r="Q568" s="160"/>
      <c r="R568" s="160"/>
      <c r="S568" s="160"/>
      <c r="T568" s="143"/>
      <c r="U568" s="160"/>
      <c r="V568" s="160"/>
      <c r="W568" s="160"/>
      <c r="X568" s="160"/>
      <c r="Y568" s="160"/>
      <c r="Z568" s="160"/>
      <c r="AA568" s="160"/>
      <c r="AB568" s="160"/>
      <c r="AC568" s="160"/>
      <c r="AD568" s="160"/>
      <c r="AE568" s="160"/>
      <c r="AF568" s="160"/>
      <c r="AG568" s="160"/>
      <c r="AH568" s="160"/>
      <c r="AI568" s="160"/>
      <c r="AJ568" s="160"/>
      <c r="AK568" s="160"/>
      <c r="AL568" s="160"/>
      <c r="AM568" s="160"/>
      <c r="AN568" s="160"/>
      <c r="AO568" s="160"/>
      <c r="AP568" s="160"/>
      <c r="AQ568" s="160"/>
      <c r="AR568" s="160"/>
      <c r="AS568" s="160"/>
      <c r="AT568" s="160"/>
      <c r="AU568" s="160"/>
      <c r="AV568" s="160"/>
      <c r="AW568" s="188"/>
      <c r="AX568" s="180"/>
      <c r="AY568" s="180"/>
      <c r="AZ568" s="180"/>
      <c r="BA568" s="180"/>
      <c r="BB568" s="123"/>
      <c r="BC568" s="189"/>
      <c r="BD568" s="189"/>
      <c r="BE568" s="189"/>
      <c r="BF568" s="189"/>
      <c r="BG568" s="189"/>
      <c r="BI568" s="177"/>
      <c r="BJ568" s="177"/>
      <c r="BK568" s="177"/>
      <c r="BL568" s="177"/>
      <c r="BM568" s="176"/>
      <c r="BN568" s="176"/>
      <c r="BO568" s="153"/>
      <c r="BP568" s="176"/>
      <c r="BQ568" s="177"/>
      <c r="BR568" s="177"/>
      <c r="BS568" s="177"/>
      <c r="BT568" s="155"/>
      <c r="BU568" s="155"/>
      <c r="BV568" s="151"/>
      <c r="BW568" s="151"/>
      <c r="BX568" s="151"/>
      <c r="BY568" s="151"/>
    </row>
    <row r="569" customFormat="false" ht="12.75" hidden="false" customHeight="false" outlineLevel="0" collapsed="false">
      <c r="A569" s="160"/>
      <c r="B569" s="160"/>
      <c r="C569" s="160"/>
      <c r="D569" s="187"/>
      <c r="E569" s="187"/>
      <c r="F569" s="160"/>
      <c r="G569" s="160"/>
      <c r="H569" s="160"/>
      <c r="I569" s="160"/>
      <c r="J569" s="160"/>
      <c r="K569" s="160"/>
      <c r="L569" s="160"/>
      <c r="M569" s="160"/>
      <c r="N569" s="160"/>
      <c r="O569" s="160"/>
      <c r="P569" s="160"/>
      <c r="Q569" s="160"/>
      <c r="R569" s="160"/>
      <c r="S569" s="160"/>
      <c r="T569" s="143"/>
      <c r="U569" s="160"/>
      <c r="V569" s="160"/>
      <c r="W569" s="160"/>
      <c r="X569" s="160"/>
      <c r="Y569" s="160"/>
      <c r="Z569" s="160"/>
      <c r="AA569" s="160"/>
      <c r="AB569" s="160"/>
      <c r="AC569" s="160"/>
      <c r="AD569" s="160"/>
      <c r="AE569" s="160"/>
      <c r="AF569" s="160"/>
      <c r="AG569" s="160"/>
      <c r="AH569" s="160"/>
      <c r="AI569" s="160"/>
      <c r="AJ569" s="160"/>
      <c r="AK569" s="160"/>
      <c r="AL569" s="160"/>
      <c r="AM569" s="160"/>
      <c r="AN569" s="160"/>
      <c r="AO569" s="160"/>
      <c r="AP569" s="160"/>
      <c r="AQ569" s="160"/>
      <c r="AR569" s="160"/>
      <c r="AS569" s="160"/>
      <c r="AT569" s="160"/>
      <c r="AU569" s="160"/>
      <c r="AV569" s="160"/>
      <c r="AW569" s="188"/>
      <c r="AX569" s="180"/>
      <c r="AY569" s="180"/>
      <c r="AZ569" s="180"/>
      <c r="BA569" s="180"/>
      <c r="BB569" s="123"/>
      <c r="BC569" s="189"/>
      <c r="BD569" s="189"/>
      <c r="BE569" s="189"/>
      <c r="BF569" s="189"/>
      <c r="BG569" s="189"/>
      <c r="BI569" s="177"/>
      <c r="BJ569" s="177"/>
      <c r="BK569" s="177"/>
      <c r="BL569" s="177"/>
      <c r="BM569" s="176"/>
      <c r="BN569" s="176"/>
      <c r="BO569" s="153"/>
      <c r="BP569" s="176"/>
      <c r="BQ569" s="177"/>
      <c r="BR569" s="177"/>
      <c r="BS569" s="177"/>
      <c r="BT569" s="155"/>
      <c r="BU569" s="155"/>
      <c r="BV569" s="151"/>
      <c r="BW569" s="151"/>
      <c r="BX569" s="151"/>
      <c r="BY569" s="151"/>
    </row>
    <row r="570" customFormat="false" ht="12.75" hidden="false" customHeight="false" outlineLevel="0" collapsed="false">
      <c r="A570" s="160"/>
      <c r="B570" s="160"/>
      <c r="C570" s="160"/>
      <c r="D570" s="187"/>
      <c r="E570" s="187"/>
      <c r="F570" s="160"/>
      <c r="G570" s="160"/>
      <c r="H570" s="160"/>
      <c r="I570" s="160"/>
      <c r="J570" s="160"/>
      <c r="K570" s="160"/>
      <c r="L570" s="160"/>
      <c r="M570" s="160"/>
      <c r="N570" s="160"/>
      <c r="O570" s="160"/>
      <c r="P570" s="160"/>
      <c r="Q570" s="160"/>
      <c r="R570" s="160"/>
      <c r="S570" s="160"/>
      <c r="T570" s="143"/>
      <c r="U570" s="160"/>
      <c r="V570" s="160"/>
      <c r="W570" s="160"/>
      <c r="X570" s="160"/>
      <c r="Y570" s="160"/>
      <c r="Z570" s="160"/>
      <c r="AA570" s="160"/>
      <c r="AB570" s="160"/>
      <c r="AC570" s="160"/>
      <c r="AD570" s="160"/>
      <c r="AE570" s="160"/>
      <c r="AF570" s="160"/>
      <c r="AG570" s="160"/>
      <c r="AH570" s="160"/>
      <c r="AI570" s="160"/>
      <c r="AJ570" s="160"/>
      <c r="AK570" s="160"/>
      <c r="AL570" s="160"/>
      <c r="AM570" s="160"/>
      <c r="AN570" s="160"/>
      <c r="AO570" s="160"/>
      <c r="AP570" s="160"/>
      <c r="AQ570" s="160"/>
      <c r="AR570" s="160"/>
      <c r="AS570" s="160"/>
      <c r="AT570" s="160"/>
      <c r="AU570" s="160"/>
      <c r="AV570" s="160"/>
      <c r="AW570" s="188"/>
      <c r="AX570" s="180"/>
      <c r="AY570" s="180"/>
      <c r="AZ570" s="180"/>
      <c r="BA570" s="180"/>
      <c r="BB570" s="123"/>
      <c r="BC570" s="189"/>
      <c r="BD570" s="189"/>
      <c r="BE570" s="189"/>
      <c r="BF570" s="189"/>
      <c r="BG570" s="189"/>
      <c r="BI570" s="177"/>
      <c r="BJ570" s="177"/>
      <c r="BK570" s="177"/>
      <c r="BL570" s="177"/>
      <c r="BM570" s="176"/>
      <c r="BN570" s="176"/>
      <c r="BO570" s="153"/>
      <c r="BP570" s="176"/>
      <c r="BQ570" s="177"/>
      <c r="BR570" s="177"/>
      <c r="BS570" s="177"/>
      <c r="BT570" s="155"/>
      <c r="BU570" s="155"/>
      <c r="BV570" s="151"/>
      <c r="BW570" s="151"/>
      <c r="BX570" s="151"/>
      <c r="BY570" s="151"/>
    </row>
    <row r="571" customFormat="false" ht="12.75" hidden="false" customHeight="false" outlineLevel="0" collapsed="false">
      <c r="A571" s="160"/>
      <c r="B571" s="160"/>
      <c r="C571" s="160"/>
      <c r="D571" s="187"/>
      <c r="E571" s="187"/>
      <c r="F571" s="160"/>
      <c r="G571" s="160"/>
      <c r="H571" s="160"/>
      <c r="I571" s="160"/>
      <c r="J571" s="160"/>
      <c r="K571" s="160"/>
      <c r="L571" s="160"/>
      <c r="M571" s="160"/>
      <c r="N571" s="160"/>
      <c r="O571" s="160"/>
      <c r="P571" s="160"/>
      <c r="Q571" s="160"/>
      <c r="R571" s="160"/>
      <c r="S571" s="160"/>
      <c r="T571" s="143"/>
      <c r="U571" s="160"/>
      <c r="V571" s="160"/>
      <c r="W571" s="160"/>
      <c r="X571" s="160"/>
      <c r="Y571" s="160"/>
      <c r="Z571" s="160"/>
      <c r="AA571" s="160"/>
      <c r="AB571" s="160"/>
      <c r="AC571" s="160"/>
      <c r="AD571" s="160"/>
      <c r="AE571" s="160"/>
      <c r="AF571" s="160"/>
      <c r="AG571" s="160"/>
      <c r="AH571" s="160"/>
      <c r="AI571" s="160"/>
      <c r="AJ571" s="160"/>
      <c r="AK571" s="160"/>
      <c r="AL571" s="160"/>
      <c r="AM571" s="160"/>
      <c r="AN571" s="160"/>
      <c r="AO571" s="160"/>
      <c r="AP571" s="160"/>
      <c r="AQ571" s="160"/>
      <c r="AR571" s="160"/>
      <c r="AS571" s="160"/>
      <c r="AT571" s="160"/>
      <c r="AU571" s="160"/>
      <c r="AV571" s="160"/>
      <c r="AW571" s="188"/>
      <c r="AX571" s="180"/>
      <c r="AY571" s="180"/>
      <c r="AZ571" s="180"/>
      <c r="BA571" s="180"/>
      <c r="BB571" s="123"/>
      <c r="BC571" s="189"/>
      <c r="BD571" s="189"/>
      <c r="BE571" s="189"/>
      <c r="BF571" s="189"/>
      <c r="BG571" s="189"/>
      <c r="BI571" s="177"/>
      <c r="BJ571" s="177"/>
      <c r="BK571" s="177"/>
      <c r="BL571" s="177"/>
      <c r="BM571" s="176"/>
      <c r="BN571" s="176"/>
      <c r="BO571" s="153"/>
      <c r="BP571" s="176"/>
      <c r="BQ571" s="177"/>
      <c r="BR571" s="177"/>
      <c r="BS571" s="177"/>
      <c r="BT571" s="155"/>
      <c r="BU571" s="155"/>
      <c r="BV571" s="151"/>
      <c r="BW571" s="151"/>
      <c r="BX571" s="151"/>
      <c r="BY571" s="151"/>
    </row>
    <row r="572" customFormat="false" ht="12.75" hidden="false" customHeight="false" outlineLevel="0" collapsed="false">
      <c r="A572" s="160"/>
      <c r="B572" s="160"/>
      <c r="C572" s="160"/>
      <c r="D572" s="187"/>
      <c r="E572" s="187"/>
      <c r="F572" s="160"/>
      <c r="G572" s="160"/>
      <c r="H572" s="160"/>
      <c r="I572" s="160"/>
      <c r="J572" s="160"/>
      <c r="K572" s="160"/>
      <c r="L572" s="160"/>
      <c r="M572" s="160"/>
      <c r="N572" s="160"/>
      <c r="O572" s="160"/>
      <c r="P572" s="160"/>
      <c r="Q572" s="160"/>
      <c r="R572" s="160"/>
      <c r="S572" s="160"/>
      <c r="T572" s="143"/>
      <c r="U572" s="160"/>
      <c r="V572" s="160"/>
      <c r="W572" s="160"/>
      <c r="X572" s="160"/>
      <c r="Y572" s="160"/>
      <c r="Z572" s="160"/>
      <c r="AA572" s="160"/>
      <c r="AB572" s="160"/>
      <c r="AC572" s="160"/>
      <c r="AD572" s="160"/>
      <c r="AE572" s="160"/>
      <c r="AF572" s="160"/>
      <c r="AG572" s="160"/>
      <c r="AH572" s="160"/>
      <c r="AI572" s="160"/>
      <c r="AJ572" s="160"/>
      <c r="AK572" s="160"/>
      <c r="AL572" s="160"/>
      <c r="AM572" s="160"/>
      <c r="AN572" s="160"/>
      <c r="AO572" s="160"/>
      <c r="AP572" s="160"/>
      <c r="AQ572" s="160"/>
      <c r="AR572" s="160"/>
      <c r="AS572" s="160"/>
      <c r="AT572" s="160"/>
      <c r="AU572" s="160"/>
      <c r="AV572" s="160"/>
      <c r="AW572" s="188"/>
      <c r="AX572" s="180"/>
      <c r="AY572" s="180"/>
      <c r="AZ572" s="180"/>
      <c r="BA572" s="180"/>
      <c r="BB572" s="123"/>
      <c r="BC572" s="189"/>
      <c r="BD572" s="189"/>
      <c r="BE572" s="189"/>
      <c r="BF572" s="189"/>
      <c r="BG572" s="189"/>
      <c r="BI572" s="177"/>
      <c r="BJ572" s="177"/>
      <c r="BK572" s="177"/>
      <c r="BL572" s="177"/>
      <c r="BM572" s="176"/>
      <c r="BN572" s="176"/>
      <c r="BO572" s="153"/>
      <c r="BP572" s="176"/>
      <c r="BQ572" s="177"/>
      <c r="BR572" s="177"/>
      <c r="BS572" s="177"/>
      <c r="BT572" s="155"/>
      <c r="BU572" s="155"/>
      <c r="BV572" s="151"/>
      <c r="BW572" s="151"/>
      <c r="BX572" s="151"/>
      <c r="BY572" s="151"/>
    </row>
    <row r="573" customFormat="false" ht="12.75" hidden="false" customHeight="false" outlineLevel="0" collapsed="false">
      <c r="A573" s="160"/>
      <c r="B573" s="160"/>
      <c r="C573" s="160"/>
      <c r="D573" s="187"/>
      <c r="E573" s="187"/>
      <c r="F573" s="160"/>
      <c r="G573" s="160"/>
      <c r="H573" s="160"/>
      <c r="I573" s="160"/>
      <c r="J573" s="160"/>
      <c r="K573" s="160"/>
      <c r="L573" s="160"/>
      <c r="M573" s="160"/>
      <c r="N573" s="160"/>
      <c r="O573" s="160"/>
      <c r="P573" s="160"/>
      <c r="Q573" s="160"/>
      <c r="R573" s="160"/>
      <c r="S573" s="160"/>
      <c r="T573" s="143"/>
      <c r="U573" s="160"/>
      <c r="V573" s="160"/>
      <c r="W573" s="160"/>
      <c r="X573" s="160"/>
      <c r="Y573" s="160"/>
      <c r="Z573" s="160"/>
      <c r="AA573" s="160"/>
      <c r="AB573" s="160"/>
      <c r="AC573" s="160"/>
      <c r="AD573" s="160"/>
      <c r="AE573" s="160"/>
      <c r="AF573" s="160"/>
      <c r="AG573" s="160"/>
      <c r="AH573" s="160"/>
      <c r="AI573" s="160"/>
      <c r="AJ573" s="160"/>
      <c r="AK573" s="160"/>
      <c r="AL573" s="160"/>
      <c r="AM573" s="160"/>
      <c r="AN573" s="160"/>
      <c r="AO573" s="160"/>
      <c r="AP573" s="160"/>
      <c r="AQ573" s="160"/>
      <c r="AR573" s="160"/>
      <c r="AS573" s="160"/>
      <c r="AT573" s="160"/>
      <c r="AU573" s="160"/>
      <c r="AV573" s="160"/>
      <c r="AW573" s="188"/>
      <c r="AX573" s="180"/>
      <c r="AY573" s="180"/>
      <c r="AZ573" s="180"/>
      <c r="BA573" s="180"/>
      <c r="BB573" s="123"/>
      <c r="BC573" s="189"/>
      <c r="BD573" s="189"/>
      <c r="BE573" s="189"/>
      <c r="BF573" s="189"/>
      <c r="BG573" s="189"/>
      <c r="BI573" s="177"/>
      <c r="BJ573" s="177"/>
      <c r="BK573" s="177"/>
      <c r="BL573" s="177"/>
      <c r="BM573" s="176"/>
      <c r="BN573" s="176"/>
      <c r="BO573" s="153"/>
      <c r="BP573" s="176"/>
      <c r="BQ573" s="177"/>
      <c r="BR573" s="177"/>
      <c r="BS573" s="177"/>
      <c r="BT573" s="155"/>
      <c r="BU573" s="155"/>
      <c r="BV573" s="151"/>
      <c r="BW573" s="151"/>
      <c r="BX573" s="151"/>
      <c r="BY573" s="151"/>
    </row>
    <row r="574" customFormat="false" ht="12.75" hidden="false" customHeight="false" outlineLevel="0" collapsed="false">
      <c r="A574" s="160"/>
      <c r="B574" s="160"/>
      <c r="C574" s="160"/>
      <c r="D574" s="187"/>
      <c r="E574" s="187"/>
      <c r="F574" s="160"/>
      <c r="G574" s="160"/>
      <c r="H574" s="160"/>
      <c r="I574" s="160"/>
      <c r="J574" s="160"/>
      <c r="K574" s="160"/>
      <c r="L574" s="160"/>
      <c r="M574" s="160"/>
      <c r="N574" s="160"/>
      <c r="O574" s="160"/>
      <c r="P574" s="160"/>
      <c r="Q574" s="160"/>
      <c r="R574" s="160"/>
      <c r="S574" s="160"/>
      <c r="T574" s="143"/>
      <c r="U574" s="160"/>
      <c r="V574" s="160"/>
      <c r="W574" s="160"/>
      <c r="X574" s="160"/>
      <c r="Y574" s="160"/>
      <c r="Z574" s="160"/>
      <c r="AA574" s="160"/>
      <c r="AB574" s="160"/>
      <c r="AC574" s="160"/>
      <c r="AD574" s="160"/>
      <c r="AE574" s="160"/>
      <c r="AF574" s="160"/>
      <c r="AG574" s="160"/>
      <c r="AH574" s="160"/>
      <c r="AI574" s="160"/>
      <c r="AJ574" s="160"/>
      <c r="AK574" s="160"/>
      <c r="AL574" s="160"/>
      <c r="AM574" s="160"/>
      <c r="AN574" s="160"/>
      <c r="AO574" s="160"/>
      <c r="AP574" s="160"/>
      <c r="AQ574" s="160"/>
      <c r="AR574" s="160"/>
      <c r="AS574" s="160"/>
      <c r="AT574" s="160"/>
      <c r="AU574" s="160"/>
      <c r="AV574" s="160"/>
      <c r="AW574" s="188"/>
      <c r="AX574" s="180"/>
      <c r="AY574" s="180"/>
      <c r="AZ574" s="180"/>
      <c r="BA574" s="180"/>
      <c r="BB574" s="123"/>
      <c r="BC574" s="189"/>
      <c r="BD574" s="189"/>
      <c r="BE574" s="189"/>
      <c r="BF574" s="189"/>
      <c r="BG574" s="189"/>
      <c r="BI574" s="177"/>
      <c r="BJ574" s="177"/>
      <c r="BK574" s="177"/>
      <c r="BL574" s="177"/>
      <c r="BM574" s="176"/>
      <c r="BN574" s="176"/>
      <c r="BO574" s="153"/>
      <c r="BP574" s="176"/>
      <c r="BQ574" s="177"/>
      <c r="BR574" s="177"/>
      <c r="BS574" s="177"/>
      <c r="BT574" s="155"/>
      <c r="BU574" s="155"/>
      <c r="BV574" s="151"/>
      <c r="BW574" s="151"/>
      <c r="BX574" s="151"/>
      <c r="BY574" s="151"/>
    </row>
    <row r="575" customFormat="false" ht="12.75" hidden="false" customHeight="false" outlineLevel="0" collapsed="false">
      <c r="A575" s="160"/>
      <c r="B575" s="160"/>
      <c r="C575" s="160"/>
      <c r="D575" s="187"/>
      <c r="E575" s="187"/>
      <c r="F575" s="160"/>
      <c r="G575" s="160"/>
      <c r="H575" s="160"/>
      <c r="I575" s="160"/>
      <c r="J575" s="160"/>
      <c r="K575" s="160"/>
      <c r="L575" s="160"/>
      <c r="M575" s="160"/>
      <c r="N575" s="160"/>
      <c r="O575" s="160"/>
      <c r="P575" s="160"/>
      <c r="Q575" s="160"/>
      <c r="R575" s="160"/>
      <c r="S575" s="160"/>
      <c r="T575" s="143"/>
      <c r="U575" s="160"/>
      <c r="V575" s="160"/>
      <c r="W575" s="160"/>
      <c r="X575" s="160"/>
      <c r="Y575" s="160"/>
      <c r="Z575" s="160"/>
      <c r="AA575" s="160"/>
      <c r="AB575" s="160"/>
      <c r="AC575" s="160"/>
      <c r="AD575" s="160"/>
      <c r="AE575" s="160"/>
      <c r="AF575" s="160"/>
      <c r="AG575" s="160"/>
      <c r="AH575" s="160"/>
      <c r="AI575" s="160"/>
      <c r="AJ575" s="160"/>
      <c r="AK575" s="160"/>
      <c r="AL575" s="160"/>
      <c r="AM575" s="160"/>
      <c r="AN575" s="160"/>
      <c r="AO575" s="160"/>
      <c r="AP575" s="160"/>
      <c r="AQ575" s="160"/>
      <c r="AR575" s="160"/>
      <c r="AS575" s="160"/>
      <c r="AT575" s="160"/>
      <c r="AU575" s="160"/>
      <c r="AV575" s="160"/>
      <c r="AW575" s="188"/>
      <c r="AX575" s="180"/>
      <c r="AY575" s="180"/>
      <c r="AZ575" s="180"/>
      <c r="BA575" s="180"/>
      <c r="BB575" s="123"/>
      <c r="BC575" s="189"/>
      <c r="BD575" s="189"/>
      <c r="BE575" s="189"/>
      <c r="BF575" s="189"/>
      <c r="BG575" s="189"/>
      <c r="BI575" s="177"/>
      <c r="BJ575" s="177"/>
      <c r="BK575" s="177"/>
      <c r="BL575" s="177"/>
      <c r="BM575" s="176"/>
      <c r="BN575" s="176"/>
      <c r="BO575" s="153"/>
      <c r="BP575" s="176"/>
      <c r="BQ575" s="177"/>
      <c r="BR575" s="177"/>
      <c r="BS575" s="177"/>
      <c r="BT575" s="155"/>
      <c r="BU575" s="155"/>
      <c r="BV575" s="151"/>
      <c r="BW575" s="151"/>
      <c r="BX575" s="151"/>
      <c r="BY575" s="151"/>
    </row>
    <row r="576" customFormat="false" ht="12.75" hidden="false" customHeight="false" outlineLevel="0" collapsed="false">
      <c r="A576" s="160"/>
      <c r="B576" s="160"/>
      <c r="C576" s="160"/>
      <c r="D576" s="187"/>
      <c r="E576" s="187"/>
      <c r="F576" s="160"/>
      <c r="G576" s="160"/>
      <c r="H576" s="160"/>
      <c r="I576" s="160"/>
      <c r="J576" s="160"/>
      <c r="K576" s="160"/>
      <c r="L576" s="160"/>
      <c r="M576" s="160"/>
      <c r="N576" s="160"/>
      <c r="O576" s="160"/>
      <c r="P576" s="160"/>
      <c r="Q576" s="160"/>
      <c r="R576" s="160"/>
      <c r="S576" s="160"/>
      <c r="T576" s="143"/>
      <c r="U576" s="160"/>
      <c r="V576" s="160"/>
      <c r="W576" s="160"/>
      <c r="X576" s="160"/>
      <c r="Y576" s="160"/>
      <c r="Z576" s="160"/>
      <c r="AA576" s="160"/>
      <c r="AB576" s="160"/>
      <c r="AC576" s="160"/>
      <c r="AD576" s="160"/>
      <c r="AE576" s="160"/>
      <c r="AF576" s="160"/>
      <c r="AG576" s="160"/>
      <c r="AH576" s="160"/>
      <c r="AI576" s="160"/>
      <c r="AJ576" s="160"/>
      <c r="AK576" s="160"/>
      <c r="AL576" s="160"/>
      <c r="AM576" s="160"/>
      <c r="AN576" s="160"/>
      <c r="AO576" s="160"/>
      <c r="AP576" s="160"/>
      <c r="AQ576" s="160"/>
      <c r="AR576" s="160"/>
      <c r="AS576" s="160"/>
      <c r="AT576" s="160"/>
      <c r="AU576" s="160"/>
      <c r="AV576" s="160"/>
      <c r="AW576" s="188"/>
      <c r="AX576" s="180"/>
      <c r="AY576" s="180"/>
      <c r="AZ576" s="180"/>
      <c r="BA576" s="180"/>
      <c r="BB576" s="123"/>
      <c r="BC576" s="189"/>
      <c r="BD576" s="189"/>
      <c r="BE576" s="189"/>
      <c r="BF576" s="189"/>
      <c r="BG576" s="189"/>
      <c r="BI576" s="177"/>
      <c r="BJ576" s="177"/>
      <c r="BK576" s="177"/>
      <c r="BL576" s="177"/>
      <c r="BM576" s="176"/>
      <c r="BN576" s="176"/>
      <c r="BO576" s="153"/>
      <c r="BP576" s="176"/>
      <c r="BQ576" s="177"/>
      <c r="BR576" s="177"/>
      <c r="BS576" s="177"/>
      <c r="BT576" s="155"/>
      <c r="BU576" s="155"/>
      <c r="BV576" s="151"/>
      <c r="BW576" s="151"/>
      <c r="BX576" s="151"/>
      <c r="BY576" s="151"/>
    </row>
    <row r="577" customFormat="false" ht="12.75" hidden="false" customHeight="false" outlineLevel="0" collapsed="false">
      <c r="A577" s="160"/>
      <c r="B577" s="160"/>
      <c r="C577" s="160"/>
      <c r="D577" s="187"/>
      <c r="E577" s="187"/>
      <c r="F577" s="160"/>
      <c r="G577" s="160"/>
      <c r="H577" s="160"/>
      <c r="I577" s="160"/>
      <c r="J577" s="160"/>
      <c r="K577" s="160"/>
      <c r="L577" s="160"/>
      <c r="M577" s="160"/>
      <c r="N577" s="160"/>
      <c r="O577" s="160"/>
      <c r="P577" s="160"/>
      <c r="Q577" s="160"/>
      <c r="R577" s="160"/>
      <c r="S577" s="160"/>
      <c r="T577" s="143"/>
      <c r="U577" s="160"/>
      <c r="V577" s="160"/>
      <c r="W577" s="160"/>
      <c r="X577" s="160"/>
      <c r="Y577" s="160"/>
      <c r="Z577" s="160"/>
      <c r="AA577" s="160"/>
      <c r="AB577" s="160"/>
      <c r="AC577" s="160"/>
      <c r="AD577" s="160"/>
      <c r="AE577" s="160"/>
      <c r="AF577" s="160"/>
      <c r="AG577" s="160"/>
      <c r="AH577" s="160"/>
      <c r="AI577" s="160"/>
      <c r="AJ577" s="160"/>
      <c r="AK577" s="160"/>
      <c r="AL577" s="160"/>
      <c r="AM577" s="160"/>
      <c r="AN577" s="160"/>
      <c r="AO577" s="160"/>
      <c r="AP577" s="160"/>
      <c r="AQ577" s="160"/>
      <c r="AR577" s="160"/>
      <c r="AS577" s="160"/>
      <c r="AT577" s="160"/>
      <c r="AU577" s="160"/>
      <c r="AV577" s="160"/>
      <c r="AW577" s="188"/>
      <c r="AX577" s="180"/>
      <c r="AY577" s="180"/>
      <c r="AZ577" s="180"/>
      <c r="BA577" s="180"/>
      <c r="BB577" s="123"/>
      <c r="BC577" s="189"/>
      <c r="BD577" s="189"/>
      <c r="BE577" s="189"/>
      <c r="BF577" s="189"/>
      <c r="BG577" s="189"/>
      <c r="BI577" s="177"/>
      <c r="BJ577" s="177"/>
      <c r="BK577" s="177"/>
      <c r="BL577" s="177"/>
      <c r="BM577" s="176"/>
      <c r="BN577" s="176"/>
      <c r="BO577" s="153"/>
      <c r="BP577" s="176"/>
      <c r="BQ577" s="177"/>
      <c r="BR577" s="177"/>
      <c r="BS577" s="177"/>
      <c r="BT577" s="155"/>
      <c r="BU577" s="155"/>
      <c r="BV577" s="151"/>
      <c r="BW577" s="151"/>
      <c r="BX577" s="151"/>
      <c r="BY577" s="151"/>
    </row>
    <row r="578" customFormat="false" ht="12.75" hidden="false" customHeight="false" outlineLevel="0" collapsed="false">
      <c r="A578" s="160"/>
      <c r="B578" s="160"/>
      <c r="C578" s="160"/>
      <c r="D578" s="187"/>
      <c r="E578" s="187"/>
      <c r="F578" s="160"/>
      <c r="G578" s="160"/>
      <c r="H578" s="160"/>
      <c r="I578" s="160"/>
      <c r="J578" s="160"/>
      <c r="K578" s="160"/>
      <c r="L578" s="160"/>
      <c r="M578" s="160"/>
      <c r="N578" s="160"/>
      <c r="O578" s="160"/>
      <c r="P578" s="160"/>
      <c r="Q578" s="160"/>
      <c r="R578" s="160"/>
      <c r="S578" s="160"/>
      <c r="T578" s="143"/>
      <c r="U578" s="160"/>
      <c r="V578" s="160"/>
      <c r="W578" s="160"/>
      <c r="X578" s="160"/>
      <c r="Y578" s="160"/>
      <c r="Z578" s="160"/>
      <c r="AA578" s="160"/>
      <c r="AB578" s="160"/>
      <c r="AC578" s="160"/>
      <c r="AD578" s="160"/>
      <c r="AE578" s="160"/>
      <c r="AF578" s="160"/>
      <c r="AG578" s="160"/>
      <c r="AH578" s="160"/>
      <c r="AI578" s="160"/>
      <c r="AJ578" s="160"/>
      <c r="AK578" s="160"/>
      <c r="AL578" s="160"/>
      <c r="AM578" s="160"/>
      <c r="AN578" s="160"/>
      <c r="AO578" s="160"/>
      <c r="AP578" s="160"/>
      <c r="AQ578" s="160"/>
      <c r="AR578" s="160"/>
      <c r="AS578" s="160"/>
      <c r="AT578" s="160"/>
      <c r="AU578" s="160"/>
      <c r="AV578" s="160"/>
      <c r="AW578" s="188"/>
      <c r="AX578" s="180"/>
      <c r="AY578" s="180"/>
      <c r="AZ578" s="180"/>
      <c r="BA578" s="180"/>
      <c r="BB578" s="123"/>
      <c r="BC578" s="189"/>
      <c r="BD578" s="189"/>
      <c r="BE578" s="189"/>
      <c r="BF578" s="189"/>
      <c r="BG578" s="189"/>
      <c r="BI578" s="177"/>
      <c r="BJ578" s="177"/>
      <c r="BK578" s="177"/>
      <c r="BL578" s="177"/>
      <c r="BM578" s="176"/>
      <c r="BN578" s="176"/>
      <c r="BO578" s="153"/>
      <c r="BP578" s="176"/>
      <c r="BQ578" s="177"/>
      <c r="BR578" s="177"/>
      <c r="BS578" s="177"/>
      <c r="BT578" s="155"/>
      <c r="BU578" s="155"/>
      <c r="BV578" s="151"/>
      <c r="BW578" s="151"/>
      <c r="BX578" s="151"/>
      <c r="BY578" s="151"/>
    </row>
    <row r="579" customFormat="false" ht="12.75" hidden="false" customHeight="false" outlineLevel="0" collapsed="false">
      <c r="A579" s="160"/>
      <c r="B579" s="160"/>
      <c r="C579" s="160"/>
      <c r="D579" s="187"/>
      <c r="E579" s="187"/>
      <c r="F579" s="160"/>
      <c r="G579" s="160"/>
      <c r="H579" s="160"/>
      <c r="I579" s="160"/>
      <c r="J579" s="160"/>
      <c r="K579" s="160"/>
      <c r="L579" s="160"/>
      <c r="M579" s="160"/>
      <c r="N579" s="160"/>
      <c r="O579" s="160"/>
      <c r="P579" s="160"/>
      <c r="Q579" s="160"/>
      <c r="R579" s="160"/>
      <c r="S579" s="160"/>
      <c r="T579" s="143"/>
      <c r="U579" s="160"/>
      <c r="V579" s="160"/>
      <c r="W579" s="160"/>
      <c r="X579" s="160"/>
      <c r="Y579" s="160"/>
      <c r="Z579" s="160"/>
      <c r="AA579" s="160"/>
      <c r="AB579" s="160"/>
      <c r="AC579" s="160"/>
      <c r="AD579" s="160"/>
      <c r="AE579" s="160"/>
      <c r="AF579" s="160"/>
      <c r="AG579" s="160"/>
      <c r="AH579" s="160"/>
      <c r="AI579" s="160"/>
      <c r="AJ579" s="160"/>
      <c r="AK579" s="160"/>
      <c r="AL579" s="160"/>
      <c r="AM579" s="160"/>
      <c r="AN579" s="160"/>
      <c r="AO579" s="160"/>
      <c r="AP579" s="160"/>
      <c r="AQ579" s="160"/>
      <c r="AR579" s="160"/>
      <c r="AS579" s="160"/>
      <c r="AT579" s="160"/>
      <c r="AU579" s="160"/>
      <c r="AV579" s="160"/>
      <c r="AW579" s="188"/>
      <c r="AX579" s="180"/>
      <c r="AY579" s="180"/>
      <c r="AZ579" s="180"/>
      <c r="BA579" s="180"/>
      <c r="BB579" s="123"/>
      <c r="BC579" s="189"/>
      <c r="BD579" s="189"/>
      <c r="BE579" s="189"/>
      <c r="BF579" s="189"/>
      <c r="BG579" s="189"/>
      <c r="BI579" s="177"/>
      <c r="BJ579" s="177"/>
      <c r="BK579" s="177"/>
      <c r="BL579" s="177"/>
      <c r="BM579" s="176"/>
      <c r="BN579" s="176"/>
      <c r="BO579" s="153"/>
      <c r="BP579" s="176"/>
      <c r="BQ579" s="177"/>
      <c r="BR579" s="177"/>
      <c r="BS579" s="177"/>
      <c r="BT579" s="155"/>
      <c r="BU579" s="155"/>
      <c r="BV579" s="151"/>
      <c r="BW579" s="151"/>
      <c r="BX579" s="151"/>
      <c r="BY579" s="151"/>
    </row>
    <row r="580" customFormat="false" ht="12.75" hidden="false" customHeight="false" outlineLevel="0" collapsed="false">
      <c r="A580" s="160"/>
      <c r="B580" s="160"/>
      <c r="C580" s="160"/>
      <c r="D580" s="187"/>
      <c r="E580" s="187"/>
      <c r="F580" s="160"/>
      <c r="G580" s="160"/>
      <c r="H580" s="160"/>
      <c r="I580" s="160"/>
      <c r="J580" s="160"/>
      <c r="K580" s="160"/>
      <c r="L580" s="160"/>
      <c r="M580" s="160"/>
      <c r="N580" s="160"/>
      <c r="O580" s="160"/>
      <c r="P580" s="160"/>
      <c r="Q580" s="160"/>
      <c r="R580" s="160"/>
      <c r="S580" s="160"/>
      <c r="T580" s="143"/>
      <c r="U580" s="160"/>
      <c r="V580" s="160"/>
      <c r="W580" s="160"/>
      <c r="X580" s="160"/>
      <c r="Y580" s="160"/>
      <c r="Z580" s="160"/>
      <c r="AA580" s="160"/>
      <c r="AB580" s="160"/>
      <c r="AC580" s="160"/>
      <c r="AD580" s="160"/>
      <c r="AE580" s="160"/>
      <c r="AF580" s="160"/>
      <c r="AG580" s="160"/>
      <c r="AH580" s="160"/>
      <c r="AI580" s="160"/>
      <c r="AJ580" s="160"/>
      <c r="AK580" s="160"/>
      <c r="AL580" s="160"/>
      <c r="AM580" s="160"/>
      <c r="AN580" s="160"/>
      <c r="AO580" s="160"/>
      <c r="AP580" s="160"/>
      <c r="AQ580" s="160"/>
      <c r="AR580" s="160"/>
      <c r="AS580" s="160"/>
      <c r="AT580" s="160"/>
      <c r="AU580" s="160"/>
      <c r="AV580" s="160"/>
      <c r="AW580" s="188"/>
      <c r="AX580" s="180"/>
      <c r="AY580" s="180"/>
      <c r="AZ580" s="180"/>
      <c r="BA580" s="180"/>
      <c r="BB580" s="123"/>
      <c r="BC580" s="189"/>
      <c r="BD580" s="189"/>
      <c r="BE580" s="189"/>
      <c r="BF580" s="189"/>
      <c r="BG580" s="189"/>
      <c r="BI580" s="177"/>
      <c r="BJ580" s="177"/>
      <c r="BK580" s="177"/>
      <c r="BL580" s="177"/>
      <c r="BM580" s="176"/>
      <c r="BN580" s="176"/>
      <c r="BO580" s="153"/>
      <c r="BP580" s="176"/>
      <c r="BQ580" s="177"/>
      <c r="BR580" s="177"/>
      <c r="BS580" s="177"/>
      <c r="BT580" s="155"/>
      <c r="BU580" s="155"/>
      <c r="BV580" s="151"/>
      <c r="BW580" s="151"/>
      <c r="BX580" s="151"/>
      <c r="BY580" s="151"/>
    </row>
    <row r="581" customFormat="false" ht="12.75" hidden="false" customHeight="false" outlineLevel="0" collapsed="false">
      <c r="A581" s="160"/>
      <c r="B581" s="160"/>
      <c r="C581" s="160"/>
      <c r="D581" s="187"/>
      <c r="E581" s="187"/>
      <c r="F581" s="160"/>
      <c r="G581" s="160"/>
      <c r="H581" s="160"/>
      <c r="I581" s="160"/>
      <c r="J581" s="160"/>
      <c r="K581" s="160"/>
      <c r="L581" s="160"/>
      <c r="M581" s="160"/>
      <c r="N581" s="160"/>
      <c r="O581" s="160"/>
      <c r="P581" s="160"/>
      <c r="Q581" s="160"/>
      <c r="R581" s="160"/>
      <c r="S581" s="160"/>
      <c r="T581" s="143"/>
      <c r="U581" s="160"/>
      <c r="V581" s="160"/>
      <c r="W581" s="160"/>
      <c r="X581" s="160"/>
      <c r="Y581" s="160"/>
      <c r="Z581" s="160"/>
      <c r="AA581" s="160"/>
      <c r="AB581" s="160"/>
      <c r="AC581" s="160"/>
      <c r="AD581" s="160"/>
      <c r="AE581" s="160"/>
      <c r="AF581" s="160"/>
      <c r="AG581" s="160"/>
      <c r="AH581" s="160"/>
      <c r="AI581" s="160"/>
      <c r="AJ581" s="160"/>
      <c r="AK581" s="160"/>
      <c r="AL581" s="160"/>
      <c r="AM581" s="160"/>
      <c r="AN581" s="160"/>
      <c r="AO581" s="160"/>
      <c r="AP581" s="160"/>
      <c r="AQ581" s="160"/>
      <c r="AR581" s="160"/>
      <c r="AS581" s="160"/>
      <c r="AT581" s="160"/>
      <c r="AU581" s="160"/>
      <c r="AV581" s="160"/>
      <c r="AW581" s="188"/>
      <c r="AX581" s="180"/>
      <c r="AY581" s="180"/>
      <c r="AZ581" s="180"/>
      <c r="BA581" s="180"/>
      <c r="BB581" s="123"/>
      <c r="BC581" s="189"/>
      <c r="BD581" s="189"/>
      <c r="BE581" s="189"/>
      <c r="BF581" s="189"/>
      <c r="BG581" s="189"/>
      <c r="BI581" s="177"/>
      <c r="BJ581" s="177"/>
      <c r="BK581" s="177"/>
      <c r="BL581" s="177"/>
      <c r="BM581" s="176"/>
      <c r="BN581" s="176"/>
      <c r="BO581" s="153"/>
      <c r="BP581" s="176"/>
      <c r="BQ581" s="177"/>
      <c r="BR581" s="177"/>
      <c r="BS581" s="177"/>
      <c r="BT581" s="155"/>
      <c r="BU581" s="155"/>
      <c r="BV581" s="151"/>
      <c r="BW581" s="151"/>
      <c r="BX581" s="151"/>
      <c r="BY581" s="151"/>
    </row>
    <row r="582" customFormat="false" ht="12.75" hidden="false" customHeight="false" outlineLevel="0" collapsed="false">
      <c r="A582" s="160"/>
      <c r="B582" s="160"/>
      <c r="C582" s="160"/>
      <c r="D582" s="187"/>
      <c r="E582" s="187"/>
      <c r="F582" s="160"/>
      <c r="G582" s="160"/>
      <c r="H582" s="160"/>
      <c r="I582" s="160"/>
      <c r="J582" s="160"/>
      <c r="K582" s="160"/>
      <c r="L582" s="160"/>
      <c r="M582" s="160"/>
      <c r="N582" s="160"/>
      <c r="O582" s="160"/>
      <c r="P582" s="160"/>
      <c r="Q582" s="160"/>
      <c r="R582" s="160"/>
      <c r="S582" s="160"/>
      <c r="T582" s="143"/>
      <c r="U582" s="160"/>
      <c r="V582" s="160"/>
      <c r="W582" s="160"/>
      <c r="X582" s="160"/>
      <c r="Y582" s="160"/>
      <c r="Z582" s="160"/>
      <c r="AA582" s="160"/>
      <c r="AB582" s="160"/>
      <c r="AC582" s="160"/>
      <c r="AD582" s="160"/>
      <c r="AE582" s="160"/>
      <c r="AF582" s="160"/>
      <c r="AG582" s="160"/>
      <c r="AH582" s="160"/>
      <c r="AI582" s="160"/>
      <c r="AJ582" s="160"/>
      <c r="AK582" s="160"/>
      <c r="AL582" s="160"/>
      <c r="AM582" s="160"/>
      <c r="AN582" s="160"/>
      <c r="AO582" s="160"/>
      <c r="AP582" s="160"/>
      <c r="AQ582" s="160"/>
      <c r="AR582" s="160"/>
      <c r="AS582" s="160"/>
      <c r="AT582" s="160"/>
      <c r="AU582" s="160"/>
      <c r="AV582" s="160"/>
      <c r="AW582" s="188"/>
      <c r="AX582" s="180"/>
      <c r="AY582" s="180"/>
      <c r="AZ582" s="180"/>
      <c r="BA582" s="180"/>
      <c r="BB582" s="123"/>
      <c r="BC582" s="189"/>
      <c r="BD582" s="189"/>
      <c r="BE582" s="189"/>
      <c r="BF582" s="189"/>
      <c r="BG582" s="189"/>
      <c r="BI582" s="177"/>
      <c r="BJ582" s="177"/>
      <c r="BK582" s="177"/>
      <c r="BL582" s="177"/>
      <c r="BM582" s="176"/>
      <c r="BN582" s="176"/>
      <c r="BO582" s="153"/>
      <c r="BP582" s="176"/>
      <c r="BQ582" s="177"/>
      <c r="BR582" s="177"/>
      <c r="BS582" s="177"/>
      <c r="BT582" s="155"/>
      <c r="BU582" s="155"/>
      <c r="BV582" s="151"/>
      <c r="BW582" s="151"/>
      <c r="BX582" s="151"/>
      <c r="BY582" s="151"/>
    </row>
    <row r="583" customFormat="false" ht="12.75" hidden="false" customHeight="false" outlineLevel="0" collapsed="false">
      <c r="A583" s="160"/>
      <c r="B583" s="160"/>
      <c r="C583" s="160"/>
      <c r="D583" s="187"/>
      <c r="E583" s="187"/>
      <c r="F583" s="160"/>
      <c r="G583" s="160"/>
      <c r="H583" s="160"/>
      <c r="I583" s="160"/>
      <c r="J583" s="160"/>
      <c r="K583" s="160"/>
      <c r="L583" s="160"/>
      <c r="M583" s="160"/>
      <c r="N583" s="160"/>
      <c r="O583" s="160"/>
      <c r="P583" s="160"/>
      <c r="Q583" s="160"/>
      <c r="R583" s="160"/>
      <c r="S583" s="160"/>
      <c r="T583" s="143"/>
      <c r="U583" s="160"/>
      <c r="V583" s="160"/>
      <c r="W583" s="160"/>
      <c r="X583" s="160"/>
      <c r="Y583" s="160"/>
      <c r="Z583" s="160"/>
      <c r="AA583" s="160"/>
      <c r="AB583" s="160"/>
      <c r="AC583" s="160"/>
      <c r="AD583" s="160"/>
      <c r="AE583" s="160"/>
      <c r="AF583" s="160"/>
      <c r="AG583" s="160"/>
      <c r="AH583" s="160"/>
      <c r="AI583" s="160"/>
      <c r="AJ583" s="160"/>
      <c r="AK583" s="160"/>
      <c r="AL583" s="160"/>
      <c r="AM583" s="160"/>
      <c r="AN583" s="160"/>
      <c r="AO583" s="160"/>
      <c r="AP583" s="160"/>
      <c r="AQ583" s="160"/>
      <c r="AR583" s="160"/>
      <c r="AS583" s="160"/>
      <c r="AT583" s="160"/>
      <c r="AU583" s="160"/>
      <c r="AV583" s="160"/>
      <c r="AW583" s="188"/>
      <c r="AX583" s="180"/>
      <c r="AY583" s="180"/>
      <c r="AZ583" s="180"/>
      <c r="BA583" s="180"/>
      <c r="BB583" s="123"/>
      <c r="BC583" s="189"/>
      <c r="BD583" s="189"/>
      <c r="BE583" s="189"/>
      <c r="BF583" s="189"/>
      <c r="BG583" s="189"/>
      <c r="BI583" s="177"/>
      <c r="BJ583" s="177"/>
      <c r="BK583" s="177"/>
      <c r="BL583" s="177"/>
      <c r="BM583" s="176"/>
      <c r="BN583" s="176"/>
      <c r="BO583" s="153"/>
      <c r="BP583" s="176"/>
      <c r="BQ583" s="177"/>
      <c r="BR583" s="177"/>
      <c r="BS583" s="177"/>
      <c r="BT583" s="155"/>
      <c r="BU583" s="155"/>
      <c r="BV583" s="151"/>
      <c r="BW583" s="151"/>
      <c r="BX583" s="151"/>
      <c r="BY583" s="151"/>
    </row>
    <row r="584" customFormat="false" ht="12.75" hidden="false" customHeight="false" outlineLevel="0" collapsed="false">
      <c r="A584" s="160"/>
      <c r="B584" s="160"/>
      <c r="C584" s="160"/>
      <c r="D584" s="187"/>
      <c r="E584" s="187"/>
      <c r="F584" s="160"/>
      <c r="G584" s="160"/>
      <c r="H584" s="160"/>
      <c r="I584" s="160"/>
      <c r="J584" s="160"/>
      <c r="K584" s="160"/>
      <c r="L584" s="160"/>
      <c r="M584" s="160"/>
      <c r="N584" s="160"/>
      <c r="O584" s="160"/>
      <c r="P584" s="160"/>
      <c r="Q584" s="160"/>
      <c r="R584" s="160"/>
      <c r="S584" s="160"/>
      <c r="T584" s="143"/>
      <c r="U584" s="160"/>
      <c r="V584" s="160"/>
      <c r="W584" s="160"/>
      <c r="X584" s="160"/>
      <c r="Y584" s="160"/>
      <c r="Z584" s="160"/>
      <c r="AA584" s="160"/>
      <c r="AB584" s="160"/>
      <c r="AC584" s="160"/>
      <c r="AD584" s="160"/>
      <c r="AE584" s="160"/>
      <c r="AF584" s="160"/>
      <c r="AG584" s="160"/>
      <c r="AH584" s="160"/>
      <c r="AI584" s="160"/>
      <c r="AJ584" s="160"/>
      <c r="AK584" s="160"/>
      <c r="AL584" s="160"/>
      <c r="AM584" s="160"/>
      <c r="AN584" s="160"/>
      <c r="AO584" s="160"/>
      <c r="AP584" s="160"/>
      <c r="AQ584" s="160"/>
      <c r="AR584" s="160"/>
      <c r="AS584" s="160"/>
      <c r="AT584" s="160"/>
      <c r="AU584" s="160"/>
      <c r="AV584" s="160"/>
      <c r="AW584" s="188"/>
      <c r="AX584" s="180"/>
      <c r="AY584" s="180"/>
      <c r="AZ584" s="180"/>
      <c r="BA584" s="180"/>
      <c r="BB584" s="123"/>
      <c r="BC584" s="189"/>
      <c r="BD584" s="189"/>
      <c r="BE584" s="189"/>
      <c r="BF584" s="189"/>
      <c r="BG584" s="189"/>
      <c r="BI584" s="177"/>
      <c r="BJ584" s="177"/>
      <c r="BK584" s="177"/>
      <c r="BL584" s="177"/>
      <c r="BM584" s="176"/>
      <c r="BN584" s="176"/>
      <c r="BO584" s="153"/>
      <c r="BP584" s="176"/>
      <c r="BQ584" s="177"/>
      <c r="BR584" s="177"/>
      <c r="BS584" s="177"/>
      <c r="BT584" s="155"/>
      <c r="BU584" s="155"/>
      <c r="BV584" s="151"/>
      <c r="BW584" s="151"/>
      <c r="BX584" s="151"/>
      <c r="BY584" s="151"/>
    </row>
    <row r="585" customFormat="false" ht="12.75" hidden="false" customHeight="false" outlineLevel="0" collapsed="false">
      <c r="A585" s="160"/>
      <c r="B585" s="160"/>
      <c r="C585" s="160"/>
      <c r="D585" s="187"/>
      <c r="E585" s="187"/>
      <c r="F585" s="160"/>
      <c r="G585" s="160"/>
      <c r="H585" s="160"/>
      <c r="I585" s="160"/>
      <c r="J585" s="160"/>
      <c r="K585" s="160"/>
      <c r="L585" s="160"/>
      <c r="M585" s="160"/>
      <c r="N585" s="160"/>
      <c r="O585" s="160"/>
      <c r="P585" s="160"/>
      <c r="Q585" s="160"/>
      <c r="R585" s="160"/>
      <c r="S585" s="160"/>
      <c r="T585" s="143"/>
      <c r="U585" s="160"/>
      <c r="V585" s="160"/>
      <c r="W585" s="160"/>
      <c r="X585" s="160"/>
      <c r="Y585" s="160"/>
      <c r="Z585" s="160"/>
      <c r="AA585" s="160"/>
      <c r="AB585" s="160"/>
      <c r="AC585" s="160"/>
      <c r="AD585" s="160"/>
      <c r="AE585" s="160"/>
      <c r="AF585" s="160"/>
      <c r="AG585" s="160"/>
      <c r="AH585" s="160"/>
      <c r="AI585" s="160"/>
      <c r="AJ585" s="160"/>
      <c r="AK585" s="160"/>
      <c r="AL585" s="160"/>
      <c r="AM585" s="160"/>
      <c r="AN585" s="160"/>
      <c r="AO585" s="160"/>
      <c r="AP585" s="160"/>
      <c r="AQ585" s="160"/>
      <c r="AR585" s="160"/>
      <c r="AS585" s="160"/>
      <c r="AT585" s="160"/>
      <c r="AU585" s="160"/>
      <c r="AV585" s="160"/>
      <c r="AW585" s="188"/>
      <c r="AX585" s="180"/>
      <c r="AY585" s="180"/>
      <c r="AZ585" s="180"/>
      <c r="BA585" s="180"/>
      <c r="BB585" s="123"/>
      <c r="BC585" s="189"/>
      <c r="BD585" s="189"/>
      <c r="BE585" s="189"/>
      <c r="BF585" s="189"/>
      <c r="BG585" s="189"/>
      <c r="BI585" s="177"/>
      <c r="BJ585" s="177"/>
      <c r="BK585" s="177"/>
      <c r="BL585" s="177"/>
      <c r="BM585" s="176"/>
      <c r="BN585" s="176"/>
      <c r="BO585" s="153"/>
      <c r="BP585" s="176"/>
      <c r="BQ585" s="177"/>
      <c r="BR585" s="177"/>
      <c r="BS585" s="177"/>
      <c r="BT585" s="155"/>
      <c r="BU585" s="155"/>
      <c r="BV585" s="151"/>
      <c r="BW585" s="151"/>
      <c r="BX585" s="151"/>
      <c r="BY585" s="151"/>
    </row>
    <row r="586" customFormat="false" ht="12.75" hidden="false" customHeight="false" outlineLevel="0" collapsed="false">
      <c r="A586" s="160"/>
      <c r="B586" s="160"/>
      <c r="C586" s="160"/>
      <c r="D586" s="187"/>
      <c r="E586" s="187"/>
      <c r="F586" s="160"/>
      <c r="G586" s="160"/>
      <c r="H586" s="160"/>
      <c r="I586" s="160"/>
      <c r="J586" s="160"/>
      <c r="K586" s="160"/>
      <c r="L586" s="160"/>
      <c r="M586" s="160"/>
      <c r="N586" s="160"/>
      <c r="O586" s="160"/>
      <c r="P586" s="160"/>
      <c r="Q586" s="160"/>
      <c r="R586" s="160"/>
      <c r="S586" s="160"/>
      <c r="T586" s="143"/>
      <c r="U586" s="160"/>
      <c r="V586" s="160"/>
      <c r="W586" s="160"/>
      <c r="X586" s="160"/>
      <c r="Y586" s="160"/>
      <c r="Z586" s="160"/>
      <c r="AA586" s="160"/>
      <c r="AB586" s="160"/>
      <c r="AC586" s="160"/>
      <c r="AD586" s="160"/>
      <c r="AE586" s="160"/>
      <c r="AF586" s="160"/>
      <c r="AG586" s="160"/>
      <c r="AH586" s="160"/>
      <c r="AI586" s="160"/>
      <c r="AJ586" s="160"/>
      <c r="AK586" s="160"/>
      <c r="AL586" s="160"/>
      <c r="AM586" s="160"/>
      <c r="AN586" s="160"/>
      <c r="AO586" s="160"/>
      <c r="AP586" s="160"/>
      <c r="AQ586" s="160"/>
      <c r="AR586" s="160"/>
      <c r="AS586" s="160"/>
      <c r="AT586" s="160"/>
      <c r="AU586" s="160"/>
      <c r="AV586" s="160"/>
      <c r="AW586" s="188"/>
      <c r="AX586" s="180"/>
      <c r="AY586" s="180"/>
      <c r="AZ586" s="180"/>
      <c r="BA586" s="180"/>
      <c r="BB586" s="123"/>
      <c r="BC586" s="189"/>
      <c r="BD586" s="189"/>
      <c r="BE586" s="189"/>
      <c r="BF586" s="189"/>
      <c r="BG586" s="189"/>
      <c r="BI586" s="177"/>
      <c r="BJ586" s="177"/>
      <c r="BK586" s="177"/>
      <c r="BL586" s="177"/>
      <c r="BM586" s="176"/>
      <c r="BN586" s="176"/>
      <c r="BO586" s="153"/>
      <c r="BP586" s="176"/>
      <c r="BQ586" s="177"/>
      <c r="BR586" s="177"/>
      <c r="BS586" s="177"/>
      <c r="BT586" s="155"/>
      <c r="BU586" s="155"/>
      <c r="BV586" s="151"/>
      <c r="BW586" s="151"/>
      <c r="BX586" s="151"/>
      <c r="BY586" s="151"/>
    </row>
    <row r="587" customFormat="false" ht="12.75" hidden="false" customHeight="false" outlineLevel="0" collapsed="false">
      <c r="A587" s="160"/>
      <c r="B587" s="160"/>
      <c r="C587" s="160"/>
      <c r="D587" s="187"/>
      <c r="E587" s="187"/>
      <c r="F587" s="160"/>
      <c r="G587" s="160"/>
      <c r="H587" s="160"/>
      <c r="I587" s="160"/>
      <c r="J587" s="160"/>
      <c r="K587" s="160"/>
      <c r="L587" s="160"/>
      <c r="M587" s="160"/>
      <c r="N587" s="160"/>
      <c r="O587" s="160"/>
      <c r="P587" s="160"/>
      <c r="Q587" s="160"/>
      <c r="R587" s="160"/>
      <c r="S587" s="160"/>
      <c r="T587" s="143"/>
      <c r="U587" s="160"/>
      <c r="V587" s="160"/>
      <c r="W587" s="160"/>
      <c r="X587" s="160"/>
      <c r="Y587" s="160"/>
      <c r="Z587" s="160"/>
      <c r="AA587" s="160"/>
      <c r="AB587" s="160"/>
      <c r="AC587" s="160"/>
      <c r="AD587" s="160"/>
      <c r="AE587" s="160"/>
      <c r="AF587" s="160"/>
      <c r="AG587" s="160"/>
      <c r="AH587" s="160"/>
      <c r="AI587" s="160"/>
      <c r="AJ587" s="160"/>
      <c r="AK587" s="160"/>
      <c r="AL587" s="160"/>
      <c r="AM587" s="160"/>
      <c r="AN587" s="160"/>
      <c r="AO587" s="160"/>
      <c r="AP587" s="160"/>
      <c r="AQ587" s="160"/>
      <c r="AR587" s="160"/>
      <c r="AS587" s="160"/>
      <c r="AT587" s="160"/>
      <c r="AU587" s="160"/>
      <c r="AV587" s="160"/>
      <c r="AW587" s="188"/>
      <c r="AX587" s="180"/>
      <c r="AY587" s="180"/>
      <c r="AZ587" s="180"/>
      <c r="BA587" s="180"/>
      <c r="BB587" s="123"/>
      <c r="BC587" s="189"/>
      <c r="BD587" s="189"/>
      <c r="BE587" s="189"/>
      <c r="BF587" s="189"/>
      <c r="BG587" s="189"/>
      <c r="BI587" s="177"/>
      <c r="BJ587" s="177"/>
      <c r="BK587" s="177"/>
      <c r="BL587" s="177"/>
      <c r="BM587" s="176"/>
      <c r="BN587" s="176"/>
      <c r="BO587" s="153"/>
      <c r="BP587" s="176"/>
      <c r="BQ587" s="177"/>
      <c r="BR587" s="177"/>
      <c r="BS587" s="177"/>
      <c r="BT587" s="155"/>
      <c r="BU587" s="155"/>
      <c r="BV587" s="151"/>
      <c r="BW587" s="151"/>
      <c r="BX587" s="151"/>
      <c r="BY587" s="151"/>
    </row>
    <row r="588" customFormat="false" ht="12.75" hidden="false" customHeight="false" outlineLevel="0" collapsed="false">
      <c r="A588" s="160"/>
      <c r="B588" s="160"/>
      <c r="C588" s="160"/>
      <c r="D588" s="187"/>
      <c r="E588" s="187"/>
      <c r="F588" s="160"/>
      <c r="G588" s="160"/>
      <c r="H588" s="160"/>
      <c r="I588" s="160"/>
      <c r="J588" s="160"/>
      <c r="K588" s="160"/>
      <c r="L588" s="160"/>
      <c r="M588" s="160"/>
      <c r="N588" s="160"/>
      <c r="O588" s="160"/>
      <c r="P588" s="160"/>
      <c r="Q588" s="160"/>
      <c r="R588" s="160"/>
      <c r="S588" s="160"/>
      <c r="T588" s="143"/>
      <c r="U588" s="160"/>
      <c r="V588" s="160"/>
      <c r="W588" s="160"/>
      <c r="X588" s="160"/>
      <c r="Y588" s="160"/>
      <c r="Z588" s="160"/>
      <c r="AA588" s="160"/>
      <c r="AB588" s="160"/>
      <c r="AC588" s="160"/>
      <c r="AD588" s="160"/>
      <c r="AE588" s="160"/>
      <c r="AF588" s="160"/>
      <c r="AG588" s="160"/>
      <c r="AH588" s="160"/>
      <c r="AI588" s="160"/>
      <c r="AJ588" s="160"/>
      <c r="AK588" s="160"/>
      <c r="AL588" s="160"/>
      <c r="AM588" s="160"/>
      <c r="AN588" s="160"/>
      <c r="AO588" s="160"/>
      <c r="AP588" s="160"/>
      <c r="AQ588" s="160"/>
      <c r="AR588" s="160"/>
      <c r="AS588" s="160"/>
      <c r="AT588" s="160"/>
      <c r="AU588" s="160"/>
      <c r="AV588" s="160"/>
      <c r="AW588" s="188"/>
      <c r="AX588" s="180"/>
      <c r="AY588" s="180"/>
      <c r="AZ588" s="180"/>
      <c r="BA588" s="180"/>
      <c r="BB588" s="123"/>
      <c r="BC588" s="189"/>
      <c r="BD588" s="189"/>
      <c r="BE588" s="189"/>
      <c r="BF588" s="189"/>
      <c r="BG588" s="189"/>
      <c r="BI588" s="177"/>
      <c r="BJ588" s="177"/>
      <c r="BK588" s="177"/>
      <c r="BL588" s="177"/>
      <c r="BM588" s="176"/>
      <c r="BN588" s="176"/>
      <c r="BO588" s="153"/>
      <c r="BP588" s="176"/>
      <c r="BQ588" s="177"/>
      <c r="BR588" s="177"/>
      <c r="BS588" s="177"/>
      <c r="BT588" s="155"/>
      <c r="BU588" s="155"/>
      <c r="BV588" s="151"/>
      <c r="BW588" s="151"/>
      <c r="BX588" s="151"/>
      <c r="BY588" s="151"/>
    </row>
    <row r="589" customFormat="false" ht="12.75" hidden="false" customHeight="false" outlineLevel="0" collapsed="false">
      <c r="A589" s="160"/>
      <c r="B589" s="160"/>
      <c r="C589" s="160"/>
      <c r="D589" s="187"/>
      <c r="E589" s="187"/>
      <c r="F589" s="160"/>
      <c r="G589" s="160"/>
      <c r="H589" s="160"/>
      <c r="I589" s="160"/>
      <c r="J589" s="160"/>
      <c r="K589" s="160"/>
      <c r="L589" s="160"/>
      <c r="M589" s="160"/>
      <c r="N589" s="160"/>
      <c r="O589" s="160"/>
      <c r="P589" s="160"/>
      <c r="Q589" s="160"/>
      <c r="R589" s="160"/>
      <c r="S589" s="160"/>
      <c r="T589" s="143"/>
      <c r="U589" s="160"/>
      <c r="V589" s="160"/>
      <c r="W589" s="160"/>
      <c r="X589" s="160"/>
      <c r="Y589" s="160"/>
      <c r="Z589" s="160"/>
      <c r="AA589" s="160"/>
      <c r="AB589" s="160"/>
      <c r="AC589" s="160"/>
      <c r="AD589" s="160"/>
      <c r="AE589" s="160"/>
      <c r="AF589" s="160"/>
      <c r="AG589" s="160"/>
      <c r="AH589" s="160"/>
      <c r="AI589" s="160"/>
      <c r="AJ589" s="160"/>
      <c r="AK589" s="160"/>
      <c r="AL589" s="160"/>
      <c r="AM589" s="160"/>
      <c r="AN589" s="160"/>
      <c r="AO589" s="160"/>
      <c r="AP589" s="160"/>
      <c r="AQ589" s="160"/>
      <c r="AR589" s="160"/>
      <c r="AS589" s="160"/>
      <c r="AT589" s="160"/>
      <c r="AU589" s="160"/>
      <c r="AV589" s="160"/>
      <c r="AW589" s="188"/>
      <c r="AX589" s="180"/>
      <c r="AY589" s="180"/>
      <c r="AZ589" s="180"/>
      <c r="BA589" s="180"/>
      <c r="BB589" s="123"/>
      <c r="BC589" s="189"/>
      <c r="BD589" s="189"/>
      <c r="BE589" s="189"/>
      <c r="BF589" s="189"/>
      <c r="BG589" s="189"/>
      <c r="BI589" s="177"/>
      <c r="BJ589" s="177"/>
      <c r="BK589" s="177"/>
      <c r="BL589" s="177"/>
      <c r="BM589" s="176"/>
      <c r="BN589" s="176"/>
      <c r="BO589" s="153"/>
      <c r="BP589" s="176"/>
      <c r="BQ589" s="177"/>
      <c r="BR589" s="177"/>
      <c r="BS589" s="177"/>
      <c r="BT589" s="155"/>
      <c r="BU589" s="155"/>
      <c r="BV589" s="151"/>
      <c r="BW589" s="151"/>
      <c r="BX589" s="151"/>
      <c r="BY589" s="151"/>
    </row>
    <row r="590" customFormat="false" ht="12.75" hidden="false" customHeight="false" outlineLevel="0" collapsed="false">
      <c r="A590" s="160"/>
      <c r="B590" s="160"/>
      <c r="C590" s="160"/>
      <c r="D590" s="187"/>
      <c r="E590" s="187"/>
      <c r="F590" s="160"/>
      <c r="G590" s="160"/>
      <c r="H590" s="160"/>
      <c r="I590" s="160"/>
      <c r="J590" s="160"/>
      <c r="K590" s="160"/>
      <c r="L590" s="160"/>
      <c r="M590" s="160"/>
      <c r="N590" s="160"/>
      <c r="O590" s="160"/>
      <c r="P590" s="160"/>
      <c r="Q590" s="160"/>
      <c r="R590" s="160"/>
      <c r="S590" s="160"/>
      <c r="T590" s="143"/>
      <c r="U590" s="160"/>
      <c r="V590" s="160"/>
      <c r="W590" s="160"/>
      <c r="X590" s="160"/>
      <c r="Y590" s="160"/>
      <c r="Z590" s="160"/>
      <c r="AA590" s="160"/>
      <c r="AB590" s="160"/>
      <c r="AC590" s="160"/>
      <c r="AD590" s="160"/>
      <c r="AE590" s="160"/>
      <c r="AF590" s="160"/>
      <c r="AG590" s="160"/>
      <c r="AH590" s="160"/>
      <c r="AI590" s="160"/>
      <c r="AJ590" s="160"/>
      <c r="AK590" s="160"/>
      <c r="AL590" s="160"/>
      <c r="AM590" s="160"/>
      <c r="AN590" s="160"/>
      <c r="AO590" s="160"/>
      <c r="AP590" s="160"/>
      <c r="AQ590" s="160"/>
      <c r="AR590" s="160"/>
      <c r="AS590" s="160"/>
      <c r="AT590" s="160"/>
      <c r="AU590" s="160"/>
      <c r="AV590" s="160"/>
      <c r="AW590" s="188"/>
      <c r="AX590" s="180"/>
      <c r="AY590" s="180"/>
      <c r="AZ590" s="180"/>
      <c r="BA590" s="180"/>
      <c r="BB590" s="123"/>
      <c r="BC590" s="189"/>
      <c r="BD590" s="189"/>
      <c r="BE590" s="189"/>
      <c r="BF590" s="189"/>
      <c r="BG590" s="189"/>
      <c r="BI590" s="177"/>
      <c r="BJ590" s="177"/>
      <c r="BK590" s="177"/>
      <c r="BL590" s="177"/>
      <c r="BM590" s="176"/>
      <c r="BN590" s="176"/>
      <c r="BO590" s="153"/>
      <c r="BP590" s="176"/>
      <c r="BQ590" s="177"/>
      <c r="BR590" s="177"/>
      <c r="BS590" s="177"/>
      <c r="BT590" s="155"/>
      <c r="BU590" s="155"/>
      <c r="BV590" s="151"/>
      <c r="BW590" s="151"/>
      <c r="BX590" s="151"/>
      <c r="BY590" s="151"/>
    </row>
    <row r="591" customFormat="false" ht="12.75" hidden="false" customHeight="false" outlineLevel="0" collapsed="false">
      <c r="A591" s="160"/>
      <c r="B591" s="160"/>
      <c r="C591" s="160"/>
      <c r="D591" s="187"/>
      <c r="E591" s="187"/>
      <c r="F591" s="160"/>
      <c r="G591" s="160"/>
      <c r="H591" s="160"/>
      <c r="I591" s="160"/>
      <c r="J591" s="160"/>
      <c r="K591" s="160"/>
      <c r="L591" s="160"/>
      <c r="M591" s="160"/>
      <c r="N591" s="160"/>
      <c r="O591" s="160"/>
      <c r="P591" s="160"/>
      <c r="Q591" s="160"/>
      <c r="R591" s="160"/>
      <c r="S591" s="160"/>
      <c r="T591" s="143"/>
      <c r="U591" s="160"/>
      <c r="V591" s="160"/>
      <c r="W591" s="160"/>
      <c r="X591" s="160"/>
      <c r="Y591" s="160"/>
      <c r="Z591" s="160"/>
      <c r="AA591" s="160"/>
      <c r="AB591" s="160"/>
      <c r="AC591" s="160"/>
      <c r="AD591" s="160"/>
      <c r="AE591" s="160"/>
      <c r="AF591" s="160"/>
      <c r="AG591" s="160"/>
      <c r="AH591" s="160"/>
      <c r="AI591" s="160"/>
      <c r="AJ591" s="160"/>
      <c r="AK591" s="160"/>
      <c r="AL591" s="160"/>
      <c r="AM591" s="160"/>
      <c r="AN591" s="160"/>
      <c r="AO591" s="160"/>
      <c r="AP591" s="160"/>
      <c r="AQ591" s="160"/>
      <c r="AR591" s="160"/>
      <c r="AS591" s="160"/>
      <c r="AT591" s="160"/>
      <c r="AU591" s="160"/>
      <c r="AV591" s="160"/>
      <c r="AW591" s="188"/>
      <c r="AX591" s="180"/>
      <c r="AY591" s="180"/>
      <c r="AZ591" s="180"/>
      <c r="BA591" s="180"/>
      <c r="BB591" s="123"/>
      <c r="BC591" s="189"/>
      <c r="BD591" s="189"/>
      <c r="BE591" s="189"/>
      <c r="BF591" s="189"/>
      <c r="BG591" s="189"/>
      <c r="BI591" s="177"/>
      <c r="BJ591" s="177"/>
      <c r="BK591" s="177"/>
      <c r="BL591" s="177"/>
      <c r="BM591" s="176"/>
      <c r="BN591" s="176"/>
      <c r="BO591" s="153"/>
      <c r="BP591" s="176"/>
      <c r="BQ591" s="177"/>
      <c r="BR591" s="177"/>
      <c r="BS591" s="177"/>
      <c r="BT591" s="155"/>
      <c r="BU591" s="155"/>
      <c r="BV591" s="151"/>
      <c r="BW591" s="151"/>
      <c r="BX591" s="151"/>
      <c r="BY591" s="151"/>
    </row>
    <row r="592" customFormat="false" ht="12.75" hidden="false" customHeight="false" outlineLevel="0" collapsed="false">
      <c r="A592" s="160"/>
      <c r="B592" s="160"/>
      <c r="C592" s="160"/>
      <c r="D592" s="187"/>
      <c r="E592" s="187"/>
      <c r="F592" s="160"/>
      <c r="G592" s="160"/>
      <c r="H592" s="160"/>
      <c r="I592" s="160"/>
      <c r="J592" s="160"/>
      <c r="K592" s="160"/>
      <c r="L592" s="160"/>
      <c r="M592" s="160"/>
      <c r="N592" s="160"/>
      <c r="O592" s="160"/>
      <c r="P592" s="160"/>
      <c r="Q592" s="160"/>
      <c r="R592" s="160"/>
      <c r="S592" s="160"/>
      <c r="T592" s="143"/>
      <c r="U592" s="160"/>
      <c r="V592" s="160"/>
      <c r="W592" s="160"/>
      <c r="X592" s="160"/>
      <c r="Y592" s="160"/>
      <c r="Z592" s="160"/>
      <c r="AA592" s="160"/>
      <c r="AB592" s="160"/>
      <c r="AC592" s="160"/>
      <c r="AD592" s="160"/>
      <c r="AE592" s="160"/>
      <c r="AF592" s="160"/>
      <c r="AG592" s="160"/>
      <c r="AH592" s="160"/>
      <c r="AI592" s="160"/>
      <c r="AJ592" s="160"/>
      <c r="AK592" s="160"/>
      <c r="AL592" s="160"/>
      <c r="AM592" s="160"/>
      <c r="AN592" s="160"/>
      <c r="AO592" s="160"/>
      <c r="AP592" s="160"/>
      <c r="AQ592" s="160"/>
      <c r="AR592" s="160"/>
      <c r="AS592" s="160"/>
      <c r="AT592" s="160"/>
      <c r="AU592" s="160"/>
      <c r="AV592" s="160"/>
      <c r="AW592" s="188"/>
      <c r="AX592" s="180"/>
      <c r="AY592" s="180"/>
      <c r="AZ592" s="180"/>
      <c r="BA592" s="180"/>
      <c r="BB592" s="123"/>
      <c r="BC592" s="189"/>
      <c r="BD592" s="189"/>
      <c r="BE592" s="189"/>
      <c r="BF592" s="189"/>
      <c r="BG592" s="189"/>
      <c r="BI592" s="177"/>
      <c r="BJ592" s="177"/>
      <c r="BK592" s="177"/>
      <c r="BL592" s="177"/>
      <c r="BM592" s="176"/>
      <c r="BN592" s="176"/>
      <c r="BO592" s="153"/>
      <c r="BP592" s="176"/>
      <c r="BQ592" s="177"/>
      <c r="BR592" s="177"/>
      <c r="BS592" s="177"/>
      <c r="BT592" s="155"/>
      <c r="BU592" s="155"/>
      <c r="BV592" s="151"/>
      <c r="BW592" s="151"/>
      <c r="BX592" s="151"/>
      <c r="BY592" s="151"/>
    </row>
    <row r="593" customFormat="false" ht="12.75" hidden="false" customHeight="false" outlineLevel="0" collapsed="false">
      <c r="A593" s="160"/>
      <c r="B593" s="160"/>
      <c r="C593" s="160"/>
      <c r="D593" s="187"/>
      <c r="E593" s="187"/>
      <c r="F593" s="160"/>
      <c r="G593" s="160"/>
      <c r="H593" s="160"/>
      <c r="I593" s="160"/>
      <c r="J593" s="160"/>
      <c r="K593" s="160"/>
      <c r="L593" s="160"/>
      <c r="M593" s="160"/>
      <c r="N593" s="160"/>
      <c r="O593" s="160"/>
      <c r="P593" s="160"/>
      <c r="Q593" s="160"/>
      <c r="R593" s="160"/>
      <c r="S593" s="160"/>
      <c r="T593" s="143"/>
      <c r="U593" s="160"/>
      <c r="V593" s="160"/>
      <c r="W593" s="160"/>
      <c r="X593" s="160"/>
      <c r="Y593" s="160"/>
      <c r="Z593" s="160"/>
      <c r="AA593" s="160"/>
      <c r="AB593" s="160"/>
      <c r="AC593" s="160"/>
      <c r="AD593" s="160"/>
      <c r="AE593" s="160"/>
      <c r="AF593" s="160"/>
      <c r="AG593" s="160"/>
      <c r="AH593" s="160"/>
      <c r="AI593" s="160"/>
      <c r="AJ593" s="160"/>
      <c r="AK593" s="160"/>
      <c r="AL593" s="160"/>
      <c r="AM593" s="160"/>
      <c r="AN593" s="160"/>
      <c r="AO593" s="160"/>
      <c r="AP593" s="160"/>
      <c r="AQ593" s="160"/>
      <c r="AR593" s="160"/>
      <c r="AS593" s="160"/>
      <c r="AT593" s="160"/>
      <c r="AU593" s="160"/>
      <c r="AV593" s="160"/>
      <c r="AW593" s="188"/>
      <c r="AX593" s="180"/>
      <c r="AY593" s="180"/>
      <c r="AZ593" s="180"/>
      <c r="BA593" s="180"/>
      <c r="BB593" s="123"/>
      <c r="BC593" s="189"/>
      <c r="BD593" s="189"/>
      <c r="BE593" s="189"/>
      <c r="BF593" s="189"/>
      <c r="BG593" s="189"/>
      <c r="BI593" s="177"/>
      <c r="BJ593" s="177"/>
      <c r="BK593" s="177"/>
      <c r="BL593" s="177"/>
      <c r="BM593" s="176"/>
      <c r="BN593" s="176"/>
      <c r="BO593" s="153"/>
      <c r="BP593" s="176"/>
      <c r="BQ593" s="177"/>
      <c r="BR593" s="177"/>
      <c r="BS593" s="177"/>
      <c r="BT593" s="155"/>
      <c r="BU593" s="155"/>
      <c r="BV593" s="151"/>
      <c r="BW593" s="151"/>
      <c r="BX593" s="151"/>
      <c r="BY593" s="151"/>
    </row>
    <row r="594" customFormat="false" ht="12.75" hidden="false" customHeight="false" outlineLevel="0" collapsed="false">
      <c r="A594" s="160"/>
      <c r="B594" s="160"/>
      <c r="C594" s="160"/>
      <c r="D594" s="187"/>
      <c r="E594" s="187"/>
      <c r="F594" s="160"/>
      <c r="G594" s="160"/>
      <c r="H594" s="160"/>
      <c r="I594" s="160"/>
      <c r="J594" s="160"/>
      <c r="K594" s="160"/>
      <c r="L594" s="160"/>
      <c r="M594" s="160"/>
      <c r="N594" s="160"/>
      <c r="O594" s="160"/>
      <c r="P594" s="160"/>
      <c r="Q594" s="160"/>
      <c r="R594" s="160"/>
      <c r="S594" s="160"/>
      <c r="T594" s="143"/>
      <c r="U594" s="160"/>
      <c r="V594" s="160"/>
      <c r="W594" s="160"/>
      <c r="X594" s="160"/>
      <c r="Y594" s="160"/>
      <c r="Z594" s="160"/>
      <c r="AA594" s="160"/>
      <c r="AB594" s="160"/>
      <c r="AC594" s="160"/>
      <c r="AD594" s="160"/>
      <c r="AE594" s="160"/>
      <c r="AF594" s="160"/>
      <c r="AG594" s="160"/>
      <c r="AH594" s="160"/>
      <c r="AI594" s="160"/>
      <c r="AJ594" s="160"/>
      <c r="AK594" s="160"/>
      <c r="AL594" s="160"/>
      <c r="AM594" s="160"/>
      <c r="AN594" s="160"/>
      <c r="AO594" s="160"/>
      <c r="AP594" s="160"/>
      <c r="AQ594" s="160"/>
      <c r="AR594" s="160"/>
      <c r="AS594" s="160"/>
      <c r="AT594" s="160"/>
      <c r="AU594" s="160"/>
      <c r="AV594" s="160"/>
      <c r="AW594" s="188"/>
      <c r="AX594" s="180"/>
      <c r="AY594" s="180"/>
      <c r="AZ594" s="180"/>
      <c r="BA594" s="180"/>
      <c r="BB594" s="123"/>
      <c r="BC594" s="189"/>
      <c r="BD594" s="189"/>
      <c r="BE594" s="189"/>
      <c r="BF594" s="189"/>
      <c r="BG594" s="189"/>
      <c r="BI594" s="177"/>
      <c r="BJ594" s="177"/>
      <c r="BK594" s="177"/>
      <c r="BL594" s="177"/>
      <c r="BM594" s="176"/>
      <c r="BN594" s="176"/>
      <c r="BO594" s="153"/>
      <c r="BP594" s="176"/>
      <c r="BQ594" s="177"/>
      <c r="BR594" s="177"/>
      <c r="BS594" s="177"/>
      <c r="BT594" s="155"/>
      <c r="BU594" s="155"/>
      <c r="BV594" s="151"/>
      <c r="BW594" s="151"/>
      <c r="BX594" s="151"/>
      <c r="BY594" s="151"/>
    </row>
    <row r="595" customFormat="false" ht="12.75" hidden="false" customHeight="false" outlineLevel="0" collapsed="false">
      <c r="A595" s="160"/>
      <c r="B595" s="160"/>
      <c r="C595" s="160"/>
      <c r="D595" s="187"/>
      <c r="E595" s="187"/>
      <c r="F595" s="160"/>
      <c r="G595" s="160"/>
      <c r="H595" s="160"/>
      <c r="I595" s="160"/>
      <c r="J595" s="160"/>
      <c r="K595" s="160"/>
      <c r="L595" s="160"/>
      <c r="M595" s="160"/>
      <c r="N595" s="160"/>
      <c r="O595" s="160"/>
      <c r="P595" s="160"/>
      <c r="Q595" s="160"/>
      <c r="R595" s="160"/>
      <c r="S595" s="160"/>
      <c r="T595" s="143"/>
      <c r="U595" s="160"/>
      <c r="V595" s="160"/>
      <c r="W595" s="160"/>
      <c r="X595" s="160"/>
      <c r="Y595" s="160"/>
      <c r="Z595" s="160"/>
      <c r="AA595" s="160"/>
      <c r="AB595" s="160"/>
      <c r="AC595" s="160"/>
      <c r="AD595" s="160"/>
      <c r="AE595" s="160"/>
      <c r="AF595" s="160"/>
      <c r="AG595" s="160"/>
      <c r="AH595" s="160"/>
      <c r="AI595" s="160"/>
      <c r="AJ595" s="160"/>
      <c r="AK595" s="160"/>
      <c r="AL595" s="160"/>
      <c r="AM595" s="160"/>
      <c r="AN595" s="160"/>
      <c r="AO595" s="160"/>
      <c r="AP595" s="160"/>
      <c r="AQ595" s="160"/>
      <c r="AR595" s="160"/>
      <c r="AS595" s="160"/>
      <c r="AT595" s="160"/>
      <c r="AU595" s="160"/>
      <c r="AV595" s="160"/>
      <c r="AW595" s="188"/>
      <c r="AX595" s="180"/>
      <c r="AY595" s="180"/>
      <c r="AZ595" s="180"/>
      <c r="BA595" s="180"/>
      <c r="BB595" s="123"/>
      <c r="BC595" s="189"/>
      <c r="BD595" s="189"/>
      <c r="BE595" s="189"/>
      <c r="BF595" s="189"/>
      <c r="BG595" s="189"/>
      <c r="BI595" s="177"/>
      <c r="BJ595" s="177"/>
      <c r="BK595" s="177"/>
      <c r="BL595" s="177"/>
      <c r="BM595" s="176"/>
      <c r="BN595" s="176"/>
      <c r="BO595" s="153"/>
      <c r="BP595" s="176"/>
      <c r="BQ595" s="177"/>
      <c r="BR595" s="177"/>
      <c r="BS595" s="177"/>
      <c r="BT595" s="155"/>
      <c r="BU595" s="155"/>
      <c r="BV595" s="151"/>
      <c r="BW595" s="151"/>
      <c r="BX595" s="151"/>
      <c r="BY595" s="151"/>
    </row>
    <row r="596" customFormat="false" ht="12.75" hidden="false" customHeight="false" outlineLevel="0" collapsed="false">
      <c r="A596" s="160"/>
      <c r="B596" s="160"/>
      <c r="C596" s="160"/>
      <c r="D596" s="187"/>
      <c r="E596" s="187"/>
      <c r="F596" s="160"/>
      <c r="G596" s="160"/>
      <c r="H596" s="160"/>
      <c r="I596" s="160"/>
      <c r="J596" s="160"/>
      <c r="K596" s="160"/>
      <c r="L596" s="160"/>
      <c r="M596" s="160"/>
      <c r="N596" s="160"/>
      <c r="O596" s="160"/>
      <c r="P596" s="160"/>
      <c r="Q596" s="160"/>
      <c r="R596" s="160"/>
      <c r="S596" s="160"/>
      <c r="T596" s="143"/>
      <c r="U596" s="160"/>
      <c r="V596" s="160"/>
      <c r="W596" s="160"/>
      <c r="X596" s="160"/>
      <c r="Y596" s="160"/>
      <c r="Z596" s="160"/>
      <c r="AA596" s="160"/>
      <c r="AB596" s="160"/>
      <c r="AC596" s="160"/>
      <c r="AD596" s="160"/>
      <c r="AE596" s="160"/>
      <c r="AF596" s="160"/>
      <c r="AG596" s="160"/>
      <c r="AH596" s="160"/>
      <c r="AI596" s="160"/>
      <c r="AJ596" s="160"/>
      <c r="AK596" s="160"/>
      <c r="AL596" s="160"/>
      <c r="AM596" s="160"/>
      <c r="AN596" s="160"/>
      <c r="AO596" s="160"/>
      <c r="AP596" s="160"/>
      <c r="AQ596" s="160"/>
      <c r="AR596" s="160"/>
      <c r="AS596" s="160"/>
      <c r="AT596" s="160"/>
      <c r="AU596" s="160"/>
      <c r="AV596" s="160"/>
      <c r="AW596" s="188"/>
      <c r="AX596" s="180"/>
      <c r="AY596" s="180"/>
      <c r="AZ596" s="180"/>
      <c r="BA596" s="180"/>
      <c r="BB596" s="123"/>
      <c r="BC596" s="189"/>
      <c r="BD596" s="189"/>
      <c r="BE596" s="189"/>
      <c r="BF596" s="189"/>
      <c r="BG596" s="189"/>
      <c r="BI596" s="177"/>
      <c r="BJ596" s="177"/>
      <c r="BK596" s="177"/>
      <c r="BL596" s="177"/>
      <c r="BM596" s="176"/>
      <c r="BN596" s="176"/>
      <c r="BO596" s="153"/>
      <c r="BP596" s="176"/>
      <c r="BQ596" s="177"/>
      <c r="BR596" s="177"/>
      <c r="BS596" s="177"/>
      <c r="BT596" s="155"/>
      <c r="BU596" s="155"/>
      <c r="BV596" s="151"/>
      <c r="BW596" s="151"/>
      <c r="BX596" s="151"/>
      <c r="BY596" s="151"/>
    </row>
    <row r="597" customFormat="false" ht="12.75" hidden="false" customHeight="false" outlineLevel="0" collapsed="false">
      <c r="A597" s="160"/>
      <c r="B597" s="160"/>
      <c r="C597" s="160"/>
      <c r="D597" s="187"/>
      <c r="E597" s="187"/>
      <c r="F597" s="160"/>
      <c r="G597" s="160"/>
      <c r="H597" s="160"/>
      <c r="I597" s="160"/>
      <c r="J597" s="160"/>
      <c r="K597" s="160"/>
      <c r="L597" s="160"/>
      <c r="M597" s="160"/>
      <c r="N597" s="160"/>
      <c r="O597" s="160"/>
      <c r="P597" s="160"/>
      <c r="Q597" s="160"/>
      <c r="R597" s="160"/>
      <c r="S597" s="160"/>
      <c r="T597" s="143"/>
      <c r="U597" s="160"/>
      <c r="V597" s="160"/>
      <c r="W597" s="160"/>
      <c r="X597" s="160"/>
      <c r="Y597" s="160"/>
      <c r="Z597" s="160"/>
      <c r="AA597" s="160"/>
      <c r="AB597" s="160"/>
      <c r="AC597" s="160"/>
      <c r="AD597" s="160"/>
      <c r="AE597" s="160"/>
      <c r="AF597" s="160"/>
      <c r="AG597" s="160"/>
      <c r="AH597" s="160"/>
      <c r="AI597" s="160"/>
      <c r="AJ597" s="160"/>
      <c r="AK597" s="160"/>
      <c r="AL597" s="160"/>
      <c r="AM597" s="160"/>
      <c r="AN597" s="160"/>
      <c r="AO597" s="160"/>
      <c r="AP597" s="160"/>
      <c r="AQ597" s="160"/>
      <c r="AR597" s="160"/>
      <c r="AS597" s="160"/>
      <c r="AT597" s="160"/>
      <c r="AU597" s="160"/>
      <c r="AV597" s="160"/>
      <c r="AW597" s="188"/>
      <c r="AX597" s="180"/>
      <c r="AY597" s="180"/>
      <c r="AZ597" s="180"/>
      <c r="BA597" s="180"/>
      <c r="BB597" s="123"/>
      <c r="BC597" s="189"/>
      <c r="BD597" s="189"/>
      <c r="BE597" s="189"/>
      <c r="BF597" s="189"/>
      <c r="BG597" s="189"/>
      <c r="BI597" s="177"/>
      <c r="BJ597" s="177"/>
      <c r="BK597" s="177"/>
      <c r="BL597" s="177"/>
      <c r="BM597" s="176"/>
      <c r="BN597" s="176"/>
      <c r="BO597" s="153"/>
      <c r="BP597" s="176"/>
      <c r="BQ597" s="177"/>
      <c r="BR597" s="177"/>
      <c r="BS597" s="177"/>
      <c r="BT597" s="155"/>
      <c r="BU597" s="155"/>
      <c r="BV597" s="151"/>
      <c r="BW597" s="151"/>
      <c r="BX597" s="151"/>
      <c r="BY597" s="151"/>
    </row>
    <row r="598" customFormat="false" ht="12.75" hidden="false" customHeight="false" outlineLevel="0" collapsed="false">
      <c r="A598" s="160"/>
      <c r="B598" s="160"/>
      <c r="C598" s="160"/>
      <c r="D598" s="187"/>
      <c r="E598" s="187"/>
      <c r="F598" s="160"/>
      <c r="G598" s="160"/>
      <c r="H598" s="160"/>
      <c r="I598" s="160"/>
      <c r="J598" s="160"/>
      <c r="K598" s="160"/>
      <c r="L598" s="160"/>
      <c r="M598" s="160"/>
      <c r="N598" s="160"/>
      <c r="O598" s="160"/>
      <c r="P598" s="160"/>
      <c r="Q598" s="160"/>
      <c r="R598" s="160"/>
      <c r="S598" s="160"/>
      <c r="T598" s="143"/>
      <c r="U598" s="160"/>
      <c r="V598" s="160"/>
      <c r="W598" s="160"/>
      <c r="X598" s="160"/>
      <c r="Y598" s="160"/>
      <c r="Z598" s="160"/>
      <c r="AA598" s="160"/>
      <c r="AB598" s="160"/>
      <c r="AC598" s="160"/>
      <c r="AD598" s="160"/>
      <c r="AE598" s="160"/>
      <c r="AF598" s="160"/>
      <c r="AG598" s="160"/>
      <c r="AH598" s="160"/>
      <c r="AI598" s="160"/>
      <c r="AJ598" s="160"/>
      <c r="AK598" s="160"/>
      <c r="AL598" s="160"/>
      <c r="AM598" s="160"/>
      <c r="AN598" s="160"/>
      <c r="AO598" s="160"/>
      <c r="AP598" s="160"/>
      <c r="AQ598" s="160"/>
      <c r="AR598" s="160"/>
      <c r="AS598" s="160"/>
      <c r="AT598" s="160"/>
      <c r="AU598" s="160"/>
      <c r="AV598" s="160"/>
      <c r="AW598" s="188"/>
      <c r="AX598" s="180"/>
      <c r="AY598" s="180"/>
      <c r="AZ598" s="180"/>
      <c r="BA598" s="180"/>
      <c r="BB598" s="123"/>
      <c r="BC598" s="189"/>
      <c r="BD598" s="189"/>
      <c r="BE598" s="189"/>
      <c r="BF598" s="189"/>
      <c r="BG598" s="189"/>
      <c r="BI598" s="177"/>
      <c r="BJ598" s="177"/>
      <c r="BK598" s="177"/>
      <c r="BL598" s="177"/>
      <c r="BM598" s="176"/>
      <c r="BN598" s="176"/>
      <c r="BO598" s="153"/>
      <c r="BP598" s="176"/>
      <c r="BQ598" s="177"/>
      <c r="BR598" s="177"/>
      <c r="BS598" s="177"/>
      <c r="BT598" s="155"/>
      <c r="BU598" s="155"/>
      <c r="BV598" s="151"/>
      <c r="BW598" s="151"/>
      <c r="BX598" s="151"/>
      <c r="BY598" s="151"/>
    </row>
    <row r="599" customFormat="false" ht="12.75" hidden="false" customHeight="false" outlineLevel="0" collapsed="false">
      <c r="A599" s="160"/>
      <c r="B599" s="160"/>
      <c r="C599" s="160"/>
      <c r="D599" s="187"/>
      <c r="E599" s="187"/>
      <c r="F599" s="160"/>
      <c r="G599" s="160"/>
      <c r="H599" s="160"/>
      <c r="I599" s="160"/>
      <c r="J599" s="160"/>
      <c r="K599" s="160"/>
      <c r="L599" s="160"/>
      <c r="M599" s="160"/>
      <c r="N599" s="160"/>
      <c r="O599" s="160"/>
      <c r="P599" s="160"/>
      <c r="Q599" s="160"/>
      <c r="R599" s="160"/>
      <c r="S599" s="160"/>
      <c r="T599" s="143"/>
      <c r="U599" s="160"/>
      <c r="V599" s="160"/>
      <c r="W599" s="160"/>
      <c r="X599" s="160"/>
      <c r="Y599" s="160"/>
      <c r="Z599" s="160"/>
      <c r="AA599" s="160"/>
      <c r="AB599" s="160"/>
      <c r="AC599" s="160"/>
      <c r="AD599" s="160"/>
      <c r="AE599" s="160"/>
      <c r="AF599" s="160"/>
      <c r="AG599" s="160"/>
      <c r="AH599" s="160"/>
      <c r="AI599" s="160"/>
      <c r="AJ599" s="160"/>
      <c r="AK599" s="160"/>
      <c r="AL599" s="160"/>
      <c r="AM599" s="160"/>
      <c r="AN599" s="160"/>
      <c r="AO599" s="160"/>
      <c r="AP599" s="160"/>
      <c r="AQ599" s="160"/>
      <c r="AR599" s="160"/>
      <c r="AS599" s="160"/>
      <c r="AT599" s="160"/>
      <c r="AU599" s="160"/>
      <c r="AV599" s="160"/>
      <c r="AW599" s="188"/>
      <c r="AX599" s="180"/>
      <c r="AY599" s="180"/>
      <c r="AZ599" s="180"/>
      <c r="BA599" s="180"/>
      <c r="BB599" s="123"/>
      <c r="BC599" s="189"/>
      <c r="BD599" s="189"/>
      <c r="BE599" s="189"/>
      <c r="BF599" s="189"/>
      <c r="BG599" s="189"/>
      <c r="BI599" s="177"/>
      <c r="BJ599" s="177"/>
      <c r="BK599" s="177"/>
      <c r="BL599" s="177"/>
      <c r="BM599" s="176"/>
      <c r="BN599" s="176"/>
      <c r="BO599" s="153"/>
      <c r="BP599" s="176"/>
      <c r="BQ599" s="177"/>
      <c r="BR599" s="177"/>
      <c r="BS599" s="177"/>
      <c r="BT599" s="155"/>
      <c r="BU599" s="155"/>
      <c r="BV599" s="151"/>
      <c r="BW599" s="151"/>
      <c r="BX599" s="151"/>
      <c r="BY599" s="151"/>
    </row>
    <row r="600" customFormat="false" ht="12.75" hidden="false" customHeight="false" outlineLevel="0" collapsed="false">
      <c r="A600" s="160"/>
      <c r="B600" s="160"/>
      <c r="C600" s="160"/>
      <c r="D600" s="187"/>
      <c r="E600" s="187"/>
      <c r="F600" s="160"/>
      <c r="G600" s="160"/>
      <c r="H600" s="160"/>
      <c r="I600" s="160"/>
      <c r="J600" s="160"/>
      <c r="K600" s="160"/>
      <c r="L600" s="160"/>
      <c r="M600" s="160"/>
      <c r="N600" s="160"/>
      <c r="O600" s="160"/>
      <c r="P600" s="160"/>
      <c r="Q600" s="160"/>
      <c r="R600" s="160"/>
      <c r="S600" s="160"/>
      <c r="T600" s="143"/>
      <c r="U600" s="160"/>
      <c r="V600" s="160"/>
      <c r="W600" s="160"/>
      <c r="X600" s="160"/>
      <c r="Y600" s="160"/>
      <c r="Z600" s="160"/>
      <c r="AA600" s="160"/>
      <c r="AB600" s="160"/>
      <c r="AC600" s="160"/>
      <c r="AD600" s="160"/>
      <c r="AE600" s="160"/>
      <c r="AF600" s="160"/>
      <c r="AG600" s="160"/>
      <c r="AH600" s="160"/>
      <c r="AI600" s="160"/>
      <c r="AJ600" s="160"/>
      <c r="AK600" s="160"/>
      <c r="AL600" s="160"/>
      <c r="AM600" s="160"/>
      <c r="AN600" s="160"/>
      <c r="AO600" s="160"/>
      <c r="AP600" s="160"/>
      <c r="AQ600" s="160"/>
      <c r="AR600" s="160"/>
      <c r="AS600" s="160"/>
      <c r="AT600" s="160"/>
      <c r="AU600" s="160"/>
      <c r="AV600" s="160"/>
      <c r="AW600" s="188"/>
      <c r="AX600" s="180"/>
      <c r="AY600" s="180"/>
      <c r="AZ600" s="180"/>
      <c r="BA600" s="180"/>
      <c r="BB600" s="123"/>
      <c r="BC600" s="189"/>
      <c r="BD600" s="189"/>
      <c r="BE600" s="189"/>
      <c r="BF600" s="189"/>
      <c r="BG600" s="189"/>
      <c r="BI600" s="177"/>
      <c r="BJ600" s="177"/>
      <c r="BK600" s="177"/>
      <c r="BL600" s="177"/>
      <c r="BM600" s="176"/>
      <c r="BN600" s="176"/>
      <c r="BO600" s="153"/>
      <c r="BP600" s="176"/>
      <c r="BQ600" s="177"/>
      <c r="BR600" s="177"/>
      <c r="BS600" s="177"/>
      <c r="BT600" s="155"/>
      <c r="BU600" s="155"/>
      <c r="BV600" s="151"/>
      <c r="BW600" s="151"/>
      <c r="BX600" s="151"/>
      <c r="BY600" s="151"/>
    </row>
    <row r="601" customFormat="false" ht="12.75" hidden="false" customHeight="false" outlineLevel="0" collapsed="false">
      <c r="A601" s="160"/>
      <c r="B601" s="160"/>
      <c r="C601" s="160"/>
      <c r="D601" s="187"/>
      <c r="E601" s="187"/>
      <c r="F601" s="160"/>
      <c r="G601" s="160"/>
      <c r="H601" s="160"/>
      <c r="I601" s="160"/>
      <c r="J601" s="160"/>
      <c r="K601" s="160"/>
      <c r="L601" s="160"/>
      <c r="M601" s="160"/>
      <c r="N601" s="160"/>
      <c r="O601" s="160"/>
      <c r="P601" s="160"/>
      <c r="Q601" s="160"/>
      <c r="R601" s="160"/>
      <c r="S601" s="160"/>
      <c r="T601" s="143"/>
      <c r="U601" s="160"/>
      <c r="V601" s="160"/>
      <c r="W601" s="160"/>
      <c r="X601" s="160"/>
      <c r="Y601" s="160"/>
      <c r="Z601" s="160"/>
      <c r="AA601" s="160"/>
      <c r="AB601" s="160"/>
      <c r="AC601" s="160"/>
      <c r="AD601" s="160"/>
      <c r="AE601" s="160"/>
      <c r="AF601" s="160"/>
      <c r="AG601" s="160"/>
      <c r="AH601" s="160"/>
      <c r="AI601" s="160"/>
      <c r="AJ601" s="160"/>
      <c r="AK601" s="160"/>
      <c r="AL601" s="160"/>
      <c r="AM601" s="160"/>
      <c r="AN601" s="160"/>
      <c r="AO601" s="160"/>
      <c r="AP601" s="160"/>
      <c r="AQ601" s="160"/>
      <c r="AR601" s="160"/>
      <c r="AS601" s="160"/>
      <c r="AT601" s="160"/>
      <c r="AU601" s="160"/>
      <c r="AV601" s="160"/>
      <c r="AW601" s="188"/>
      <c r="AX601" s="180"/>
      <c r="AY601" s="180"/>
      <c r="AZ601" s="180"/>
      <c r="BA601" s="180"/>
      <c r="BB601" s="123"/>
      <c r="BC601" s="189"/>
      <c r="BD601" s="189"/>
      <c r="BE601" s="189"/>
      <c r="BF601" s="189"/>
      <c r="BG601" s="189"/>
      <c r="BI601" s="177"/>
      <c r="BJ601" s="177"/>
      <c r="BK601" s="177"/>
      <c r="BL601" s="177"/>
      <c r="BM601" s="176"/>
      <c r="BN601" s="176"/>
      <c r="BO601" s="153"/>
      <c r="BP601" s="176"/>
      <c r="BQ601" s="177"/>
      <c r="BR601" s="177"/>
      <c r="BS601" s="177"/>
      <c r="BT601" s="155"/>
      <c r="BU601" s="155"/>
      <c r="BV601" s="151"/>
      <c r="BW601" s="151"/>
      <c r="BX601" s="151"/>
      <c r="BY601" s="151"/>
    </row>
    <row r="602" customFormat="false" ht="12.75" hidden="false" customHeight="false" outlineLevel="0" collapsed="false">
      <c r="A602" s="160"/>
      <c r="B602" s="160"/>
      <c r="C602" s="160"/>
      <c r="D602" s="187"/>
      <c r="E602" s="187"/>
      <c r="F602" s="160"/>
      <c r="G602" s="160"/>
      <c r="H602" s="160"/>
      <c r="I602" s="160"/>
      <c r="J602" s="160"/>
      <c r="K602" s="160"/>
      <c r="L602" s="160"/>
      <c r="M602" s="160"/>
      <c r="N602" s="160"/>
      <c r="O602" s="160"/>
      <c r="P602" s="160"/>
      <c r="Q602" s="160"/>
      <c r="R602" s="160"/>
      <c r="S602" s="160"/>
      <c r="T602" s="143"/>
      <c r="U602" s="160"/>
      <c r="V602" s="160"/>
      <c r="W602" s="160"/>
      <c r="X602" s="160"/>
      <c r="Y602" s="160"/>
      <c r="Z602" s="160"/>
      <c r="AA602" s="160"/>
      <c r="AB602" s="160"/>
      <c r="AC602" s="160"/>
      <c r="AD602" s="160"/>
      <c r="AE602" s="160"/>
      <c r="AF602" s="160"/>
      <c r="AG602" s="160"/>
      <c r="AH602" s="160"/>
      <c r="AI602" s="160"/>
      <c r="AJ602" s="160"/>
      <c r="AK602" s="160"/>
      <c r="AL602" s="160"/>
      <c r="AM602" s="160"/>
      <c r="AN602" s="160"/>
      <c r="AO602" s="160"/>
      <c r="AP602" s="160"/>
      <c r="AQ602" s="160"/>
      <c r="AR602" s="160"/>
      <c r="AS602" s="160"/>
      <c r="AT602" s="160"/>
      <c r="AU602" s="160"/>
      <c r="AV602" s="160"/>
      <c r="AW602" s="188"/>
      <c r="AX602" s="180"/>
      <c r="AY602" s="180"/>
      <c r="AZ602" s="180"/>
      <c r="BA602" s="180"/>
      <c r="BB602" s="123"/>
      <c r="BC602" s="189"/>
      <c r="BD602" s="189"/>
      <c r="BE602" s="189"/>
      <c r="BF602" s="189"/>
      <c r="BG602" s="189"/>
      <c r="BI602" s="177"/>
      <c r="BJ602" s="177"/>
      <c r="BK602" s="177"/>
      <c r="BL602" s="177"/>
      <c r="BM602" s="176"/>
      <c r="BN602" s="176"/>
      <c r="BO602" s="153"/>
      <c r="BP602" s="176"/>
      <c r="BQ602" s="177"/>
      <c r="BR602" s="177"/>
      <c r="BS602" s="177"/>
      <c r="BT602" s="155"/>
      <c r="BU602" s="155"/>
      <c r="BV602" s="151"/>
      <c r="BW602" s="151"/>
      <c r="BX602" s="151"/>
      <c r="BY602" s="151"/>
    </row>
    <row r="603" customFormat="false" ht="12.75" hidden="false" customHeight="false" outlineLevel="0" collapsed="false">
      <c r="A603" s="160"/>
      <c r="B603" s="160"/>
      <c r="C603" s="160"/>
      <c r="D603" s="187"/>
      <c r="E603" s="187"/>
      <c r="F603" s="160"/>
      <c r="G603" s="160"/>
      <c r="H603" s="160"/>
      <c r="I603" s="160"/>
      <c r="J603" s="160"/>
      <c r="K603" s="160"/>
      <c r="L603" s="160"/>
      <c r="M603" s="160"/>
      <c r="N603" s="160"/>
      <c r="O603" s="160"/>
      <c r="P603" s="160"/>
      <c r="Q603" s="160"/>
      <c r="R603" s="160"/>
      <c r="S603" s="160"/>
      <c r="T603" s="143"/>
      <c r="U603" s="160"/>
      <c r="V603" s="160"/>
      <c r="W603" s="160"/>
      <c r="X603" s="160"/>
      <c r="Y603" s="160"/>
      <c r="Z603" s="160"/>
      <c r="AA603" s="160"/>
      <c r="AB603" s="160"/>
      <c r="AC603" s="160"/>
      <c r="AD603" s="160"/>
      <c r="AE603" s="160"/>
      <c r="AF603" s="160"/>
      <c r="AG603" s="160"/>
      <c r="AH603" s="160"/>
      <c r="AI603" s="160"/>
      <c r="AJ603" s="160"/>
      <c r="AK603" s="160"/>
      <c r="AL603" s="160"/>
      <c r="AM603" s="160"/>
      <c r="AN603" s="160"/>
      <c r="AO603" s="160"/>
      <c r="AP603" s="160"/>
      <c r="AQ603" s="160"/>
      <c r="AR603" s="160"/>
      <c r="AS603" s="160"/>
      <c r="AT603" s="160"/>
      <c r="AU603" s="160"/>
      <c r="AV603" s="160"/>
      <c r="AW603" s="188"/>
      <c r="AX603" s="180"/>
      <c r="AY603" s="180"/>
      <c r="AZ603" s="180"/>
      <c r="BA603" s="180"/>
      <c r="BB603" s="123"/>
      <c r="BC603" s="189"/>
      <c r="BD603" s="189"/>
      <c r="BE603" s="189"/>
      <c r="BF603" s="189"/>
      <c r="BG603" s="189"/>
      <c r="BI603" s="177"/>
      <c r="BJ603" s="177"/>
      <c r="BK603" s="177"/>
      <c r="BL603" s="177"/>
      <c r="BM603" s="176"/>
      <c r="BN603" s="176"/>
      <c r="BO603" s="153"/>
      <c r="BP603" s="176"/>
      <c r="BQ603" s="177"/>
      <c r="BR603" s="177"/>
      <c r="BS603" s="177"/>
      <c r="BT603" s="155"/>
      <c r="BU603" s="155"/>
      <c r="BV603" s="151"/>
      <c r="BW603" s="151"/>
      <c r="BX603" s="151"/>
      <c r="BY603" s="151"/>
    </row>
    <row r="604" customFormat="false" ht="12.75" hidden="false" customHeight="false" outlineLevel="0" collapsed="false">
      <c r="A604" s="160"/>
      <c r="B604" s="160"/>
      <c r="C604" s="160"/>
      <c r="D604" s="187"/>
      <c r="E604" s="187"/>
      <c r="F604" s="160"/>
      <c r="G604" s="160"/>
      <c r="H604" s="160"/>
      <c r="I604" s="160"/>
      <c r="J604" s="160"/>
      <c r="K604" s="160"/>
      <c r="L604" s="160"/>
      <c r="M604" s="160"/>
      <c r="N604" s="160"/>
      <c r="O604" s="160"/>
      <c r="P604" s="160"/>
      <c r="Q604" s="160"/>
      <c r="R604" s="160"/>
      <c r="S604" s="160"/>
      <c r="T604" s="143"/>
      <c r="U604" s="160"/>
      <c r="V604" s="160"/>
      <c r="W604" s="160"/>
      <c r="X604" s="160"/>
      <c r="Y604" s="160"/>
      <c r="Z604" s="160"/>
      <c r="AA604" s="160"/>
      <c r="AB604" s="160"/>
      <c r="AC604" s="160"/>
      <c r="AD604" s="160"/>
      <c r="AE604" s="160"/>
      <c r="AF604" s="160"/>
      <c r="AG604" s="160"/>
      <c r="AH604" s="160"/>
      <c r="AI604" s="160"/>
      <c r="AJ604" s="160"/>
      <c r="AK604" s="160"/>
      <c r="AL604" s="160"/>
      <c r="AM604" s="160"/>
      <c r="AN604" s="160"/>
      <c r="AO604" s="160"/>
      <c r="AP604" s="160"/>
      <c r="AQ604" s="160"/>
      <c r="AR604" s="160"/>
      <c r="AS604" s="160"/>
      <c r="AT604" s="160"/>
      <c r="AU604" s="160"/>
      <c r="AV604" s="160"/>
      <c r="AW604" s="188"/>
      <c r="AX604" s="180"/>
      <c r="AY604" s="180"/>
      <c r="AZ604" s="180"/>
      <c r="BA604" s="180"/>
      <c r="BB604" s="123"/>
      <c r="BC604" s="189"/>
      <c r="BD604" s="189"/>
      <c r="BE604" s="189"/>
      <c r="BF604" s="189"/>
      <c r="BG604" s="189"/>
      <c r="BI604" s="177"/>
      <c r="BJ604" s="177"/>
      <c r="BK604" s="177"/>
      <c r="BL604" s="177"/>
      <c r="BM604" s="176"/>
      <c r="BN604" s="176"/>
      <c r="BO604" s="153"/>
      <c r="BP604" s="176"/>
      <c r="BQ604" s="177"/>
      <c r="BR604" s="177"/>
      <c r="BS604" s="177"/>
      <c r="BT604" s="155"/>
      <c r="BU604" s="155"/>
      <c r="BV604" s="151"/>
      <c r="BW604" s="151"/>
      <c r="BX604" s="151"/>
      <c r="BY604" s="151"/>
    </row>
    <row r="605" customFormat="false" ht="12.75" hidden="false" customHeight="false" outlineLevel="0" collapsed="false">
      <c r="A605" s="160"/>
      <c r="B605" s="160"/>
      <c r="C605" s="160"/>
      <c r="D605" s="187"/>
      <c r="E605" s="187"/>
      <c r="F605" s="160"/>
      <c r="G605" s="160"/>
      <c r="H605" s="160"/>
      <c r="I605" s="160"/>
      <c r="J605" s="160"/>
      <c r="K605" s="160"/>
      <c r="L605" s="160"/>
      <c r="M605" s="160"/>
      <c r="N605" s="160"/>
      <c r="O605" s="160"/>
      <c r="P605" s="160"/>
      <c r="Q605" s="160"/>
      <c r="R605" s="160"/>
      <c r="S605" s="160"/>
      <c r="T605" s="143"/>
      <c r="U605" s="160"/>
      <c r="V605" s="160"/>
      <c r="W605" s="160"/>
      <c r="X605" s="160"/>
      <c r="Y605" s="160"/>
      <c r="Z605" s="160"/>
      <c r="AA605" s="160"/>
      <c r="AB605" s="160"/>
      <c r="AC605" s="160"/>
      <c r="AD605" s="160"/>
      <c r="AE605" s="160"/>
      <c r="AF605" s="160"/>
      <c r="AG605" s="160"/>
      <c r="AH605" s="160"/>
      <c r="AI605" s="160"/>
      <c r="AJ605" s="160"/>
      <c r="AK605" s="160"/>
      <c r="AL605" s="160"/>
      <c r="AM605" s="160"/>
      <c r="AN605" s="160"/>
      <c r="AO605" s="160"/>
      <c r="AP605" s="160"/>
      <c r="AQ605" s="160"/>
      <c r="AR605" s="160"/>
      <c r="AS605" s="160"/>
      <c r="AT605" s="160"/>
      <c r="AU605" s="160"/>
      <c r="AV605" s="160"/>
      <c r="AW605" s="188"/>
      <c r="AX605" s="180"/>
      <c r="AY605" s="180"/>
      <c r="AZ605" s="180"/>
      <c r="BA605" s="180"/>
      <c r="BB605" s="123"/>
      <c r="BC605" s="189"/>
      <c r="BD605" s="189"/>
      <c r="BE605" s="189"/>
      <c r="BF605" s="189"/>
      <c r="BG605" s="189"/>
      <c r="BI605" s="177"/>
      <c r="BJ605" s="177"/>
      <c r="BK605" s="177"/>
      <c r="BL605" s="177"/>
      <c r="BM605" s="176"/>
      <c r="BN605" s="176"/>
      <c r="BO605" s="153"/>
      <c r="BP605" s="176"/>
      <c r="BQ605" s="177"/>
      <c r="BR605" s="177"/>
      <c r="BS605" s="177"/>
      <c r="BT605" s="155"/>
      <c r="BU605" s="155"/>
      <c r="BV605" s="151"/>
      <c r="BW605" s="151"/>
      <c r="BX605" s="151"/>
      <c r="BY605" s="151"/>
    </row>
    <row r="606" customFormat="false" ht="12.75" hidden="false" customHeight="false" outlineLevel="0" collapsed="false">
      <c r="A606" s="160"/>
      <c r="B606" s="160"/>
      <c r="C606" s="160"/>
      <c r="D606" s="187"/>
      <c r="E606" s="187"/>
      <c r="F606" s="160"/>
      <c r="G606" s="160"/>
      <c r="H606" s="160"/>
      <c r="I606" s="160"/>
      <c r="J606" s="160"/>
      <c r="K606" s="160"/>
      <c r="L606" s="160"/>
      <c r="M606" s="160"/>
      <c r="N606" s="160"/>
      <c r="O606" s="160"/>
      <c r="P606" s="160"/>
      <c r="Q606" s="160"/>
      <c r="R606" s="160"/>
      <c r="S606" s="160"/>
      <c r="T606" s="143"/>
      <c r="U606" s="160"/>
      <c r="V606" s="160"/>
      <c r="W606" s="160"/>
      <c r="X606" s="160"/>
      <c r="Y606" s="160"/>
      <c r="Z606" s="160"/>
      <c r="AA606" s="160"/>
      <c r="AB606" s="160"/>
      <c r="AC606" s="160"/>
      <c r="AD606" s="160"/>
      <c r="AE606" s="160"/>
      <c r="AF606" s="160"/>
      <c r="AG606" s="160"/>
      <c r="AH606" s="160"/>
      <c r="AI606" s="160"/>
      <c r="AJ606" s="160"/>
      <c r="AK606" s="160"/>
      <c r="AL606" s="160"/>
      <c r="AM606" s="160"/>
      <c r="AN606" s="160"/>
      <c r="AO606" s="160"/>
      <c r="AP606" s="160"/>
      <c r="AQ606" s="160"/>
      <c r="AR606" s="160"/>
      <c r="AS606" s="160"/>
      <c r="AT606" s="160"/>
      <c r="AU606" s="160"/>
      <c r="AV606" s="160"/>
      <c r="AW606" s="188"/>
      <c r="AX606" s="180"/>
      <c r="AY606" s="180"/>
      <c r="AZ606" s="180"/>
      <c r="BA606" s="180"/>
      <c r="BB606" s="123"/>
      <c r="BC606" s="189"/>
      <c r="BD606" s="189"/>
      <c r="BE606" s="189"/>
      <c r="BF606" s="189"/>
      <c r="BG606" s="189"/>
      <c r="BI606" s="177"/>
      <c r="BJ606" s="177"/>
      <c r="BK606" s="177"/>
      <c r="BL606" s="177"/>
      <c r="BM606" s="176"/>
      <c r="BN606" s="176"/>
      <c r="BO606" s="153"/>
      <c r="BP606" s="176"/>
      <c r="BQ606" s="177"/>
      <c r="BR606" s="177"/>
      <c r="BS606" s="177"/>
      <c r="BT606" s="155"/>
      <c r="BU606" s="155"/>
      <c r="BV606" s="151"/>
      <c r="BW606" s="151"/>
      <c r="BX606" s="151"/>
      <c r="BY606" s="151"/>
    </row>
    <row r="607" customFormat="false" ht="12.75" hidden="false" customHeight="false" outlineLevel="0" collapsed="false">
      <c r="A607" s="160"/>
      <c r="B607" s="160"/>
      <c r="C607" s="160"/>
      <c r="D607" s="187"/>
      <c r="E607" s="187"/>
      <c r="F607" s="160"/>
      <c r="G607" s="160"/>
      <c r="H607" s="160"/>
      <c r="I607" s="160"/>
      <c r="J607" s="160"/>
      <c r="K607" s="160"/>
      <c r="L607" s="160"/>
      <c r="M607" s="160"/>
      <c r="N607" s="160"/>
      <c r="O607" s="160"/>
      <c r="P607" s="160"/>
      <c r="Q607" s="160"/>
      <c r="R607" s="160"/>
      <c r="S607" s="160"/>
      <c r="T607" s="143"/>
      <c r="U607" s="160"/>
      <c r="V607" s="160"/>
      <c r="W607" s="160"/>
      <c r="X607" s="160"/>
      <c r="Y607" s="160"/>
      <c r="Z607" s="160"/>
      <c r="AA607" s="160"/>
      <c r="AB607" s="160"/>
      <c r="AC607" s="160"/>
      <c r="AD607" s="160"/>
      <c r="AE607" s="160"/>
      <c r="AF607" s="160"/>
      <c r="AG607" s="160"/>
      <c r="AH607" s="160"/>
      <c r="AI607" s="160"/>
      <c r="AJ607" s="160"/>
      <c r="AK607" s="160"/>
      <c r="AL607" s="160"/>
      <c r="AM607" s="160"/>
      <c r="AN607" s="160"/>
      <c r="AO607" s="160"/>
      <c r="AP607" s="160"/>
      <c r="AQ607" s="160"/>
      <c r="AR607" s="160"/>
      <c r="AS607" s="160"/>
      <c r="AT607" s="160"/>
      <c r="AU607" s="160"/>
      <c r="AV607" s="160"/>
      <c r="AW607" s="188"/>
      <c r="AX607" s="180"/>
      <c r="AY607" s="180"/>
      <c r="AZ607" s="180"/>
      <c r="BA607" s="180"/>
      <c r="BB607" s="123"/>
      <c r="BC607" s="189"/>
      <c r="BD607" s="189"/>
      <c r="BE607" s="189"/>
      <c r="BF607" s="189"/>
      <c r="BG607" s="189"/>
      <c r="BI607" s="177"/>
      <c r="BJ607" s="177"/>
      <c r="BK607" s="177"/>
      <c r="BL607" s="177"/>
      <c r="BM607" s="176"/>
      <c r="BN607" s="176"/>
      <c r="BO607" s="153"/>
      <c r="BP607" s="176"/>
      <c r="BQ607" s="177"/>
      <c r="BR607" s="177"/>
      <c r="BS607" s="177"/>
      <c r="BT607" s="155"/>
      <c r="BU607" s="155"/>
      <c r="BV607" s="151"/>
      <c r="BW607" s="151"/>
      <c r="BX607" s="151"/>
      <c r="BY607" s="151"/>
    </row>
    <row r="608" customFormat="false" ht="12.75" hidden="false" customHeight="false" outlineLevel="0" collapsed="false">
      <c r="A608" s="160"/>
      <c r="B608" s="160"/>
      <c r="C608" s="160"/>
      <c r="D608" s="187"/>
      <c r="E608" s="187"/>
      <c r="F608" s="160"/>
      <c r="G608" s="160"/>
      <c r="H608" s="160"/>
      <c r="I608" s="160"/>
      <c r="J608" s="160"/>
      <c r="K608" s="160"/>
      <c r="L608" s="160"/>
      <c r="M608" s="160"/>
      <c r="N608" s="160"/>
      <c r="O608" s="160"/>
      <c r="P608" s="160"/>
      <c r="Q608" s="160"/>
      <c r="R608" s="160"/>
      <c r="S608" s="160"/>
      <c r="T608" s="143"/>
      <c r="U608" s="160"/>
      <c r="V608" s="160"/>
      <c r="W608" s="160"/>
      <c r="X608" s="160"/>
      <c r="Y608" s="160"/>
      <c r="Z608" s="160"/>
      <c r="AA608" s="160"/>
      <c r="AB608" s="160"/>
      <c r="AC608" s="160"/>
      <c r="AD608" s="160"/>
      <c r="AE608" s="160"/>
      <c r="AF608" s="160"/>
      <c r="AG608" s="160"/>
      <c r="AH608" s="160"/>
      <c r="AI608" s="160"/>
      <c r="AJ608" s="160"/>
      <c r="AK608" s="160"/>
      <c r="AL608" s="160"/>
      <c r="AM608" s="160"/>
      <c r="AN608" s="160"/>
      <c r="AO608" s="160"/>
      <c r="AP608" s="160"/>
      <c r="AQ608" s="160"/>
      <c r="AR608" s="160"/>
      <c r="AS608" s="160"/>
      <c r="AT608" s="160"/>
      <c r="AU608" s="160"/>
      <c r="AV608" s="160"/>
      <c r="AW608" s="188"/>
      <c r="AX608" s="180"/>
      <c r="AY608" s="180"/>
      <c r="AZ608" s="180"/>
      <c r="BA608" s="180"/>
      <c r="BB608" s="123"/>
      <c r="BC608" s="189"/>
      <c r="BD608" s="189"/>
      <c r="BE608" s="189"/>
      <c r="BF608" s="189"/>
      <c r="BG608" s="189"/>
      <c r="BI608" s="177"/>
      <c r="BJ608" s="177"/>
      <c r="BK608" s="177"/>
      <c r="BL608" s="177"/>
      <c r="BM608" s="176"/>
      <c r="BN608" s="176"/>
      <c r="BO608" s="153"/>
      <c r="BP608" s="176"/>
      <c r="BQ608" s="177"/>
      <c r="BR608" s="177"/>
      <c r="BS608" s="177"/>
      <c r="BT608" s="155"/>
      <c r="BU608" s="155"/>
      <c r="BV608" s="151"/>
      <c r="BW608" s="151"/>
      <c r="BX608" s="151"/>
      <c r="BY608" s="151"/>
    </row>
    <row r="609" customFormat="false" ht="12.75" hidden="false" customHeight="false" outlineLevel="0" collapsed="false">
      <c r="A609" s="160"/>
      <c r="B609" s="160"/>
      <c r="C609" s="160"/>
      <c r="D609" s="187"/>
      <c r="E609" s="187"/>
      <c r="F609" s="160"/>
      <c r="G609" s="160"/>
      <c r="H609" s="160"/>
      <c r="I609" s="160"/>
      <c r="J609" s="160"/>
      <c r="K609" s="160"/>
      <c r="L609" s="160"/>
      <c r="M609" s="160"/>
      <c r="N609" s="160"/>
      <c r="O609" s="160"/>
      <c r="P609" s="160"/>
      <c r="Q609" s="160"/>
      <c r="R609" s="160"/>
      <c r="S609" s="160"/>
      <c r="T609" s="143"/>
      <c r="U609" s="160"/>
      <c r="V609" s="160"/>
      <c r="W609" s="160"/>
      <c r="X609" s="160"/>
      <c r="Y609" s="160"/>
      <c r="Z609" s="160"/>
      <c r="AA609" s="160"/>
      <c r="AB609" s="160"/>
      <c r="AC609" s="160"/>
      <c r="AD609" s="160"/>
      <c r="AE609" s="160"/>
      <c r="AF609" s="160"/>
      <c r="AG609" s="160"/>
      <c r="AH609" s="160"/>
      <c r="AI609" s="160"/>
      <c r="AJ609" s="160"/>
      <c r="AK609" s="160"/>
      <c r="AL609" s="160"/>
      <c r="AM609" s="160"/>
      <c r="AN609" s="160"/>
      <c r="AO609" s="160"/>
      <c r="AP609" s="160"/>
      <c r="AQ609" s="160"/>
      <c r="AR609" s="160"/>
      <c r="AS609" s="160"/>
      <c r="AT609" s="160"/>
      <c r="AU609" s="160"/>
      <c r="AV609" s="160"/>
      <c r="AW609" s="188"/>
      <c r="AX609" s="180"/>
      <c r="AY609" s="180"/>
      <c r="AZ609" s="180"/>
      <c r="BA609" s="180"/>
      <c r="BB609" s="123"/>
      <c r="BC609" s="189"/>
      <c r="BD609" s="189"/>
      <c r="BE609" s="189"/>
      <c r="BF609" s="189"/>
      <c r="BG609" s="189"/>
      <c r="BI609" s="177"/>
      <c r="BJ609" s="177"/>
      <c r="BK609" s="177"/>
      <c r="BL609" s="177"/>
      <c r="BM609" s="176"/>
      <c r="BN609" s="176"/>
      <c r="BO609" s="153"/>
      <c r="BP609" s="176"/>
      <c r="BQ609" s="177"/>
      <c r="BR609" s="177"/>
      <c r="BS609" s="177"/>
      <c r="BT609" s="155"/>
      <c r="BU609" s="155"/>
      <c r="BV609" s="151"/>
      <c r="BW609" s="151"/>
      <c r="BX609" s="151"/>
      <c r="BY609" s="151"/>
    </row>
    <row r="610" customFormat="false" ht="12.75" hidden="false" customHeight="false" outlineLevel="0" collapsed="false">
      <c r="A610" s="160"/>
      <c r="B610" s="160"/>
      <c r="C610" s="160"/>
      <c r="D610" s="187"/>
      <c r="E610" s="187"/>
      <c r="F610" s="160"/>
      <c r="G610" s="160"/>
      <c r="H610" s="160"/>
      <c r="I610" s="160"/>
      <c r="J610" s="160"/>
      <c r="K610" s="160"/>
      <c r="L610" s="160"/>
      <c r="M610" s="160"/>
      <c r="N610" s="160"/>
      <c r="O610" s="160"/>
      <c r="P610" s="160"/>
      <c r="Q610" s="160"/>
      <c r="R610" s="160"/>
      <c r="S610" s="160"/>
      <c r="T610" s="143"/>
      <c r="U610" s="160"/>
      <c r="V610" s="160"/>
      <c r="W610" s="160"/>
      <c r="X610" s="160"/>
      <c r="Y610" s="160"/>
      <c r="Z610" s="160"/>
      <c r="AA610" s="160"/>
      <c r="AB610" s="160"/>
      <c r="AC610" s="160"/>
      <c r="AD610" s="160"/>
      <c r="AE610" s="160"/>
      <c r="AF610" s="160"/>
      <c r="AG610" s="160"/>
      <c r="AH610" s="160"/>
      <c r="AI610" s="160"/>
      <c r="AJ610" s="160"/>
      <c r="AK610" s="160"/>
      <c r="AL610" s="160"/>
      <c r="AM610" s="160"/>
      <c r="AN610" s="160"/>
      <c r="AO610" s="160"/>
      <c r="AP610" s="160"/>
      <c r="AQ610" s="160"/>
      <c r="AR610" s="160"/>
      <c r="AS610" s="160"/>
      <c r="AT610" s="160"/>
      <c r="AU610" s="160"/>
      <c r="AV610" s="160"/>
      <c r="AW610" s="188"/>
      <c r="AX610" s="180"/>
      <c r="AY610" s="180"/>
      <c r="AZ610" s="180"/>
      <c r="BA610" s="180"/>
      <c r="BB610" s="123"/>
      <c r="BC610" s="189"/>
      <c r="BD610" s="189"/>
      <c r="BE610" s="189"/>
      <c r="BF610" s="189"/>
      <c r="BG610" s="189"/>
      <c r="BI610" s="177"/>
      <c r="BJ610" s="177"/>
      <c r="BK610" s="177"/>
      <c r="BL610" s="177"/>
      <c r="BM610" s="176"/>
      <c r="BN610" s="176"/>
      <c r="BO610" s="153"/>
      <c r="BP610" s="176"/>
      <c r="BQ610" s="177"/>
      <c r="BR610" s="177"/>
      <c r="BS610" s="177"/>
      <c r="BT610" s="155"/>
      <c r="BU610" s="155"/>
      <c r="BV610" s="151"/>
      <c r="BW610" s="151"/>
      <c r="BX610" s="151"/>
      <c r="BY610" s="151"/>
    </row>
    <row r="611" customFormat="false" ht="12.75" hidden="false" customHeight="false" outlineLevel="0" collapsed="false">
      <c r="A611" s="160"/>
      <c r="B611" s="160"/>
      <c r="C611" s="160"/>
      <c r="D611" s="187"/>
      <c r="E611" s="187"/>
      <c r="F611" s="160"/>
      <c r="G611" s="160"/>
      <c r="H611" s="160"/>
      <c r="I611" s="160"/>
      <c r="J611" s="160"/>
      <c r="K611" s="160"/>
      <c r="L611" s="160"/>
      <c r="M611" s="160"/>
      <c r="N611" s="160"/>
      <c r="O611" s="160"/>
      <c r="P611" s="160"/>
      <c r="Q611" s="160"/>
      <c r="R611" s="160"/>
      <c r="S611" s="160"/>
      <c r="T611" s="143"/>
      <c r="U611" s="160"/>
      <c r="V611" s="160"/>
      <c r="W611" s="160"/>
      <c r="X611" s="160"/>
      <c r="Y611" s="160"/>
      <c r="Z611" s="160"/>
      <c r="AA611" s="160"/>
      <c r="AB611" s="160"/>
      <c r="AC611" s="160"/>
      <c r="AD611" s="160"/>
      <c r="AE611" s="160"/>
      <c r="AF611" s="160"/>
      <c r="AG611" s="160"/>
      <c r="AH611" s="160"/>
      <c r="AI611" s="160"/>
      <c r="AJ611" s="160"/>
      <c r="AK611" s="160"/>
      <c r="AL611" s="160"/>
      <c r="AM611" s="160"/>
      <c r="AN611" s="160"/>
      <c r="AO611" s="160"/>
      <c r="AP611" s="160"/>
      <c r="AQ611" s="160"/>
      <c r="AR611" s="160"/>
      <c r="AS611" s="160"/>
      <c r="AT611" s="160"/>
      <c r="AU611" s="160"/>
      <c r="AV611" s="160"/>
      <c r="AW611" s="188"/>
      <c r="AX611" s="180"/>
      <c r="AY611" s="180"/>
      <c r="AZ611" s="180"/>
      <c r="BA611" s="180"/>
      <c r="BB611" s="123"/>
      <c r="BC611" s="189"/>
      <c r="BD611" s="189"/>
      <c r="BE611" s="189"/>
      <c r="BF611" s="189"/>
      <c r="BG611" s="189"/>
      <c r="BI611" s="177"/>
      <c r="BJ611" s="177"/>
      <c r="BK611" s="177"/>
      <c r="BL611" s="177"/>
      <c r="BM611" s="176"/>
      <c r="BN611" s="176"/>
      <c r="BO611" s="153"/>
      <c r="BP611" s="176"/>
      <c r="BQ611" s="177"/>
      <c r="BR611" s="177"/>
      <c r="BS611" s="177"/>
      <c r="BT611" s="155"/>
      <c r="BU611" s="155"/>
      <c r="BV611" s="151"/>
      <c r="BW611" s="151"/>
      <c r="BX611" s="151"/>
      <c r="BY611" s="151"/>
    </row>
    <row r="612" customFormat="false" ht="12.75" hidden="false" customHeight="false" outlineLevel="0" collapsed="false">
      <c r="A612" s="160"/>
      <c r="B612" s="160"/>
      <c r="C612" s="160"/>
      <c r="D612" s="187"/>
      <c r="E612" s="187"/>
      <c r="F612" s="160"/>
      <c r="G612" s="160"/>
      <c r="H612" s="160"/>
      <c r="I612" s="160"/>
      <c r="J612" s="160"/>
      <c r="K612" s="160"/>
      <c r="L612" s="160"/>
      <c r="M612" s="160"/>
      <c r="N612" s="160"/>
      <c r="O612" s="160"/>
      <c r="P612" s="160"/>
      <c r="Q612" s="160"/>
      <c r="R612" s="160"/>
      <c r="S612" s="160"/>
      <c r="T612" s="143"/>
      <c r="U612" s="160"/>
      <c r="V612" s="160"/>
      <c r="W612" s="160"/>
      <c r="X612" s="160"/>
      <c r="Y612" s="160"/>
      <c r="Z612" s="160"/>
      <c r="AA612" s="160"/>
      <c r="AB612" s="160"/>
      <c r="AC612" s="160"/>
      <c r="AD612" s="160"/>
      <c r="AE612" s="160"/>
      <c r="AF612" s="160"/>
      <c r="AG612" s="160"/>
      <c r="AH612" s="160"/>
      <c r="AI612" s="160"/>
      <c r="AJ612" s="160"/>
      <c r="AK612" s="160"/>
      <c r="AL612" s="160"/>
      <c r="AM612" s="160"/>
      <c r="AN612" s="160"/>
      <c r="AO612" s="160"/>
      <c r="AP612" s="160"/>
      <c r="AQ612" s="160"/>
      <c r="AR612" s="160"/>
      <c r="AS612" s="160"/>
      <c r="AT612" s="160"/>
      <c r="AU612" s="160"/>
      <c r="AV612" s="160"/>
      <c r="AW612" s="188"/>
      <c r="AX612" s="180"/>
      <c r="AY612" s="180"/>
      <c r="AZ612" s="180"/>
      <c r="BA612" s="180"/>
      <c r="BB612" s="123"/>
      <c r="BC612" s="189"/>
      <c r="BD612" s="189"/>
      <c r="BE612" s="189"/>
      <c r="BF612" s="189"/>
      <c r="BG612" s="189"/>
      <c r="BI612" s="177"/>
      <c r="BJ612" s="177"/>
      <c r="BK612" s="177"/>
      <c r="BL612" s="177"/>
      <c r="BM612" s="176"/>
      <c r="BN612" s="176"/>
      <c r="BO612" s="153"/>
      <c r="BP612" s="176"/>
      <c r="BQ612" s="177"/>
      <c r="BR612" s="177"/>
      <c r="BS612" s="177"/>
      <c r="BT612" s="155"/>
      <c r="BU612" s="155"/>
      <c r="BV612" s="151"/>
      <c r="BW612" s="151"/>
      <c r="BX612" s="151"/>
      <c r="BY612" s="151"/>
    </row>
    <row r="613" customFormat="false" ht="12.75" hidden="false" customHeight="false" outlineLevel="0" collapsed="false">
      <c r="A613" s="160"/>
      <c r="B613" s="160"/>
      <c r="C613" s="160"/>
      <c r="D613" s="187"/>
      <c r="E613" s="187"/>
      <c r="F613" s="160"/>
      <c r="G613" s="160"/>
      <c r="H613" s="160"/>
      <c r="I613" s="160"/>
      <c r="J613" s="160"/>
      <c r="K613" s="160"/>
      <c r="L613" s="160"/>
      <c r="M613" s="160"/>
      <c r="N613" s="160"/>
      <c r="O613" s="160"/>
      <c r="P613" s="160"/>
      <c r="Q613" s="160"/>
      <c r="R613" s="160"/>
      <c r="S613" s="160"/>
      <c r="T613" s="143"/>
      <c r="U613" s="160"/>
      <c r="V613" s="160"/>
      <c r="W613" s="160"/>
      <c r="X613" s="160"/>
      <c r="Y613" s="160"/>
      <c r="Z613" s="160"/>
      <c r="AA613" s="160"/>
      <c r="AB613" s="160"/>
      <c r="AC613" s="160"/>
      <c r="AD613" s="160"/>
      <c r="AE613" s="160"/>
      <c r="AF613" s="160"/>
      <c r="AG613" s="160"/>
      <c r="AH613" s="160"/>
      <c r="AI613" s="160"/>
      <c r="AJ613" s="160"/>
      <c r="AK613" s="160"/>
      <c r="AL613" s="160"/>
      <c r="AM613" s="160"/>
      <c r="AN613" s="160"/>
      <c r="AO613" s="160"/>
      <c r="AP613" s="160"/>
      <c r="AQ613" s="160"/>
      <c r="AR613" s="160"/>
      <c r="AS613" s="160"/>
      <c r="AT613" s="160"/>
      <c r="AU613" s="160"/>
      <c r="AV613" s="160"/>
      <c r="AW613" s="188"/>
      <c r="AX613" s="180"/>
      <c r="AY613" s="180"/>
      <c r="AZ613" s="180"/>
      <c r="BA613" s="180"/>
      <c r="BB613" s="123"/>
      <c r="BC613" s="189"/>
      <c r="BD613" s="189"/>
      <c r="BE613" s="189"/>
      <c r="BF613" s="189"/>
      <c r="BG613" s="189"/>
      <c r="BI613" s="177"/>
      <c r="BJ613" s="177"/>
      <c r="BK613" s="177"/>
      <c r="BL613" s="177"/>
      <c r="BM613" s="176"/>
      <c r="BN613" s="176"/>
      <c r="BO613" s="153"/>
      <c r="BP613" s="176"/>
      <c r="BQ613" s="177"/>
      <c r="BR613" s="177"/>
      <c r="BS613" s="177"/>
      <c r="BT613" s="155"/>
      <c r="BU613" s="155"/>
      <c r="BV613" s="151"/>
      <c r="BW613" s="151"/>
      <c r="BX613" s="151"/>
      <c r="BY613" s="151"/>
    </row>
    <row r="614" customFormat="false" ht="12.75" hidden="false" customHeight="false" outlineLevel="0" collapsed="false">
      <c r="A614" s="160"/>
      <c r="B614" s="160"/>
      <c r="C614" s="160"/>
      <c r="D614" s="187"/>
      <c r="E614" s="187"/>
      <c r="F614" s="160"/>
      <c r="G614" s="160"/>
      <c r="H614" s="160"/>
      <c r="I614" s="160"/>
      <c r="J614" s="160"/>
      <c r="K614" s="160"/>
      <c r="L614" s="160"/>
      <c r="M614" s="160"/>
      <c r="N614" s="160"/>
      <c r="O614" s="160"/>
      <c r="P614" s="160"/>
      <c r="Q614" s="160"/>
      <c r="R614" s="160"/>
      <c r="S614" s="160"/>
      <c r="T614" s="143"/>
      <c r="U614" s="160"/>
      <c r="V614" s="160"/>
      <c r="W614" s="160"/>
      <c r="X614" s="160"/>
      <c r="Y614" s="160"/>
      <c r="Z614" s="160"/>
      <c r="AA614" s="160"/>
      <c r="AB614" s="160"/>
      <c r="AC614" s="160"/>
      <c r="AD614" s="160"/>
      <c r="AE614" s="160"/>
      <c r="AF614" s="160"/>
      <c r="AG614" s="160"/>
      <c r="AH614" s="160"/>
      <c r="AI614" s="160"/>
      <c r="AJ614" s="160"/>
      <c r="AK614" s="160"/>
      <c r="AL614" s="160"/>
      <c r="AM614" s="160"/>
      <c r="AN614" s="160"/>
      <c r="AO614" s="160"/>
      <c r="AP614" s="160"/>
      <c r="AQ614" s="160"/>
      <c r="AR614" s="160"/>
      <c r="AS614" s="160"/>
      <c r="AT614" s="160"/>
      <c r="AU614" s="160"/>
      <c r="AV614" s="160"/>
      <c r="AW614" s="188"/>
      <c r="AX614" s="180"/>
      <c r="AY614" s="180"/>
      <c r="AZ614" s="180"/>
      <c r="BA614" s="180"/>
      <c r="BB614" s="123"/>
      <c r="BC614" s="189"/>
      <c r="BD614" s="189"/>
      <c r="BE614" s="189"/>
      <c r="BF614" s="189"/>
      <c r="BG614" s="189"/>
      <c r="BI614" s="177"/>
      <c r="BJ614" s="177"/>
      <c r="BK614" s="177"/>
      <c r="BL614" s="177"/>
      <c r="BM614" s="176"/>
      <c r="BN614" s="176"/>
      <c r="BO614" s="153"/>
      <c r="BP614" s="176"/>
      <c r="BQ614" s="177"/>
      <c r="BR614" s="177"/>
      <c r="BS614" s="177"/>
      <c r="BT614" s="155"/>
      <c r="BU614" s="155"/>
      <c r="BV614" s="151"/>
      <c r="BW614" s="151"/>
      <c r="BX614" s="151"/>
      <c r="BY614" s="151"/>
    </row>
    <row r="615" customFormat="false" ht="12.75" hidden="false" customHeight="false" outlineLevel="0" collapsed="false">
      <c r="A615" s="160"/>
      <c r="B615" s="160"/>
      <c r="C615" s="160"/>
      <c r="D615" s="187"/>
      <c r="E615" s="187"/>
      <c r="F615" s="160"/>
      <c r="G615" s="160"/>
      <c r="H615" s="160"/>
      <c r="I615" s="160"/>
      <c r="J615" s="160"/>
      <c r="K615" s="160"/>
      <c r="L615" s="160"/>
      <c r="M615" s="160"/>
      <c r="N615" s="160"/>
      <c r="O615" s="160"/>
      <c r="P615" s="160"/>
      <c r="Q615" s="160"/>
      <c r="R615" s="160"/>
      <c r="S615" s="160"/>
      <c r="T615" s="143"/>
      <c r="U615" s="160"/>
      <c r="V615" s="160"/>
      <c r="W615" s="160"/>
      <c r="X615" s="160"/>
      <c r="Y615" s="160"/>
      <c r="Z615" s="160"/>
      <c r="AA615" s="160"/>
      <c r="AB615" s="160"/>
      <c r="AC615" s="160"/>
      <c r="AD615" s="160"/>
      <c r="AE615" s="160"/>
      <c r="AF615" s="160"/>
      <c r="AG615" s="160"/>
      <c r="AH615" s="160"/>
      <c r="AI615" s="160"/>
      <c r="AJ615" s="160"/>
      <c r="AK615" s="160"/>
      <c r="AL615" s="160"/>
      <c r="AM615" s="160"/>
      <c r="AN615" s="160"/>
      <c r="AO615" s="160"/>
      <c r="AP615" s="160"/>
      <c r="AQ615" s="160"/>
      <c r="AR615" s="160"/>
      <c r="AS615" s="160"/>
      <c r="AT615" s="160"/>
      <c r="AU615" s="160"/>
      <c r="AV615" s="160"/>
      <c r="AW615" s="188"/>
      <c r="AX615" s="180"/>
      <c r="AY615" s="180"/>
      <c r="AZ615" s="180"/>
      <c r="BA615" s="180"/>
      <c r="BB615" s="123"/>
      <c r="BC615" s="189"/>
      <c r="BD615" s="189"/>
      <c r="BE615" s="189"/>
      <c r="BF615" s="189"/>
      <c r="BG615" s="189"/>
      <c r="BI615" s="177"/>
      <c r="BJ615" s="177"/>
      <c r="BK615" s="177"/>
      <c r="BL615" s="177"/>
      <c r="BM615" s="176"/>
      <c r="BN615" s="176"/>
      <c r="BO615" s="153"/>
      <c r="BP615" s="176"/>
      <c r="BQ615" s="177"/>
      <c r="BR615" s="177"/>
      <c r="BS615" s="177"/>
      <c r="BT615" s="155"/>
      <c r="BU615" s="155"/>
      <c r="BV615" s="151"/>
      <c r="BW615" s="151"/>
      <c r="BX615" s="151"/>
      <c r="BY615" s="151"/>
    </row>
    <row r="616" customFormat="false" ht="12.75" hidden="false" customHeight="false" outlineLevel="0" collapsed="false">
      <c r="A616" s="160"/>
      <c r="B616" s="160"/>
      <c r="C616" s="160"/>
      <c r="D616" s="187"/>
      <c r="E616" s="187"/>
      <c r="F616" s="160"/>
      <c r="G616" s="160"/>
      <c r="H616" s="160"/>
      <c r="I616" s="160"/>
      <c r="J616" s="160"/>
      <c r="K616" s="160"/>
      <c r="L616" s="160"/>
      <c r="M616" s="160"/>
      <c r="N616" s="160"/>
      <c r="O616" s="160"/>
      <c r="P616" s="160"/>
      <c r="Q616" s="160"/>
      <c r="R616" s="160"/>
      <c r="S616" s="160"/>
      <c r="T616" s="143"/>
      <c r="U616" s="160"/>
      <c r="V616" s="160"/>
      <c r="W616" s="160"/>
      <c r="X616" s="160"/>
      <c r="Y616" s="160"/>
      <c r="Z616" s="160"/>
      <c r="AA616" s="160"/>
      <c r="AB616" s="160"/>
      <c r="AC616" s="160"/>
      <c r="AD616" s="160"/>
      <c r="AE616" s="160"/>
      <c r="AF616" s="160"/>
      <c r="AG616" s="160"/>
      <c r="AH616" s="160"/>
      <c r="AI616" s="160"/>
      <c r="AJ616" s="160"/>
      <c r="AK616" s="160"/>
      <c r="AL616" s="160"/>
      <c r="AM616" s="160"/>
      <c r="AN616" s="160"/>
      <c r="AO616" s="160"/>
      <c r="AP616" s="160"/>
      <c r="AQ616" s="160"/>
      <c r="AR616" s="160"/>
      <c r="AS616" s="160"/>
      <c r="AT616" s="160"/>
      <c r="AU616" s="160"/>
      <c r="AV616" s="160"/>
      <c r="AW616" s="188"/>
      <c r="AX616" s="180"/>
      <c r="AY616" s="180"/>
      <c r="AZ616" s="180"/>
      <c r="BA616" s="180"/>
      <c r="BB616" s="123"/>
      <c r="BC616" s="189"/>
      <c r="BD616" s="189"/>
      <c r="BE616" s="189"/>
      <c r="BF616" s="189"/>
      <c r="BG616" s="189"/>
      <c r="BI616" s="177"/>
      <c r="BJ616" s="177"/>
      <c r="BK616" s="177"/>
      <c r="BL616" s="177"/>
      <c r="BM616" s="176"/>
      <c r="BN616" s="176"/>
      <c r="BO616" s="153"/>
      <c r="BP616" s="176"/>
      <c r="BQ616" s="177"/>
      <c r="BR616" s="177"/>
      <c r="BS616" s="177"/>
      <c r="BT616" s="155"/>
      <c r="BU616" s="155"/>
      <c r="BV616" s="151"/>
      <c r="BW616" s="151"/>
      <c r="BX616" s="151"/>
      <c r="BY616" s="151"/>
    </row>
    <row r="617" customFormat="false" ht="12.75" hidden="false" customHeight="false" outlineLevel="0" collapsed="false">
      <c r="A617" s="160"/>
      <c r="B617" s="160"/>
      <c r="C617" s="160"/>
      <c r="D617" s="187"/>
      <c r="E617" s="187"/>
      <c r="F617" s="160"/>
      <c r="G617" s="160"/>
      <c r="H617" s="160"/>
      <c r="I617" s="160"/>
      <c r="J617" s="160"/>
      <c r="K617" s="160"/>
      <c r="L617" s="160"/>
      <c r="M617" s="160"/>
      <c r="N617" s="160"/>
      <c r="O617" s="160"/>
      <c r="P617" s="160"/>
      <c r="Q617" s="160"/>
      <c r="R617" s="160"/>
      <c r="S617" s="160"/>
      <c r="T617" s="143"/>
      <c r="U617" s="160"/>
      <c r="V617" s="160"/>
      <c r="W617" s="160"/>
      <c r="X617" s="160"/>
      <c r="Y617" s="160"/>
      <c r="Z617" s="160"/>
      <c r="AA617" s="160"/>
      <c r="AB617" s="160"/>
      <c r="AC617" s="160"/>
      <c r="AD617" s="160"/>
      <c r="AE617" s="160"/>
      <c r="AF617" s="160"/>
      <c r="AG617" s="160"/>
      <c r="AH617" s="160"/>
      <c r="AI617" s="160"/>
      <c r="AJ617" s="160"/>
      <c r="AK617" s="160"/>
      <c r="AL617" s="160"/>
      <c r="AM617" s="160"/>
      <c r="AN617" s="160"/>
      <c r="AO617" s="160"/>
      <c r="AP617" s="160"/>
      <c r="AQ617" s="160"/>
      <c r="AR617" s="160"/>
      <c r="AS617" s="160"/>
      <c r="AT617" s="160"/>
      <c r="AU617" s="160"/>
      <c r="AV617" s="160"/>
      <c r="AW617" s="188"/>
      <c r="AX617" s="180"/>
      <c r="AY617" s="180"/>
      <c r="AZ617" s="180"/>
      <c r="BA617" s="180"/>
      <c r="BB617" s="123"/>
      <c r="BC617" s="189"/>
      <c r="BD617" s="189"/>
      <c r="BE617" s="189"/>
      <c r="BF617" s="189"/>
      <c r="BG617" s="189"/>
      <c r="BI617" s="177"/>
      <c r="BJ617" s="177"/>
      <c r="BK617" s="177"/>
      <c r="BL617" s="177"/>
      <c r="BM617" s="176"/>
      <c r="BN617" s="176"/>
      <c r="BO617" s="153"/>
      <c r="BP617" s="176"/>
      <c r="BQ617" s="177"/>
      <c r="BR617" s="177"/>
      <c r="BS617" s="177"/>
      <c r="BT617" s="155"/>
      <c r="BU617" s="155"/>
      <c r="BV617" s="151"/>
      <c r="BW617" s="151"/>
      <c r="BX617" s="151"/>
      <c r="BY617" s="151"/>
    </row>
    <row r="618" customFormat="false" ht="12.75" hidden="false" customHeight="false" outlineLevel="0" collapsed="false">
      <c r="A618" s="160"/>
      <c r="B618" s="160"/>
      <c r="C618" s="160"/>
      <c r="D618" s="187"/>
      <c r="E618" s="187"/>
      <c r="F618" s="160"/>
      <c r="G618" s="160"/>
      <c r="H618" s="160"/>
      <c r="I618" s="160"/>
      <c r="J618" s="160"/>
      <c r="K618" s="160"/>
      <c r="L618" s="160"/>
      <c r="M618" s="160"/>
      <c r="N618" s="160"/>
      <c r="O618" s="160"/>
      <c r="P618" s="160"/>
      <c r="Q618" s="160"/>
      <c r="R618" s="160"/>
      <c r="S618" s="160"/>
      <c r="T618" s="143"/>
      <c r="U618" s="160"/>
      <c r="V618" s="160"/>
      <c r="W618" s="160"/>
      <c r="X618" s="160"/>
      <c r="Y618" s="160"/>
      <c r="Z618" s="160"/>
      <c r="AA618" s="160"/>
      <c r="AB618" s="160"/>
      <c r="AC618" s="160"/>
      <c r="AD618" s="160"/>
      <c r="AE618" s="160"/>
      <c r="AF618" s="160"/>
      <c r="AG618" s="160"/>
      <c r="AH618" s="160"/>
      <c r="AI618" s="160"/>
      <c r="AJ618" s="160"/>
      <c r="AK618" s="160"/>
      <c r="AL618" s="160"/>
      <c r="AM618" s="160"/>
      <c r="AN618" s="160"/>
      <c r="AO618" s="160"/>
      <c r="AP618" s="160"/>
      <c r="AQ618" s="160"/>
      <c r="AR618" s="160"/>
      <c r="AS618" s="160"/>
      <c r="AT618" s="160"/>
      <c r="AU618" s="160"/>
      <c r="AV618" s="160"/>
      <c r="AW618" s="188"/>
      <c r="AX618" s="180"/>
      <c r="AY618" s="180"/>
      <c r="AZ618" s="180"/>
      <c r="BA618" s="180"/>
      <c r="BB618" s="123"/>
      <c r="BC618" s="189"/>
      <c r="BD618" s="189"/>
      <c r="BE618" s="189"/>
      <c r="BF618" s="189"/>
      <c r="BG618" s="189"/>
      <c r="BI618" s="177"/>
      <c r="BJ618" s="177"/>
      <c r="BK618" s="177"/>
      <c r="BL618" s="177"/>
      <c r="BM618" s="176"/>
      <c r="BN618" s="176"/>
      <c r="BO618" s="153"/>
      <c r="BP618" s="176"/>
      <c r="BQ618" s="177"/>
      <c r="BR618" s="177"/>
      <c r="BS618" s="177"/>
      <c r="BT618" s="155"/>
      <c r="BU618" s="155"/>
      <c r="BV618" s="151"/>
      <c r="BW618" s="151"/>
      <c r="BX618" s="151"/>
      <c r="BY618" s="151"/>
    </row>
    <row r="619" customFormat="false" ht="12.75" hidden="false" customHeight="false" outlineLevel="0" collapsed="false">
      <c r="A619" s="160"/>
      <c r="B619" s="160"/>
      <c r="C619" s="160"/>
      <c r="D619" s="187"/>
      <c r="E619" s="187"/>
      <c r="F619" s="160"/>
      <c r="G619" s="160"/>
      <c r="H619" s="160"/>
      <c r="I619" s="160"/>
      <c r="J619" s="160"/>
      <c r="K619" s="160"/>
      <c r="L619" s="160"/>
      <c r="M619" s="160"/>
      <c r="N619" s="160"/>
      <c r="O619" s="160"/>
      <c r="P619" s="160"/>
      <c r="Q619" s="160"/>
      <c r="R619" s="160"/>
      <c r="S619" s="160"/>
      <c r="T619" s="143"/>
      <c r="U619" s="160"/>
      <c r="V619" s="160"/>
      <c r="W619" s="160"/>
      <c r="X619" s="160"/>
      <c r="Y619" s="160"/>
      <c r="Z619" s="160"/>
      <c r="AA619" s="160"/>
      <c r="AB619" s="160"/>
      <c r="AC619" s="160"/>
      <c r="AD619" s="160"/>
      <c r="AE619" s="160"/>
      <c r="AF619" s="160"/>
      <c r="AG619" s="160"/>
      <c r="AH619" s="160"/>
      <c r="AI619" s="160"/>
      <c r="AJ619" s="160"/>
      <c r="AK619" s="160"/>
      <c r="AL619" s="160"/>
      <c r="AM619" s="160"/>
      <c r="AN619" s="160"/>
      <c r="AO619" s="160"/>
      <c r="AP619" s="160"/>
      <c r="AQ619" s="160"/>
      <c r="AR619" s="160"/>
      <c r="AS619" s="160"/>
      <c r="AT619" s="160"/>
      <c r="AU619" s="160"/>
      <c r="AV619" s="160"/>
      <c r="AW619" s="188"/>
      <c r="AX619" s="180"/>
      <c r="AY619" s="180"/>
      <c r="AZ619" s="180"/>
      <c r="BA619" s="180"/>
      <c r="BB619" s="123"/>
      <c r="BC619" s="189"/>
      <c r="BD619" s="189"/>
      <c r="BE619" s="189"/>
      <c r="BF619" s="189"/>
      <c r="BG619" s="189"/>
      <c r="BI619" s="177"/>
      <c r="BJ619" s="177"/>
      <c r="BK619" s="177"/>
      <c r="BL619" s="177"/>
      <c r="BM619" s="176"/>
      <c r="BN619" s="176"/>
      <c r="BO619" s="153"/>
      <c r="BP619" s="176"/>
      <c r="BQ619" s="177"/>
      <c r="BR619" s="177"/>
      <c r="BS619" s="177"/>
      <c r="BT619" s="155"/>
      <c r="BU619" s="155"/>
      <c r="BV619" s="151"/>
      <c r="BW619" s="151"/>
      <c r="BX619" s="151"/>
      <c r="BY619" s="151"/>
    </row>
    <row r="620" customFormat="false" ht="12.75" hidden="false" customHeight="false" outlineLevel="0" collapsed="false">
      <c r="A620" s="160"/>
      <c r="B620" s="160"/>
      <c r="C620" s="160"/>
      <c r="D620" s="187"/>
      <c r="E620" s="187"/>
      <c r="F620" s="160"/>
      <c r="G620" s="160"/>
      <c r="H620" s="160"/>
      <c r="I620" s="160"/>
      <c r="J620" s="160"/>
      <c r="K620" s="160"/>
      <c r="L620" s="160"/>
      <c r="M620" s="160"/>
      <c r="N620" s="160"/>
      <c r="O620" s="160"/>
      <c r="P620" s="160"/>
      <c r="Q620" s="160"/>
      <c r="R620" s="160"/>
      <c r="S620" s="160"/>
      <c r="T620" s="143"/>
      <c r="U620" s="160"/>
      <c r="V620" s="160"/>
      <c r="W620" s="160"/>
      <c r="X620" s="160"/>
      <c r="Y620" s="160"/>
      <c r="Z620" s="160"/>
      <c r="AA620" s="160"/>
      <c r="AB620" s="160"/>
      <c r="AC620" s="160"/>
      <c r="AD620" s="160"/>
      <c r="AE620" s="160"/>
      <c r="AF620" s="160"/>
      <c r="AG620" s="160"/>
      <c r="AH620" s="160"/>
      <c r="AI620" s="160"/>
      <c r="AJ620" s="160"/>
      <c r="AK620" s="160"/>
      <c r="AL620" s="160"/>
      <c r="AM620" s="160"/>
      <c r="AN620" s="160"/>
      <c r="AO620" s="160"/>
      <c r="AP620" s="160"/>
      <c r="AQ620" s="160"/>
      <c r="AR620" s="160"/>
      <c r="AS620" s="160"/>
      <c r="AT620" s="160"/>
      <c r="AU620" s="160"/>
      <c r="AV620" s="160"/>
      <c r="AW620" s="188"/>
      <c r="AX620" s="180"/>
      <c r="AY620" s="180"/>
      <c r="AZ620" s="180"/>
      <c r="BA620" s="180"/>
      <c r="BB620" s="123"/>
      <c r="BC620" s="189"/>
      <c r="BD620" s="189"/>
      <c r="BE620" s="189"/>
      <c r="BF620" s="189"/>
      <c r="BG620" s="189"/>
      <c r="BI620" s="177"/>
      <c r="BJ620" s="177"/>
      <c r="BK620" s="177"/>
      <c r="BL620" s="177"/>
      <c r="BM620" s="176"/>
      <c r="BN620" s="176"/>
      <c r="BO620" s="153"/>
      <c r="BP620" s="176"/>
      <c r="BQ620" s="177"/>
      <c r="BR620" s="177"/>
      <c r="BS620" s="177"/>
      <c r="BT620" s="155"/>
      <c r="BU620" s="155"/>
      <c r="BV620" s="151"/>
      <c r="BW620" s="151"/>
      <c r="BX620" s="151"/>
      <c r="BY620" s="151"/>
    </row>
    <row r="621" customFormat="false" ht="12.75" hidden="false" customHeight="false" outlineLevel="0" collapsed="false">
      <c r="A621" s="160"/>
      <c r="B621" s="160"/>
      <c r="C621" s="160"/>
      <c r="D621" s="187"/>
      <c r="E621" s="187"/>
      <c r="F621" s="160"/>
      <c r="G621" s="160"/>
      <c r="H621" s="160"/>
      <c r="I621" s="160"/>
      <c r="J621" s="160"/>
      <c r="K621" s="160"/>
      <c r="L621" s="160"/>
      <c r="M621" s="160"/>
      <c r="N621" s="160"/>
      <c r="O621" s="160"/>
      <c r="P621" s="160"/>
      <c r="Q621" s="160"/>
      <c r="R621" s="160"/>
      <c r="S621" s="160"/>
      <c r="T621" s="143"/>
      <c r="U621" s="160"/>
      <c r="V621" s="160"/>
      <c r="W621" s="160"/>
      <c r="X621" s="160"/>
      <c r="Y621" s="160"/>
      <c r="Z621" s="160"/>
      <c r="AA621" s="160"/>
      <c r="AB621" s="160"/>
      <c r="AC621" s="160"/>
      <c r="AD621" s="160"/>
      <c r="AE621" s="160"/>
      <c r="AF621" s="160"/>
      <c r="AG621" s="160"/>
      <c r="AH621" s="160"/>
      <c r="AI621" s="160"/>
      <c r="AJ621" s="160"/>
      <c r="AK621" s="160"/>
      <c r="AL621" s="160"/>
      <c r="AM621" s="160"/>
      <c r="AN621" s="160"/>
      <c r="AO621" s="160"/>
      <c r="AP621" s="160"/>
      <c r="AQ621" s="160"/>
      <c r="AR621" s="160"/>
      <c r="AS621" s="160"/>
      <c r="AT621" s="160"/>
      <c r="AU621" s="160"/>
      <c r="AV621" s="160"/>
      <c r="AW621" s="188"/>
      <c r="AX621" s="180"/>
      <c r="AY621" s="180"/>
      <c r="AZ621" s="180"/>
      <c r="BA621" s="180"/>
      <c r="BB621" s="123"/>
      <c r="BC621" s="189"/>
      <c r="BD621" s="189"/>
      <c r="BE621" s="189"/>
      <c r="BF621" s="189"/>
      <c r="BG621" s="189"/>
      <c r="BI621" s="177"/>
      <c r="BJ621" s="177"/>
      <c r="BK621" s="177"/>
      <c r="BL621" s="177"/>
      <c r="BM621" s="176"/>
      <c r="BN621" s="176"/>
      <c r="BO621" s="153"/>
      <c r="BP621" s="176"/>
      <c r="BQ621" s="177"/>
      <c r="BR621" s="177"/>
      <c r="BS621" s="177"/>
      <c r="BT621" s="155"/>
      <c r="BU621" s="155"/>
      <c r="BV621" s="151"/>
      <c r="BW621" s="151"/>
      <c r="BX621" s="151"/>
      <c r="BY621" s="151"/>
    </row>
    <row r="622" customFormat="false" ht="12.75" hidden="false" customHeight="false" outlineLevel="0" collapsed="false">
      <c r="A622" s="160"/>
      <c r="B622" s="160"/>
      <c r="C622" s="160"/>
      <c r="D622" s="187"/>
      <c r="E622" s="187"/>
      <c r="F622" s="160"/>
      <c r="G622" s="160"/>
      <c r="H622" s="160"/>
      <c r="I622" s="160"/>
      <c r="J622" s="160"/>
      <c r="K622" s="160"/>
      <c r="L622" s="160"/>
      <c r="M622" s="160"/>
      <c r="N622" s="160"/>
      <c r="O622" s="160"/>
      <c r="P622" s="160"/>
      <c r="Q622" s="160"/>
      <c r="R622" s="160"/>
      <c r="S622" s="160"/>
      <c r="T622" s="143"/>
      <c r="U622" s="160"/>
      <c r="V622" s="160"/>
      <c r="W622" s="160"/>
      <c r="X622" s="160"/>
      <c r="Y622" s="160"/>
      <c r="Z622" s="160"/>
      <c r="AA622" s="160"/>
      <c r="AB622" s="160"/>
      <c r="AC622" s="160"/>
      <c r="AD622" s="160"/>
      <c r="AE622" s="160"/>
      <c r="AF622" s="160"/>
      <c r="AG622" s="160"/>
      <c r="AH622" s="160"/>
      <c r="AI622" s="160"/>
      <c r="AJ622" s="160"/>
      <c r="AK622" s="160"/>
      <c r="AL622" s="160"/>
      <c r="AM622" s="160"/>
      <c r="AN622" s="160"/>
      <c r="AO622" s="160"/>
      <c r="AP622" s="160"/>
      <c r="AQ622" s="160"/>
      <c r="AR622" s="160"/>
      <c r="AS622" s="160"/>
      <c r="AT622" s="160"/>
      <c r="AU622" s="160"/>
      <c r="AV622" s="160"/>
      <c r="AW622" s="188"/>
      <c r="AX622" s="180"/>
      <c r="AY622" s="180"/>
      <c r="AZ622" s="180"/>
      <c r="BA622" s="180"/>
      <c r="BB622" s="123"/>
      <c r="BC622" s="189"/>
      <c r="BD622" s="189"/>
      <c r="BE622" s="189"/>
      <c r="BF622" s="189"/>
      <c r="BG622" s="189"/>
      <c r="BI622" s="177"/>
      <c r="BJ622" s="177"/>
      <c r="BK622" s="177"/>
      <c r="BL622" s="177"/>
      <c r="BM622" s="176"/>
      <c r="BN622" s="176"/>
      <c r="BO622" s="153"/>
      <c r="BP622" s="176"/>
      <c r="BQ622" s="177"/>
      <c r="BR622" s="177"/>
      <c r="BS622" s="177"/>
      <c r="BT622" s="155"/>
      <c r="BU622" s="155"/>
      <c r="BV622" s="151"/>
      <c r="BW622" s="151"/>
      <c r="BX622" s="151"/>
      <c r="BY622" s="151"/>
    </row>
    <row r="623" customFormat="false" ht="12.75" hidden="false" customHeight="false" outlineLevel="0" collapsed="false">
      <c r="A623" s="160"/>
      <c r="B623" s="160"/>
      <c r="C623" s="160"/>
      <c r="D623" s="187"/>
      <c r="E623" s="187"/>
      <c r="F623" s="160"/>
      <c r="G623" s="160"/>
      <c r="H623" s="160"/>
      <c r="I623" s="160"/>
      <c r="J623" s="160"/>
      <c r="K623" s="160"/>
      <c r="L623" s="160"/>
      <c r="M623" s="160"/>
      <c r="N623" s="160"/>
      <c r="O623" s="160"/>
      <c r="P623" s="160"/>
      <c r="Q623" s="160"/>
      <c r="R623" s="160"/>
      <c r="S623" s="160"/>
      <c r="T623" s="143"/>
      <c r="U623" s="160"/>
      <c r="V623" s="160"/>
      <c r="W623" s="160"/>
      <c r="X623" s="160"/>
      <c r="Y623" s="160"/>
      <c r="Z623" s="160"/>
      <c r="AA623" s="160"/>
      <c r="AB623" s="160"/>
      <c r="AC623" s="160"/>
      <c r="AD623" s="160"/>
      <c r="AE623" s="160"/>
      <c r="AF623" s="160"/>
      <c r="AG623" s="160"/>
      <c r="AH623" s="160"/>
      <c r="AI623" s="160"/>
      <c r="AJ623" s="160"/>
      <c r="AK623" s="160"/>
      <c r="AL623" s="160"/>
      <c r="AM623" s="160"/>
      <c r="AN623" s="160"/>
      <c r="AO623" s="160"/>
      <c r="AP623" s="160"/>
      <c r="AQ623" s="160"/>
      <c r="AR623" s="160"/>
      <c r="AS623" s="160"/>
      <c r="AT623" s="160"/>
      <c r="AU623" s="160"/>
      <c r="AV623" s="160"/>
      <c r="AW623" s="188"/>
      <c r="AX623" s="180"/>
      <c r="AY623" s="180"/>
      <c r="AZ623" s="180"/>
      <c r="BA623" s="180"/>
      <c r="BB623" s="123"/>
      <c r="BC623" s="189"/>
      <c r="BD623" s="189"/>
      <c r="BE623" s="189"/>
      <c r="BF623" s="189"/>
      <c r="BG623" s="189"/>
      <c r="BI623" s="177"/>
      <c r="BJ623" s="177"/>
      <c r="BK623" s="177"/>
      <c r="BL623" s="177"/>
      <c r="BM623" s="176"/>
      <c r="BN623" s="176"/>
      <c r="BO623" s="153"/>
      <c r="BP623" s="176"/>
      <c r="BQ623" s="177"/>
      <c r="BR623" s="177"/>
      <c r="BS623" s="177"/>
      <c r="BT623" s="155"/>
      <c r="BU623" s="155"/>
      <c r="BV623" s="151"/>
      <c r="BW623" s="151"/>
      <c r="BX623" s="151"/>
      <c r="BY623" s="151"/>
    </row>
    <row r="624" customFormat="false" ht="12.75" hidden="false" customHeight="false" outlineLevel="0" collapsed="false">
      <c r="A624" s="160"/>
      <c r="B624" s="160"/>
      <c r="C624" s="160"/>
      <c r="D624" s="187"/>
      <c r="E624" s="187"/>
      <c r="F624" s="160"/>
      <c r="G624" s="160"/>
      <c r="H624" s="160"/>
      <c r="I624" s="160"/>
      <c r="J624" s="160"/>
      <c r="K624" s="160"/>
      <c r="L624" s="160"/>
      <c r="M624" s="160"/>
      <c r="N624" s="160"/>
      <c r="O624" s="160"/>
      <c r="P624" s="160"/>
      <c r="Q624" s="160"/>
      <c r="R624" s="160"/>
      <c r="S624" s="160"/>
      <c r="T624" s="143"/>
      <c r="U624" s="160"/>
      <c r="V624" s="160"/>
      <c r="W624" s="160"/>
      <c r="X624" s="160"/>
      <c r="Y624" s="160"/>
      <c r="Z624" s="160"/>
      <c r="AA624" s="160"/>
      <c r="AB624" s="160"/>
      <c r="AC624" s="160"/>
      <c r="AD624" s="160"/>
      <c r="AE624" s="160"/>
      <c r="AF624" s="160"/>
      <c r="AG624" s="160"/>
      <c r="AH624" s="160"/>
      <c r="AI624" s="160"/>
      <c r="AJ624" s="160"/>
      <c r="AK624" s="160"/>
      <c r="AL624" s="160"/>
      <c r="AM624" s="160"/>
      <c r="AN624" s="160"/>
      <c r="AO624" s="160"/>
      <c r="AP624" s="160"/>
      <c r="AQ624" s="160"/>
      <c r="AR624" s="160"/>
      <c r="AS624" s="160"/>
      <c r="AT624" s="160"/>
      <c r="AU624" s="160"/>
      <c r="AV624" s="160"/>
      <c r="AW624" s="188"/>
      <c r="AX624" s="180"/>
      <c r="AY624" s="180"/>
      <c r="AZ624" s="180"/>
      <c r="BA624" s="180"/>
      <c r="BB624" s="123"/>
      <c r="BC624" s="189"/>
      <c r="BD624" s="189"/>
      <c r="BE624" s="189"/>
      <c r="BF624" s="189"/>
      <c r="BG624" s="189"/>
      <c r="BI624" s="177"/>
      <c r="BJ624" s="177"/>
      <c r="BK624" s="177"/>
      <c r="BL624" s="177"/>
      <c r="BM624" s="176"/>
      <c r="BN624" s="176"/>
      <c r="BO624" s="153"/>
      <c r="BP624" s="176"/>
      <c r="BQ624" s="177"/>
      <c r="BR624" s="177"/>
      <c r="BS624" s="177"/>
      <c r="BT624" s="155"/>
      <c r="BU624" s="155"/>
      <c r="BV624" s="151"/>
      <c r="BW624" s="151"/>
      <c r="BX624" s="151"/>
      <c r="BY624" s="151"/>
    </row>
    <row r="625" customFormat="false" ht="12.75" hidden="false" customHeight="false" outlineLevel="0" collapsed="false">
      <c r="A625" s="160"/>
      <c r="B625" s="160"/>
      <c r="C625" s="160"/>
      <c r="D625" s="187"/>
      <c r="E625" s="187"/>
      <c r="F625" s="160"/>
      <c r="G625" s="160"/>
      <c r="H625" s="160"/>
      <c r="I625" s="160"/>
      <c r="J625" s="160"/>
      <c r="K625" s="160"/>
      <c r="L625" s="160"/>
      <c r="M625" s="160"/>
      <c r="N625" s="160"/>
      <c r="O625" s="160"/>
      <c r="P625" s="160"/>
      <c r="Q625" s="160"/>
      <c r="R625" s="160"/>
      <c r="S625" s="160"/>
      <c r="T625" s="143"/>
      <c r="U625" s="160"/>
      <c r="V625" s="160"/>
      <c r="W625" s="160"/>
      <c r="X625" s="160"/>
      <c r="Y625" s="160"/>
      <c r="Z625" s="160"/>
      <c r="AA625" s="160"/>
      <c r="AB625" s="160"/>
      <c r="AC625" s="160"/>
      <c r="AD625" s="160"/>
      <c r="AE625" s="160"/>
      <c r="AF625" s="160"/>
      <c r="AG625" s="160"/>
      <c r="AH625" s="160"/>
      <c r="AI625" s="160"/>
      <c r="AJ625" s="160"/>
      <c r="AK625" s="160"/>
      <c r="AL625" s="160"/>
      <c r="AM625" s="160"/>
      <c r="AN625" s="160"/>
      <c r="AO625" s="160"/>
      <c r="AP625" s="160"/>
      <c r="AQ625" s="160"/>
      <c r="AR625" s="160"/>
      <c r="AS625" s="160"/>
      <c r="AT625" s="160"/>
      <c r="AU625" s="160"/>
      <c r="AV625" s="160"/>
      <c r="AW625" s="188"/>
      <c r="AX625" s="180"/>
      <c r="AY625" s="180"/>
      <c r="AZ625" s="180"/>
      <c r="BA625" s="180"/>
      <c r="BB625" s="123"/>
      <c r="BC625" s="189"/>
      <c r="BD625" s="189"/>
      <c r="BE625" s="189"/>
      <c r="BF625" s="189"/>
      <c r="BG625" s="189"/>
      <c r="BI625" s="177"/>
      <c r="BJ625" s="177"/>
      <c r="BK625" s="177"/>
      <c r="BL625" s="177"/>
      <c r="BM625" s="176"/>
      <c r="BN625" s="176"/>
      <c r="BO625" s="153"/>
      <c r="BP625" s="176"/>
      <c r="BQ625" s="177"/>
      <c r="BR625" s="177"/>
      <c r="BS625" s="177"/>
      <c r="BT625" s="155"/>
      <c r="BU625" s="155"/>
      <c r="BV625" s="151"/>
      <c r="BW625" s="151"/>
      <c r="BX625" s="151"/>
      <c r="BY625" s="151"/>
    </row>
    <row r="626" customFormat="false" ht="12.75" hidden="false" customHeight="false" outlineLevel="0" collapsed="false">
      <c r="A626" s="160"/>
      <c r="B626" s="160"/>
      <c r="C626" s="160"/>
      <c r="D626" s="187"/>
      <c r="E626" s="187"/>
      <c r="F626" s="160"/>
      <c r="G626" s="160"/>
      <c r="H626" s="160"/>
      <c r="I626" s="160"/>
      <c r="J626" s="160"/>
      <c r="K626" s="160"/>
      <c r="L626" s="160"/>
      <c r="M626" s="160"/>
      <c r="N626" s="160"/>
      <c r="O626" s="160"/>
      <c r="P626" s="160"/>
      <c r="Q626" s="160"/>
      <c r="R626" s="160"/>
      <c r="S626" s="160"/>
      <c r="T626" s="143"/>
      <c r="U626" s="160"/>
      <c r="V626" s="160"/>
      <c r="W626" s="160"/>
      <c r="X626" s="160"/>
      <c r="Y626" s="160"/>
      <c r="Z626" s="160"/>
      <c r="AA626" s="160"/>
      <c r="AB626" s="160"/>
      <c r="AC626" s="160"/>
      <c r="AD626" s="160"/>
      <c r="AE626" s="160"/>
      <c r="AF626" s="160"/>
      <c r="AG626" s="160"/>
      <c r="AH626" s="160"/>
      <c r="AI626" s="160"/>
      <c r="AJ626" s="160"/>
      <c r="AK626" s="160"/>
      <c r="AL626" s="160"/>
      <c r="AM626" s="160"/>
      <c r="AN626" s="160"/>
      <c r="AO626" s="160"/>
      <c r="AP626" s="160"/>
      <c r="AQ626" s="160"/>
      <c r="AR626" s="160"/>
      <c r="AS626" s="160"/>
      <c r="AT626" s="160"/>
      <c r="AU626" s="160"/>
      <c r="AV626" s="160"/>
      <c r="AW626" s="188"/>
      <c r="AX626" s="180"/>
      <c r="AY626" s="180"/>
      <c r="AZ626" s="180"/>
      <c r="BA626" s="180"/>
      <c r="BB626" s="123"/>
      <c r="BC626" s="189"/>
      <c r="BD626" s="189"/>
      <c r="BE626" s="189"/>
      <c r="BF626" s="189"/>
      <c r="BG626" s="189"/>
      <c r="BI626" s="177"/>
      <c r="BJ626" s="177"/>
      <c r="BK626" s="177"/>
      <c r="BL626" s="177"/>
      <c r="BM626" s="176"/>
      <c r="BN626" s="176"/>
      <c r="BO626" s="153"/>
      <c r="BP626" s="176"/>
      <c r="BQ626" s="177"/>
      <c r="BR626" s="177"/>
      <c r="BS626" s="177"/>
      <c r="BT626" s="155"/>
      <c r="BU626" s="155"/>
      <c r="BV626" s="151"/>
      <c r="BW626" s="151"/>
      <c r="BX626" s="151"/>
      <c r="BY626" s="151"/>
    </row>
    <row r="627" customFormat="false" ht="12.75" hidden="false" customHeight="false" outlineLevel="0" collapsed="false">
      <c r="A627" s="160"/>
      <c r="B627" s="160"/>
      <c r="C627" s="160"/>
      <c r="D627" s="187"/>
      <c r="E627" s="187"/>
      <c r="F627" s="160"/>
      <c r="G627" s="160"/>
      <c r="H627" s="160"/>
      <c r="I627" s="160"/>
      <c r="J627" s="160"/>
      <c r="K627" s="160"/>
      <c r="L627" s="160"/>
      <c r="M627" s="160"/>
      <c r="N627" s="160"/>
      <c r="O627" s="160"/>
      <c r="P627" s="160"/>
      <c r="Q627" s="160"/>
      <c r="R627" s="160"/>
      <c r="S627" s="160"/>
      <c r="T627" s="143"/>
      <c r="U627" s="160"/>
      <c r="V627" s="160"/>
      <c r="W627" s="160"/>
      <c r="X627" s="160"/>
      <c r="Y627" s="160"/>
      <c r="Z627" s="160"/>
      <c r="AA627" s="160"/>
      <c r="AB627" s="160"/>
      <c r="AC627" s="160"/>
      <c r="AD627" s="160"/>
      <c r="AE627" s="160"/>
      <c r="AF627" s="160"/>
      <c r="AG627" s="160"/>
      <c r="AH627" s="160"/>
      <c r="AI627" s="160"/>
      <c r="AJ627" s="160"/>
      <c r="AK627" s="160"/>
      <c r="AL627" s="160"/>
      <c r="AM627" s="160"/>
      <c r="AN627" s="160"/>
      <c r="AO627" s="160"/>
      <c r="AP627" s="160"/>
      <c r="AQ627" s="160"/>
      <c r="AR627" s="160"/>
      <c r="AS627" s="160"/>
      <c r="AT627" s="160"/>
      <c r="AU627" s="160"/>
      <c r="AV627" s="160"/>
      <c r="AW627" s="188"/>
      <c r="AX627" s="180"/>
      <c r="AY627" s="180"/>
      <c r="AZ627" s="180"/>
      <c r="BA627" s="180"/>
      <c r="BB627" s="123"/>
      <c r="BC627" s="189"/>
      <c r="BD627" s="189"/>
      <c r="BE627" s="189"/>
      <c r="BF627" s="189"/>
      <c r="BG627" s="189"/>
      <c r="BI627" s="177"/>
      <c r="BJ627" s="177"/>
      <c r="BK627" s="177"/>
      <c r="BL627" s="177"/>
      <c r="BM627" s="176"/>
      <c r="BN627" s="176"/>
      <c r="BO627" s="153"/>
      <c r="BP627" s="176"/>
      <c r="BQ627" s="177"/>
      <c r="BR627" s="177"/>
      <c r="BS627" s="177"/>
      <c r="BT627" s="155"/>
      <c r="BU627" s="155"/>
      <c r="BV627" s="151"/>
      <c r="BW627" s="151"/>
      <c r="BX627" s="151"/>
      <c r="BY627" s="151"/>
    </row>
    <row r="628" customFormat="false" ht="12.75" hidden="false" customHeight="false" outlineLevel="0" collapsed="false">
      <c r="A628" s="160"/>
      <c r="B628" s="160"/>
      <c r="C628" s="160"/>
      <c r="D628" s="187"/>
      <c r="E628" s="187"/>
      <c r="F628" s="160"/>
      <c r="G628" s="160"/>
      <c r="H628" s="160"/>
      <c r="I628" s="160"/>
      <c r="J628" s="160"/>
      <c r="K628" s="160"/>
      <c r="L628" s="160"/>
      <c r="M628" s="160"/>
      <c r="N628" s="160"/>
      <c r="O628" s="160"/>
      <c r="P628" s="160"/>
      <c r="Q628" s="160"/>
      <c r="R628" s="160"/>
      <c r="S628" s="160"/>
      <c r="T628" s="143"/>
      <c r="U628" s="160"/>
      <c r="V628" s="160"/>
      <c r="W628" s="160"/>
      <c r="X628" s="160"/>
      <c r="Y628" s="160"/>
      <c r="Z628" s="160"/>
      <c r="AA628" s="160"/>
      <c r="AB628" s="160"/>
      <c r="AC628" s="160"/>
      <c r="AD628" s="160"/>
      <c r="AE628" s="160"/>
      <c r="AF628" s="160"/>
      <c r="AG628" s="160"/>
      <c r="AH628" s="160"/>
      <c r="AI628" s="160"/>
      <c r="AJ628" s="160"/>
      <c r="AK628" s="160"/>
      <c r="AL628" s="160"/>
      <c r="AM628" s="160"/>
      <c r="AN628" s="160"/>
      <c r="AO628" s="160"/>
      <c r="AP628" s="160"/>
      <c r="AQ628" s="160"/>
      <c r="AR628" s="160"/>
      <c r="AS628" s="160"/>
      <c r="AT628" s="160"/>
      <c r="AU628" s="160"/>
      <c r="AV628" s="160"/>
      <c r="AW628" s="188"/>
      <c r="AX628" s="180"/>
      <c r="AY628" s="180"/>
      <c r="AZ628" s="180"/>
      <c r="BA628" s="180"/>
      <c r="BB628" s="123"/>
      <c r="BC628" s="189"/>
      <c r="BD628" s="189"/>
      <c r="BE628" s="189"/>
      <c r="BF628" s="189"/>
      <c r="BG628" s="189"/>
      <c r="BI628" s="177"/>
      <c r="BJ628" s="177"/>
      <c r="BK628" s="177"/>
      <c r="BL628" s="177"/>
      <c r="BM628" s="176"/>
      <c r="BN628" s="176"/>
      <c r="BO628" s="153"/>
      <c r="BP628" s="176"/>
      <c r="BQ628" s="177"/>
      <c r="BR628" s="177"/>
      <c r="BS628" s="177"/>
      <c r="BT628" s="155"/>
      <c r="BU628" s="155"/>
      <c r="BV628" s="151"/>
      <c r="BW628" s="151"/>
      <c r="BX628" s="151"/>
      <c r="BY628" s="151"/>
    </row>
    <row r="629" customFormat="false" ht="12.75" hidden="false" customHeight="false" outlineLevel="0" collapsed="false">
      <c r="A629" s="160"/>
      <c r="B629" s="160"/>
      <c r="C629" s="160"/>
      <c r="D629" s="187"/>
      <c r="E629" s="187"/>
      <c r="F629" s="160"/>
      <c r="G629" s="160"/>
      <c r="H629" s="160"/>
      <c r="I629" s="160"/>
      <c r="J629" s="160"/>
      <c r="K629" s="160"/>
      <c r="L629" s="160"/>
      <c r="M629" s="160"/>
      <c r="N629" s="160"/>
      <c r="O629" s="160"/>
      <c r="P629" s="160"/>
      <c r="Q629" s="160"/>
      <c r="R629" s="160"/>
      <c r="S629" s="160"/>
      <c r="T629" s="143"/>
      <c r="U629" s="160"/>
      <c r="V629" s="160"/>
      <c r="W629" s="160"/>
      <c r="X629" s="160"/>
      <c r="Y629" s="160"/>
      <c r="Z629" s="160"/>
      <c r="AA629" s="160"/>
      <c r="AB629" s="160"/>
      <c r="AC629" s="160"/>
      <c r="AD629" s="160"/>
      <c r="AE629" s="160"/>
      <c r="AF629" s="160"/>
      <c r="AG629" s="160"/>
      <c r="AH629" s="160"/>
      <c r="AI629" s="160"/>
      <c r="AJ629" s="160"/>
      <c r="AK629" s="160"/>
      <c r="AL629" s="160"/>
      <c r="AM629" s="160"/>
      <c r="AN629" s="160"/>
      <c r="AO629" s="160"/>
      <c r="AP629" s="160"/>
      <c r="AQ629" s="160"/>
      <c r="AR629" s="160"/>
      <c r="AS629" s="160"/>
      <c r="AT629" s="160"/>
      <c r="AU629" s="160"/>
      <c r="AV629" s="160"/>
      <c r="AW629" s="188"/>
      <c r="AX629" s="180"/>
      <c r="AY629" s="180"/>
      <c r="AZ629" s="180"/>
      <c r="BA629" s="180"/>
      <c r="BB629" s="123"/>
      <c r="BC629" s="189"/>
      <c r="BD629" s="189"/>
      <c r="BE629" s="189"/>
      <c r="BF629" s="189"/>
      <c r="BG629" s="189"/>
      <c r="BI629" s="177"/>
      <c r="BJ629" s="177"/>
      <c r="BK629" s="177"/>
      <c r="BL629" s="177"/>
      <c r="BM629" s="176"/>
      <c r="BN629" s="176"/>
      <c r="BO629" s="153"/>
      <c r="BP629" s="176"/>
      <c r="BQ629" s="177"/>
      <c r="BR629" s="177"/>
      <c r="BS629" s="177"/>
      <c r="BT629" s="155"/>
      <c r="BU629" s="155"/>
      <c r="BV629" s="151"/>
      <c r="BW629" s="151"/>
      <c r="BX629" s="151"/>
      <c r="BY629" s="151"/>
    </row>
    <row r="630" customFormat="false" ht="12.75" hidden="false" customHeight="false" outlineLevel="0" collapsed="false">
      <c r="A630" s="160"/>
      <c r="B630" s="160"/>
      <c r="C630" s="160"/>
      <c r="D630" s="187"/>
      <c r="E630" s="187"/>
      <c r="F630" s="160"/>
      <c r="G630" s="160"/>
      <c r="H630" s="160"/>
      <c r="I630" s="160"/>
      <c r="J630" s="160"/>
      <c r="K630" s="160"/>
      <c r="L630" s="160"/>
      <c r="M630" s="160"/>
      <c r="N630" s="160"/>
      <c r="O630" s="160"/>
      <c r="P630" s="160"/>
      <c r="Q630" s="160"/>
      <c r="R630" s="160"/>
      <c r="S630" s="160"/>
      <c r="T630" s="143"/>
      <c r="U630" s="160"/>
      <c r="V630" s="160"/>
      <c r="W630" s="160"/>
      <c r="X630" s="160"/>
      <c r="Y630" s="160"/>
      <c r="Z630" s="160"/>
      <c r="AA630" s="160"/>
      <c r="AB630" s="160"/>
      <c r="AC630" s="160"/>
      <c r="AD630" s="160"/>
      <c r="AE630" s="160"/>
      <c r="AF630" s="160"/>
      <c r="AG630" s="160"/>
      <c r="AH630" s="160"/>
      <c r="AI630" s="160"/>
      <c r="AJ630" s="160"/>
      <c r="AK630" s="160"/>
      <c r="AL630" s="160"/>
      <c r="AM630" s="160"/>
      <c r="AN630" s="160"/>
      <c r="AO630" s="160"/>
      <c r="AP630" s="160"/>
      <c r="AQ630" s="160"/>
      <c r="AR630" s="160"/>
      <c r="AS630" s="160"/>
      <c r="AT630" s="160"/>
      <c r="AU630" s="160"/>
      <c r="AV630" s="160"/>
      <c r="AW630" s="188"/>
      <c r="AX630" s="180"/>
      <c r="AY630" s="180"/>
      <c r="AZ630" s="180"/>
      <c r="BA630" s="180"/>
      <c r="BB630" s="123"/>
      <c r="BC630" s="189"/>
      <c r="BD630" s="189"/>
      <c r="BE630" s="189"/>
      <c r="BF630" s="189"/>
      <c r="BG630" s="189"/>
      <c r="BI630" s="177"/>
      <c r="BJ630" s="177"/>
      <c r="BK630" s="177"/>
      <c r="BL630" s="177"/>
      <c r="BM630" s="176"/>
      <c r="BN630" s="176"/>
      <c r="BO630" s="153"/>
      <c r="BP630" s="176"/>
      <c r="BQ630" s="177"/>
      <c r="BR630" s="177"/>
      <c r="BS630" s="177"/>
      <c r="BT630" s="155"/>
      <c r="BU630" s="155"/>
      <c r="BV630" s="151"/>
      <c r="BW630" s="151"/>
      <c r="BX630" s="151"/>
      <c r="BY630" s="151"/>
    </row>
    <row r="631" customFormat="false" ht="12.75" hidden="false" customHeight="false" outlineLevel="0" collapsed="false">
      <c r="A631" s="160"/>
      <c r="B631" s="160"/>
      <c r="C631" s="160"/>
      <c r="D631" s="187"/>
      <c r="E631" s="187"/>
      <c r="F631" s="160"/>
      <c r="G631" s="160"/>
      <c r="H631" s="160"/>
      <c r="I631" s="160"/>
      <c r="J631" s="160"/>
      <c r="K631" s="160"/>
      <c r="L631" s="160"/>
      <c r="M631" s="160"/>
      <c r="N631" s="160"/>
      <c r="O631" s="160"/>
      <c r="P631" s="160"/>
      <c r="Q631" s="160"/>
      <c r="R631" s="160"/>
      <c r="S631" s="160"/>
      <c r="T631" s="143"/>
      <c r="U631" s="160"/>
      <c r="V631" s="160"/>
      <c r="W631" s="160"/>
      <c r="X631" s="160"/>
      <c r="Y631" s="160"/>
      <c r="Z631" s="160"/>
      <c r="AA631" s="160"/>
      <c r="AB631" s="160"/>
      <c r="AC631" s="160"/>
      <c r="AD631" s="160"/>
      <c r="AE631" s="160"/>
      <c r="AF631" s="160"/>
      <c r="AG631" s="160"/>
      <c r="AH631" s="160"/>
      <c r="AI631" s="160"/>
      <c r="AJ631" s="160"/>
      <c r="AK631" s="160"/>
      <c r="AL631" s="160"/>
      <c r="AM631" s="160"/>
      <c r="AN631" s="160"/>
      <c r="AO631" s="160"/>
      <c r="AP631" s="160"/>
      <c r="AQ631" s="160"/>
      <c r="AR631" s="160"/>
      <c r="AS631" s="160"/>
      <c r="AT631" s="160"/>
      <c r="AU631" s="160"/>
      <c r="AV631" s="160"/>
      <c r="AW631" s="188"/>
      <c r="AX631" s="180"/>
      <c r="AY631" s="180"/>
      <c r="AZ631" s="180"/>
      <c r="BA631" s="180"/>
      <c r="BB631" s="123"/>
      <c r="BC631" s="189"/>
      <c r="BD631" s="189"/>
      <c r="BE631" s="189"/>
      <c r="BF631" s="189"/>
      <c r="BG631" s="189"/>
      <c r="BI631" s="177"/>
      <c r="BJ631" s="177"/>
      <c r="BK631" s="177"/>
      <c r="BL631" s="177"/>
      <c r="BM631" s="176"/>
      <c r="BN631" s="176"/>
      <c r="BO631" s="153"/>
      <c r="BP631" s="176"/>
      <c r="BQ631" s="177"/>
      <c r="BR631" s="177"/>
      <c r="BS631" s="177"/>
      <c r="BT631" s="155"/>
      <c r="BU631" s="155"/>
      <c r="BV631" s="151"/>
      <c r="BW631" s="151"/>
      <c r="BX631" s="151"/>
      <c r="BY631" s="151"/>
    </row>
    <row r="632" customFormat="false" ht="12.75" hidden="false" customHeight="false" outlineLevel="0" collapsed="false">
      <c r="A632" s="160"/>
      <c r="B632" s="160"/>
      <c r="C632" s="160"/>
      <c r="D632" s="187"/>
      <c r="E632" s="187"/>
      <c r="F632" s="160"/>
      <c r="G632" s="160"/>
      <c r="H632" s="160"/>
      <c r="I632" s="160"/>
      <c r="J632" s="160"/>
      <c r="K632" s="160"/>
      <c r="L632" s="160"/>
      <c r="M632" s="160"/>
      <c r="N632" s="160"/>
      <c r="O632" s="160"/>
      <c r="P632" s="160"/>
      <c r="Q632" s="160"/>
      <c r="R632" s="160"/>
      <c r="S632" s="160"/>
      <c r="T632" s="143"/>
      <c r="U632" s="160"/>
      <c r="V632" s="160"/>
      <c r="W632" s="160"/>
      <c r="X632" s="160"/>
      <c r="Y632" s="160"/>
      <c r="Z632" s="160"/>
      <c r="AA632" s="160"/>
      <c r="AB632" s="160"/>
      <c r="AC632" s="160"/>
      <c r="AD632" s="160"/>
      <c r="AE632" s="160"/>
      <c r="AF632" s="160"/>
      <c r="AG632" s="160"/>
      <c r="AH632" s="160"/>
      <c r="AI632" s="160"/>
      <c r="AJ632" s="160"/>
      <c r="AK632" s="160"/>
      <c r="AL632" s="160"/>
      <c r="AM632" s="160"/>
      <c r="AN632" s="160"/>
      <c r="AO632" s="160"/>
      <c r="AP632" s="160"/>
      <c r="AQ632" s="160"/>
      <c r="AR632" s="160"/>
      <c r="AS632" s="160"/>
      <c r="AT632" s="160"/>
      <c r="AU632" s="160"/>
      <c r="AV632" s="160"/>
      <c r="AW632" s="188"/>
      <c r="AX632" s="180"/>
      <c r="AY632" s="180"/>
      <c r="AZ632" s="180"/>
      <c r="BA632" s="180"/>
      <c r="BB632" s="123"/>
      <c r="BC632" s="189"/>
      <c r="BD632" s="189"/>
      <c r="BE632" s="189"/>
      <c r="BF632" s="189"/>
      <c r="BG632" s="189"/>
      <c r="BI632" s="177"/>
      <c r="BJ632" s="177"/>
      <c r="BK632" s="177"/>
      <c r="BL632" s="177"/>
      <c r="BM632" s="176"/>
      <c r="BN632" s="176"/>
      <c r="BO632" s="153"/>
      <c r="BP632" s="176"/>
      <c r="BQ632" s="177"/>
      <c r="BR632" s="177"/>
      <c r="BS632" s="177"/>
      <c r="BT632" s="155"/>
      <c r="BU632" s="155"/>
      <c r="BV632" s="151"/>
      <c r="BW632" s="151"/>
      <c r="BX632" s="151"/>
      <c r="BY632" s="151"/>
    </row>
    <row r="633" customFormat="false" ht="12.75" hidden="false" customHeight="false" outlineLevel="0" collapsed="false">
      <c r="A633" s="160"/>
      <c r="B633" s="160"/>
      <c r="C633" s="160"/>
      <c r="D633" s="187"/>
      <c r="E633" s="187"/>
      <c r="F633" s="160"/>
      <c r="G633" s="160"/>
      <c r="H633" s="160"/>
      <c r="I633" s="160"/>
      <c r="J633" s="160"/>
      <c r="K633" s="160"/>
      <c r="L633" s="160"/>
      <c r="M633" s="160"/>
      <c r="N633" s="160"/>
      <c r="O633" s="160"/>
      <c r="P633" s="160"/>
      <c r="Q633" s="160"/>
      <c r="R633" s="160"/>
      <c r="S633" s="160"/>
      <c r="T633" s="143"/>
      <c r="U633" s="160"/>
      <c r="V633" s="160"/>
      <c r="W633" s="160"/>
      <c r="X633" s="160"/>
      <c r="Y633" s="160"/>
      <c r="Z633" s="160"/>
      <c r="AA633" s="160"/>
      <c r="AB633" s="160"/>
      <c r="AC633" s="160"/>
      <c r="AD633" s="160"/>
      <c r="AE633" s="160"/>
      <c r="AF633" s="160"/>
      <c r="AG633" s="160"/>
      <c r="AH633" s="160"/>
      <c r="AI633" s="160"/>
      <c r="AJ633" s="160"/>
      <c r="AK633" s="160"/>
      <c r="AL633" s="160"/>
      <c r="AM633" s="160"/>
      <c r="AN633" s="160"/>
      <c r="AO633" s="160"/>
      <c r="AP633" s="160"/>
      <c r="AQ633" s="160"/>
      <c r="AR633" s="160"/>
      <c r="AS633" s="160"/>
      <c r="AT633" s="160"/>
      <c r="AU633" s="160"/>
      <c r="AV633" s="160"/>
      <c r="AW633" s="188"/>
      <c r="AX633" s="180"/>
      <c r="AY633" s="180"/>
      <c r="AZ633" s="180"/>
      <c r="BA633" s="180"/>
      <c r="BB633" s="123"/>
      <c r="BC633" s="189"/>
      <c r="BD633" s="189"/>
      <c r="BE633" s="189"/>
      <c r="BF633" s="189"/>
      <c r="BG633" s="189"/>
      <c r="BI633" s="177"/>
      <c r="BJ633" s="177"/>
      <c r="BK633" s="177"/>
      <c r="BL633" s="177"/>
      <c r="BM633" s="176"/>
      <c r="BN633" s="176"/>
      <c r="BO633" s="153"/>
      <c r="BP633" s="176"/>
      <c r="BQ633" s="177"/>
      <c r="BR633" s="177"/>
      <c r="BS633" s="177"/>
      <c r="BT633" s="155"/>
      <c r="BU633" s="155"/>
      <c r="BV633" s="151"/>
      <c r="BW633" s="151"/>
      <c r="BX633" s="151"/>
      <c r="BY633" s="151"/>
    </row>
    <row r="634" customFormat="false" ht="12.75" hidden="false" customHeight="false" outlineLevel="0" collapsed="false">
      <c r="A634" s="160"/>
      <c r="B634" s="160"/>
      <c r="C634" s="160"/>
      <c r="D634" s="187"/>
      <c r="E634" s="187"/>
      <c r="F634" s="160"/>
      <c r="G634" s="160"/>
      <c r="H634" s="160"/>
      <c r="I634" s="160"/>
      <c r="J634" s="160"/>
      <c r="K634" s="160"/>
      <c r="L634" s="160"/>
      <c r="M634" s="160"/>
      <c r="N634" s="160"/>
      <c r="O634" s="160"/>
      <c r="P634" s="160"/>
      <c r="Q634" s="160"/>
      <c r="R634" s="160"/>
      <c r="S634" s="160"/>
      <c r="T634" s="143"/>
      <c r="U634" s="160"/>
      <c r="V634" s="160"/>
      <c r="W634" s="160"/>
      <c r="X634" s="160"/>
      <c r="Y634" s="160"/>
      <c r="Z634" s="160"/>
      <c r="AA634" s="160"/>
      <c r="AB634" s="160"/>
      <c r="AC634" s="160"/>
      <c r="AD634" s="160"/>
      <c r="AE634" s="160"/>
      <c r="AF634" s="160"/>
      <c r="AG634" s="160"/>
      <c r="AH634" s="160"/>
      <c r="AI634" s="160"/>
      <c r="AJ634" s="160"/>
      <c r="AK634" s="160"/>
      <c r="AL634" s="160"/>
      <c r="AM634" s="160"/>
      <c r="AN634" s="160"/>
      <c r="AO634" s="160"/>
      <c r="AP634" s="160"/>
      <c r="AQ634" s="160"/>
      <c r="AR634" s="160"/>
      <c r="AS634" s="160"/>
      <c r="AT634" s="160"/>
      <c r="AU634" s="160"/>
      <c r="AV634" s="160"/>
      <c r="AW634" s="188"/>
      <c r="AX634" s="180"/>
      <c r="AY634" s="180"/>
      <c r="AZ634" s="180"/>
      <c r="BA634" s="180"/>
      <c r="BB634" s="123"/>
      <c r="BC634" s="189"/>
      <c r="BD634" s="189"/>
      <c r="BE634" s="189"/>
      <c r="BF634" s="189"/>
      <c r="BG634" s="189"/>
      <c r="BI634" s="177"/>
      <c r="BJ634" s="177"/>
      <c r="BK634" s="177"/>
      <c r="BL634" s="177"/>
      <c r="BM634" s="176"/>
      <c r="BN634" s="176"/>
      <c r="BO634" s="153"/>
      <c r="BP634" s="176"/>
      <c r="BQ634" s="177"/>
      <c r="BR634" s="177"/>
      <c r="BS634" s="177"/>
      <c r="BT634" s="155"/>
      <c r="BU634" s="155"/>
      <c r="BV634" s="151"/>
      <c r="BW634" s="151"/>
      <c r="BX634" s="151"/>
      <c r="BY634" s="151"/>
    </row>
    <row r="635" customFormat="false" ht="12.75" hidden="false" customHeight="false" outlineLevel="0" collapsed="false">
      <c r="A635" s="160"/>
      <c r="B635" s="160"/>
      <c r="C635" s="160"/>
      <c r="D635" s="187"/>
      <c r="E635" s="187"/>
      <c r="F635" s="160"/>
      <c r="G635" s="160"/>
      <c r="H635" s="160"/>
      <c r="I635" s="160"/>
      <c r="J635" s="160"/>
      <c r="K635" s="160"/>
      <c r="L635" s="160"/>
      <c r="M635" s="160"/>
      <c r="N635" s="160"/>
      <c r="O635" s="160"/>
      <c r="P635" s="160"/>
      <c r="Q635" s="160"/>
      <c r="R635" s="160"/>
      <c r="S635" s="160"/>
      <c r="T635" s="143"/>
      <c r="U635" s="160"/>
      <c r="V635" s="160"/>
      <c r="W635" s="160"/>
      <c r="X635" s="160"/>
      <c r="Y635" s="160"/>
      <c r="Z635" s="160"/>
      <c r="AA635" s="160"/>
      <c r="AB635" s="160"/>
      <c r="AC635" s="160"/>
      <c r="AD635" s="160"/>
      <c r="AE635" s="160"/>
      <c r="AF635" s="160"/>
      <c r="AG635" s="160"/>
      <c r="AH635" s="160"/>
      <c r="AI635" s="160"/>
      <c r="AJ635" s="160"/>
      <c r="AK635" s="160"/>
      <c r="AL635" s="160"/>
      <c r="AM635" s="160"/>
      <c r="AN635" s="160"/>
      <c r="AO635" s="160"/>
      <c r="AP635" s="160"/>
      <c r="AQ635" s="160"/>
      <c r="AR635" s="160"/>
      <c r="AS635" s="160"/>
      <c r="AT635" s="160"/>
      <c r="AU635" s="160"/>
      <c r="AV635" s="160"/>
      <c r="AW635" s="188"/>
      <c r="AX635" s="180"/>
      <c r="AY635" s="180"/>
      <c r="AZ635" s="180"/>
      <c r="BA635" s="180"/>
      <c r="BB635" s="123"/>
      <c r="BC635" s="189"/>
      <c r="BD635" s="189"/>
      <c r="BE635" s="189"/>
      <c r="BF635" s="189"/>
      <c r="BG635" s="189"/>
      <c r="BI635" s="177"/>
      <c r="BJ635" s="177"/>
      <c r="BK635" s="177"/>
      <c r="BL635" s="177"/>
      <c r="BM635" s="176"/>
      <c r="BN635" s="176"/>
      <c r="BO635" s="153"/>
      <c r="BP635" s="176"/>
      <c r="BQ635" s="177"/>
      <c r="BR635" s="177"/>
      <c r="BS635" s="177"/>
      <c r="BT635" s="155"/>
      <c r="BU635" s="155"/>
      <c r="BV635" s="151"/>
      <c r="BW635" s="151"/>
      <c r="BX635" s="151"/>
      <c r="BY635" s="151"/>
    </row>
    <row r="636" customFormat="false" ht="12.75" hidden="false" customHeight="false" outlineLevel="0" collapsed="false">
      <c r="A636" s="160"/>
      <c r="B636" s="160"/>
      <c r="C636" s="160"/>
      <c r="D636" s="187"/>
      <c r="E636" s="187"/>
      <c r="F636" s="160"/>
      <c r="G636" s="160"/>
      <c r="H636" s="160"/>
      <c r="I636" s="160"/>
      <c r="J636" s="160"/>
      <c r="K636" s="160"/>
      <c r="L636" s="160"/>
      <c r="M636" s="160"/>
      <c r="N636" s="160"/>
      <c r="O636" s="160"/>
      <c r="P636" s="160"/>
      <c r="Q636" s="160"/>
      <c r="R636" s="160"/>
      <c r="S636" s="160"/>
      <c r="T636" s="143"/>
      <c r="U636" s="160"/>
      <c r="V636" s="160"/>
      <c r="W636" s="160"/>
      <c r="X636" s="160"/>
      <c r="Y636" s="160"/>
      <c r="Z636" s="160"/>
      <c r="AA636" s="160"/>
      <c r="AB636" s="160"/>
      <c r="AC636" s="160"/>
      <c r="AD636" s="160"/>
      <c r="AE636" s="160"/>
      <c r="AF636" s="160"/>
      <c r="AG636" s="160"/>
      <c r="AH636" s="160"/>
      <c r="AI636" s="160"/>
      <c r="AJ636" s="160"/>
      <c r="AK636" s="160"/>
      <c r="AL636" s="160"/>
      <c r="AM636" s="160"/>
      <c r="AN636" s="160"/>
      <c r="AO636" s="160"/>
      <c r="AP636" s="160"/>
      <c r="AQ636" s="160"/>
      <c r="AR636" s="160"/>
      <c r="AS636" s="160"/>
      <c r="AT636" s="160"/>
      <c r="AU636" s="160"/>
      <c r="AV636" s="160"/>
      <c r="AW636" s="188"/>
      <c r="AX636" s="180"/>
      <c r="AY636" s="180"/>
      <c r="AZ636" s="180"/>
      <c r="BA636" s="180"/>
      <c r="BB636" s="123"/>
      <c r="BC636" s="189"/>
      <c r="BD636" s="189"/>
      <c r="BE636" s="189"/>
      <c r="BF636" s="189"/>
      <c r="BG636" s="189"/>
      <c r="BI636" s="177"/>
      <c r="BJ636" s="177"/>
      <c r="BK636" s="177"/>
      <c r="BL636" s="177"/>
      <c r="BM636" s="176"/>
      <c r="BN636" s="176"/>
      <c r="BO636" s="153"/>
      <c r="BP636" s="176"/>
      <c r="BQ636" s="177"/>
      <c r="BR636" s="177"/>
      <c r="BS636" s="177"/>
      <c r="BT636" s="155"/>
      <c r="BU636" s="155"/>
      <c r="BV636" s="151"/>
      <c r="BW636" s="151"/>
      <c r="BX636" s="151"/>
      <c r="BY636" s="151"/>
    </row>
    <row r="637" customFormat="false" ht="12.75" hidden="false" customHeight="false" outlineLevel="0" collapsed="false">
      <c r="A637" s="160"/>
      <c r="B637" s="160"/>
      <c r="C637" s="160"/>
      <c r="D637" s="187"/>
      <c r="E637" s="187"/>
      <c r="F637" s="160"/>
      <c r="G637" s="160"/>
      <c r="H637" s="160"/>
      <c r="I637" s="160"/>
      <c r="J637" s="160"/>
      <c r="K637" s="160"/>
      <c r="L637" s="160"/>
      <c r="M637" s="160"/>
      <c r="N637" s="160"/>
      <c r="O637" s="160"/>
      <c r="P637" s="160"/>
      <c r="Q637" s="160"/>
      <c r="R637" s="160"/>
      <c r="S637" s="160"/>
      <c r="T637" s="143"/>
      <c r="U637" s="160"/>
      <c r="V637" s="160"/>
      <c r="W637" s="160"/>
      <c r="X637" s="160"/>
      <c r="Y637" s="160"/>
      <c r="Z637" s="160"/>
      <c r="AA637" s="160"/>
      <c r="AB637" s="160"/>
      <c r="AC637" s="160"/>
      <c r="AD637" s="160"/>
      <c r="AE637" s="160"/>
      <c r="AF637" s="160"/>
      <c r="AG637" s="160"/>
      <c r="AH637" s="160"/>
      <c r="AI637" s="160"/>
      <c r="AJ637" s="160"/>
      <c r="AK637" s="160"/>
      <c r="AL637" s="160"/>
      <c r="AM637" s="160"/>
      <c r="AN637" s="160"/>
      <c r="AO637" s="160"/>
      <c r="AP637" s="160"/>
      <c r="AQ637" s="160"/>
      <c r="AR637" s="160"/>
      <c r="AS637" s="160"/>
      <c r="AT637" s="160"/>
      <c r="AU637" s="160"/>
      <c r="AV637" s="160"/>
      <c r="AW637" s="188"/>
      <c r="AX637" s="180"/>
      <c r="AY637" s="180"/>
      <c r="AZ637" s="180"/>
      <c r="BA637" s="180"/>
      <c r="BB637" s="123"/>
      <c r="BC637" s="189"/>
      <c r="BD637" s="189"/>
      <c r="BE637" s="189"/>
      <c r="BF637" s="189"/>
      <c r="BG637" s="189"/>
      <c r="BI637" s="177"/>
      <c r="BJ637" s="177"/>
      <c r="BK637" s="177"/>
      <c r="BL637" s="177"/>
      <c r="BM637" s="176"/>
      <c r="BN637" s="176"/>
      <c r="BO637" s="153"/>
      <c r="BP637" s="176"/>
      <c r="BQ637" s="177"/>
      <c r="BR637" s="177"/>
      <c r="BS637" s="177"/>
      <c r="BT637" s="155"/>
      <c r="BU637" s="155"/>
      <c r="BV637" s="151"/>
      <c r="BW637" s="151"/>
      <c r="BX637" s="151"/>
      <c r="BY637" s="151"/>
    </row>
    <row r="638" customFormat="false" ht="12.75" hidden="false" customHeight="false" outlineLevel="0" collapsed="false">
      <c r="A638" s="160"/>
      <c r="B638" s="160"/>
      <c r="C638" s="160"/>
      <c r="D638" s="187"/>
      <c r="E638" s="187"/>
      <c r="F638" s="160"/>
      <c r="G638" s="160"/>
      <c r="H638" s="160"/>
      <c r="I638" s="160"/>
      <c r="J638" s="160"/>
      <c r="K638" s="160"/>
      <c r="L638" s="160"/>
      <c r="M638" s="160"/>
      <c r="N638" s="160"/>
      <c r="O638" s="160"/>
      <c r="P638" s="160"/>
      <c r="Q638" s="160"/>
      <c r="R638" s="160"/>
      <c r="S638" s="160"/>
      <c r="T638" s="143"/>
      <c r="U638" s="160"/>
      <c r="V638" s="160"/>
      <c r="W638" s="160"/>
      <c r="X638" s="160"/>
      <c r="Y638" s="160"/>
      <c r="Z638" s="160"/>
      <c r="AA638" s="160"/>
      <c r="AB638" s="160"/>
      <c r="AC638" s="160"/>
      <c r="AD638" s="160"/>
      <c r="AE638" s="160"/>
      <c r="AF638" s="160"/>
      <c r="AG638" s="160"/>
      <c r="AH638" s="160"/>
      <c r="AI638" s="160"/>
      <c r="AJ638" s="160"/>
      <c r="AK638" s="160"/>
      <c r="AL638" s="160"/>
      <c r="AM638" s="160"/>
      <c r="AN638" s="160"/>
      <c r="AO638" s="160"/>
      <c r="AP638" s="160"/>
      <c r="AQ638" s="160"/>
      <c r="AR638" s="160"/>
      <c r="AS638" s="160"/>
      <c r="AT638" s="160"/>
      <c r="AU638" s="160"/>
      <c r="AV638" s="160"/>
      <c r="AW638" s="188"/>
      <c r="AX638" s="180"/>
      <c r="AY638" s="180"/>
      <c r="AZ638" s="180"/>
      <c r="BA638" s="180"/>
      <c r="BB638" s="123"/>
      <c r="BC638" s="189"/>
      <c r="BD638" s="189"/>
      <c r="BE638" s="189"/>
      <c r="BF638" s="189"/>
      <c r="BG638" s="189"/>
      <c r="BI638" s="177"/>
      <c r="BJ638" s="177"/>
      <c r="BK638" s="177"/>
      <c r="BL638" s="177"/>
      <c r="BM638" s="176"/>
      <c r="BN638" s="176"/>
      <c r="BO638" s="153"/>
      <c r="BP638" s="176"/>
      <c r="BQ638" s="177"/>
      <c r="BR638" s="177"/>
      <c r="BS638" s="177"/>
      <c r="BT638" s="155"/>
      <c r="BU638" s="155"/>
      <c r="BV638" s="151"/>
      <c r="BW638" s="151"/>
      <c r="BX638" s="151"/>
      <c r="BY638" s="151"/>
    </row>
    <row r="639" customFormat="false" ht="12.75" hidden="false" customHeight="false" outlineLevel="0" collapsed="false">
      <c r="A639" s="160"/>
      <c r="B639" s="160"/>
      <c r="C639" s="160"/>
      <c r="D639" s="187"/>
      <c r="E639" s="187"/>
      <c r="F639" s="160"/>
      <c r="G639" s="160"/>
      <c r="H639" s="160"/>
      <c r="I639" s="160"/>
      <c r="J639" s="160"/>
      <c r="K639" s="160"/>
      <c r="L639" s="160"/>
      <c r="M639" s="160"/>
      <c r="N639" s="160"/>
      <c r="O639" s="160"/>
      <c r="P639" s="160"/>
      <c r="Q639" s="160"/>
      <c r="R639" s="160"/>
      <c r="S639" s="160"/>
      <c r="T639" s="143"/>
      <c r="U639" s="160"/>
      <c r="V639" s="160"/>
      <c r="W639" s="160"/>
      <c r="X639" s="160"/>
      <c r="Y639" s="160"/>
      <c r="Z639" s="160"/>
      <c r="AA639" s="160"/>
      <c r="AB639" s="160"/>
      <c r="AC639" s="160"/>
      <c r="AD639" s="160"/>
      <c r="AE639" s="160"/>
      <c r="AF639" s="160"/>
      <c r="AG639" s="160"/>
      <c r="AH639" s="160"/>
      <c r="AI639" s="160"/>
      <c r="AJ639" s="160"/>
      <c r="AK639" s="160"/>
      <c r="AL639" s="160"/>
      <c r="AM639" s="160"/>
      <c r="AN639" s="160"/>
      <c r="AO639" s="160"/>
      <c r="AP639" s="160"/>
      <c r="AQ639" s="160"/>
      <c r="AR639" s="160"/>
      <c r="AS639" s="160"/>
      <c r="AT639" s="160"/>
      <c r="AU639" s="160"/>
      <c r="AV639" s="160"/>
      <c r="AW639" s="188"/>
      <c r="AX639" s="180"/>
      <c r="AY639" s="180"/>
      <c r="AZ639" s="180"/>
      <c r="BA639" s="180"/>
      <c r="BB639" s="123"/>
      <c r="BC639" s="189"/>
      <c r="BD639" s="189"/>
      <c r="BE639" s="189"/>
      <c r="BF639" s="189"/>
      <c r="BG639" s="189"/>
      <c r="BI639" s="177"/>
      <c r="BJ639" s="177"/>
      <c r="BK639" s="177"/>
      <c r="BL639" s="177"/>
      <c r="BM639" s="176"/>
      <c r="BN639" s="176"/>
      <c r="BO639" s="153"/>
      <c r="BP639" s="176"/>
      <c r="BQ639" s="177"/>
      <c r="BR639" s="177"/>
      <c r="BS639" s="177"/>
      <c r="BT639" s="155"/>
      <c r="BU639" s="155"/>
      <c r="BV639" s="151"/>
      <c r="BW639" s="151"/>
      <c r="BX639" s="151"/>
      <c r="BY639" s="151"/>
    </row>
    <row r="640" customFormat="false" ht="12.75" hidden="false" customHeight="false" outlineLevel="0" collapsed="false">
      <c r="A640" s="160"/>
      <c r="B640" s="160"/>
      <c r="C640" s="160"/>
      <c r="D640" s="187"/>
      <c r="E640" s="187"/>
      <c r="F640" s="160"/>
      <c r="G640" s="160"/>
      <c r="H640" s="160"/>
      <c r="I640" s="160"/>
      <c r="J640" s="160"/>
      <c r="K640" s="160"/>
      <c r="L640" s="160"/>
      <c r="M640" s="160"/>
      <c r="N640" s="160"/>
      <c r="O640" s="160"/>
      <c r="P640" s="160"/>
      <c r="Q640" s="160"/>
      <c r="R640" s="160"/>
      <c r="S640" s="160"/>
      <c r="T640" s="143"/>
      <c r="U640" s="160"/>
      <c r="V640" s="160"/>
      <c r="W640" s="160"/>
      <c r="X640" s="160"/>
      <c r="Y640" s="160"/>
      <c r="Z640" s="160"/>
      <c r="AA640" s="160"/>
      <c r="AB640" s="160"/>
      <c r="AC640" s="160"/>
      <c r="AD640" s="160"/>
      <c r="AE640" s="160"/>
      <c r="AF640" s="160"/>
      <c r="AG640" s="160"/>
      <c r="AH640" s="160"/>
      <c r="AI640" s="160"/>
      <c r="AJ640" s="160"/>
      <c r="AK640" s="160"/>
      <c r="AL640" s="160"/>
      <c r="AM640" s="160"/>
      <c r="AN640" s="160"/>
      <c r="AO640" s="160"/>
      <c r="AP640" s="160"/>
      <c r="AQ640" s="160"/>
      <c r="AR640" s="160"/>
      <c r="AS640" s="160"/>
      <c r="AT640" s="160"/>
      <c r="AU640" s="160"/>
      <c r="AV640" s="160"/>
      <c r="AW640" s="188"/>
      <c r="AX640" s="180"/>
      <c r="AY640" s="180"/>
      <c r="AZ640" s="180"/>
      <c r="BA640" s="180"/>
      <c r="BB640" s="123"/>
      <c r="BC640" s="189"/>
      <c r="BD640" s="189"/>
      <c r="BE640" s="189"/>
      <c r="BF640" s="189"/>
      <c r="BG640" s="189"/>
      <c r="BI640" s="177"/>
      <c r="BJ640" s="177"/>
      <c r="BK640" s="177"/>
      <c r="BL640" s="177"/>
      <c r="BM640" s="176"/>
      <c r="BN640" s="176"/>
      <c r="BO640" s="153"/>
      <c r="BP640" s="176"/>
      <c r="BQ640" s="177"/>
      <c r="BR640" s="177"/>
      <c r="BS640" s="177"/>
      <c r="BT640" s="155"/>
      <c r="BU640" s="155"/>
      <c r="BV640" s="151"/>
      <c r="BW640" s="151"/>
      <c r="BX640" s="151"/>
      <c r="BY640" s="151"/>
    </row>
    <row r="641" customFormat="false" ht="12.75" hidden="false" customHeight="false" outlineLevel="0" collapsed="false">
      <c r="A641" s="160"/>
      <c r="B641" s="160"/>
      <c r="C641" s="160"/>
      <c r="D641" s="187"/>
      <c r="E641" s="187"/>
      <c r="F641" s="160"/>
      <c r="G641" s="160"/>
      <c r="H641" s="160"/>
      <c r="I641" s="160"/>
      <c r="J641" s="160"/>
      <c r="K641" s="160"/>
      <c r="L641" s="160"/>
      <c r="M641" s="160"/>
      <c r="N641" s="160"/>
      <c r="O641" s="160"/>
      <c r="P641" s="160"/>
      <c r="Q641" s="160"/>
      <c r="R641" s="160"/>
      <c r="S641" s="160"/>
      <c r="T641" s="143"/>
      <c r="U641" s="160"/>
      <c r="V641" s="160"/>
      <c r="W641" s="160"/>
      <c r="X641" s="160"/>
      <c r="Y641" s="160"/>
      <c r="Z641" s="160"/>
      <c r="AA641" s="160"/>
      <c r="AB641" s="160"/>
      <c r="AC641" s="160"/>
      <c r="AD641" s="160"/>
      <c r="AE641" s="160"/>
      <c r="AF641" s="160"/>
      <c r="AG641" s="160"/>
      <c r="AH641" s="160"/>
      <c r="AI641" s="160"/>
      <c r="AJ641" s="160"/>
      <c r="AK641" s="160"/>
      <c r="AL641" s="160"/>
      <c r="AM641" s="160"/>
      <c r="AN641" s="160"/>
      <c r="AO641" s="160"/>
      <c r="AP641" s="160"/>
      <c r="AQ641" s="160"/>
      <c r="AR641" s="160"/>
      <c r="AS641" s="160"/>
      <c r="AT641" s="160"/>
      <c r="AU641" s="160"/>
      <c r="AV641" s="160"/>
      <c r="AW641" s="188"/>
      <c r="AX641" s="180"/>
      <c r="AY641" s="180"/>
      <c r="AZ641" s="180"/>
      <c r="BA641" s="180"/>
      <c r="BB641" s="123"/>
      <c r="BC641" s="189"/>
      <c r="BD641" s="189"/>
      <c r="BE641" s="189"/>
      <c r="BF641" s="189"/>
      <c r="BG641" s="189"/>
      <c r="BI641" s="177"/>
      <c r="BJ641" s="177"/>
      <c r="BK641" s="177"/>
      <c r="BL641" s="177"/>
      <c r="BM641" s="176"/>
      <c r="BN641" s="176"/>
      <c r="BO641" s="153"/>
      <c r="BP641" s="176"/>
      <c r="BQ641" s="177"/>
      <c r="BR641" s="177"/>
      <c r="BS641" s="177"/>
      <c r="BT641" s="155"/>
      <c r="BU641" s="155"/>
      <c r="BV641" s="151"/>
      <c r="BW641" s="151"/>
      <c r="BX641" s="151"/>
      <c r="BY641" s="151"/>
    </row>
    <row r="642" customFormat="false" ht="12.75" hidden="false" customHeight="false" outlineLevel="0" collapsed="false">
      <c r="A642" s="160"/>
      <c r="B642" s="160"/>
      <c r="C642" s="160"/>
      <c r="D642" s="187"/>
      <c r="E642" s="187"/>
      <c r="F642" s="160"/>
      <c r="G642" s="160"/>
      <c r="H642" s="160"/>
      <c r="I642" s="160"/>
      <c r="J642" s="160"/>
      <c r="K642" s="160"/>
      <c r="L642" s="160"/>
      <c r="M642" s="160"/>
      <c r="N642" s="160"/>
      <c r="O642" s="160"/>
      <c r="P642" s="160"/>
      <c r="Q642" s="160"/>
      <c r="R642" s="160"/>
      <c r="S642" s="160"/>
      <c r="T642" s="143"/>
      <c r="U642" s="160"/>
      <c r="V642" s="160"/>
      <c r="W642" s="160"/>
      <c r="X642" s="160"/>
      <c r="Y642" s="160"/>
      <c r="Z642" s="160"/>
      <c r="AA642" s="160"/>
      <c r="AB642" s="160"/>
      <c r="AC642" s="160"/>
      <c r="AD642" s="160"/>
      <c r="AE642" s="160"/>
      <c r="AF642" s="160"/>
      <c r="AG642" s="160"/>
      <c r="AH642" s="160"/>
      <c r="AI642" s="160"/>
      <c r="AJ642" s="160"/>
      <c r="AK642" s="160"/>
      <c r="AL642" s="160"/>
      <c r="AM642" s="160"/>
      <c r="AN642" s="160"/>
      <c r="AO642" s="160"/>
      <c r="AP642" s="160"/>
      <c r="AQ642" s="160"/>
      <c r="AR642" s="160"/>
      <c r="AS642" s="160"/>
      <c r="AT642" s="160"/>
      <c r="AU642" s="160"/>
      <c r="AV642" s="160"/>
      <c r="AW642" s="188"/>
      <c r="AX642" s="180"/>
      <c r="AY642" s="180"/>
      <c r="AZ642" s="180"/>
      <c r="BA642" s="180"/>
      <c r="BB642" s="123"/>
      <c r="BC642" s="189"/>
      <c r="BD642" s="189"/>
      <c r="BE642" s="189"/>
      <c r="BF642" s="189"/>
      <c r="BG642" s="189"/>
      <c r="BI642" s="177"/>
      <c r="BJ642" s="177"/>
      <c r="BK642" s="177"/>
      <c r="BL642" s="177"/>
      <c r="BM642" s="176"/>
      <c r="BN642" s="176"/>
      <c r="BO642" s="153"/>
      <c r="BP642" s="176"/>
      <c r="BQ642" s="177"/>
      <c r="BR642" s="177"/>
      <c r="BS642" s="177"/>
      <c r="BT642" s="155"/>
      <c r="BU642" s="155"/>
      <c r="BV642" s="151"/>
      <c r="BW642" s="151"/>
      <c r="BX642" s="151"/>
      <c r="BY642" s="151"/>
    </row>
    <row r="643" customFormat="false" ht="12.75" hidden="false" customHeight="false" outlineLevel="0" collapsed="false">
      <c r="A643" s="160"/>
      <c r="B643" s="160"/>
      <c r="C643" s="160"/>
      <c r="D643" s="187"/>
      <c r="E643" s="187"/>
      <c r="F643" s="160"/>
      <c r="G643" s="160"/>
      <c r="H643" s="160"/>
      <c r="I643" s="160"/>
      <c r="J643" s="160"/>
      <c r="K643" s="160"/>
      <c r="L643" s="160"/>
      <c r="M643" s="160"/>
      <c r="N643" s="160"/>
      <c r="O643" s="160"/>
      <c r="P643" s="160"/>
      <c r="Q643" s="160"/>
      <c r="R643" s="160"/>
      <c r="S643" s="160"/>
      <c r="T643" s="143"/>
      <c r="U643" s="160"/>
      <c r="V643" s="160"/>
      <c r="W643" s="160"/>
      <c r="X643" s="160"/>
      <c r="Y643" s="160"/>
      <c r="Z643" s="160"/>
      <c r="AA643" s="160"/>
      <c r="AB643" s="160"/>
      <c r="AC643" s="160"/>
      <c r="AD643" s="160"/>
      <c r="AE643" s="160"/>
      <c r="AF643" s="160"/>
      <c r="AG643" s="160"/>
      <c r="AH643" s="160"/>
      <c r="AI643" s="160"/>
      <c r="AJ643" s="160"/>
      <c r="AK643" s="160"/>
      <c r="AL643" s="160"/>
      <c r="AM643" s="160"/>
      <c r="AN643" s="160"/>
      <c r="AO643" s="160"/>
      <c r="AP643" s="160"/>
      <c r="AQ643" s="160"/>
      <c r="AR643" s="160"/>
      <c r="AS643" s="160"/>
      <c r="AT643" s="160"/>
      <c r="AU643" s="160"/>
      <c r="AV643" s="160"/>
      <c r="AW643" s="188"/>
      <c r="AX643" s="180"/>
      <c r="AY643" s="180"/>
      <c r="AZ643" s="180"/>
      <c r="BA643" s="180"/>
      <c r="BB643" s="123"/>
      <c r="BC643" s="189"/>
      <c r="BD643" s="189"/>
      <c r="BE643" s="189"/>
      <c r="BF643" s="189"/>
      <c r="BG643" s="189"/>
      <c r="BI643" s="177"/>
      <c r="BJ643" s="177"/>
      <c r="BK643" s="177"/>
      <c r="BL643" s="177"/>
      <c r="BM643" s="176"/>
      <c r="BN643" s="176"/>
      <c r="BO643" s="153"/>
      <c r="BP643" s="176"/>
      <c r="BQ643" s="177"/>
      <c r="BR643" s="177"/>
      <c r="BS643" s="177"/>
      <c r="BT643" s="155"/>
      <c r="BU643" s="155"/>
      <c r="BV643" s="151"/>
      <c r="BW643" s="151"/>
      <c r="BX643" s="151"/>
      <c r="BY643" s="151"/>
    </row>
    <row r="644" customFormat="false" ht="12.75" hidden="false" customHeight="false" outlineLevel="0" collapsed="false">
      <c r="A644" s="160"/>
      <c r="B644" s="160"/>
      <c r="C644" s="160"/>
      <c r="D644" s="187"/>
      <c r="E644" s="187"/>
      <c r="F644" s="160"/>
      <c r="G644" s="160"/>
      <c r="H644" s="160"/>
      <c r="I644" s="160"/>
      <c r="J644" s="160"/>
      <c r="K644" s="160"/>
      <c r="L644" s="160"/>
      <c r="M644" s="160"/>
      <c r="N644" s="160"/>
      <c r="O644" s="160"/>
      <c r="P644" s="160"/>
      <c r="Q644" s="160"/>
      <c r="R644" s="160"/>
      <c r="S644" s="160"/>
      <c r="T644" s="143"/>
      <c r="U644" s="160"/>
      <c r="V644" s="160"/>
      <c r="W644" s="160"/>
      <c r="X644" s="160"/>
      <c r="Y644" s="160"/>
      <c r="Z644" s="160"/>
      <c r="AA644" s="160"/>
      <c r="AB644" s="160"/>
      <c r="AC644" s="160"/>
      <c r="AD644" s="160"/>
      <c r="AE644" s="160"/>
      <c r="AF644" s="160"/>
      <c r="AG644" s="160"/>
      <c r="AH644" s="160"/>
      <c r="AI644" s="160"/>
      <c r="AJ644" s="160"/>
      <c r="AK644" s="160"/>
      <c r="AL644" s="160"/>
      <c r="AM644" s="160"/>
      <c r="AN644" s="160"/>
      <c r="AO644" s="160"/>
      <c r="AP644" s="160"/>
      <c r="AQ644" s="160"/>
      <c r="AR644" s="160"/>
      <c r="AS644" s="160"/>
      <c r="AT644" s="160"/>
      <c r="AU644" s="160"/>
      <c r="AV644" s="160"/>
      <c r="AW644" s="188"/>
      <c r="AX644" s="180"/>
      <c r="AY644" s="180"/>
      <c r="AZ644" s="180"/>
      <c r="BA644" s="180"/>
      <c r="BB644" s="123"/>
      <c r="BC644" s="189"/>
      <c r="BD644" s="189"/>
      <c r="BE644" s="189"/>
      <c r="BF644" s="189"/>
      <c r="BG644" s="189"/>
      <c r="BI644" s="177"/>
      <c r="BJ644" s="177"/>
      <c r="BK644" s="177"/>
      <c r="BL644" s="177"/>
      <c r="BM644" s="176"/>
      <c r="BN644" s="176"/>
      <c r="BO644" s="153"/>
      <c r="BP644" s="176"/>
      <c r="BQ644" s="177"/>
      <c r="BR644" s="177"/>
      <c r="BS644" s="177"/>
      <c r="BT644" s="155"/>
      <c r="BU644" s="155"/>
      <c r="BV644" s="151"/>
      <c r="BW644" s="151"/>
      <c r="BX644" s="151"/>
      <c r="BY644" s="151"/>
    </row>
    <row r="645" customFormat="false" ht="12.75" hidden="false" customHeight="false" outlineLevel="0" collapsed="false">
      <c r="A645" s="160"/>
      <c r="B645" s="160"/>
      <c r="C645" s="160"/>
      <c r="D645" s="187"/>
      <c r="E645" s="187"/>
      <c r="F645" s="160"/>
      <c r="G645" s="160"/>
      <c r="H645" s="160"/>
      <c r="I645" s="160"/>
      <c r="J645" s="160"/>
      <c r="K645" s="160"/>
      <c r="L645" s="160"/>
      <c r="M645" s="160"/>
      <c r="N645" s="160"/>
      <c r="O645" s="160"/>
      <c r="P645" s="160"/>
      <c r="Q645" s="160"/>
      <c r="R645" s="160"/>
      <c r="S645" s="160"/>
      <c r="T645" s="143"/>
      <c r="U645" s="160"/>
      <c r="V645" s="160"/>
      <c r="W645" s="160"/>
      <c r="X645" s="160"/>
      <c r="Y645" s="160"/>
      <c r="Z645" s="160"/>
      <c r="AA645" s="160"/>
      <c r="AB645" s="160"/>
      <c r="AC645" s="160"/>
      <c r="AD645" s="160"/>
      <c r="AE645" s="160"/>
      <c r="AF645" s="160"/>
      <c r="AG645" s="160"/>
      <c r="AH645" s="160"/>
      <c r="AI645" s="160"/>
      <c r="AJ645" s="160"/>
      <c r="AK645" s="160"/>
      <c r="AL645" s="160"/>
      <c r="AM645" s="160"/>
      <c r="AN645" s="160"/>
      <c r="AO645" s="160"/>
      <c r="AP645" s="160"/>
      <c r="AQ645" s="160"/>
      <c r="AR645" s="160"/>
      <c r="AS645" s="160"/>
      <c r="AT645" s="160"/>
      <c r="AU645" s="160"/>
      <c r="AV645" s="160"/>
      <c r="AW645" s="188"/>
      <c r="AX645" s="180"/>
      <c r="AY645" s="180"/>
      <c r="AZ645" s="180"/>
      <c r="BA645" s="180"/>
      <c r="BB645" s="123"/>
      <c r="BC645" s="189"/>
      <c r="BD645" s="189"/>
      <c r="BE645" s="189"/>
      <c r="BF645" s="189"/>
      <c r="BG645" s="189"/>
      <c r="BI645" s="177"/>
      <c r="BJ645" s="177"/>
      <c r="BK645" s="177"/>
      <c r="BL645" s="177"/>
      <c r="BM645" s="176"/>
      <c r="BN645" s="176"/>
      <c r="BO645" s="153"/>
      <c r="BP645" s="176"/>
      <c r="BQ645" s="177"/>
      <c r="BR645" s="177"/>
      <c r="BS645" s="177"/>
      <c r="BT645" s="155"/>
      <c r="BU645" s="155"/>
      <c r="BV645" s="151"/>
      <c r="BW645" s="151"/>
      <c r="BX645" s="151"/>
      <c r="BY645" s="151"/>
    </row>
    <row r="646" customFormat="false" ht="12.75" hidden="false" customHeight="false" outlineLevel="0" collapsed="false">
      <c r="A646" s="160"/>
      <c r="B646" s="160"/>
      <c r="C646" s="160"/>
      <c r="D646" s="187"/>
      <c r="E646" s="187"/>
      <c r="F646" s="160"/>
      <c r="G646" s="160"/>
      <c r="H646" s="160"/>
      <c r="I646" s="160"/>
      <c r="J646" s="160"/>
      <c r="K646" s="160"/>
      <c r="L646" s="160"/>
      <c r="M646" s="160"/>
      <c r="N646" s="160"/>
      <c r="O646" s="160"/>
      <c r="P646" s="160"/>
      <c r="Q646" s="160"/>
      <c r="R646" s="160"/>
      <c r="S646" s="160"/>
      <c r="T646" s="143"/>
      <c r="U646" s="160"/>
      <c r="V646" s="160"/>
      <c r="W646" s="160"/>
      <c r="X646" s="160"/>
      <c r="Y646" s="160"/>
      <c r="Z646" s="160"/>
      <c r="AA646" s="160"/>
      <c r="AB646" s="160"/>
      <c r="AC646" s="160"/>
      <c r="AD646" s="160"/>
      <c r="AE646" s="160"/>
      <c r="AF646" s="160"/>
      <c r="AG646" s="160"/>
      <c r="AH646" s="160"/>
      <c r="AI646" s="160"/>
      <c r="AJ646" s="160"/>
      <c r="AK646" s="160"/>
      <c r="AL646" s="160"/>
      <c r="AM646" s="160"/>
      <c r="AN646" s="160"/>
      <c r="AO646" s="160"/>
      <c r="AP646" s="160"/>
      <c r="AQ646" s="160"/>
      <c r="AR646" s="160"/>
      <c r="AS646" s="160"/>
      <c r="AT646" s="160"/>
      <c r="AU646" s="160"/>
      <c r="AV646" s="160"/>
      <c r="AW646" s="188"/>
      <c r="AX646" s="180"/>
      <c r="AY646" s="180"/>
      <c r="AZ646" s="180"/>
      <c r="BA646" s="180"/>
      <c r="BB646" s="123"/>
      <c r="BC646" s="189"/>
      <c r="BD646" s="189"/>
      <c r="BE646" s="189"/>
      <c r="BF646" s="189"/>
      <c r="BG646" s="189"/>
      <c r="BI646" s="177"/>
      <c r="BJ646" s="177"/>
      <c r="BK646" s="177"/>
      <c r="BL646" s="177"/>
      <c r="BM646" s="176"/>
      <c r="BN646" s="176"/>
      <c r="BO646" s="153"/>
      <c r="BP646" s="176"/>
      <c r="BQ646" s="177"/>
      <c r="BR646" s="177"/>
      <c r="BS646" s="177"/>
      <c r="BT646" s="155"/>
      <c r="BU646" s="155"/>
      <c r="BV646" s="151"/>
      <c r="BW646" s="151"/>
      <c r="BX646" s="151"/>
      <c r="BY646" s="151"/>
    </row>
    <row r="647" customFormat="false" ht="12.75" hidden="false" customHeight="false" outlineLevel="0" collapsed="false">
      <c r="A647" s="160"/>
      <c r="B647" s="160"/>
      <c r="C647" s="160"/>
      <c r="D647" s="187"/>
      <c r="E647" s="187"/>
      <c r="F647" s="160"/>
      <c r="G647" s="160"/>
      <c r="H647" s="160"/>
      <c r="I647" s="160"/>
      <c r="J647" s="160"/>
      <c r="K647" s="160"/>
      <c r="L647" s="160"/>
      <c r="M647" s="160"/>
      <c r="N647" s="160"/>
      <c r="O647" s="160"/>
      <c r="P647" s="160"/>
      <c r="Q647" s="160"/>
      <c r="R647" s="160"/>
      <c r="S647" s="160"/>
      <c r="T647" s="143"/>
      <c r="U647" s="160"/>
      <c r="V647" s="160"/>
      <c r="W647" s="160"/>
      <c r="X647" s="160"/>
      <c r="Y647" s="160"/>
      <c r="Z647" s="160"/>
      <c r="AA647" s="160"/>
      <c r="AB647" s="160"/>
      <c r="AC647" s="160"/>
      <c r="AD647" s="160"/>
      <c r="AE647" s="160"/>
      <c r="AF647" s="160"/>
      <c r="AG647" s="160"/>
      <c r="AH647" s="160"/>
      <c r="AI647" s="160"/>
      <c r="AJ647" s="160"/>
      <c r="AK647" s="160"/>
      <c r="AL647" s="160"/>
      <c r="AM647" s="160"/>
      <c r="AN647" s="160"/>
      <c r="AO647" s="160"/>
      <c r="AP647" s="160"/>
      <c r="AQ647" s="160"/>
      <c r="AR647" s="160"/>
      <c r="AS647" s="160"/>
      <c r="AT647" s="160"/>
      <c r="AU647" s="160"/>
      <c r="AV647" s="160"/>
      <c r="AW647" s="188"/>
      <c r="AX647" s="180"/>
      <c r="AY647" s="180"/>
      <c r="AZ647" s="180"/>
      <c r="BA647" s="180"/>
      <c r="BB647" s="123"/>
      <c r="BC647" s="189"/>
      <c r="BD647" s="189"/>
      <c r="BE647" s="189"/>
      <c r="BF647" s="189"/>
      <c r="BG647" s="189"/>
      <c r="BI647" s="177"/>
      <c r="BJ647" s="177"/>
      <c r="BK647" s="177"/>
      <c r="BL647" s="177"/>
      <c r="BM647" s="176"/>
      <c r="BN647" s="176"/>
      <c r="BO647" s="153"/>
      <c r="BP647" s="176"/>
      <c r="BQ647" s="177"/>
      <c r="BR647" s="177"/>
      <c r="BS647" s="177"/>
      <c r="BT647" s="155"/>
      <c r="BU647" s="155"/>
      <c r="BV647" s="151"/>
      <c r="BW647" s="151"/>
      <c r="BX647" s="151"/>
      <c r="BY647" s="151"/>
    </row>
    <row r="648" customFormat="false" ht="12.75" hidden="false" customHeight="false" outlineLevel="0" collapsed="false">
      <c r="A648" s="160"/>
      <c r="B648" s="160"/>
      <c r="C648" s="160"/>
      <c r="D648" s="187"/>
      <c r="E648" s="187"/>
      <c r="F648" s="160"/>
      <c r="G648" s="160"/>
      <c r="H648" s="160"/>
      <c r="I648" s="160"/>
      <c r="J648" s="160"/>
      <c r="K648" s="160"/>
      <c r="L648" s="160"/>
      <c r="M648" s="160"/>
      <c r="N648" s="160"/>
      <c r="O648" s="160"/>
      <c r="P648" s="160"/>
      <c r="Q648" s="160"/>
      <c r="R648" s="160"/>
      <c r="S648" s="160"/>
      <c r="T648" s="143"/>
      <c r="U648" s="160"/>
      <c r="V648" s="160"/>
      <c r="W648" s="160"/>
      <c r="X648" s="160"/>
      <c r="Y648" s="160"/>
      <c r="Z648" s="160"/>
      <c r="AA648" s="160"/>
      <c r="AB648" s="160"/>
      <c r="AC648" s="160"/>
      <c r="AD648" s="160"/>
      <c r="AE648" s="160"/>
      <c r="AF648" s="160"/>
      <c r="AG648" s="160"/>
      <c r="AH648" s="160"/>
      <c r="AI648" s="160"/>
      <c r="AJ648" s="160"/>
      <c r="AK648" s="160"/>
      <c r="AL648" s="160"/>
      <c r="AM648" s="160"/>
      <c r="AN648" s="160"/>
      <c r="AO648" s="160"/>
      <c r="AP648" s="160"/>
      <c r="AQ648" s="160"/>
      <c r="AR648" s="160"/>
      <c r="AS648" s="160"/>
      <c r="AT648" s="160"/>
      <c r="AU648" s="160"/>
      <c r="AV648" s="160"/>
      <c r="AW648" s="188"/>
      <c r="AX648" s="180"/>
      <c r="AY648" s="180"/>
      <c r="AZ648" s="180"/>
      <c r="BA648" s="180"/>
      <c r="BB648" s="123"/>
      <c r="BC648" s="189"/>
      <c r="BD648" s="189"/>
      <c r="BE648" s="189"/>
      <c r="BF648" s="189"/>
      <c r="BG648" s="189"/>
      <c r="BI648" s="177"/>
      <c r="BJ648" s="177"/>
      <c r="BK648" s="177"/>
      <c r="BL648" s="177"/>
      <c r="BM648" s="176"/>
      <c r="BN648" s="176"/>
      <c r="BO648" s="153"/>
      <c r="BP648" s="176"/>
      <c r="BQ648" s="177"/>
      <c r="BR648" s="177"/>
      <c r="BS648" s="177"/>
      <c r="BT648" s="155"/>
      <c r="BU648" s="155"/>
      <c r="BV648" s="151"/>
      <c r="BW648" s="151"/>
      <c r="BX648" s="151"/>
      <c r="BY648" s="151"/>
    </row>
    <row r="649" customFormat="false" ht="12.75" hidden="false" customHeight="false" outlineLevel="0" collapsed="false">
      <c r="A649" s="160"/>
      <c r="B649" s="160"/>
      <c r="C649" s="160"/>
      <c r="D649" s="187"/>
      <c r="E649" s="187"/>
      <c r="F649" s="160"/>
      <c r="G649" s="160"/>
      <c r="H649" s="160"/>
      <c r="I649" s="160"/>
      <c r="J649" s="160"/>
      <c r="K649" s="160"/>
      <c r="L649" s="160"/>
      <c r="M649" s="160"/>
      <c r="N649" s="160"/>
      <c r="O649" s="160"/>
      <c r="P649" s="160"/>
      <c r="Q649" s="160"/>
      <c r="R649" s="160"/>
      <c r="S649" s="160"/>
      <c r="T649" s="143"/>
      <c r="U649" s="160"/>
      <c r="V649" s="160"/>
      <c r="W649" s="160"/>
      <c r="X649" s="160"/>
      <c r="Y649" s="160"/>
      <c r="Z649" s="160"/>
      <c r="AA649" s="160"/>
      <c r="AB649" s="160"/>
      <c r="AC649" s="160"/>
      <c r="AD649" s="160"/>
      <c r="AE649" s="160"/>
      <c r="AF649" s="160"/>
      <c r="AG649" s="160"/>
      <c r="AH649" s="160"/>
      <c r="AI649" s="160"/>
      <c r="AJ649" s="160"/>
      <c r="AK649" s="160"/>
      <c r="AL649" s="160"/>
      <c r="AM649" s="160"/>
      <c r="AN649" s="160"/>
      <c r="AO649" s="160"/>
      <c r="AP649" s="160"/>
      <c r="AQ649" s="160"/>
      <c r="AR649" s="160"/>
      <c r="AS649" s="160"/>
      <c r="AT649" s="160"/>
      <c r="AU649" s="160"/>
      <c r="AV649" s="160"/>
      <c r="AW649" s="188"/>
      <c r="AX649" s="180"/>
      <c r="AY649" s="180"/>
      <c r="AZ649" s="180"/>
      <c r="BA649" s="180"/>
      <c r="BB649" s="123"/>
      <c r="BC649" s="189"/>
      <c r="BD649" s="189"/>
      <c r="BE649" s="189"/>
      <c r="BF649" s="189"/>
      <c r="BG649" s="189"/>
      <c r="BI649" s="177"/>
      <c r="BJ649" s="177"/>
      <c r="BK649" s="177"/>
      <c r="BL649" s="177"/>
      <c r="BM649" s="176"/>
      <c r="BN649" s="176"/>
      <c r="BO649" s="153"/>
      <c r="BP649" s="176"/>
      <c r="BQ649" s="177"/>
      <c r="BR649" s="177"/>
      <c r="BS649" s="177"/>
      <c r="BT649" s="155"/>
      <c r="BU649" s="155"/>
      <c r="BV649" s="151"/>
      <c r="BW649" s="151"/>
      <c r="BX649" s="151"/>
      <c r="BY649" s="151"/>
    </row>
    <row r="650" customFormat="false" ht="12.75" hidden="false" customHeight="false" outlineLevel="0" collapsed="false">
      <c r="A650" s="160"/>
      <c r="B650" s="160"/>
      <c r="C650" s="160"/>
      <c r="D650" s="187"/>
      <c r="E650" s="187"/>
      <c r="F650" s="160"/>
      <c r="G650" s="160"/>
      <c r="H650" s="160"/>
      <c r="I650" s="160"/>
      <c r="J650" s="160"/>
      <c r="K650" s="160"/>
      <c r="L650" s="160"/>
      <c r="M650" s="160"/>
      <c r="N650" s="160"/>
      <c r="O650" s="160"/>
      <c r="P650" s="160"/>
      <c r="Q650" s="160"/>
      <c r="R650" s="160"/>
      <c r="S650" s="160"/>
      <c r="T650" s="143"/>
      <c r="U650" s="160"/>
      <c r="V650" s="160"/>
      <c r="W650" s="160"/>
      <c r="X650" s="160"/>
      <c r="Y650" s="160"/>
      <c r="Z650" s="160"/>
      <c r="AA650" s="160"/>
      <c r="AB650" s="160"/>
      <c r="AC650" s="160"/>
      <c r="AD650" s="160"/>
      <c r="AE650" s="160"/>
      <c r="AF650" s="160"/>
      <c r="AG650" s="160"/>
      <c r="AH650" s="160"/>
      <c r="AI650" s="160"/>
      <c r="AJ650" s="160"/>
      <c r="AK650" s="160"/>
      <c r="AL650" s="160"/>
      <c r="AM650" s="160"/>
      <c r="AN650" s="160"/>
      <c r="AO650" s="160"/>
      <c r="AP650" s="160"/>
      <c r="AQ650" s="160"/>
      <c r="AR650" s="160"/>
      <c r="AS650" s="160"/>
      <c r="AT650" s="160"/>
      <c r="AU650" s="160"/>
      <c r="AV650" s="160"/>
      <c r="AW650" s="188"/>
      <c r="AX650" s="180"/>
      <c r="AY650" s="180"/>
      <c r="AZ650" s="180"/>
      <c r="BA650" s="180"/>
      <c r="BB650" s="123"/>
      <c r="BC650" s="189"/>
      <c r="BD650" s="189"/>
      <c r="BE650" s="189"/>
      <c r="BF650" s="189"/>
      <c r="BG650" s="189"/>
      <c r="BI650" s="177"/>
      <c r="BJ650" s="177"/>
      <c r="BK650" s="177"/>
      <c r="BL650" s="177"/>
      <c r="BM650" s="176"/>
      <c r="BN650" s="176"/>
      <c r="BO650" s="153"/>
      <c r="BP650" s="176"/>
      <c r="BQ650" s="177"/>
      <c r="BR650" s="177"/>
      <c r="BS650" s="177"/>
      <c r="BT650" s="155"/>
      <c r="BU650" s="155"/>
      <c r="BV650" s="151"/>
      <c r="BW650" s="151"/>
      <c r="BX650" s="151"/>
      <c r="BY650" s="151"/>
    </row>
    <row r="651" customFormat="false" ht="12.75" hidden="false" customHeight="false" outlineLevel="0" collapsed="false">
      <c r="A651" s="160"/>
      <c r="B651" s="160"/>
      <c r="C651" s="160"/>
      <c r="D651" s="187"/>
      <c r="E651" s="187"/>
      <c r="F651" s="160"/>
      <c r="G651" s="160"/>
      <c r="H651" s="160"/>
      <c r="I651" s="160"/>
      <c r="J651" s="160"/>
      <c r="K651" s="160"/>
      <c r="L651" s="160"/>
      <c r="M651" s="160"/>
      <c r="N651" s="160"/>
      <c r="O651" s="160"/>
      <c r="P651" s="160"/>
      <c r="Q651" s="160"/>
      <c r="R651" s="160"/>
      <c r="S651" s="160"/>
      <c r="T651" s="143"/>
      <c r="U651" s="160"/>
      <c r="V651" s="160"/>
      <c r="W651" s="160"/>
      <c r="X651" s="160"/>
      <c r="Y651" s="160"/>
      <c r="Z651" s="160"/>
      <c r="AA651" s="160"/>
      <c r="AB651" s="160"/>
      <c r="AC651" s="160"/>
      <c r="AD651" s="160"/>
      <c r="AE651" s="160"/>
      <c r="AF651" s="160"/>
      <c r="AG651" s="160"/>
      <c r="AH651" s="160"/>
      <c r="AI651" s="160"/>
      <c r="AJ651" s="160"/>
      <c r="AK651" s="160"/>
      <c r="AL651" s="160"/>
      <c r="AM651" s="160"/>
      <c r="AN651" s="160"/>
      <c r="AO651" s="160"/>
      <c r="AP651" s="160"/>
      <c r="AQ651" s="160"/>
      <c r="AR651" s="160"/>
      <c r="AS651" s="160"/>
      <c r="AT651" s="160"/>
      <c r="AU651" s="160"/>
      <c r="AV651" s="160"/>
      <c r="AW651" s="188"/>
      <c r="AX651" s="180"/>
      <c r="AY651" s="180"/>
      <c r="AZ651" s="180"/>
      <c r="BA651" s="180"/>
      <c r="BB651" s="123"/>
      <c r="BC651" s="189"/>
      <c r="BD651" s="189"/>
      <c r="BE651" s="189"/>
      <c r="BF651" s="189"/>
      <c r="BG651" s="189"/>
      <c r="BI651" s="177"/>
      <c r="BJ651" s="177"/>
      <c r="BK651" s="177"/>
      <c r="BL651" s="177"/>
      <c r="BM651" s="176"/>
      <c r="BN651" s="176"/>
      <c r="BO651" s="153"/>
      <c r="BP651" s="176"/>
      <c r="BQ651" s="177"/>
      <c r="BR651" s="177"/>
      <c r="BS651" s="177"/>
      <c r="BT651" s="155"/>
      <c r="BU651" s="155"/>
      <c r="BV651" s="151"/>
      <c r="BW651" s="151"/>
      <c r="BX651" s="151"/>
      <c r="BY651" s="151"/>
    </row>
    <row r="652" customFormat="false" ht="12.75" hidden="false" customHeight="false" outlineLevel="0" collapsed="false">
      <c r="A652" s="160"/>
      <c r="B652" s="160"/>
      <c r="C652" s="160"/>
      <c r="D652" s="187"/>
      <c r="E652" s="187"/>
      <c r="F652" s="160"/>
      <c r="G652" s="160"/>
      <c r="H652" s="160"/>
      <c r="I652" s="160"/>
      <c r="J652" s="160"/>
      <c r="K652" s="160"/>
      <c r="L652" s="160"/>
      <c r="M652" s="160"/>
      <c r="N652" s="160"/>
      <c r="O652" s="160"/>
      <c r="P652" s="160"/>
      <c r="Q652" s="160"/>
      <c r="R652" s="160"/>
      <c r="S652" s="160"/>
      <c r="T652" s="143"/>
      <c r="U652" s="160"/>
      <c r="V652" s="160"/>
      <c r="W652" s="160"/>
      <c r="X652" s="160"/>
      <c r="Y652" s="160"/>
      <c r="Z652" s="160"/>
      <c r="AA652" s="160"/>
      <c r="AB652" s="160"/>
      <c r="AC652" s="160"/>
      <c r="AD652" s="160"/>
      <c r="AE652" s="160"/>
      <c r="AF652" s="160"/>
      <c r="AG652" s="160"/>
      <c r="AH652" s="160"/>
      <c r="AI652" s="160"/>
      <c r="AJ652" s="160"/>
      <c r="AK652" s="160"/>
      <c r="AL652" s="160"/>
      <c r="AM652" s="160"/>
      <c r="AN652" s="160"/>
      <c r="AO652" s="160"/>
      <c r="AP652" s="160"/>
      <c r="AQ652" s="160"/>
      <c r="AR652" s="160"/>
      <c r="AS652" s="160"/>
      <c r="AT652" s="160"/>
      <c r="AU652" s="160"/>
      <c r="AV652" s="160"/>
      <c r="AW652" s="188"/>
      <c r="AX652" s="180"/>
      <c r="AY652" s="180"/>
      <c r="AZ652" s="180"/>
      <c r="BA652" s="180"/>
      <c r="BB652" s="123"/>
      <c r="BC652" s="189"/>
      <c r="BD652" s="189"/>
      <c r="BE652" s="189"/>
      <c r="BF652" s="189"/>
      <c r="BG652" s="189"/>
      <c r="BI652" s="177"/>
      <c r="BJ652" s="177"/>
      <c r="BK652" s="177"/>
      <c r="BL652" s="177"/>
      <c r="BM652" s="176"/>
      <c r="BN652" s="176"/>
      <c r="BO652" s="153"/>
      <c r="BP652" s="176"/>
      <c r="BQ652" s="177"/>
      <c r="BR652" s="177"/>
      <c r="BS652" s="177"/>
      <c r="BT652" s="155"/>
      <c r="BU652" s="155"/>
      <c r="BV652" s="151"/>
      <c r="BW652" s="151"/>
      <c r="BX652" s="151"/>
      <c r="BY652" s="151"/>
    </row>
    <row r="653" customFormat="false" ht="12.75" hidden="false" customHeight="false" outlineLevel="0" collapsed="false">
      <c r="A653" s="160"/>
      <c r="B653" s="160"/>
      <c r="C653" s="160"/>
      <c r="D653" s="187"/>
      <c r="E653" s="187"/>
      <c r="F653" s="160"/>
      <c r="G653" s="160"/>
      <c r="H653" s="160"/>
      <c r="I653" s="160"/>
      <c r="J653" s="160"/>
      <c r="K653" s="160"/>
      <c r="L653" s="160"/>
      <c r="M653" s="160"/>
      <c r="N653" s="160"/>
      <c r="O653" s="160"/>
      <c r="P653" s="160"/>
      <c r="Q653" s="160"/>
      <c r="R653" s="160"/>
      <c r="S653" s="160"/>
      <c r="T653" s="143"/>
      <c r="U653" s="160"/>
      <c r="V653" s="160"/>
      <c r="W653" s="160"/>
      <c r="X653" s="160"/>
      <c r="Y653" s="160"/>
      <c r="Z653" s="160"/>
      <c r="AA653" s="160"/>
      <c r="AB653" s="160"/>
      <c r="AC653" s="160"/>
      <c r="AD653" s="160"/>
      <c r="AE653" s="160"/>
      <c r="AF653" s="160"/>
      <c r="AG653" s="160"/>
      <c r="AH653" s="160"/>
      <c r="AI653" s="160"/>
      <c r="AJ653" s="160"/>
      <c r="AK653" s="160"/>
      <c r="AL653" s="160"/>
      <c r="AM653" s="160"/>
      <c r="AN653" s="160"/>
      <c r="AO653" s="160"/>
      <c r="AP653" s="160"/>
      <c r="AQ653" s="160"/>
      <c r="AR653" s="160"/>
      <c r="AS653" s="160"/>
      <c r="AT653" s="160"/>
      <c r="AU653" s="160"/>
      <c r="AV653" s="160"/>
      <c r="AW653" s="188"/>
      <c r="AX653" s="180"/>
      <c r="AY653" s="180"/>
      <c r="AZ653" s="180"/>
      <c r="BA653" s="180"/>
      <c r="BB653" s="123"/>
      <c r="BC653" s="189"/>
      <c r="BD653" s="189"/>
      <c r="BE653" s="189"/>
      <c r="BF653" s="189"/>
      <c r="BG653" s="189"/>
      <c r="BI653" s="177"/>
      <c r="BJ653" s="177"/>
      <c r="BK653" s="177"/>
      <c r="BL653" s="177"/>
      <c r="BM653" s="176"/>
      <c r="BN653" s="176"/>
      <c r="BO653" s="153"/>
      <c r="BP653" s="176"/>
      <c r="BQ653" s="177"/>
      <c r="BR653" s="177"/>
      <c r="BS653" s="177"/>
      <c r="BT653" s="155"/>
      <c r="BU653" s="155"/>
      <c r="BV653" s="151"/>
      <c r="BW653" s="151"/>
      <c r="BX653" s="151"/>
      <c r="BY653" s="151"/>
    </row>
    <row r="654" customFormat="false" ht="12.75" hidden="false" customHeight="false" outlineLevel="0" collapsed="false">
      <c r="A654" s="160"/>
      <c r="B654" s="160"/>
      <c r="C654" s="160"/>
      <c r="D654" s="187"/>
      <c r="E654" s="187"/>
      <c r="F654" s="160"/>
      <c r="G654" s="160"/>
      <c r="H654" s="160"/>
      <c r="I654" s="160"/>
      <c r="J654" s="160"/>
      <c r="K654" s="160"/>
      <c r="L654" s="160"/>
      <c r="M654" s="160"/>
      <c r="N654" s="160"/>
      <c r="O654" s="160"/>
      <c r="P654" s="160"/>
      <c r="Q654" s="160"/>
      <c r="R654" s="160"/>
      <c r="S654" s="160"/>
      <c r="T654" s="143"/>
      <c r="U654" s="160"/>
      <c r="V654" s="160"/>
      <c r="W654" s="160"/>
      <c r="X654" s="160"/>
      <c r="Y654" s="160"/>
      <c r="Z654" s="160"/>
      <c r="AA654" s="160"/>
      <c r="AB654" s="160"/>
      <c r="AC654" s="160"/>
      <c r="AD654" s="160"/>
      <c r="AE654" s="160"/>
      <c r="AF654" s="160"/>
      <c r="AG654" s="160"/>
      <c r="AH654" s="160"/>
      <c r="AI654" s="160"/>
      <c r="AJ654" s="160"/>
      <c r="AK654" s="160"/>
      <c r="AL654" s="160"/>
      <c r="AM654" s="160"/>
      <c r="AN654" s="160"/>
      <c r="AO654" s="160"/>
      <c r="AP654" s="160"/>
      <c r="AQ654" s="160"/>
      <c r="AR654" s="160"/>
      <c r="AS654" s="160"/>
      <c r="AT654" s="160"/>
      <c r="AU654" s="160"/>
      <c r="AV654" s="160"/>
      <c r="AW654" s="188"/>
      <c r="AX654" s="180"/>
      <c r="AY654" s="180"/>
      <c r="AZ654" s="180"/>
      <c r="BA654" s="180"/>
      <c r="BB654" s="123"/>
      <c r="BC654" s="189"/>
      <c r="BD654" s="189"/>
      <c r="BE654" s="189"/>
      <c r="BF654" s="189"/>
      <c r="BG654" s="189"/>
      <c r="BI654" s="177"/>
      <c r="BJ654" s="177"/>
      <c r="BK654" s="177"/>
      <c r="BL654" s="177"/>
      <c r="BM654" s="176"/>
      <c r="BN654" s="176"/>
      <c r="BO654" s="153"/>
      <c r="BP654" s="176"/>
      <c r="BQ654" s="177"/>
      <c r="BR654" s="177"/>
      <c r="BS654" s="177"/>
      <c r="BT654" s="155"/>
      <c r="BU654" s="155"/>
      <c r="BV654" s="151"/>
      <c r="BW654" s="151"/>
      <c r="BX654" s="151"/>
      <c r="BY654" s="151"/>
    </row>
    <row r="655" customFormat="false" ht="12.75" hidden="false" customHeight="false" outlineLevel="0" collapsed="false">
      <c r="A655" s="160"/>
      <c r="B655" s="160"/>
      <c r="C655" s="160"/>
      <c r="D655" s="187"/>
      <c r="E655" s="187"/>
      <c r="F655" s="160"/>
      <c r="G655" s="160"/>
      <c r="H655" s="160"/>
      <c r="I655" s="160"/>
      <c r="J655" s="160"/>
      <c r="K655" s="160"/>
      <c r="L655" s="160"/>
      <c r="M655" s="160"/>
      <c r="N655" s="160"/>
      <c r="O655" s="160"/>
      <c r="P655" s="160"/>
      <c r="Q655" s="160"/>
      <c r="R655" s="160"/>
      <c r="S655" s="160"/>
      <c r="T655" s="143"/>
      <c r="U655" s="160"/>
      <c r="V655" s="160"/>
      <c r="W655" s="160"/>
      <c r="X655" s="160"/>
      <c r="Y655" s="160"/>
      <c r="Z655" s="160"/>
      <c r="AA655" s="160"/>
      <c r="AB655" s="160"/>
      <c r="AC655" s="160"/>
      <c r="AD655" s="160"/>
      <c r="AE655" s="160"/>
      <c r="AF655" s="160"/>
      <c r="AG655" s="160"/>
      <c r="AH655" s="160"/>
      <c r="AI655" s="160"/>
      <c r="AJ655" s="160"/>
      <c r="AK655" s="160"/>
      <c r="AL655" s="160"/>
      <c r="AM655" s="160"/>
      <c r="AN655" s="160"/>
      <c r="AO655" s="160"/>
      <c r="AP655" s="160"/>
      <c r="AQ655" s="160"/>
      <c r="AR655" s="160"/>
      <c r="AS655" s="160"/>
      <c r="AT655" s="160"/>
      <c r="AU655" s="160"/>
      <c r="AV655" s="160"/>
      <c r="AW655" s="188"/>
      <c r="AX655" s="180"/>
      <c r="AY655" s="180"/>
      <c r="AZ655" s="180"/>
      <c r="BA655" s="180"/>
      <c r="BB655" s="123"/>
      <c r="BC655" s="189"/>
      <c r="BD655" s="189"/>
      <c r="BE655" s="189"/>
      <c r="BF655" s="189"/>
      <c r="BG655" s="189"/>
      <c r="BI655" s="177"/>
      <c r="BJ655" s="177"/>
      <c r="BK655" s="177"/>
      <c r="BL655" s="177"/>
      <c r="BM655" s="176"/>
      <c r="BN655" s="176"/>
      <c r="BO655" s="153"/>
      <c r="BP655" s="176"/>
      <c r="BQ655" s="177"/>
      <c r="BR655" s="177"/>
      <c r="BS655" s="177"/>
      <c r="BT655" s="155"/>
      <c r="BU655" s="155"/>
      <c r="BV655" s="151"/>
      <c r="BW655" s="151"/>
      <c r="BX655" s="151"/>
      <c r="BY655" s="151"/>
    </row>
    <row r="656" customFormat="false" ht="12.75" hidden="false" customHeight="false" outlineLevel="0" collapsed="false">
      <c r="A656" s="160"/>
      <c r="B656" s="160"/>
      <c r="C656" s="160"/>
      <c r="D656" s="187"/>
      <c r="E656" s="187"/>
      <c r="F656" s="160"/>
      <c r="G656" s="160"/>
      <c r="H656" s="160"/>
      <c r="I656" s="160"/>
      <c r="J656" s="160"/>
      <c r="K656" s="160"/>
      <c r="L656" s="160"/>
      <c r="M656" s="160"/>
      <c r="N656" s="160"/>
      <c r="O656" s="160"/>
      <c r="P656" s="160"/>
      <c r="Q656" s="160"/>
      <c r="R656" s="160"/>
      <c r="S656" s="160"/>
      <c r="T656" s="143"/>
      <c r="U656" s="160"/>
      <c r="V656" s="160"/>
      <c r="W656" s="160"/>
      <c r="X656" s="160"/>
      <c r="Y656" s="160"/>
      <c r="Z656" s="160"/>
      <c r="AA656" s="160"/>
      <c r="AB656" s="160"/>
      <c r="AC656" s="160"/>
      <c r="AD656" s="160"/>
      <c r="AE656" s="160"/>
      <c r="AF656" s="160"/>
      <c r="AG656" s="160"/>
      <c r="AH656" s="160"/>
      <c r="AI656" s="160"/>
      <c r="AJ656" s="160"/>
      <c r="AK656" s="160"/>
      <c r="AL656" s="160"/>
      <c r="AM656" s="160"/>
      <c r="AN656" s="160"/>
      <c r="AO656" s="160"/>
      <c r="AP656" s="160"/>
      <c r="AQ656" s="160"/>
      <c r="AR656" s="160"/>
      <c r="AS656" s="160"/>
      <c r="AT656" s="160"/>
      <c r="AU656" s="160"/>
      <c r="AV656" s="160"/>
      <c r="AW656" s="188"/>
      <c r="AX656" s="180"/>
      <c r="AY656" s="180"/>
      <c r="AZ656" s="180"/>
      <c r="BA656" s="180"/>
      <c r="BB656" s="123"/>
      <c r="BC656" s="189"/>
      <c r="BD656" s="189"/>
      <c r="BE656" s="189"/>
      <c r="BF656" s="189"/>
      <c r="BG656" s="189"/>
      <c r="BI656" s="177"/>
      <c r="BJ656" s="177"/>
      <c r="BK656" s="177"/>
      <c r="BL656" s="177"/>
      <c r="BM656" s="176"/>
      <c r="BN656" s="176"/>
      <c r="BO656" s="153"/>
      <c r="BP656" s="176"/>
      <c r="BQ656" s="177"/>
      <c r="BR656" s="177"/>
      <c r="BS656" s="177"/>
      <c r="BT656" s="155"/>
      <c r="BU656" s="155"/>
      <c r="BV656" s="151"/>
      <c r="BW656" s="151"/>
      <c r="BX656" s="151"/>
      <c r="BY656" s="151"/>
    </row>
    <row r="657" customFormat="false" ht="12.75" hidden="false" customHeight="false" outlineLevel="0" collapsed="false">
      <c r="A657" s="160"/>
      <c r="B657" s="160"/>
      <c r="C657" s="160"/>
      <c r="D657" s="187"/>
      <c r="E657" s="187"/>
      <c r="F657" s="160"/>
      <c r="G657" s="160"/>
      <c r="H657" s="160"/>
      <c r="I657" s="160"/>
      <c r="J657" s="160"/>
      <c r="K657" s="160"/>
      <c r="L657" s="160"/>
      <c r="M657" s="160"/>
      <c r="N657" s="160"/>
      <c r="O657" s="160"/>
      <c r="P657" s="160"/>
      <c r="Q657" s="160"/>
      <c r="R657" s="160"/>
      <c r="S657" s="160"/>
      <c r="T657" s="143"/>
      <c r="U657" s="160"/>
      <c r="V657" s="160"/>
      <c r="W657" s="160"/>
      <c r="X657" s="160"/>
      <c r="Y657" s="160"/>
      <c r="Z657" s="160"/>
      <c r="AA657" s="160"/>
      <c r="AB657" s="160"/>
      <c r="AC657" s="160"/>
      <c r="AD657" s="160"/>
      <c r="AE657" s="160"/>
      <c r="AF657" s="160"/>
      <c r="AG657" s="160"/>
      <c r="AH657" s="160"/>
      <c r="AI657" s="160"/>
      <c r="AJ657" s="160"/>
      <c r="AK657" s="160"/>
      <c r="AL657" s="160"/>
      <c r="AM657" s="160"/>
      <c r="AN657" s="160"/>
      <c r="AO657" s="160"/>
      <c r="AP657" s="160"/>
      <c r="AQ657" s="160"/>
      <c r="AR657" s="160"/>
      <c r="AS657" s="160"/>
      <c r="AT657" s="160"/>
      <c r="AU657" s="160"/>
      <c r="AV657" s="160"/>
      <c r="AW657" s="188"/>
      <c r="AX657" s="180"/>
      <c r="AY657" s="180"/>
      <c r="AZ657" s="180"/>
      <c r="BA657" s="180"/>
      <c r="BB657" s="123"/>
      <c r="BC657" s="189"/>
      <c r="BD657" s="189"/>
      <c r="BE657" s="189"/>
      <c r="BF657" s="189"/>
      <c r="BG657" s="189"/>
      <c r="BI657" s="177"/>
      <c r="BJ657" s="177"/>
      <c r="BK657" s="177"/>
      <c r="BL657" s="177"/>
      <c r="BM657" s="176"/>
      <c r="BN657" s="176"/>
      <c r="BO657" s="153"/>
      <c r="BP657" s="176"/>
      <c r="BQ657" s="177"/>
      <c r="BR657" s="177"/>
      <c r="BS657" s="177"/>
      <c r="BT657" s="155"/>
      <c r="BU657" s="155"/>
      <c r="BV657" s="151"/>
      <c r="BW657" s="151"/>
      <c r="BX657" s="151"/>
      <c r="BY657" s="151"/>
    </row>
    <row r="658" customFormat="false" ht="12.75" hidden="false" customHeight="false" outlineLevel="0" collapsed="false">
      <c r="A658" s="160"/>
      <c r="B658" s="160"/>
      <c r="C658" s="160"/>
      <c r="D658" s="187"/>
      <c r="E658" s="187"/>
      <c r="F658" s="160"/>
      <c r="G658" s="160"/>
      <c r="H658" s="160"/>
      <c r="I658" s="160"/>
      <c r="J658" s="160"/>
      <c r="K658" s="160"/>
      <c r="L658" s="160"/>
      <c r="M658" s="160"/>
      <c r="N658" s="160"/>
      <c r="O658" s="160"/>
      <c r="P658" s="160"/>
      <c r="Q658" s="160"/>
      <c r="R658" s="160"/>
      <c r="S658" s="160"/>
      <c r="T658" s="143"/>
      <c r="U658" s="160"/>
      <c r="V658" s="160"/>
      <c r="W658" s="160"/>
      <c r="X658" s="160"/>
      <c r="Y658" s="160"/>
      <c r="Z658" s="160"/>
      <c r="AA658" s="160"/>
      <c r="AB658" s="160"/>
      <c r="AC658" s="160"/>
      <c r="AD658" s="160"/>
      <c r="AE658" s="160"/>
      <c r="AF658" s="160"/>
      <c r="AG658" s="160"/>
      <c r="AH658" s="160"/>
      <c r="AI658" s="160"/>
      <c r="AJ658" s="160"/>
      <c r="AK658" s="160"/>
      <c r="AL658" s="160"/>
      <c r="AM658" s="160"/>
      <c r="AN658" s="160"/>
      <c r="AO658" s="160"/>
      <c r="AP658" s="160"/>
      <c r="AQ658" s="160"/>
      <c r="AR658" s="160"/>
      <c r="AS658" s="160"/>
      <c r="AT658" s="160"/>
      <c r="AU658" s="160"/>
      <c r="AV658" s="160"/>
      <c r="AW658" s="188"/>
      <c r="AX658" s="180"/>
      <c r="AY658" s="180"/>
      <c r="AZ658" s="180"/>
      <c r="BA658" s="180"/>
      <c r="BB658" s="123"/>
      <c r="BC658" s="189"/>
      <c r="BD658" s="189"/>
      <c r="BE658" s="189"/>
      <c r="BF658" s="189"/>
      <c r="BG658" s="189"/>
      <c r="BI658" s="177"/>
      <c r="BJ658" s="177"/>
      <c r="BK658" s="177"/>
      <c r="BL658" s="177"/>
      <c r="BM658" s="176"/>
      <c r="BN658" s="176"/>
      <c r="BO658" s="153"/>
      <c r="BP658" s="176"/>
      <c r="BQ658" s="177"/>
      <c r="BR658" s="177"/>
      <c r="BS658" s="177"/>
      <c r="BT658" s="155"/>
      <c r="BU658" s="155"/>
      <c r="BV658" s="151"/>
      <c r="BW658" s="151"/>
      <c r="BX658" s="151"/>
      <c r="BY658" s="151"/>
    </row>
    <row r="659" customFormat="false" ht="12.75" hidden="false" customHeight="false" outlineLevel="0" collapsed="false">
      <c r="A659" s="160"/>
      <c r="B659" s="160"/>
      <c r="C659" s="160"/>
      <c r="D659" s="187"/>
      <c r="E659" s="187"/>
      <c r="F659" s="160"/>
      <c r="G659" s="160"/>
      <c r="H659" s="160"/>
      <c r="I659" s="160"/>
      <c r="J659" s="160"/>
      <c r="K659" s="160"/>
      <c r="L659" s="160"/>
      <c r="M659" s="160"/>
      <c r="N659" s="160"/>
      <c r="O659" s="160"/>
      <c r="P659" s="160"/>
      <c r="Q659" s="160"/>
      <c r="R659" s="160"/>
      <c r="S659" s="160"/>
      <c r="T659" s="143"/>
      <c r="U659" s="160"/>
      <c r="V659" s="160"/>
      <c r="W659" s="160"/>
      <c r="X659" s="160"/>
      <c r="Y659" s="160"/>
      <c r="Z659" s="160"/>
      <c r="AA659" s="160"/>
      <c r="AB659" s="160"/>
      <c r="AC659" s="160"/>
      <c r="AD659" s="160"/>
      <c r="AE659" s="160"/>
      <c r="AF659" s="160"/>
      <c r="AG659" s="160"/>
      <c r="AH659" s="160"/>
      <c r="AI659" s="160"/>
      <c r="AJ659" s="160"/>
      <c r="AK659" s="160"/>
      <c r="AL659" s="160"/>
      <c r="AM659" s="160"/>
      <c r="AN659" s="160"/>
      <c r="AO659" s="160"/>
      <c r="AP659" s="160"/>
      <c r="AQ659" s="160"/>
      <c r="AR659" s="160"/>
      <c r="AS659" s="160"/>
      <c r="AT659" s="160"/>
      <c r="AU659" s="160"/>
      <c r="AV659" s="160"/>
      <c r="AW659" s="188"/>
      <c r="AX659" s="180"/>
      <c r="AY659" s="180"/>
      <c r="AZ659" s="180"/>
      <c r="BA659" s="180"/>
      <c r="BB659" s="123"/>
      <c r="BC659" s="189"/>
      <c r="BD659" s="189"/>
      <c r="BE659" s="189"/>
      <c r="BF659" s="189"/>
      <c r="BG659" s="189"/>
      <c r="BI659" s="177"/>
      <c r="BJ659" s="177"/>
      <c r="BK659" s="177"/>
      <c r="BL659" s="177"/>
      <c r="BM659" s="176"/>
      <c r="BN659" s="176"/>
      <c r="BO659" s="153"/>
      <c r="BP659" s="176"/>
      <c r="BQ659" s="177"/>
      <c r="BR659" s="177"/>
      <c r="BS659" s="177"/>
      <c r="BT659" s="155"/>
      <c r="BU659" s="155"/>
      <c r="BV659" s="151"/>
      <c r="BW659" s="151"/>
      <c r="BX659" s="151"/>
      <c r="BY659" s="151"/>
    </row>
    <row r="660" customFormat="false" ht="12.75" hidden="false" customHeight="false" outlineLevel="0" collapsed="false">
      <c r="A660" s="160"/>
      <c r="B660" s="160"/>
      <c r="C660" s="160"/>
      <c r="D660" s="187"/>
      <c r="E660" s="187"/>
      <c r="F660" s="160"/>
      <c r="G660" s="160"/>
      <c r="H660" s="160"/>
      <c r="I660" s="160"/>
      <c r="J660" s="160"/>
      <c r="K660" s="160"/>
      <c r="L660" s="160"/>
      <c r="M660" s="160"/>
      <c r="N660" s="160"/>
      <c r="O660" s="160"/>
      <c r="P660" s="160"/>
      <c r="Q660" s="160"/>
      <c r="R660" s="160"/>
      <c r="S660" s="160"/>
      <c r="T660" s="143"/>
      <c r="U660" s="160"/>
      <c r="V660" s="160"/>
      <c r="W660" s="160"/>
      <c r="X660" s="160"/>
      <c r="Y660" s="160"/>
      <c r="Z660" s="160"/>
      <c r="AA660" s="160"/>
      <c r="AB660" s="160"/>
      <c r="AC660" s="160"/>
      <c r="AD660" s="160"/>
      <c r="AE660" s="160"/>
      <c r="AF660" s="160"/>
      <c r="AG660" s="160"/>
      <c r="AH660" s="160"/>
      <c r="AI660" s="160"/>
      <c r="AJ660" s="160"/>
      <c r="AK660" s="160"/>
      <c r="AL660" s="160"/>
      <c r="AM660" s="160"/>
      <c r="AN660" s="160"/>
      <c r="AO660" s="160"/>
      <c r="AP660" s="160"/>
      <c r="AQ660" s="160"/>
      <c r="AR660" s="160"/>
      <c r="AS660" s="160"/>
      <c r="AT660" s="160"/>
      <c r="AU660" s="160"/>
      <c r="AV660" s="160"/>
      <c r="AW660" s="188"/>
      <c r="AX660" s="180"/>
      <c r="AY660" s="180"/>
      <c r="AZ660" s="180"/>
      <c r="BA660" s="180"/>
      <c r="BB660" s="123"/>
      <c r="BC660" s="189"/>
      <c r="BD660" s="189"/>
      <c r="BE660" s="189"/>
      <c r="BF660" s="189"/>
      <c r="BG660" s="189"/>
      <c r="BI660" s="177"/>
      <c r="BJ660" s="177"/>
      <c r="BK660" s="177"/>
      <c r="BL660" s="177"/>
      <c r="BM660" s="176"/>
      <c r="BN660" s="176"/>
      <c r="BO660" s="153"/>
      <c r="BP660" s="176"/>
      <c r="BQ660" s="177"/>
      <c r="BR660" s="177"/>
      <c r="BS660" s="177"/>
      <c r="BT660" s="155"/>
      <c r="BU660" s="155"/>
      <c r="BV660" s="151"/>
      <c r="BW660" s="151"/>
      <c r="BX660" s="151"/>
      <c r="BY660" s="151"/>
    </row>
    <row r="661" customFormat="false" ht="12.75" hidden="false" customHeight="false" outlineLevel="0" collapsed="false">
      <c r="A661" s="160"/>
      <c r="B661" s="160"/>
      <c r="C661" s="160"/>
      <c r="D661" s="187"/>
      <c r="E661" s="187"/>
      <c r="F661" s="160"/>
      <c r="G661" s="160"/>
      <c r="H661" s="160"/>
      <c r="I661" s="160"/>
      <c r="J661" s="160"/>
      <c r="K661" s="160"/>
      <c r="L661" s="160"/>
      <c r="M661" s="160"/>
      <c r="N661" s="160"/>
      <c r="O661" s="160"/>
      <c r="P661" s="160"/>
      <c r="Q661" s="160"/>
      <c r="R661" s="160"/>
      <c r="S661" s="160"/>
      <c r="T661" s="143"/>
      <c r="U661" s="160"/>
      <c r="V661" s="160"/>
      <c r="W661" s="160"/>
      <c r="X661" s="160"/>
      <c r="Y661" s="160"/>
      <c r="Z661" s="160"/>
      <c r="AA661" s="160"/>
      <c r="AB661" s="160"/>
      <c r="AC661" s="160"/>
      <c r="AD661" s="160"/>
      <c r="AE661" s="160"/>
      <c r="AF661" s="160"/>
      <c r="AG661" s="160"/>
      <c r="AH661" s="160"/>
      <c r="AI661" s="160"/>
      <c r="AJ661" s="160"/>
      <c r="AK661" s="160"/>
      <c r="AL661" s="160"/>
      <c r="AM661" s="160"/>
      <c r="AN661" s="160"/>
      <c r="AO661" s="160"/>
      <c r="AP661" s="160"/>
      <c r="AQ661" s="160"/>
      <c r="AR661" s="160"/>
      <c r="AS661" s="160"/>
      <c r="AT661" s="160"/>
      <c r="AU661" s="160"/>
      <c r="AV661" s="160"/>
      <c r="AW661" s="188"/>
      <c r="AX661" s="180"/>
      <c r="AY661" s="180"/>
      <c r="AZ661" s="180"/>
      <c r="BA661" s="180"/>
      <c r="BB661" s="123"/>
      <c r="BC661" s="189"/>
      <c r="BD661" s="189"/>
      <c r="BE661" s="189"/>
      <c r="BF661" s="189"/>
      <c r="BG661" s="189"/>
      <c r="BI661" s="177"/>
      <c r="BJ661" s="177"/>
      <c r="BK661" s="177"/>
      <c r="BL661" s="177"/>
      <c r="BM661" s="176"/>
      <c r="BN661" s="176"/>
      <c r="BO661" s="153"/>
      <c r="BP661" s="176"/>
      <c r="BQ661" s="177"/>
      <c r="BR661" s="177"/>
      <c r="BS661" s="177"/>
      <c r="BT661" s="155"/>
      <c r="BU661" s="155"/>
      <c r="BV661" s="151"/>
      <c r="BW661" s="151"/>
      <c r="BX661" s="151"/>
      <c r="BY661" s="151"/>
    </row>
    <row r="662" customFormat="false" ht="12.75" hidden="false" customHeight="false" outlineLevel="0" collapsed="false">
      <c r="A662" s="160"/>
      <c r="B662" s="160"/>
      <c r="C662" s="160"/>
      <c r="D662" s="187"/>
      <c r="E662" s="187"/>
      <c r="F662" s="160"/>
      <c r="G662" s="160"/>
      <c r="H662" s="160"/>
      <c r="I662" s="160"/>
      <c r="J662" s="160"/>
      <c r="K662" s="160"/>
      <c r="L662" s="160"/>
      <c r="M662" s="160"/>
      <c r="N662" s="160"/>
      <c r="O662" s="160"/>
      <c r="P662" s="160"/>
      <c r="Q662" s="160"/>
      <c r="R662" s="160"/>
      <c r="S662" s="160"/>
      <c r="T662" s="143"/>
      <c r="U662" s="160"/>
      <c r="V662" s="160"/>
      <c r="W662" s="160"/>
      <c r="X662" s="160"/>
      <c r="Y662" s="160"/>
      <c r="Z662" s="160"/>
      <c r="AA662" s="160"/>
      <c r="AB662" s="160"/>
      <c r="AC662" s="160"/>
      <c r="AD662" s="160"/>
      <c r="AE662" s="160"/>
      <c r="AF662" s="160"/>
      <c r="AG662" s="160"/>
      <c r="AH662" s="160"/>
      <c r="AI662" s="160"/>
      <c r="AJ662" s="160"/>
      <c r="AK662" s="160"/>
      <c r="AL662" s="160"/>
      <c r="AM662" s="160"/>
      <c r="AN662" s="160"/>
      <c r="AO662" s="160"/>
      <c r="AP662" s="160"/>
      <c r="AQ662" s="160"/>
      <c r="AR662" s="160"/>
      <c r="AS662" s="160"/>
      <c r="AT662" s="160"/>
      <c r="AU662" s="160"/>
      <c r="AV662" s="160"/>
      <c r="AW662" s="188"/>
      <c r="AX662" s="180"/>
      <c r="AY662" s="180"/>
      <c r="AZ662" s="180"/>
      <c r="BA662" s="180"/>
      <c r="BB662" s="123"/>
      <c r="BC662" s="189"/>
      <c r="BD662" s="189"/>
      <c r="BE662" s="189"/>
      <c r="BF662" s="189"/>
      <c r="BG662" s="189"/>
      <c r="BI662" s="177"/>
      <c r="BJ662" s="177"/>
      <c r="BK662" s="177"/>
      <c r="BL662" s="177"/>
      <c r="BM662" s="176"/>
      <c r="BN662" s="176"/>
      <c r="BO662" s="153"/>
      <c r="BP662" s="176"/>
      <c r="BQ662" s="177"/>
      <c r="BR662" s="177"/>
      <c r="BS662" s="177"/>
      <c r="BT662" s="155"/>
      <c r="BU662" s="155"/>
      <c r="BV662" s="151"/>
      <c r="BW662" s="151"/>
      <c r="BX662" s="151"/>
      <c r="BY662" s="151"/>
    </row>
    <row r="663" customFormat="false" ht="12.75" hidden="false" customHeight="false" outlineLevel="0" collapsed="false">
      <c r="A663" s="160"/>
      <c r="B663" s="160"/>
      <c r="C663" s="160"/>
      <c r="D663" s="187"/>
      <c r="E663" s="187"/>
      <c r="F663" s="160"/>
      <c r="G663" s="160"/>
      <c r="H663" s="160"/>
      <c r="I663" s="160"/>
      <c r="J663" s="160"/>
      <c r="K663" s="160"/>
      <c r="L663" s="160"/>
      <c r="M663" s="160"/>
      <c r="N663" s="160"/>
      <c r="O663" s="160"/>
      <c r="P663" s="160"/>
      <c r="Q663" s="160"/>
      <c r="R663" s="160"/>
      <c r="S663" s="160"/>
      <c r="T663" s="143"/>
      <c r="U663" s="160"/>
      <c r="V663" s="160"/>
      <c r="W663" s="160"/>
      <c r="X663" s="160"/>
      <c r="Y663" s="160"/>
      <c r="Z663" s="160"/>
      <c r="AA663" s="160"/>
      <c r="AB663" s="160"/>
      <c r="AC663" s="160"/>
      <c r="AD663" s="160"/>
      <c r="AE663" s="160"/>
      <c r="AF663" s="160"/>
      <c r="AG663" s="160"/>
      <c r="AH663" s="160"/>
      <c r="AI663" s="160"/>
      <c r="AJ663" s="160"/>
      <c r="AK663" s="160"/>
      <c r="AL663" s="160"/>
      <c r="AM663" s="160"/>
      <c r="AN663" s="160"/>
      <c r="AO663" s="160"/>
      <c r="AP663" s="160"/>
      <c r="AQ663" s="160"/>
      <c r="AR663" s="160"/>
      <c r="AS663" s="160"/>
      <c r="AT663" s="160"/>
      <c r="AU663" s="160"/>
      <c r="AV663" s="160"/>
      <c r="AW663" s="188"/>
      <c r="AX663" s="180"/>
      <c r="AY663" s="180"/>
      <c r="AZ663" s="180"/>
      <c r="BA663" s="180"/>
      <c r="BB663" s="123"/>
      <c r="BC663" s="189"/>
      <c r="BD663" s="189"/>
      <c r="BE663" s="189"/>
      <c r="BF663" s="189"/>
      <c r="BG663" s="189"/>
      <c r="BI663" s="177"/>
      <c r="BJ663" s="177"/>
      <c r="BK663" s="177"/>
      <c r="BL663" s="177"/>
      <c r="BM663" s="176"/>
      <c r="BN663" s="176"/>
      <c r="BO663" s="153"/>
      <c r="BP663" s="176"/>
      <c r="BQ663" s="177"/>
      <c r="BR663" s="177"/>
      <c r="BS663" s="177"/>
      <c r="BT663" s="155"/>
      <c r="BU663" s="155"/>
      <c r="BV663" s="151"/>
      <c r="BW663" s="151"/>
      <c r="BX663" s="151"/>
      <c r="BY663" s="151"/>
    </row>
    <row r="664" customFormat="false" ht="12.75" hidden="false" customHeight="false" outlineLevel="0" collapsed="false">
      <c r="A664" s="160"/>
      <c r="B664" s="160"/>
      <c r="C664" s="160"/>
      <c r="D664" s="187"/>
      <c r="E664" s="187"/>
      <c r="F664" s="160"/>
      <c r="G664" s="160"/>
      <c r="H664" s="160"/>
      <c r="I664" s="160"/>
      <c r="J664" s="160"/>
      <c r="K664" s="160"/>
      <c r="L664" s="160"/>
      <c r="M664" s="160"/>
      <c r="N664" s="160"/>
      <c r="O664" s="160"/>
      <c r="P664" s="160"/>
      <c r="Q664" s="160"/>
      <c r="R664" s="160"/>
      <c r="S664" s="160"/>
      <c r="T664" s="143"/>
      <c r="U664" s="160"/>
      <c r="V664" s="160"/>
      <c r="W664" s="160"/>
      <c r="X664" s="160"/>
      <c r="Y664" s="160"/>
      <c r="Z664" s="160"/>
      <c r="AA664" s="160"/>
      <c r="AB664" s="160"/>
      <c r="AC664" s="160"/>
      <c r="AD664" s="160"/>
      <c r="AE664" s="160"/>
      <c r="AF664" s="160"/>
      <c r="AG664" s="160"/>
      <c r="AH664" s="160"/>
      <c r="AI664" s="160"/>
      <c r="AJ664" s="160"/>
      <c r="AK664" s="160"/>
      <c r="AL664" s="160"/>
      <c r="AM664" s="160"/>
      <c r="AN664" s="160"/>
      <c r="AO664" s="160"/>
      <c r="AP664" s="160"/>
      <c r="AQ664" s="160"/>
      <c r="AR664" s="160"/>
      <c r="AS664" s="160"/>
      <c r="AT664" s="160"/>
      <c r="AU664" s="160"/>
      <c r="AV664" s="160"/>
      <c r="AW664" s="188"/>
      <c r="AX664" s="180"/>
      <c r="AY664" s="180"/>
      <c r="AZ664" s="180"/>
      <c r="BA664" s="180"/>
      <c r="BB664" s="123"/>
      <c r="BC664" s="189"/>
      <c r="BD664" s="189"/>
      <c r="BE664" s="189"/>
      <c r="BF664" s="189"/>
      <c r="BG664" s="189"/>
      <c r="BI664" s="177"/>
      <c r="BJ664" s="177"/>
      <c r="BK664" s="177"/>
      <c r="BL664" s="177"/>
      <c r="BM664" s="176"/>
      <c r="BN664" s="176"/>
      <c r="BO664" s="153"/>
      <c r="BP664" s="176"/>
      <c r="BQ664" s="177"/>
      <c r="BR664" s="177"/>
      <c r="BS664" s="177"/>
      <c r="BT664" s="155"/>
      <c r="BU664" s="155"/>
      <c r="BV664" s="151"/>
      <c r="BW664" s="151"/>
      <c r="BX664" s="151"/>
      <c r="BY664" s="151"/>
    </row>
    <row r="665" customFormat="false" ht="12.75" hidden="false" customHeight="false" outlineLevel="0" collapsed="false">
      <c r="A665" s="160"/>
      <c r="B665" s="160"/>
      <c r="C665" s="160"/>
      <c r="D665" s="187"/>
      <c r="E665" s="187"/>
      <c r="F665" s="160"/>
      <c r="G665" s="160"/>
      <c r="H665" s="160"/>
      <c r="I665" s="160"/>
      <c r="J665" s="160"/>
      <c r="K665" s="160"/>
      <c r="L665" s="160"/>
      <c r="M665" s="160"/>
      <c r="N665" s="160"/>
      <c r="O665" s="160"/>
      <c r="P665" s="160"/>
      <c r="Q665" s="160"/>
      <c r="R665" s="160"/>
      <c r="S665" s="160"/>
      <c r="T665" s="143"/>
      <c r="U665" s="160"/>
      <c r="V665" s="160"/>
      <c r="W665" s="160"/>
      <c r="X665" s="160"/>
      <c r="Y665" s="160"/>
      <c r="Z665" s="160"/>
      <c r="AA665" s="160"/>
      <c r="AB665" s="160"/>
      <c r="AC665" s="160"/>
      <c r="AD665" s="160"/>
      <c r="AE665" s="160"/>
      <c r="AF665" s="160"/>
      <c r="AG665" s="160"/>
      <c r="AH665" s="160"/>
      <c r="AI665" s="160"/>
      <c r="AJ665" s="160"/>
      <c r="AK665" s="160"/>
      <c r="AL665" s="160"/>
      <c r="AM665" s="160"/>
      <c r="AN665" s="160"/>
      <c r="AO665" s="160"/>
      <c r="AP665" s="160"/>
      <c r="AQ665" s="160"/>
      <c r="AR665" s="160"/>
      <c r="AS665" s="160"/>
      <c r="AT665" s="160"/>
      <c r="AU665" s="160"/>
      <c r="AV665" s="160"/>
      <c r="AW665" s="188"/>
      <c r="AX665" s="180"/>
      <c r="AY665" s="180"/>
      <c r="AZ665" s="180"/>
      <c r="BA665" s="180"/>
      <c r="BB665" s="123"/>
      <c r="BC665" s="189"/>
      <c r="BD665" s="189"/>
      <c r="BE665" s="189"/>
      <c r="BF665" s="189"/>
      <c r="BG665" s="189"/>
      <c r="BI665" s="177"/>
      <c r="BJ665" s="177"/>
      <c r="BK665" s="177"/>
      <c r="BL665" s="177"/>
      <c r="BM665" s="176"/>
      <c r="BN665" s="176"/>
      <c r="BO665" s="153"/>
      <c r="BP665" s="176"/>
      <c r="BQ665" s="177"/>
      <c r="BR665" s="177"/>
      <c r="BS665" s="177"/>
      <c r="BT665" s="155"/>
      <c r="BU665" s="155"/>
      <c r="BV665" s="151"/>
      <c r="BW665" s="151"/>
      <c r="BX665" s="151"/>
      <c r="BY665" s="151"/>
    </row>
    <row r="666" customFormat="false" ht="12.75" hidden="false" customHeight="false" outlineLevel="0" collapsed="false">
      <c r="A666" s="160"/>
      <c r="B666" s="160"/>
      <c r="C666" s="160"/>
      <c r="D666" s="187"/>
      <c r="E666" s="187"/>
      <c r="F666" s="160"/>
      <c r="G666" s="160"/>
      <c r="H666" s="160"/>
      <c r="I666" s="160"/>
      <c r="J666" s="160"/>
      <c r="K666" s="160"/>
      <c r="L666" s="160"/>
      <c r="M666" s="160"/>
      <c r="N666" s="160"/>
      <c r="O666" s="160"/>
      <c r="P666" s="160"/>
      <c r="Q666" s="160"/>
      <c r="R666" s="160"/>
      <c r="S666" s="160"/>
      <c r="T666" s="143"/>
      <c r="U666" s="160"/>
      <c r="V666" s="160"/>
      <c r="W666" s="160"/>
      <c r="X666" s="160"/>
      <c r="Y666" s="160"/>
      <c r="Z666" s="160"/>
      <c r="AA666" s="160"/>
      <c r="AB666" s="160"/>
      <c r="AC666" s="160"/>
      <c r="AD666" s="160"/>
      <c r="AE666" s="160"/>
      <c r="AF666" s="160"/>
      <c r="AG666" s="160"/>
      <c r="AH666" s="160"/>
      <c r="AI666" s="160"/>
      <c r="AJ666" s="160"/>
      <c r="AK666" s="160"/>
      <c r="AL666" s="160"/>
      <c r="AM666" s="160"/>
      <c r="AN666" s="160"/>
      <c r="AO666" s="160"/>
      <c r="AP666" s="160"/>
      <c r="AQ666" s="160"/>
      <c r="AR666" s="160"/>
      <c r="AS666" s="160"/>
      <c r="AT666" s="160"/>
      <c r="AU666" s="160"/>
      <c r="AV666" s="160"/>
      <c r="AW666" s="188"/>
      <c r="AX666" s="180"/>
      <c r="AY666" s="180"/>
      <c r="AZ666" s="180"/>
      <c r="BA666" s="180"/>
      <c r="BB666" s="123"/>
      <c r="BC666" s="189"/>
      <c r="BD666" s="189"/>
      <c r="BE666" s="189"/>
      <c r="BF666" s="189"/>
      <c r="BG666" s="189"/>
      <c r="BI666" s="177"/>
      <c r="BJ666" s="177"/>
      <c r="BK666" s="177"/>
      <c r="BL666" s="177"/>
      <c r="BM666" s="176"/>
      <c r="BN666" s="176"/>
      <c r="BO666" s="153"/>
      <c r="BP666" s="176"/>
      <c r="BQ666" s="177"/>
      <c r="BR666" s="177"/>
      <c r="BS666" s="177"/>
      <c r="BT666" s="155"/>
      <c r="BU666" s="155"/>
      <c r="BV666" s="151"/>
      <c r="BW666" s="151"/>
      <c r="BX666" s="151"/>
      <c r="BY666" s="151"/>
    </row>
    <row r="667" customFormat="false" ht="12.75" hidden="false" customHeight="false" outlineLevel="0" collapsed="false">
      <c r="A667" s="160"/>
      <c r="B667" s="160"/>
      <c r="C667" s="160"/>
      <c r="D667" s="187"/>
      <c r="E667" s="187"/>
      <c r="F667" s="160"/>
      <c r="G667" s="160"/>
      <c r="H667" s="160"/>
      <c r="I667" s="160"/>
      <c r="J667" s="160"/>
      <c r="K667" s="160"/>
      <c r="L667" s="160"/>
      <c r="M667" s="160"/>
      <c r="N667" s="160"/>
      <c r="O667" s="160"/>
      <c r="P667" s="160"/>
      <c r="Q667" s="160"/>
      <c r="R667" s="160"/>
      <c r="S667" s="160"/>
      <c r="T667" s="143"/>
      <c r="U667" s="160"/>
      <c r="V667" s="160"/>
      <c r="W667" s="160"/>
      <c r="X667" s="160"/>
      <c r="Y667" s="160"/>
      <c r="Z667" s="160"/>
      <c r="AA667" s="160"/>
      <c r="AB667" s="160"/>
      <c r="AC667" s="160"/>
      <c r="AD667" s="160"/>
      <c r="AE667" s="160"/>
      <c r="AF667" s="160"/>
      <c r="AG667" s="160"/>
      <c r="AH667" s="160"/>
      <c r="AI667" s="160"/>
      <c r="AJ667" s="160"/>
      <c r="AK667" s="160"/>
      <c r="AL667" s="160"/>
      <c r="AM667" s="160"/>
      <c r="AN667" s="160"/>
      <c r="AO667" s="160"/>
      <c r="AP667" s="160"/>
      <c r="AQ667" s="160"/>
      <c r="AR667" s="160"/>
      <c r="AS667" s="160"/>
      <c r="AT667" s="160"/>
      <c r="AU667" s="160"/>
      <c r="AV667" s="160"/>
      <c r="AW667" s="188"/>
      <c r="AX667" s="180"/>
      <c r="AY667" s="180"/>
      <c r="AZ667" s="180"/>
      <c r="BA667" s="180"/>
      <c r="BB667" s="123"/>
      <c r="BC667" s="189"/>
      <c r="BD667" s="189"/>
      <c r="BE667" s="189"/>
      <c r="BF667" s="189"/>
      <c r="BG667" s="189"/>
      <c r="BI667" s="177"/>
      <c r="BJ667" s="177"/>
      <c r="BK667" s="177"/>
      <c r="BL667" s="177"/>
      <c r="BM667" s="176"/>
      <c r="BN667" s="176"/>
      <c r="BO667" s="153"/>
      <c r="BP667" s="176"/>
      <c r="BQ667" s="177"/>
      <c r="BR667" s="177"/>
      <c r="BS667" s="177"/>
      <c r="BT667" s="155"/>
      <c r="BU667" s="155"/>
      <c r="BV667" s="151"/>
      <c r="BW667" s="151"/>
      <c r="BX667" s="151"/>
      <c r="BY667" s="151"/>
    </row>
    <row r="668" customFormat="false" ht="12.75" hidden="false" customHeight="false" outlineLevel="0" collapsed="false">
      <c r="A668" s="160"/>
      <c r="B668" s="160"/>
      <c r="C668" s="160"/>
      <c r="D668" s="187"/>
      <c r="E668" s="187"/>
      <c r="F668" s="160"/>
      <c r="G668" s="160"/>
      <c r="H668" s="160"/>
      <c r="I668" s="160"/>
      <c r="J668" s="160"/>
      <c r="K668" s="160"/>
      <c r="L668" s="160"/>
      <c r="M668" s="160"/>
      <c r="N668" s="160"/>
      <c r="O668" s="160"/>
      <c r="P668" s="160"/>
      <c r="Q668" s="160"/>
      <c r="R668" s="160"/>
      <c r="S668" s="160"/>
      <c r="T668" s="143"/>
      <c r="U668" s="160"/>
      <c r="V668" s="160"/>
      <c r="W668" s="160"/>
      <c r="X668" s="160"/>
      <c r="Y668" s="160"/>
      <c r="Z668" s="160"/>
      <c r="AA668" s="160"/>
      <c r="AB668" s="160"/>
      <c r="AC668" s="160"/>
      <c r="AD668" s="160"/>
      <c r="AE668" s="160"/>
      <c r="AF668" s="160"/>
      <c r="AG668" s="160"/>
      <c r="AH668" s="160"/>
      <c r="AI668" s="160"/>
      <c r="AJ668" s="160"/>
      <c r="AK668" s="160"/>
      <c r="AL668" s="160"/>
      <c r="AM668" s="160"/>
      <c r="AN668" s="160"/>
      <c r="AO668" s="160"/>
      <c r="AP668" s="160"/>
      <c r="AQ668" s="160"/>
      <c r="AR668" s="160"/>
      <c r="AS668" s="160"/>
      <c r="AT668" s="160"/>
      <c r="AU668" s="160"/>
      <c r="AV668" s="160"/>
      <c r="AW668" s="188"/>
      <c r="AX668" s="180"/>
      <c r="AY668" s="180"/>
      <c r="AZ668" s="180"/>
      <c r="BA668" s="180"/>
      <c r="BB668" s="123"/>
      <c r="BC668" s="189"/>
      <c r="BD668" s="189"/>
      <c r="BE668" s="189"/>
      <c r="BF668" s="189"/>
      <c r="BG668" s="189"/>
      <c r="BI668" s="177"/>
      <c r="BJ668" s="177"/>
      <c r="BK668" s="177"/>
      <c r="BL668" s="177"/>
      <c r="BM668" s="176"/>
      <c r="BN668" s="176"/>
      <c r="BO668" s="153"/>
      <c r="BP668" s="176"/>
      <c r="BQ668" s="177"/>
      <c r="BR668" s="177"/>
      <c r="BS668" s="177"/>
      <c r="BT668" s="155"/>
      <c r="BU668" s="155"/>
      <c r="BV668" s="151"/>
      <c r="BW668" s="151"/>
      <c r="BX668" s="151"/>
      <c r="BY668" s="151"/>
    </row>
    <row r="669" customFormat="false" ht="12.75" hidden="false" customHeight="false" outlineLevel="0" collapsed="false">
      <c r="A669" s="160"/>
      <c r="B669" s="160"/>
      <c r="C669" s="160"/>
      <c r="D669" s="187"/>
      <c r="E669" s="187"/>
      <c r="F669" s="160"/>
      <c r="G669" s="160"/>
      <c r="H669" s="160"/>
      <c r="I669" s="160"/>
      <c r="J669" s="160"/>
      <c r="K669" s="160"/>
      <c r="L669" s="160"/>
      <c r="M669" s="160"/>
      <c r="N669" s="160"/>
      <c r="O669" s="160"/>
      <c r="P669" s="160"/>
      <c r="Q669" s="160"/>
      <c r="R669" s="160"/>
      <c r="S669" s="160"/>
      <c r="T669" s="143"/>
      <c r="U669" s="160"/>
      <c r="V669" s="160"/>
      <c r="W669" s="160"/>
      <c r="X669" s="160"/>
      <c r="Y669" s="160"/>
      <c r="Z669" s="160"/>
      <c r="AA669" s="160"/>
      <c r="AB669" s="160"/>
      <c r="AC669" s="160"/>
      <c r="AD669" s="160"/>
      <c r="AE669" s="160"/>
      <c r="AF669" s="160"/>
      <c r="AG669" s="160"/>
      <c r="AH669" s="160"/>
      <c r="AI669" s="160"/>
      <c r="AJ669" s="160"/>
      <c r="AK669" s="160"/>
      <c r="AL669" s="160"/>
      <c r="AM669" s="160"/>
      <c r="AN669" s="160"/>
      <c r="AO669" s="160"/>
      <c r="AP669" s="160"/>
      <c r="AQ669" s="160"/>
      <c r="AR669" s="160"/>
      <c r="AS669" s="160"/>
      <c r="AT669" s="160"/>
      <c r="AU669" s="160"/>
      <c r="AV669" s="160"/>
      <c r="AW669" s="188"/>
      <c r="AX669" s="180"/>
      <c r="AY669" s="180"/>
      <c r="AZ669" s="180"/>
      <c r="BA669" s="180"/>
      <c r="BB669" s="123"/>
      <c r="BC669" s="189"/>
      <c r="BD669" s="189"/>
      <c r="BE669" s="189"/>
      <c r="BF669" s="189"/>
      <c r="BG669" s="189"/>
      <c r="BI669" s="177"/>
      <c r="BJ669" s="177"/>
      <c r="BK669" s="177"/>
      <c r="BL669" s="177"/>
      <c r="BM669" s="176"/>
      <c r="BN669" s="176"/>
      <c r="BO669" s="153"/>
      <c r="BP669" s="176"/>
      <c r="BQ669" s="177"/>
      <c r="BR669" s="177"/>
      <c r="BS669" s="177"/>
      <c r="BT669" s="155"/>
      <c r="BU669" s="155"/>
      <c r="BV669" s="151"/>
      <c r="BW669" s="151"/>
      <c r="BX669" s="151"/>
      <c r="BY669" s="151"/>
    </row>
    <row r="670" customFormat="false" ht="12.75" hidden="false" customHeight="false" outlineLevel="0" collapsed="false">
      <c r="A670" s="160"/>
      <c r="B670" s="160"/>
      <c r="C670" s="160"/>
      <c r="D670" s="187"/>
      <c r="E670" s="187"/>
      <c r="F670" s="160"/>
      <c r="G670" s="160"/>
      <c r="H670" s="160"/>
      <c r="I670" s="160"/>
      <c r="J670" s="160"/>
      <c r="K670" s="160"/>
      <c r="L670" s="160"/>
      <c r="M670" s="160"/>
      <c r="N670" s="160"/>
      <c r="O670" s="160"/>
      <c r="P670" s="160"/>
      <c r="Q670" s="160"/>
      <c r="R670" s="160"/>
      <c r="S670" s="160"/>
      <c r="T670" s="143"/>
      <c r="U670" s="160"/>
      <c r="V670" s="160"/>
      <c r="W670" s="160"/>
      <c r="X670" s="160"/>
      <c r="Y670" s="160"/>
      <c r="Z670" s="160"/>
      <c r="AA670" s="160"/>
      <c r="AB670" s="160"/>
      <c r="AC670" s="160"/>
      <c r="AD670" s="160"/>
      <c r="AE670" s="160"/>
      <c r="AF670" s="160"/>
      <c r="AG670" s="160"/>
      <c r="AH670" s="160"/>
      <c r="AI670" s="160"/>
      <c r="AJ670" s="160"/>
      <c r="AK670" s="160"/>
      <c r="AL670" s="160"/>
      <c r="AM670" s="160"/>
      <c r="AN670" s="160"/>
      <c r="AO670" s="160"/>
      <c r="AP670" s="160"/>
      <c r="AQ670" s="160"/>
      <c r="AR670" s="160"/>
      <c r="AS670" s="160"/>
      <c r="AT670" s="160"/>
      <c r="AU670" s="160"/>
      <c r="AV670" s="160"/>
      <c r="AW670" s="188"/>
      <c r="AX670" s="180"/>
      <c r="AY670" s="180"/>
      <c r="AZ670" s="180"/>
      <c r="BA670" s="180"/>
      <c r="BB670" s="123"/>
      <c r="BC670" s="189"/>
      <c r="BD670" s="189"/>
      <c r="BE670" s="189"/>
      <c r="BF670" s="189"/>
      <c r="BG670" s="189"/>
      <c r="BI670" s="177"/>
      <c r="BJ670" s="177"/>
      <c r="BK670" s="177"/>
      <c r="BL670" s="177"/>
      <c r="BM670" s="176"/>
      <c r="BN670" s="176"/>
      <c r="BO670" s="153"/>
      <c r="BP670" s="176"/>
      <c r="BQ670" s="177"/>
      <c r="BR670" s="177"/>
      <c r="BS670" s="177"/>
      <c r="BT670" s="155"/>
      <c r="BU670" s="155"/>
      <c r="BV670" s="151"/>
      <c r="BW670" s="151"/>
      <c r="BX670" s="151"/>
      <c r="BY670" s="151"/>
    </row>
    <row r="671" customFormat="false" ht="12.75" hidden="false" customHeight="false" outlineLevel="0" collapsed="false">
      <c r="A671" s="160"/>
      <c r="B671" s="160"/>
      <c r="C671" s="160"/>
      <c r="D671" s="187"/>
      <c r="E671" s="187"/>
      <c r="F671" s="160"/>
      <c r="G671" s="160"/>
      <c r="H671" s="160"/>
      <c r="I671" s="160"/>
      <c r="J671" s="160"/>
      <c r="K671" s="160"/>
      <c r="L671" s="160"/>
      <c r="M671" s="160"/>
      <c r="N671" s="160"/>
      <c r="O671" s="160"/>
      <c r="P671" s="160"/>
      <c r="Q671" s="160"/>
      <c r="R671" s="160"/>
      <c r="S671" s="160"/>
      <c r="T671" s="143"/>
      <c r="U671" s="160"/>
      <c r="V671" s="160"/>
      <c r="W671" s="160"/>
      <c r="X671" s="160"/>
      <c r="Y671" s="160"/>
      <c r="Z671" s="160"/>
      <c r="AA671" s="160"/>
      <c r="AB671" s="160"/>
      <c r="AC671" s="160"/>
      <c r="AD671" s="160"/>
      <c r="AE671" s="160"/>
      <c r="AF671" s="160"/>
      <c r="AG671" s="160"/>
      <c r="AH671" s="160"/>
      <c r="AI671" s="160"/>
      <c r="AJ671" s="160"/>
      <c r="AK671" s="160"/>
      <c r="AL671" s="160"/>
      <c r="AM671" s="160"/>
      <c r="AN671" s="160"/>
      <c r="AO671" s="160"/>
      <c r="AP671" s="160"/>
      <c r="AQ671" s="160"/>
      <c r="AR671" s="160"/>
      <c r="AS671" s="160"/>
      <c r="AT671" s="160"/>
      <c r="AU671" s="160"/>
      <c r="AV671" s="160"/>
      <c r="AW671" s="188"/>
      <c r="AX671" s="180"/>
      <c r="AY671" s="180"/>
      <c r="AZ671" s="180"/>
      <c r="BA671" s="180"/>
      <c r="BB671" s="123"/>
      <c r="BC671" s="189"/>
      <c r="BD671" s="189"/>
      <c r="BE671" s="189"/>
      <c r="BF671" s="189"/>
      <c r="BG671" s="189"/>
      <c r="BI671" s="177"/>
      <c r="BJ671" s="177"/>
      <c r="BK671" s="177"/>
      <c r="BL671" s="177"/>
      <c r="BM671" s="176"/>
      <c r="BN671" s="176"/>
      <c r="BO671" s="153"/>
      <c r="BP671" s="176"/>
      <c r="BQ671" s="177"/>
      <c r="BR671" s="177"/>
      <c r="BS671" s="177"/>
      <c r="BT671" s="155"/>
      <c r="BU671" s="155"/>
      <c r="BV671" s="151"/>
      <c r="BW671" s="151"/>
      <c r="BX671" s="151"/>
      <c r="BY671" s="151"/>
    </row>
    <row r="672" customFormat="false" ht="12.75" hidden="false" customHeight="false" outlineLevel="0" collapsed="false">
      <c r="A672" s="160"/>
      <c r="B672" s="160"/>
      <c r="C672" s="160"/>
      <c r="D672" s="187"/>
      <c r="E672" s="187"/>
      <c r="F672" s="160"/>
      <c r="G672" s="160"/>
      <c r="H672" s="160"/>
      <c r="I672" s="160"/>
      <c r="J672" s="160"/>
      <c r="K672" s="160"/>
      <c r="L672" s="160"/>
      <c r="M672" s="160"/>
      <c r="N672" s="160"/>
      <c r="O672" s="160"/>
      <c r="P672" s="160"/>
      <c r="Q672" s="160"/>
      <c r="R672" s="160"/>
      <c r="S672" s="160"/>
      <c r="T672" s="143"/>
      <c r="U672" s="160"/>
      <c r="V672" s="160"/>
      <c r="W672" s="160"/>
      <c r="X672" s="160"/>
      <c r="Y672" s="160"/>
      <c r="Z672" s="160"/>
      <c r="AA672" s="160"/>
      <c r="AB672" s="160"/>
      <c r="AC672" s="160"/>
      <c r="AD672" s="160"/>
      <c r="AE672" s="160"/>
      <c r="AF672" s="160"/>
      <c r="AG672" s="160"/>
      <c r="AH672" s="160"/>
      <c r="AI672" s="160"/>
      <c r="AJ672" s="160"/>
      <c r="AK672" s="160"/>
      <c r="AL672" s="160"/>
      <c r="AM672" s="160"/>
      <c r="AN672" s="160"/>
      <c r="AO672" s="160"/>
      <c r="AP672" s="160"/>
      <c r="AQ672" s="160"/>
      <c r="AR672" s="160"/>
      <c r="AS672" s="160"/>
      <c r="AT672" s="160"/>
      <c r="AU672" s="160"/>
      <c r="AV672" s="160"/>
      <c r="AW672" s="188"/>
      <c r="AX672" s="180"/>
      <c r="AY672" s="180"/>
      <c r="AZ672" s="180"/>
      <c r="BA672" s="180"/>
      <c r="BB672" s="123"/>
      <c r="BC672" s="189"/>
      <c r="BD672" s="189"/>
      <c r="BE672" s="189"/>
      <c r="BF672" s="189"/>
      <c r="BG672" s="189"/>
      <c r="BI672" s="177"/>
      <c r="BJ672" s="177"/>
      <c r="BK672" s="177"/>
      <c r="BL672" s="177"/>
      <c r="BM672" s="176"/>
      <c r="BN672" s="176"/>
      <c r="BO672" s="153"/>
      <c r="BP672" s="176"/>
      <c r="BQ672" s="177"/>
      <c r="BR672" s="177"/>
      <c r="BS672" s="177"/>
      <c r="BT672" s="155"/>
      <c r="BU672" s="155"/>
      <c r="BV672" s="151"/>
      <c r="BW672" s="151"/>
      <c r="BX672" s="151"/>
      <c r="BY672" s="151"/>
    </row>
    <row r="673" customFormat="false" ht="12.75" hidden="false" customHeight="false" outlineLevel="0" collapsed="false">
      <c r="A673" s="160"/>
      <c r="B673" s="160"/>
      <c r="C673" s="160"/>
      <c r="D673" s="187"/>
      <c r="E673" s="187"/>
      <c r="F673" s="160"/>
      <c r="G673" s="160"/>
      <c r="H673" s="160"/>
      <c r="I673" s="160"/>
      <c r="J673" s="160"/>
      <c r="K673" s="160"/>
      <c r="L673" s="160"/>
      <c r="M673" s="160"/>
      <c r="N673" s="160"/>
      <c r="O673" s="160"/>
      <c r="P673" s="160"/>
      <c r="Q673" s="160"/>
      <c r="R673" s="160"/>
      <c r="S673" s="160"/>
      <c r="T673" s="143"/>
      <c r="U673" s="160"/>
      <c r="V673" s="160"/>
      <c r="W673" s="160"/>
      <c r="X673" s="160"/>
      <c r="Y673" s="160"/>
      <c r="Z673" s="160"/>
      <c r="AA673" s="160"/>
      <c r="AB673" s="160"/>
      <c r="AC673" s="160"/>
      <c r="AD673" s="160"/>
      <c r="AE673" s="160"/>
      <c r="AF673" s="160"/>
      <c r="AG673" s="160"/>
      <c r="AH673" s="160"/>
      <c r="AI673" s="160"/>
      <c r="AJ673" s="160"/>
      <c r="AK673" s="160"/>
      <c r="AL673" s="160"/>
      <c r="AM673" s="160"/>
      <c r="AN673" s="160"/>
      <c r="AO673" s="160"/>
      <c r="AP673" s="160"/>
      <c r="AQ673" s="160"/>
      <c r="AR673" s="160"/>
      <c r="AS673" s="160"/>
      <c r="AT673" s="160"/>
      <c r="AU673" s="160"/>
      <c r="AV673" s="160"/>
      <c r="AW673" s="188"/>
      <c r="AX673" s="180"/>
      <c r="AY673" s="180"/>
      <c r="AZ673" s="180"/>
      <c r="BA673" s="180"/>
      <c r="BB673" s="123"/>
      <c r="BC673" s="189"/>
      <c r="BD673" s="189"/>
      <c r="BE673" s="189"/>
      <c r="BF673" s="189"/>
      <c r="BG673" s="189"/>
      <c r="BI673" s="177"/>
      <c r="BJ673" s="177"/>
      <c r="BK673" s="177"/>
      <c r="BL673" s="177"/>
      <c r="BM673" s="176"/>
      <c r="BN673" s="176"/>
      <c r="BO673" s="153"/>
      <c r="BP673" s="176"/>
      <c r="BQ673" s="177"/>
      <c r="BR673" s="177"/>
      <c r="BS673" s="177"/>
      <c r="BT673" s="155"/>
      <c r="BU673" s="155"/>
      <c r="BV673" s="151"/>
      <c r="BW673" s="151"/>
      <c r="BX673" s="151"/>
      <c r="BY673" s="151"/>
    </row>
    <row r="674" customFormat="false" ht="12.75" hidden="false" customHeight="false" outlineLevel="0" collapsed="false">
      <c r="A674" s="160"/>
      <c r="B674" s="160"/>
      <c r="C674" s="160"/>
      <c r="D674" s="187"/>
      <c r="E674" s="187"/>
      <c r="F674" s="160"/>
      <c r="G674" s="160"/>
      <c r="H674" s="160"/>
      <c r="I674" s="160"/>
      <c r="J674" s="160"/>
      <c r="K674" s="160"/>
      <c r="L674" s="160"/>
      <c r="M674" s="160"/>
      <c r="N674" s="160"/>
      <c r="O674" s="160"/>
      <c r="P674" s="160"/>
      <c r="Q674" s="160"/>
      <c r="R674" s="160"/>
      <c r="S674" s="160"/>
      <c r="T674" s="143"/>
      <c r="U674" s="160"/>
      <c r="V674" s="160"/>
      <c r="W674" s="160"/>
      <c r="X674" s="160"/>
      <c r="Y674" s="160"/>
      <c r="Z674" s="160"/>
      <c r="AA674" s="160"/>
      <c r="AB674" s="160"/>
      <c r="AC674" s="160"/>
      <c r="AD674" s="160"/>
      <c r="AE674" s="160"/>
      <c r="AF674" s="160"/>
      <c r="AG674" s="160"/>
      <c r="AH674" s="160"/>
      <c r="AI674" s="160"/>
      <c r="AJ674" s="160"/>
      <c r="AK674" s="160"/>
      <c r="AL674" s="160"/>
      <c r="AM674" s="160"/>
      <c r="AN674" s="160"/>
      <c r="AO674" s="160"/>
      <c r="AP674" s="160"/>
      <c r="AQ674" s="160"/>
      <c r="AR674" s="160"/>
      <c r="AS674" s="160"/>
      <c r="AT674" s="160"/>
      <c r="AU674" s="160"/>
      <c r="AV674" s="160"/>
      <c r="AW674" s="188"/>
      <c r="AX674" s="180"/>
      <c r="AY674" s="180"/>
      <c r="AZ674" s="180"/>
      <c r="BA674" s="180"/>
      <c r="BB674" s="123"/>
      <c r="BC674" s="189"/>
      <c r="BD674" s="189"/>
      <c r="BE674" s="189"/>
      <c r="BF674" s="189"/>
      <c r="BG674" s="189"/>
      <c r="BI674" s="177"/>
      <c r="BJ674" s="177"/>
      <c r="BK674" s="177"/>
      <c r="BL674" s="177"/>
      <c r="BM674" s="176"/>
      <c r="BN674" s="176"/>
      <c r="BO674" s="153"/>
      <c r="BP674" s="176"/>
      <c r="BQ674" s="177"/>
      <c r="BR674" s="177"/>
      <c r="BS674" s="177"/>
      <c r="BT674" s="155"/>
      <c r="BU674" s="155"/>
      <c r="BV674" s="151"/>
      <c r="BW674" s="151"/>
      <c r="BX674" s="151"/>
      <c r="BY674" s="151"/>
    </row>
    <row r="675" customFormat="false" ht="12.75" hidden="false" customHeight="false" outlineLevel="0" collapsed="false">
      <c r="A675" s="160"/>
      <c r="B675" s="160"/>
      <c r="C675" s="160"/>
      <c r="D675" s="187"/>
      <c r="E675" s="187"/>
      <c r="F675" s="160"/>
      <c r="G675" s="160"/>
      <c r="H675" s="160"/>
      <c r="I675" s="160"/>
      <c r="J675" s="160"/>
      <c r="K675" s="160"/>
      <c r="L675" s="160"/>
      <c r="M675" s="160"/>
      <c r="N675" s="160"/>
      <c r="O675" s="160"/>
      <c r="P675" s="160"/>
      <c r="Q675" s="160"/>
      <c r="R675" s="160"/>
      <c r="S675" s="160"/>
      <c r="T675" s="143"/>
      <c r="U675" s="160"/>
      <c r="V675" s="160"/>
      <c r="W675" s="160"/>
      <c r="X675" s="160"/>
      <c r="Y675" s="160"/>
      <c r="Z675" s="160"/>
      <c r="AA675" s="160"/>
      <c r="AB675" s="160"/>
      <c r="AC675" s="160"/>
      <c r="AD675" s="160"/>
      <c r="AE675" s="160"/>
      <c r="AF675" s="160"/>
      <c r="AG675" s="160"/>
      <c r="AH675" s="160"/>
      <c r="AI675" s="160"/>
      <c r="AJ675" s="160"/>
      <c r="AK675" s="160"/>
      <c r="AL675" s="160"/>
      <c r="AM675" s="160"/>
      <c r="AN675" s="160"/>
      <c r="AO675" s="160"/>
      <c r="AP675" s="160"/>
      <c r="AQ675" s="160"/>
      <c r="AR675" s="160"/>
      <c r="AS675" s="160"/>
      <c r="AT675" s="160"/>
      <c r="AU675" s="160"/>
      <c r="AV675" s="160"/>
      <c r="AW675" s="188"/>
      <c r="AX675" s="180"/>
      <c r="AY675" s="180"/>
      <c r="AZ675" s="180"/>
      <c r="BA675" s="180"/>
      <c r="BB675" s="123"/>
      <c r="BC675" s="189"/>
      <c r="BD675" s="189"/>
      <c r="BE675" s="189"/>
      <c r="BF675" s="189"/>
      <c r="BG675" s="189"/>
      <c r="BI675" s="177"/>
      <c r="BJ675" s="177"/>
      <c r="BK675" s="177"/>
      <c r="BL675" s="177"/>
      <c r="BM675" s="176"/>
      <c r="BN675" s="176"/>
      <c r="BO675" s="153"/>
      <c r="BP675" s="176"/>
      <c r="BQ675" s="177"/>
      <c r="BR675" s="177"/>
      <c r="BS675" s="177"/>
      <c r="BT675" s="155"/>
      <c r="BU675" s="155"/>
      <c r="BV675" s="151"/>
      <c r="BW675" s="151"/>
      <c r="BX675" s="151"/>
      <c r="BY675" s="151"/>
    </row>
    <row r="676" customFormat="false" ht="12.75" hidden="false" customHeight="false" outlineLevel="0" collapsed="false">
      <c r="A676" s="160"/>
      <c r="B676" s="160"/>
      <c r="C676" s="160"/>
      <c r="D676" s="187"/>
      <c r="E676" s="187"/>
      <c r="F676" s="160"/>
      <c r="G676" s="160"/>
      <c r="H676" s="160"/>
      <c r="I676" s="160"/>
      <c r="J676" s="160"/>
      <c r="K676" s="160"/>
      <c r="L676" s="160"/>
      <c r="M676" s="160"/>
      <c r="N676" s="160"/>
      <c r="O676" s="160"/>
      <c r="P676" s="160"/>
      <c r="Q676" s="160"/>
      <c r="R676" s="160"/>
      <c r="S676" s="160"/>
      <c r="T676" s="143"/>
      <c r="U676" s="160"/>
      <c r="V676" s="160"/>
      <c r="W676" s="160"/>
      <c r="X676" s="160"/>
      <c r="Y676" s="160"/>
      <c r="Z676" s="160"/>
      <c r="AA676" s="160"/>
      <c r="AB676" s="160"/>
      <c r="AC676" s="160"/>
      <c r="AD676" s="160"/>
      <c r="AE676" s="160"/>
      <c r="AF676" s="160"/>
      <c r="AG676" s="160"/>
      <c r="AH676" s="160"/>
      <c r="AI676" s="160"/>
      <c r="AJ676" s="160"/>
      <c r="AK676" s="160"/>
      <c r="AL676" s="160"/>
      <c r="AM676" s="160"/>
      <c r="AN676" s="160"/>
      <c r="AO676" s="160"/>
      <c r="AP676" s="160"/>
      <c r="AQ676" s="160"/>
      <c r="AR676" s="160"/>
      <c r="AS676" s="160"/>
      <c r="AT676" s="160"/>
      <c r="AU676" s="160"/>
      <c r="AV676" s="160"/>
      <c r="AW676" s="188"/>
      <c r="AX676" s="180"/>
      <c r="AY676" s="180"/>
      <c r="AZ676" s="180"/>
      <c r="BA676" s="180"/>
      <c r="BB676" s="123"/>
      <c r="BC676" s="189"/>
      <c r="BD676" s="189"/>
      <c r="BE676" s="189"/>
      <c r="BF676" s="189"/>
      <c r="BG676" s="189"/>
      <c r="BI676" s="177"/>
      <c r="BJ676" s="177"/>
      <c r="BK676" s="177"/>
      <c r="BL676" s="177"/>
      <c r="BM676" s="176"/>
      <c r="BN676" s="176"/>
      <c r="BO676" s="153"/>
      <c r="BP676" s="176"/>
      <c r="BQ676" s="177"/>
      <c r="BR676" s="177"/>
      <c r="BS676" s="177"/>
      <c r="BT676" s="155"/>
      <c r="BU676" s="155"/>
      <c r="BV676" s="151"/>
      <c r="BW676" s="151"/>
      <c r="BX676" s="151"/>
      <c r="BY676" s="151"/>
    </row>
    <row r="677" customFormat="false" ht="12.75" hidden="false" customHeight="false" outlineLevel="0" collapsed="false">
      <c r="A677" s="160"/>
      <c r="B677" s="160"/>
      <c r="C677" s="160"/>
      <c r="D677" s="187"/>
      <c r="E677" s="187"/>
      <c r="F677" s="160"/>
      <c r="G677" s="160"/>
      <c r="H677" s="160"/>
      <c r="I677" s="160"/>
      <c r="J677" s="160"/>
      <c r="K677" s="160"/>
      <c r="L677" s="160"/>
      <c r="M677" s="160"/>
      <c r="N677" s="160"/>
      <c r="O677" s="160"/>
      <c r="P677" s="160"/>
      <c r="Q677" s="160"/>
      <c r="R677" s="160"/>
      <c r="S677" s="160"/>
      <c r="T677" s="143"/>
      <c r="U677" s="160"/>
      <c r="V677" s="160"/>
      <c r="W677" s="160"/>
      <c r="X677" s="160"/>
      <c r="Y677" s="160"/>
      <c r="Z677" s="160"/>
      <c r="AA677" s="160"/>
      <c r="AB677" s="160"/>
      <c r="AC677" s="160"/>
      <c r="AD677" s="160"/>
      <c r="AE677" s="160"/>
      <c r="AF677" s="160"/>
      <c r="AG677" s="160"/>
      <c r="AH677" s="160"/>
      <c r="AI677" s="160"/>
      <c r="AJ677" s="160"/>
      <c r="AK677" s="160"/>
      <c r="AL677" s="160"/>
      <c r="AM677" s="160"/>
      <c r="AN677" s="160"/>
      <c r="AO677" s="160"/>
      <c r="AP677" s="160"/>
      <c r="AQ677" s="160"/>
      <c r="AR677" s="160"/>
      <c r="AS677" s="160"/>
      <c r="AT677" s="160"/>
      <c r="AU677" s="160"/>
      <c r="AV677" s="160"/>
      <c r="AW677" s="188"/>
      <c r="AX677" s="180"/>
      <c r="AY677" s="180"/>
      <c r="AZ677" s="180"/>
      <c r="BA677" s="180"/>
      <c r="BB677" s="123"/>
      <c r="BC677" s="189"/>
      <c r="BD677" s="189"/>
      <c r="BE677" s="189"/>
      <c r="BF677" s="189"/>
      <c r="BG677" s="189"/>
      <c r="BI677" s="177"/>
      <c r="BJ677" s="177"/>
      <c r="BK677" s="177"/>
      <c r="BL677" s="177"/>
      <c r="BM677" s="176"/>
      <c r="BN677" s="176"/>
      <c r="BO677" s="153"/>
      <c r="BP677" s="176"/>
      <c r="BQ677" s="177"/>
      <c r="BR677" s="177"/>
      <c r="BS677" s="177"/>
      <c r="BT677" s="155"/>
      <c r="BU677" s="155"/>
      <c r="BV677" s="151"/>
      <c r="BW677" s="151"/>
      <c r="BX677" s="151"/>
      <c r="BY677" s="151"/>
    </row>
    <row r="678" customFormat="false" ht="12.75" hidden="false" customHeight="false" outlineLevel="0" collapsed="false">
      <c r="A678" s="160"/>
      <c r="B678" s="160"/>
      <c r="C678" s="160"/>
      <c r="D678" s="187"/>
      <c r="E678" s="187"/>
      <c r="F678" s="160"/>
      <c r="G678" s="160"/>
      <c r="H678" s="160"/>
      <c r="I678" s="160"/>
      <c r="J678" s="160"/>
      <c r="K678" s="160"/>
      <c r="L678" s="160"/>
      <c r="M678" s="160"/>
      <c r="N678" s="160"/>
      <c r="O678" s="160"/>
      <c r="P678" s="160"/>
      <c r="Q678" s="160"/>
      <c r="R678" s="160"/>
      <c r="S678" s="160"/>
      <c r="T678" s="143"/>
      <c r="U678" s="160"/>
      <c r="V678" s="160"/>
      <c r="W678" s="160"/>
      <c r="X678" s="160"/>
      <c r="Y678" s="160"/>
      <c r="Z678" s="160"/>
      <c r="AA678" s="160"/>
      <c r="AB678" s="160"/>
      <c r="AC678" s="160"/>
      <c r="AD678" s="160"/>
      <c r="AE678" s="160"/>
      <c r="AF678" s="160"/>
      <c r="AG678" s="160"/>
      <c r="AH678" s="160"/>
      <c r="AI678" s="160"/>
      <c r="AJ678" s="160"/>
      <c r="AK678" s="160"/>
      <c r="AL678" s="160"/>
      <c r="AM678" s="160"/>
      <c r="AN678" s="160"/>
      <c r="AO678" s="160"/>
      <c r="AP678" s="160"/>
      <c r="AQ678" s="160"/>
      <c r="AR678" s="160"/>
      <c r="AS678" s="160"/>
      <c r="AT678" s="160"/>
      <c r="AU678" s="160"/>
      <c r="AV678" s="160"/>
      <c r="AW678" s="188"/>
      <c r="AX678" s="180"/>
      <c r="AY678" s="180"/>
      <c r="AZ678" s="180"/>
      <c r="BA678" s="180"/>
      <c r="BB678" s="123"/>
      <c r="BC678" s="189"/>
      <c r="BD678" s="189"/>
      <c r="BE678" s="189"/>
      <c r="BF678" s="189"/>
      <c r="BG678" s="189"/>
      <c r="BI678" s="177"/>
      <c r="BJ678" s="177"/>
      <c r="BK678" s="177"/>
      <c r="BL678" s="177"/>
      <c r="BM678" s="176"/>
      <c r="BN678" s="176"/>
      <c r="BO678" s="153"/>
      <c r="BP678" s="176"/>
      <c r="BQ678" s="177"/>
      <c r="BR678" s="177"/>
      <c r="BS678" s="177"/>
      <c r="BT678" s="155"/>
      <c r="BU678" s="155"/>
      <c r="BV678" s="151"/>
      <c r="BW678" s="151"/>
      <c r="BX678" s="151"/>
      <c r="BY678" s="151"/>
    </row>
    <row r="679" customFormat="false" ht="12.75" hidden="false" customHeight="false" outlineLevel="0" collapsed="false">
      <c r="A679" s="160"/>
      <c r="B679" s="160"/>
      <c r="C679" s="160"/>
      <c r="D679" s="187"/>
      <c r="E679" s="187"/>
      <c r="F679" s="160"/>
      <c r="G679" s="160"/>
      <c r="H679" s="160"/>
      <c r="I679" s="160"/>
      <c r="J679" s="160"/>
      <c r="K679" s="160"/>
      <c r="L679" s="160"/>
      <c r="M679" s="160"/>
      <c r="N679" s="160"/>
      <c r="O679" s="160"/>
      <c r="P679" s="160"/>
      <c r="Q679" s="160"/>
      <c r="R679" s="160"/>
      <c r="S679" s="160"/>
      <c r="T679" s="143"/>
      <c r="U679" s="160"/>
      <c r="V679" s="160"/>
      <c r="W679" s="160"/>
      <c r="X679" s="160"/>
      <c r="Y679" s="160"/>
      <c r="Z679" s="160"/>
      <c r="AA679" s="160"/>
      <c r="AB679" s="160"/>
      <c r="AC679" s="160"/>
      <c r="AD679" s="160"/>
      <c r="AE679" s="160"/>
      <c r="AF679" s="160"/>
      <c r="AG679" s="160"/>
      <c r="AH679" s="160"/>
      <c r="AI679" s="160"/>
      <c r="AJ679" s="160"/>
      <c r="AK679" s="160"/>
      <c r="AL679" s="160"/>
      <c r="AM679" s="160"/>
      <c r="AN679" s="160"/>
      <c r="AO679" s="160"/>
      <c r="AP679" s="160"/>
      <c r="AQ679" s="160"/>
      <c r="AR679" s="160"/>
      <c r="AS679" s="160"/>
      <c r="AT679" s="160"/>
      <c r="AU679" s="160"/>
      <c r="AV679" s="160"/>
      <c r="AW679" s="188"/>
      <c r="AX679" s="180"/>
      <c r="AY679" s="180"/>
      <c r="AZ679" s="180"/>
      <c r="BA679" s="180"/>
      <c r="BB679" s="123"/>
      <c r="BC679" s="189"/>
      <c r="BD679" s="189"/>
      <c r="BE679" s="189"/>
      <c r="BF679" s="189"/>
      <c r="BG679" s="189"/>
      <c r="BI679" s="177"/>
      <c r="BJ679" s="177"/>
      <c r="BK679" s="177"/>
      <c r="BL679" s="177"/>
      <c r="BM679" s="176"/>
      <c r="BN679" s="176"/>
      <c r="BO679" s="153"/>
      <c r="BP679" s="176"/>
      <c r="BQ679" s="177"/>
      <c r="BR679" s="177"/>
      <c r="BS679" s="177"/>
      <c r="BT679" s="155"/>
      <c r="BU679" s="155"/>
      <c r="BV679" s="151"/>
      <c r="BW679" s="151"/>
      <c r="BX679" s="151"/>
      <c r="BY679" s="151"/>
    </row>
    <row r="680" customFormat="false" ht="12.75" hidden="false" customHeight="false" outlineLevel="0" collapsed="false">
      <c r="A680" s="160"/>
      <c r="B680" s="160"/>
      <c r="C680" s="160"/>
      <c r="D680" s="187"/>
      <c r="E680" s="187"/>
      <c r="F680" s="160"/>
      <c r="G680" s="160"/>
      <c r="H680" s="160"/>
      <c r="I680" s="160"/>
      <c r="J680" s="160"/>
      <c r="K680" s="160"/>
      <c r="L680" s="160"/>
      <c r="M680" s="160"/>
      <c r="N680" s="160"/>
      <c r="O680" s="160"/>
      <c r="P680" s="160"/>
      <c r="Q680" s="160"/>
      <c r="R680" s="160"/>
      <c r="S680" s="160"/>
      <c r="T680" s="143"/>
      <c r="U680" s="160"/>
      <c r="V680" s="160"/>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88"/>
      <c r="AX680" s="180"/>
      <c r="AY680" s="180"/>
      <c r="AZ680" s="180"/>
      <c r="BA680" s="180"/>
      <c r="BB680" s="123"/>
      <c r="BC680" s="189"/>
      <c r="BD680" s="189"/>
      <c r="BE680" s="189"/>
      <c r="BF680" s="189"/>
      <c r="BG680" s="189"/>
      <c r="BI680" s="177"/>
      <c r="BJ680" s="177"/>
      <c r="BK680" s="177"/>
      <c r="BL680" s="177"/>
      <c r="BM680" s="176"/>
      <c r="BN680" s="176"/>
      <c r="BO680" s="153"/>
      <c r="BP680" s="176"/>
      <c r="BQ680" s="177"/>
      <c r="BR680" s="177"/>
      <c r="BS680" s="177"/>
      <c r="BT680" s="155"/>
      <c r="BU680" s="155"/>
      <c r="BV680" s="151"/>
      <c r="BW680" s="151"/>
      <c r="BX680" s="151"/>
      <c r="BY680" s="151"/>
    </row>
    <row r="681" customFormat="false" ht="12.75" hidden="false" customHeight="false" outlineLevel="0" collapsed="false">
      <c r="A681" s="160"/>
      <c r="B681" s="160"/>
      <c r="C681" s="160"/>
      <c r="D681" s="187"/>
      <c r="E681" s="187"/>
      <c r="F681" s="160"/>
      <c r="G681" s="160"/>
      <c r="H681" s="160"/>
      <c r="I681" s="160"/>
      <c r="J681" s="160"/>
      <c r="K681" s="160"/>
      <c r="L681" s="160"/>
      <c r="M681" s="160"/>
      <c r="N681" s="160"/>
      <c r="O681" s="160"/>
      <c r="P681" s="160"/>
      <c r="Q681" s="160"/>
      <c r="R681" s="160"/>
      <c r="S681" s="160"/>
      <c r="T681" s="143"/>
      <c r="U681" s="160"/>
      <c r="V681" s="160"/>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88"/>
      <c r="AX681" s="180"/>
      <c r="AY681" s="180"/>
      <c r="AZ681" s="180"/>
      <c r="BA681" s="180"/>
      <c r="BB681" s="123"/>
      <c r="BC681" s="189"/>
      <c r="BD681" s="189"/>
      <c r="BE681" s="189"/>
      <c r="BF681" s="189"/>
      <c r="BG681" s="189"/>
      <c r="BI681" s="177"/>
      <c r="BJ681" s="177"/>
      <c r="BK681" s="177"/>
      <c r="BL681" s="177"/>
      <c r="BM681" s="176"/>
      <c r="BN681" s="176"/>
      <c r="BO681" s="153"/>
      <c r="BP681" s="176"/>
      <c r="BQ681" s="177"/>
      <c r="BR681" s="177"/>
      <c r="BS681" s="177"/>
      <c r="BT681" s="155"/>
      <c r="BU681" s="155"/>
      <c r="BV681" s="151"/>
      <c r="BW681" s="151"/>
      <c r="BX681" s="151"/>
      <c r="BY681" s="151"/>
    </row>
    <row r="682" customFormat="false" ht="12.75" hidden="false" customHeight="false" outlineLevel="0" collapsed="false">
      <c r="A682" s="160"/>
      <c r="B682" s="160"/>
      <c r="C682" s="160"/>
      <c r="D682" s="187"/>
      <c r="E682" s="187"/>
      <c r="F682" s="160"/>
      <c r="G682" s="160"/>
      <c r="H682" s="160"/>
      <c r="I682" s="160"/>
      <c r="J682" s="160"/>
      <c r="K682" s="160"/>
      <c r="L682" s="160"/>
      <c r="M682" s="160"/>
      <c r="N682" s="160"/>
      <c r="O682" s="160"/>
      <c r="P682" s="160"/>
      <c r="Q682" s="160"/>
      <c r="R682" s="160"/>
      <c r="S682" s="160"/>
      <c r="T682" s="143"/>
      <c r="U682" s="160"/>
      <c r="V682" s="160"/>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88"/>
      <c r="AX682" s="180"/>
      <c r="AY682" s="180"/>
      <c r="AZ682" s="180"/>
      <c r="BA682" s="180"/>
      <c r="BB682" s="123"/>
      <c r="BC682" s="189"/>
      <c r="BD682" s="189"/>
      <c r="BE682" s="189"/>
      <c r="BF682" s="189"/>
      <c r="BG682" s="189"/>
      <c r="BI682" s="177"/>
      <c r="BJ682" s="177"/>
      <c r="BK682" s="177"/>
      <c r="BL682" s="177"/>
      <c r="BM682" s="176"/>
      <c r="BN682" s="176"/>
      <c r="BO682" s="153"/>
      <c r="BP682" s="176"/>
      <c r="BQ682" s="177"/>
      <c r="BR682" s="177"/>
      <c r="BS682" s="177"/>
      <c r="BT682" s="155"/>
      <c r="BU682" s="155"/>
      <c r="BV682" s="151"/>
      <c r="BW682" s="151"/>
      <c r="BX682" s="151"/>
      <c r="BY682" s="151"/>
    </row>
    <row r="683" customFormat="false" ht="12.75" hidden="false" customHeight="false" outlineLevel="0" collapsed="false">
      <c r="A683" s="160"/>
      <c r="B683" s="160"/>
      <c r="C683" s="160"/>
      <c r="D683" s="187"/>
      <c r="E683" s="187"/>
      <c r="F683" s="160"/>
      <c r="G683" s="160"/>
      <c r="H683" s="160"/>
      <c r="I683" s="160"/>
      <c r="J683" s="160"/>
      <c r="K683" s="160"/>
      <c r="L683" s="160"/>
      <c r="M683" s="160"/>
      <c r="N683" s="160"/>
      <c r="O683" s="160"/>
      <c r="P683" s="160"/>
      <c r="Q683" s="160"/>
      <c r="R683" s="160"/>
      <c r="S683" s="160"/>
      <c r="T683" s="143"/>
      <c r="U683" s="160"/>
      <c r="V683" s="160"/>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88"/>
      <c r="AX683" s="180"/>
      <c r="AY683" s="180"/>
      <c r="AZ683" s="180"/>
      <c r="BA683" s="180"/>
      <c r="BB683" s="123"/>
      <c r="BC683" s="189"/>
      <c r="BD683" s="189"/>
      <c r="BE683" s="189"/>
      <c r="BF683" s="189"/>
      <c r="BG683" s="189"/>
      <c r="BI683" s="177"/>
      <c r="BJ683" s="177"/>
      <c r="BK683" s="177"/>
      <c r="BL683" s="177"/>
      <c r="BM683" s="176"/>
      <c r="BN683" s="176"/>
      <c r="BO683" s="153"/>
      <c r="BP683" s="176"/>
      <c r="BQ683" s="177"/>
      <c r="BR683" s="177"/>
      <c r="BS683" s="177"/>
      <c r="BT683" s="155"/>
      <c r="BU683" s="155"/>
      <c r="BV683" s="151"/>
      <c r="BW683" s="151"/>
      <c r="BX683" s="151"/>
      <c r="BY683" s="151"/>
    </row>
    <row r="684" customFormat="false" ht="12.75" hidden="false" customHeight="false" outlineLevel="0" collapsed="false">
      <c r="A684" s="160"/>
      <c r="B684" s="160"/>
      <c r="C684" s="160"/>
      <c r="D684" s="187"/>
      <c r="E684" s="187"/>
      <c r="F684" s="160"/>
      <c r="G684" s="160"/>
      <c r="H684" s="160"/>
      <c r="I684" s="160"/>
      <c r="J684" s="160"/>
      <c r="K684" s="160"/>
      <c r="L684" s="160"/>
      <c r="M684" s="160"/>
      <c r="N684" s="160"/>
      <c r="O684" s="160"/>
      <c r="P684" s="160"/>
      <c r="Q684" s="160"/>
      <c r="R684" s="160"/>
      <c r="S684" s="160"/>
      <c r="T684" s="143"/>
      <c r="U684" s="160"/>
      <c r="V684" s="160"/>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88"/>
      <c r="AX684" s="180"/>
      <c r="AY684" s="180"/>
      <c r="AZ684" s="180"/>
      <c r="BA684" s="180"/>
      <c r="BB684" s="123"/>
      <c r="BC684" s="189"/>
      <c r="BD684" s="189"/>
      <c r="BE684" s="189"/>
      <c r="BF684" s="189"/>
      <c r="BG684" s="189"/>
      <c r="BI684" s="177"/>
      <c r="BJ684" s="177"/>
      <c r="BK684" s="177"/>
      <c r="BL684" s="177"/>
      <c r="BM684" s="176"/>
      <c r="BN684" s="176"/>
      <c r="BO684" s="153"/>
      <c r="BP684" s="176"/>
      <c r="BQ684" s="177"/>
      <c r="BR684" s="177"/>
      <c r="BS684" s="177"/>
      <c r="BT684" s="155"/>
      <c r="BU684" s="155"/>
      <c r="BV684" s="151"/>
      <c r="BW684" s="151"/>
      <c r="BX684" s="151"/>
      <c r="BY684" s="151"/>
    </row>
    <row r="685" customFormat="false" ht="12.75" hidden="false" customHeight="false" outlineLevel="0" collapsed="false">
      <c r="A685" s="160"/>
      <c r="B685" s="160"/>
      <c r="C685" s="160"/>
      <c r="D685" s="187"/>
      <c r="E685" s="187"/>
      <c r="F685" s="160"/>
      <c r="G685" s="160"/>
      <c r="H685" s="160"/>
      <c r="I685" s="160"/>
      <c r="J685" s="160"/>
      <c r="K685" s="160"/>
      <c r="L685" s="160"/>
      <c r="M685" s="160"/>
      <c r="N685" s="160"/>
      <c r="O685" s="160"/>
      <c r="P685" s="160"/>
      <c r="Q685" s="160"/>
      <c r="R685" s="160"/>
      <c r="S685" s="160"/>
      <c r="T685" s="143"/>
      <c r="U685" s="160"/>
      <c r="V685" s="160"/>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88"/>
      <c r="AX685" s="180"/>
      <c r="AY685" s="180"/>
      <c r="AZ685" s="180"/>
      <c r="BA685" s="180"/>
      <c r="BB685" s="123"/>
      <c r="BC685" s="189"/>
      <c r="BD685" s="189"/>
      <c r="BE685" s="189"/>
      <c r="BF685" s="189"/>
      <c r="BG685" s="189"/>
      <c r="BI685" s="177"/>
      <c r="BJ685" s="177"/>
      <c r="BK685" s="177"/>
      <c r="BL685" s="177"/>
      <c r="BM685" s="176"/>
      <c r="BN685" s="176"/>
      <c r="BO685" s="153"/>
      <c r="BP685" s="176"/>
      <c r="BQ685" s="177"/>
      <c r="BR685" s="177"/>
      <c r="BS685" s="177"/>
      <c r="BT685" s="155"/>
      <c r="BU685" s="155"/>
      <c r="BV685" s="151"/>
      <c r="BW685" s="151"/>
      <c r="BX685" s="151"/>
      <c r="BY685" s="151"/>
    </row>
    <row r="686" customFormat="false" ht="12.75" hidden="false" customHeight="false" outlineLevel="0" collapsed="false">
      <c r="A686" s="160"/>
      <c r="B686" s="160"/>
      <c r="C686" s="160"/>
      <c r="D686" s="187"/>
      <c r="E686" s="187"/>
      <c r="F686" s="160"/>
      <c r="G686" s="160"/>
      <c r="H686" s="160"/>
      <c r="I686" s="160"/>
      <c r="J686" s="160"/>
      <c r="K686" s="160"/>
      <c r="L686" s="160"/>
      <c r="M686" s="160"/>
      <c r="N686" s="160"/>
      <c r="O686" s="160"/>
      <c r="P686" s="160"/>
      <c r="Q686" s="160"/>
      <c r="R686" s="160"/>
      <c r="S686" s="160"/>
      <c r="T686" s="143"/>
      <c r="U686" s="160"/>
      <c r="V686" s="160"/>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88"/>
      <c r="AX686" s="180"/>
      <c r="AY686" s="180"/>
      <c r="AZ686" s="180"/>
      <c r="BA686" s="180"/>
      <c r="BB686" s="123"/>
      <c r="BC686" s="189"/>
      <c r="BD686" s="189"/>
      <c r="BE686" s="189"/>
      <c r="BF686" s="189"/>
      <c r="BG686" s="189"/>
      <c r="BI686" s="177"/>
      <c r="BJ686" s="177"/>
      <c r="BK686" s="177"/>
      <c r="BL686" s="177"/>
      <c r="BM686" s="176"/>
      <c r="BN686" s="176"/>
      <c r="BO686" s="153"/>
      <c r="BP686" s="176"/>
      <c r="BQ686" s="177"/>
      <c r="BR686" s="177"/>
      <c r="BS686" s="177"/>
      <c r="BT686" s="155"/>
      <c r="BU686" s="155"/>
      <c r="BV686" s="151"/>
      <c r="BW686" s="151"/>
      <c r="BX686" s="151"/>
      <c r="BY686" s="151"/>
    </row>
    <row r="687" customFormat="false" ht="12.75" hidden="false" customHeight="false" outlineLevel="0" collapsed="false">
      <c r="A687" s="160"/>
      <c r="B687" s="160"/>
      <c r="C687" s="160"/>
      <c r="D687" s="187"/>
      <c r="E687" s="187"/>
      <c r="F687" s="160"/>
      <c r="G687" s="160"/>
      <c r="H687" s="160"/>
      <c r="I687" s="160"/>
      <c r="J687" s="160"/>
      <c r="K687" s="160"/>
      <c r="L687" s="160"/>
      <c r="M687" s="160"/>
      <c r="N687" s="160"/>
      <c r="O687" s="160"/>
      <c r="P687" s="160"/>
      <c r="Q687" s="160"/>
      <c r="R687" s="160"/>
      <c r="S687" s="160"/>
      <c r="T687" s="143"/>
      <c r="U687" s="160"/>
      <c r="V687" s="160"/>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88"/>
      <c r="AX687" s="180"/>
      <c r="AY687" s="180"/>
      <c r="AZ687" s="180"/>
      <c r="BA687" s="180"/>
      <c r="BB687" s="123"/>
      <c r="BC687" s="189"/>
      <c r="BD687" s="189"/>
      <c r="BE687" s="189"/>
      <c r="BF687" s="189"/>
      <c r="BG687" s="189"/>
      <c r="BI687" s="177"/>
      <c r="BJ687" s="177"/>
      <c r="BK687" s="177"/>
      <c r="BL687" s="177"/>
      <c r="BM687" s="176"/>
      <c r="BN687" s="176"/>
      <c r="BO687" s="153"/>
      <c r="BP687" s="176"/>
      <c r="BQ687" s="177"/>
      <c r="BR687" s="177"/>
      <c r="BS687" s="177"/>
      <c r="BT687" s="155"/>
      <c r="BU687" s="155"/>
      <c r="BV687" s="151"/>
      <c r="BW687" s="151"/>
      <c r="BX687" s="151"/>
      <c r="BY687" s="151"/>
    </row>
    <row r="688" customFormat="false" ht="12.75" hidden="false" customHeight="false" outlineLevel="0" collapsed="false">
      <c r="A688" s="160"/>
      <c r="B688" s="160"/>
      <c r="C688" s="160"/>
      <c r="D688" s="187"/>
      <c r="E688" s="187"/>
      <c r="F688" s="160"/>
      <c r="G688" s="160"/>
      <c r="H688" s="160"/>
      <c r="I688" s="160"/>
      <c r="J688" s="160"/>
      <c r="K688" s="160"/>
      <c r="L688" s="160"/>
      <c r="M688" s="160"/>
      <c r="N688" s="160"/>
      <c r="O688" s="160"/>
      <c r="P688" s="160"/>
      <c r="Q688" s="160"/>
      <c r="R688" s="160"/>
      <c r="S688" s="160"/>
      <c r="T688" s="143"/>
      <c r="U688" s="160"/>
      <c r="V688" s="160"/>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88"/>
      <c r="AX688" s="180"/>
      <c r="AY688" s="180"/>
      <c r="AZ688" s="180"/>
      <c r="BA688" s="180"/>
      <c r="BB688" s="123"/>
      <c r="BC688" s="189"/>
      <c r="BD688" s="189"/>
      <c r="BE688" s="189"/>
      <c r="BF688" s="189"/>
      <c r="BG688" s="189"/>
      <c r="BI688" s="177"/>
      <c r="BJ688" s="177"/>
      <c r="BK688" s="177"/>
      <c r="BL688" s="177"/>
      <c r="BM688" s="176"/>
      <c r="BN688" s="176"/>
      <c r="BO688" s="153"/>
      <c r="BP688" s="176"/>
      <c r="BQ688" s="177"/>
      <c r="BR688" s="177"/>
      <c r="BS688" s="177"/>
      <c r="BT688" s="155"/>
      <c r="BU688" s="155"/>
      <c r="BV688" s="151"/>
      <c r="BW688" s="151"/>
      <c r="BX688" s="151"/>
      <c r="BY688" s="151"/>
    </row>
    <row r="689" customFormat="false" ht="12.75" hidden="false" customHeight="false" outlineLevel="0" collapsed="false">
      <c r="A689" s="160"/>
      <c r="B689" s="160"/>
      <c r="C689" s="160"/>
      <c r="D689" s="187"/>
      <c r="E689" s="187"/>
      <c r="F689" s="160"/>
      <c r="G689" s="160"/>
      <c r="H689" s="160"/>
      <c r="I689" s="160"/>
      <c r="J689" s="160"/>
      <c r="K689" s="160"/>
      <c r="L689" s="160"/>
      <c r="M689" s="160"/>
      <c r="N689" s="160"/>
      <c r="O689" s="160"/>
      <c r="P689" s="160"/>
      <c r="Q689" s="160"/>
      <c r="R689" s="160"/>
      <c r="S689" s="160"/>
      <c r="T689" s="143"/>
      <c r="U689" s="160"/>
      <c r="V689" s="160"/>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88"/>
      <c r="AX689" s="180"/>
      <c r="AY689" s="180"/>
      <c r="AZ689" s="180"/>
      <c r="BA689" s="180"/>
      <c r="BB689" s="123"/>
      <c r="BC689" s="189"/>
      <c r="BD689" s="189"/>
      <c r="BE689" s="189"/>
      <c r="BF689" s="189"/>
      <c r="BG689" s="189"/>
      <c r="BI689" s="177"/>
      <c r="BJ689" s="177"/>
      <c r="BK689" s="177"/>
      <c r="BL689" s="177"/>
      <c r="BM689" s="176"/>
      <c r="BN689" s="176"/>
      <c r="BO689" s="153"/>
      <c r="BP689" s="176"/>
      <c r="BQ689" s="177"/>
      <c r="BR689" s="177"/>
      <c r="BS689" s="177"/>
      <c r="BT689" s="155"/>
      <c r="BU689" s="155"/>
      <c r="BV689" s="151"/>
      <c r="BW689" s="151"/>
      <c r="BX689" s="151"/>
      <c r="BY689" s="151"/>
    </row>
    <row r="690" customFormat="false" ht="12.75" hidden="false" customHeight="false" outlineLevel="0" collapsed="false">
      <c r="A690" s="160"/>
      <c r="B690" s="160"/>
      <c r="C690" s="160"/>
      <c r="D690" s="187"/>
      <c r="E690" s="187"/>
      <c r="F690" s="160"/>
      <c r="G690" s="160"/>
      <c r="H690" s="160"/>
      <c r="I690" s="160"/>
      <c r="J690" s="160"/>
      <c r="K690" s="160"/>
      <c r="L690" s="160"/>
      <c r="M690" s="160"/>
      <c r="N690" s="160"/>
      <c r="O690" s="160"/>
      <c r="P690" s="160"/>
      <c r="Q690" s="160"/>
      <c r="R690" s="160"/>
      <c r="S690" s="160"/>
      <c r="T690" s="143"/>
      <c r="U690" s="160"/>
      <c r="V690" s="160"/>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88"/>
      <c r="AX690" s="180"/>
      <c r="AY690" s="180"/>
      <c r="AZ690" s="180"/>
      <c r="BA690" s="180"/>
      <c r="BB690" s="123"/>
      <c r="BC690" s="189"/>
      <c r="BD690" s="189"/>
      <c r="BE690" s="189"/>
      <c r="BF690" s="189"/>
      <c r="BG690" s="189"/>
      <c r="BI690" s="177"/>
      <c r="BJ690" s="177"/>
      <c r="BK690" s="177"/>
      <c r="BL690" s="177"/>
      <c r="BM690" s="176"/>
      <c r="BN690" s="176"/>
      <c r="BO690" s="153"/>
      <c r="BP690" s="176"/>
      <c r="BQ690" s="177"/>
      <c r="BR690" s="177"/>
      <c r="BS690" s="177"/>
      <c r="BT690" s="155"/>
      <c r="BU690" s="155"/>
      <c r="BV690" s="151"/>
      <c r="BW690" s="151"/>
      <c r="BX690" s="151"/>
      <c r="BY690" s="151"/>
    </row>
    <row r="691" customFormat="false" ht="12.75" hidden="false" customHeight="false" outlineLevel="0" collapsed="false">
      <c r="A691" s="160"/>
      <c r="B691" s="160"/>
      <c r="C691" s="160"/>
      <c r="D691" s="187"/>
      <c r="E691" s="187"/>
      <c r="F691" s="160"/>
      <c r="G691" s="160"/>
      <c r="H691" s="160"/>
      <c r="I691" s="160"/>
      <c r="J691" s="160"/>
      <c r="K691" s="160"/>
      <c r="L691" s="160"/>
      <c r="M691" s="160"/>
      <c r="N691" s="160"/>
      <c r="O691" s="160"/>
      <c r="P691" s="160"/>
      <c r="Q691" s="160"/>
      <c r="R691" s="160"/>
      <c r="S691" s="160"/>
      <c r="T691" s="143"/>
      <c r="U691" s="160"/>
      <c r="V691" s="160"/>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88"/>
      <c r="AX691" s="180"/>
      <c r="AY691" s="180"/>
      <c r="AZ691" s="180"/>
      <c r="BA691" s="180"/>
      <c r="BB691" s="123"/>
      <c r="BC691" s="189"/>
      <c r="BD691" s="189"/>
      <c r="BE691" s="189"/>
      <c r="BF691" s="189"/>
      <c r="BG691" s="189"/>
      <c r="BI691" s="177"/>
      <c r="BJ691" s="177"/>
      <c r="BK691" s="177"/>
      <c r="BL691" s="177"/>
      <c r="BM691" s="176"/>
      <c r="BN691" s="176"/>
      <c r="BO691" s="153"/>
      <c r="BP691" s="176"/>
      <c r="BQ691" s="177"/>
      <c r="BR691" s="177"/>
      <c r="BS691" s="177"/>
      <c r="BT691" s="155"/>
      <c r="BU691" s="155"/>
      <c r="BV691" s="151"/>
      <c r="BW691" s="151"/>
      <c r="BX691" s="151"/>
      <c r="BY691" s="151"/>
    </row>
    <row r="692" customFormat="false" ht="12.75" hidden="false" customHeight="false" outlineLevel="0" collapsed="false">
      <c r="A692" s="160"/>
      <c r="B692" s="160"/>
      <c r="C692" s="160"/>
      <c r="D692" s="187"/>
      <c r="E692" s="187"/>
      <c r="F692" s="160"/>
      <c r="G692" s="160"/>
      <c r="H692" s="160"/>
      <c r="I692" s="160"/>
      <c r="J692" s="160"/>
      <c r="K692" s="160"/>
      <c r="L692" s="160"/>
      <c r="M692" s="160"/>
      <c r="N692" s="160"/>
      <c r="O692" s="160"/>
      <c r="P692" s="160"/>
      <c r="Q692" s="160"/>
      <c r="R692" s="160"/>
      <c r="S692" s="160"/>
      <c r="T692" s="143"/>
      <c r="U692" s="160"/>
      <c r="V692" s="160"/>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88"/>
      <c r="AX692" s="180"/>
      <c r="AY692" s="180"/>
      <c r="AZ692" s="180"/>
      <c r="BA692" s="180"/>
      <c r="BB692" s="123"/>
      <c r="BC692" s="189"/>
      <c r="BD692" s="189"/>
      <c r="BE692" s="189"/>
      <c r="BF692" s="189"/>
      <c r="BG692" s="189"/>
      <c r="BI692" s="177"/>
      <c r="BJ692" s="177"/>
      <c r="BK692" s="177"/>
      <c r="BL692" s="177"/>
      <c r="BM692" s="176"/>
      <c r="BN692" s="176"/>
      <c r="BO692" s="153"/>
      <c r="BP692" s="176"/>
      <c r="BQ692" s="177"/>
      <c r="BR692" s="177"/>
      <c r="BS692" s="177"/>
      <c r="BT692" s="155"/>
      <c r="BU692" s="155"/>
      <c r="BV692" s="151"/>
      <c r="BW692" s="151"/>
      <c r="BX692" s="151"/>
      <c r="BY692" s="151"/>
    </row>
    <row r="693" customFormat="false" ht="12.75" hidden="false" customHeight="false" outlineLevel="0" collapsed="false">
      <c r="A693" s="160"/>
      <c r="B693" s="160"/>
      <c r="C693" s="160"/>
      <c r="D693" s="187"/>
      <c r="E693" s="187"/>
      <c r="F693" s="160"/>
      <c r="G693" s="160"/>
      <c r="H693" s="160"/>
      <c r="I693" s="160"/>
      <c r="J693" s="160"/>
      <c r="K693" s="160"/>
      <c r="L693" s="160"/>
      <c r="M693" s="160"/>
      <c r="N693" s="160"/>
      <c r="O693" s="160"/>
      <c r="P693" s="160"/>
      <c r="Q693" s="160"/>
      <c r="R693" s="160"/>
      <c r="S693" s="160"/>
      <c r="T693" s="143"/>
      <c r="U693" s="160"/>
      <c r="V693" s="160"/>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88"/>
      <c r="AX693" s="180"/>
      <c r="AY693" s="180"/>
      <c r="AZ693" s="180"/>
      <c r="BA693" s="180"/>
      <c r="BB693" s="123"/>
      <c r="BC693" s="189"/>
      <c r="BD693" s="189"/>
      <c r="BE693" s="189"/>
      <c r="BF693" s="189"/>
      <c r="BG693" s="189"/>
      <c r="BI693" s="177"/>
      <c r="BJ693" s="177"/>
      <c r="BK693" s="177"/>
      <c r="BL693" s="177"/>
      <c r="BM693" s="176"/>
      <c r="BN693" s="176"/>
      <c r="BO693" s="153"/>
      <c r="BP693" s="176"/>
      <c r="BQ693" s="177"/>
      <c r="BR693" s="177"/>
      <c r="BS693" s="177"/>
      <c r="BT693" s="155"/>
      <c r="BU693" s="155"/>
      <c r="BV693" s="151"/>
      <c r="BW693" s="151"/>
      <c r="BX693" s="151"/>
      <c r="BY693" s="151"/>
    </row>
    <row r="694" customFormat="false" ht="12.75" hidden="false" customHeight="false" outlineLevel="0" collapsed="false">
      <c r="A694" s="160"/>
      <c r="B694" s="160"/>
      <c r="C694" s="160"/>
      <c r="D694" s="187"/>
      <c r="E694" s="187"/>
      <c r="F694" s="160"/>
      <c r="G694" s="160"/>
      <c r="H694" s="160"/>
      <c r="I694" s="160"/>
      <c r="J694" s="160"/>
      <c r="K694" s="160"/>
      <c r="L694" s="160"/>
      <c r="M694" s="160"/>
      <c r="N694" s="160"/>
      <c r="O694" s="160"/>
      <c r="P694" s="160"/>
      <c r="Q694" s="160"/>
      <c r="R694" s="160"/>
      <c r="S694" s="160"/>
      <c r="T694" s="143"/>
      <c r="U694" s="160"/>
      <c r="V694" s="160"/>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88"/>
      <c r="AX694" s="180"/>
      <c r="AY694" s="180"/>
      <c r="AZ694" s="180"/>
      <c r="BA694" s="180"/>
      <c r="BB694" s="123"/>
      <c r="BC694" s="189"/>
      <c r="BD694" s="189"/>
      <c r="BE694" s="189"/>
      <c r="BF694" s="189"/>
      <c r="BG694" s="189"/>
      <c r="BI694" s="177"/>
      <c r="BJ694" s="177"/>
      <c r="BK694" s="177"/>
      <c r="BL694" s="177"/>
      <c r="BM694" s="176"/>
      <c r="BN694" s="176"/>
      <c r="BO694" s="153"/>
      <c r="BP694" s="176"/>
      <c r="BQ694" s="177"/>
      <c r="BR694" s="177"/>
      <c r="BS694" s="177"/>
      <c r="BT694" s="155"/>
      <c r="BU694" s="155"/>
      <c r="BV694" s="151"/>
      <c r="BW694" s="151"/>
      <c r="BX694" s="151"/>
      <c r="BY694" s="151"/>
    </row>
    <row r="695" customFormat="false" ht="12.75" hidden="false" customHeight="false" outlineLevel="0" collapsed="false">
      <c r="A695" s="160"/>
      <c r="B695" s="160"/>
      <c r="C695" s="160"/>
      <c r="D695" s="187"/>
      <c r="E695" s="187"/>
      <c r="F695" s="160"/>
      <c r="G695" s="160"/>
      <c r="H695" s="160"/>
      <c r="I695" s="160"/>
      <c r="J695" s="160"/>
      <c r="K695" s="160"/>
      <c r="L695" s="160"/>
      <c r="M695" s="160"/>
      <c r="N695" s="160"/>
      <c r="O695" s="160"/>
      <c r="P695" s="160"/>
      <c r="Q695" s="160"/>
      <c r="R695" s="160"/>
      <c r="S695" s="160"/>
      <c r="T695" s="143"/>
      <c r="U695" s="160"/>
      <c r="V695" s="160"/>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88"/>
      <c r="AX695" s="180"/>
      <c r="AY695" s="180"/>
      <c r="AZ695" s="180"/>
      <c r="BA695" s="180"/>
      <c r="BB695" s="123"/>
      <c r="BC695" s="189"/>
      <c r="BD695" s="189"/>
      <c r="BE695" s="189"/>
      <c r="BF695" s="189"/>
      <c r="BG695" s="189"/>
      <c r="BI695" s="177"/>
      <c r="BJ695" s="177"/>
      <c r="BK695" s="177"/>
      <c r="BL695" s="177"/>
      <c r="BM695" s="176"/>
      <c r="BN695" s="176"/>
      <c r="BO695" s="153"/>
      <c r="BP695" s="176"/>
      <c r="BQ695" s="177"/>
      <c r="BR695" s="177"/>
      <c r="BS695" s="177"/>
      <c r="BT695" s="155"/>
      <c r="BU695" s="155"/>
      <c r="BV695" s="151"/>
      <c r="BW695" s="151"/>
      <c r="BX695" s="151"/>
      <c r="BY695" s="151"/>
    </row>
    <row r="696" customFormat="false" ht="12.75" hidden="false" customHeight="false" outlineLevel="0" collapsed="false">
      <c r="A696" s="160"/>
      <c r="B696" s="160"/>
      <c r="C696" s="160"/>
      <c r="D696" s="187"/>
      <c r="E696" s="187"/>
      <c r="F696" s="160"/>
      <c r="G696" s="160"/>
      <c r="H696" s="160"/>
      <c r="I696" s="160"/>
      <c r="J696" s="160"/>
      <c r="K696" s="160"/>
      <c r="L696" s="160"/>
      <c r="M696" s="160"/>
      <c r="N696" s="160"/>
      <c r="O696" s="160"/>
      <c r="P696" s="160"/>
      <c r="Q696" s="160"/>
      <c r="R696" s="160"/>
      <c r="S696" s="160"/>
      <c r="T696" s="143"/>
      <c r="U696" s="160"/>
      <c r="V696" s="160"/>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88"/>
      <c r="AX696" s="180"/>
      <c r="AY696" s="180"/>
      <c r="AZ696" s="180"/>
      <c r="BA696" s="180"/>
      <c r="BB696" s="123"/>
      <c r="BC696" s="189"/>
      <c r="BD696" s="189"/>
      <c r="BE696" s="189"/>
      <c r="BF696" s="189"/>
      <c r="BG696" s="189"/>
      <c r="BI696" s="177"/>
      <c r="BJ696" s="177"/>
      <c r="BK696" s="177"/>
      <c r="BL696" s="177"/>
      <c r="BM696" s="176"/>
      <c r="BN696" s="176"/>
      <c r="BO696" s="153"/>
      <c r="BP696" s="176"/>
      <c r="BQ696" s="177"/>
      <c r="BR696" s="177"/>
      <c r="BS696" s="177"/>
      <c r="BT696" s="155"/>
      <c r="BU696" s="155"/>
      <c r="BV696" s="151"/>
      <c r="BW696" s="151"/>
      <c r="BX696" s="151"/>
      <c r="BY696" s="151"/>
    </row>
    <row r="697" customFormat="false" ht="12.75" hidden="false" customHeight="false" outlineLevel="0" collapsed="false">
      <c r="A697" s="160"/>
      <c r="B697" s="160"/>
      <c r="C697" s="160"/>
      <c r="D697" s="187"/>
      <c r="E697" s="187"/>
      <c r="F697" s="160"/>
      <c r="G697" s="160"/>
      <c r="H697" s="160"/>
      <c r="I697" s="160"/>
      <c r="J697" s="160"/>
      <c r="K697" s="160"/>
      <c r="L697" s="160"/>
      <c r="M697" s="160"/>
      <c r="N697" s="160"/>
      <c r="O697" s="160"/>
      <c r="P697" s="160"/>
      <c r="Q697" s="160"/>
      <c r="R697" s="160"/>
      <c r="S697" s="160"/>
      <c r="T697" s="143"/>
      <c r="U697" s="160"/>
      <c r="V697" s="160"/>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88"/>
      <c r="AX697" s="180"/>
      <c r="AY697" s="180"/>
      <c r="AZ697" s="180"/>
      <c r="BA697" s="180"/>
      <c r="BB697" s="123"/>
      <c r="BC697" s="189"/>
      <c r="BD697" s="189"/>
      <c r="BE697" s="189"/>
      <c r="BF697" s="189"/>
      <c r="BG697" s="189"/>
      <c r="BI697" s="177"/>
      <c r="BJ697" s="177"/>
      <c r="BK697" s="177"/>
      <c r="BL697" s="177"/>
      <c r="BM697" s="176"/>
      <c r="BN697" s="176"/>
      <c r="BO697" s="153"/>
      <c r="BP697" s="176"/>
      <c r="BQ697" s="177"/>
      <c r="BR697" s="177"/>
      <c r="BS697" s="177"/>
      <c r="BT697" s="155"/>
      <c r="BU697" s="155"/>
      <c r="BV697" s="151"/>
      <c r="BW697" s="151"/>
      <c r="BX697" s="151"/>
      <c r="BY697" s="151"/>
    </row>
    <row r="698" customFormat="false" ht="12.75" hidden="false" customHeight="false" outlineLevel="0" collapsed="false">
      <c r="A698" s="160"/>
      <c r="B698" s="160"/>
      <c r="C698" s="160"/>
      <c r="D698" s="187"/>
      <c r="E698" s="187"/>
      <c r="F698" s="160"/>
      <c r="G698" s="160"/>
      <c r="H698" s="160"/>
      <c r="I698" s="160"/>
      <c r="J698" s="160"/>
      <c r="K698" s="160"/>
      <c r="L698" s="160"/>
      <c r="M698" s="160"/>
      <c r="N698" s="160"/>
      <c r="O698" s="160"/>
      <c r="P698" s="160"/>
      <c r="Q698" s="160"/>
      <c r="R698" s="160"/>
      <c r="S698" s="160"/>
      <c r="T698" s="143"/>
      <c r="U698" s="160"/>
      <c r="V698" s="160"/>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88"/>
      <c r="AX698" s="180"/>
      <c r="AY698" s="180"/>
      <c r="AZ698" s="180"/>
      <c r="BA698" s="180"/>
      <c r="BB698" s="123"/>
      <c r="BC698" s="189"/>
      <c r="BD698" s="189"/>
      <c r="BE698" s="189"/>
      <c r="BF698" s="189"/>
      <c r="BG698" s="189"/>
      <c r="BI698" s="177"/>
      <c r="BJ698" s="177"/>
      <c r="BK698" s="177"/>
      <c r="BL698" s="177"/>
      <c r="BM698" s="176"/>
      <c r="BN698" s="176"/>
      <c r="BO698" s="153"/>
      <c r="BP698" s="176"/>
      <c r="BQ698" s="177"/>
      <c r="BR698" s="177"/>
      <c r="BS698" s="177"/>
      <c r="BT698" s="155"/>
      <c r="BU698" s="155"/>
      <c r="BV698" s="151"/>
      <c r="BW698" s="151"/>
      <c r="BX698" s="151"/>
      <c r="BY698" s="151"/>
    </row>
    <row r="699" customFormat="false" ht="12.75" hidden="false" customHeight="false" outlineLevel="0" collapsed="false">
      <c r="A699" s="160"/>
      <c r="B699" s="160"/>
      <c r="C699" s="160"/>
      <c r="D699" s="187"/>
      <c r="E699" s="187"/>
      <c r="F699" s="160"/>
      <c r="G699" s="160"/>
      <c r="H699" s="160"/>
      <c r="I699" s="160"/>
      <c r="J699" s="160"/>
      <c r="K699" s="160"/>
      <c r="L699" s="160"/>
      <c r="M699" s="160"/>
      <c r="N699" s="160"/>
      <c r="O699" s="160"/>
      <c r="P699" s="160"/>
      <c r="Q699" s="160"/>
      <c r="R699" s="160"/>
      <c r="S699" s="160"/>
      <c r="T699" s="143"/>
      <c r="U699" s="160"/>
      <c r="V699" s="160"/>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88"/>
      <c r="AX699" s="180"/>
      <c r="AY699" s="180"/>
      <c r="AZ699" s="180"/>
      <c r="BA699" s="180"/>
      <c r="BB699" s="123"/>
      <c r="BC699" s="189"/>
      <c r="BD699" s="189"/>
      <c r="BE699" s="189"/>
      <c r="BF699" s="189"/>
      <c r="BG699" s="189"/>
      <c r="BI699" s="177"/>
      <c r="BJ699" s="177"/>
      <c r="BK699" s="177"/>
      <c r="BL699" s="177"/>
      <c r="BM699" s="176"/>
      <c r="BN699" s="176"/>
      <c r="BO699" s="153"/>
      <c r="BP699" s="176"/>
      <c r="BQ699" s="177"/>
      <c r="BR699" s="177"/>
      <c r="BS699" s="177"/>
      <c r="BT699" s="155"/>
      <c r="BU699" s="155"/>
      <c r="BV699" s="151"/>
      <c r="BW699" s="151"/>
      <c r="BX699" s="151"/>
      <c r="BY699" s="151"/>
    </row>
    <row r="700" customFormat="false" ht="12.75" hidden="false" customHeight="false" outlineLevel="0" collapsed="false">
      <c r="A700" s="160"/>
      <c r="B700" s="160"/>
      <c r="C700" s="160"/>
      <c r="D700" s="187"/>
      <c r="E700" s="187"/>
      <c r="F700" s="160"/>
      <c r="G700" s="160"/>
      <c r="H700" s="160"/>
      <c r="I700" s="160"/>
      <c r="J700" s="160"/>
      <c r="K700" s="160"/>
      <c r="L700" s="160"/>
      <c r="M700" s="160"/>
      <c r="N700" s="160"/>
      <c r="O700" s="160"/>
      <c r="P700" s="160"/>
      <c r="Q700" s="160"/>
      <c r="R700" s="160"/>
      <c r="S700" s="160"/>
      <c r="T700" s="143"/>
      <c r="U700" s="160"/>
      <c r="V700" s="160"/>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88"/>
      <c r="AX700" s="180"/>
      <c r="AY700" s="180"/>
      <c r="AZ700" s="180"/>
      <c r="BA700" s="180"/>
      <c r="BB700" s="123"/>
      <c r="BC700" s="189"/>
      <c r="BD700" s="189"/>
      <c r="BE700" s="189"/>
      <c r="BF700" s="189"/>
      <c r="BG700" s="189"/>
      <c r="BI700" s="177"/>
      <c r="BJ700" s="177"/>
      <c r="BK700" s="177"/>
      <c r="BL700" s="177"/>
      <c r="BM700" s="176"/>
      <c r="BN700" s="176"/>
      <c r="BO700" s="153"/>
      <c r="BP700" s="176"/>
      <c r="BQ700" s="177"/>
      <c r="BR700" s="177"/>
      <c r="BS700" s="177"/>
      <c r="BT700" s="155"/>
      <c r="BU700" s="155"/>
      <c r="BV700" s="151"/>
      <c r="BW700" s="151"/>
      <c r="BX700" s="151"/>
      <c r="BY700" s="151"/>
    </row>
    <row r="701" customFormat="false" ht="12.75" hidden="false" customHeight="false" outlineLevel="0" collapsed="false">
      <c r="A701" s="160"/>
      <c r="B701" s="160"/>
      <c r="C701" s="160"/>
      <c r="D701" s="187"/>
      <c r="E701" s="187"/>
      <c r="F701" s="160"/>
      <c r="G701" s="160"/>
      <c r="H701" s="160"/>
      <c r="I701" s="160"/>
      <c r="J701" s="160"/>
      <c r="K701" s="160"/>
      <c r="L701" s="160"/>
      <c r="M701" s="160"/>
      <c r="N701" s="160"/>
      <c r="O701" s="160"/>
      <c r="P701" s="160"/>
      <c r="Q701" s="160"/>
      <c r="R701" s="160"/>
      <c r="S701" s="160"/>
      <c r="T701" s="143"/>
      <c r="U701" s="160"/>
      <c r="V701" s="160"/>
      <c r="W701" s="160"/>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88"/>
      <c r="AX701" s="180"/>
      <c r="AY701" s="180"/>
      <c r="AZ701" s="180"/>
      <c r="BA701" s="180"/>
      <c r="BB701" s="123"/>
      <c r="BC701" s="189"/>
      <c r="BD701" s="189"/>
      <c r="BE701" s="189"/>
      <c r="BF701" s="189"/>
      <c r="BG701" s="189"/>
      <c r="BI701" s="177"/>
      <c r="BJ701" s="177"/>
      <c r="BK701" s="177"/>
      <c r="BL701" s="177"/>
      <c r="BM701" s="176"/>
      <c r="BN701" s="176"/>
      <c r="BO701" s="153"/>
      <c r="BP701" s="176"/>
      <c r="BQ701" s="177"/>
      <c r="BR701" s="177"/>
      <c r="BS701" s="177"/>
      <c r="BT701" s="155"/>
      <c r="BU701" s="155"/>
      <c r="BV701" s="151"/>
      <c r="BW701" s="151"/>
      <c r="BX701" s="151"/>
      <c r="BY701" s="151"/>
    </row>
    <row r="702" customFormat="false" ht="12.75" hidden="false" customHeight="false" outlineLevel="0" collapsed="false">
      <c r="A702" s="160"/>
      <c r="B702" s="160"/>
      <c r="C702" s="160"/>
      <c r="D702" s="187"/>
      <c r="E702" s="187"/>
      <c r="F702" s="160"/>
      <c r="G702" s="160"/>
      <c r="H702" s="160"/>
      <c r="I702" s="160"/>
      <c r="J702" s="160"/>
      <c r="K702" s="160"/>
      <c r="L702" s="160"/>
      <c r="M702" s="160"/>
      <c r="N702" s="160"/>
      <c r="O702" s="160"/>
      <c r="P702" s="160"/>
      <c r="Q702" s="160"/>
      <c r="R702" s="160"/>
      <c r="S702" s="160"/>
      <c r="T702" s="143"/>
      <c r="U702" s="160"/>
      <c r="V702" s="160"/>
      <c r="W702" s="160"/>
      <c r="X702" s="160"/>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88"/>
      <c r="AX702" s="180"/>
      <c r="AY702" s="180"/>
      <c r="AZ702" s="180"/>
      <c r="BA702" s="180"/>
      <c r="BB702" s="123"/>
      <c r="BC702" s="189"/>
      <c r="BD702" s="189"/>
      <c r="BE702" s="189"/>
      <c r="BF702" s="189"/>
      <c r="BG702" s="189"/>
      <c r="BI702" s="177"/>
      <c r="BJ702" s="177"/>
      <c r="BK702" s="177"/>
      <c r="BL702" s="177"/>
      <c r="BM702" s="176"/>
      <c r="BN702" s="176"/>
      <c r="BO702" s="153"/>
      <c r="BP702" s="176"/>
      <c r="BQ702" s="177"/>
      <c r="BR702" s="177"/>
      <c r="BS702" s="177"/>
      <c r="BT702" s="155"/>
      <c r="BU702" s="155"/>
      <c r="BV702" s="151"/>
      <c r="BW702" s="151"/>
      <c r="BX702" s="151"/>
      <c r="BY702" s="151"/>
    </row>
    <row r="703" customFormat="false" ht="12.75" hidden="false" customHeight="false" outlineLevel="0" collapsed="false">
      <c r="A703" s="160"/>
      <c r="B703" s="160"/>
      <c r="C703" s="160"/>
      <c r="D703" s="187"/>
      <c r="E703" s="187"/>
      <c r="F703" s="160"/>
      <c r="G703" s="160"/>
      <c r="H703" s="160"/>
      <c r="I703" s="160"/>
      <c r="J703" s="160"/>
      <c r="K703" s="160"/>
      <c r="L703" s="160"/>
      <c r="M703" s="160"/>
      <c r="N703" s="160"/>
      <c r="O703" s="160"/>
      <c r="P703" s="160"/>
      <c r="Q703" s="160"/>
      <c r="R703" s="160"/>
      <c r="S703" s="160"/>
      <c r="T703" s="143"/>
      <c r="U703" s="160"/>
      <c r="V703" s="160"/>
      <c r="W703" s="160"/>
      <c r="X703" s="160"/>
      <c r="Y703" s="160"/>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88"/>
      <c r="AX703" s="180"/>
      <c r="AY703" s="180"/>
      <c r="AZ703" s="180"/>
      <c r="BA703" s="180"/>
      <c r="BB703" s="123"/>
      <c r="BC703" s="189"/>
      <c r="BD703" s="189"/>
      <c r="BE703" s="189"/>
      <c r="BF703" s="189"/>
      <c r="BG703" s="189"/>
      <c r="BI703" s="177"/>
      <c r="BJ703" s="177"/>
      <c r="BK703" s="177"/>
      <c r="BL703" s="177"/>
      <c r="BM703" s="176"/>
      <c r="BN703" s="176"/>
      <c r="BO703" s="153"/>
      <c r="BP703" s="176"/>
      <c r="BQ703" s="177"/>
      <c r="BR703" s="177"/>
      <c r="BS703" s="177"/>
      <c r="BT703" s="155"/>
      <c r="BU703" s="155"/>
      <c r="BV703" s="151"/>
      <c r="BW703" s="151"/>
      <c r="BX703" s="151"/>
      <c r="BY703" s="151"/>
    </row>
    <row r="704" customFormat="false" ht="12.75" hidden="false" customHeight="false" outlineLevel="0" collapsed="false">
      <c r="A704" s="160"/>
      <c r="B704" s="160"/>
      <c r="C704" s="160"/>
      <c r="D704" s="187"/>
      <c r="E704" s="187"/>
      <c r="F704" s="160"/>
      <c r="G704" s="160"/>
      <c r="H704" s="160"/>
      <c r="I704" s="160"/>
      <c r="J704" s="160"/>
      <c r="K704" s="160"/>
      <c r="L704" s="160"/>
      <c r="M704" s="160"/>
      <c r="N704" s="160"/>
      <c r="O704" s="160"/>
      <c r="P704" s="160"/>
      <c r="Q704" s="160"/>
      <c r="R704" s="160"/>
      <c r="S704" s="160"/>
      <c r="T704" s="143"/>
      <c r="U704" s="160"/>
      <c r="V704" s="160"/>
      <c r="W704" s="160"/>
      <c r="X704" s="160"/>
      <c r="Y704" s="160"/>
      <c r="Z704" s="160"/>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88"/>
      <c r="AX704" s="180"/>
      <c r="AY704" s="180"/>
      <c r="AZ704" s="180"/>
      <c r="BA704" s="180"/>
      <c r="BB704" s="123"/>
      <c r="BC704" s="189"/>
      <c r="BD704" s="189"/>
      <c r="BE704" s="189"/>
      <c r="BF704" s="189"/>
      <c r="BG704" s="189"/>
      <c r="BI704" s="177"/>
      <c r="BJ704" s="177"/>
      <c r="BK704" s="177"/>
      <c r="BL704" s="177"/>
      <c r="BM704" s="176"/>
      <c r="BN704" s="176"/>
      <c r="BO704" s="153"/>
      <c r="BP704" s="176"/>
      <c r="BQ704" s="177"/>
      <c r="BR704" s="177"/>
      <c r="BS704" s="177"/>
      <c r="BT704" s="155"/>
      <c r="BU704" s="155"/>
      <c r="BV704" s="151"/>
      <c r="BW704" s="151"/>
      <c r="BX704" s="151"/>
      <c r="BY704" s="151"/>
    </row>
    <row r="705" customFormat="false" ht="12.75" hidden="false" customHeight="false" outlineLevel="0" collapsed="false">
      <c r="A705" s="160"/>
      <c r="B705" s="160"/>
      <c r="C705" s="160"/>
      <c r="D705" s="187"/>
      <c r="E705" s="187"/>
      <c r="F705" s="160"/>
      <c r="G705" s="160"/>
      <c r="H705" s="160"/>
      <c r="I705" s="160"/>
      <c r="J705" s="160"/>
      <c r="K705" s="160"/>
      <c r="L705" s="160"/>
      <c r="M705" s="160"/>
      <c r="N705" s="160"/>
      <c r="O705" s="160"/>
      <c r="P705" s="160"/>
      <c r="Q705" s="160"/>
      <c r="R705" s="160"/>
      <c r="S705" s="160"/>
      <c r="T705" s="143"/>
      <c r="U705" s="160"/>
      <c r="V705" s="160"/>
      <c r="W705" s="160"/>
      <c r="X705" s="160"/>
      <c r="Y705" s="160"/>
      <c r="Z705" s="160"/>
      <c r="AA705" s="160"/>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88"/>
      <c r="AX705" s="180"/>
      <c r="AY705" s="180"/>
      <c r="AZ705" s="180"/>
      <c r="BA705" s="180"/>
      <c r="BB705" s="123"/>
      <c r="BC705" s="189"/>
      <c r="BD705" s="189"/>
      <c r="BE705" s="189"/>
      <c r="BF705" s="189"/>
      <c r="BG705" s="189"/>
      <c r="BI705" s="177"/>
      <c r="BJ705" s="177"/>
      <c r="BK705" s="177"/>
      <c r="BL705" s="177"/>
      <c r="BM705" s="176"/>
      <c r="BN705" s="176"/>
      <c r="BO705" s="153"/>
      <c r="BP705" s="176"/>
      <c r="BQ705" s="177"/>
      <c r="BR705" s="177"/>
      <c r="BS705" s="177"/>
      <c r="BT705" s="155"/>
      <c r="BU705" s="155"/>
      <c r="BV705" s="151"/>
      <c r="BW705" s="151"/>
      <c r="BX705" s="151"/>
      <c r="BY705" s="151"/>
    </row>
    <row r="706" customFormat="false" ht="12.75" hidden="false" customHeight="false" outlineLevel="0" collapsed="false">
      <c r="A706" s="160"/>
      <c r="B706" s="160"/>
      <c r="C706" s="160"/>
      <c r="D706" s="187"/>
      <c r="E706" s="187"/>
      <c r="F706" s="160"/>
      <c r="G706" s="160"/>
      <c r="H706" s="160"/>
      <c r="I706" s="160"/>
      <c r="J706" s="160"/>
      <c r="K706" s="160"/>
      <c r="L706" s="160"/>
      <c r="M706" s="160"/>
      <c r="N706" s="160"/>
      <c r="O706" s="160"/>
      <c r="P706" s="160"/>
      <c r="Q706" s="160"/>
      <c r="R706" s="160"/>
      <c r="S706" s="160"/>
      <c r="T706" s="143"/>
      <c r="U706" s="160"/>
      <c r="V706" s="160"/>
      <c r="W706" s="160"/>
      <c r="X706" s="160"/>
      <c r="Y706" s="160"/>
      <c r="Z706" s="160"/>
      <c r="AA706" s="160"/>
      <c r="AB706" s="160"/>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88"/>
      <c r="AX706" s="180"/>
      <c r="AY706" s="180"/>
      <c r="AZ706" s="180"/>
      <c r="BA706" s="180"/>
      <c r="BB706" s="123"/>
      <c r="BC706" s="189"/>
      <c r="BD706" s="189"/>
      <c r="BE706" s="189"/>
      <c r="BF706" s="189"/>
      <c r="BG706" s="189"/>
      <c r="BI706" s="177"/>
      <c r="BJ706" s="177"/>
      <c r="BK706" s="177"/>
      <c r="BL706" s="177"/>
      <c r="BM706" s="176"/>
      <c r="BN706" s="176"/>
      <c r="BO706" s="153"/>
      <c r="BP706" s="176"/>
      <c r="BQ706" s="177"/>
      <c r="BR706" s="177"/>
      <c r="BS706" s="177"/>
      <c r="BT706" s="155"/>
      <c r="BU706" s="155"/>
      <c r="BV706" s="151"/>
      <c r="BW706" s="151"/>
      <c r="BX706" s="151"/>
      <c r="BY706" s="151"/>
    </row>
    <row r="707" customFormat="false" ht="12.75" hidden="false" customHeight="false" outlineLevel="0" collapsed="false">
      <c r="A707" s="160"/>
      <c r="B707" s="160"/>
      <c r="C707" s="160"/>
      <c r="D707" s="187"/>
      <c r="E707" s="187"/>
      <c r="F707" s="160"/>
      <c r="G707" s="160"/>
      <c r="H707" s="160"/>
      <c r="I707" s="160"/>
      <c r="J707" s="160"/>
      <c r="K707" s="160"/>
      <c r="L707" s="160"/>
      <c r="M707" s="160"/>
      <c r="N707" s="160"/>
      <c r="O707" s="160"/>
      <c r="P707" s="160"/>
      <c r="Q707" s="160"/>
      <c r="R707" s="160"/>
      <c r="S707" s="160"/>
      <c r="T707" s="143"/>
      <c r="U707" s="160"/>
      <c r="V707" s="160"/>
      <c r="W707" s="160"/>
      <c r="X707" s="160"/>
      <c r="Y707" s="160"/>
      <c r="Z707" s="160"/>
      <c r="AA707" s="160"/>
      <c r="AB707" s="160"/>
      <c r="AC707" s="160"/>
      <c r="AD707" s="160"/>
      <c r="AE707" s="160"/>
      <c r="AF707" s="160"/>
      <c r="AG707" s="160"/>
      <c r="AH707" s="160"/>
      <c r="AI707" s="160"/>
      <c r="AJ707" s="160"/>
      <c r="AK707" s="160"/>
      <c r="AL707" s="160"/>
      <c r="AM707" s="160"/>
      <c r="AN707" s="160"/>
      <c r="AO707" s="160"/>
      <c r="AP707" s="160"/>
      <c r="AQ707" s="160"/>
      <c r="AR707" s="160"/>
      <c r="AS707" s="160"/>
      <c r="AT707" s="160"/>
      <c r="AU707" s="160"/>
      <c r="AV707" s="160"/>
      <c r="AW707" s="188"/>
      <c r="AX707" s="180"/>
      <c r="AY707" s="180"/>
      <c r="AZ707" s="180"/>
      <c r="BA707" s="180"/>
      <c r="BB707" s="123"/>
      <c r="BC707" s="189"/>
      <c r="BD707" s="189"/>
      <c r="BE707" s="189"/>
      <c r="BF707" s="189"/>
      <c r="BG707" s="189"/>
      <c r="BI707" s="177"/>
      <c r="BJ707" s="177"/>
      <c r="BK707" s="177"/>
      <c r="BL707" s="177"/>
      <c r="BM707" s="176"/>
      <c r="BN707" s="176"/>
      <c r="BO707" s="153"/>
      <c r="BP707" s="176"/>
      <c r="BQ707" s="177"/>
      <c r="BR707" s="177"/>
      <c r="BS707" s="177"/>
      <c r="BT707" s="155"/>
      <c r="BU707" s="155"/>
      <c r="BV707" s="151"/>
      <c r="BW707" s="151"/>
      <c r="BX707" s="151"/>
      <c r="BY707" s="151"/>
    </row>
    <row r="708" customFormat="false" ht="12.75" hidden="false" customHeight="false" outlineLevel="0" collapsed="false">
      <c r="A708" s="160"/>
      <c r="B708" s="160"/>
      <c r="C708" s="160"/>
      <c r="D708" s="187"/>
      <c r="E708" s="187"/>
      <c r="F708" s="160"/>
      <c r="G708" s="160"/>
      <c r="H708" s="160"/>
      <c r="I708" s="160"/>
      <c r="J708" s="160"/>
      <c r="K708" s="160"/>
      <c r="L708" s="160"/>
      <c r="M708" s="160"/>
      <c r="N708" s="160"/>
      <c r="O708" s="160"/>
      <c r="P708" s="160"/>
      <c r="Q708" s="160"/>
      <c r="R708" s="160"/>
      <c r="S708" s="160"/>
      <c r="T708" s="143"/>
      <c r="U708" s="160"/>
      <c r="V708" s="160"/>
      <c r="W708" s="160"/>
      <c r="X708" s="160"/>
      <c r="Y708" s="160"/>
      <c r="Z708" s="160"/>
      <c r="AA708" s="160"/>
      <c r="AB708" s="160"/>
      <c r="AC708" s="160"/>
      <c r="AD708" s="160"/>
      <c r="AE708" s="160"/>
      <c r="AF708" s="160"/>
      <c r="AG708" s="160"/>
      <c r="AH708" s="160"/>
      <c r="AI708" s="160"/>
      <c r="AJ708" s="160"/>
      <c r="AK708" s="160"/>
      <c r="AL708" s="160"/>
      <c r="AM708" s="160"/>
      <c r="AN708" s="160"/>
      <c r="AO708" s="160"/>
      <c r="AP708" s="160"/>
      <c r="AQ708" s="160"/>
      <c r="AR708" s="160"/>
      <c r="AS708" s="160"/>
      <c r="AT708" s="160"/>
      <c r="AU708" s="160"/>
      <c r="AV708" s="160"/>
      <c r="AW708" s="188"/>
      <c r="AX708" s="180"/>
      <c r="AY708" s="180"/>
      <c r="AZ708" s="180"/>
      <c r="BA708" s="180"/>
      <c r="BB708" s="123"/>
      <c r="BC708" s="189"/>
      <c r="BD708" s="189"/>
      <c r="BE708" s="189"/>
      <c r="BF708" s="189"/>
      <c r="BG708" s="189"/>
      <c r="BI708" s="177"/>
      <c r="BJ708" s="177"/>
      <c r="BK708" s="177"/>
      <c r="BL708" s="177"/>
      <c r="BM708" s="176"/>
      <c r="BN708" s="176"/>
      <c r="BO708" s="153"/>
      <c r="BP708" s="176"/>
      <c r="BQ708" s="177"/>
      <c r="BR708" s="177"/>
      <c r="BS708" s="177"/>
      <c r="BT708" s="155"/>
      <c r="BU708" s="155"/>
      <c r="BV708" s="151"/>
      <c r="BW708" s="151"/>
      <c r="BX708" s="151"/>
      <c r="BY708" s="151"/>
    </row>
    <row r="709" customFormat="false" ht="12.75" hidden="false" customHeight="false" outlineLevel="0" collapsed="false">
      <c r="A709" s="160"/>
      <c r="B709" s="160"/>
      <c r="C709" s="160"/>
      <c r="D709" s="187"/>
      <c r="E709" s="187"/>
      <c r="F709" s="160"/>
      <c r="G709" s="160"/>
      <c r="H709" s="160"/>
      <c r="I709" s="160"/>
      <c r="J709" s="160"/>
      <c r="K709" s="160"/>
      <c r="L709" s="160"/>
      <c r="M709" s="160"/>
      <c r="N709" s="160"/>
      <c r="O709" s="160"/>
      <c r="P709" s="160"/>
      <c r="Q709" s="160"/>
      <c r="R709" s="160"/>
      <c r="S709" s="160"/>
      <c r="T709" s="143"/>
      <c r="U709" s="160"/>
      <c r="V709" s="160"/>
      <c r="W709" s="160"/>
      <c r="X709" s="160"/>
      <c r="Y709" s="160"/>
      <c r="Z709" s="160"/>
      <c r="AA709" s="160"/>
      <c r="AB709" s="160"/>
      <c r="AC709" s="160"/>
      <c r="AD709" s="160"/>
      <c r="AE709" s="160"/>
      <c r="AF709" s="160"/>
      <c r="AG709" s="160"/>
      <c r="AH709" s="160"/>
      <c r="AI709" s="160"/>
      <c r="AJ709" s="160"/>
      <c r="AK709" s="160"/>
      <c r="AL709" s="160"/>
      <c r="AM709" s="160"/>
      <c r="AN709" s="160"/>
      <c r="AO709" s="160"/>
      <c r="AP709" s="160"/>
      <c r="AQ709" s="160"/>
      <c r="AR709" s="160"/>
      <c r="AS709" s="160"/>
      <c r="AT709" s="160"/>
      <c r="AU709" s="160"/>
      <c r="AV709" s="160"/>
      <c r="AW709" s="188"/>
      <c r="AX709" s="180"/>
      <c r="AY709" s="180"/>
      <c r="AZ709" s="180"/>
      <c r="BA709" s="180"/>
      <c r="BB709" s="123"/>
      <c r="BC709" s="189"/>
      <c r="BD709" s="189"/>
      <c r="BE709" s="189"/>
      <c r="BF709" s="189"/>
      <c r="BG709" s="189"/>
      <c r="BI709" s="177"/>
      <c r="BJ709" s="177"/>
      <c r="BK709" s="177"/>
      <c r="BL709" s="177"/>
      <c r="BM709" s="176"/>
      <c r="BN709" s="176"/>
      <c r="BO709" s="153"/>
      <c r="BP709" s="176"/>
      <c r="BQ709" s="177"/>
      <c r="BR709" s="177"/>
      <c r="BS709" s="177"/>
      <c r="BT709" s="155"/>
      <c r="BU709" s="155"/>
      <c r="BV709" s="151"/>
      <c r="BW709" s="151"/>
      <c r="BX709" s="151"/>
      <c r="BY709" s="151"/>
    </row>
    <row r="710" customFormat="false" ht="12.75" hidden="false" customHeight="false" outlineLevel="0" collapsed="false">
      <c r="A710" s="160"/>
      <c r="B710" s="160"/>
      <c r="C710" s="160"/>
      <c r="D710" s="187"/>
      <c r="E710" s="187"/>
      <c r="F710" s="160"/>
      <c r="G710" s="160"/>
      <c r="H710" s="160"/>
      <c r="I710" s="160"/>
      <c r="J710" s="160"/>
      <c r="K710" s="160"/>
      <c r="L710" s="160"/>
      <c r="M710" s="160"/>
      <c r="N710" s="160"/>
      <c r="O710" s="160"/>
      <c r="P710" s="160"/>
      <c r="Q710" s="160"/>
      <c r="R710" s="160"/>
      <c r="S710" s="160"/>
      <c r="T710" s="143"/>
      <c r="U710" s="160"/>
      <c r="V710" s="160"/>
      <c r="W710" s="160"/>
      <c r="X710" s="160"/>
      <c r="Y710" s="160"/>
      <c r="Z710" s="160"/>
      <c r="AA710" s="160"/>
      <c r="AB710" s="160"/>
      <c r="AC710" s="160"/>
      <c r="AD710" s="160"/>
      <c r="AE710" s="160"/>
      <c r="AF710" s="160"/>
      <c r="AG710" s="160"/>
      <c r="AH710" s="160"/>
      <c r="AI710" s="160"/>
      <c r="AJ710" s="160"/>
      <c r="AK710" s="160"/>
      <c r="AL710" s="160"/>
      <c r="AM710" s="160"/>
      <c r="AN710" s="160"/>
      <c r="AO710" s="160"/>
      <c r="AP710" s="160"/>
      <c r="AQ710" s="160"/>
      <c r="AR710" s="160"/>
      <c r="AS710" s="160"/>
      <c r="AT710" s="160"/>
      <c r="AU710" s="160"/>
      <c r="AV710" s="160"/>
      <c r="AW710" s="188"/>
      <c r="AX710" s="180"/>
      <c r="AY710" s="180"/>
      <c r="AZ710" s="180"/>
      <c r="BA710" s="180"/>
      <c r="BB710" s="123"/>
      <c r="BC710" s="189"/>
      <c r="BD710" s="189"/>
      <c r="BE710" s="189"/>
      <c r="BF710" s="189"/>
      <c r="BG710" s="189"/>
      <c r="BI710" s="177"/>
      <c r="BJ710" s="177"/>
      <c r="BK710" s="177"/>
      <c r="BL710" s="177"/>
      <c r="BM710" s="176"/>
      <c r="BN710" s="176"/>
      <c r="BO710" s="153"/>
      <c r="BP710" s="176"/>
      <c r="BQ710" s="177"/>
      <c r="BR710" s="177"/>
      <c r="BS710" s="177"/>
      <c r="BT710" s="155"/>
      <c r="BU710" s="155"/>
      <c r="BV710" s="151"/>
      <c r="BW710" s="151"/>
      <c r="BX710" s="151"/>
      <c r="BY710" s="151"/>
    </row>
    <row r="711" customFormat="false" ht="12.75" hidden="false" customHeight="false" outlineLevel="0" collapsed="false">
      <c r="A711" s="160"/>
      <c r="B711" s="160"/>
      <c r="C711" s="160"/>
      <c r="D711" s="187"/>
      <c r="E711" s="187"/>
      <c r="F711" s="160"/>
      <c r="G711" s="160"/>
      <c r="H711" s="160"/>
      <c r="I711" s="160"/>
      <c r="J711" s="160"/>
      <c r="K711" s="160"/>
      <c r="L711" s="160"/>
      <c r="M711" s="160"/>
      <c r="N711" s="160"/>
      <c r="O711" s="160"/>
      <c r="P711" s="160"/>
      <c r="Q711" s="160"/>
      <c r="R711" s="160"/>
      <c r="S711" s="160"/>
      <c r="T711" s="143"/>
      <c r="U711" s="160"/>
      <c r="V711" s="160"/>
      <c r="W711" s="160"/>
      <c r="X711" s="160"/>
      <c r="Y711" s="160"/>
      <c r="Z711" s="160"/>
      <c r="AA711" s="160"/>
      <c r="AB711" s="160"/>
      <c r="AC711" s="160"/>
      <c r="AD711" s="160"/>
      <c r="AE711" s="160"/>
      <c r="AF711" s="160"/>
      <c r="AG711" s="160"/>
      <c r="AH711" s="160"/>
      <c r="AI711" s="160"/>
      <c r="AJ711" s="160"/>
      <c r="AK711" s="160"/>
      <c r="AL711" s="160"/>
      <c r="AM711" s="160"/>
      <c r="AN711" s="160"/>
      <c r="AO711" s="160"/>
      <c r="AP711" s="160"/>
      <c r="AQ711" s="160"/>
      <c r="AR711" s="160"/>
      <c r="AS711" s="160"/>
      <c r="AT711" s="160"/>
      <c r="AU711" s="160"/>
      <c r="AV711" s="160"/>
      <c r="AW711" s="188"/>
      <c r="AX711" s="180"/>
      <c r="AY711" s="180"/>
      <c r="AZ711" s="180"/>
      <c r="BA711" s="180"/>
      <c r="BB711" s="123"/>
      <c r="BC711" s="189"/>
      <c r="BD711" s="189"/>
      <c r="BE711" s="189"/>
      <c r="BF711" s="189"/>
      <c r="BG711" s="189"/>
      <c r="BI711" s="177"/>
      <c r="BJ711" s="177"/>
      <c r="BK711" s="177"/>
      <c r="BL711" s="177"/>
      <c r="BM711" s="176"/>
      <c r="BN711" s="176"/>
      <c r="BO711" s="153"/>
      <c r="BP711" s="176"/>
      <c r="BQ711" s="177"/>
      <c r="BR711" s="177"/>
      <c r="BS711" s="177"/>
      <c r="BT711" s="155"/>
      <c r="BU711" s="155"/>
      <c r="BV711" s="151"/>
      <c r="BW711" s="151"/>
      <c r="BX711" s="151"/>
      <c r="BY711" s="151"/>
    </row>
    <row r="712" customFormat="false" ht="12.75" hidden="false" customHeight="false" outlineLevel="0" collapsed="false">
      <c r="A712" s="160"/>
      <c r="B712" s="160"/>
      <c r="C712" s="160"/>
      <c r="D712" s="187"/>
      <c r="E712" s="187"/>
      <c r="F712" s="160"/>
      <c r="G712" s="160"/>
      <c r="H712" s="160"/>
      <c r="I712" s="160"/>
      <c r="J712" s="160"/>
      <c r="K712" s="160"/>
      <c r="L712" s="160"/>
      <c r="M712" s="160"/>
      <c r="N712" s="160"/>
      <c r="O712" s="160"/>
      <c r="P712" s="160"/>
      <c r="Q712" s="160"/>
      <c r="R712" s="160"/>
      <c r="S712" s="160"/>
      <c r="T712" s="143"/>
      <c r="U712" s="160"/>
      <c r="V712" s="160"/>
      <c r="W712" s="160"/>
      <c r="X712" s="160"/>
      <c r="Y712" s="160"/>
      <c r="Z712" s="160"/>
      <c r="AA712" s="160"/>
      <c r="AB712" s="160"/>
      <c r="AC712" s="160"/>
      <c r="AD712" s="160"/>
      <c r="AE712" s="160"/>
      <c r="AF712" s="160"/>
      <c r="AG712" s="160"/>
      <c r="AH712" s="160"/>
      <c r="AI712" s="160"/>
      <c r="AJ712" s="160"/>
      <c r="AK712" s="160"/>
      <c r="AL712" s="160"/>
      <c r="AM712" s="160"/>
      <c r="AN712" s="160"/>
      <c r="AO712" s="160"/>
      <c r="AP712" s="160"/>
      <c r="AQ712" s="160"/>
      <c r="AR712" s="160"/>
      <c r="AS712" s="160"/>
      <c r="AT712" s="160"/>
      <c r="AU712" s="160"/>
      <c r="AV712" s="160"/>
      <c r="AW712" s="188"/>
      <c r="AX712" s="180"/>
      <c r="AY712" s="180"/>
      <c r="AZ712" s="180"/>
      <c r="BA712" s="180"/>
      <c r="BB712" s="123"/>
      <c r="BC712" s="189"/>
      <c r="BD712" s="189"/>
      <c r="BE712" s="189"/>
      <c r="BF712" s="189"/>
      <c r="BG712" s="189"/>
      <c r="BI712" s="177"/>
      <c r="BJ712" s="177"/>
      <c r="BK712" s="177"/>
      <c r="BL712" s="177"/>
      <c r="BM712" s="176"/>
      <c r="BN712" s="176"/>
      <c r="BO712" s="153"/>
      <c r="BP712" s="176"/>
      <c r="BQ712" s="177"/>
      <c r="BR712" s="177"/>
      <c r="BS712" s="177"/>
      <c r="BT712" s="155"/>
      <c r="BU712" s="155"/>
      <c r="BV712" s="151"/>
      <c r="BW712" s="151"/>
      <c r="BX712" s="151"/>
      <c r="BY712" s="151"/>
    </row>
    <row r="713" customFormat="false" ht="12.75" hidden="false" customHeight="false" outlineLevel="0" collapsed="false">
      <c r="A713" s="160"/>
      <c r="B713" s="160"/>
      <c r="C713" s="160"/>
      <c r="D713" s="187"/>
      <c r="E713" s="187"/>
      <c r="F713" s="160"/>
      <c r="G713" s="160"/>
      <c r="H713" s="160"/>
      <c r="I713" s="160"/>
      <c r="J713" s="160"/>
      <c r="K713" s="160"/>
      <c r="L713" s="160"/>
      <c r="M713" s="160"/>
      <c r="N713" s="160"/>
      <c r="O713" s="160"/>
      <c r="P713" s="160"/>
      <c r="Q713" s="160"/>
      <c r="R713" s="160"/>
      <c r="S713" s="160"/>
      <c r="T713" s="143"/>
      <c r="U713" s="160"/>
      <c r="V713" s="160"/>
      <c r="W713" s="160"/>
      <c r="X713" s="160"/>
      <c r="Y713" s="160"/>
      <c r="Z713" s="160"/>
      <c r="AA713" s="160"/>
      <c r="AB713" s="160"/>
      <c r="AC713" s="160"/>
      <c r="AD713" s="160"/>
      <c r="AE713" s="160"/>
      <c r="AF713" s="160"/>
      <c r="AG713" s="160"/>
      <c r="AH713" s="160"/>
      <c r="AI713" s="160"/>
      <c r="AJ713" s="160"/>
      <c r="AK713" s="160"/>
      <c r="AL713" s="160"/>
      <c r="AM713" s="160"/>
      <c r="AN713" s="160"/>
      <c r="AO713" s="160"/>
      <c r="AP713" s="160"/>
      <c r="AQ713" s="160"/>
      <c r="AR713" s="160"/>
      <c r="AS713" s="160"/>
      <c r="AT713" s="160"/>
      <c r="AU713" s="160"/>
      <c r="AV713" s="160"/>
      <c r="AW713" s="188"/>
      <c r="AX713" s="180"/>
      <c r="AY713" s="180"/>
      <c r="AZ713" s="180"/>
      <c r="BA713" s="180"/>
      <c r="BB713" s="123"/>
      <c r="BC713" s="189"/>
      <c r="BD713" s="189"/>
      <c r="BE713" s="189"/>
      <c r="BF713" s="189"/>
      <c r="BG713" s="189"/>
      <c r="BI713" s="177"/>
      <c r="BJ713" s="177"/>
      <c r="BK713" s="177"/>
      <c r="BL713" s="177"/>
      <c r="BM713" s="176"/>
      <c r="BN713" s="176"/>
      <c r="BO713" s="153"/>
      <c r="BP713" s="176"/>
      <c r="BQ713" s="177"/>
      <c r="BR713" s="177"/>
      <c r="BS713" s="177"/>
      <c r="BT713" s="155"/>
      <c r="BU713" s="155"/>
      <c r="BV713" s="151"/>
      <c r="BW713" s="151"/>
      <c r="BX713" s="151"/>
      <c r="BY713" s="151"/>
    </row>
    <row r="714" customFormat="false" ht="12.75" hidden="false" customHeight="false" outlineLevel="0" collapsed="false">
      <c r="A714" s="160"/>
      <c r="B714" s="160"/>
      <c r="C714" s="160"/>
      <c r="D714" s="187"/>
      <c r="E714" s="187"/>
      <c r="F714" s="160"/>
      <c r="G714" s="160"/>
      <c r="H714" s="160"/>
      <c r="I714" s="160"/>
      <c r="J714" s="160"/>
      <c r="K714" s="160"/>
      <c r="L714" s="160"/>
      <c r="M714" s="160"/>
      <c r="N714" s="160"/>
      <c r="O714" s="160"/>
      <c r="P714" s="160"/>
      <c r="Q714" s="160"/>
      <c r="R714" s="160"/>
      <c r="S714" s="160"/>
      <c r="T714" s="143"/>
      <c r="U714" s="160"/>
      <c r="V714" s="160"/>
      <c r="W714" s="160"/>
      <c r="X714" s="160"/>
      <c r="Y714" s="160"/>
      <c r="Z714" s="160"/>
      <c r="AA714" s="160"/>
      <c r="AB714" s="160"/>
      <c r="AC714" s="160"/>
      <c r="AD714" s="160"/>
      <c r="AE714" s="160"/>
      <c r="AF714" s="160"/>
      <c r="AG714" s="160"/>
      <c r="AH714" s="160"/>
      <c r="AI714" s="160"/>
      <c r="AJ714" s="160"/>
      <c r="AK714" s="160"/>
      <c r="AL714" s="160"/>
      <c r="AM714" s="160"/>
      <c r="AN714" s="160"/>
      <c r="AO714" s="160"/>
      <c r="AP714" s="160"/>
      <c r="AQ714" s="160"/>
      <c r="AR714" s="160"/>
      <c r="AS714" s="160"/>
      <c r="AT714" s="160"/>
      <c r="AU714" s="160"/>
      <c r="AV714" s="160"/>
      <c r="AW714" s="188"/>
      <c r="AX714" s="180"/>
      <c r="AY714" s="180"/>
      <c r="AZ714" s="180"/>
      <c r="BA714" s="180"/>
      <c r="BB714" s="123"/>
      <c r="BC714" s="189"/>
      <c r="BD714" s="189"/>
      <c r="BE714" s="189"/>
      <c r="BF714" s="189"/>
      <c r="BG714" s="189"/>
      <c r="BI714" s="177"/>
      <c r="BJ714" s="177"/>
      <c r="BK714" s="177"/>
      <c r="BL714" s="177"/>
      <c r="BM714" s="176"/>
      <c r="BN714" s="176"/>
      <c r="BO714" s="153"/>
      <c r="BP714" s="176"/>
      <c r="BQ714" s="177"/>
      <c r="BR714" s="177"/>
      <c r="BS714" s="177"/>
      <c r="BT714" s="155"/>
      <c r="BU714" s="155"/>
      <c r="BV714" s="151"/>
      <c r="BW714" s="151"/>
      <c r="BX714" s="151"/>
      <c r="BY714" s="151"/>
    </row>
    <row r="715" customFormat="false" ht="12.75" hidden="false" customHeight="false" outlineLevel="0" collapsed="false">
      <c r="A715" s="160"/>
      <c r="B715" s="160"/>
      <c r="C715" s="160"/>
      <c r="D715" s="187"/>
      <c r="E715" s="187"/>
      <c r="F715" s="160"/>
      <c r="G715" s="160"/>
      <c r="H715" s="160"/>
      <c r="I715" s="160"/>
      <c r="J715" s="160"/>
      <c r="K715" s="160"/>
      <c r="L715" s="160"/>
      <c r="M715" s="160"/>
      <c r="N715" s="160"/>
      <c r="O715" s="160"/>
      <c r="P715" s="160"/>
      <c r="Q715" s="160"/>
      <c r="R715" s="160"/>
      <c r="S715" s="160"/>
      <c r="T715" s="143"/>
      <c r="U715" s="160"/>
      <c r="V715" s="160"/>
      <c r="W715" s="160"/>
      <c r="X715" s="160"/>
      <c r="Y715" s="160"/>
      <c r="Z715" s="160"/>
      <c r="AA715" s="160"/>
      <c r="AB715" s="160"/>
      <c r="AC715" s="160"/>
      <c r="AD715" s="160"/>
      <c r="AE715" s="160"/>
      <c r="AF715" s="160"/>
      <c r="AG715" s="160"/>
      <c r="AH715" s="160"/>
      <c r="AI715" s="160"/>
      <c r="AJ715" s="160"/>
      <c r="AK715" s="160"/>
      <c r="AL715" s="160"/>
      <c r="AM715" s="160"/>
      <c r="AN715" s="160"/>
      <c r="AO715" s="160"/>
      <c r="AP715" s="160"/>
      <c r="AQ715" s="160"/>
      <c r="AR715" s="160"/>
      <c r="AS715" s="160"/>
      <c r="AT715" s="160"/>
      <c r="AU715" s="160"/>
      <c r="AV715" s="160"/>
      <c r="AW715" s="188"/>
      <c r="AX715" s="180"/>
      <c r="AY715" s="180"/>
      <c r="AZ715" s="180"/>
      <c r="BA715" s="180"/>
      <c r="BB715" s="123"/>
      <c r="BC715" s="189"/>
      <c r="BD715" s="189"/>
      <c r="BE715" s="189"/>
      <c r="BF715" s="189"/>
      <c r="BG715" s="189"/>
      <c r="BI715" s="177"/>
      <c r="BJ715" s="177"/>
      <c r="BK715" s="177"/>
      <c r="BL715" s="177"/>
      <c r="BM715" s="176"/>
      <c r="BN715" s="176"/>
      <c r="BO715" s="153"/>
      <c r="BP715" s="176"/>
      <c r="BQ715" s="177"/>
      <c r="BR715" s="177"/>
      <c r="BS715" s="177"/>
      <c r="BT715" s="155"/>
      <c r="BU715" s="155"/>
      <c r="BV715" s="151"/>
      <c r="BW715" s="151"/>
      <c r="BX715" s="151"/>
      <c r="BY715" s="151"/>
    </row>
    <row r="716" customFormat="false" ht="12.75" hidden="false" customHeight="false" outlineLevel="0" collapsed="false">
      <c r="A716" s="160"/>
      <c r="B716" s="160"/>
      <c r="C716" s="160"/>
      <c r="D716" s="187"/>
      <c r="E716" s="187"/>
      <c r="F716" s="160"/>
      <c r="G716" s="160"/>
      <c r="H716" s="160"/>
      <c r="I716" s="160"/>
      <c r="J716" s="160"/>
      <c r="K716" s="160"/>
      <c r="L716" s="160"/>
      <c r="M716" s="160"/>
      <c r="N716" s="160"/>
      <c r="O716" s="160"/>
      <c r="P716" s="160"/>
      <c r="Q716" s="160"/>
      <c r="R716" s="160"/>
      <c r="S716" s="160"/>
      <c r="T716" s="143"/>
      <c r="U716" s="160"/>
      <c r="V716" s="160"/>
      <c r="W716" s="160"/>
      <c r="X716" s="160"/>
      <c r="Y716" s="160"/>
      <c r="Z716" s="160"/>
      <c r="AA716" s="160"/>
      <c r="AB716" s="160"/>
      <c r="AC716" s="160"/>
      <c r="AD716" s="160"/>
      <c r="AE716" s="160"/>
      <c r="AF716" s="160"/>
      <c r="AG716" s="160"/>
      <c r="AH716" s="160"/>
      <c r="AI716" s="160"/>
      <c r="AJ716" s="160"/>
      <c r="AK716" s="160"/>
      <c r="AL716" s="160"/>
      <c r="AM716" s="160"/>
      <c r="AN716" s="160"/>
      <c r="AO716" s="160"/>
      <c r="AP716" s="160"/>
      <c r="AQ716" s="160"/>
      <c r="AR716" s="160"/>
      <c r="AS716" s="160"/>
      <c r="AT716" s="160"/>
      <c r="AU716" s="160"/>
      <c r="AV716" s="160"/>
      <c r="AW716" s="188"/>
      <c r="AX716" s="180"/>
      <c r="AY716" s="180"/>
      <c r="AZ716" s="180"/>
      <c r="BA716" s="180"/>
      <c r="BB716" s="123"/>
      <c r="BC716" s="189"/>
      <c r="BD716" s="189"/>
      <c r="BE716" s="189"/>
      <c r="BF716" s="189"/>
      <c r="BG716" s="189"/>
      <c r="BI716" s="177"/>
      <c r="BJ716" s="177"/>
      <c r="BK716" s="177"/>
      <c r="BL716" s="177"/>
      <c r="BM716" s="176"/>
      <c r="BN716" s="176"/>
      <c r="BO716" s="153"/>
      <c r="BP716" s="176"/>
      <c r="BQ716" s="177"/>
      <c r="BR716" s="177"/>
      <c r="BS716" s="177"/>
      <c r="BT716" s="155"/>
      <c r="BU716" s="155"/>
      <c r="BV716" s="151"/>
      <c r="BW716" s="151"/>
      <c r="BX716" s="151"/>
      <c r="BY716" s="151"/>
    </row>
    <row r="717" customFormat="false" ht="12.75" hidden="false" customHeight="false" outlineLevel="0" collapsed="false">
      <c r="A717" s="160"/>
      <c r="B717" s="160"/>
      <c r="C717" s="160"/>
      <c r="D717" s="187"/>
      <c r="E717" s="187"/>
      <c r="F717" s="160"/>
      <c r="G717" s="160"/>
      <c r="H717" s="160"/>
      <c r="I717" s="160"/>
      <c r="J717" s="160"/>
      <c r="K717" s="160"/>
      <c r="L717" s="160"/>
      <c r="M717" s="160"/>
      <c r="N717" s="160"/>
      <c r="O717" s="160"/>
      <c r="P717" s="160"/>
      <c r="Q717" s="160"/>
      <c r="R717" s="160"/>
      <c r="S717" s="160"/>
      <c r="T717" s="143"/>
      <c r="U717" s="160"/>
      <c r="V717" s="160"/>
      <c r="W717" s="160"/>
      <c r="X717" s="160"/>
      <c r="Y717" s="160"/>
      <c r="Z717" s="160"/>
      <c r="AA717" s="160"/>
      <c r="AB717" s="160"/>
      <c r="AC717" s="160"/>
      <c r="AD717" s="160"/>
      <c r="AE717" s="160"/>
      <c r="AF717" s="160"/>
      <c r="AG717" s="160"/>
      <c r="AH717" s="160"/>
      <c r="AI717" s="160"/>
      <c r="AJ717" s="160"/>
      <c r="AK717" s="160"/>
      <c r="AL717" s="160"/>
      <c r="AM717" s="160"/>
      <c r="AN717" s="160"/>
      <c r="AO717" s="160"/>
      <c r="AP717" s="160"/>
      <c r="AQ717" s="160"/>
      <c r="AR717" s="160"/>
      <c r="AS717" s="160"/>
      <c r="AT717" s="160"/>
      <c r="AU717" s="160"/>
      <c r="AV717" s="160"/>
      <c r="AW717" s="188"/>
      <c r="AX717" s="180"/>
      <c r="AY717" s="180"/>
      <c r="AZ717" s="180"/>
      <c r="BA717" s="180"/>
      <c r="BB717" s="123"/>
      <c r="BC717" s="189"/>
      <c r="BD717" s="189"/>
      <c r="BE717" s="189"/>
      <c r="BF717" s="189"/>
      <c r="BG717" s="189"/>
      <c r="BI717" s="177"/>
      <c r="BJ717" s="177"/>
      <c r="BK717" s="177"/>
      <c r="BL717" s="177"/>
      <c r="BM717" s="176"/>
      <c r="BN717" s="176"/>
      <c r="BO717" s="153"/>
      <c r="BP717" s="176"/>
      <c r="BQ717" s="177"/>
      <c r="BR717" s="177"/>
      <c r="BS717" s="177"/>
      <c r="BT717" s="155"/>
      <c r="BU717" s="155"/>
      <c r="BV717" s="151"/>
      <c r="BW717" s="151"/>
      <c r="BX717" s="151"/>
      <c r="BY717" s="151"/>
    </row>
    <row r="718" customFormat="false" ht="12.75" hidden="false" customHeight="false" outlineLevel="0" collapsed="false">
      <c r="A718" s="160"/>
      <c r="B718" s="160"/>
      <c r="C718" s="160"/>
      <c r="D718" s="187"/>
      <c r="E718" s="187"/>
      <c r="F718" s="160"/>
      <c r="G718" s="160"/>
      <c r="H718" s="160"/>
      <c r="I718" s="160"/>
      <c r="J718" s="160"/>
      <c r="K718" s="160"/>
      <c r="L718" s="160"/>
      <c r="M718" s="160"/>
      <c r="N718" s="160"/>
      <c r="O718" s="160"/>
      <c r="P718" s="160"/>
      <c r="Q718" s="160"/>
      <c r="R718" s="160"/>
      <c r="S718" s="160"/>
      <c r="T718" s="143"/>
      <c r="U718" s="160"/>
      <c r="V718" s="160"/>
      <c r="W718" s="160"/>
      <c r="X718" s="160"/>
      <c r="Y718" s="160"/>
      <c r="Z718" s="160"/>
      <c r="AA718" s="160"/>
      <c r="AB718" s="160"/>
      <c r="AC718" s="160"/>
      <c r="AD718" s="160"/>
      <c r="AE718" s="160"/>
      <c r="AF718" s="160"/>
      <c r="AG718" s="160"/>
      <c r="AH718" s="160"/>
      <c r="AI718" s="160"/>
      <c r="AJ718" s="160"/>
      <c r="AK718" s="160"/>
      <c r="AL718" s="160"/>
      <c r="AM718" s="160"/>
      <c r="AN718" s="160"/>
      <c r="AO718" s="160"/>
      <c r="AP718" s="160"/>
      <c r="AQ718" s="160"/>
      <c r="AR718" s="160"/>
      <c r="AS718" s="160"/>
      <c r="AT718" s="160"/>
      <c r="AU718" s="160"/>
      <c r="AV718" s="160"/>
      <c r="AW718" s="188"/>
      <c r="AX718" s="180"/>
      <c r="AY718" s="180"/>
      <c r="AZ718" s="180"/>
      <c r="BA718" s="180"/>
      <c r="BB718" s="123"/>
      <c r="BC718" s="189"/>
      <c r="BD718" s="189"/>
      <c r="BE718" s="189"/>
      <c r="BF718" s="189"/>
      <c r="BG718" s="189"/>
      <c r="BI718" s="177"/>
      <c r="BJ718" s="177"/>
      <c r="BK718" s="177"/>
      <c r="BL718" s="177"/>
      <c r="BM718" s="176"/>
      <c r="BN718" s="176"/>
      <c r="BO718" s="153"/>
      <c r="BP718" s="176"/>
      <c r="BQ718" s="177"/>
      <c r="BR718" s="177"/>
      <c r="BS718" s="177"/>
      <c r="BT718" s="155"/>
      <c r="BU718" s="155"/>
      <c r="BV718" s="151"/>
      <c r="BW718" s="151"/>
      <c r="BX718" s="151"/>
      <c r="BY718" s="151"/>
    </row>
    <row r="719" customFormat="false" ht="12.75" hidden="false" customHeight="false" outlineLevel="0" collapsed="false">
      <c r="A719" s="160"/>
      <c r="B719" s="160"/>
      <c r="C719" s="160"/>
      <c r="D719" s="187"/>
      <c r="E719" s="187"/>
      <c r="F719" s="160"/>
      <c r="G719" s="160"/>
      <c r="H719" s="160"/>
      <c r="I719" s="160"/>
      <c r="J719" s="160"/>
      <c r="K719" s="160"/>
      <c r="L719" s="160"/>
      <c r="M719" s="160"/>
      <c r="N719" s="160"/>
      <c r="O719" s="160"/>
      <c r="P719" s="160"/>
      <c r="Q719" s="160"/>
      <c r="R719" s="160"/>
      <c r="S719" s="160"/>
      <c r="T719" s="143"/>
      <c r="U719" s="160"/>
      <c r="V719" s="160"/>
      <c r="W719" s="160"/>
      <c r="X719" s="160"/>
      <c r="Y719" s="160"/>
      <c r="Z719" s="160"/>
      <c r="AA719" s="160"/>
      <c r="AB719" s="160"/>
      <c r="AC719" s="160"/>
      <c r="AD719" s="160"/>
      <c r="AE719" s="160"/>
      <c r="AF719" s="160"/>
      <c r="AG719" s="160"/>
      <c r="AH719" s="160"/>
      <c r="AI719" s="160"/>
      <c r="AJ719" s="160"/>
      <c r="AK719" s="160"/>
      <c r="AL719" s="160"/>
      <c r="AM719" s="160"/>
      <c r="AN719" s="160"/>
      <c r="AO719" s="160"/>
      <c r="AP719" s="160"/>
      <c r="AQ719" s="160"/>
      <c r="AR719" s="160"/>
      <c r="AS719" s="160"/>
      <c r="AT719" s="160"/>
      <c r="AU719" s="160"/>
      <c r="AV719" s="160"/>
      <c r="AW719" s="188"/>
      <c r="AX719" s="180"/>
      <c r="AY719" s="180"/>
      <c r="AZ719" s="180"/>
      <c r="BA719" s="180"/>
      <c r="BB719" s="123"/>
      <c r="BC719" s="189"/>
      <c r="BD719" s="189"/>
      <c r="BE719" s="189"/>
      <c r="BF719" s="189"/>
      <c r="BG719" s="189"/>
      <c r="BI719" s="177"/>
      <c r="BJ719" s="177"/>
      <c r="BK719" s="177"/>
      <c r="BL719" s="177"/>
      <c r="BM719" s="176"/>
      <c r="BN719" s="176"/>
      <c r="BO719" s="153"/>
      <c r="BP719" s="176"/>
      <c r="BQ719" s="177"/>
      <c r="BR719" s="177"/>
      <c r="BS719" s="177"/>
      <c r="BT719" s="155"/>
      <c r="BU719" s="155"/>
      <c r="BV719" s="151"/>
      <c r="BW719" s="151"/>
      <c r="BX719" s="151"/>
      <c r="BY719" s="151"/>
    </row>
    <row r="720" customFormat="false" ht="12.75" hidden="false" customHeight="false" outlineLevel="0" collapsed="false">
      <c r="A720" s="160"/>
      <c r="B720" s="160"/>
      <c r="C720" s="160"/>
      <c r="D720" s="187"/>
      <c r="E720" s="187"/>
      <c r="F720" s="160"/>
      <c r="G720" s="160"/>
      <c r="H720" s="160"/>
      <c r="I720" s="160"/>
      <c r="J720" s="160"/>
      <c r="K720" s="160"/>
      <c r="L720" s="160"/>
      <c r="M720" s="160"/>
      <c r="N720" s="160"/>
      <c r="O720" s="160"/>
      <c r="P720" s="160"/>
      <c r="Q720" s="160"/>
      <c r="R720" s="160"/>
      <c r="S720" s="160"/>
      <c r="T720" s="143"/>
      <c r="U720" s="160"/>
      <c r="V720" s="160"/>
      <c r="W720" s="160"/>
      <c r="X720" s="160"/>
      <c r="Y720" s="160"/>
      <c r="Z720" s="160"/>
      <c r="AA720" s="160"/>
      <c r="AB720" s="160"/>
      <c r="AC720" s="160"/>
      <c r="AD720" s="160"/>
      <c r="AE720" s="160"/>
      <c r="AF720" s="160"/>
      <c r="AG720" s="160"/>
      <c r="AH720" s="160"/>
      <c r="AI720" s="160"/>
      <c r="AJ720" s="160"/>
      <c r="AK720" s="160"/>
      <c r="AL720" s="160"/>
      <c r="AM720" s="160"/>
      <c r="AN720" s="160"/>
      <c r="AO720" s="160"/>
      <c r="AP720" s="160"/>
      <c r="AQ720" s="160"/>
      <c r="AR720" s="160"/>
      <c r="AS720" s="160"/>
      <c r="AT720" s="160"/>
      <c r="AU720" s="160"/>
      <c r="AV720" s="160"/>
      <c r="AW720" s="188"/>
      <c r="AX720" s="180"/>
      <c r="AY720" s="180"/>
      <c r="AZ720" s="180"/>
      <c r="BA720" s="180"/>
      <c r="BB720" s="123"/>
      <c r="BC720" s="189"/>
      <c r="BD720" s="189"/>
      <c r="BE720" s="189"/>
      <c r="BF720" s="189"/>
      <c r="BG720" s="189"/>
      <c r="BI720" s="177"/>
      <c r="BJ720" s="177"/>
      <c r="BK720" s="177"/>
      <c r="BL720" s="177"/>
      <c r="BM720" s="176"/>
      <c r="BN720" s="176"/>
      <c r="BO720" s="153"/>
      <c r="BP720" s="176"/>
      <c r="BQ720" s="177"/>
      <c r="BR720" s="177"/>
      <c r="BS720" s="177"/>
      <c r="BT720" s="155"/>
      <c r="BU720" s="155"/>
      <c r="BV720" s="151"/>
      <c r="BW720" s="151"/>
      <c r="BX720" s="151"/>
      <c r="BY720" s="151"/>
    </row>
    <row r="721" customFormat="false" ht="12.75" hidden="false" customHeight="false" outlineLevel="0" collapsed="false">
      <c r="A721" s="160"/>
      <c r="B721" s="160"/>
      <c r="C721" s="160"/>
      <c r="D721" s="187"/>
      <c r="E721" s="187"/>
      <c r="F721" s="160"/>
      <c r="G721" s="160"/>
      <c r="H721" s="160"/>
      <c r="I721" s="160"/>
      <c r="J721" s="160"/>
      <c r="K721" s="160"/>
      <c r="L721" s="160"/>
      <c r="M721" s="160"/>
      <c r="N721" s="160"/>
      <c r="O721" s="160"/>
      <c r="P721" s="160"/>
      <c r="Q721" s="160"/>
      <c r="R721" s="160"/>
      <c r="S721" s="160"/>
      <c r="T721" s="143"/>
      <c r="U721" s="160"/>
      <c r="V721" s="160"/>
      <c r="W721" s="160"/>
      <c r="X721" s="160"/>
      <c r="Y721" s="160"/>
      <c r="Z721" s="160"/>
      <c r="AA721" s="160"/>
      <c r="AB721" s="160"/>
      <c r="AC721" s="160"/>
      <c r="AD721" s="160"/>
      <c r="AE721" s="160"/>
      <c r="AF721" s="160"/>
      <c r="AG721" s="160"/>
      <c r="AH721" s="160"/>
      <c r="AI721" s="160"/>
      <c r="AJ721" s="160"/>
      <c r="AK721" s="160"/>
      <c r="AL721" s="160"/>
      <c r="AM721" s="160"/>
      <c r="AN721" s="160"/>
      <c r="AO721" s="160"/>
      <c r="AP721" s="160"/>
      <c r="AQ721" s="160"/>
      <c r="AR721" s="160"/>
      <c r="AS721" s="160"/>
      <c r="AT721" s="160"/>
      <c r="AU721" s="160"/>
      <c r="AV721" s="160"/>
      <c r="AW721" s="188"/>
      <c r="AX721" s="180"/>
      <c r="AY721" s="180"/>
      <c r="AZ721" s="180"/>
      <c r="BA721" s="180"/>
      <c r="BB721" s="123"/>
      <c r="BC721" s="189"/>
      <c r="BD721" s="189"/>
      <c r="BE721" s="189"/>
      <c r="BF721" s="189"/>
      <c r="BG721" s="189"/>
      <c r="BI721" s="177"/>
      <c r="BJ721" s="177"/>
      <c r="BK721" s="177"/>
      <c r="BL721" s="177"/>
      <c r="BM721" s="176"/>
      <c r="BN721" s="176"/>
      <c r="BO721" s="153"/>
      <c r="BP721" s="176"/>
      <c r="BQ721" s="177"/>
      <c r="BR721" s="177"/>
      <c r="BS721" s="177"/>
      <c r="BT721" s="155"/>
      <c r="BU721" s="155"/>
      <c r="BV721" s="151"/>
      <c r="BW721" s="151"/>
      <c r="BX721" s="151"/>
      <c r="BY721" s="151"/>
    </row>
    <row r="722" customFormat="false" ht="12.75" hidden="false" customHeight="false" outlineLevel="0" collapsed="false">
      <c r="A722" s="160"/>
      <c r="B722" s="160"/>
      <c r="C722" s="160"/>
      <c r="D722" s="187"/>
      <c r="E722" s="187"/>
      <c r="F722" s="160"/>
      <c r="G722" s="160"/>
      <c r="H722" s="160"/>
      <c r="I722" s="160"/>
      <c r="J722" s="160"/>
      <c r="K722" s="160"/>
      <c r="L722" s="160"/>
      <c r="M722" s="160"/>
      <c r="N722" s="160"/>
      <c r="O722" s="160"/>
      <c r="P722" s="160"/>
      <c r="Q722" s="160"/>
      <c r="R722" s="160"/>
      <c r="S722" s="160"/>
      <c r="T722" s="143"/>
      <c r="U722" s="160"/>
      <c r="V722" s="160"/>
      <c r="W722" s="160"/>
      <c r="X722" s="160"/>
      <c r="Y722" s="160"/>
      <c r="Z722" s="160"/>
      <c r="AA722" s="160"/>
      <c r="AB722" s="160"/>
      <c r="AC722" s="160"/>
      <c r="AD722" s="160"/>
      <c r="AE722" s="160"/>
      <c r="AF722" s="160"/>
      <c r="AG722" s="160"/>
      <c r="AH722" s="160"/>
      <c r="AI722" s="160"/>
      <c r="AJ722" s="160"/>
      <c r="AK722" s="160"/>
      <c r="AL722" s="160"/>
      <c r="AM722" s="160"/>
      <c r="AN722" s="160"/>
      <c r="AO722" s="160"/>
      <c r="AP722" s="160"/>
      <c r="AQ722" s="160"/>
      <c r="AR722" s="160"/>
      <c r="AS722" s="160"/>
      <c r="AT722" s="160"/>
      <c r="AU722" s="160"/>
      <c r="AV722" s="160"/>
      <c r="AW722" s="188"/>
      <c r="AX722" s="180"/>
      <c r="AY722" s="180"/>
      <c r="AZ722" s="180"/>
      <c r="BA722" s="180"/>
      <c r="BB722" s="123"/>
      <c r="BC722" s="189"/>
      <c r="BD722" s="189"/>
      <c r="BE722" s="189"/>
      <c r="BF722" s="189"/>
      <c r="BG722" s="189"/>
      <c r="BI722" s="177"/>
      <c r="BJ722" s="177"/>
      <c r="BK722" s="177"/>
      <c r="BL722" s="177"/>
      <c r="BM722" s="176"/>
      <c r="BN722" s="176"/>
      <c r="BO722" s="153"/>
      <c r="BP722" s="176"/>
      <c r="BQ722" s="177"/>
      <c r="BR722" s="177"/>
      <c r="BS722" s="177"/>
      <c r="BT722" s="155"/>
      <c r="BU722" s="155"/>
      <c r="BV722" s="151"/>
      <c r="BW722" s="151"/>
      <c r="BX722" s="151"/>
      <c r="BY722" s="151"/>
    </row>
    <row r="723" customFormat="false" ht="12.75" hidden="false" customHeight="false" outlineLevel="0" collapsed="false">
      <c r="A723" s="160"/>
      <c r="B723" s="160"/>
      <c r="C723" s="160"/>
      <c r="D723" s="187"/>
      <c r="E723" s="187"/>
      <c r="F723" s="160"/>
      <c r="G723" s="160"/>
      <c r="H723" s="160"/>
      <c r="I723" s="160"/>
      <c r="J723" s="160"/>
      <c r="K723" s="160"/>
      <c r="L723" s="160"/>
      <c r="M723" s="160"/>
      <c r="N723" s="160"/>
      <c r="O723" s="160"/>
      <c r="P723" s="160"/>
      <c r="Q723" s="160"/>
      <c r="R723" s="160"/>
      <c r="S723" s="160"/>
      <c r="T723" s="143"/>
      <c r="U723" s="160"/>
      <c r="V723" s="160"/>
      <c r="W723" s="160"/>
      <c r="X723" s="160"/>
      <c r="Y723" s="160"/>
      <c r="Z723" s="160"/>
      <c r="AA723" s="160"/>
      <c r="AB723" s="160"/>
      <c r="AC723" s="160"/>
      <c r="AD723" s="160"/>
      <c r="AE723" s="160"/>
      <c r="AF723" s="160"/>
      <c r="AG723" s="160"/>
      <c r="AH723" s="160"/>
      <c r="AI723" s="160"/>
      <c r="AJ723" s="160"/>
      <c r="AK723" s="160"/>
      <c r="AL723" s="160"/>
      <c r="AM723" s="160"/>
      <c r="AN723" s="160"/>
      <c r="AO723" s="160"/>
      <c r="AP723" s="160"/>
      <c r="AQ723" s="160"/>
      <c r="AR723" s="160"/>
      <c r="AS723" s="160"/>
      <c r="AT723" s="160"/>
      <c r="AU723" s="160"/>
      <c r="AV723" s="160"/>
      <c r="AW723" s="188"/>
      <c r="AX723" s="180"/>
      <c r="AY723" s="180"/>
      <c r="AZ723" s="180"/>
      <c r="BA723" s="180"/>
      <c r="BB723" s="123"/>
      <c r="BC723" s="189"/>
      <c r="BD723" s="189"/>
      <c r="BE723" s="189"/>
      <c r="BF723" s="189"/>
      <c r="BG723" s="189"/>
      <c r="BI723" s="177"/>
      <c r="BJ723" s="177"/>
      <c r="BK723" s="177"/>
      <c r="BL723" s="177"/>
      <c r="BM723" s="176"/>
      <c r="BN723" s="176"/>
      <c r="BO723" s="153"/>
      <c r="BP723" s="176"/>
      <c r="BQ723" s="177"/>
      <c r="BR723" s="177"/>
      <c r="BS723" s="177"/>
      <c r="BT723" s="155"/>
      <c r="BU723" s="155"/>
      <c r="BV723" s="151"/>
      <c r="BW723" s="151"/>
      <c r="BX723" s="151"/>
      <c r="BY723" s="151"/>
    </row>
    <row r="724" customFormat="false" ht="12.75" hidden="false" customHeight="false" outlineLevel="0" collapsed="false">
      <c r="A724" s="160"/>
      <c r="B724" s="160"/>
      <c r="C724" s="160"/>
      <c r="D724" s="187"/>
      <c r="E724" s="187"/>
      <c r="F724" s="160"/>
      <c r="G724" s="160"/>
      <c r="H724" s="160"/>
      <c r="I724" s="160"/>
      <c r="J724" s="160"/>
      <c r="K724" s="160"/>
      <c r="L724" s="160"/>
      <c r="M724" s="160"/>
      <c r="N724" s="160"/>
      <c r="O724" s="160"/>
      <c r="P724" s="160"/>
      <c r="Q724" s="160"/>
      <c r="R724" s="160"/>
      <c r="S724" s="160"/>
      <c r="T724" s="143"/>
      <c r="U724" s="160"/>
      <c r="V724" s="160"/>
      <c r="W724" s="160"/>
      <c r="X724" s="160"/>
      <c r="Y724" s="160"/>
      <c r="Z724" s="160"/>
      <c r="AA724" s="160"/>
      <c r="AB724" s="160"/>
      <c r="AC724" s="160"/>
      <c r="AD724" s="160"/>
      <c r="AE724" s="160"/>
      <c r="AF724" s="160"/>
      <c r="AG724" s="160"/>
      <c r="AH724" s="160"/>
      <c r="AI724" s="160"/>
      <c r="AJ724" s="160"/>
      <c r="AK724" s="160"/>
      <c r="AL724" s="160"/>
      <c r="AM724" s="160"/>
      <c r="AN724" s="160"/>
      <c r="AO724" s="160"/>
      <c r="AP724" s="160"/>
      <c r="AQ724" s="160"/>
      <c r="AR724" s="160"/>
      <c r="AS724" s="160"/>
      <c r="AT724" s="160"/>
      <c r="AU724" s="160"/>
      <c r="AV724" s="160"/>
      <c r="AW724" s="188"/>
      <c r="AX724" s="180"/>
      <c r="AY724" s="180"/>
      <c r="AZ724" s="180"/>
      <c r="BA724" s="180"/>
      <c r="BB724" s="123"/>
      <c r="BC724" s="189"/>
      <c r="BD724" s="189"/>
      <c r="BE724" s="189"/>
      <c r="BF724" s="189"/>
      <c r="BG724" s="189"/>
      <c r="BI724" s="177"/>
      <c r="BJ724" s="177"/>
      <c r="BK724" s="177"/>
      <c r="BL724" s="177"/>
      <c r="BM724" s="176"/>
      <c r="BN724" s="176"/>
      <c r="BO724" s="153"/>
      <c r="BP724" s="176"/>
      <c r="BQ724" s="177"/>
      <c r="BR724" s="177"/>
      <c r="BS724" s="177"/>
      <c r="BT724" s="155"/>
      <c r="BU724" s="155"/>
      <c r="BV724" s="151"/>
      <c r="BW724" s="151"/>
      <c r="BX724" s="151"/>
      <c r="BY724" s="151"/>
    </row>
    <row r="725" customFormat="false" ht="12.75" hidden="false" customHeight="false" outlineLevel="0" collapsed="false">
      <c r="A725" s="160"/>
      <c r="B725" s="160"/>
      <c r="C725" s="160"/>
      <c r="D725" s="187"/>
      <c r="E725" s="187"/>
      <c r="F725" s="160"/>
      <c r="G725" s="160"/>
      <c r="H725" s="160"/>
      <c r="I725" s="160"/>
      <c r="J725" s="160"/>
      <c r="K725" s="160"/>
      <c r="L725" s="160"/>
      <c r="M725" s="160"/>
      <c r="N725" s="160"/>
      <c r="O725" s="160"/>
      <c r="P725" s="160"/>
      <c r="Q725" s="160"/>
      <c r="R725" s="160"/>
      <c r="S725" s="160"/>
      <c r="T725" s="143"/>
      <c r="U725" s="160"/>
      <c r="V725" s="160"/>
      <c r="W725" s="160"/>
      <c r="X725" s="160"/>
      <c r="Y725" s="160"/>
      <c r="Z725" s="160"/>
      <c r="AA725" s="160"/>
      <c r="AB725" s="160"/>
      <c r="AC725" s="160"/>
      <c r="AD725" s="160"/>
      <c r="AE725" s="160"/>
      <c r="AF725" s="160"/>
      <c r="AG725" s="160"/>
      <c r="AH725" s="160"/>
      <c r="AI725" s="160"/>
      <c r="AJ725" s="160"/>
      <c r="AK725" s="160"/>
      <c r="AL725" s="160"/>
      <c r="AM725" s="160"/>
      <c r="AN725" s="160"/>
      <c r="AO725" s="160"/>
      <c r="AP725" s="160"/>
      <c r="AQ725" s="160"/>
      <c r="AR725" s="160"/>
      <c r="AS725" s="160"/>
      <c r="AT725" s="160"/>
      <c r="AU725" s="160"/>
      <c r="AV725" s="160"/>
      <c r="AW725" s="188"/>
      <c r="AX725" s="180"/>
      <c r="AY725" s="180"/>
      <c r="AZ725" s="180"/>
      <c r="BA725" s="180"/>
      <c r="BB725" s="123"/>
      <c r="BC725" s="189"/>
      <c r="BD725" s="189"/>
      <c r="BE725" s="189"/>
      <c r="BF725" s="189"/>
      <c r="BG725" s="189"/>
      <c r="BI725" s="177"/>
      <c r="BJ725" s="177"/>
      <c r="BK725" s="177"/>
      <c r="BL725" s="177"/>
      <c r="BM725" s="176"/>
      <c r="BN725" s="176"/>
      <c r="BO725" s="153"/>
      <c r="BP725" s="176"/>
      <c r="BQ725" s="177"/>
      <c r="BR725" s="177"/>
      <c r="BS725" s="177"/>
      <c r="BT725" s="155"/>
      <c r="BU725" s="155"/>
      <c r="BV725" s="151"/>
      <c r="BW725" s="151"/>
      <c r="BX725" s="151"/>
      <c r="BY725" s="151"/>
    </row>
    <row r="726" customFormat="false" ht="12.75" hidden="false" customHeight="false" outlineLevel="0" collapsed="false">
      <c r="A726" s="160"/>
      <c r="B726" s="160"/>
      <c r="C726" s="160"/>
      <c r="D726" s="187"/>
      <c r="E726" s="187"/>
      <c r="F726" s="160"/>
      <c r="G726" s="160"/>
      <c r="H726" s="160"/>
      <c r="I726" s="160"/>
      <c r="J726" s="160"/>
      <c r="K726" s="160"/>
      <c r="L726" s="160"/>
      <c r="M726" s="160"/>
      <c r="N726" s="160"/>
      <c r="O726" s="160"/>
      <c r="P726" s="160"/>
      <c r="Q726" s="160"/>
      <c r="R726" s="160"/>
      <c r="S726" s="160"/>
      <c r="T726" s="143"/>
      <c r="U726" s="160"/>
      <c r="V726" s="160"/>
      <c r="W726" s="160"/>
      <c r="X726" s="160"/>
      <c r="Y726" s="160"/>
      <c r="Z726" s="160"/>
      <c r="AA726" s="160"/>
      <c r="AB726" s="160"/>
      <c r="AC726" s="160"/>
      <c r="AD726" s="160"/>
      <c r="AE726" s="160"/>
      <c r="AF726" s="160"/>
      <c r="AG726" s="160"/>
      <c r="AH726" s="160"/>
      <c r="AI726" s="160"/>
      <c r="AJ726" s="160"/>
      <c r="AK726" s="160"/>
      <c r="AL726" s="160"/>
      <c r="AM726" s="160"/>
      <c r="AN726" s="160"/>
      <c r="AO726" s="160"/>
      <c r="AP726" s="160"/>
      <c r="AQ726" s="160"/>
      <c r="AR726" s="160"/>
      <c r="AS726" s="160"/>
      <c r="AT726" s="160"/>
      <c r="AU726" s="160"/>
      <c r="AV726" s="160"/>
      <c r="AW726" s="188"/>
      <c r="AX726" s="180"/>
      <c r="AY726" s="180"/>
      <c r="AZ726" s="180"/>
      <c r="BA726" s="180"/>
      <c r="BB726" s="123"/>
      <c r="BC726" s="189"/>
      <c r="BD726" s="189"/>
      <c r="BE726" s="189"/>
      <c r="BF726" s="189"/>
      <c r="BG726" s="189"/>
      <c r="BI726" s="177"/>
      <c r="BJ726" s="177"/>
      <c r="BK726" s="177"/>
      <c r="BL726" s="177"/>
      <c r="BM726" s="176"/>
      <c r="BN726" s="176"/>
      <c r="BO726" s="153"/>
      <c r="BP726" s="176"/>
      <c r="BQ726" s="177"/>
      <c r="BR726" s="177"/>
      <c r="BS726" s="177"/>
      <c r="BT726" s="155"/>
      <c r="BU726" s="155"/>
      <c r="BV726" s="151"/>
      <c r="BW726" s="151"/>
      <c r="BX726" s="151"/>
      <c r="BY726" s="151"/>
    </row>
    <row r="727" customFormat="false" ht="12.75" hidden="false" customHeight="false" outlineLevel="0" collapsed="false">
      <c r="A727" s="160"/>
      <c r="B727" s="160"/>
      <c r="C727" s="160"/>
      <c r="D727" s="187"/>
      <c r="E727" s="187"/>
      <c r="F727" s="160"/>
      <c r="G727" s="160"/>
      <c r="H727" s="160"/>
      <c r="I727" s="160"/>
      <c r="J727" s="160"/>
      <c r="K727" s="160"/>
      <c r="L727" s="160"/>
      <c r="M727" s="160"/>
      <c r="N727" s="160"/>
      <c r="O727" s="160"/>
      <c r="P727" s="160"/>
      <c r="Q727" s="160"/>
      <c r="R727" s="160"/>
      <c r="S727" s="160"/>
      <c r="T727" s="143"/>
      <c r="U727" s="160"/>
      <c r="V727" s="160"/>
      <c r="W727" s="160"/>
      <c r="X727" s="160"/>
      <c r="Y727" s="160"/>
      <c r="Z727" s="160"/>
      <c r="AA727" s="160"/>
      <c r="AB727" s="160"/>
      <c r="AC727" s="160"/>
      <c r="AD727" s="160"/>
      <c r="AE727" s="160"/>
      <c r="AF727" s="160"/>
      <c r="AG727" s="160"/>
      <c r="AH727" s="160"/>
      <c r="AI727" s="160"/>
      <c r="AJ727" s="160"/>
      <c r="AK727" s="160"/>
      <c r="AL727" s="160"/>
      <c r="AM727" s="160"/>
      <c r="AN727" s="160"/>
      <c r="AO727" s="160"/>
      <c r="AP727" s="160"/>
      <c r="AQ727" s="160"/>
      <c r="AR727" s="160"/>
      <c r="AS727" s="160"/>
      <c r="AT727" s="160"/>
      <c r="AU727" s="160"/>
      <c r="AV727" s="160"/>
      <c r="AW727" s="188"/>
      <c r="AX727" s="180"/>
      <c r="AY727" s="180"/>
      <c r="AZ727" s="180"/>
      <c r="BA727" s="180"/>
      <c r="BB727" s="123"/>
      <c r="BC727" s="189"/>
      <c r="BD727" s="189"/>
      <c r="BE727" s="189"/>
      <c r="BF727" s="189"/>
      <c r="BG727" s="189"/>
      <c r="BI727" s="177"/>
      <c r="BJ727" s="177"/>
      <c r="BK727" s="177"/>
      <c r="BL727" s="177"/>
      <c r="BM727" s="176"/>
      <c r="BN727" s="176"/>
      <c r="BO727" s="153"/>
      <c r="BP727" s="176"/>
      <c r="BQ727" s="177"/>
      <c r="BR727" s="177"/>
      <c r="BS727" s="177"/>
      <c r="BT727" s="155"/>
      <c r="BU727" s="155"/>
      <c r="BV727" s="151"/>
      <c r="BW727" s="151"/>
      <c r="BX727" s="151"/>
      <c r="BY727" s="151"/>
    </row>
    <row r="728" customFormat="false" ht="12.75" hidden="false" customHeight="false" outlineLevel="0" collapsed="false">
      <c r="A728" s="160"/>
      <c r="B728" s="160"/>
      <c r="C728" s="160"/>
      <c r="D728" s="187"/>
      <c r="E728" s="187"/>
      <c r="F728" s="160"/>
      <c r="G728" s="160"/>
      <c r="H728" s="160"/>
      <c r="I728" s="160"/>
      <c r="J728" s="160"/>
      <c r="K728" s="160"/>
      <c r="L728" s="160"/>
      <c r="M728" s="160"/>
      <c r="N728" s="160"/>
      <c r="O728" s="160"/>
      <c r="P728" s="160"/>
      <c r="Q728" s="160"/>
      <c r="R728" s="160"/>
      <c r="S728" s="160"/>
      <c r="T728" s="143"/>
      <c r="U728" s="160"/>
      <c r="V728" s="160"/>
      <c r="W728" s="160"/>
      <c r="X728" s="160"/>
      <c r="Y728" s="160"/>
      <c r="Z728" s="160"/>
      <c r="AA728" s="160"/>
      <c r="AB728" s="160"/>
      <c r="AC728" s="160"/>
      <c r="AD728" s="160"/>
      <c r="AE728" s="160"/>
      <c r="AF728" s="160"/>
      <c r="AG728" s="160"/>
      <c r="AH728" s="160"/>
      <c r="AI728" s="160"/>
      <c r="AJ728" s="160"/>
      <c r="AK728" s="160"/>
      <c r="AL728" s="160"/>
      <c r="AM728" s="160"/>
      <c r="AN728" s="160"/>
      <c r="AO728" s="160"/>
      <c r="AP728" s="160"/>
      <c r="AQ728" s="160"/>
      <c r="AR728" s="160"/>
      <c r="AS728" s="160"/>
      <c r="AT728" s="160"/>
      <c r="AU728" s="160"/>
      <c r="AV728" s="160"/>
      <c r="AW728" s="188"/>
      <c r="AX728" s="180"/>
      <c r="AY728" s="180"/>
      <c r="AZ728" s="180"/>
      <c r="BA728" s="180"/>
      <c r="BB728" s="123"/>
      <c r="BC728" s="189"/>
      <c r="BD728" s="189"/>
      <c r="BE728" s="189"/>
      <c r="BF728" s="189"/>
      <c r="BG728" s="189"/>
      <c r="BI728" s="177"/>
      <c r="BJ728" s="177"/>
      <c r="BK728" s="177"/>
      <c r="BL728" s="177"/>
      <c r="BM728" s="176"/>
      <c r="BN728" s="176"/>
      <c r="BO728" s="153"/>
      <c r="BP728" s="176"/>
      <c r="BQ728" s="177"/>
      <c r="BR728" s="177"/>
      <c r="BS728" s="177"/>
      <c r="BT728" s="155"/>
      <c r="BU728" s="155"/>
      <c r="BV728" s="151"/>
      <c r="BW728" s="151"/>
      <c r="BX728" s="151"/>
      <c r="BY728" s="151"/>
    </row>
    <row r="729" customFormat="false" ht="12.75" hidden="false" customHeight="false" outlineLevel="0" collapsed="false">
      <c r="A729" s="160"/>
      <c r="B729" s="160"/>
      <c r="C729" s="160"/>
      <c r="D729" s="187"/>
      <c r="E729" s="187"/>
      <c r="F729" s="160"/>
      <c r="G729" s="160"/>
      <c r="H729" s="160"/>
      <c r="I729" s="160"/>
      <c r="J729" s="160"/>
      <c r="K729" s="160"/>
      <c r="L729" s="160"/>
      <c r="M729" s="160"/>
      <c r="N729" s="160"/>
      <c r="O729" s="160"/>
      <c r="P729" s="160"/>
      <c r="Q729" s="160"/>
      <c r="R729" s="160"/>
      <c r="S729" s="160"/>
      <c r="T729" s="143"/>
      <c r="U729" s="160"/>
      <c r="V729" s="160"/>
      <c r="W729" s="160"/>
      <c r="X729" s="160"/>
      <c r="Y729" s="160"/>
      <c r="Z729" s="160"/>
      <c r="AA729" s="160"/>
      <c r="AB729" s="160"/>
      <c r="AC729" s="160"/>
      <c r="AD729" s="160"/>
      <c r="AE729" s="160"/>
      <c r="AF729" s="160"/>
      <c r="AG729" s="160"/>
      <c r="AH729" s="160"/>
      <c r="AI729" s="160"/>
      <c r="AJ729" s="160"/>
      <c r="AK729" s="160"/>
      <c r="AL729" s="160"/>
      <c r="AM729" s="160"/>
      <c r="AN729" s="160"/>
      <c r="AO729" s="160"/>
      <c r="AP729" s="160"/>
      <c r="AQ729" s="160"/>
      <c r="AR729" s="160"/>
      <c r="AS729" s="160"/>
      <c r="AT729" s="160"/>
      <c r="AU729" s="160"/>
      <c r="AV729" s="160"/>
      <c r="AW729" s="188"/>
      <c r="AX729" s="180"/>
      <c r="AY729" s="180"/>
      <c r="AZ729" s="180"/>
      <c r="BA729" s="180"/>
      <c r="BB729" s="123"/>
      <c r="BC729" s="189"/>
      <c r="BD729" s="189"/>
      <c r="BE729" s="189"/>
      <c r="BF729" s="189"/>
      <c r="BG729" s="189"/>
      <c r="BI729" s="177"/>
      <c r="BJ729" s="177"/>
      <c r="BK729" s="177"/>
      <c r="BL729" s="177"/>
      <c r="BM729" s="176"/>
      <c r="BN729" s="176"/>
      <c r="BO729" s="153"/>
      <c r="BP729" s="176"/>
      <c r="BQ729" s="177"/>
      <c r="BR729" s="177"/>
      <c r="BS729" s="177"/>
      <c r="BT729" s="155"/>
      <c r="BU729" s="155"/>
      <c r="BV729" s="151"/>
      <c r="BW729" s="151"/>
      <c r="BX729" s="151"/>
      <c r="BY729" s="151"/>
    </row>
    <row r="730" customFormat="false" ht="12.75" hidden="false" customHeight="false" outlineLevel="0" collapsed="false">
      <c r="A730" s="160"/>
      <c r="B730" s="160"/>
      <c r="C730" s="160"/>
      <c r="D730" s="187"/>
      <c r="E730" s="187"/>
      <c r="F730" s="160"/>
      <c r="G730" s="160"/>
      <c r="H730" s="160"/>
      <c r="I730" s="160"/>
      <c r="J730" s="160"/>
      <c r="K730" s="160"/>
      <c r="L730" s="160"/>
      <c r="M730" s="160"/>
      <c r="N730" s="160"/>
      <c r="O730" s="160"/>
      <c r="P730" s="160"/>
      <c r="Q730" s="160"/>
      <c r="R730" s="160"/>
      <c r="S730" s="160"/>
      <c r="T730" s="143"/>
      <c r="U730" s="160"/>
      <c r="V730" s="160"/>
      <c r="W730" s="160"/>
      <c r="X730" s="160"/>
      <c r="Y730" s="160"/>
      <c r="Z730" s="160"/>
      <c r="AA730" s="160"/>
      <c r="AB730" s="160"/>
      <c r="AC730" s="160"/>
      <c r="AD730" s="160"/>
      <c r="AE730" s="160"/>
      <c r="AF730" s="160"/>
      <c r="AG730" s="160"/>
      <c r="AH730" s="160"/>
      <c r="AI730" s="160"/>
      <c r="AJ730" s="160"/>
      <c r="AK730" s="160"/>
      <c r="AL730" s="160"/>
      <c r="AM730" s="160"/>
      <c r="AN730" s="160"/>
      <c r="AO730" s="160"/>
      <c r="AP730" s="160"/>
      <c r="AQ730" s="160"/>
      <c r="AR730" s="160"/>
      <c r="AS730" s="160"/>
      <c r="AT730" s="160"/>
      <c r="AU730" s="160"/>
      <c r="AV730" s="160"/>
      <c r="AW730" s="188"/>
      <c r="AX730" s="180"/>
      <c r="AY730" s="180"/>
      <c r="AZ730" s="180"/>
      <c r="BA730" s="180"/>
      <c r="BB730" s="123"/>
      <c r="BC730" s="189"/>
      <c r="BD730" s="189"/>
      <c r="BE730" s="189"/>
      <c r="BF730" s="189"/>
      <c r="BG730" s="189"/>
      <c r="BI730" s="177"/>
      <c r="BJ730" s="177"/>
      <c r="BK730" s="177"/>
      <c r="BL730" s="177"/>
      <c r="BM730" s="176"/>
      <c r="BN730" s="176"/>
      <c r="BO730" s="153"/>
      <c r="BP730" s="176"/>
      <c r="BQ730" s="177"/>
      <c r="BR730" s="177"/>
      <c r="BS730" s="177"/>
      <c r="BT730" s="155"/>
      <c r="BU730" s="155"/>
      <c r="BV730" s="151"/>
      <c r="BW730" s="151"/>
      <c r="BX730" s="151"/>
      <c r="BY730" s="151"/>
    </row>
    <row r="731" customFormat="false" ht="12.75" hidden="false" customHeight="false" outlineLevel="0" collapsed="false">
      <c r="A731" s="160"/>
      <c r="B731" s="160"/>
      <c r="C731" s="160"/>
      <c r="D731" s="187"/>
      <c r="E731" s="187"/>
      <c r="F731" s="160"/>
      <c r="G731" s="160"/>
      <c r="H731" s="160"/>
      <c r="I731" s="160"/>
      <c r="J731" s="160"/>
      <c r="K731" s="160"/>
      <c r="L731" s="160"/>
      <c r="M731" s="160"/>
      <c r="N731" s="160"/>
      <c r="O731" s="160"/>
      <c r="P731" s="160"/>
      <c r="Q731" s="160"/>
      <c r="R731" s="160"/>
      <c r="S731" s="160"/>
      <c r="T731" s="143"/>
      <c r="U731" s="160"/>
      <c r="V731" s="160"/>
      <c r="W731" s="160"/>
      <c r="X731" s="160"/>
      <c r="Y731" s="160"/>
      <c r="Z731" s="160"/>
      <c r="AA731" s="160"/>
      <c r="AB731" s="160"/>
      <c r="AC731" s="160"/>
      <c r="AD731" s="160"/>
      <c r="AE731" s="160"/>
      <c r="AF731" s="160"/>
      <c r="AG731" s="160"/>
      <c r="AH731" s="160"/>
      <c r="AI731" s="160"/>
      <c r="AJ731" s="160"/>
      <c r="AK731" s="160"/>
      <c r="AL731" s="160"/>
      <c r="AM731" s="160"/>
      <c r="AN731" s="160"/>
      <c r="AO731" s="160"/>
      <c r="AP731" s="160"/>
      <c r="AQ731" s="160"/>
      <c r="AR731" s="160"/>
      <c r="AS731" s="160"/>
      <c r="AT731" s="160"/>
      <c r="AU731" s="160"/>
      <c r="AV731" s="160"/>
      <c r="AW731" s="188"/>
      <c r="AX731" s="180"/>
      <c r="AY731" s="180"/>
      <c r="AZ731" s="180"/>
      <c r="BA731" s="180"/>
      <c r="BB731" s="123"/>
      <c r="BC731" s="189"/>
      <c r="BD731" s="189"/>
      <c r="BE731" s="189"/>
      <c r="BF731" s="189"/>
      <c r="BG731" s="189"/>
      <c r="BI731" s="177"/>
      <c r="BJ731" s="177"/>
      <c r="BK731" s="177"/>
      <c r="BL731" s="177"/>
      <c r="BM731" s="176"/>
      <c r="BN731" s="176"/>
      <c r="BO731" s="153"/>
      <c r="BP731" s="176"/>
      <c r="BQ731" s="177"/>
      <c r="BR731" s="177"/>
      <c r="BS731" s="177"/>
      <c r="BT731" s="155"/>
      <c r="BU731" s="155"/>
      <c r="BV731" s="151"/>
      <c r="BW731" s="151"/>
      <c r="BX731" s="151"/>
      <c r="BY731" s="151"/>
    </row>
    <row r="732" customFormat="false" ht="12.75" hidden="false" customHeight="false" outlineLevel="0" collapsed="false">
      <c r="A732" s="160"/>
      <c r="B732" s="160"/>
      <c r="C732" s="160"/>
      <c r="D732" s="187"/>
      <c r="E732" s="187"/>
      <c r="F732" s="160"/>
      <c r="G732" s="160"/>
      <c r="H732" s="160"/>
      <c r="I732" s="160"/>
      <c r="J732" s="160"/>
      <c r="K732" s="160"/>
      <c r="L732" s="160"/>
      <c r="M732" s="160"/>
      <c r="N732" s="160"/>
      <c r="O732" s="160"/>
      <c r="P732" s="160"/>
      <c r="Q732" s="160"/>
      <c r="R732" s="160"/>
      <c r="S732" s="160"/>
      <c r="T732" s="143"/>
      <c r="U732" s="160"/>
      <c r="V732" s="160"/>
      <c r="W732" s="160"/>
      <c r="X732" s="160"/>
      <c r="Y732" s="160"/>
      <c r="Z732" s="160"/>
      <c r="AA732" s="160"/>
      <c r="AB732" s="160"/>
      <c r="AC732" s="160"/>
      <c r="AD732" s="160"/>
      <c r="AE732" s="160"/>
      <c r="AF732" s="160"/>
      <c r="AG732" s="160"/>
      <c r="AH732" s="160"/>
      <c r="AI732" s="160"/>
      <c r="AJ732" s="160"/>
      <c r="AK732" s="160"/>
      <c r="AL732" s="160"/>
      <c r="AM732" s="160"/>
      <c r="AN732" s="160"/>
      <c r="AO732" s="160"/>
      <c r="AP732" s="160"/>
      <c r="AQ732" s="160"/>
      <c r="AR732" s="160"/>
      <c r="AS732" s="160"/>
      <c r="AT732" s="160"/>
      <c r="AU732" s="160"/>
      <c r="AV732" s="160"/>
      <c r="AW732" s="188"/>
      <c r="AX732" s="180"/>
      <c r="AY732" s="180"/>
      <c r="AZ732" s="180"/>
      <c r="BA732" s="180"/>
      <c r="BB732" s="123"/>
      <c r="BC732" s="189"/>
      <c r="BD732" s="189"/>
      <c r="BE732" s="189"/>
      <c r="BF732" s="189"/>
      <c r="BG732" s="189"/>
      <c r="BI732" s="177"/>
      <c r="BJ732" s="177"/>
      <c r="BK732" s="177"/>
      <c r="BL732" s="177"/>
      <c r="BM732" s="176"/>
      <c r="BN732" s="176"/>
      <c r="BO732" s="153"/>
      <c r="BP732" s="176"/>
      <c r="BQ732" s="177"/>
      <c r="BR732" s="177"/>
      <c r="BS732" s="177"/>
      <c r="BT732" s="155"/>
      <c r="BU732" s="155"/>
      <c r="BV732" s="151"/>
      <c r="BW732" s="151"/>
      <c r="BX732" s="151"/>
      <c r="BY732" s="151"/>
    </row>
    <row r="733" customFormat="false" ht="12.75" hidden="false" customHeight="false" outlineLevel="0" collapsed="false">
      <c r="A733" s="160"/>
      <c r="B733" s="160"/>
      <c r="C733" s="160"/>
      <c r="D733" s="187"/>
      <c r="E733" s="187"/>
      <c r="F733" s="160"/>
      <c r="G733" s="160"/>
      <c r="H733" s="160"/>
      <c r="I733" s="160"/>
      <c r="J733" s="160"/>
      <c r="K733" s="160"/>
      <c r="L733" s="160"/>
      <c r="M733" s="160"/>
      <c r="N733" s="160"/>
      <c r="O733" s="160"/>
      <c r="P733" s="160"/>
      <c r="Q733" s="160"/>
      <c r="R733" s="160"/>
      <c r="S733" s="160"/>
      <c r="T733" s="143"/>
      <c r="U733" s="160"/>
      <c r="V733" s="160"/>
      <c r="W733" s="160"/>
      <c r="X733" s="160"/>
      <c r="Y733" s="160"/>
      <c r="Z733" s="160"/>
      <c r="AA733" s="160"/>
      <c r="AB733" s="160"/>
      <c r="AC733" s="160"/>
      <c r="AD733" s="160"/>
      <c r="AE733" s="160"/>
      <c r="AF733" s="160"/>
      <c r="AG733" s="160"/>
      <c r="AH733" s="160"/>
      <c r="AI733" s="160"/>
      <c r="AJ733" s="160"/>
      <c r="AK733" s="160"/>
      <c r="AL733" s="160"/>
      <c r="AM733" s="160"/>
      <c r="AN733" s="160"/>
      <c r="AO733" s="160"/>
      <c r="AP733" s="160"/>
      <c r="AQ733" s="160"/>
      <c r="AR733" s="160"/>
      <c r="AS733" s="160"/>
      <c r="AT733" s="160"/>
      <c r="AU733" s="160"/>
      <c r="AV733" s="160"/>
      <c r="AW733" s="188"/>
      <c r="AX733" s="180"/>
      <c r="AY733" s="180"/>
      <c r="AZ733" s="180"/>
      <c r="BA733" s="180"/>
      <c r="BB733" s="123"/>
      <c r="BC733" s="189"/>
      <c r="BD733" s="189"/>
      <c r="BE733" s="189"/>
      <c r="BF733" s="189"/>
      <c r="BG733" s="189"/>
      <c r="BI733" s="177"/>
      <c r="BJ733" s="177"/>
      <c r="BK733" s="177"/>
      <c r="BL733" s="177"/>
      <c r="BM733" s="176"/>
      <c r="BN733" s="176"/>
      <c r="BO733" s="153"/>
      <c r="BP733" s="176"/>
      <c r="BQ733" s="177"/>
      <c r="BR733" s="177"/>
      <c r="BS733" s="177"/>
      <c r="BT733" s="155"/>
      <c r="BU733" s="155"/>
      <c r="BV733" s="151"/>
      <c r="BW733" s="151"/>
      <c r="BX733" s="151"/>
      <c r="BY733" s="151"/>
    </row>
    <row r="734" customFormat="false" ht="12.75" hidden="false" customHeight="false" outlineLevel="0" collapsed="false">
      <c r="A734" s="160"/>
      <c r="B734" s="160"/>
      <c r="C734" s="160"/>
      <c r="D734" s="187"/>
      <c r="E734" s="187"/>
      <c r="F734" s="160"/>
      <c r="G734" s="160"/>
      <c r="H734" s="160"/>
      <c r="I734" s="160"/>
      <c r="J734" s="160"/>
      <c r="K734" s="160"/>
      <c r="L734" s="160"/>
      <c r="M734" s="160"/>
      <c r="N734" s="160"/>
      <c r="O734" s="160"/>
      <c r="P734" s="160"/>
      <c r="Q734" s="160"/>
      <c r="R734" s="160"/>
      <c r="S734" s="160"/>
      <c r="T734" s="143"/>
      <c r="U734" s="160"/>
      <c r="V734" s="160"/>
      <c r="W734" s="160"/>
      <c r="X734" s="160"/>
      <c r="Y734" s="160"/>
      <c r="Z734" s="160"/>
      <c r="AA734" s="160"/>
      <c r="AB734" s="160"/>
      <c r="AC734" s="160"/>
      <c r="AD734" s="160"/>
      <c r="AE734" s="160"/>
      <c r="AF734" s="160"/>
      <c r="AG734" s="160"/>
      <c r="AH734" s="160"/>
      <c r="AI734" s="160"/>
      <c r="AJ734" s="160"/>
      <c r="AK734" s="160"/>
      <c r="AL734" s="160"/>
      <c r="AM734" s="160"/>
      <c r="AN734" s="160"/>
      <c r="AO734" s="160"/>
      <c r="AP734" s="160"/>
      <c r="AQ734" s="160"/>
      <c r="AR734" s="160"/>
      <c r="AS734" s="160"/>
      <c r="AT734" s="160"/>
      <c r="AU734" s="160"/>
      <c r="AV734" s="160"/>
      <c r="AW734" s="188"/>
      <c r="AX734" s="180"/>
      <c r="AY734" s="180"/>
      <c r="AZ734" s="180"/>
      <c r="BA734" s="180"/>
      <c r="BB734" s="123"/>
      <c r="BC734" s="189"/>
      <c r="BD734" s="189"/>
      <c r="BE734" s="189"/>
      <c r="BF734" s="189"/>
      <c r="BG734" s="189"/>
      <c r="BI734" s="177"/>
      <c r="BJ734" s="177"/>
      <c r="BK734" s="177"/>
      <c r="BL734" s="177"/>
      <c r="BM734" s="176"/>
      <c r="BN734" s="176"/>
      <c r="BO734" s="153"/>
      <c r="BP734" s="176"/>
      <c r="BQ734" s="177"/>
      <c r="BR734" s="177"/>
      <c r="BS734" s="177"/>
      <c r="BT734" s="155"/>
      <c r="BU734" s="155"/>
      <c r="BV734" s="151"/>
      <c r="BW734" s="151"/>
      <c r="BX734" s="151"/>
      <c r="BY734" s="151"/>
    </row>
    <row r="735" customFormat="false" ht="12.75" hidden="false" customHeight="false" outlineLevel="0" collapsed="false">
      <c r="A735" s="160"/>
      <c r="B735" s="160"/>
      <c r="C735" s="160"/>
      <c r="D735" s="187"/>
      <c r="E735" s="187"/>
      <c r="F735" s="160"/>
      <c r="G735" s="160"/>
      <c r="H735" s="160"/>
      <c r="I735" s="160"/>
      <c r="J735" s="160"/>
      <c r="K735" s="160"/>
      <c r="L735" s="160"/>
      <c r="M735" s="160"/>
      <c r="N735" s="160"/>
      <c r="O735" s="160"/>
      <c r="P735" s="160"/>
      <c r="Q735" s="160"/>
      <c r="R735" s="160"/>
      <c r="S735" s="160"/>
      <c r="T735" s="143"/>
      <c r="U735" s="160"/>
      <c r="V735" s="160"/>
      <c r="W735" s="160"/>
      <c r="X735" s="160"/>
      <c r="Y735" s="160"/>
      <c r="Z735" s="160"/>
      <c r="AA735" s="160"/>
      <c r="AB735" s="160"/>
      <c r="AC735" s="160"/>
      <c r="AD735" s="160"/>
      <c r="AE735" s="160"/>
      <c r="AF735" s="160"/>
      <c r="AG735" s="160"/>
      <c r="AH735" s="160"/>
      <c r="AI735" s="160"/>
      <c r="AJ735" s="160"/>
      <c r="AK735" s="160"/>
      <c r="AL735" s="160"/>
      <c r="AM735" s="160"/>
      <c r="AN735" s="160"/>
      <c r="AO735" s="160"/>
      <c r="AP735" s="160"/>
      <c r="AQ735" s="160"/>
      <c r="AR735" s="160"/>
      <c r="AS735" s="160"/>
      <c r="AT735" s="160"/>
      <c r="AU735" s="160"/>
      <c r="AV735" s="160"/>
      <c r="AW735" s="188"/>
      <c r="AX735" s="180"/>
      <c r="AY735" s="180"/>
      <c r="AZ735" s="180"/>
      <c r="BA735" s="180"/>
      <c r="BB735" s="123"/>
      <c r="BC735" s="189"/>
      <c r="BD735" s="189"/>
      <c r="BE735" s="189"/>
      <c r="BF735" s="189"/>
      <c r="BG735" s="189"/>
      <c r="BI735" s="177"/>
      <c r="BJ735" s="177"/>
      <c r="BK735" s="177"/>
      <c r="BL735" s="177"/>
      <c r="BM735" s="176"/>
      <c r="BN735" s="176"/>
      <c r="BO735" s="153"/>
      <c r="BP735" s="176"/>
      <c r="BQ735" s="177"/>
      <c r="BR735" s="177"/>
      <c r="BS735" s="177"/>
      <c r="BT735" s="155"/>
      <c r="BU735" s="155"/>
      <c r="BV735" s="151"/>
      <c r="BW735" s="151"/>
      <c r="BX735" s="151"/>
      <c r="BY735" s="151"/>
    </row>
    <row r="736" customFormat="false" ht="12.75" hidden="false" customHeight="false" outlineLevel="0" collapsed="false">
      <c r="A736" s="160"/>
      <c r="B736" s="160"/>
      <c r="C736" s="160"/>
      <c r="D736" s="187"/>
      <c r="E736" s="187"/>
      <c r="F736" s="160"/>
      <c r="G736" s="160"/>
      <c r="H736" s="160"/>
      <c r="I736" s="160"/>
      <c r="J736" s="160"/>
      <c r="K736" s="160"/>
      <c r="L736" s="160"/>
      <c r="M736" s="160"/>
      <c r="N736" s="160"/>
      <c r="O736" s="160"/>
      <c r="P736" s="160"/>
      <c r="Q736" s="160"/>
      <c r="R736" s="160"/>
      <c r="S736" s="160"/>
      <c r="T736" s="143"/>
      <c r="U736" s="160"/>
      <c r="V736" s="160"/>
      <c r="W736" s="160"/>
      <c r="X736" s="160"/>
      <c r="Y736" s="160"/>
      <c r="Z736" s="160"/>
      <c r="AA736" s="160"/>
      <c r="AB736" s="160"/>
      <c r="AC736" s="160"/>
      <c r="AD736" s="160"/>
      <c r="AE736" s="160"/>
      <c r="AF736" s="160"/>
      <c r="AG736" s="160"/>
      <c r="AH736" s="160"/>
      <c r="AI736" s="160"/>
      <c r="AJ736" s="160"/>
      <c r="AK736" s="160"/>
      <c r="AL736" s="160"/>
      <c r="AM736" s="160"/>
      <c r="AN736" s="160"/>
      <c r="AO736" s="160"/>
      <c r="AP736" s="160"/>
      <c r="AQ736" s="160"/>
      <c r="AR736" s="160"/>
      <c r="AS736" s="160"/>
      <c r="AT736" s="160"/>
      <c r="AU736" s="160"/>
      <c r="AV736" s="160"/>
      <c r="AW736" s="188"/>
      <c r="AX736" s="180"/>
      <c r="AY736" s="180"/>
      <c r="AZ736" s="180"/>
      <c r="BA736" s="180"/>
      <c r="BB736" s="123"/>
      <c r="BC736" s="189"/>
      <c r="BD736" s="189"/>
      <c r="BE736" s="189"/>
      <c r="BF736" s="189"/>
      <c r="BG736" s="189"/>
      <c r="BI736" s="177"/>
      <c r="BJ736" s="177"/>
      <c r="BK736" s="177"/>
      <c r="BL736" s="177"/>
      <c r="BM736" s="176"/>
      <c r="BN736" s="176"/>
      <c r="BO736" s="153"/>
      <c r="BP736" s="176"/>
      <c r="BQ736" s="177"/>
      <c r="BR736" s="177"/>
      <c r="BS736" s="177"/>
      <c r="BT736" s="155"/>
      <c r="BU736" s="155"/>
      <c r="BV736" s="151"/>
      <c r="BW736" s="151"/>
      <c r="BX736" s="151"/>
      <c r="BY736" s="151"/>
    </row>
    <row r="737" customFormat="false" ht="12.75" hidden="false" customHeight="false" outlineLevel="0" collapsed="false">
      <c r="A737" s="160"/>
      <c r="B737" s="160"/>
      <c r="C737" s="160"/>
      <c r="D737" s="187"/>
      <c r="E737" s="187"/>
      <c r="F737" s="160"/>
      <c r="G737" s="160"/>
      <c r="H737" s="160"/>
      <c r="I737" s="160"/>
      <c r="J737" s="160"/>
      <c r="K737" s="160"/>
      <c r="L737" s="160"/>
      <c r="M737" s="160"/>
      <c r="N737" s="160"/>
      <c r="O737" s="160"/>
      <c r="P737" s="160"/>
      <c r="Q737" s="160"/>
      <c r="R737" s="160"/>
      <c r="S737" s="160"/>
      <c r="T737" s="143"/>
      <c r="U737" s="160"/>
      <c r="V737" s="160"/>
      <c r="W737" s="160"/>
      <c r="X737" s="160"/>
      <c r="Y737" s="160"/>
      <c r="Z737" s="160"/>
      <c r="AA737" s="160"/>
      <c r="AB737" s="160"/>
      <c r="AC737" s="160"/>
      <c r="AD737" s="160"/>
      <c r="AE737" s="160"/>
      <c r="AF737" s="160"/>
      <c r="AG737" s="160"/>
      <c r="AH737" s="160"/>
      <c r="AI737" s="160"/>
      <c r="AJ737" s="160"/>
      <c r="AK737" s="160"/>
      <c r="AL737" s="160"/>
      <c r="AM737" s="160"/>
      <c r="AN737" s="160"/>
      <c r="AO737" s="160"/>
      <c r="AP737" s="160"/>
      <c r="AQ737" s="160"/>
      <c r="AR737" s="160"/>
      <c r="AS737" s="160"/>
      <c r="AT737" s="160"/>
      <c r="AU737" s="160"/>
      <c r="AV737" s="160"/>
      <c r="AW737" s="188"/>
      <c r="AX737" s="180"/>
      <c r="AY737" s="180"/>
      <c r="AZ737" s="180"/>
      <c r="BA737" s="180"/>
      <c r="BB737" s="123"/>
      <c r="BC737" s="189"/>
      <c r="BD737" s="189"/>
      <c r="BE737" s="189"/>
      <c r="BF737" s="189"/>
      <c r="BG737" s="189"/>
      <c r="BI737" s="177"/>
      <c r="BJ737" s="177"/>
      <c r="BK737" s="177"/>
      <c r="BL737" s="177"/>
      <c r="BM737" s="176"/>
      <c r="BN737" s="176"/>
      <c r="BO737" s="153"/>
      <c r="BP737" s="176"/>
      <c r="BQ737" s="177"/>
      <c r="BR737" s="177"/>
      <c r="BS737" s="177"/>
      <c r="BT737" s="155"/>
      <c r="BU737" s="155"/>
      <c r="BV737" s="151"/>
      <c r="BW737" s="151"/>
      <c r="BX737" s="151"/>
      <c r="BY737" s="151"/>
    </row>
    <row r="738" customFormat="false" ht="12.75" hidden="false" customHeight="false" outlineLevel="0" collapsed="false">
      <c r="A738" s="160"/>
      <c r="B738" s="160"/>
      <c r="C738" s="160"/>
      <c r="D738" s="187"/>
      <c r="E738" s="187"/>
      <c r="F738" s="160"/>
      <c r="G738" s="160"/>
      <c r="H738" s="160"/>
      <c r="I738" s="160"/>
      <c r="J738" s="160"/>
      <c r="K738" s="160"/>
      <c r="L738" s="160"/>
      <c r="M738" s="160"/>
      <c r="N738" s="160"/>
      <c r="O738" s="160"/>
      <c r="P738" s="160"/>
      <c r="Q738" s="160"/>
      <c r="R738" s="160"/>
      <c r="S738" s="160"/>
      <c r="T738" s="143"/>
      <c r="U738" s="160"/>
      <c r="V738" s="160"/>
      <c r="W738" s="160"/>
      <c r="X738" s="160"/>
      <c r="Y738" s="160"/>
      <c r="Z738" s="160"/>
      <c r="AA738" s="160"/>
      <c r="AB738" s="160"/>
      <c r="AC738" s="160"/>
      <c r="AD738" s="160"/>
      <c r="AE738" s="160"/>
      <c r="AF738" s="160"/>
      <c r="AG738" s="160"/>
      <c r="AH738" s="160"/>
      <c r="AI738" s="160"/>
      <c r="AJ738" s="160"/>
      <c r="AK738" s="160"/>
      <c r="AL738" s="160"/>
      <c r="AM738" s="160"/>
      <c r="AN738" s="160"/>
      <c r="AO738" s="160"/>
      <c r="AP738" s="160"/>
      <c r="AQ738" s="160"/>
      <c r="AR738" s="160"/>
      <c r="AS738" s="160"/>
      <c r="AT738" s="160"/>
      <c r="AU738" s="160"/>
      <c r="AV738" s="160"/>
      <c r="AW738" s="188"/>
      <c r="AX738" s="180"/>
      <c r="AY738" s="180"/>
      <c r="AZ738" s="180"/>
      <c r="BA738" s="180"/>
      <c r="BB738" s="123"/>
      <c r="BC738" s="189"/>
      <c r="BD738" s="189"/>
      <c r="BE738" s="189"/>
      <c r="BF738" s="189"/>
      <c r="BG738" s="189"/>
      <c r="BI738" s="177"/>
      <c r="BJ738" s="177"/>
      <c r="BK738" s="177"/>
      <c r="BL738" s="177"/>
      <c r="BM738" s="176"/>
      <c r="BN738" s="176"/>
      <c r="BO738" s="153"/>
      <c r="BP738" s="176"/>
      <c r="BQ738" s="177"/>
      <c r="BR738" s="177"/>
      <c r="BS738" s="177"/>
      <c r="BT738" s="155"/>
      <c r="BU738" s="155"/>
      <c r="BV738" s="151"/>
      <c r="BW738" s="151"/>
      <c r="BX738" s="151"/>
      <c r="BY738" s="151"/>
    </row>
    <row r="739" customFormat="false" ht="12.75" hidden="false" customHeight="false" outlineLevel="0" collapsed="false">
      <c r="A739" s="160"/>
      <c r="B739" s="160"/>
      <c r="C739" s="160"/>
      <c r="D739" s="187"/>
      <c r="E739" s="187"/>
      <c r="F739" s="160"/>
      <c r="G739" s="160"/>
      <c r="H739" s="160"/>
      <c r="I739" s="160"/>
      <c r="J739" s="160"/>
      <c r="K739" s="160"/>
      <c r="L739" s="160"/>
      <c r="M739" s="160"/>
      <c r="N739" s="160"/>
      <c r="O739" s="160"/>
      <c r="P739" s="160"/>
      <c r="Q739" s="160"/>
      <c r="R739" s="160"/>
      <c r="S739" s="160"/>
      <c r="T739" s="143"/>
      <c r="U739" s="160"/>
      <c r="V739" s="160"/>
      <c r="W739" s="160"/>
      <c r="X739" s="160"/>
      <c r="Y739" s="160"/>
      <c r="Z739" s="160"/>
      <c r="AA739" s="160"/>
      <c r="AB739" s="160"/>
      <c r="AC739" s="160"/>
      <c r="AD739" s="160"/>
      <c r="AE739" s="160"/>
      <c r="AF739" s="160"/>
      <c r="AG739" s="160"/>
      <c r="AH739" s="160"/>
      <c r="AI739" s="160"/>
      <c r="AJ739" s="160"/>
      <c r="AK739" s="160"/>
      <c r="AL739" s="160"/>
      <c r="AM739" s="160"/>
      <c r="AN739" s="160"/>
      <c r="AO739" s="160"/>
      <c r="AP739" s="160"/>
      <c r="AQ739" s="160"/>
      <c r="AR739" s="160"/>
      <c r="AS739" s="160"/>
      <c r="AT739" s="160"/>
      <c r="AU739" s="160"/>
      <c r="AV739" s="160"/>
      <c r="AW739" s="188"/>
      <c r="AX739" s="180"/>
      <c r="AY739" s="180"/>
      <c r="AZ739" s="180"/>
      <c r="BA739" s="180"/>
      <c r="BB739" s="123"/>
      <c r="BC739" s="189"/>
      <c r="BD739" s="189"/>
      <c r="BE739" s="189"/>
      <c r="BF739" s="189"/>
      <c r="BG739" s="189"/>
      <c r="BI739" s="177"/>
      <c r="BJ739" s="177"/>
      <c r="BK739" s="177"/>
      <c r="BL739" s="177"/>
      <c r="BM739" s="176"/>
      <c r="BN739" s="176"/>
      <c r="BO739" s="153"/>
      <c r="BP739" s="176"/>
      <c r="BQ739" s="177"/>
      <c r="BR739" s="177"/>
      <c r="BS739" s="177"/>
      <c r="BT739" s="155"/>
      <c r="BU739" s="155"/>
      <c r="BV739" s="151"/>
      <c r="BW739" s="151"/>
      <c r="BX739" s="151"/>
      <c r="BY739" s="151"/>
    </row>
    <row r="740" customFormat="false" ht="12.75" hidden="false" customHeight="false" outlineLevel="0" collapsed="false">
      <c r="A740" s="160"/>
      <c r="B740" s="160"/>
      <c r="C740" s="160"/>
      <c r="D740" s="187"/>
      <c r="E740" s="187"/>
      <c r="F740" s="160"/>
      <c r="G740" s="160"/>
      <c r="H740" s="160"/>
      <c r="I740" s="160"/>
      <c r="J740" s="160"/>
      <c r="K740" s="160"/>
      <c r="L740" s="160"/>
      <c r="M740" s="160"/>
      <c r="N740" s="160"/>
      <c r="O740" s="160"/>
      <c r="P740" s="160"/>
      <c r="Q740" s="160"/>
      <c r="R740" s="160"/>
      <c r="S740" s="160"/>
      <c r="T740" s="143"/>
      <c r="U740" s="160"/>
      <c r="V740" s="160"/>
      <c r="W740" s="160"/>
      <c r="X740" s="160"/>
      <c r="Y740" s="160"/>
      <c r="Z740" s="160"/>
      <c r="AA740" s="160"/>
      <c r="AB740" s="160"/>
      <c r="AC740" s="160"/>
      <c r="AD740" s="160"/>
      <c r="AE740" s="160"/>
      <c r="AF740" s="160"/>
      <c r="AG740" s="160"/>
      <c r="AH740" s="160"/>
      <c r="AI740" s="160"/>
      <c r="AJ740" s="160"/>
      <c r="AK740" s="160"/>
      <c r="AL740" s="160"/>
      <c r="AM740" s="160"/>
      <c r="AN740" s="160"/>
      <c r="AO740" s="160"/>
      <c r="AP740" s="160"/>
      <c r="AQ740" s="160"/>
      <c r="AR740" s="160"/>
      <c r="AS740" s="160"/>
      <c r="AT740" s="160"/>
      <c r="AU740" s="160"/>
      <c r="AV740" s="160"/>
      <c r="AW740" s="188"/>
      <c r="AX740" s="180"/>
      <c r="AY740" s="180"/>
      <c r="AZ740" s="180"/>
      <c r="BA740" s="180"/>
      <c r="BB740" s="123"/>
      <c r="BC740" s="189"/>
      <c r="BD740" s="189"/>
      <c r="BE740" s="189"/>
      <c r="BF740" s="189"/>
      <c r="BG740" s="189"/>
      <c r="BI740" s="177"/>
      <c r="BJ740" s="177"/>
      <c r="BK740" s="177"/>
      <c r="BL740" s="177"/>
      <c r="BM740" s="176"/>
      <c r="BN740" s="176"/>
      <c r="BO740" s="153"/>
      <c r="BP740" s="176"/>
      <c r="BQ740" s="177"/>
      <c r="BR740" s="177"/>
      <c r="BS740" s="177"/>
      <c r="BT740" s="155"/>
      <c r="BU740" s="155"/>
      <c r="BV740" s="151"/>
      <c r="BW740" s="151"/>
      <c r="BX740" s="151"/>
      <c r="BY740" s="151"/>
    </row>
    <row r="741" customFormat="false" ht="12.75" hidden="false" customHeight="false" outlineLevel="0" collapsed="false">
      <c r="A741" s="160"/>
      <c r="B741" s="160"/>
      <c r="C741" s="160"/>
      <c r="D741" s="187"/>
      <c r="E741" s="187"/>
      <c r="F741" s="160"/>
      <c r="G741" s="160"/>
      <c r="H741" s="160"/>
      <c r="I741" s="160"/>
      <c r="J741" s="160"/>
      <c r="K741" s="160"/>
      <c r="L741" s="160"/>
      <c r="M741" s="160"/>
      <c r="N741" s="160"/>
      <c r="O741" s="160"/>
      <c r="P741" s="160"/>
      <c r="Q741" s="160"/>
      <c r="R741" s="160"/>
      <c r="S741" s="160"/>
      <c r="T741" s="143"/>
      <c r="U741" s="160"/>
      <c r="V741" s="160"/>
      <c r="W741" s="160"/>
      <c r="X741" s="160"/>
      <c r="Y741" s="160"/>
      <c r="Z741" s="160"/>
      <c r="AA741" s="160"/>
      <c r="AB741" s="160"/>
      <c r="AC741" s="160"/>
      <c r="AD741" s="160"/>
      <c r="AE741" s="160"/>
      <c r="AF741" s="160"/>
      <c r="AG741" s="160"/>
      <c r="AH741" s="160"/>
      <c r="AI741" s="160"/>
      <c r="AJ741" s="160"/>
      <c r="AK741" s="160"/>
      <c r="AL741" s="160"/>
      <c r="AM741" s="160"/>
      <c r="AN741" s="160"/>
      <c r="AO741" s="160"/>
      <c r="AP741" s="160"/>
      <c r="AQ741" s="160"/>
      <c r="AR741" s="160"/>
      <c r="AS741" s="160"/>
      <c r="AT741" s="160"/>
      <c r="AU741" s="160"/>
      <c r="AV741" s="160"/>
      <c r="AW741" s="188"/>
      <c r="AX741" s="180"/>
      <c r="AY741" s="180"/>
      <c r="AZ741" s="180"/>
      <c r="BA741" s="180"/>
      <c r="BB741" s="123"/>
      <c r="BC741" s="189"/>
      <c r="BD741" s="189"/>
      <c r="BE741" s="189"/>
      <c r="BF741" s="189"/>
      <c r="BG741" s="189"/>
      <c r="BI741" s="177"/>
      <c r="BJ741" s="177"/>
      <c r="BK741" s="177"/>
      <c r="BL741" s="177"/>
      <c r="BM741" s="176"/>
      <c r="BN741" s="176"/>
      <c r="BO741" s="153"/>
      <c r="BP741" s="176"/>
      <c r="BQ741" s="177"/>
      <c r="BR741" s="177"/>
      <c r="BS741" s="177"/>
      <c r="BT741" s="155"/>
      <c r="BU741" s="155"/>
      <c r="BV741" s="151"/>
      <c r="BW741" s="151"/>
      <c r="BX741" s="151"/>
      <c r="BY741" s="151"/>
    </row>
    <row r="742" customFormat="false" ht="12.75" hidden="false" customHeight="false" outlineLevel="0" collapsed="false">
      <c r="A742" s="160"/>
      <c r="B742" s="160"/>
      <c r="C742" s="160"/>
      <c r="D742" s="187"/>
      <c r="E742" s="187"/>
      <c r="F742" s="160"/>
      <c r="G742" s="160"/>
      <c r="H742" s="160"/>
      <c r="I742" s="160"/>
      <c r="J742" s="160"/>
      <c r="K742" s="160"/>
      <c r="L742" s="160"/>
      <c r="M742" s="160"/>
      <c r="N742" s="160"/>
      <c r="O742" s="160"/>
      <c r="P742" s="160"/>
      <c r="Q742" s="160"/>
      <c r="R742" s="160"/>
      <c r="S742" s="160"/>
      <c r="T742" s="143"/>
      <c r="U742" s="160"/>
      <c r="V742" s="160"/>
      <c r="W742" s="160"/>
      <c r="X742" s="160"/>
      <c r="Y742" s="160"/>
      <c r="Z742" s="160"/>
      <c r="AA742" s="160"/>
      <c r="AB742" s="160"/>
      <c r="AC742" s="160"/>
      <c r="AD742" s="160"/>
      <c r="AE742" s="160"/>
      <c r="AF742" s="160"/>
      <c r="AG742" s="160"/>
      <c r="AH742" s="160"/>
      <c r="AI742" s="160"/>
      <c r="AJ742" s="160"/>
      <c r="AK742" s="160"/>
      <c r="AL742" s="160"/>
      <c r="AM742" s="160"/>
      <c r="AN742" s="160"/>
      <c r="AO742" s="160"/>
      <c r="AP742" s="160"/>
      <c r="AQ742" s="160"/>
      <c r="AR742" s="160"/>
      <c r="AS742" s="160"/>
      <c r="AT742" s="160"/>
      <c r="AU742" s="160"/>
      <c r="AV742" s="160"/>
      <c r="AW742" s="188"/>
      <c r="AX742" s="180"/>
      <c r="AY742" s="180"/>
      <c r="AZ742" s="180"/>
      <c r="BA742" s="180"/>
      <c r="BB742" s="123"/>
      <c r="BC742" s="189"/>
      <c r="BD742" s="189"/>
      <c r="BE742" s="189"/>
      <c r="BF742" s="189"/>
      <c r="BG742" s="189"/>
      <c r="BI742" s="177"/>
      <c r="BJ742" s="177"/>
      <c r="BK742" s="177"/>
      <c r="BL742" s="177"/>
      <c r="BM742" s="176"/>
      <c r="BN742" s="176"/>
      <c r="BO742" s="153"/>
      <c r="BP742" s="176"/>
      <c r="BQ742" s="177"/>
      <c r="BR742" s="177"/>
      <c r="BS742" s="177"/>
      <c r="BT742" s="155"/>
      <c r="BU742" s="155"/>
      <c r="BV742" s="151"/>
      <c r="BW742" s="151"/>
      <c r="BX742" s="151"/>
      <c r="BY742" s="151"/>
    </row>
    <row r="743" customFormat="false" ht="12.75" hidden="false" customHeight="false" outlineLevel="0" collapsed="false">
      <c r="A743" s="160"/>
      <c r="B743" s="160"/>
      <c r="C743" s="160"/>
      <c r="D743" s="187"/>
      <c r="E743" s="187"/>
      <c r="F743" s="160"/>
      <c r="G743" s="160"/>
      <c r="H743" s="160"/>
      <c r="I743" s="160"/>
      <c r="J743" s="160"/>
      <c r="K743" s="160"/>
      <c r="L743" s="160"/>
      <c r="M743" s="160"/>
      <c r="N743" s="160"/>
      <c r="O743" s="160"/>
      <c r="P743" s="160"/>
      <c r="Q743" s="160"/>
      <c r="R743" s="160"/>
      <c r="S743" s="160"/>
      <c r="T743" s="143"/>
      <c r="U743" s="160"/>
      <c r="V743" s="160"/>
      <c r="W743" s="160"/>
      <c r="X743" s="160"/>
      <c r="Y743" s="160"/>
      <c r="Z743" s="160"/>
      <c r="AA743" s="160"/>
      <c r="AB743" s="160"/>
      <c r="AC743" s="160"/>
      <c r="AD743" s="160"/>
      <c r="AE743" s="160"/>
      <c r="AF743" s="160"/>
      <c r="AG743" s="160"/>
      <c r="AH743" s="160"/>
      <c r="AI743" s="160"/>
      <c r="AJ743" s="160"/>
      <c r="AK743" s="160"/>
      <c r="AL743" s="160"/>
      <c r="AM743" s="160"/>
      <c r="AN743" s="160"/>
      <c r="AO743" s="160"/>
      <c r="AP743" s="160"/>
      <c r="AQ743" s="160"/>
      <c r="AR743" s="160"/>
      <c r="AS743" s="160"/>
      <c r="AT743" s="160"/>
      <c r="AU743" s="160"/>
      <c r="AV743" s="160"/>
      <c r="AW743" s="188"/>
      <c r="AX743" s="180"/>
      <c r="AY743" s="180"/>
      <c r="AZ743" s="180"/>
      <c r="BA743" s="180"/>
      <c r="BB743" s="123"/>
      <c r="BC743" s="189"/>
      <c r="BD743" s="189"/>
      <c r="BE743" s="189"/>
      <c r="BF743" s="189"/>
      <c r="BG743" s="189"/>
      <c r="BI743" s="177"/>
      <c r="BJ743" s="177"/>
      <c r="BK743" s="177"/>
      <c r="BL743" s="177"/>
      <c r="BM743" s="176"/>
      <c r="BN743" s="176"/>
      <c r="BO743" s="153"/>
      <c r="BP743" s="176"/>
      <c r="BQ743" s="177"/>
      <c r="BR743" s="177"/>
      <c r="BS743" s="177"/>
      <c r="BT743" s="155"/>
      <c r="BU743" s="155"/>
      <c r="BV743" s="151"/>
      <c r="BW743" s="151"/>
      <c r="BX743" s="151"/>
      <c r="BY743" s="151"/>
    </row>
    <row r="744" customFormat="false" ht="12.75" hidden="false" customHeight="false" outlineLevel="0" collapsed="false">
      <c r="A744" s="160"/>
      <c r="B744" s="160"/>
      <c r="C744" s="160"/>
      <c r="D744" s="187"/>
      <c r="E744" s="187"/>
      <c r="F744" s="160"/>
      <c r="G744" s="160"/>
      <c r="H744" s="160"/>
      <c r="I744" s="160"/>
      <c r="J744" s="160"/>
      <c r="K744" s="160"/>
      <c r="L744" s="160"/>
      <c r="M744" s="160"/>
      <c r="N744" s="160"/>
      <c r="O744" s="160"/>
      <c r="P744" s="160"/>
      <c r="Q744" s="160"/>
      <c r="R744" s="160"/>
      <c r="S744" s="160"/>
      <c r="T744" s="143"/>
      <c r="U744" s="160"/>
      <c r="V744" s="160"/>
      <c r="W744" s="160"/>
      <c r="X744" s="160"/>
      <c r="Y744" s="160"/>
      <c r="Z744" s="160"/>
      <c r="AA744" s="160"/>
      <c r="AB744" s="160"/>
      <c r="AC744" s="160"/>
      <c r="AD744" s="160"/>
      <c r="AE744" s="160"/>
      <c r="AF744" s="160"/>
      <c r="AG744" s="160"/>
      <c r="AH744" s="160"/>
      <c r="AI744" s="160"/>
      <c r="AJ744" s="160"/>
      <c r="AK744" s="160"/>
      <c r="AL744" s="160"/>
      <c r="AM744" s="160"/>
      <c r="AN744" s="160"/>
      <c r="AO744" s="160"/>
      <c r="AP744" s="160"/>
      <c r="AQ744" s="160"/>
      <c r="AR744" s="160"/>
      <c r="AS744" s="160"/>
      <c r="AT744" s="160"/>
      <c r="AU744" s="160"/>
      <c r="AV744" s="160"/>
      <c r="AW744" s="188"/>
      <c r="AX744" s="180"/>
      <c r="AY744" s="180"/>
      <c r="AZ744" s="180"/>
      <c r="BA744" s="180"/>
      <c r="BB744" s="123"/>
      <c r="BC744" s="189"/>
      <c r="BD744" s="189"/>
      <c r="BE744" s="189"/>
      <c r="BF744" s="189"/>
      <c r="BG744" s="189"/>
      <c r="BI744" s="177"/>
      <c r="BJ744" s="177"/>
      <c r="BK744" s="177"/>
      <c r="BL744" s="177"/>
      <c r="BM744" s="176"/>
      <c r="BN744" s="176"/>
      <c r="BO744" s="153"/>
      <c r="BP744" s="176"/>
      <c r="BQ744" s="177"/>
      <c r="BR744" s="177"/>
      <c r="BS744" s="177"/>
      <c r="BT744" s="155"/>
      <c r="BU744" s="155"/>
      <c r="BV744" s="151"/>
      <c r="BW744" s="151"/>
      <c r="BX744" s="151"/>
      <c r="BY744" s="151"/>
    </row>
    <row r="745" customFormat="false" ht="12.75" hidden="false" customHeight="false" outlineLevel="0" collapsed="false">
      <c r="A745" s="160"/>
      <c r="B745" s="160"/>
      <c r="C745" s="160"/>
      <c r="D745" s="187"/>
      <c r="E745" s="187"/>
      <c r="F745" s="160"/>
      <c r="G745" s="160"/>
      <c r="H745" s="160"/>
      <c r="I745" s="160"/>
      <c r="J745" s="160"/>
      <c r="K745" s="160"/>
      <c r="L745" s="160"/>
      <c r="M745" s="160"/>
      <c r="N745" s="160"/>
      <c r="O745" s="160"/>
      <c r="P745" s="160"/>
      <c r="Q745" s="160"/>
      <c r="R745" s="160"/>
      <c r="S745" s="160"/>
      <c r="T745" s="143"/>
      <c r="U745" s="160"/>
      <c r="V745" s="160"/>
      <c r="W745" s="160"/>
      <c r="X745" s="160"/>
      <c r="Y745" s="160"/>
      <c r="Z745" s="160"/>
      <c r="AA745" s="160"/>
      <c r="AB745" s="160"/>
      <c r="AC745" s="160"/>
      <c r="AD745" s="160"/>
      <c r="AE745" s="160"/>
      <c r="AF745" s="160"/>
      <c r="AG745" s="160"/>
      <c r="AH745" s="160"/>
      <c r="AI745" s="160"/>
      <c r="AJ745" s="160"/>
      <c r="AK745" s="160"/>
      <c r="AL745" s="160"/>
      <c r="AM745" s="160"/>
      <c r="AN745" s="160"/>
      <c r="AO745" s="160"/>
      <c r="AP745" s="160"/>
      <c r="AQ745" s="160"/>
      <c r="AR745" s="160"/>
      <c r="AS745" s="160"/>
      <c r="AT745" s="160"/>
      <c r="AU745" s="160"/>
      <c r="AV745" s="160"/>
      <c r="AW745" s="188"/>
      <c r="AX745" s="180"/>
      <c r="AY745" s="180"/>
      <c r="AZ745" s="180"/>
      <c r="BA745" s="180"/>
      <c r="BB745" s="123"/>
      <c r="BC745" s="189"/>
      <c r="BD745" s="189"/>
      <c r="BE745" s="189"/>
      <c r="BF745" s="189"/>
      <c r="BG745" s="189"/>
      <c r="BI745" s="177"/>
      <c r="BJ745" s="177"/>
      <c r="BK745" s="177"/>
      <c r="BL745" s="177"/>
      <c r="BM745" s="176"/>
      <c r="BN745" s="176"/>
      <c r="BO745" s="153"/>
      <c r="BP745" s="176"/>
      <c r="BQ745" s="177"/>
      <c r="BR745" s="177"/>
      <c r="BS745" s="177"/>
      <c r="BT745" s="155"/>
      <c r="BU745" s="155"/>
      <c r="BV745" s="151"/>
      <c r="BW745" s="151"/>
      <c r="BX745" s="151"/>
      <c r="BY745" s="151"/>
    </row>
    <row r="746" customFormat="false" ht="12.75" hidden="false" customHeight="false" outlineLevel="0" collapsed="false">
      <c r="A746" s="160"/>
      <c r="B746" s="160"/>
      <c r="C746" s="160"/>
      <c r="D746" s="187"/>
      <c r="E746" s="187"/>
      <c r="F746" s="160"/>
      <c r="G746" s="160"/>
      <c r="H746" s="160"/>
      <c r="I746" s="160"/>
      <c r="J746" s="160"/>
      <c r="K746" s="160"/>
      <c r="L746" s="160"/>
      <c r="M746" s="160"/>
      <c r="N746" s="160"/>
      <c r="O746" s="160"/>
      <c r="P746" s="160"/>
      <c r="Q746" s="160"/>
      <c r="R746" s="160"/>
      <c r="S746" s="160"/>
      <c r="T746" s="143"/>
      <c r="U746" s="160"/>
      <c r="V746" s="160"/>
      <c r="W746" s="160"/>
      <c r="X746" s="160"/>
      <c r="Y746" s="160"/>
      <c r="Z746" s="160"/>
      <c r="AA746" s="160"/>
      <c r="AB746" s="160"/>
      <c r="AC746" s="160"/>
      <c r="AD746" s="160"/>
      <c r="AE746" s="160"/>
      <c r="AF746" s="160"/>
      <c r="AG746" s="160"/>
      <c r="AH746" s="160"/>
      <c r="AI746" s="160"/>
      <c r="AJ746" s="160"/>
      <c r="AK746" s="160"/>
      <c r="AL746" s="160"/>
      <c r="AM746" s="160"/>
      <c r="AN746" s="160"/>
      <c r="AO746" s="160"/>
      <c r="AP746" s="160"/>
      <c r="AQ746" s="160"/>
      <c r="AR746" s="160"/>
      <c r="AS746" s="160"/>
      <c r="AT746" s="160"/>
      <c r="AU746" s="160"/>
      <c r="AV746" s="160"/>
      <c r="AW746" s="188"/>
      <c r="AX746" s="180"/>
      <c r="AY746" s="180"/>
      <c r="AZ746" s="180"/>
      <c r="BA746" s="180"/>
      <c r="BB746" s="123"/>
      <c r="BC746" s="189"/>
      <c r="BD746" s="189"/>
      <c r="BE746" s="189"/>
      <c r="BF746" s="189"/>
      <c r="BG746" s="189"/>
      <c r="BI746" s="177"/>
      <c r="BJ746" s="177"/>
      <c r="BK746" s="177"/>
      <c r="BL746" s="177"/>
      <c r="BM746" s="176"/>
      <c r="BN746" s="176"/>
      <c r="BO746" s="153"/>
      <c r="BP746" s="176"/>
      <c r="BQ746" s="177"/>
      <c r="BR746" s="177"/>
      <c r="BS746" s="177"/>
      <c r="BT746" s="155"/>
      <c r="BU746" s="155"/>
      <c r="BV746" s="151"/>
      <c r="BW746" s="151"/>
      <c r="BX746" s="151"/>
      <c r="BY746" s="151"/>
    </row>
    <row r="747" customFormat="false" ht="12.75" hidden="false" customHeight="false" outlineLevel="0" collapsed="false">
      <c r="A747" s="160"/>
      <c r="B747" s="160"/>
      <c r="C747" s="160"/>
      <c r="D747" s="187"/>
      <c r="E747" s="187"/>
      <c r="F747" s="160"/>
      <c r="G747" s="160"/>
      <c r="H747" s="160"/>
      <c r="I747" s="160"/>
      <c r="J747" s="160"/>
      <c r="K747" s="160"/>
      <c r="L747" s="160"/>
      <c r="M747" s="160"/>
      <c r="N747" s="160"/>
      <c r="O747" s="160"/>
      <c r="P747" s="160"/>
      <c r="Q747" s="160"/>
      <c r="R747" s="160"/>
      <c r="S747" s="160"/>
      <c r="T747" s="143"/>
      <c r="U747" s="160"/>
      <c r="V747" s="160"/>
      <c r="W747" s="160"/>
      <c r="X747" s="160"/>
      <c r="Y747" s="160"/>
      <c r="Z747" s="160"/>
      <c r="AA747" s="160"/>
      <c r="AB747" s="160"/>
      <c r="AC747" s="160"/>
      <c r="AD747" s="160"/>
      <c r="AE747" s="160"/>
      <c r="AF747" s="160"/>
      <c r="AG747" s="160"/>
      <c r="AH747" s="160"/>
      <c r="AI747" s="160"/>
      <c r="AJ747" s="160"/>
      <c r="AK747" s="160"/>
      <c r="AL747" s="160"/>
      <c r="AM747" s="160"/>
      <c r="AN747" s="160"/>
      <c r="AO747" s="160"/>
      <c r="AP747" s="160"/>
      <c r="AQ747" s="160"/>
      <c r="AR747" s="160"/>
      <c r="AS747" s="160"/>
      <c r="AT747" s="160"/>
      <c r="AU747" s="160"/>
      <c r="AV747" s="160"/>
      <c r="AW747" s="188"/>
      <c r="AX747" s="180"/>
      <c r="AY747" s="180"/>
      <c r="AZ747" s="180"/>
      <c r="BA747" s="180"/>
      <c r="BB747" s="123"/>
      <c r="BC747" s="189"/>
      <c r="BD747" s="189"/>
      <c r="BE747" s="189"/>
      <c r="BF747" s="189"/>
      <c r="BG747" s="189"/>
      <c r="BI747" s="177"/>
      <c r="BJ747" s="177"/>
      <c r="BK747" s="177"/>
      <c r="BL747" s="177"/>
      <c r="BM747" s="176"/>
      <c r="BN747" s="176"/>
      <c r="BO747" s="153"/>
      <c r="BP747" s="176"/>
      <c r="BQ747" s="177"/>
      <c r="BR747" s="177"/>
      <c r="BS747" s="177"/>
      <c r="BT747" s="155"/>
      <c r="BU747" s="155"/>
      <c r="BV747" s="151"/>
      <c r="BW747" s="151"/>
      <c r="BX747" s="151"/>
      <c r="BY747" s="151"/>
    </row>
    <row r="748" customFormat="false" ht="12.75" hidden="false" customHeight="false" outlineLevel="0" collapsed="false">
      <c r="A748" s="160"/>
      <c r="B748" s="160"/>
      <c r="C748" s="160"/>
      <c r="D748" s="187"/>
      <c r="E748" s="187"/>
      <c r="F748" s="160"/>
      <c r="G748" s="160"/>
      <c r="H748" s="160"/>
      <c r="I748" s="160"/>
      <c r="J748" s="160"/>
      <c r="K748" s="160"/>
      <c r="L748" s="160"/>
      <c r="M748" s="160"/>
      <c r="N748" s="160"/>
      <c r="O748" s="160"/>
      <c r="P748" s="160"/>
      <c r="Q748" s="160"/>
      <c r="R748" s="160"/>
      <c r="S748" s="160"/>
      <c r="T748" s="143"/>
      <c r="U748" s="160"/>
      <c r="V748" s="160"/>
      <c r="W748" s="160"/>
      <c r="X748" s="160"/>
      <c r="Y748" s="160"/>
      <c r="Z748" s="160"/>
      <c r="AA748" s="160"/>
      <c r="AB748" s="160"/>
      <c r="AC748" s="160"/>
      <c r="AD748" s="160"/>
      <c r="AE748" s="160"/>
      <c r="AF748" s="160"/>
      <c r="AG748" s="160"/>
      <c r="AH748" s="160"/>
      <c r="AI748" s="160"/>
      <c r="AJ748" s="160"/>
      <c r="AK748" s="160"/>
      <c r="AL748" s="160"/>
      <c r="AM748" s="160"/>
      <c r="AN748" s="160"/>
      <c r="AO748" s="160"/>
      <c r="AP748" s="160"/>
      <c r="AQ748" s="160"/>
      <c r="AR748" s="160"/>
      <c r="AS748" s="160"/>
      <c r="AT748" s="160"/>
      <c r="AU748" s="160"/>
      <c r="AV748" s="160"/>
      <c r="AW748" s="188"/>
      <c r="AX748" s="180"/>
      <c r="AY748" s="180"/>
      <c r="AZ748" s="180"/>
      <c r="BA748" s="180"/>
      <c r="BB748" s="123"/>
      <c r="BC748" s="189"/>
      <c r="BD748" s="189"/>
      <c r="BE748" s="189"/>
      <c r="BF748" s="189"/>
      <c r="BG748" s="189"/>
      <c r="BI748" s="177"/>
      <c r="BJ748" s="177"/>
      <c r="BK748" s="177"/>
      <c r="BL748" s="177"/>
      <c r="BM748" s="176"/>
      <c r="BN748" s="176"/>
      <c r="BO748" s="153"/>
      <c r="BP748" s="176"/>
      <c r="BQ748" s="177"/>
      <c r="BR748" s="177"/>
      <c r="BS748" s="177"/>
      <c r="BT748" s="155"/>
      <c r="BU748" s="155"/>
      <c r="BV748" s="151"/>
      <c r="BW748" s="151"/>
      <c r="BX748" s="151"/>
      <c r="BY748" s="151"/>
    </row>
    <row r="749" customFormat="false" ht="12.75" hidden="false" customHeight="false" outlineLevel="0" collapsed="false">
      <c r="A749" s="160"/>
      <c r="B749" s="160"/>
      <c r="C749" s="160"/>
      <c r="D749" s="187"/>
      <c r="E749" s="187"/>
      <c r="F749" s="160"/>
      <c r="G749" s="160"/>
      <c r="H749" s="160"/>
      <c r="I749" s="160"/>
      <c r="J749" s="160"/>
      <c r="K749" s="160"/>
      <c r="L749" s="160"/>
      <c r="M749" s="160"/>
      <c r="N749" s="160"/>
      <c r="O749" s="160"/>
      <c r="P749" s="160"/>
      <c r="Q749" s="160"/>
      <c r="R749" s="160"/>
      <c r="S749" s="160"/>
      <c r="T749" s="143"/>
      <c r="U749" s="160"/>
      <c r="V749" s="160"/>
      <c r="W749" s="160"/>
      <c r="X749" s="160"/>
      <c r="Y749" s="160"/>
      <c r="Z749" s="160"/>
      <c r="AA749" s="160"/>
      <c r="AB749" s="160"/>
      <c r="AC749" s="160"/>
      <c r="AD749" s="160"/>
      <c r="AE749" s="160"/>
      <c r="AF749" s="160"/>
      <c r="AG749" s="160"/>
      <c r="AH749" s="160"/>
      <c r="AI749" s="160"/>
      <c r="AJ749" s="160"/>
      <c r="AK749" s="160"/>
      <c r="AL749" s="160"/>
      <c r="AM749" s="160"/>
      <c r="AN749" s="160"/>
      <c r="AO749" s="160"/>
      <c r="AP749" s="160"/>
      <c r="AQ749" s="160"/>
      <c r="AR749" s="160"/>
      <c r="AS749" s="160"/>
      <c r="AT749" s="160"/>
      <c r="AU749" s="160"/>
      <c r="AV749" s="160"/>
      <c r="AW749" s="188"/>
      <c r="AX749" s="180"/>
      <c r="AY749" s="180"/>
      <c r="AZ749" s="180"/>
      <c r="BA749" s="180"/>
      <c r="BB749" s="123"/>
      <c r="BC749" s="189"/>
      <c r="BD749" s="189"/>
      <c r="BE749" s="189"/>
      <c r="BF749" s="189"/>
      <c r="BG749" s="189"/>
      <c r="BI749" s="177"/>
      <c r="BJ749" s="177"/>
      <c r="BK749" s="177"/>
      <c r="BL749" s="177"/>
      <c r="BM749" s="176"/>
      <c r="BN749" s="176"/>
      <c r="BO749" s="153"/>
      <c r="BP749" s="176"/>
      <c r="BQ749" s="177"/>
      <c r="BR749" s="177"/>
      <c r="BS749" s="177"/>
      <c r="BT749" s="155"/>
      <c r="BU749" s="155"/>
      <c r="BV749" s="151"/>
      <c r="BW749" s="151"/>
      <c r="BX749" s="151"/>
      <c r="BY749" s="151"/>
    </row>
    <row r="750" customFormat="false" ht="12.75" hidden="false" customHeight="false" outlineLevel="0" collapsed="false">
      <c r="A750" s="160"/>
      <c r="B750" s="160"/>
      <c r="C750" s="160"/>
      <c r="D750" s="187"/>
      <c r="E750" s="187"/>
      <c r="F750" s="160"/>
      <c r="G750" s="160"/>
      <c r="H750" s="160"/>
      <c r="I750" s="160"/>
      <c r="J750" s="160"/>
      <c r="K750" s="160"/>
      <c r="L750" s="160"/>
      <c r="M750" s="160"/>
      <c r="N750" s="160"/>
      <c r="O750" s="160"/>
      <c r="P750" s="160"/>
      <c r="Q750" s="160"/>
      <c r="R750" s="160"/>
      <c r="S750" s="160"/>
      <c r="T750" s="143"/>
      <c r="U750" s="160"/>
      <c r="V750" s="160"/>
      <c r="W750" s="160"/>
      <c r="X750" s="160"/>
      <c r="Y750" s="160"/>
      <c r="Z750" s="160"/>
      <c r="AA750" s="160"/>
      <c r="AB750" s="160"/>
      <c r="AC750" s="160"/>
      <c r="AD750" s="160"/>
      <c r="AE750" s="160"/>
      <c r="AF750" s="160"/>
      <c r="AG750" s="160"/>
      <c r="AH750" s="160"/>
      <c r="AI750" s="160"/>
      <c r="AJ750" s="160"/>
      <c r="AK750" s="160"/>
      <c r="AL750" s="160"/>
      <c r="AM750" s="160"/>
      <c r="AN750" s="160"/>
      <c r="AO750" s="160"/>
      <c r="AP750" s="160"/>
      <c r="AQ750" s="160"/>
      <c r="AR750" s="160"/>
      <c r="AS750" s="160"/>
      <c r="AT750" s="160"/>
      <c r="AU750" s="160"/>
      <c r="AV750" s="160"/>
      <c r="AW750" s="188"/>
      <c r="AX750" s="180"/>
      <c r="AY750" s="180"/>
      <c r="AZ750" s="180"/>
      <c r="BA750" s="180"/>
      <c r="BB750" s="123"/>
      <c r="BC750" s="189"/>
      <c r="BD750" s="189"/>
      <c r="BE750" s="189"/>
      <c r="BF750" s="189"/>
      <c r="BG750" s="189"/>
      <c r="BI750" s="177"/>
      <c r="BJ750" s="177"/>
      <c r="BK750" s="177"/>
      <c r="BL750" s="177"/>
      <c r="BM750" s="176"/>
      <c r="BN750" s="176"/>
      <c r="BO750" s="153"/>
      <c r="BP750" s="176"/>
      <c r="BQ750" s="177"/>
      <c r="BR750" s="177"/>
      <c r="BS750" s="177"/>
      <c r="BT750" s="155"/>
      <c r="BU750" s="155"/>
      <c r="BV750" s="151"/>
      <c r="BW750" s="151"/>
      <c r="BX750" s="151"/>
      <c r="BY750" s="151"/>
    </row>
    <row r="751" customFormat="false" ht="12.75" hidden="false" customHeight="false" outlineLevel="0" collapsed="false">
      <c r="A751" s="160"/>
      <c r="B751" s="160"/>
      <c r="C751" s="160"/>
      <c r="D751" s="187"/>
      <c r="E751" s="187"/>
      <c r="F751" s="160"/>
      <c r="G751" s="160"/>
      <c r="H751" s="160"/>
      <c r="I751" s="160"/>
      <c r="J751" s="160"/>
      <c r="K751" s="160"/>
      <c r="L751" s="160"/>
      <c r="M751" s="160"/>
      <c r="N751" s="160"/>
      <c r="O751" s="160"/>
      <c r="P751" s="160"/>
      <c r="Q751" s="160"/>
      <c r="R751" s="160"/>
      <c r="S751" s="160"/>
      <c r="T751" s="143"/>
      <c r="U751" s="160"/>
      <c r="V751" s="160"/>
      <c r="W751" s="160"/>
      <c r="X751" s="160"/>
      <c r="Y751" s="160"/>
      <c r="Z751" s="160"/>
      <c r="AA751" s="160"/>
      <c r="AB751" s="160"/>
      <c r="AC751" s="160"/>
      <c r="AD751" s="160"/>
      <c r="AE751" s="160"/>
      <c r="AF751" s="160"/>
      <c r="AG751" s="160"/>
      <c r="AH751" s="160"/>
      <c r="AI751" s="160"/>
      <c r="AJ751" s="160"/>
      <c r="AK751" s="160"/>
      <c r="AL751" s="160"/>
      <c r="AM751" s="160"/>
      <c r="AN751" s="160"/>
      <c r="AO751" s="160"/>
      <c r="AP751" s="160"/>
      <c r="AQ751" s="160"/>
      <c r="AR751" s="160"/>
      <c r="AS751" s="160"/>
      <c r="AT751" s="160"/>
      <c r="AU751" s="160"/>
      <c r="AV751" s="160"/>
      <c r="AW751" s="188"/>
      <c r="AX751" s="180"/>
      <c r="AY751" s="180"/>
      <c r="AZ751" s="180"/>
      <c r="BA751" s="180"/>
      <c r="BB751" s="123"/>
      <c r="BC751" s="189"/>
      <c r="BD751" s="189"/>
      <c r="BE751" s="189"/>
      <c r="BF751" s="189"/>
      <c r="BG751" s="189"/>
      <c r="BI751" s="177"/>
      <c r="BJ751" s="177"/>
      <c r="BK751" s="177"/>
      <c r="BL751" s="177"/>
      <c r="BM751" s="176"/>
      <c r="BN751" s="176"/>
      <c r="BO751" s="153"/>
      <c r="BP751" s="176"/>
      <c r="BQ751" s="177"/>
      <c r="BR751" s="177"/>
      <c r="BS751" s="177"/>
      <c r="BT751" s="155"/>
      <c r="BU751" s="155"/>
      <c r="BV751" s="151"/>
      <c r="BW751" s="151"/>
      <c r="BX751" s="151"/>
      <c r="BY751" s="151"/>
    </row>
    <row r="752" customFormat="false" ht="12.75" hidden="false" customHeight="false" outlineLevel="0" collapsed="false">
      <c r="A752" s="160"/>
      <c r="B752" s="160"/>
      <c r="C752" s="160"/>
      <c r="D752" s="187"/>
      <c r="E752" s="187"/>
      <c r="F752" s="160"/>
      <c r="G752" s="160"/>
      <c r="H752" s="160"/>
      <c r="I752" s="160"/>
      <c r="J752" s="160"/>
      <c r="K752" s="160"/>
      <c r="L752" s="160"/>
      <c r="M752" s="160"/>
      <c r="N752" s="160"/>
      <c r="O752" s="160"/>
      <c r="P752" s="160"/>
      <c r="Q752" s="160"/>
      <c r="R752" s="160"/>
      <c r="S752" s="160"/>
      <c r="T752" s="143"/>
      <c r="U752" s="160"/>
      <c r="V752" s="160"/>
      <c r="W752" s="160"/>
      <c r="X752" s="160"/>
      <c r="Y752" s="160"/>
      <c r="Z752" s="160"/>
      <c r="AA752" s="160"/>
      <c r="AB752" s="160"/>
      <c r="AC752" s="160"/>
      <c r="AD752" s="160"/>
      <c r="AE752" s="160"/>
      <c r="AF752" s="160"/>
      <c r="AG752" s="160"/>
      <c r="AH752" s="160"/>
      <c r="AI752" s="160"/>
      <c r="AJ752" s="160"/>
      <c r="AK752" s="160"/>
      <c r="AL752" s="160"/>
      <c r="AM752" s="160"/>
      <c r="AN752" s="160"/>
      <c r="AO752" s="160"/>
      <c r="AP752" s="160"/>
      <c r="AQ752" s="160"/>
      <c r="AR752" s="160"/>
      <c r="AS752" s="160"/>
      <c r="AT752" s="160"/>
      <c r="AU752" s="160"/>
      <c r="AV752" s="160"/>
      <c r="AW752" s="188"/>
      <c r="AX752" s="180"/>
      <c r="AY752" s="180"/>
      <c r="AZ752" s="180"/>
      <c r="BA752" s="180"/>
      <c r="BB752" s="123"/>
      <c r="BC752" s="189"/>
      <c r="BD752" s="189"/>
      <c r="BE752" s="189"/>
      <c r="BF752" s="189"/>
      <c r="BG752" s="189"/>
      <c r="BI752" s="177"/>
      <c r="BJ752" s="177"/>
      <c r="BK752" s="177"/>
      <c r="BL752" s="177"/>
      <c r="BM752" s="176"/>
      <c r="BN752" s="176"/>
      <c r="BO752" s="153"/>
      <c r="BP752" s="176"/>
      <c r="BQ752" s="177"/>
      <c r="BR752" s="177"/>
      <c r="BS752" s="177"/>
      <c r="BT752" s="155"/>
      <c r="BU752" s="155"/>
      <c r="BV752" s="151"/>
      <c r="BW752" s="151"/>
      <c r="BX752" s="151"/>
      <c r="BY752" s="151"/>
    </row>
    <row r="753" customFormat="false" ht="12.75" hidden="false" customHeight="false" outlineLevel="0" collapsed="false">
      <c r="A753" s="160"/>
      <c r="B753" s="160"/>
      <c r="C753" s="160"/>
      <c r="D753" s="187"/>
      <c r="E753" s="187"/>
      <c r="F753" s="160"/>
      <c r="G753" s="160"/>
      <c r="H753" s="160"/>
      <c r="I753" s="160"/>
      <c r="J753" s="160"/>
      <c r="K753" s="160"/>
      <c r="L753" s="160"/>
      <c r="M753" s="160"/>
      <c r="N753" s="160"/>
      <c r="O753" s="160"/>
      <c r="P753" s="160"/>
      <c r="Q753" s="160"/>
      <c r="R753" s="160"/>
      <c r="S753" s="160"/>
      <c r="T753" s="143"/>
      <c r="U753" s="160"/>
      <c r="V753" s="160"/>
      <c r="W753" s="160"/>
      <c r="X753" s="160"/>
      <c r="Y753" s="160"/>
      <c r="Z753" s="160"/>
      <c r="AA753" s="160"/>
      <c r="AB753" s="160"/>
      <c r="AC753" s="160"/>
      <c r="AD753" s="160"/>
      <c r="AE753" s="160"/>
      <c r="AF753" s="160"/>
      <c r="AG753" s="160"/>
      <c r="AH753" s="160"/>
      <c r="AI753" s="160"/>
      <c r="AJ753" s="160"/>
      <c r="AK753" s="160"/>
      <c r="AL753" s="160"/>
      <c r="AM753" s="160"/>
      <c r="AN753" s="160"/>
      <c r="AO753" s="160"/>
      <c r="AP753" s="160"/>
      <c r="AQ753" s="160"/>
      <c r="AR753" s="160"/>
      <c r="AS753" s="160"/>
      <c r="AT753" s="160"/>
      <c r="AU753" s="160"/>
      <c r="AV753" s="160"/>
      <c r="AW753" s="188"/>
      <c r="AX753" s="180"/>
      <c r="AY753" s="180"/>
      <c r="AZ753" s="180"/>
      <c r="BA753" s="180"/>
      <c r="BB753" s="123"/>
      <c r="BC753" s="189"/>
      <c r="BD753" s="189"/>
      <c r="BE753" s="189"/>
      <c r="BF753" s="189"/>
      <c r="BG753" s="189"/>
      <c r="BI753" s="177"/>
      <c r="BJ753" s="177"/>
      <c r="BK753" s="177"/>
      <c r="BL753" s="177"/>
      <c r="BM753" s="176"/>
      <c r="BN753" s="176"/>
      <c r="BO753" s="153"/>
      <c r="BP753" s="176"/>
      <c r="BQ753" s="177"/>
      <c r="BR753" s="177"/>
      <c r="BS753" s="177"/>
      <c r="BT753" s="155"/>
      <c r="BU753" s="155"/>
      <c r="BV753" s="151"/>
      <c r="BW753" s="151"/>
      <c r="BX753" s="151"/>
      <c r="BY753" s="151"/>
    </row>
    <row r="754" customFormat="false" ht="12.75" hidden="false" customHeight="false" outlineLevel="0" collapsed="false">
      <c r="A754" s="160"/>
      <c r="B754" s="160"/>
      <c r="C754" s="160"/>
      <c r="D754" s="187"/>
      <c r="E754" s="187"/>
      <c r="F754" s="160"/>
      <c r="G754" s="160"/>
      <c r="H754" s="160"/>
      <c r="I754" s="160"/>
      <c r="J754" s="160"/>
      <c r="K754" s="160"/>
      <c r="L754" s="160"/>
      <c r="M754" s="160"/>
      <c r="N754" s="160"/>
      <c r="O754" s="160"/>
      <c r="P754" s="160"/>
      <c r="Q754" s="160"/>
      <c r="R754" s="160"/>
      <c r="S754" s="160"/>
      <c r="T754" s="143"/>
      <c r="U754" s="160"/>
      <c r="V754" s="160"/>
      <c r="W754" s="160"/>
      <c r="X754" s="160"/>
      <c r="Y754" s="160"/>
      <c r="Z754" s="160"/>
      <c r="AA754" s="160"/>
      <c r="AB754" s="160"/>
      <c r="AC754" s="160"/>
      <c r="AD754" s="160"/>
      <c r="AE754" s="160"/>
      <c r="AF754" s="160"/>
      <c r="AG754" s="160"/>
      <c r="AH754" s="160"/>
      <c r="AI754" s="160"/>
      <c r="AJ754" s="160"/>
      <c r="AK754" s="160"/>
      <c r="AL754" s="160"/>
      <c r="AM754" s="160"/>
      <c r="AN754" s="160"/>
      <c r="AO754" s="160"/>
      <c r="AP754" s="160"/>
      <c r="AQ754" s="160"/>
      <c r="AR754" s="160"/>
      <c r="AS754" s="160"/>
      <c r="AT754" s="160"/>
      <c r="AU754" s="160"/>
      <c r="AV754" s="160"/>
      <c r="AW754" s="188"/>
      <c r="AX754" s="180"/>
      <c r="AY754" s="180"/>
      <c r="AZ754" s="180"/>
      <c r="BA754" s="180"/>
      <c r="BB754" s="123"/>
      <c r="BC754" s="189"/>
      <c r="BD754" s="189"/>
      <c r="BE754" s="189"/>
      <c r="BF754" s="189"/>
      <c r="BG754" s="189"/>
      <c r="BI754" s="177"/>
      <c r="BJ754" s="177"/>
      <c r="BK754" s="177"/>
      <c r="BL754" s="177"/>
      <c r="BM754" s="176"/>
      <c r="BN754" s="176"/>
      <c r="BO754" s="153"/>
      <c r="BP754" s="176"/>
      <c r="BQ754" s="177"/>
      <c r="BR754" s="177"/>
      <c r="BS754" s="177"/>
      <c r="BT754" s="155"/>
      <c r="BU754" s="155"/>
      <c r="BV754" s="151"/>
      <c r="BW754" s="151"/>
      <c r="BX754" s="151"/>
      <c r="BY754" s="151"/>
    </row>
    <row r="755" customFormat="false" ht="12.75" hidden="false" customHeight="false" outlineLevel="0" collapsed="false">
      <c r="A755" s="160"/>
      <c r="B755" s="160"/>
      <c r="C755" s="160"/>
      <c r="D755" s="187"/>
      <c r="E755" s="187"/>
      <c r="F755" s="160"/>
      <c r="G755" s="160"/>
      <c r="H755" s="160"/>
      <c r="I755" s="160"/>
      <c r="J755" s="160"/>
      <c r="K755" s="160"/>
      <c r="L755" s="160"/>
      <c r="M755" s="160"/>
      <c r="N755" s="160"/>
      <c r="O755" s="160"/>
      <c r="P755" s="160"/>
      <c r="Q755" s="160"/>
      <c r="R755" s="160"/>
      <c r="S755" s="160"/>
      <c r="T755" s="143"/>
      <c r="U755" s="160"/>
      <c r="V755" s="160"/>
      <c r="W755" s="160"/>
      <c r="X755" s="160"/>
      <c r="Y755" s="160"/>
      <c r="Z755" s="160"/>
      <c r="AA755" s="160"/>
      <c r="AB755" s="160"/>
      <c r="AC755" s="160"/>
      <c r="AD755" s="160"/>
      <c r="AE755" s="160"/>
      <c r="AF755" s="160"/>
      <c r="AG755" s="160"/>
      <c r="AH755" s="160"/>
      <c r="AI755" s="160"/>
      <c r="AJ755" s="160"/>
      <c r="AK755" s="160"/>
      <c r="AL755" s="160"/>
      <c r="AM755" s="160"/>
      <c r="AN755" s="160"/>
      <c r="AO755" s="160"/>
      <c r="AP755" s="160"/>
      <c r="AQ755" s="160"/>
      <c r="AR755" s="160"/>
      <c r="AS755" s="160"/>
      <c r="AT755" s="160"/>
      <c r="AU755" s="160"/>
      <c r="AV755" s="160"/>
      <c r="AW755" s="188"/>
      <c r="AX755" s="180"/>
      <c r="AY755" s="180"/>
      <c r="AZ755" s="180"/>
      <c r="BA755" s="180"/>
      <c r="BB755" s="123"/>
      <c r="BC755" s="189"/>
      <c r="BD755" s="189"/>
      <c r="BE755" s="189"/>
      <c r="BF755" s="189"/>
      <c r="BG755" s="189"/>
      <c r="BI755" s="177"/>
      <c r="BJ755" s="177"/>
      <c r="BK755" s="177"/>
      <c r="BL755" s="177"/>
      <c r="BM755" s="176"/>
      <c r="BN755" s="176"/>
      <c r="BO755" s="153"/>
      <c r="BP755" s="176"/>
      <c r="BQ755" s="177"/>
      <c r="BR755" s="177"/>
      <c r="BS755" s="177"/>
      <c r="BT755" s="155"/>
      <c r="BU755" s="155"/>
      <c r="BV755" s="151"/>
      <c r="BW755" s="151"/>
      <c r="BX755" s="151"/>
      <c r="BY755" s="151"/>
    </row>
    <row r="756" customFormat="false" ht="12.75" hidden="false" customHeight="false" outlineLevel="0" collapsed="false">
      <c r="A756" s="160"/>
      <c r="B756" s="160"/>
      <c r="C756" s="160"/>
      <c r="D756" s="187"/>
      <c r="E756" s="187"/>
      <c r="F756" s="160"/>
      <c r="G756" s="160"/>
      <c r="H756" s="160"/>
      <c r="I756" s="160"/>
      <c r="J756" s="160"/>
      <c r="K756" s="160"/>
      <c r="L756" s="160"/>
      <c r="M756" s="160"/>
      <c r="N756" s="160"/>
      <c r="O756" s="160"/>
      <c r="P756" s="160"/>
      <c r="Q756" s="160"/>
      <c r="R756" s="160"/>
      <c r="S756" s="160"/>
      <c r="T756" s="143"/>
      <c r="U756" s="160"/>
      <c r="V756" s="160"/>
      <c r="W756" s="160"/>
      <c r="X756" s="160"/>
      <c r="Y756" s="160"/>
      <c r="Z756" s="160"/>
      <c r="AA756" s="160"/>
      <c r="AB756" s="160"/>
      <c r="AC756" s="160"/>
      <c r="AD756" s="160"/>
      <c r="AE756" s="160"/>
      <c r="AF756" s="160"/>
      <c r="AG756" s="160"/>
      <c r="AH756" s="160"/>
      <c r="AI756" s="160"/>
      <c r="AJ756" s="160"/>
      <c r="AK756" s="160"/>
      <c r="AL756" s="160"/>
      <c r="AM756" s="160"/>
      <c r="AN756" s="160"/>
      <c r="AO756" s="160"/>
      <c r="AP756" s="160"/>
      <c r="AQ756" s="160"/>
      <c r="AR756" s="160"/>
      <c r="AS756" s="160"/>
      <c r="AT756" s="160"/>
      <c r="AU756" s="160"/>
      <c r="AV756" s="160"/>
      <c r="AW756" s="188"/>
      <c r="AX756" s="180"/>
      <c r="AY756" s="180"/>
      <c r="AZ756" s="180"/>
      <c r="BA756" s="180"/>
      <c r="BB756" s="123"/>
      <c r="BC756" s="189"/>
      <c r="BD756" s="189"/>
      <c r="BE756" s="189"/>
      <c r="BF756" s="189"/>
      <c r="BG756" s="189"/>
      <c r="BI756" s="177"/>
      <c r="BJ756" s="177"/>
      <c r="BK756" s="177"/>
      <c r="BL756" s="177"/>
      <c r="BM756" s="176"/>
      <c r="BN756" s="176"/>
      <c r="BO756" s="153"/>
      <c r="BP756" s="176"/>
      <c r="BQ756" s="177"/>
      <c r="BR756" s="177"/>
      <c r="BS756" s="177"/>
      <c r="BT756" s="155"/>
      <c r="BU756" s="155"/>
      <c r="BV756" s="151"/>
      <c r="BW756" s="151"/>
      <c r="BX756" s="151"/>
      <c r="BY756" s="151"/>
    </row>
    <row r="757" customFormat="false" ht="12.75" hidden="false" customHeight="false" outlineLevel="0" collapsed="false">
      <c r="A757" s="160"/>
      <c r="B757" s="160"/>
      <c r="C757" s="160"/>
      <c r="D757" s="187"/>
      <c r="E757" s="187"/>
      <c r="F757" s="160"/>
      <c r="G757" s="160"/>
      <c r="H757" s="160"/>
      <c r="I757" s="160"/>
      <c r="J757" s="160"/>
      <c r="K757" s="160"/>
      <c r="L757" s="160"/>
      <c r="M757" s="160"/>
      <c r="N757" s="160"/>
      <c r="O757" s="160"/>
      <c r="P757" s="160"/>
      <c r="Q757" s="160"/>
      <c r="R757" s="160"/>
      <c r="S757" s="160"/>
      <c r="T757" s="143"/>
      <c r="U757" s="160"/>
      <c r="V757" s="160"/>
      <c r="W757" s="160"/>
      <c r="X757" s="160"/>
      <c r="Y757" s="160"/>
      <c r="Z757" s="160"/>
      <c r="AA757" s="160"/>
      <c r="AB757" s="160"/>
      <c r="AC757" s="160"/>
      <c r="AD757" s="160"/>
      <c r="AE757" s="160"/>
      <c r="AF757" s="160"/>
      <c r="AG757" s="160"/>
      <c r="AH757" s="160"/>
      <c r="AI757" s="160"/>
      <c r="AJ757" s="160"/>
      <c r="AK757" s="160"/>
      <c r="AL757" s="160"/>
      <c r="AM757" s="160"/>
      <c r="AN757" s="160"/>
      <c r="AO757" s="160"/>
      <c r="AP757" s="160"/>
      <c r="AQ757" s="160"/>
      <c r="AR757" s="160"/>
      <c r="AS757" s="160"/>
      <c r="AT757" s="160"/>
      <c r="AU757" s="160"/>
      <c r="AV757" s="160"/>
      <c r="AW757" s="188"/>
      <c r="AX757" s="180"/>
      <c r="AY757" s="180"/>
      <c r="AZ757" s="180"/>
      <c r="BA757" s="180"/>
      <c r="BB757" s="123"/>
      <c r="BC757" s="189"/>
      <c r="BD757" s="189"/>
      <c r="BE757" s="189"/>
      <c r="BF757" s="189"/>
      <c r="BG757" s="189"/>
      <c r="BI757" s="177"/>
      <c r="BJ757" s="177"/>
      <c r="BK757" s="177"/>
      <c r="BL757" s="177"/>
      <c r="BM757" s="176"/>
      <c r="BN757" s="176"/>
      <c r="BO757" s="153"/>
      <c r="BP757" s="176"/>
      <c r="BQ757" s="177"/>
      <c r="BR757" s="177"/>
      <c r="BS757" s="177"/>
      <c r="BT757" s="155"/>
      <c r="BU757" s="155"/>
      <c r="BV757" s="151"/>
      <c r="BW757" s="151"/>
      <c r="BX757" s="151"/>
      <c r="BY757" s="151"/>
    </row>
    <row r="758" customFormat="false" ht="12.75" hidden="false" customHeight="false" outlineLevel="0" collapsed="false">
      <c r="A758" s="160"/>
      <c r="B758" s="160"/>
      <c r="C758" s="160"/>
      <c r="D758" s="187"/>
      <c r="E758" s="187"/>
      <c r="F758" s="160"/>
      <c r="G758" s="160"/>
      <c r="H758" s="160"/>
      <c r="I758" s="160"/>
      <c r="J758" s="160"/>
      <c r="K758" s="160"/>
      <c r="L758" s="160"/>
      <c r="M758" s="160"/>
      <c r="N758" s="160"/>
      <c r="O758" s="160"/>
      <c r="P758" s="160"/>
      <c r="Q758" s="160"/>
      <c r="R758" s="160"/>
      <c r="S758" s="160"/>
      <c r="T758" s="143"/>
      <c r="U758" s="160"/>
      <c r="V758" s="160"/>
      <c r="W758" s="160"/>
      <c r="X758" s="160"/>
      <c r="Y758" s="160"/>
      <c r="Z758" s="160"/>
      <c r="AA758" s="160"/>
      <c r="AB758" s="160"/>
      <c r="AC758" s="160"/>
      <c r="AD758" s="160"/>
      <c r="AE758" s="160"/>
      <c r="AF758" s="160"/>
      <c r="AG758" s="160"/>
      <c r="AH758" s="160"/>
      <c r="AI758" s="160"/>
      <c r="AJ758" s="160"/>
      <c r="AK758" s="160"/>
      <c r="AL758" s="160"/>
      <c r="AM758" s="160"/>
      <c r="AN758" s="160"/>
      <c r="AO758" s="160"/>
      <c r="AP758" s="160"/>
      <c r="AQ758" s="160"/>
      <c r="AR758" s="160"/>
      <c r="AS758" s="160"/>
      <c r="AT758" s="160"/>
      <c r="AU758" s="160"/>
      <c r="AV758" s="160"/>
      <c r="AW758" s="188"/>
      <c r="AX758" s="180"/>
      <c r="AY758" s="180"/>
      <c r="AZ758" s="180"/>
      <c r="BA758" s="180"/>
      <c r="BB758" s="123"/>
      <c r="BC758" s="189"/>
      <c r="BD758" s="189"/>
      <c r="BE758" s="189"/>
      <c r="BF758" s="189"/>
      <c r="BG758" s="189"/>
      <c r="BI758" s="177"/>
      <c r="BJ758" s="177"/>
      <c r="BK758" s="177"/>
      <c r="BL758" s="177"/>
      <c r="BM758" s="176"/>
      <c r="BN758" s="176"/>
      <c r="BO758" s="153"/>
      <c r="BP758" s="176"/>
      <c r="BQ758" s="177"/>
      <c r="BR758" s="177"/>
      <c r="BS758" s="177"/>
      <c r="BT758" s="155"/>
      <c r="BU758" s="155"/>
      <c r="BV758" s="151"/>
      <c r="BW758" s="151"/>
      <c r="BX758" s="151"/>
      <c r="BY758" s="151"/>
    </row>
    <row r="759" customFormat="false" ht="12.75" hidden="false" customHeight="false" outlineLevel="0" collapsed="false">
      <c r="A759" s="160"/>
      <c r="B759" s="160"/>
      <c r="C759" s="160"/>
      <c r="D759" s="187"/>
      <c r="E759" s="187"/>
      <c r="F759" s="160"/>
      <c r="G759" s="160"/>
      <c r="H759" s="160"/>
      <c r="I759" s="160"/>
      <c r="J759" s="160"/>
      <c r="K759" s="160"/>
      <c r="L759" s="160"/>
      <c r="M759" s="160"/>
      <c r="N759" s="160"/>
      <c r="O759" s="160"/>
      <c r="P759" s="160"/>
      <c r="Q759" s="160"/>
      <c r="R759" s="160"/>
      <c r="S759" s="160"/>
      <c r="T759" s="143"/>
      <c r="U759" s="160"/>
      <c r="V759" s="160"/>
      <c r="W759" s="160"/>
      <c r="X759" s="160"/>
      <c r="Y759" s="160"/>
      <c r="Z759" s="160"/>
      <c r="AA759" s="160"/>
      <c r="AB759" s="160"/>
      <c r="AC759" s="160"/>
      <c r="AD759" s="160"/>
      <c r="AE759" s="160"/>
      <c r="AF759" s="160"/>
      <c r="AG759" s="160"/>
      <c r="AH759" s="160"/>
      <c r="AI759" s="160"/>
      <c r="AJ759" s="160"/>
      <c r="AK759" s="160"/>
      <c r="AL759" s="160"/>
      <c r="AM759" s="160"/>
      <c r="AN759" s="160"/>
      <c r="AO759" s="160"/>
      <c r="AP759" s="160"/>
      <c r="AQ759" s="160"/>
      <c r="AR759" s="160"/>
      <c r="AS759" s="160"/>
      <c r="AT759" s="160"/>
      <c r="AU759" s="160"/>
      <c r="AV759" s="160"/>
      <c r="AW759" s="188"/>
      <c r="AX759" s="180"/>
      <c r="AY759" s="180"/>
      <c r="AZ759" s="180"/>
      <c r="BA759" s="180"/>
      <c r="BB759" s="123"/>
      <c r="BC759" s="189"/>
      <c r="BD759" s="189"/>
      <c r="BE759" s="189"/>
      <c r="BF759" s="189"/>
      <c r="BG759" s="189"/>
      <c r="BI759" s="177"/>
      <c r="BJ759" s="177"/>
      <c r="BK759" s="177"/>
      <c r="BL759" s="177"/>
      <c r="BM759" s="176"/>
      <c r="BN759" s="176"/>
      <c r="BO759" s="153"/>
      <c r="BP759" s="176"/>
      <c r="BQ759" s="177"/>
      <c r="BR759" s="177"/>
      <c r="BS759" s="177"/>
      <c r="BT759" s="155"/>
      <c r="BU759" s="155"/>
      <c r="BV759" s="151"/>
      <c r="BW759" s="151"/>
      <c r="BX759" s="151"/>
      <c r="BY759" s="151"/>
    </row>
    <row r="760" customFormat="false" ht="12.75" hidden="false" customHeight="false" outlineLevel="0" collapsed="false">
      <c r="A760" s="160"/>
      <c r="B760" s="160"/>
      <c r="C760" s="160"/>
      <c r="D760" s="187"/>
      <c r="E760" s="187"/>
      <c r="F760" s="160"/>
      <c r="G760" s="160"/>
      <c r="H760" s="160"/>
      <c r="I760" s="160"/>
      <c r="J760" s="160"/>
      <c r="K760" s="160"/>
      <c r="L760" s="160"/>
      <c r="M760" s="160"/>
      <c r="N760" s="160"/>
      <c r="O760" s="160"/>
      <c r="P760" s="160"/>
      <c r="Q760" s="160"/>
      <c r="R760" s="160"/>
      <c r="S760" s="160"/>
      <c r="T760" s="143"/>
      <c r="U760" s="160"/>
      <c r="V760" s="160"/>
      <c r="W760" s="160"/>
      <c r="X760" s="160"/>
      <c r="Y760" s="160"/>
      <c r="Z760" s="160"/>
      <c r="AA760" s="160"/>
      <c r="AB760" s="160"/>
      <c r="AC760" s="160"/>
      <c r="AD760" s="160"/>
      <c r="AE760" s="160"/>
      <c r="AF760" s="160"/>
      <c r="AG760" s="160"/>
      <c r="AH760" s="160"/>
      <c r="AI760" s="160"/>
      <c r="AJ760" s="160"/>
      <c r="AK760" s="160"/>
      <c r="AL760" s="160"/>
      <c r="AM760" s="160"/>
      <c r="AN760" s="160"/>
      <c r="AO760" s="160"/>
      <c r="AP760" s="160"/>
      <c r="AQ760" s="160"/>
      <c r="AR760" s="160"/>
      <c r="AS760" s="160"/>
      <c r="AT760" s="160"/>
      <c r="AU760" s="160"/>
      <c r="AV760" s="160"/>
      <c r="AW760" s="188"/>
      <c r="AX760" s="180"/>
      <c r="AY760" s="180"/>
      <c r="AZ760" s="180"/>
      <c r="BA760" s="180"/>
      <c r="BB760" s="123"/>
      <c r="BC760" s="189"/>
      <c r="BD760" s="189"/>
      <c r="BE760" s="189"/>
      <c r="BF760" s="189"/>
      <c r="BG760" s="189"/>
      <c r="BI760" s="177"/>
      <c r="BJ760" s="177"/>
      <c r="BK760" s="177"/>
      <c r="BL760" s="177"/>
      <c r="BM760" s="176"/>
      <c r="BN760" s="176"/>
      <c r="BO760" s="153"/>
      <c r="BP760" s="176"/>
      <c r="BQ760" s="177"/>
      <c r="BR760" s="177"/>
      <c r="BS760" s="177"/>
      <c r="BT760" s="155"/>
      <c r="BU760" s="155"/>
      <c r="BV760" s="151"/>
      <c r="BW760" s="151"/>
      <c r="BX760" s="151"/>
      <c r="BY760" s="151"/>
    </row>
    <row r="761" customFormat="false" ht="12.75" hidden="false" customHeight="false" outlineLevel="0" collapsed="false">
      <c r="A761" s="160"/>
      <c r="B761" s="160"/>
      <c r="C761" s="160"/>
      <c r="D761" s="187"/>
      <c r="E761" s="187"/>
      <c r="F761" s="160"/>
      <c r="G761" s="160"/>
      <c r="H761" s="160"/>
      <c r="I761" s="160"/>
      <c r="J761" s="160"/>
      <c r="K761" s="160"/>
      <c r="L761" s="160"/>
      <c r="M761" s="160"/>
      <c r="N761" s="160"/>
      <c r="O761" s="160"/>
      <c r="P761" s="160"/>
      <c r="Q761" s="160"/>
      <c r="R761" s="160"/>
      <c r="S761" s="160"/>
      <c r="T761" s="143"/>
      <c r="U761" s="160"/>
      <c r="V761" s="160"/>
      <c r="W761" s="160"/>
      <c r="X761" s="160"/>
      <c r="Y761" s="160"/>
      <c r="Z761" s="160"/>
      <c r="AA761" s="160"/>
      <c r="AB761" s="160"/>
      <c r="AC761" s="160"/>
      <c r="AD761" s="160"/>
      <c r="AE761" s="160"/>
      <c r="AF761" s="160"/>
      <c r="AG761" s="160"/>
      <c r="AH761" s="160"/>
      <c r="AI761" s="160"/>
      <c r="AJ761" s="160"/>
      <c r="AK761" s="160"/>
      <c r="AL761" s="160"/>
      <c r="AM761" s="160"/>
      <c r="AN761" s="160"/>
      <c r="AO761" s="160"/>
      <c r="AP761" s="160"/>
      <c r="AQ761" s="160"/>
      <c r="AR761" s="160"/>
      <c r="AS761" s="160"/>
      <c r="AT761" s="160"/>
      <c r="AU761" s="160"/>
      <c r="AV761" s="160"/>
      <c r="AW761" s="188"/>
      <c r="AX761" s="180"/>
      <c r="AY761" s="180"/>
      <c r="AZ761" s="180"/>
      <c r="BA761" s="180"/>
      <c r="BB761" s="123"/>
      <c r="BC761" s="189"/>
      <c r="BD761" s="189"/>
      <c r="BE761" s="189"/>
      <c r="BF761" s="189"/>
      <c r="BG761" s="189"/>
      <c r="BI761" s="177"/>
      <c r="BJ761" s="177"/>
      <c r="BK761" s="177"/>
      <c r="BL761" s="177"/>
      <c r="BM761" s="176"/>
      <c r="BN761" s="176"/>
      <c r="BO761" s="153"/>
      <c r="BP761" s="176"/>
      <c r="BQ761" s="177"/>
      <c r="BR761" s="177"/>
      <c r="BS761" s="177"/>
      <c r="BT761" s="155"/>
      <c r="BU761" s="155"/>
      <c r="BV761" s="151"/>
      <c r="BW761" s="151"/>
      <c r="BX761" s="151"/>
      <c r="BY761" s="151"/>
    </row>
    <row r="762" customFormat="false" ht="12.75" hidden="false" customHeight="false" outlineLevel="0" collapsed="false">
      <c r="A762" s="160"/>
      <c r="B762" s="160"/>
      <c r="C762" s="160"/>
      <c r="D762" s="187"/>
      <c r="E762" s="187"/>
      <c r="F762" s="160"/>
      <c r="G762" s="160"/>
      <c r="H762" s="160"/>
      <c r="I762" s="160"/>
      <c r="J762" s="160"/>
      <c r="K762" s="160"/>
      <c r="L762" s="160"/>
      <c r="M762" s="160"/>
      <c r="N762" s="160"/>
      <c r="O762" s="160"/>
      <c r="P762" s="160"/>
      <c r="Q762" s="160"/>
      <c r="R762" s="160"/>
      <c r="S762" s="160"/>
      <c r="T762" s="143"/>
      <c r="U762" s="160"/>
      <c r="V762" s="160"/>
      <c r="W762" s="160"/>
      <c r="X762" s="160"/>
      <c r="Y762" s="160"/>
      <c r="Z762" s="160"/>
      <c r="AA762" s="160"/>
      <c r="AB762" s="160"/>
      <c r="AC762" s="160"/>
      <c r="AD762" s="160"/>
      <c r="AE762" s="160"/>
      <c r="AF762" s="160"/>
      <c r="AG762" s="160"/>
      <c r="AH762" s="160"/>
      <c r="AI762" s="160"/>
      <c r="AJ762" s="160"/>
      <c r="AK762" s="160"/>
      <c r="AL762" s="160"/>
      <c r="AM762" s="160"/>
      <c r="AN762" s="160"/>
      <c r="AO762" s="160"/>
      <c r="AP762" s="160"/>
      <c r="AQ762" s="160"/>
      <c r="AR762" s="160"/>
      <c r="AS762" s="160"/>
      <c r="AT762" s="160"/>
      <c r="AU762" s="160"/>
      <c r="AV762" s="160"/>
      <c r="AW762" s="188"/>
      <c r="AX762" s="180"/>
      <c r="AY762" s="180"/>
      <c r="AZ762" s="180"/>
      <c r="BA762" s="180"/>
      <c r="BB762" s="123"/>
      <c r="BC762" s="189"/>
      <c r="BD762" s="189"/>
      <c r="BE762" s="189"/>
      <c r="BF762" s="189"/>
      <c r="BG762" s="189"/>
      <c r="BI762" s="177"/>
      <c r="BJ762" s="177"/>
      <c r="BK762" s="177"/>
      <c r="BL762" s="177"/>
      <c r="BM762" s="176"/>
      <c r="BN762" s="176"/>
      <c r="BO762" s="153"/>
      <c r="BP762" s="176"/>
      <c r="BQ762" s="177"/>
      <c r="BR762" s="177"/>
      <c r="BS762" s="177"/>
      <c r="BT762" s="155"/>
      <c r="BU762" s="155"/>
      <c r="BV762" s="151"/>
      <c r="BW762" s="151"/>
      <c r="BX762" s="151"/>
      <c r="BY762" s="151"/>
    </row>
    <row r="763" customFormat="false" ht="12.75" hidden="false" customHeight="false" outlineLevel="0" collapsed="false">
      <c r="A763" s="160"/>
      <c r="B763" s="160"/>
      <c r="C763" s="160"/>
      <c r="D763" s="187"/>
      <c r="E763" s="187"/>
      <c r="F763" s="160"/>
      <c r="G763" s="160"/>
      <c r="H763" s="160"/>
      <c r="I763" s="160"/>
      <c r="J763" s="160"/>
      <c r="K763" s="160"/>
      <c r="L763" s="160"/>
      <c r="M763" s="160"/>
      <c r="N763" s="160"/>
      <c r="O763" s="160"/>
      <c r="P763" s="160"/>
      <c r="Q763" s="160"/>
      <c r="R763" s="160"/>
      <c r="S763" s="160"/>
      <c r="T763" s="143"/>
      <c r="U763" s="160"/>
      <c r="V763" s="160"/>
      <c r="W763" s="160"/>
      <c r="X763" s="160"/>
      <c r="Y763" s="160"/>
      <c r="Z763" s="160"/>
      <c r="AA763" s="160"/>
      <c r="AB763" s="160"/>
      <c r="AC763" s="160"/>
      <c r="AD763" s="160"/>
      <c r="AE763" s="160"/>
      <c r="AF763" s="160"/>
      <c r="AG763" s="160"/>
      <c r="AH763" s="160"/>
      <c r="AI763" s="160"/>
      <c r="AJ763" s="160"/>
      <c r="AK763" s="160"/>
      <c r="AL763" s="160"/>
      <c r="AM763" s="160"/>
      <c r="AN763" s="160"/>
      <c r="AO763" s="160"/>
      <c r="AP763" s="160"/>
      <c r="AQ763" s="160"/>
      <c r="AR763" s="160"/>
      <c r="AS763" s="160"/>
      <c r="AT763" s="160"/>
      <c r="AU763" s="160"/>
      <c r="AV763" s="160"/>
      <c r="AW763" s="188"/>
      <c r="AX763" s="180"/>
      <c r="AY763" s="180"/>
      <c r="AZ763" s="180"/>
      <c r="BA763" s="180"/>
      <c r="BB763" s="123"/>
      <c r="BC763" s="189"/>
      <c r="BD763" s="189"/>
      <c r="BE763" s="189"/>
      <c r="BF763" s="189"/>
      <c r="BG763" s="189"/>
      <c r="BI763" s="177"/>
      <c r="BJ763" s="177"/>
      <c r="BK763" s="177"/>
      <c r="BL763" s="177"/>
      <c r="BM763" s="176"/>
      <c r="BN763" s="176"/>
      <c r="BO763" s="153"/>
      <c r="BP763" s="176"/>
      <c r="BQ763" s="177"/>
      <c r="BR763" s="177"/>
      <c r="BS763" s="177"/>
      <c r="BT763" s="155"/>
      <c r="BU763" s="155"/>
      <c r="BV763" s="151"/>
      <c r="BW763" s="151"/>
      <c r="BX763" s="151"/>
      <c r="BY763" s="151"/>
    </row>
    <row r="764" customFormat="false" ht="12.75" hidden="false" customHeight="false" outlineLevel="0" collapsed="false">
      <c r="A764" s="160"/>
      <c r="B764" s="160"/>
      <c r="C764" s="160"/>
      <c r="D764" s="187"/>
      <c r="E764" s="187"/>
      <c r="F764" s="160"/>
      <c r="G764" s="160"/>
      <c r="H764" s="160"/>
      <c r="I764" s="160"/>
      <c r="J764" s="160"/>
      <c r="K764" s="160"/>
      <c r="L764" s="160"/>
      <c r="M764" s="160"/>
      <c r="N764" s="160"/>
      <c r="O764" s="160"/>
      <c r="P764" s="160"/>
      <c r="Q764" s="160"/>
      <c r="R764" s="160"/>
      <c r="S764" s="160"/>
      <c r="T764" s="143"/>
      <c r="U764" s="160"/>
      <c r="V764" s="160"/>
      <c r="W764" s="160"/>
      <c r="X764" s="160"/>
      <c r="Y764" s="160"/>
      <c r="Z764" s="160"/>
      <c r="AA764" s="160"/>
      <c r="AB764" s="160"/>
      <c r="AC764" s="160"/>
      <c r="AD764" s="160"/>
      <c r="AE764" s="160"/>
      <c r="AF764" s="160"/>
      <c r="AG764" s="160"/>
      <c r="AH764" s="160"/>
      <c r="AI764" s="160"/>
      <c r="AJ764" s="160"/>
      <c r="AK764" s="160"/>
      <c r="AL764" s="160"/>
      <c r="AM764" s="160"/>
      <c r="AN764" s="160"/>
      <c r="AO764" s="160"/>
      <c r="AP764" s="160"/>
      <c r="AQ764" s="160"/>
      <c r="AR764" s="160"/>
      <c r="AS764" s="160"/>
      <c r="AT764" s="160"/>
      <c r="AU764" s="160"/>
      <c r="AV764" s="160"/>
      <c r="AW764" s="188"/>
      <c r="AX764" s="180"/>
      <c r="AY764" s="180"/>
      <c r="AZ764" s="180"/>
      <c r="BA764" s="180"/>
      <c r="BB764" s="123"/>
      <c r="BC764" s="189"/>
      <c r="BD764" s="189"/>
      <c r="BE764" s="189"/>
      <c r="BF764" s="189"/>
      <c r="BG764" s="189"/>
      <c r="BI764" s="177"/>
      <c r="BJ764" s="177"/>
      <c r="BK764" s="177"/>
      <c r="BL764" s="177"/>
      <c r="BM764" s="176"/>
      <c r="BN764" s="176"/>
      <c r="BO764" s="153"/>
      <c r="BP764" s="176"/>
      <c r="BQ764" s="177"/>
      <c r="BR764" s="177"/>
      <c r="BS764" s="177"/>
      <c r="BT764" s="155"/>
      <c r="BU764" s="155"/>
      <c r="BV764" s="151"/>
      <c r="BW764" s="151"/>
      <c r="BX764" s="151"/>
      <c r="BY764" s="151"/>
    </row>
    <row r="765" customFormat="false" ht="12.75" hidden="false" customHeight="false" outlineLevel="0" collapsed="false">
      <c r="A765" s="160"/>
      <c r="B765" s="160"/>
      <c r="C765" s="160"/>
      <c r="D765" s="187"/>
      <c r="E765" s="187"/>
      <c r="F765" s="160"/>
      <c r="G765" s="160"/>
      <c r="H765" s="160"/>
      <c r="I765" s="160"/>
      <c r="J765" s="160"/>
      <c r="K765" s="160"/>
      <c r="L765" s="160"/>
      <c r="M765" s="160"/>
      <c r="N765" s="160"/>
      <c r="O765" s="160"/>
      <c r="P765" s="160"/>
      <c r="Q765" s="160"/>
      <c r="R765" s="160"/>
      <c r="S765" s="160"/>
      <c r="T765" s="143"/>
      <c r="U765" s="160"/>
      <c r="V765" s="160"/>
      <c r="W765" s="160"/>
      <c r="X765" s="160"/>
      <c r="Y765" s="160"/>
      <c r="Z765" s="160"/>
      <c r="AA765" s="160"/>
      <c r="AB765" s="160"/>
      <c r="AC765" s="160"/>
      <c r="AD765" s="160"/>
      <c r="AE765" s="160"/>
      <c r="AF765" s="160"/>
      <c r="AG765" s="160"/>
      <c r="AH765" s="160"/>
      <c r="AI765" s="160"/>
      <c r="AJ765" s="160"/>
      <c r="AK765" s="160"/>
      <c r="AL765" s="160"/>
      <c r="AM765" s="160"/>
      <c r="AN765" s="160"/>
      <c r="AO765" s="160"/>
      <c r="AP765" s="160"/>
      <c r="AQ765" s="160"/>
      <c r="AR765" s="160"/>
      <c r="AS765" s="160"/>
      <c r="AT765" s="160"/>
      <c r="AU765" s="160"/>
      <c r="AV765" s="160"/>
      <c r="AW765" s="188"/>
      <c r="AX765" s="180"/>
      <c r="AY765" s="180"/>
      <c r="AZ765" s="180"/>
      <c r="BA765" s="180"/>
      <c r="BB765" s="123"/>
      <c r="BC765" s="189"/>
      <c r="BD765" s="189"/>
      <c r="BE765" s="189"/>
      <c r="BF765" s="189"/>
      <c r="BG765" s="189"/>
      <c r="BI765" s="177"/>
      <c r="BJ765" s="177"/>
      <c r="BK765" s="177"/>
      <c r="BL765" s="177"/>
      <c r="BM765" s="176"/>
      <c r="BN765" s="176"/>
      <c r="BO765" s="153"/>
      <c r="BP765" s="176"/>
      <c r="BQ765" s="177"/>
      <c r="BR765" s="177"/>
      <c r="BS765" s="177"/>
      <c r="BT765" s="155"/>
      <c r="BU765" s="155"/>
      <c r="BV765" s="151"/>
      <c r="BW765" s="151"/>
      <c r="BX765" s="151"/>
      <c r="BY765" s="151"/>
    </row>
    <row r="766" customFormat="false" ht="12.75" hidden="false" customHeight="false" outlineLevel="0" collapsed="false">
      <c r="A766" s="160"/>
      <c r="B766" s="160"/>
      <c r="C766" s="160"/>
      <c r="D766" s="187"/>
      <c r="E766" s="187"/>
      <c r="F766" s="160"/>
      <c r="G766" s="160"/>
      <c r="H766" s="160"/>
      <c r="I766" s="160"/>
      <c r="J766" s="160"/>
      <c r="K766" s="160"/>
      <c r="L766" s="160"/>
      <c r="M766" s="160"/>
      <c r="N766" s="160"/>
      <c r="O766" s="160"/>
      <c r="P766" s="160"/>
      <c r="Q766" s="160"/>
      <c r="R766" s="160"/>
      <c r="S766" s="160"/>
      <c r="T766" s="143"/>
      <c r="U766" s="160"/>
      <c r="V766" s="160"/>
      <c r="W766" s="160"/>
      <c r="X766" s="160"/>
      <c r="Y766" s="160"/>
      <c r="Z766" s="160"/>
      <c r="AA766" s="160"/>
      <c r="AB766" s="160"/>
      <c r="AC766" s="160"/>
      <c r="AD766" s="160"/>
      <c r="AE766" s="160"/>
      <c r="AF766" s="160"/>
      <c r="AG766" s="160"/>
      <c r="AH766" s="160"/>
      <c r="AI766" s="160"/>
      <c r="AJ766" s="160"/>
      <c r="AK766" s="160"/>
      <c r="AL766" s="160"/>
      <c r="AM766" s="160"/>
      <c r="AN766" s="160"/>
      <c r="AO766" s="160"/>
      <c r="AP766" s="160"/>
      <c r="AQ766" s="160"/>
      <c r="AR766" s="160"/>
      <c r="AS766" s="160"/>
      <c r="AT766" s="160"/>
      <c r="AU766" s="160"/>
      <c r="AV766" s="160"/>
      <c r="AW766" s="188"/>
      <c r="AX766" s="180"/>
      <c r="AY766" s="180"/>
      <c r="AZ766" s="180"/>
      <c r="BA766" s="180"/>
      <c r="BB766" s="123"/>
      <c r="BC766" s="189"/>
      <c r="BD766" s="189"/>
      <c r="BE766" s="189"/>
      <c r="BF766" s="189"/>
      <c r="BG766" s="189"/>
      <c r="BI766" s="177"/>
      <c r="BJ766" s="177"/>
      <c r="BK766" s="177"/>
      <c r="BL766" s="177"/>
      <c r="BM766" s="176"/>
      <c r="BN766" s="176"/>
      <c r="BO766" s="153"/>
      <c r="BP766" s="176"/>
      <c r="BQ766" s="177"/>
      <c r="BR766" s="177"/>
      <c r="BS766" s="177"/>
      <c r="BT766" s="155"/>
      <c r="BU766" s="155"/>
      <c r="BV766" s="151"/>
      <c r="BW766" s="151"/>
      <c r="BX766" s="151"/>
      <c r="BY766" s="151"/>
    </row>
    <row r="767" customFormat="false" ht="12.75" hidden="false" customHeight="false" outlineLevel="0" collapsed="false">
      <c r="A767" s="160"/>
      <c r="B767" s="160"/>
      <c r="C767" s="160"/>
      <c r="D767" s="187"/>
      <c r="E767" s="187"/>
      <c r="F767" s="160"/>
      <c r="G767" s="160"/>
      <c r="H767" s="160"/>
      <c r="I767" s="160"/>
      <c r="J767" s="160"/>
      <c r="K767" s="160"/>
      <c r="L767" s="160"/>
      <c r="M767" s="160"/>
      <c r="N767" s="160"/>
      <c r="O767" s="160"/>
      <c r="P767" s="160"/>
      <c r="Q767" s="160"/>
      <c r="R767" s="160"/>
      <c r="S767" s="160"/>
      <c r="T767" s="143"/>
      <c r="U767" s="160"/>
      <c r="V767" s="160"/>
      <c r="W767" s="160"/>
      <c r="X767" s="160"/>
      <c r="Y767" s="160"/>
      <c r="Z767" s="160"/>
      <c r="AA767" s="160"/>
      <c r="AB767" s="160"/>
      <c r="AC767" s="160"/>
      <c r="AD767" s="160"/>
      <c r="AE767" s="160"/>
      <c r="AF767" s="160"/>
      <c r="AG767" s="160"/>
      <c r="AH767" s="160"/>
      <c r="AI767" s="160"/>
      <c r="AJ767" s="160"/>
      <c r="AK767" s="160"/>
      <c r="AL767" s="160"/>
      <c r="AM767" s="160"/>
      <c r="AN767" s="160"/>
      <c r="AO767" s="160"/>
      <c r="AP767" s="160"/>
      <c r="AQ767" s="160"/>
      <c r="AR767" s="160"/>
      <c r="AS767" s="160"/>
      <c r="AT767" s="160"/>
      <c r="AU767" s="160"/>
      <c r="AV767" s="160"/>
      <c r="AW767" s="188"/>
      <c r="AX767" s="180"/>
      <c r="AY767" s="180"/>
      <c r="AZ767" s="180"/>
      <c r="BA767" s="180"/>
      <c r="BB767" s="123"/>
      <c r="BC767" s="189"/>
      <c r="BD767" s="189"/>
      <c r="BE767" s="189"/>
      <c r="BF767" s="189"/>
      <c r="BG767" s="189"/>
      <c r="BI767" s="177"/>
      <c r="BJ767" s="177"/>
      <c r="BK767" s="177"/>
      <c r="BL767" s="177"/>
      <c r="BM767" s="176"/>
      <c r="BN767" s="176"/>
      <c r="BO767" s="153"/>
      <c r="BP767" s="176"/>
      <c r="BQ767" s="177"/>
      <c r="BR767" s="177"/>
      <c r="BS767" s="177"/>
      <c r="BT767" s="155"/>
      <c r="BU767" s="155"/>
      <c r="BV767" s="151"/>
      <c r="BW767" s="151"/>
      <c r="BX767" s="151"/>
      <c r="BY767" s="151"/>
    </row>
    <row r="768" customFormat="false" ht="12.75" hidden="false" customHeight="false" outlineLevel="0" collapsed="false">
      <c r="A768" s="160"/>
      <c r="B768" s="160"/>
      <c r="C768" s="160"/>
      <c r="D768" s="187"/>
      <c r="E768" s="187"/>
      <c r="F768" s="160"/>
      <c r="G768" s="160"/>
      <c r="H768" s="160"/>
      <c r="I768" s="160"/>
      <c r="J768" s="160"/>
      <c r="K768" s="160"/>
      <c r="L768" s="160"/>
      <c r="M768" s="160"/>
      <c r="N768" s="160"/>
      <c r="O768" s="160"/>
      <c r="P768" s="160"/>
      <c r="Q768" s="160"/>
      <c r="R768" s="160"/>
      <c r="S768" s="160"/>
      <c r="T768" s="143"/>
      <c r="U768" s="160"/>
      <c r="V768" s="160"/>
      <c r="W768" s="160"/>
      <c r="X768" s="160"/>
      <c r="Y768" s="160"/>
      <c r="Z768" s="160"/>
      <c r="AA768" s="160"/>
      <c r="AB768" s="160"/>
      <c r="AC768" s="160"/>
      <c r="AD768" s="160"/>
      <c r="AE768" s="160"/>
      <c r="AF768" s="160"/>
      <c r="AG768" s="160"/>
      <c r="AH768" s="160"/>
      <c r="AI768" s="160"/>
      <c r="AJ768" s="160"/>
      <c r="AK768" s="160"/>
      <c r="AL768" s="160"/>
      <c r="AM768" s="160"/>
      <c r="AN768" s="160"/>
      <c r="AO768" s="160"/>
      <c r="AP768" s="160"/>
      <c r="AQ768" s="160"/>
      <c r="AR768" s="160"/>
      <c r="AS768" s="160"/>
      <c r="AT768" s="160"/>
      <c r="AU768" s="160"/>
      <c r="AV768" s="160"/>
      <c r="AW768" s="188"/>
      <c r="AX768" s="180"/>
      <c r="AY768" s="180"/>
      <c r="AZ768" s="180"/>
      <c r="BA768" s="180"/>
      <c r="BB768" s="123"/>
      <c r="BC768" s="189"/>
      <c r="BD768" s="189"/>
      <c r="BE768" s="189"/>
      <c r="BF768" s="189"/>
      <c r="BG768" s="189"/>
      <c r="BI768" s="177"/>
      <c r="BJ768" s="177"/>
      <c r="BK768" s="177"/>
      <c r="BL768" s="177"/>
      <c r="BM768" s="176"/>
      <c r="BN768" s="176"/>
      <c r="BO768" s="153"/>
      <c r="BP768" s="176"/>
      <c r="BQ768" s="177"/>
      <c r="BR768" s="177"/>
      <c r="BS768" s="177"/>
      <c r="BT768" s="155"/>
      <c r="BU768" s="155"/>
      <c r="BV768" s="151"/>
      <c r="BW768" s="151"/>
      <c r="BX768" s="151"/>
      <c r="BY768" s="151"/>
    </row>
    <row r="769" customFormat="false" ht="12.75" hidden="false" customHeight="false" outlineLevel="0" collapsed="false">
      <c r="A769" s="160"/>
      <c r="B769" s="199"/>
      <c r="C769" s="199"/>
      <c r="D769" s="200"/>
      <c r="E769" s="200"/>
      <c r="F769" s="160"/>
      <c r="G769" s="201"/>
      <c r="H769" s="201"/>
      <c r="I769" s="201"/>
      <c r="J769" s="160"/>
      <c r="K769" s="201"/>
      <c r="L769" s="201"/>
      <c r="M769" s="201"/>
      <c r="N769" s="201"/>
      <c r="O769" s="201"/>
      <c r="P769" s="201"/>
      <c r="Q769" s="201"/>
      <c r="R769" s="201"/>
      <c r="S769" s="201"/>
      <c r="T769" s="144"/>
      <c r="U769" s="201"/>
      <c r="V769" s="201"/>
      <c r="W769" s="201"/>
      <c r="X769" s="201"/>
      <c r="Y769" s="199"/>
      <c r="Z769" s="199"/>
      <c r="AA769" s="160"/>
      <c r="AB769" s="160"/>
      <c r="AC769" s="201"/>
      <c r="AD769" s="201"/>
      <c r="AE769" s="201"/>
      <c r="AF769" s="201"/>
      <c r="AG769" s="201"/>
      <c r="AH769" s="201"/>
      <c r="AI769" s="201"/>
      <c r="AJ769" s="201"/>
      <c r="AK769" s="201"/>
      <c r="AL769" s="201"/>
      <c r="AM769" s="201"/>
      <c r="AN769" s="199"/>
      <c r="AO769" s="201"/>
      <c r="AP769" s="201"/>
      <c r="AQ769" s="201"/>
      <c r="AR769" s="199"/>
      <c r="AS769" s="199"/>
      <c r="AT769" s="201"/>
      <c r="AU769" s="201"/>
      <c r="AV769" s="201"/>
      <c r="AW769" s="199"/>
      <c r="AX769" s="180"/>
      <c r="AY769" s="180"/>
      <c r="AZ769" s="180"/>
      <c r="BA769" s="180"/>
      <c r="BB769" s="123"/>
      <c r="BC769" s="189"/>
      <c r="BD769" s="189"/>
      <c r="BE769" s="189"/>
      <c r="BF769" s="189"/>
      <c r="BG769" s="189"/>
      <c r="BI769" s="177"/>
      <c r="BJ769" s="177"/>
      <c r="BK769" s="177"/>
      <c r="BL769" s="177"/>
      <c r="BM769" s="176"/>
      <c r="BN769" s="176"/>
      <c r="BO769" s="153"/>
      <c r="BP769" s="176"/>
      <c r="BQ769" s="177"/>
      <c r="BR769" s="177"/>
      <c r="BS769" s="177"/>
      <c r="BT769" s="155"/>
      <c r="BU769" s="155"/>
      <c r="BV769" s="151"/>
      <c r="BW769" s="151"/>
      <c r="BX769" s="151"/>
      <c r="BY769" s="151"/>
    </row>
    <row r="770" customFormat="false" ht="12.75" hidden="false" customHeight="false" outlineLevel="0" collapsed="false">
      <c r="A770" s="160"/>
      <c r="B770" s="199"/>
      <c r="C770" s="199"/>
      <c r="D770" s="200"/>
      <c r="E770" s="200"/>
      <c r="F770" s="160"/>
      <c r="G770" s="201"/>
      <c r="H770" s="201"/>
      <c r="I770" s="201"/>
      <c r="J770" s="160"/>
      <c r="K770" s="201"/>
      <c r="L770" s="201"/>
      <c r="M770" s="201"/>
      <c r="N770" s="201"/>
      <c r="O770" s="201"/>
      <c r="P770" s="201"/>
      <c r="Q770" s="201"/>
      <c r="R770" s="201"/>
      <c r="S770" s="201"/>
      <c r="T770" s="144"/>
      <c r="U770" s="201"/>
      <c r="V770" s="201"/>
      <c r="W770" s="201"/>
      <c r="X770" s="201"/>
      <c r="Y770" s="199"/>
      <c r="Z770" s="199"/>
      <c r="AA770" s="160"/>
      <c r="AB770" s="160"/>
      <c r="AC770" s="201"/>
      <c r="AD770" s="201"/>
      <c r="AE770" s="201"/>
      <c r="AF770" s="201"/>
      <c r="AG770" s="201"/>
      <c r="AH770" s="201"/>
      <c r="AI770" s="201"/>
      <c r="AJ770" s="201"/>
      <c r="AK770" s="201"/>
      <c r="AL770" s="201"/>
      <c r="AM770" s="201"/>
      <c r="AN770" s="199"/>
      <c r="AO770" s="201"/>
      <c r="AP770" s="201"/>
      <c r="AQ770" s="201"/>
      <c r="AR770" s="199"/>
      <c r="AS770" s="199"/>
      <c r="AT770" s="201"/>
      <c r="AU770" s="201"/>
      <c r="AV770" s="201"/>
      <c r="AW770" s="199"/>
      <c r="AX770" s="180"/>
      <c r="AY770" s="180"/>
      <c r="AZ770" s="180"/>
      <c r="BA770" s="180"/>
      <c r="BB770" s="123"/>
      <c r="BC770" s="189"/>
      <c r="BD770" s="189"/>
      <c r="BE770" s="189"/>
      <c r="BF770" s="189"/>
      <c r="BG770" s="189"/>
      <c r="BI770" s="177"/>
      <c r="BJ770" s="177"/>
      <c r="BK770" s="177"/>
      <c r="BL770" s="177"/>
      <c r="BM770" s="176"/>
      <c r="BN770" s="176"/>
      <c r="BO770" s="153"/>
      <c r="BP770" s="176"/>
      <c r="BQ770" s="177"/>
      <c r="BR770" s="177"/>
      <c r="BS770" s="177"/>
      <c r="BT770" s="155"/>
      <c r="BU770" s="155"/>
      <c r="BV770" s="151"/>
      <c r="BW770" s="151"/>
      <c r="BX770" s="151"/>
      <c r="BY770" s="151"/>
    </row>
    <row r="771" customFormat="false" ht="12.75" hidden="false" customHeight="false" outlineLevel="0" collapsed="false">
      <c r="A771" s="160"/>
      <c r="B771" s="199"/>
      <c r="C771" s="199"/>
      <c r="D771" s="200"/>
      <c r="E771" s="200"/>
      <c r="F771" s="160"/>
      <c r="G771" s="201"/>
      <c r="H771" s="201"/>
      <c r="I771" s="201"/>
      <c r="J771" s="160"/>
      <c r="K771" s="201"/>
      <c r="L771" s="201"/>
      <c r="M771" s="201"/>
      <c r="N771" s="201"/>
      <c r="O771" s="201"/>
      <c r="P771" s="201"/>
      <c r="Q771" s="201"/>
      <c r="R771" s="201"/>
      <c r="S771" s="201"/>
      <c r="T771" s="144"/>
      <c r="U771" s="201"/>
      <c r="V771" s="201"/>
      <c r="W771" s="201"/>
      <c r="X771" s="201"/>
      <c r="Y771" s="199"/>
      <c r="Z771" s="199"/>
      <c r="AA771" s="160"/>
      <c r="AB771" s="160"/>
      <c r="AC771" s="201"/>
      <c r="AD771" s="201"/>
      <c r="AE771" s="201"/>
      <c r="AF771" s="201"/>
      <c r="AG771" s="201"/>
      <c r="AH771" s="201"/>
      <c r="AI771" s="201"/>
      <c r="AJ771" s="201"/>
      <c r="AK771" s="201"/>
      <c r="AL771" s="201"/>
      <c r="AM771" s="201"/>
      <c r="AN771" s="199"/>
      <c r="AO771" s="201"/>
      <c r="AP771" s="201"/>
      <c r="AQ771" s="201"/>
      <c r="AR771" s="199"/>
      <c r="AS771" s="199"/>
      <c r="AT771" s="201"/>
      <c r="AU771" s="201"/>
      <c r="AV771" s="201"/>
      <c r="AW771" s="199"/>
      <c r="AX771" s="180"/>
      <c r="AY771" s="180"/>
      <c r="AZ771" s="180"/>
      <c r="BA771" s="180"/>
      <c r="BB771" s="123"/>
      <c r="BC771" s="189"/>
      <c r="BD771" s="189"/>
      <c r="BE771" s="189"/>
      <c r="BF771" s="189"/>
      <c r="BG771" s="189"/>
      <c r="BI771" s="177"/>
      <c r="BJ771" s="177"/>
      <c r="BK771" s="177"/>
      <c r="BL771" s="177"/>
      <c r="BM771" s="176"/>
      <c r="BN771" s="176"/>
      <c r="BO771" s="153"/>
      <c r="BP771" s="176"/>
      <c r="BQ771" s="177"/>
      <c r="BR771" s="177"/>
      <c r="BS771" s="177"/>
      <c r="BT771" s="155"/>
      <c r="BU771" s="155"/>
      <c r="BV771" s="151"/>
      <c r="BW771" s="151"/>
      <c r="BX771" s="151"/>
      <c r="BY771" s="151"/>
    </row>
    <row r="772" customFormat="false" ht="12.75" hidden="false" customHeight="false" outlineLevel="0" collapsed="false">
      <c r="A772" s="160"/>
      <c r="B772" s="199"/>
      <c r="C772" s="199"/>
      <c r="D772" s="200"/>
      <c r="E772" s="200"/>
      <c r="F772" s="160"/>
      <c r="G772" s="201"/>
      <c r="H772" s="201"/>
      <c r="I772" s="201"/>
      <c r="J772" s="160"/>
      <c r="K772" s="201"/>
      <c r="L772" s="201"/>
      <c r="M772" s="201"/>
      <c r="N772" s="201"/>
      <c r="O772" s="201"/>
      <c r="P772" s="201"/>
      <c r="Q772" s="201"/>
      <c r="R772" s="201"/>
      <c r="S772" s="201"/>
      <c r="T772" s="144"/>
      <c r="U772" s="201"/>
      <c r="V772" s="201"/>
      <c r="W772" s="201"/>
      <c r="X772" s="201"/>
      <c r="Y772" s="199"/>
      <c r="Z772" s="199"/>
      <c r="AA772" s="160"/>
      <c r="AB772" s="160"/>
      <c r="AC772" s="201"/>
      <c r="AD772" s="201"/>
      <c r="AE772" s="201"/>
      <c r="AF772" s="201"/>
      <c r="AG772" s="201"/>
      <c r="AH772" s="201"/>
      <c r="AI772" s="201"/>
      <c r="AJ772" s="201"/>
      <c r="AK772" s="201"/>
      <c r="AL772" s="201"/>
      <c r="AM772" s="201"/>
      <c r="AN772" s="199"/>
      <c r="AO772" s="201"/>
      <c r="AP772" s="201"/>
      <c r="AQ772" s="201"/>
      <c r="AR772" s="199"/>
      <c r="AS772" s="199"/>
      <c r="AT772" s="201"/>
      <c r="AU772" s="201"/>
      <c r="AV772" s="201"/>
      <c r="AW772" s="199"/>
      <c r="AX772" s="180"/>
      <c r="AY772" s="180"/>
      <c r="AZ772" s="180"/>
      <c r="BA772" s="180"/>
      <c r="BB772" s="123"/>
      <c r="BC772" s="189"/>
      <c r="BD772" s="189"/>
      <c r="BE772" s="189"/>
      <c r="BF772" s="189"/>
      <c r="BG772" s="189"/>
      <c r="BI772" s="177"/>
      <c r="BJ772" s="177"/>
      <c r="BK772" s="177"/>
      <c r="BL772" s="177"/>
      <c r="BM772" s="176"/>
      <c r="BN772" s="176"/>
      <c r="BO772" s="153"/>
      <c r="BP772" s="176"/>
      <c r="BQ772" s="177"/>
      <c r="BR772" s="177"/>
      <c r="BS772" s="177"/>
      <c r="BT772" s="155"/>
      <c r="BU772" s="155"/>
      <c r="BV772" s="151"/>
      <c r="BW772" s="151"/>
      <c r="BX772" s="151"/>
      <c r="BY772" s="151"/>
    </row>
    <row r="773" customFormat="false" ht="12.75" hidden="false" customHeight="false" outlineLevel="0" collapsed="false">
      <c r="A773" s="160"/>
      <c r="B773" s="199"/>
      <c r="C773" s="199"/>
      <c r="D773" s="200"/>
      <c r="E773" s="200"/>
      <c r="F773" s="160"/>
      <c r="G773" s="201"/>
      <c r="H773" s="201"/>
      <c r="I773" s="201"/>
      <c r="J773" s="160"/>
      <c r="K773" s="201"/>
      <c r="L773" s="201"/>
      <c r="M773" s="201"/>
      <c r="N773" s="201"/>
      <c r="O773" s="201"/>
      <c r="P773" s="201"/>
      <c r="Q773" s="201"/>
      <c r="R773" s="201"/>
      <c r="S773" s="201"/>
      <c r="T773" s="144"/>
      <c r="U773" s="201"/>
      <c r="V773" s="201"/>
      <c r="W773" s="201"/>
      <c r="X773" s="201"/>
      <c r="Y773" s="199"/>
      <c r="Z773" s="199"/>
      <c r="AA773" s="160"/>
      <c r="AB773" s="160"/>
      <c r="AC773" s="201"/>
      <c r="AD773" s="201"/>
      <c r="AE773" s="201"/>
      <c r="AF773" s="201"/>
      <c r="AG773" s="201"/>
      <c r="AH773" s="201"/>
      <c r="AI773" s="201"/>
      <c r="AJ773" s="201"/>
      <c r="AK773" s="201"/>
      <c r="AL773" s="201"/>
      <c r="AM773" s="201"/>
      <c r="AN773" s="199"/>
      <c r="AO773" s="201"/>
      <c r="AP773" s="201"/>
      <c r="AQ773" s="201"/>
      <c r="AR773" s="199"/>
      <c r="AS773" s="199"/>
      <c r="AT773" s="201"/>
      <c r="AU773" s="201"/>
      <c r="AV773" s="201"/>
      <c r="AW773" s="199"/>
      <c r="AX773" s="180"/>
      <c r="AY773" s="180"/>
      <c r="AZ773" s="180"/>
      <c r="BA773" s="180"/>
      <c r="BB773" s="123"/>
      <c r="BC773" s="189"/>
      <c r="BD773" s="189"/>
      <c r="BE773" s="189"/>
      <c r="BF773" s="189"/>
      <c r="BG773" s="189"/>
      <c r="BI773" s="177"/>
      <c r="BJ773" s="177"/>
      <c r="BK773" s="177"/>
      <c r="BL773" s="177"/>
      <c r="BM773" s="176"/>
      <c r="BN773" s="176"/>
      <c r="BO773" s="153"/>
      <c r="BP773" s="176"/>
      <c r="BQ773" s="177"/>
      <c r="BR773" s="177"/>
      <c r="BS773" s="177"/>
      <c r="BT773" s="155"/>
      <c r="BU773" s="155"/>
      <c r="BV773" s="151"/>
      <c r="BW773" s="151"/>
      <c r="BX773" s="151"/>
      <c r="BY773"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C579"/>
  <sheetViews>
    <sheetView showFormulas="false" showGridLines="true" showRowColHeaders="true" showZeros="true" rightToLeft="false" tabSelected="false" showOutlineSymbols="true" defaultGridColor="true" view="normal" topLeftCell="M1" colorId="64" zoomScale="98" zoomScaleNormal="98" zoomScalePageLayoutView="100" workbookViewId="0">
      <selection pane="topLeft" activeCell="M4" activeCellId="0" sqref="M4"/>
    </sheetView>
  </sheetViews>
  <sheetFormatPr defaultColWidth="9.0390625" defaultRowHeight="12.75" zeroHeight="false" outlineLevelRow="0" outlineLevelCol="0"/>
  <cols>
    <col collapsed="false" customWidth="true" hidden="false" outlineLevel="0" max="1" min="1" style="120" width="24.29"/>
    <col collapsed="false" customWidth="true" hidden="false" outlineLevel="0" max="2" min="2" style="120" width="16.71"/>
    <col collapsed="false" customWidth="true" hidden="false" outlineLevel="0" max="13" min="3" style="120" width="14.01"/>
    <col collapsed="false" customWidth="true" hidden="false" outlineLevel="0" max="15" min="15" style="177" width="31.57"/>
    <col collapsed="false" customWidth="true" hidden="false" outlineLevel="0" max="16" min="16" style="177" width="24"/>
    <col collapsed="false" customWidth="true" hidden="false" outlineLevel="0" max="17" min="17" style="177" width="15.15"/>
    <col collapsed="false" customWidth="true" hidden="false" outlineLevel="0" max="18" min="18" style="177" width="17.43"/>
    <col collapsed="false" customWidth="true" hidden="false" outlineLevel="0" max="19" min="19" style="121" width="22.01"/>
    <col collapsed="false" customWidth="true" hidden="false" outlineLevel="0" max="20" min="20" style="121" width="24.41"/>
    <col collapsed="false" customWidth="true" hidden="false" outlineLevel="0" max="21" min="21" style="121" width="19.31"/>
    <col collapsed="false" customWidth="true" hidden="false" outlineLevel="0" max="22" min="22" style="0" width="13.86"/>
    <col collapsed="false" customWidth="true" hidden="false" outlineLevel="0" max="23" min="23" style="0" width="14.86"/>
    <col collapsed="false" customWidth="true" hidden="false" outlineLevel="0" max="24" min="24" style="0" width="13.02"/>
    <col collapsed="false" customWidth="true" hidden="false" outlineLevel="0" max="25" min="25" style="0" width="16.14"/>
    <col collapsed="false" customWidth="true" hidden="false" outlineLevel="0" max="27" min="27" style="0" width="40.57"/>
    <col collapsed="false" customWidth="true" hidden="false" outlineLevel="0" max="28" min="28" style="0" width="51.59"/>
    <col collapsed="false" customWidth="true" hidden="false" outlineLevel="0" max="29" min="29" style="0" width="59.29"/>
  </cols>
  <sheetData>
    <row r="1" customFormat="false" ht="48"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204"/>
      <c r="W2" s="204"/>
      <c r="X2" s="204"/>
      <c r="Y2" s="204"/>
      <c r="AA2" s="203"/>
      <c r="AB2" s="203"/>
    </row>
    <row r="3" customFormat="false" ht="48" hidden="false" customHeight="false" outlineLevel="0" collapsed="false">
      <c r="A3" s="137" t="s">
        <v>11850</v>
      </c>
      <c r="B3" s="137" t="s">
        <v>11851</v>
      </c>
      <c r="C3" s="137" t="s">
        <v>11852</v>
      </c>
      <c r="D3" s="137" t="s">
        <v>11853</v>
      </c>
      <c r="E3" s="137" t="s">
        <v>11854</v>
      </c>
      <c r="F3" s="137" t="s">
        <v>11855</v>
      </c>
      <c r="G3" s="137" t="s">
        <v>11856</v>
      </c>
      <c r="H3" s="137" t="s">
        <v>11857</v>
      </c>
      <c r="I3" s="137" t="s">
        <v>11858</v>
      </c>
      <c r="J3" s="137" t="s">
        <v>11859</v>
      </c>
      <c r="K3" s="137" t="s">
        <v>11860</v>
      </c>
      <c r="L3" s="137" t="s">
        <v>11861</v>
      </c>
      <c r="M3" s="137" t="s">
        <v>11862</v>
      </c>
      <c r="N3" s="138"/>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c r="AC7" s="180"/>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c r="AC12" s="180"/>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c r="AC13" s="180"/>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row r="15" customFormat="false" ht="12.75" hidden="false" customHeight="false" outlineLevel="0" collapsed="false">
      <c r="O15" s="204"/>
      <c r="P15" s="204"/>
      <c r="Q15" s="204"/>
      <c r="R15" s="155"/>
      <c r="S15" s="204"/>
      <c r="T15" s="155"/>
      <c r="U15" s="155"/>
      <c r="V15" s="204"/>
      <c r="W15" s="204"/>
      <c r="X15" s="204"/>
      <c r="Y15" s="204"/>
    </row>
    <row r="16" customFormat="false" ht="12.75" hidden="false" customHeight="false" outlineLevel="0" collapsed="false">
      <c r="O16" s="204"/>
      <c r="P16" s="204"/>
      <c r="Q16" s="204"/>
      <c r="R16" s="155"/>
      <c r="S16" s="204"/>
      <c r="T16" s="155"/>
      <c r="U16" s="155"/>
      <c r="V16" s="204"/>
      <c r="W16" s="204"/>
      <c r="X16" s="204"/>
      <c r="Y16" s="204"/>
    </row>
    <row r="17" customFormat="false" ht="12.75" hidden="false" customHeight="false" outlineLevel="0" collapsed="false">
      <c r="O17" s="204"/>
      <c r="P17" s="204"/>
      <c r="Q17" s="204"/>
      <c r="R17" s="155"/>
      <c r="S17" s="204"/>
      <c r="T17" s="155"/>
      <c r="U17" s="155"/>
      <c r="V17" s="204"/>
      <c r="W17" s="204"/>
      <c r="X17" s="204"/>
      <c r="Y17" s="204"/>
    </row>
    <row r="18" customFormat="false" ht="12.75" hidden="false" customHeight="false" outlineLevel="0" collapsed="false">
      <c r="O18" s="204"/>
      <c r="P18" s="204"/>
      <c r="Q18" s="204"/>
      <c r="R18" s="155"/>
      <c r="S18" s="204"/>
      <c r="T18" s="155"/>
      <c r="U18" s="155"/>
      <c r="V18" s="204"/>
      <c r="W18" s="204"/>
      <c r="X18" s="204"/>
      <c r="Y18" s="204"/>
    </row>
    <row r="19" customFormat="false" ht="12.75" hidden="false" customHeight="false" outlineLevel="0" collapsed="false">
      <c r="O19" s="204"/>
      <c r="P19" s="204"/>
      <c r="Q19" s="204"/>
      <c r="R19" s="155"/>
      <c r="S19" s="204"/>
      <c r="T19" s="155"/>
      <c r="U19" s="155"/>
      <c r="V19" s="204"/>
      <c r="W19" s="204"/>
      <c r="X19" s="204"/>
      <c r="Y19" s="204"/>
    </row>
    <row r="20" customFormat="false" ht="12.75" hidden="false" customHeight="false" outlineLevel="0" collapsed="false">
      <c r="O20" s="204"/>
      <c r="P20" s="204"/>
      <c r="Q20" s="204"/>
      <c r="R20" s="155"/>
      <c r="S20" s="204"/>
      <c r="T20" s="155"/>
      <c r="U20" s="155"/>
      <c r="V20" s="204"/>
      <c r="W20" s="204"/>
      <c r="X20" s="204"/>
      <c r="Y20" s="204"/>
    </row>
    <row r="21" customFormat="false" ht="12.75" hidden="false" customHeight="false" outlineLevel="0" collapsed="false">
      <c r="O21" s="204"/>
      <c r="P21" s="204"/>
      <c r="Q21" s="204"/>
      <c r="R21" s="155"/>
      <c r="S21" s="204"/>
      <c r="T21" s="155"/>
      <c r="U21" s="155"/>
      <c r="V21" s="204"/>
      <c r="W21" s="204"/>
      <c r="X21" s="204"/>
      <c r="Y21" s="204"/>
    </row>
    <row r="22" customFormat="false" ht="12.75" hidden="false" customHeight="false" outlineLevel="0" collapsed="false">
      <c r="O22" s="204"/>
      <c r="P22" s="204"/>
      <c r="Q22" s="204"/>
      <c r="R22" s="155"/>
      <c r="S22" s="204"/>
      <c r="T22" s="155"/>
      <c r="U22" s="155"/>
      <c r="V22" s="204"/>
      <c r="W22" s="204"/>
      <c r="X22" s="204"/>
      <c r="Y22" s="204"/>
    </row>
    <row r="23" customFormat="false" ht="12.75" hidden="false" customHeight="false" outlineLevel="0" collapsed="false">
      <c r="O23" s="204"/>
      <c r="P23" s="204"/>
      <c r="Q23" s="204"/>
      <c r="R23" s="155"/>
      <c r="S23" s="204"/>
      <c r="T23" s="155"/>
      <c r="U23" s="155"/>
      <c r="V23" s="204"/>
      <c r="W23" s="204"/>
      <c r="X23" s="204"/>
      <c r="Y23" s="204"/>
    </row>
    <row r="24" customFormat="false" ht="12.75" hidden="false" customHeight="false" outlineLevel="0" collapsed="false">
      <c r="O24" s="204"/>
      <c r="P24" s="204"/>
      <c r="Q24" s="204"/>
      <c r="R24" s="155"/>
      <c r="S24" s="204"/>
      <c r="T24" s="155"/>
      <c r="U24" s="155"/>
      <c r="V24" s="204"/>
      <c r="W24" s="204"/>
      <c r="X24" s="204"/>
      <c r="Y24" s="204"/>
    </row>
    <row r="25" customFormat="false" ht="12.75" hidden="false" customHeight="false" outlineLevel="0" collapsed="false">
      <c r="O25" s="204"/>
      <c r="P25" s="204"/>
      <c r="Q25" s="204"/>
      <c r="R25" s="155"/>
      <c r="S25" s="204"/>
      <c r="T25" s="155"/>
      <c r="U25" s="155"/>
      <c r="V25" s="204"/>
      <c r="W25" s="204"/>
      <c r="X25" s="204"/>
      <c r="Y25" s="204"/>
    </row>
    <row r="26" customFormat="false" ht="12.75" hidden="false" customHeight="false" outlineLevel="0" collapsed="false">
      <c r="O26" s="204"/>
      <c r="P26" s="204"/>
      <c r="Q26" s="204"/>
      <c r="R26" s="155"/>
      <c r="S26" s="204"/>
      <c r="T26" s="155"/>
      <c r="U26" s="155"/>
      <c r="V26" s="204"/>
      <c r="W26" s="204"/>
      <c r="X26" s="204"/>
      <c r="Y26" s="204"/>
    </row>
    <row r="27" customFormat="false" ht="12.75" hidden="false" customHeight="false" outlineLevel="0" collapsed="false">
      <c r="O27" s="204"/>
      <c r="P27" s="204"/>
      <c r="Q27" s="204"/>
      <c r="R27" s="155"/>
      <c r="S27" s="204"/>
      <c r="T27" s="155"/>
      <c r="U27" s="155"/>
      <c r="V27" s="204"/>
      <c r="W27" s="204"/>
      <c r="X27" s="204"/>
      <c r="Y27" s="204"/>
    </row>
    <row r="28" customFormat="false" ht="12.75" hidden="false" customHeight="false" outlineLevel="0" collapsed="false">
      <c r="O28" s="204"/>
      <c r="P28" s="204"/>
      <c r="Q28" s="204"/>
      <c r="R28" s="155"/>
      <c r="S28" s="204"/>
      <c r="T28" s="155"/>
      <c r="U28" s="155"/>
      <c r="V28" s="204"/>
      <c r="W28" s="204"/>
      <c r="X28" s="204"/>
      <c r="Y28" s="204"/>
    </row>
    <row r="29" customFormat="false" ht="12.75" hidden="false" customHeight="false" outlineLevel="0" collapsed="false">
      <c r="O29" s="204"/>
      <c r="P29" s="204"/>
      <c r="Q29" s="204"/>
      <c r="R29" s="155"/>
      <c r="S29" s="204"/>
      <c r="T29" s="155"/>
      <c r="U29" s="155"/>
      <c r="V29" s="204"/>
      <c r="W29" s="204"/>
      <c r="X29" s="204"/>
      <c r="Y29" s="204"/>
    </row>
    <row r="30" customFormat="false" ht="12.75" hidden="false" customHeight="false" outlineLevel="0" collapsed="false">
      <c r="O30" s="204"/>
      <c r="P30" s="204"/>
      <c r="Q30" s="204"/>
      <c r="R30" s="155"/>
      <c r="S30" s="204"/>
      <c r="T30" s="155"/>
      <c r="U30" s="155"/>
      <c r="V30" s="204"/>
      <c r="W30" s="204"/>
      <c r="X30" s="204"/>
      <c r="Y30" s="204"/>
    </row>
    <row r="31" customFormat="false" ht="12.75" hidden="false" customHeight="false" outlineLevel="0" collapsed="false">
      <c r="O31" s="204"/>
      <c r="P31" s="204"/>
      <c r="Q31" s="204"/>
      <c r="R31" s="155"/>
      <c r="S31" s="204"/>
      <c r="T31" s="155"/>
      <c r="U31" s="155"/>
      <c r="V31" s="204"/>
      <c r="W31" s="204"/>
      <c r="X31" s="204"/>
      <c r="Y31" s="204"/>
    </row>
    <row r="32" customFormat="false" ht="12.75" hidden="false" customHeight="false" outlineLevel="0" collapsed="false">
      <c r="O32" s="204"/>
      <c r="P32" s="204"/>
      <c r="Q32" s="204"/>
      <c r="R32" s="155"/>
      <c r="S32" s="204"/>
      <c r="T32" s="155"/>
      <c r="U32" s="155"/>
      <c r="V32" s="204"/>
      <c r="W32" s="204"/>
      <c r="X32" s="204"/>
      <c r="Y32" s="204"/>
    </row>
    <row r="33" customFormat="false" ht="12.75" hidden="false" customHeight="false" outlineLevel="0" collapsed="false">
      <c r="O33" s="204"/>
      <c r="P33" s="204"/>
      <c r="Q33" s="204"/>
      <c r="R33" s="155"/>
      <c r="S33" s="204"/>
      <c r="T33" s="155"/>
      <c r="U33" s="155"/>
      <c r="V33" s="204"/>
      <c r="W33" s="204"/>
      <c r="X33" s="204"/>
      <c r="Y33" s="204"/>
    </row>
    <row r="34" customFormat="false" ht="12.75" hidden="false" customHeight="false" outlineLevel="0" collapsed="false">
      <c r="O34" s="204"/>
      <c r="P34" s="204"/>
      <c r="Q34" s="204"/>
      <c r="R34" s="155"/>
      <c r="S34" s="204"/>
      <c r="T34" s="155"/>
      <c r="U34" s="155"/>
      <c r="V34" s="204"/>
      <c r="W34" s="204"/>
      <c r="X34" s="204"/>
      <c r="Y34" s="204"/>
    </row>
    <row r="35" customFormat="false" ht="12.75" hidden="false" customHeight="false" outlineLevel="0" collapsed="false">
      <c r="O35" s="204"/>
      <c r="P35" s="204"/>
      <c r="Q35" s="204"/>
      <c r="R35" s="155"/>
      <c r="S35" s="204"/>
      <c r="T35" s="155"/>
      <c r="U35" s="155"/>
      <c r="V35" s="204"/>
      <c r="W35" s="204"/>
      <c r="X35" s="204"/>
      <c r="Y35" s="204"/>
    </row>
    <row r="36" customFormat="false" ht="12.75" hidden="false" customHeight="false" outlineLevel="0" collapsed="false">
      <c r="O36" s="204"/>
      <c r="P36" s="204"/>
      <c r="Q36" s="204"/>
      <c r="R36" s="155"/>
      <c r="S36" s="204"/>
      <c r="T36" s="155"/>
      <c r="U36" s="155"/>
      <c r="V36" s="204"/>
      <c r="W36" s="204"/>
      <c r="X36" s="204"/>
      <c r="Y36" s="204"/>
    </row>
    <row r="37" customFormat="false" ht="12.75" hidden="false" customHeight="false" outlineLevel="0" collapsed="false">
      <c r="O37" s="204"/>
      <c r="P37" s="204"/>
      <c r="Q37" s="204"/>
      <c r="R37" s="155"/>
      <c r="S37" s="204"/>
      <c r="T37" s="155"/>
      <c r="U37" s="155"/>
      <c r="V37" s="204"/>
      <c r="W37" s="204"/>
      <c r="X37" s="204"/>
      <c r="Y37" s="204"/>
    </row>
    <row r="38" customFormat="false" ht="12.75" hidden="false" customHeight="false" outlineLevel="0" collapsed="false">
      <c r="O38" s="204"/>
      <c r="P38" s="204"/>
      <c r="Q38" s="204"/>
      <c r="R38" s="155"/>
      <c r="S38" s="204"/>
      <c r="T38" s="155"/>
      <c r="U38" s="155"/>
      <c r="V38" s="204"/>
      <c r="W38" s="204"/>
      <c r="X38" s="204"/>
      <c r="Y38" s="204"/>
    </row>
    <row r="39" customFormat="false" ht="12.75" hidden="false" customHeight="false" outlineLevel="0" collapsed="false">
      <c r="O39" s="204"/>
      <c r="P39" s="204"/>
      <c r="Q39" s="204"/>
      <c r="R39" s="155"/>
      <c r="S39" s="204"/>
      <c r="T39" s="155"/>
      <c r="U39" s="155"/>
      <c r="V39" s="204"/>
      <c r="W39" s="204"/>
      <c r="X39" s="204"/>
      <c r="Y39" s="204"/>
    </row>
    <row r="40" customFormat="false" ht="12.75" hidden="false" customHeight="false" outlineLevel="0" collapsed="false">
      <c r="O40" s="204"/>
      <c r="P40" s="204"/>
      <c r="Q40" s="204"/>
      <c r="R40" s="155"/>
      <c r="S40" s="204"/>
      <c r="T40" s="155"/>
      <c r="U40" s="155"/>
      <c r="V40" s="204"/>
      <c r="W40" s="204"/>
      <c r="X40" s="204"/>
      <c r="Y40" s="204"/>
    </row>
    <row r="41" customFormat="false" ht="12.75" hidden="false" customHeight="false" outlineLevel="0" collapsed="false">
      <c r="O41" s="204"/>
      <c r="P41" s="204"/>
      <c r="Q41" s="204"/>
      <c r="R41" s="155"/>
      <c r="S41" s="204"/>
      <c r="T41" s="155"/>
      <c r="U41" s="155"/>
      <c r="V41" s="204"/>
      <c r="W41" s="204"/>
      <c r="X41" s="204"/>
      <c r="Y41" s="204"/>
    </row>
    <row r="42" customFormat="false" ht="12.75" hidden="false" customHeight="false" outlineLevel="0" collapsed="false">
      <c r="O42" s="204"/>
      <c r="P42" s="204"/>
      <c r="Q42" s="204"/>
      <c r="R42" s="155"/>
      <c r="S42" s="204"/>
      <c r="T42" s="155"/>
      <c r="U42" s="155"/>
      <c r="V42" s="204"/>
      <c r="W42" s="204"/>
      <c r="X42" s="204"/>
      <c r="Y42" s="204"/>
    </row>
    <row r="43" customFormat="false" ht="12.75" hidden="false" customHeight="false" outlineLevel="0" collapsed="false">
      <c r="O43" s="204"/>
      <c r="P43" s="204"/>
      <c r="Q43" s="204"/>
      <c r="R43" s="155"/>
      <c r="S43" s="204"/>
      <c r="T43" s="155"/>
      <c r="U43" s="155"/>
      <c r="V43" s="204"/>
      <c r="W43" s="204"/>
      <c r="X43" s="204"/>
      <c r="Y43" s="204"/>
    </row>
    <row r="44" customFormat="false" ht="12.75" hidden="false" customHeight="false" outlineLevel="0" collapsed="false">
      <c r="O44" s="204"/>
      <c r="P44" s="204"/>
      <c r="Q44" s="204"/>
      <c r="R44" s="155"/>
      <c r="S44" s="204"/>
      <c r="T44" s="155"/>
      <c r="U44" s="155"/>
      <c r="V44" s="204"/>
      <c r="W44" s="204"/>
      <c r="X44" s="204"/>
      <c r="Y44" s="204"/>
    </row>
    <row r="45" customFormat="false" ht="12.75" hidden="false" customHeight="false" outlineLevel="0" collapsed="false">
      <c r="O45" s="204"/>
      <c r="P45" s="204"/>
      <c r="Q45" s="204"/>
      <c r="R45" s="155"/>
      <c r="S45" s="204"/>
      <c r="T45" s="155"/>
      <c r="U45" s="155"/>
      <c r="V45" s="204"/>
      <c r="W45" s="204"/>
      <c r="X45" s="204"/>
      <c r="Y45" s="204"/>
    </row>
    <row r="46" customFormat="false" ht="12.75" hidden="false" customHeight="false" outlineLevel="0" collapsed="false">
      <c r="O46" s="204"/>
      <c r="P46" s="204"/>
      <c r="Q46" s="204"/>
      <c r="R46" s="155"/>
      <c r="S46" s="204"/>
      <c r="T46" s="155"/>
      <c r="U46" s="155"/>
      <c r="V46" s="204"/>
      <c r="W46" s="204"/>
      <c r="X46" s="204"/>
      <c r="Y46" s="204"/>
    </row>
    <row r="47" customFormat="false" ht="12.75" hidden="false" customHeight="false" outlineLevel="0" collapsed="false">
      <c r="O47" s="204"/>
      <c r="P47" s="204"/>
      <c r="Q47" s="204"/>
      <c r="R47" s="155"/>
      <c r="S47" s="204"/>
      <c r="T47" s="155"/>
      <c r="U47" s="155"/>
      <c r="V47" s="204"/>
      <c r="W47" s="204"/>
      <c r="X47" s="204"/>
      <c r="Y47" s="204"/>
    </row>
    <row r="48" customFormat="false" ht="12.75" hidden="false" customHeight="false" outlineLevel="0" collapsed="false">
      <c r="O48" s="204"/>
      <c r="P48" s="204"/>
      <c r="Q48" s="204"/>
      <c r="R48" s="155"/>
      <c r="S48" s="204"/>
      <c r="T48" s="155"/>
      <c r="U48" s="155"/>
      <c r="V48" s="204"/>
      <c r="W48" s="204"/>
      <c r="X48" s="204"/>
      <c r="Y48" s="204"/>
    </row>
    <row r="49" customFormat="false" ht="12.75" hidden="false" customHeight="false" outlineLevel="0" collapsed="false">
      <c r="O49" s="204"/>
      <c r="P49" s="204"/>
      <c r="Q49" s="204"/>
      <c r="R49" s="155"/>
      <c r="S49" s="204"/>
      <c r="T49" s="155"/>
      <c r="U49" s="155"/>
      <c r="V49" s="204"/>
      <c r="W49" s="204"/>
      <c r="X49" s="204"/>
      <c r="Y49" s="204"/>
    </row>
    <row r="50" customFormat="false" ht="12.75" hidden="false" customHeight="false" outlineLevel="0" collapsed="false">
      <c r="O50" s="204"/>
      <c r="P50" s="204"/>
      <c r="Q50" s="204"/>
      <c r="R50" s="155"/>
      <c r="S50" s="204"/>
      <c r="T50" s="155"/>
      <c r="U50" s="155"/>
      <c r="V50" s="204"/>
      <c r="W50" s="204"/>
      <c r="X50" s="204"/>
      <c r="Y50" s="204"/>
    </row>
    <row r="51" customFormat="false" ht="12.75" hidden="false" customHeight="false" outlineLevel="0" collapsed="false">
      <c r="O51" s="204"/>
      <c r="P51" s="204"/>
      <c r="Q51" s="204"/>
      <c r="R51" s="155"/>
      <c r="S51" s="204"/>
      <c r="T51" s="155"/>
      <c r="U51" s="155"/>
      <c r="V51" s="204"/>
      <c r="W51" s="204"/>
      <c r="X51" s="204"/>
      <c r="Y51" s="204"/>
    </row>
    <row r="52" customFormat="false" ht="12.75" hidden="false" customHeight="false" outlineLevel="0" collapsed="false">
      <c r="O52" s="204"/>
      <c r="P52" s="204"/>
      <c r="Q52" s="204"/>
      <c r="R52" s="155"/>
      <c r="S52" s="204"/>
      <c r="T52" s="155"/>
      <c r="U52" s="155"/>
      <c r="V52" s="204"/>
      <c r="W52" s="204"/>
      <c r="X52" s="204"/>
      <c r="Y52" s="204"/>
    </row>
    <row r="53" customFormat="false" ht="12.75" hidden="false" customHeight="false" outlineLevel="0" collapsed="false">
      <c r="O53" s="204"/>
      <c r="P53" s="204"/>
      <c r="Q53" s="204"/>
      <c r="R53" s="155"/>
      <c r="S53" s="204"/>
      <c r="T53" s="155"/>
      <c r="U53" s="155"/>
      <c r="V53" s="204"/>
      <c r="W53" s="204"/>
      <c r="X53" s="204"/>
      <c r="Y53" s="204"/>
    </row>
    <row r="54" customFormat="false" ht="12.75" hidden="false" customHeight="false" outlineLevel="0" collapsed="false">
      <c r="O54" s="204"/>
      <c r="P54" s="204"/>
      <c r="Q54" s="204"/>
      <c r="R54" s="155"/>
      <c r="S54" s="204"/>
      <c r="T54" s="155"/>
      <c r="U54" s="155"/>
      <c r="V54" s="204"/>
      <c r="W54" s="204"/>
      <c r="X54" s="204"/>
      <c r="Y54" s="204"/>
    </row>
    <row r="55" customFormat="false" ht="12.75" hidden="false" customHeight="false" outlineLevel="0" collapsed="false">
      <c r="O55" s="204"/>
      <c r="P55" s="204"/>
      <c r="Q55" s="204"/>
      <c r="R55" s="155"/>
      <c r="S55" s="204"/>
      <c r="T55" s="155"/>
      <c r="U55" s="155"/>
      <c r="V55" s="204"/>
      <c r="W55" s="204"/>
      <c r="X55" s="204"/>
      <c r="Y55" s="204"/>
    </row>
    <row r="56" customFormat="false" ht="12.75" hidden="false" customHeight="false" outlineLevel="0" collapsed="false">
      <c r="O56" s="204"/>
      <c r="P56" s="204"/>
      <c r="Q56" s="204"/>
      <c r="R56" s="155"/>
      <c r="S56" s="204"/>
      <c r="T56" s="155"/>
      <c r="U56" s="155"/>
      <c r="V56" s="204"/>
      <c r="W56" s="204"/>
      <c r="X56" s="204"/>
      <c r="Y56" s="204"/>
    </row>
    <row r="57" customFormat="false" ht="12.75" hidden="false" customHeight="false" outlineLevel="0" collapsed="false">
      <c r="O57" s="204"/>
      <c r="P57" s="204"/>
      <c r="Q57" s="204"/>
      <c r="R57" s="155"/>
      <c r="S57" s="204"/>
      <c r="T57" s="155"/>
      <c r="U57" s="155"/>
      <c r="V57" s="204"/>
      <c r="W57" s="204"/>
      <c r="X57" s="204"/>
      <c r="Y57" s="204"/>
    </row>
    <row r="58" customFormat="false" ht="12.75" hidden="false" customHeight="false" outlineLevel="0" collapsed="false">
      <c r="O58" s="204"/>
      <c r="P58" s="204"/>
      <c r="Q58" s="204"/>
      <c r="R58" s="155"/>
      <c r="S58" s="204"/>
      <c r="T58" s="155"/>
      <c r="U58" s="155"/>
      <c r="V58" s="204"/>
      <c r="W58" s="204"/>
      <c r="X58" s="204"/>
      <c r="Y58" s="204"/>
    </row>
    <row r="59" customFormat="false" ht="12.75" hidden="false" customHeight="false" outlineLevel="0" collapsed="false">
      <c r="O59" s="204"/>
      <c r="P59" s="204"/>
      <c r="Q59" s="204"/>
      <c r="R59" s="155"/>
      <c r="S59" s="204"/>
      <c r="T59" s="155"/>
      <c r="U59" s="155"/>
      <c r="V59" s="204"/>
      <c r="W59" s="204"/>
      <c r="X59" s="204"/>
      <c r="Y59" s="204"/>
    </row>
    <row r="60" customFormat="false" ht="12.75" hidden="false" customHeight="false" outlineLevel="0" collapsed="false">
      <c r="O60" s="204"/>
      <c r="P60" s="204"/>
      <c r="Q60" s="204"/>
      <c r="R60" s="155"/>
      <c r="S60" s="204"/>
      <c r="T60" s="155"/>
      <c r="U60" s="155"/>
      <c r="V60" s="204"/>
      <c r="W60" s="204"/>
      <c r="X60" s="204"/>
      <c r="Y60" s="204"/>
    </row>
    <row r="61" customFormat="false" ht="12.75" hidden="false" customHeight="false" outlineLevel="0" collapsed="false">
      <c r="O61" s="204"/>
      <c r="P61" s="204"/>
      <c r="Q61" s="204"/>
      <c r="R61" s="155"/>
      <c r="S61" s="204"/>
      <c r="T61" s="155"/>
      <c r="U61" s="155"/>
      <c r="V61" s="204"/>
      <c r="W61" s="204"/>
      <c r="X61" s="204"/>
      <c r="Y61" s="204"/>
    </row>
    <row r="62" customFormat="false" ht="12.75" hidden="false" customHeight="false" outlineLevel="0" collapsed="false">
      <c r="O62" s="204"/>
      <c r="P62" s="204"/>
      <c r="Q62" s="204"/>
      <c r="R62" s="155"/>
      <c r="S62" s="204"/>
      <c r="T62" s="155"/>
      <c r="U62" s="155"/>
      <c r="V62" s="204"/>
      <c r="W62" s="204"/>
      <c r="X62" s="204"/>
      <c r="Y62" s="204"/>
    </row>
    <row r="63" customFormat="false" ht="12.75" hidden="false" customHeight="false" outlineLevel="0" collapsed="false">
      <c r="O63" s="204"/>
      <c r="P63" s="204"/>
      <c r="Q63" s="204"/>
      <c r="R63" s="155"/>
      <c r="S63" s="204"/>
      <c r="T63" s="155"/>
      <c r="U63" s="155"/>
      <c r="V63" s="204"/>
      <c r="W63" s="204"/>
      <c r="X63" s="204"/>
      <c r="Y63" s="204"/>
    </row>
    <row r="64" customFormat="false" ht="12.75" hidden="false" customHeight="false" outlineLevel="0" collapsed="false">
      <c r="O64" s="204"/>
      <c r="P64" s="204"/>
      <c r="Q64" s="204"/>
      <c r="R64" s="155"/>
      <c r="S64" s="204"/>
      <c r="T64" s="155"/>
      <c r="U64" s="155"/>
      <c r="V64" s="204"/>
      <c r="W64" s="204"/>
      <c r="X64" s="204"/>
      <c r="Y64" s="204"/>
    </row>
    <row r="65" customFormat="false" ht="12.75" hidden="false" customHeight="false" outlineLevel="0" collapsed="false">
      <c r="O65" s="204"/>
      <c r="P65" s="204"/>
      <c r="Q65" s="204"/>
      <c r="R65" s="155"/>
      <c r="S65" s="204"/>
      <c r="T65" s="155"/>
      <c r="U65" s="155"/>
      <c r="V65" s="204"/>
      <c r="W65" s="204"/>
      <c r="X65" s="204"/>
      <c r="Y65" s="204"/>
    </row>
    <row r="66" customFormat="false" ht="12.75" hidden="false" customHeight="false" outlineLevel="0" collapsed="false">
      <c r="O66" s="204"/>
      <c r="P66" s="204"/>
      <c r="Q66" s="204"/>
      <c r="R66" s="155"/>
      <c r="S66" s="204"/>
      <c r="T66" s="155"/>
      <c r="U66" s="155"/>
      <c r="V66" s="204"/>
      <c r="W66" s="204"/>
      <c r="X66" s="204"/>
      <c r="Y66" s="204"/>
    </row>
    <row r="67" customFormat="false" ht="12.75" hidden="false" customHeight="false" outlineLevel="0" collapsed="false">
      <c r="O67" s="204"/>
      <c r="P67" s="204"/>
      <c r="Q67" s="204"/>
      <c r="R67" s="155"/>
      <c r="S67" s="204"/>
      <c r="T67" s="155"/>
      <c r="U67" s="155"/>
      <c r="V67" s="204"/>
      <c r="W67" s="204"/>
      <c r="X67" s="204"/>
      <c r="Y67" s="204"/>
    </row>
    <row r="68" customFormat="false" ht="12.75" hidden="false" customHeight="false" outlineLevel="0" collapsed="false">
      <c r="O68" s="204"/>
      <c r="P68" s="204"/>
      <c r="Q68" s="204"/>
      <c r="R68" s="155"/>
      <c r="S68" s="204"/>
      <c r="T68" s="155"/>
      <c r="U68" s="155"/>
      <c r="V68" s="204"/>
      <c r="W68" s="204"/>
      <c r="X68" s="204"/>
      <c r="Y68" s="204"/>
    </row>
    <row r="69" customFormat="false" ht="12.75" hidden="false" customHeight="false" outlineLevel="0" collapsed="false">
      <c r="O69" s="204"/>
      <c r="P69" s="204"/>
      <c r="Q69" s="204"/>
      <c r="R69" s="155"/>
      <c r="S69" s="204"/>
      <c r="T69" s="155"/>
      <c r="U69" s="155"/>
      <c r="V69" s="204"/>
      <c r="W69" s="204"/>
      <c r="X69" s="204"/>
      <c r="Y69" s="204"/>
    </row>
    <row r="70" customFormat="false" ht="12.75" hidden="false" customHeight="false" outlineLevel="0" collapsed="false">
      <c r="O70" s="204"/>
      <c r="P70" s="204"/>
      <c r="Q70" s="204"/>
      <c r="R70" s="155"/>
      <c r="S70" s="204"/>
      <c r="T70" s="155"/>
      <c r="U70" s="155"/>
      <c r="V70" s="204"/>
      <c r="W70" s="204"/>
      <c r="X70" s="204"/>
      <c r="Y70" s="204"/>
    </row>
    <row r="71" customFormat="false" ht="12.75" hidden="false" customHeight="false" outlineLevel="0" collapsed="false">
      <c r="O71" s="204"/>
      <c r="P71" s="204"/>
      <c r="Q71" s="204"/>
      <c r="R71" s="155"/>
      <c r="S71" s="204"/>
      <c r="T71" s="155"/>
      <c r="U71" s="155"/>
      <c r="V71" s="204"/>
      <c r="W71" s="204"/>
      <c r="X71" s="204"/>
      <c r="Y71" s="204"/>
    </row>
    <row r="72" customFormat="false" ht="12.75" hidden="false" customHeight="false" outlineLevel="0" collapsed="false">
      <c r="O72" s="204"/>
      <c r="P72" s="204"/>
      <c r="Q72" s="204"/>
      <c r="R72" s="155"/>
      <c r="S72" s="204"/>
      <c r="T72" s="155"/>
      <c r="U72" s="155"/>
      <c r="V72" s="204"/>
      <c r="W72" s="204"/>
      <c r="X72" s="204"/>
      <c r="Y72" s="204"/>
    </row>
    <row r="73" customFormat="false" ht="12.75" hidden="false" customHeight="false" outlineLevel="0" collapsed="false">
      <c r="O73" s="204"/>
      <c r="P73" s="204"/>
      <c r="Q73" s="204"/>
      <c r="R73" s="155"/>
      <c r="S73" s="204"/>
      <c r="T73" s="155"/>
      <c r="U73" s="155"/>
      <c r="V73" s="204"/>
      <c r="W73" s="204"/>
      <c r="X73" s="204"/>
      <c r="Y73" s="204"/>
    </row>
    <row r="74" customFormat="false" ht="12.75" hidden="false" customHeight="false" outlineLevel="0" collapsed="false">
      <c r="O74" s="204"/>
      <c r="P74" s="204"/>
      <c r="Q74" s="204"/>
      <c r="R74" s="155"/>
      <c r="S74" s="204"/>
      <c r="T74" s="155"/>
      <c r="U74" s="155"/>
      <c r="V74" s="204"/>
      <c r="W74" s="204"/>
      <c r="X74" s="204"/>
      <c r="Y74" s="204"/>
    </row>
    <row r="75" customFormat="false" ht="12.75" hidden="false" customHeight="false" outlineLevel="0" collapsed="false">
      <c r="O75" s="204"/>
      <c r="P75" s="204"/>
      <c r="Q75" s="204"/>
      <c r="R75" s="155"/>
      <c r="S75" s="204"/>
      <c r="T75" s="155"/>
      <c r="U75" s="155"/>
      <c r="V75" s="204"/>
      <c r="W75" s="204"/>
      <c r="X75" s="204"/>
      <c r="Y75" s="204"/>
    </row>
    <row r="76" customFormat="false" ht="12.75" hidden="false" customHeight="false" outlineLevel="0" collapsed="false">
      <c r="O76" s="204"/>
      <c r="P76" s="204"/>
      <c r="Q76" s="204"/>
      <c r="R76" s="155"/>
      <c r="S76" s="204"/>
      <c r="T76" s="155"/>
      <c r="U76" s="155"/>
      <c r="V76" s="204"/>
      <c r="W76" s="204"/>
      <c r="X76" s="204"/>
      <c r="Y76" s="204"/>
    </row>
    <row r="77" customFormat="false" ht="12.75" hidden="false" customHeight="false" outlineLevel="0" collapsed="false">
      <c r="O77" s="204"/>
      <c r="P77" s="204"/>
      <c r="Q77" s="204"/>
      <c r="R77" s="155"/>
      <c r="S77" s="204"/>
      <c r="T77" s="155"/>
      <c r="U77" s="155"/>
      <c r="V77" s="204"/>
      <c r="W77" s="204"/>
      <c r="X77" s="204"/>
      <c r="Y77" s="204"/>
    </row>
    <row r="78" customFormat="false" ht="12.75" hidden="false" customHeight="false" outlineLevel="0" collapsed="false">
      <c r="O78" s="204"/>
      <c r="P78" s="204"/>
      <c r="Q78" s="204"/>
      <c r="R78" s="155"/>
      <c r="S78" s="204"/>
      <c r="T78" s="155"/>
      <c r="U78" s="155"/>
      <c r="V78" s="204"/>
      <c r="W78" s="204"/>
      <c r="X78" s="204"/>
      <c r="Y78" s="204"/>
    </row>
    <row r="79" customFormat="false" ht="12.75" hidden="false" customHeight="false" outlineLevel="0" collapsed="false">
      <c r="O79" s="204"/>
      <c r="P79" s="204"/>
      <c r="Q79" s="204"/>
      <c r="R79" s="155"/>
      <c r="S79" s="204"/>
      <c r="T79" s="155"/>
      <c r="U79" s="155"/>
      <c r="V79" s="204"/>
      <c r="W79" s="204"/>
      <c r="X79" s="204"/>
      <c r="Y79" s="204"/>
    </row>
    <row r="80" customFormat="false" ht="12.75" hidden="false" customHeight="false" outlineLevel="0" collapsed="false">
      <c r="O80" s="204"/>
      <c r="P80" s="204"/>
      <c r="Q80" s="204"/>
      <c r="R80" s="155"/>
      <c r="S80" s="204"/>
      <c r="T80" s="155"/>
      <c r="U80" s="155"/>
      <c r="V80" s="204"/>
      <c r="W80" s="204"/>
      <c r="X80" s="204"/>
      <c r="Y80" s="204"/>
    </row>
    <row r="81" customFormat="false" ht="12.75" hidden="false" customHeight="false" outlineLevel="0" collapsed="false">
      <c r="O81" s="204"/>
      <c r="P81" s="204"/>
      <c r="Q81" s="204"/>
      <c r="R81" s="155"/>
      <c r="S81" s="204"/>
      <c r="T81" s="155"/>
      <c r="U81" s="155"/>
      <c r="V81" s="204"/>
      <c r="W81" s="204"/>
      <c r="X81" s="204"/>
      <c r="Y81" s="204"/>
    </row>
    <row r="82" customFormat="false" ht="12.75" hidden="false" customHeight="false" outlineLevel="0" collapsed="false">
      <c r="O82" s="204"/>
      <c r="P82" s="204"/>
      <c r="Q82" s="204"/>
      <c r="R82" s="155"/>
      <c r="S82" s="204"/>
      <c r="T82" s="155"/>
      <c r="U82" s="155"/>
      <c r="V82" s="204"/>
      <c r="W82" s="204"/>
      <c r="X82" s="204"/>
      <c r="Y82" s="204"/>
    </row>
    <row r="83" customFormat="false" ht="12.75" hidden="false" customHeight="false" outlineLevel="0" collapsed="false">
      <c r="O83" s="204"/>
      <c r="P83" s="204"/>
      <c r="Q83" s="204"/>
      <c r="R83" s="155"/>
      <c r="S83" s="204"/>
      <c r="T83" s="155"/>
      <c r="U83" s="155"/>
      <c r="V83" s="204"/>
      <c r="W83" s="204"/>
      <c r="X83" s="204"/>
      <c r="Y83" s="204"/>
    </row>
    <row r="84" customFormat="false" ht="12.75" hidden="false" customHeight="false" outlineLevel="0" collapsed="false">
      <c r="O84" s="204"/>
      <c r="P84" s="204"/>
      <c r="Q84" s="204"/>
      <c r="R84" s="155"/>
      <c r="S84" s="204"/>
      <c r="T84" s="155"/>
      <c r="U84" s="155"/>
      <c r="V84" s="204"/>
      <c r="W84" s="204"/>
      <c r="X84" s="204"/>
      <c r="Y84" s="204"/>
    </row>
    <row r="85" customFormat="false" ht="12.75" hidden="false" customHeight="false" outlineLevel="0" collapsed="false">
      <c r="O85" s="204"/>
      <c r="P85" s="204"/>
      <c r="Q85" s="204"/>
      <c r="R85" s="155"/>
      <c r="S85" s="204"/>
      <c r="T85" s="155"/>
      <c r="U85" s="155"/>
      <c r="V85" s="204"/>
      <c r="W85" s="204"/>
      <c r="X85" s="204"/>
      <c r="Y85" s="204"/>
    </row>
    <row r="86" customFormat="false" ht="12.75" hidden="false" customHeight="false" outlineLevel="0" collapsed="false">
      <c r="O86" s="204"/>
      <c r="P86" s="204"/>
      <c r="Q86" s="204"/>
      <c r="R86" s="155"/>
      <c r="S86" s="204"/>
      <c r="T86" s="155"/>
      <c r="U86" s="155"/>
      <c r="V86" s="204"/>
      <c r="W86" s="204"/>
      <c r="X86" s="204"/>
      <c r="Y86" s="204"/>
    </row>
    <row r="87" customFormat="false" ht="12.75" hidden="false" customHeight="false" outlineLevel="0" collapsed="false">
      <c r="O87" s="204"/>
      <c r="P87" s="204"/>
      <c r="Q87" s="204"/>
      <c r="R87" s="155"/>
      <c r="S87" s="204"/>
      <c r="T87" s="155"/>
      <c r="U87" s="155"/>
      <c r="V87" s="204"/>
      <c r="W87" s="204"/>
      <c r="X87" s="204"/>
      <c r="Y87" s="204"/>
    </row>
    <row r="88" customFormat="false" ht="12.75" hidden="false" customHeight="false" outlineLevel="0" collapsed="false">
      <c r="O88" s="204"/>
      <c r="P88" s="204"/>
      <c r="Q88" s="204"/>
      <c r="R88" s="155"/>
      <c r="S88" s="204"/>
      <c r="T88" s="155"/>
      <c r="U88" s="155"/>
      <c r="V88" s="204"/>
      <c r="W88" s="204"/>
      <c r="X88" s="204"/>
      <c r="Y88" s="204"/>
    </row>
    <row r="89" customFormat="false" ht="12.75" hidden="false" customHeight="false" outlineLevel="0" collapsed="false">
      <c r="O89" s="204"/>
      <c r="P89" s="204"/>
      <c r="Q89" s="204"/>
      <c r="R89" s="155"/>
      <c r="S89" s="204"/>
      <c r="T89" s="155"/>
      <c r="U89" s="155"/>
      <c r="V89" s="204"/>
      <c r="W89" s="204"/>
      <c r="X89" s="204"/>
      <c r="Y89" s="204"/>
    </row>
    <row r="90" customFormat="false" ht="12.75" hidden="false" customHeight="false" outlineLevel="0" collapsed="false">
      <c r="O90" s="204"/>
      <c r="P90" s="204"/>
      <c r="Q90" s="204"/>
      <c r="R90" s="155"/>
      <c r="S90" s="204"/>
      <c r="T90" s="155"/>
      <c r="U90" s="155"/>
      <c r="V90" s="204"/>
      <c r="W90" s="204"/>
      <c r="X90" s="204"/>
      <c r="Y90" s="204"/>
    </row>
    <row r="91" customFormat="false" ht="12.75" hidden="false" customHeight="false" outlineLevel="0" collapsed="false">
      <c r="O91" s="204"/>
      <c r="P91" s="204"/>
      <c r="Q91" s="204"/>
      <c r="R91" s="155"/>
      <c r="S91" s="204"/>
      <c r="T91" s="155"/>
      <c r="U91" s="155"/>
      <c r="V91" s="204"/>
      <c r="W91" s="204"/>
      <c r="X91" s="204"/>
      <c r="Y91" s="204"/>
    </row>
    <row r="92" customFormat="false" ht="12.75" hidden="false" customHeight="false" outlineLevel="0" collapsed="false">
      <c r="O92" s="204"/>
      <c r="P92" s="204"/>
      <c r="Q92" s="204"/>
      <c r="R92" s="155"/>
      <c r="S92" s="204"/>
      <c r="T92" s="155"/>
      <c r="U92" s="155"/>
      <c r="V92" s="204"/>
      <c r="W92" s="204"/>
      <c r="X92" s="204"/>
      <c r="Y92" s="204"/>
    </row>
    <row r="93" customFormat="false" ht="12.75" hidden="false" customHeight="false" outlineLevel="0" collapsed="false">
      <c r="O93" s="204"/>
      <c r="P93" s="204"/>
      <c r="Q93" s="204"/>
      <c r="R93" s="155"/>
      <c r="S93" s="204"/>
      <c r="T93" s="155"/>
      <c r="U93" s="155"/>
      <c r="V93" s="204"/>
      <c r="W93" s="204"/>
      <c r="X93" s="204"/>
      <c r="Y93" s="204"/>
    </row>
    <row r="94" customFormat="false" ht="12.75" hidden="false" customHeight="false" outlineLevel="0" collapsed="false">
      <c r="O94" s="204"/>
      <c r="P94" s="204"/>
      <c r="Q94" s="204"/>
      <c r="R94" s="155"/>
      <c r="S94" s="204"/>
      <c r="T94" s="155"/>
      <c r="U94" s="155"/>
      <c r="V94" s="204"/>
      <c r="W94" s="204"/>
      <c r="X94" s="204"/>
      <c r="Y94" s="204"/>
    </row>
    <row r="95" customFormat="false" ht="12.75" hidden="false" customHeight="false" outlineLevel="0" collapsed="false">
      <c r="O95" s="204"/>
      <c r="P95" s="204"/>
      <c r="Q95" s="204"/>
      <c r="R95" s="155"/>
      <c r="S95" s="204"/>
      <c r="T95" s="155"/>
      <c r="U95" s="155"/>
      <c r="V95" s="204"/>
      <c r="W95" s="204"/>
      <c r="X95" s="204"/>
      <c r="Y95" s="204"/>
    </row>
    <row r="96" customFormat="false" ht="12.75" hidden="false" customHeight="false" outlineLevel="0" collapsed="false">
      <c r="O96" s="204"/>
      <c r="P96" s="204"/>
      <c r="Q96" s="204"/>
      <c r="R96" s="155"/>
      <c r="S96" s="204"/>
      <c r="T96" s="155"/>
      <c r="U96" s="155"/>
      <c r="V96" s="204"/>
      <c r="W96" s="204"/>
      <c r="X96" s="204"/>
      <c r="Y96" s="204"/>
    </row>
    <row r="97" customFormat="false" ht="12.75" hidden="false" customHeight="false" outlineLevel="0" collapsed="false">
      <c r="O97" s="204"/>
      <c r="P97" s="204"/>
      <c r="Q97" s="204"/>
      <c r="R97" s="155"/>
      <c r="S97" s="204"/>
      <c r="T97" s="155"/>
      <c r="U97" s="155"/>
      <c r="V97" s="204"/>
      <c r="W97" s="204"/>
      <c r="X97" s="204"/>
      <c r="Y97" s="204"/>
    </row>
    <row r="98" customFormat="false" ht="12.75" hidden="false" customHeight="false" outlineLevel="0" collapsed="false">
      <c r="O98" s="204"/>
      <c r="P98" s="204"/>
      <c r="Q98" s="204"/>
      <c r="R98" s="155"/>
      <c r="S98" s="204"/>
      <c r="T98" s="155"/>
      <c r="U98" s="155"/>
      <c r="V98" s="204"/>
      <c r="W98" s="204"/>
      <c r="X98" s="204"/>
      <c r="Y98" s="204"/>
    </row>
    <row r="99" customFormat="false" ht="12.75" hidden="false" customHeight="false" outlineLevel="0" collapsed="false">
      <c r="O99" s="204"/>
      <c r="P99" s="204"/>
      <c r="Q99" s="204"/>
      <c r="R99" s="155"/>
      <c r="S99" s="204"/>
      <c r="T99" s="155"/>
      <c r="U99" s="155"/>
      <c r="V99" s="204"/>
      <c r="W99" s="204"/>
      <c r="X99" s="204"/>
      <c r="Y99" s="204"/>
    </row>
    <row r="100" customFormat="false" ht="12.75" hidden="false" customHeight="false" outlineLevel="0" collapsed="false">
      <c r="O100" s="204"/>
      <c r="P100" s="204"/>
      <c r="Q100" s="204"/>
      <c r="R100" s="155"/>
      <c r="S100" s="204"/>
      <c r="T100" s="155"/>
      <c r="U100" s="155"/>
      <c r="V100" s="204"/>
      <c r="W100" s="204"/>
      <c r="X100" s="204"/>
      <c r="Y100" s="204"/>
    </row>
    <row r="101" customFormat="false" ht="12.75" hidden="false" customHeight="false" outlineLevel="0" collapsed="false">
      <c r="O101" s="204"/>
      <c r="P101" s="204"/>
      <c r="Q101" s="204"/>
      <c r="R101" s="155"/>
      <c r="S101" s="204"/>
      <c r="T101" s="155"/>
      <c r="U101" s="155"/>
      <c r="V101" s="204"/>
      <c r="W101" s="204"/>
      <c r="X101" s="204"/>
      <c r="Y101" s="204"/>
    </row>
    <row r="102" customFormat="false" ht="12.75" hidden="false" customHeight="false" outlineLevel="0" collapsed="false">
      <c r="O102" s="204"/>
      <c r="P102" s="204"/>
      <c r="Q102" s="204"/>
      <c r="R102" s="155"/>
      <c r="S102" s="204"/>
      <c r="T102" s="155"/>
      <c r="U102" s="155"/>
      <c r="V102" s="204"/>
      <c r="W102" s="204"/>
      <c r="X102" s="204"/>
      <c r="Y102" s="204"/>
    </row>
    <row r="103" customFormat="false" ht="12.75" hidden="false" customHeight="false" outlineLevel="0" collapsed="false">
      <c r="O103" s="204"/>
      <c r="P103" s="204"/>
      <c r="Q103" s="204"/>
      <c r="R103" s="155"/>
      <c r="S103" s="204"/>
      <c r="T103" s="155"/>
      <c r="U103" s="155"/>
      <c r="V103" s="204"/>
      <c r="W103" s="204"/>
      <c r="X103" s="204"/>
      <c r="Y103" s="204"/>
    </row>
    <row r="104" customFormat="false" ht="12.75" hidden="false" customHeight="false" outlineLevel="0" collapsed="false">
      <c r="O104" s="204"/>
      <c r="P104" s="204"/>
      <c r="Q104" s="204"/>
      <c r="R104" s="155"/>
      <c r="S104" s="204"/>
      <c r="T104" s="155"/>
      <c r="U104" s="155"/>
      <c r="V104" s="204"/>
      <c r="W104" s="204"/>
      <c r="X104" s="204"/>
      <c r="Y104" s="204"/>
    </row>
    <row r="105" customFormat="false" ht="12.75" hidden="false" customHeight="false" outlineLevel="0" collapsed="false">
      <c r="O105" s="204"/>
      <c r="P105" s="204"/>
      <c r="Q105" s="204"/>
      <c r="R105" s="155"/>
      <c r="S105" s="204"/>
      <c r="T105" s="155"/>
      <c r="U105" s="155"/>
      <c r="V105" s="204"/>
      <c r="W105" s="204"/>
      <c r="X105" s="204"/>
      <c r="Y105" s="204"/>
    </row>
    <row r="106" customFormat="false" ht="12.75" hidden="false" customHeight="false" outlineLevel="0" collapsed="false">
      <c r="O106" s="204"/>
      <c r="P106" s="204"/>
      <c r="Q106" s="204"/>
      <c r="R106" s="155"/>
      <c r="S106" s="204"/>
      <c r="T106" s="155"/>
      <c r="U106" s="155"/>
      <c r="V106" s="204"/>
      <c r="W106" s="204"/>
      <c r="X106" s="204"/>
      <c r="Y106" s="204"/>
    </row>
    <row r="107" customFormat="false" ht="12.75" hidden="false" customHeight="false" outlineLevel="0" collapsed="false">
      <c r="O107" s="204"/>
      <c r="P107" s="204"/>
      <c r="Q107" s="204"/>
      <c r="R107" s="155"/>
      <c r="S107" s="204"/>
      <c r="T107" s="155"/>
      <c r="U107" s="155"/>
      <c r="V107" s="204"/>
      <c r="W107" s="204"/>
      <c r="X107" s="204"/>
      <c r="Y107" s="204"/>
    </row>
    <row r="108" customFormat="false" ht="12.75" hidden="false" customHeight="false" outlineLevel="0" collapsed="false">
      <c r="O108" s="204"/>
      <c r="P108" s="204"/>
      <c r="Q108" s="204"/>
      <c r="R108" s="155"/>
      <c r="S108" s="204"/>
      <c r="T108" s="155"/>
      <c r="U108" s="155"/>
      <c r="V108" s="204"/>
      <c r="W108" s="204"/>
      <c r="X108" s="204"/>
      <c r="Y108" s="204"/>
    </row>
    <row r="109" customFormat="false" ht="12.75" hidden="false" customHeight="false" outlineLevel="0" collapsed="false">
      <c r="O109" s="204"/>
      <c r="P109" s="204"/>
      <c r="Q109" s="204"/>
      <c r="R109" s="155"/>
      <c r="S109" s="204"/>
      <c r="T109" s="155"/>
      <c r="U109" s="155"/>
      <c r="V109" s="204"/>
      <c r="W109" s="204"/>
      <c r="X109" s="204"/>
      <c r="Y109" s="204"/>
    </row>
    <row r="110" customFormat="false" ht="12.75" hidden="false" customHeight="false" outlineLevel="0" collapsed="false">
      <c r="O110" s="204"/>
      <c r="P110" s="204"/>
      <c r="Q110" s="204"/>
      <c r="R110" s="155"/>
      <c r="S110" s="204"/>
      <c r="T110" s="155"/>
      <c r="U110" s="155"/>
      <c r="V110" s="204"/>
      <c r="W110" s="204"/>
      <c r="X110" s="204"/>
      <c r="Y110" s="204"/>
    </row>
    <row r="111" customFormat="false" ht="12.75" hidden="false" customHeight="false" outlineLevel="0" collapsed="false">
      <c r="O111" s="204"/>
      <c r="P111" s="204"/>
      <c r="Q111" s="204"/>
      <c r="R111" s="155"/>
      <c r="S111" s="204"/>
      <c r="T111" s="155"/>
      <c r="U111" s="155"/>
      <c r="V111" s="204"/>
      <c r="W111" s="204"/>
      <c r="X111" s="204"/>
      <c r="Y111" s="204"/>
    </row>
    <row r="112" customFormat="false" ht="12.75" hidden="false" customHeight="false" outlineLevel="0" collapsed="false">
      <c r="O112" s="204"/>
      <c r="P112" s="204"/>
      <c r="Q112" s="204"/>
      <c r="R112" s="155"/>
      <c r="S112" s="204"/>
      <c r="T112" s="155"/>
      <c r="U112" s="155"/>
      <c r="V112" s="204"/>
      <c r="W112" s="204"/>
      <c r="X112" s="204"/>
      <c r="Y112" s="204"/>
    </row>
    <row r="113" customFormat="false" ht="12.75" hidden="false" customHeight="false" outlineLevel="0" collapsed="false">
      <c r="O113" s="204"/>
      <c r="P113" s="204"/>
      <c r="Q113" s="204"/>
      <c r="R113" s="155"/>
      <c r="S113" s="204"/>
      <c r="T113" s="155"/>
      <c r="U113" s="155"/>
      <c r="V113" s="204"/>
      <c r="W113" s="204"/>
      <c r="X113" s="204"/>
      <c r="Y113" s="204"/>
    </row>
    <row r="114" customFormat="false" ht="12.75" hidden="false" customHeight="false" outlineLevel="0" collapsed="false">
      <c r="O114" s="204"/>
      <c r="P114" s="204"/>
      <c r="Q114" s="204"/>
      <c r="R114" s="155"/>
      <c r="S114" s="204"/>
      <c r="T114" s="155"/>
      <c r="U114" s="155"/>
      <c r="V114" s="204"/>
      <c r="W114" s="204"/>
      <c r="X114" s="204"/>
      <c r="Y114" s="204"/>
    </row>
    <row r="115" customFormat="false" ht="12.75" hidden="false" customHeight="false" outlineLevel="0" collapsed="false">
      <c r="O115" s="204"/>
      <c r="P115" s="204"/>
      <c r="Q115" s="204"/>
      <c r="R115" s="155"/>
      <c r="S115" s="204"/>
      <c r="T115" s="155"/>
      <c r="U115" s="155"/>
      <c r="V115" s="204"/>
      <c r="W115" s="204"/>
      <c r="X115" s="204"/>
      <c r="Y115" s="204"/>
    </row>
    <row r="116" customFormat="false" ht="12.75" hidden="false" customHeight="false" outlineLevel="0" collapsed="false">
      <c r="O116" s="204"/>
      <c r="P116" s="204"/>
      <c r="Q116" s="204"/>
      <c r="R116" s="155"/>
      <c r="S116" s="204"/>
      <c r="T116" s="155"/>
      <c r="U116" s="155"/>
      <c r="V116" s="204"/>
      <c r="W116" s="204"/>
      <c r="X116" s="204"/>
      <c r="Y116" s="204"/>
    </row>
    <row r="117" customFormat="false" ht="12.75" hidden="false" customHeight="false" outlineLevel="0" collapsed="false">
      <c r="O117" s="204"/>
      <c r="P117" s="204"/>
      <c r="Q117" s="204"/>
      <c r="R117" s="155"/>
      <c r="S117" s="204"/>
      <c r="T117" s="155"/>
      <c r="U117" s="155"/>
      <c r="V117" s="204"/>
      <c r="W117" s="204"/>
      <c r="X117" s="204"/>
      <c r="Y117" s="204"/>
    </row>
    <row r="118" customFormat="false" ht="12.75" hidden="false" customHeight="false" outlineLevel="0" collapsed="false">
      <c r="O118" s="204"/>
      <c r="P118" s="204"/>
      <c r="Q118" s="204"/>
      <c r="R118" s="155"/>
      <c r="S118" s="204"/>
      <c r="T118" s="155"/>
      <c r="U118" s="155"/>
      <c r="V118" s="204"/>
      <c r="W118" s="204"/>
      <c r="X118" s="204"/>
      <c r="Y118" s="204"/>
    </row>
    <row r="119" customFormat="false" ht="12.75" hidden="false" customHeight="false" outlineLevel="0" collapsed="false">
      <c r="O119" s="204"/>
      <c r="P119" s="204"/>
      <c r="Q119" s="204"/>
      <c r="R119" s="155"/>
      <c r="S119" s="204"/>
      <c r="T119" s="155"/>
      <c r="U119" s="155"/>
      <c r="V119" s="204"/>
      <c r="W119" s="204"/>
      <c r="X119" s="204"/>
      <c r="Y119" s="204"/>
    </row>
    <row r="120" customFormat="false" ht="12.75" hidden="false" customHeight="false" outlineLevel="0" collapsed="false">
      <c r="O120" s="204"/>
      <c r="P120" s="204"/>
      <c r="Q120" s="204"/>
      <c r="R120" s="155"/>
      <c r="S120" s="204"/>
      <c r="T120" s="155"/>
      <c r="U120" s="155"/>
      <c r="V120" s="204"/>
      <c r="W120" s="204"/>
      <c r="X120" s="204"/>
      <c r="Y120" s="204"/>
    </row>
    <row r="121" customFormat="false" ht="12.75" hidden="false" customHeight="false" outlineLevel="0" collapsed="false">
      <c r="O121" s="204"/>
      <c r="P121" s="204"/>
      <c r="Q121" s="204"/>
      <c r="R121" s="155"/>
      <c r="S121" s="204"/>
      <c r="T121" s="155"/>
      <c r="U121" s="155"/>
      <c r="V121" s="204"/>
      <c r="W121" s="204"/>
      <c r="X121" s="204"/>
      <c r="Y121" s="204"/>
    </row>
    <row r="122" customFormat="false" ht="12.75" hidden="false" customHeight="false" outlineLevel="0" collapsed="false">
      <c r="O122" s="204"/>
      <c r="P122" s="204"/>
      <c r="Q122" s="204"/>
      <c r="R122" s="155"/>
      <c r="S122" s="204"/>
      <c r="T122" s="155"/>
      <c r="U122" s="155"/>
      <c r="V122" s="204"/>
      <c r="W122" s="204"/>
      <c r="X122" s="204"/>
      <c r="Y122" s="204"/>
    </row>
    <row r="123" customFormat="false" ht="12.75" hidden="false" customHeight="false" outlineLevel="0" collapsed="false">
      <c r="O123" s="204"/>
      <c r="P123" s="204"/>
      <c r="Q123" s="204"/>
      <c r="R123" s="155"/>
      <c r="S123" s="204"/>
      <c r="T123" s="155"/>
      <c r="U123" s="155"/>
      <c r="V123" s="204"/>
      <c r="W123" s="204"/>
      <c r="X123" s="204"/>
      <c r="Y123" s="204"/>
    </row>
    <row r="124" customFormat="false" ht="12.75" hidden="false" customHeight="false" outlineLevel="0" collapsed="false">
      <c r="O124" s="204"/>
      <c r="P124" s="204"/>
      <c r="Q124" s="204"/>
      <c r="R124" s="155"/>
      <c r="S124" s="204"/>
      <c r="T124" s="155"/>
      <c r="U124" s="155"/>
      <c r="V124" s="204"/>
      <c r="W124" s="204"/>
      <c r="X124" s="204"/>
      <c r="Y124" s="204"/>
    </row>
    <row r="125" customFormat="false" ht="12.75" hidden="false" customHeight="false" outlineLevel="0" collapsed="false">
      <c r="O125" s="204"/>
      <c r="P125" s="204"/>
      <c r="Q125" s="204"/>
      <c r="R125" s="155"/>
      <c r="S125" s="204"/>
      <c r="T125" s="155"/>
      <c r="U125" s="155"/>
      <c r="V125" s="204"/>
      <c r="W125" s="204"/>
      <c r="X125" s="204"/>
      <c r="Y125" s="204"/>
    </row>
    <row r="126" customFormat="false" ht="12.75" hidden="false" customHeight="false" outlineLevel="0" collapsed="false">
      <c r="O126" s="204"/>
      <c r="P126" s="204"/>
      <c r="Q126" s="204"/>
      <c r="R126" s="155"/>
      <c r="S126" s="204"/>
      <c r="T126" s="155"/>
      <c r="U126" s="155"/>
      <c r="V126" s="204"/>
      <c r="W126" s="204"/>
      <c r="X126" s="204"/>
      <c r="Y126" s="204"/>
    </row>
    <row r="127" customFormat="false" ht="12.75" hidden="false" customHeight="false" outlineLevel="0" collapsed="false">
      <c r="O127" s="204"/>
      <c r="P127" s="204"/>
      <c r="Q127" s="204"/>
      <c r="R127" s="155"/>
      <c r="S127" s="204"/>
      <c r="T127" s="155"/>
      <c r="U127" s="155"/>
      <c r="V127" s="204"/>
      <c r="W127" s="204"/>
      <c r="X127" s="204"/>
      <c r="Y127" s="204"/>
    </row>
    <row r="128" customFormat="false" ht="12.75" hidden="false" customHeight="false" outlineLevel="0" collapsed="false">
      <c r="O128" s="204"/>
      <c r="P128" s="204"/>
      <c r="Q128" s="204"/>
      <c r="R128" s="155"/>
      <c r="S128" s="204"/>
      <c r="T128" s="155"/>
      <c r="U128" s="155"/>
      <c r="V128" s="204"/>
      <c r="W128" s="204"/>
      <c r="X128" s="204"/>
      <c r="Y128" s="204"/>
    </row>
    <row r="129" customFormat="false" ht="12.75" hidden="false" customHeight="false" outlineLevel="0" collapsed="false">
      <c r="O129" s="204"/>
      <c r="P129" s="204"/>
      <c r="Q129" s="204"/>
      <c r="R129" s="155"/>
      <c r="S129" s="204"/>
      <c r="T129" s="155"/>
      <c r="U129" s="155"/>
      <c r="V129" s="204"/>
      <c r="W129" s="204"/>
      <c r="X129" s="204"/>
      <c r="Y129" s="204"/>
    </row>
    <row r="130" customFormat="false" ht="12.75" hidden="false" customHeight="false" outlineLevel="0" collapsed="false">
      <c r="O130" s="204"/>
      <c r="P130" s="204"/>
      <c r="Q130" s="204"/>
      <c r="R130" s="155"/>
      <c r="S130" s="204"/>
      <c r="T130" s="155"/>
      <c r="U130" s="155"/>
      <c r="V130" s="204"/>
      <c r="W130" s="204"/>
      <c r="X130" s="204"/>
      <c r="Y130" s="204"/>
    </row>
    <row r="131" customFormat="false" ht="12.75" hidden="false" customHeight="false" outlineLevel="0" collapsed="false">
      <c r="O131" s="204"/>
      <c r="P131" s="204"/>
      <c r="Q131" s="204"/>
      <c r="R131" s="155"/>
      <c r="S131" s="204"/>
      <c r="T131" s="155"/>
      <c r="U131" s="155"/>
      <c r="V131" s="204"/>
      <c r="W131" s="204"/>
      <c r="X131" s="204"/>
      <c r="Y131" s="204"/>
    </row>
    <row r="132" customFormat="false" ht="12.75" hidden="false" customHeight="false" outlineLevel="0" collapsed="false">
      <c r="O132" s="204"/>
      <c r="P132" s="204"/>
      <c r="Q132" s="204"/>
      <c r="R132" s="155"/>
      <c r="S132" s="204"/>
      <c r="T132" s="155"/>
      <c r="U132" s="155"/>
      <c r="V132" s="204"/>
      <c r="W132" s="204"/>
      <c r="X132" s="204"/>
      <c r="Y132" s="204"/>
    </row>
    <row r="133" customFormat="false" ht="12.75" hidden="false" customHeight="false" outlineLevel="0" collapsed="false">
      <c r="O133" s="204"/>
      <c r="P133" s="204"/>
      <c r="Q133" s="204"/>
      <c r="R133" s="155"/>
      <c r="S133" s="204"/>
      <c r="T133" s="155"/>
      <c r="U133" s="155"/>
      <c r="V133" s="204"/>
      <c r="W133" s="204"/>
      <c r="X133" s="204"/>
      <c r="Y133" s="204"/>
    </row>
    <row r="134" customFormat="false" ht="12.75" hidden="false" customHeight="false" outlineLevel="0" collapsed="false">
      <c r="O134" s="204"/>
      <c r="P134" s="204"/>
      <c r="Q134" s="204"/>
      <c r="R134" s="155"/>
      <c r="S134" s="204"/>
      <c r="T134" s="155"/>
      <c r="U134" s="155"/>
      <c r="V134" s="204"/>
      <c r="W134" s="204"/>
      <c r="X134" s="204"/>
      <c r="Y134" s="204"/>
    </row>
    <row r="135" customFormat="false" ht="12.75" hidden="false" customHeight="false" outlineLevel="0" collapsed="false">
      <c r="O135" s="204"/>
      <c r="P135" s="204"/>
      <c r="Q135" s="204"/>
      <c r="R135" s="155"/>
      <c r="S135" s="204"/>
      <c r="T135" s="155"/>
      <c r="U135" s="155"/>
      <c r="V135" s="204"/>
      <c r="W135" s="204"/>
      <c r="X135" s="204"/>
      <c r="Y135" s="204"/>
    </row>
    <row r="136" customFormat="false" ht="12.75" hidden="false" customHeight="false" outlineLevel="0" collapsed="false">
      <c r="O136" s="204"/>
      <c r="P136" s="204"/>
      <c r="Q136" s="204"/>
      <c r="R136" s="155"/>
      <c r="S136" s="204"/>
      <c r="T136" s="155"/>
      <c r="U136" s="155"/>
      <c r="V136" s="204"/>
      <c r="W136" s="204"/>
      <c r="X136" s="204"/>
      <c r="Y136" s="204"/>
    </row>
    <row r="137" customFormat="false" ht="12.75" hidden="false" customHeight="false" outlineLevel="0" collapsed="false">
      <c r="O137" s="204"/>
      <c r="P137" s="204"/>
      <c r="Q137" s="204"/>
      <c r="R137" s="155"/>
      <c r="S137" s="204"/>
      <c r="T137" s="155"/>
      <c r="U137" s="155"/>
      <c r="V137" s="204"/>
      <c r="W137" s="204"/>
      <c r="X137" s="204"/>
      <c r="Y137" s="204"/>
    </row>
    <row r="138" customFormat="false" ht="12.75" hidden="false" customHeight="false" outlineLevel="0" collapsed="false">
      <c r="O138" s="204"/>
      <c r="P138" s="204"/>
      <c r="Q138" s="204"/>
      <c r="R138" s="155"/>
      <c r="S138" s="204"/>
      <c r="T138" s="155"/>
      <c r="U138" s="155"/>
      <c r="V138" s="204"/>
      <c r="W138" s="204"/>
      <c r="X138" s="204"/>
      <c r="Y138" s="204"/>
    </row>
    <row r="139" customFormat="false" ht="12.75" hidden="false" customHeight="false" outlineLevel="0" collapsed="false">
      <c r="O139" s="204"/>
      <c r="P139" s="204"/>
      <c r="Q139" s="204"/>
      <c r="R139" s="155"/>
      <c r="S139" s="204"/>
      <c r="T139" s="155"/>
      <c r="U139" s="155"/>
      <c r="V139" s="204"/>
      <c r="W139" s="204"/>
      <c r="X139" s="204"/>
      <c r="Y139" s="204"/>
    </row>
    <row r="140" customFormat="false" ht="12.75" hidden="false" customHeight="false" outlineLevel="0" collapsed="false">
      <c r="O140" s="204"/>
      <c r="P140" s="204"/>
      <c r="Q140" s="204"/>
      <c r="R140" s="155"/>
      <c r="S140" s="204"/>
      <c r="T140" s="155"/>
      <c r="U140" s="155"/>
      <c r="V140" s="204"/>
      <c r="W140" s="204"/>
      <c r="X140" s="204"/>
      <c r="Y140" s="204"/>
    </row>
    <row r="141" customFormat="false" ht="12.75" hidden="false" customHeight="false" outlineLevel="0" collapsed="false">
      <c r="O141" s="204"/>
      <c r="P141" s="204"/>
      <c r="Q141" s="204"/>
      <c r="R141" s="155"/>
      <c r="S141" s="204"/>
      <c r="T141" s="155"/>
      <c r="U141" s="155"/>
      <c r="V141" s="204"/>
      <c r="W141" s="204"/>
      <c r="X141" s="204"/>
      <c r="Y141" s="204"/>
    </row>
    <row r="142" customFormat="false" ht="12.75" hidden="false" customHeight="false" outlineLevel="0" collapsed="false">
      <c r="O142" s="204"/>
      <c r="P142" s="204"/>
      <c r="Q142" s="204"/>
      <c r="R142" s="155"/>
      <c r="S142" s="204"/>
      <c r="T142" s="155"/>
      <c r="U142" s="155"/>
      <c r="V142" s="204"/>
      <c r="W142" s="204"/>
      <c r="X142" s="204"/>
      <c r="Y142" s="204"/>
    </row>
    <row r="143" customFormat="false" ht="12.75" hidden="false" customHeight="false" outlineLevel="0" collapsed="false">
      <c r="O143" s="204"/>
      <c r="P143" s="204"/>
      <c r="Q143" s="204"/>
      <c r="R143" s="155"/>
      <c r="S143" s="204"/>
      <c r="T143" s="155"/>
      <c r="U143" s="155"/>
      <c r="V143" s="204"/>
      <c r="W143" s="204"/>
      <c r="X143" s="204"/>
      <c r="Y143" s="204"/>
    </row>
    <row r="144" customFormat="false" ht="12.75" hidden="false" customHeight="false" outlineLevel="0" collapsed="false">
      <c r="O144" s="204"/>
      <c r="P144" s="204"/>
      <c r="Q144" s="204"/>
      <c r="R144" s="155"/>
      <c r="S144" s="204"/>
      <c r="T144" s="155"/>
      <c r="U144" s="155"/>
      <c r="V144" s="204"/>
      <c r="W144" s="204"/>
      <c r="X144" s="204"/>
      <c r="Y144" s="204"/>
    </row>
    <row r="145" customFormat="false" ht="12.75" hidden="false" customHeight="false" outlineLevel="0" collapsed="false">
      <c r="O145" s="204"/>
      <c r="P145" s="204"/>
      <c r="Q145" s="204"/>
      <c r="R145" s="155"/>
      <c r="S145" s="204"/>
      <c r="T145" s="155"/>
      <c r="U145" s="155"/>
      <c r="V145" s="204"/>
      <c r="W145" s="204"/>
      <c r="X145" s="204"/>
      <c r="Y145" s="204"/>
    </row>
    <row r="146" customFormat="false" ht="12.75" hidden="false" customHeight="false" outlineLevel="0" collapsed="false">
      <c r="O146" s="204"/>
      <c r="P146" s="204"/>
      <c r="Q146" s="204"/>
      <c r="R146" s="155"/>
      <c r="S146" s="204"/>
      <c r="T146" s="155"/>
      <c r="U146" s="155"/>
      <c r="V146" s="204"/>
      <c r="W146" s="204"/>
      <c r="X146" s="204"/>
      <c r="Y146" s="204"/>
    </row>
    <row r="147" customFormat="false" ht="12.75" hidden="false" customHeight="false" outlineLevel="0" collapsed="false">
      <c r="O147" s="204"/>
      <c r="P147" s="204"/>
      <c r="Q147" s="204"/>
      <c r="R147" s="155"/>
      <c r="S147" s="204"/>
      <c r="T147" s="155"/>
      <c r="U147" s="155"/>
      <c r="V147" s="204"/>
      <c r="W147" s="204"/>
      <c r="X147" s="204"/>
      <c r="Y147" s="204"/>
    </row>
    <row r="148" customFormat="false" ht="12.75" hidden="false" customHeight="false" outlineLevel="0" collapsed="false">
      <c r="O148" s="204"/>
      <c r="P148" s="204"/>
      <c r="Q148" s="204"/>
      <c r="R148" s="155"/>
      <c r="S148" s="204"/>
      <c r="T148" s="155"/>
      <c r="U148" s="155"/>
      <c r="V148" s="204"/>
      <c r="W148" s="204"/>
      <c r="X148" s="204"/>
      <c r="Y148" s="204"/>
    </row>
    <row r="149" customFormat="false" ht="12.75" hidden="false" customHeight="false" outlineLevel="0" collapsed="false">
      <c r="O149" s="204"/>
      <c r="P149" s="204"/>
      <c r="Q149" s="204"/>
      <c r="R149" s="155"/>
      <c r="S149" s="204"/>
      <c r="T149" s="155"/>
      <c r="U149" s="155"/>
      <c r="V149" s="204"/>
      <c r="W149" s="204"/>
      <c r="X149" s="204"/>
      <c r="Y149" s="204"/>
    </row>
    <row r="150" customFormat="false" ht="12.75" hidden="false" customHeight="false" outlineLevel="0" collapsed="false">
      <c r="O150" s="204"/>
      <c r="P150" s="204"/>
      <c r="Q150" s="204"/>
      <c r="R150" s="155"/>
      <c r="S150" s="204"/>
      <c r="T150" s="155"/>
      <c r="U150" s="155"/>
      <c r="V150" s="204"/>
      <c r="W150" s="204"/>
      <c r="X150" s="204"/>
      <c r="Y150" s="204"/>
    </row>
    <row r="151" customFormat="false" ht="12.75" hidden="false" customHeight="false" outlineLevel="0" collapsed="false">
      <c r="O151" s="204"/>
      <c r="P151" s="204"/>
      <c r="Q151" s="204"/>
      <c r="R151" s="155"/>
      <c r="S151" s="204"/>
      <c r="T151" s="155"/>
      <c r="U151" s="155"/>
      <c r="V151" s="204"/>
      <c r="W151" s="204"/>
      <c r="X151" s="204"/>
      <c r="Y151" s="204"/>
    </row>
    <row r="152" customFormat="false" ht="12.75" hidden="false" customHeight="false" outlineLevel="0" collapsed="false">
      <c r="O152" s="204"/>
      <c r="P152" s="204"/>
      <c r="Q152" s="204"/>
      <c r="R152" s="155"/>
      <c r="S152" s="204"/>
      <c r="T152" s="155"/>
      <c r="U152" s="155"/>
      <c r="V152" s="204"/>
      <c r="W152" s="204"/>
      <c r="X152" s="204"/>
      <c r="Y152" s="204"/>
    </row>
    <row r="153" customFormat="false" ht="12.75" hidden="false" customHeight="false" outlineLevel="0" collapsed="false">
      <c r="O153" s="204"/>
      <c r="P153" s="204"/>
      <c r="Q153" s="204"/>
      <c r="R153" s="155"/>
      <c r="S153" s="204"/>
      <c r="T153" s="155"/>
      <c r="U153" s="155"/>
      <c r="V153" s="204"/>
      <c r="W153" s="204"/>
      <c r="X153" s="204"/>
      <c r="Y153" s="204"/>
    </row>
    <row r="154" customFormat="false" ht="12.75" hidden="false" customHeight="false" outlineLevel="0" collapsed="false">
      <c r="O154" s="204"/>
      <c r="P154" s="204"/>
      <c r="Q154" s="204"/>
      <c r="R154" s="155"/>
      <c r="S154" s="204"/>
      <c r="T154" s="155"/>
      <c r="U154" s="155"/>
      <c r="V154" s="204"/>
      <c r="W154" s="204"/>
      <c r="X154" s="204"/>
      <c r="Y154" s="204"/>
    </row>
    <row r="155" customFormat="false" ht="12.75" hidden="false" customHeight="false" outlineLevel="0" collapsed="false">
      <c r="O155" s="204"/>
      <c r="P155" s="204"/>
      <c r="Q155" s="204"/>
      <c r="R155" s="155"/>
      <c r="S155" s="204"/>
      <c r="T155" s="155"/>
      <c r="U155" s="155"/>
      <c r="V155" s="204"/>
      <c r="W155" s="204"/>
      <c r="X155" s="204"/>
      <c r="Y155" s="204"/>
    </row>
    <row r="156" customFormat="false" ht="12.75" hidden="false" customHeight="false" outlineLevel="0" collapsed="false">
      <c r="O156" s="204"/>
      <c r="P156" s="204"/>
      <c r="Q156" s="204"/>
      <c r="R156" s="155"/>
      <c r="S156" s="204"/>
      <c r="T156" s="155"/>
      <c r="U156" s="155"/>
      <c r="V156" s="204"/>
      <c r="W156" s="204"/>
      <c r="X156" s="204"/>
      <c r="Y156" s="204"/>
    </row>
    <row r="157" customFormat="false" ht="12.75" hidden="false" customHeight="false" outlineLevel="0" collapsed="false">
      <c r="O157" s="204"/>
      <c r="P157" s="204"/>
      <c r="Q157" s="204"/>
      <c r="R157" s="155"/>
      <c r="S157" s="204"/>
      <c r="T157" s="155"/>
      <c r="U157" s="155"/>
      <c r="V157" s="204"/>
      <c r="W157" s="204"/>
      <c r="X157" s="204"/>
      <c r="Y157" s="204"/>
    </row>
    <row r="158" customFormat="false" ht="12.75" hidden="false" customHeight="false" outlineLevel="0" collapsed="false">
      <c r="O158" s="204"/>
      <c r="P158" s="204"/>
      <c r="Q158" s="204"/>
      <c r="R158" s="155"/>
      <c r="S158" s="204"/>
      <c r="T158" s="155"/>
      <c r="U158" s="155"/>
      <c r="V158" s="204"/>
      <c r="W158" s="204"/>
      <c r="X158" s="204"/>
      <c r="Y158" s="204"/>
    </row>
    <row r="159" customFormat="false" ht="12.75" hidden="false" customHeight="false" outlineLevel="0" collapsed="false">
      <c r="O159" s="204"/>
      <c r="P159" s="204"/>
      <c r="Q159" s="204"/>
      <c r="R159" s="155"/>
      <c r="S159" s="204"/>
      <c r="T159" s="155"/>
      <c r="U159" s="155"/>
      <c r="V159" s="204"/>
      <c r="W159" s="204"/>
      <c r="X159" s="204"/>
      <c r="Y159" s="204"/>
    </row>
    <row r="160" customFormat="false" ht="12.75" hidden="false" customHeight="false" outlineLevel="0" collapsed="false">
      <c r="O160" s="204"/>
      <c r="P160" s="204"/>
      <c r="Q160" s="204"/>
      <c r="R160" s="155"/>
      <c r="S160" s="204"/>
      <c r="T160" s="155"/>
      <c r="U160" s="155"/>
      <c r="V160" s="204"/>
      <c r="W160" s="204"/>
      <c r="X160" s="204"/>
      <c r="Y160" s="204"/>
    </row>
    <row r="161" customFormat="false" ht="12.75" hidden="false" customHeight="false" outlineLevel="0" collapsed="false">
      <c r="O161" s="204"/>
      <c r="P161" s="204"/>
      <c r="Q161" s="204"/>
      <c r="R161" s="155"/>
      <c r="S161" s="204"/>
      <c r="T161" s="155"/>
      <c r="U161" s="155"/>
      <c r="V161" s="204"/>
      <c r="W161" s="204"/>
      <c r="X161" s="204"/>
      <c r="Y161" s="204"/>
    </row>
    <row r="162" customFormat="false" ht="12.75" hidden="false" customHeight="false" outlineLevel="0" collapsed="false">
      <c r="O162" s="204"/>
      <c r="P162" s="204"/>
      <c r="Q162" s="204"/>
      <c r="R162" s="155"/>
      <c r="S162" s="204"/>
      <c r="T162" s="155"/>
      <c r="U162" s="155"/>
      <c r="V162" s="204"/>
      <c r="W162" s="204"/>
      <c r="X162" s="204"/>
      <c r="Y162" s="204"/>
    </row>
    <row r="163" customFormat="false" ht="12.75" hidden="false" customHeight="false" outlineLevel="0" collapsed="false">
      <c r="O163" s="204"/>
      <c r="P163" s="204"/>
      <c r="Q163" s="204"/>
      <c r="R163" s="155"/>
      <c r="S163" s="204"/>
      <c r="T163" s="155"/>
      <c r="U163" s="155"/>
      <c r="V163" s="204"/>
      <c r="W163" s="204"/>
      <c r="X163" s="204"/>
      <c r="Y163" s="204"/>
    </row>
    <row r="164" customFormat="false" ht="12.75" hidden="false" customHeight="false" outlineLevel="0" collapsed="false">
      <c r="O164" s="204"/>
      <c r="P164" s="204"/>
      <c r="Q164" s="204"/>
      <c r="R164" s="155"/>
      <c r="S164" s="204"/>
      <c r="T164" s="155"/>
      <c r="U164" s="155"/>
      <c r="V164" s="204"/>
      <c r="W164" s="204"/>
      <c r="X164" s="204"/>
      <c r="Y164" s="204"/>
    </row>
    <row r="165" customFormat="false" ht="12.75" hidden="false" customHeight="false" outlineLevel="0" collapsed="false">
      <c r="O165" s="204"/>
      <c r="P165" s="204"/>
      <c r="Q165" s="204"/>
      <c r="R165" s="155"/>
      <c r="S165" s="204"/>
      <c r="T165" s="155"/>
      <c r="U165" s="155"/>
      <c r="V165" s="204"/>
      <c r="W165" s="204"/>
      <c r="X165" s="204"/>
      <c r="Y165" s="204"/>
    </row>
    <row r="166" customFormat="false" ht="12.75" hidden="false" customHeight="false" outlineLevel="0" collapsed="false">
      <c r="O166" s="204"/>
      <c r="P166" s="204"/>
      <c r="Q166" s="204"/>
      <c r="R166" s="155"/>
      <c r="S166" s="204"/>
      <c r="T166" s="155"/>
      <c r="U166" s="155"/>
      <c r="V166" s="204"/>
      <c r="W166" s="204"/>
      <c r="X166" s="204"/>
      <c r="Y166" s="204"/>
    </row>
    <row r="167" customFormat="false" ht="12.75" hidden="false" customHeight="false" outlineLevel="0" collapsed="false">
      <c r="O167" s="204"/>
      <c r="P167" s="204"/>
      <c r="Q167" s="204"/>
      <c r="R167" s="155"/>
      <c r="S167" s="204"/>
      <c r="T167" s="155"/>
      <c r="U167" s="155"/>
      <c r="V167" s="204"/>
      <c r="W167" s="204"/>
      <c r="X167" s="204"/>
      <c r="Y167" s="204"/>
    </row>
    <row r="168" customFormat="false" ht="12.75" hidden="false" customHeight="false" outlineLevel="0" collapsed="false">
      <c r="O168" s="204"/>
      <c r="P168" s="204"/>
      <c r="Q168" s="204"/>
      <c r="R168" s="155"/>
      <c r="S168" s="204"/>
      <c r="T168" s="155"/>
      <c r="U168" s="155"/>
      <c r="V168" s="204"/>
      <c r="W168" s="204"/>
      <c r="X168" s="204"/>
      <c r="Y168" s="204"/>
    </row>
    <row r="169" customFormat="false" ht="12.75" hidden="false" customHeight="false" outlineLevel="0" collapsed="false">
      <c r="O169" s="204"/>
      <c r="P169" s="204"/>
      <c r="Q169" s="204"/>
      <c r="R169" s="155"/>
      <c r="S169" s="204"/>
      <c r="T169" s="155"/>
      <c r="U169" s="155"/>
      <c r="V169" s="204"/>
      <c r="W169" s="204"/>
      <c r="X169" s="204"/>
      <c r="Y169" s="204"/>
    </row>
    <row r="170" customFormat="false" ht="12.75" hidden="false" customHeight="false" outlineLevel="0" collapsed="false">
      <c r="O170" s="204"/>
      <c r="P170" s="204"/>
      <c r="Q170" s="204"/>
      <c r="R170" s="155"/>
      <c r="S170" s="204"/>
      <c r="T170" s="155"/>
      <c r="U170" s="155"/>
      <c r="V170" s="204"/>
      <c r="W170" s="204"/>
      <c r="X170" s="204"/>
      <c r="Y170" s="204"/>
    </row>
    <row r="171" customFormat="false" ht="12.75" hidden="false" customHeight="false" outlineLevel="0" collapsed="false">
      <c r="O171" s="204"/>
      <c r="P171" s="204"/>
      <c r="Q171" s="204"/>
      <c r="R171" s="155"/>
      <c r="S171" s="204"/>
      <c r="T171" s="155"/>
      <c r="U171" s="155"/>
      <c r="V171" s="204"/>
      <c r="W171" s="204"/>
      <c r="X171" s="204"/>
      <c r="Y171" s="204"/>
    </row>
    <row r="172" customFormat="false" ht="12.75" hidden="false" customHeight="false" outlineLevel="0" collapsed="false">
      <c r="O172" s="204"/>
      <c r="P172" s="204"/>
      <c r="Q172" s="204"/>
      <c r="R172" s="155"/>
      <c r="S172" s="204"/>
      <c r="T172" s="155"/>
      <c r="U172" s="155"/>
      <c r="V172" s="204"/>
      <c r="W172" s="204"/>
      <c r="X172" s="204"/>
      <c r="Y172" s="204"/>
    </row>
    <row r="173" customFormat="false" ht="12.75" hidden="false" customHeight="false" outlineLevel="0" collapsed="false">
      <c r="O173" s="204"/>
      <c r="P173" s="204"/>
      <c r="Q173" s="204"/>
      <c r="R173" s="155"/>
      <c r="S173" s="204"/>
      <c r="T173" s="155"/>
      <c r="U173" s="155"/>
      <c r="V173" s="204"/>
      <c r="W173" s="204"/>
      <c r="X173" s="204"/>
      <c r="Y173" s="204"/>
    </row>
    <row r="174" customFormat="false" ht="12.75" hidden="false" customHeight="false" outlineLevel="0" collapsed="false">
      <c r="O174" s="204"/>
      <c r="P174" s="204"/>
      <c r="Q174" s="204"/>
      <c r="R174" s="155"/>
      <c r="S174" s="204"/>
      <c r="T174" s="155"/>
      <c r="U174" s="155"/>
      <c r="V174" s="204"/>
      <c r="W174" s="204"/>
      <c r="X174" s="204"/>
      <c r="Y174" s="204"/>
    </row>
    <row r="175" customFormat="false" ht="12.75" hidden="false" customHeight="false" outlineLevel="0" collapsed="false">
      <c r="O175" s="204"/>
      <c r="P175" s="204"/>
      <c r="Q175" s="204"/>
      <c r="R175" s="155"/>
      <c r="S175" s="204"/>
      <c r="T175" s="155"/>
      <c r="U175" s="155"/>
      <c r="V175" s="204"/>
      <c r="W175" s="204"/>
      <c r="X175" s="204"/>
      <c r="Y175" s="204"/>
    </row>
    <row r="176" customFormat="false" ht="12.75" hidden="false" customHeight="false" outlineLevel="0" collapsed="false">
      <c r="O176" s="204"/>
      <c r="P176" s="204"/>
      <c r="Q176" s="204"/>
      <c r="R176" s="155"/>
      <c r="S176" s="204"/>
      <c r="T176" s="155"/>
      <c r="U176" s="155"/>
      <c r="V176" s="204"/>
      <c r="W176" s="204"/>
      <c r="X176" s="204"/>
      <c r="Y176" s="204"/>
    </row>
    <row r="177" customFormat="false" ht="12.75" hidden="false" customHeight="false" outlineLevel="0" collapsed="false">
      <c r="O177" s="204"/>
      <c r="P177" s="204"/>
      <c r="Q177" s="204"/>
      <c r="R177" s="155"/>
      <c r="S177" s="204"/>
      <c r="T177" s="155"/>
      <c r="U177" s="155"/>
      <c r="V177" s="204"/>
      <c r="W177" s="204"/>
      <c r="X177" s="204"/>
      <c r="Y177" s="204"/>
    </row>
    <row r="178" customFormat="false" ht="12.75" hidden="false" customHeight="false" outlineLevel="0" collapsed="false">
      <c r="O178" s="204"/>
      <c r="P178" s="204"/>
      <c r="Q178" s="204"/>
      <c r="R178" s="155"/>
      <c r="S178" s="204"/>
      <c r="T178" s="155"/>
      <c r="U178" s="155"/>
      <c r="V178" s="204"/>
      <c r="W178" s="204"/>
      <c r="X178" s="204"/>
      <c r="Y178" s="204"/>
    </row>
    <row r="179" customFormat="false" ht="12.75" hidden="false" customHeight="false" outlineLevel="0" collapsed="false">
      <c r="O179" s="204"/>
      <c r="P179" s="204"/>
      <c r="Q179" s="204"/>
      <c r="R179" s="155"/>
      <c r="S179" s="204"/>
      <c r="T179" s="155"/>
      <c r="U179" s="155"/>
      <c r="V179" s="204"/>
      <c r="W179" s="204"/>
      <c r="X179" s="204"/>
      <c r="Y179" s="204"/>
    </row>
    <row r="180" customFormat="false" ht="12.75" hidden="false" customHeight="false" outlineLevel="0" collapsed="false">
      <c r="O180" s="204"/>
      <c r="P180" s="204"/>
      <c r="Q180" s="204"/>
      <c r="R180" s="155"/>
      <c r="S180" s="204"/>
      <c r="T180" s="155"/>
      <c r="U180" s="155"/>
      <c r="V180" s="204"/>
      <c r="W180" s="204"/>
      <c r="X180" s="204"/>
      <c r="Y180" s="204"/>
    </row>
    <row r="181" customFormat="false" ht="12.75" hidden="false" customHeight="false" outlineLevel="0" collapsed="false">
      <c r="O181" s="204"/>
      <c r="P181" s="204"/>
      <c r="Q181" s="204"/>
      <c r="R181" s="155"/>
      <c r="S181" s="204"/>
      <c r="T181" s="155"/>
      <c r="U181" s="155"/>
      <c r="V181" s="204"/>
      <c r="W181" s="204"/>
      <c r="X181" s="204"/>
      <c r="Y181" s="204"/>
    </row>
    <row r="182" customFormat="false" ht="12.75" hidden="false" customHeight="false" outlineLevel="0" collapsed="false">
      <c r="O182" s="204"/>
      <c r="P182" s="204"/>
      <c r="Q182" s="204"/>
      <c r="R182" s="155"/>
      <c r="S182" s="204"/>
      <c r="T182" s="155"/>
      <c r="U182" s="155"/>
      <c r="V182" s="204"/>
      <c r="W182" s="204"/>
      <c r="X182" s="204"/>
      <c r="Y182" s="204"/>
    </row>
    <row r="183" customFormat="false" ht="12.75" hidden="false" customHeight="false" outlineLevel="0" collapsed="false">
      <c r="O183" s="204"/>
      <c r="P183" s="204"/>
      <c r="Q183" s="204"/>
      <c r="R183" s="155"/>
      <c r="S183" s="204"/>
      <c r="T183" s="155"/>
      <c r="U183" s="155"/>
      <c r="V183" s="204"/>
      <c r="W183" s="204"/>
      <c r="X183" s="204"/>
      <c r="Y183" s="204"/>
    </row>
    <row r="184" customFormat="false" ht="12.75" hidden="false" customHeight="false" outlineLevel="0" collapsed="false">
      <c r="O184" s="204"/>
      <c r="P184" s="204"/>
      <c r="Q184" s="204"/>
      <c r="R184" s="155"/>
      <c r="S184" s="204"/>
      <c r="T184" s="155"/>
      <c r="U184" s="155"/>
      <c r="V184" s="204"/>
      <c r="W184" s="204"/>
      <c r="X184" s="204"/>
      <c r="Y184" s="204"/>
    </row>
    <row r="185" customFormat="false" ht="12.75" hidden="false" customHeight="false" outlineLevel="0" collapsed="false">
      <c r="O185" s="204"/>
      <c r="P185" s="204"/>
      <c r="Q185" s="204"/>
      <c r="R185" s="155"/>
      <c r="S185" s="204"/>
      <c r="T185" s="155"/>
      <c r="U185" s="155"/>
      <c r="V185" s="204"/>
      <c r="W185" s="204"/>
      <c r="X185" s="204"/>
      <c r="Y185" s="204"/>
    </row>
    <row r="186" customFormat="false" ht="12.75" hidden="false" customHeight="false" outlineLevel="0" collapsed="false">
      <c r="O186" s="204"/>
      <c r="P186" s="204"/>
      <c r="Q186" s="204"/>
      <c r="R186" s="155"/>
      <c r="S186" s="204"/>
      <c r="T186" s="155"/>
      <c r="U186" s="155"/>
      <c r="V186" s="204"/>
      <c r="W186" s="204"/>
      <c r="X186" s="204"/>
      <c r="Y186" s="204"/>
    </row>
    <row r="187" customFormat="false" ht="12.75" hidden="false" customHeight="false" outlineLevel="0" collapsed="false">
      <c r="O187" s="204"/>
      <c r="P187" s="204"/>
      <c r="Q187" s="204"/>
      <c r="R187" s="155"/>
      <c r="S187" s="204"/>
      <c r="T187" s="155"/>
      <c r="U187" s="155"/>
      <c r="V187" s="204"/>
      <c r="W187" s="204"/>
      <c r="X187" s="204"/>
      <c r="Y187" s="204"/>
    </row>
    <row r="188" customFormat="false" ht="12.75" hidden="false" customHeight="false" outlineLevel="0" collapsed="false">
      <c r="O188" s="204"/>
      <c r="P188" s="204"/>
      <c r="Q188" s="204"/>
      <c r="R188" s="155"/>
      <c r="S188" s="204"/>
      <c r="T188" s="155"/>
      <c r="U188" s="155"/>
      <c r="V188" s="204"/>
      <c r="W188" s="204"/>
      <c r="X188" s="204"/>
      <c r="Y188" s="204"/>
    </row>
    <row r="189" customFormat="false" ht="12.75" hidden="false" customHeight="false" outlineLevel="0" collapsed="false">
      <c r="O189" s="204"/>
      <c r="P189" s="204"/>
      <c r="Q189" s="204"/>
      <c r="R189" s="155"/>
      <c r="S189" s="204"/>
      <c r="T189" s="155"/>
      <c r="U189" s="155"/>
      <c r="V189" s="204"/>
      <c r="W189" s="204"/>
      <c r="X189" s="204"/>
      <c r="Y189" s="204"/>
    </row>
    <row r="190" customFormat="false" ht="12.75" hidden="false" customHeight="false" outlineLevel="0" collapsed="false">
      <c r="O190" s="204"/>
      <c r="P190" s="204"/>
      <c r="Q190" s="204"/>
      <c r="R190" s="155"/>
      <c r="S190" s="204"/>
      <c r="T190" s="155"/>
      <c r="U190" s="155"/>
      <c r="V190" s="204"/>
      <c r="W190" s="204"/>
      <c r="X190" s="204"/>
      <c r="Y190" s="204"/>
    </row>
    <row r="191" customFormat="false" ht="12.75" hidden="false" customHeight="false" outlineLevel="0" collapsed="false">
      <c r="O191" s="204"/>
      <c r="P191" s="204"/>
      <c r="Q191" s="204"/>
      <c r="R191" s="155"/>
      <c r="S191" s="204"/>
      <c r="T191" s="155"/>
      <c r="U191" s="155"/>
      <c r="V191" s="204"/>
      <c r="W191" s="204"/>
      <c r="X191" s="204"/>
      <c r="Y191" s="204"/>
    </row>
    <row r="192" customFormat="false" ht="12.75" hidden="false" customHeight="false" outlineLevel="0" collapsed="false">
      <c r="O192" s="204"/>
      <c r="P192" s="204"/>
      <c r="Q192" s="204"/>
      <c r="R192" s="155"/>
      <c r="S192" s="204"/>
      <c r="T192" s="155"/>
      <c r="U192" s="155"/>
      <c r="V192" s="204"/>
      <c r="W192" s="204"/>
      <c r="X192" s="204"/>
      <c r="Y192" s="204"/>
    </row>
    <row r="193" customFormat="false" ht="12.75" hidden="false" customHeight="false" outlineLevel="0" collapsed="false">
      <c r="O193" s="204"/>
      <c r="P193" s="204"/>
      <c r="Q193" s="204"/>
      <c r="R193" s="155"/>
      <c r="S193" s="204"/>
      <c r="T193" s="155"/>
      <c r="U193" s="155"/>
      <c r="V193" s="204"/>
      <c r="W193" s="204"/>
      <c r="X193" s="204"/>
      <c r="Y193" s="204"/>
    </row>
    <row r="194" customFormat="false" ht="12.75" hidden="false" customHeight="false" outlineLevel="0" collapsed="false">
      <c r="O194" s="204"/>
      <c r="P194" s="204"/>
      <c r="Q194" s="204"/>
      <c r="R194" s="155"/>
      <c r="S194" s="204"/>
      <c r="T194" s="155"/>
      <c r="U194" s="155"/>
      <c r="V194" s="204"/>
      <c r="W194" s="204"/>
      <c r="X194" s="204"/>
      <c r="Y194" s="204"/>
    </row>
    <row r="195" customFormat="false" ht="12.75" hidden="false" customHeight="false" outlineLevel="0" collapsed="false">
      <c r="O195" s="204"/>
      <c r="P195" s="204"/>
      <c r="Q195" s="204"/>
      <c r="R195" s="155"/>
      <c r="S195" s="204"/>
      <c r="T195" s="155"/>
      <c r="U195" s="155"/>
      <c r="V195" s="204"/>
      <c r="W195" s="204"/>
      <c r="X195" s="204"/>
      <c r="Y195" s="204"/>
    </row>
    <row r="196" customFormat="false" ht="12.75" hidden="false" customHeight="false" outlineLevel="0" collapsed="false">
      <c r="O196" s="204"/>
      <c r="P196" s="204"/>
      <c r="Q196" s="204"/>
      <c r="R196" s="155"/>
      <c r="S196" s="204"/>
      <c r="T196" s="155"/>
      <c r="U196" s="155"/>
      <c r="V196" s="204"/>
      <c r="W196" s="204"/>
      <c r="X196" s="204"/>
      <c r="Y196" s="204"/>
    </row>
    <row r="197" customFormat="false" ht="12.75" hidden="false" customHeight="false" outlineLevel="0" collapsed="false">
      <c r="O197" s="204"/>
      <c r="P197" s="204"/>
      <c r="Q197" s="204"/>
      <c r="R197" s="155"/>
      <c r="S197" s="204"/>
      <c r="T197" s="155"/>
      <c r="U197" s="155"/>
      <c r="V197" s="204"/>
      <c r="W197" s="204"/>
      <c r="X197" s="204"/>
      <c r="Y197" s="204"/>
    </row>
    <row r="198" customFormat="false" ht="12.75" hidden="false" customHeight="false" outlineLevel="0" collapsed="false">
      <c r="O198" s="204"/>
      <c r="P198" s="204"/>
      <c r="Q198" s="204"/>
      <c r="R198" s="155"/>
      <c r="S198" s="204"/>
      <c r="T198" s="155"/>
      <c r="U198" s="155"/>
      <c r="V198" s="204"/>
      <c r="W198" s="204"/>
      <c r="X198" s="204"/>
      <c r="Y198" s="204"/>
    </row>
    <row r="199" customFormat="false" ht="12.75" hidden="false" customHeight="false" outlineLevel="0" collapsed="false">
      <c r="O199" s="204"/>
      <c r="P199" s="204"/>
      <c r="Q199" s="204"/>
      <c r="R199" s="155"/>
      <c r="S199" s="204"/>
      <c r="T199" s="155"/>
      <c r="U199" s="155"/>
      <c r="V199" s="204"/>
      <c r="W199" s="204"/>
      <c r="X199" s="204"/>
      <c r="Y199" s="204"/>
    </row>
    <row r="200" customFormat="false" ht="12.75" hidden="false" customHeight="false" outlineLevel="0" collapsed="false">
      <c r="O200" s="204"/>
      <c r="P200" s="204"/>
      <c r="Q200" s="204"/>
      <c r="R200" s="155"/>
      <c r="S200" s="204"/>
      <c r="T200" s="155"/>
      <c r="U200" s="155"/>
      <c r="V200" s="204"/>
      <c r="W200" s="204"/>
      <c r="X200" s="204"/>
      <c r="Y200" s="204"/>
    </row>
    <row r="201" customFormat="false" ht="12.75" hidden="false" customHeight="false" outlineLevel="0" collapsed="false">
      <c r="O201" s="204"/>
      <c r="P201" s="204"/>
      <c r="Q201" s="204"/>
      <c r="R201" s="155"/>
      <c r="S201" s="204"/>
      <c r="T201" s="155"/>
      <c r="U201" s="155"/>
      <c r="V201" s="204"/>
      <c r="W201" s="204"/>
      <c r="X201" s="204"/>
      <c r="Y201" s="204"/>
    </row>
    <row r="202" customFormat="false" ht="12.75" hidden="false" customHeight="false" outlineLevel="0" collapsed="false">
      <c r="O202" s="204"/>
      <c r="P202" s="204"/>
      <c r="Q202" s="204"/>
      <c r="R202" s="155"/>
      <c r="S202" s="204"/>
      <c r="T202" s="155"/>
      <c r="U202" s="155"/>
      <c r="V202" s="204"/>
      <c r="W202" s="204"/>
      <c r="X202" s="204"/>
      <c r="Y202" s="204"/>
    </row>
    <row r="203" customFormat="false" ht="12.75" hidden="false" customHeight="false" outlineLevel="0" collapsed="false">
      <c r="O203" s="204"/>
      <c r="P203" s="204"/>
      <c r="Q203" s="204"/>
      <c r="R203" s="155"/>
      <c r="S203" s="204"/>
      <c r="T203" s="155"/>
      <c r="U203" s="155"/>
      <c r="V203" s="204"/>
      <c r="W203" s="204"/>
      <c r="X203" s="204"/>
      <c r="Y203" s="204"/>
    </row>
    <row r="204" customFormat="false" ht="12.75" hidden="false" customHeight="false" outlineLevel="0" collapsed="false">
      <c r="O204" s="204"/>
      <c r="P204" s="204"/>
      <c r="Q204" s="204"/>
      <c r="R204" s="155"/>
      <c r="S204" s="204"/>
      <c r="T204" s="155"/>
      <c r="U204" s="155"/>
      <c r="V204" s="204"/>
      <c r="W204" s="204"/>
      <c r="X204" s="204"/>
      <c r="Y204" s="204"/>
    </row>
    <row r="205" customFormat="false" ht="12.75" hidden="false" customHeight="false" outlineLevel="0" collapsed="false">
      <c r="O205" s="204"/>
      <c r="P205" s="204"/>
      <c r="Q205" s="204"/>
      <c r="R205" s="155"/>
      <c r="S205" s="204"/>
      <c r="T205" s="155"/>
      <c r="U205" s="155"/>
      <c r="V205" s="204"/>
      <c r="W205" s="204"/>
      <c r="X205" s="204"/>
      <c r="Y205" s="204"/>
    </row>
    <row r="206" customFormat="false" ht="12.75" hidden="false" customHeight="false" outlineLevel="0" collapsed="false">
      <c r="O206" s="204"/>
      <c r="P206" s="204"/>
      <c r="Q206" s="204"/>
      <c r="R206" s="155"/>
      <c r="S206" s="204"/>
      <c r="T206" s="155"/>
      <c r="U206" s="155"/>
      <c r="V206" s="204"/>
      <c r="W206" s="204"/>
      <c r="X206" s="204"/>
      <c r="Y206" s="204"/>
    </row>
    <row r="207" customFormat="false" ht="12.75" hidden="false" customHeight="false" outlineLevel="0" collapsed="false">
      <c r="O207" s="204"/>
      <c r="P207" s="204"/>
      <c r="Q207" s="204"/>
      <c r="R207" s="155"/>
      <c r="S207" s="204"/>
      <c r="T207" s="155"/>
      <c r="U207" s="155"/>
      <c r="V207" s="204"/>
      <c r="W207" s="204"/>
      <c r="X207" s="204"/>
      <c r="Y207" s="204"/>
    </row>
    <row r="208" customFormat="false" ht="12.75" hidden="false" customHeight="false" outlineLevel="0" collapsed="false">
      <c r="O208" s="204"/>
      <c r="P208" s="204"/>
      <c r="Q208" s="204"/>
      <c r="R208" s="155"/>
      <c r="S208" s="204"/>
      <c r="T208" s="155"/>
      <c r="U208" s="155"/>
      <c r="V208" s="204"/>
      <c r="W208" s="204"/>
      <c r="X208" s="204"/>
      <c r="Y208" s="204"/>
    </row>
    <row r="209" customFormat="false" ht="12.75" hidden="false" customHeight="false" outlineLevel="0" collapsed="false">
      <c r="O209" s="204"/>
      <c r="P209" s="204"/>
      <c r="Q209" s="204"/>
      <c r="R209" s="155"/>
      <c r="S209" s="204"/>
      <c r="T209" s="155"/>
      <c r="U209" s="155"/>
      <c r="V209" s="204"/>
      <c r="W209" s="204"/>
      <c r="X209" s="204"/>
      <c r="Y209" s="204"/>
    </row>
    <row r="210" customFormat="false" ht="12.75" hidden="false" customHeight="false" outlineLevel="0" collapsed="false">
      <c r="O210" s="204"/>
      <c r="P210" s="204"/>
      <c r="Q210" s="204"/>
      <c r="R210" s="155"/>
      <c r="S210" s="204"/>
      <c r="T210" s="155"/>
      <c r="U210" s="155"/>
      <c r="V210" s="204"/>
      <c r="W210" s="204"/>
      <c r="X210" s="204"/>
      <c r="Y210" s="204"/>
    </row>
    <row r="211" customFormat="false" ht="12.75" hidden="false" customHeight="false" outlineLevel="0" collapsed="false">
      <c r="O211" s="204"/>
      <c r="P211" s="204"/>
      <c r="Q211" s="204"/>
      <c r="R211" s="155"/>
      <c r="S211" s="204"/>
      <c r="T211" s="155"/>
      <c r="U211" s="155"/>
      <c r="V211" s="204"/>
      <c r="W211" s="204"/>
      <c r="X211" s="204"/>
      <c r="Y211" s="204"/>
    </row>
    <row r="212" customFormat="false" ht="12.75" hidden="false" customHeight="false" outlineLevel="0" collapsed="false">
      <c r="O212" s="204"/>
      <c r="P212" s="204"/>
      <c r="Q212" s="204"/>
      <c r="R212" s="155"/>
      <c r="S212" s="204"/>
      <c r="T212" s="155"/>
      <c r="U212" s="155"/>
      <c r="V212" s="204"/>
      <c r="W212" s="204"/>
      <c r="X212" s="204"/>
      <c r="Y212" s="204"/>
    </row>
    <row r="213" customFormat="false" ht="12.75" hidden="false" customHeight="false" outlineLevel="0" collapsed="false">
      <c r="O213" s="204"/>
      <c r="P213" s="204"/>
      <c r="Q213" s="204"/>
      <c r="R213" s="155"/>
      <c r="S213" s="204"/>
      <c r="T213" s="155"/>
      <c r="U213" s="155"/>
      <c r="V213" s="204"/>
      <c r="W213" s="204"/>
      <c r="X213" s="204"/>
      <c r="Y213" s="204"/>
    </row>
    <row r="214" customFormat="false" ht="12.75" hidden="false" customHeight="false" outlineLevel="0" collapsed="false">
      <c r="O214" s="204"/>
      <c r="P214" s="204"/>
      <c r="Q214" s="204"/>
      <c r="R214" s="155"/>
      <c r="S214" s="204"/>
      <c r="T214" s="155"/>
      <c r="U214" s="155"/>
      <c r="V214" s="204"/>
      <c r="W214" s="204"/>
      <c r="X214" s="204"/>
      <c r="Y214" s="204"/>
    </row>
    <row r="215" customFormat="false" ht="12.75" hidden="false" customHeight="false" outlineLevel="0" collapsed="false">
      <c r="O215" s="204"/>
      <c r="P215" s="204"/>
      <c r="Q215" s="204"/>
      <c r="R215" s="155"/>
      <c r="S215" s="204"/>
      <c r="T215" s="155"/>
      <c r="U215" s="155"/>
      <c r="V215" s="204"/>
      <c r="W215" s="204"/>
      <c r="X215" s="204"/>
      <c r="Y215" s="204"/>
    </row>
    <row r="216" customFormat="false" ht="12.75" hidden="false" customHeight="false" outlineLevel="0" collapsed="false">
      <c r="O216" s="204"/>
      <c r="P216" s="204"/>
      <c r="Q216" s="204"/>
      <c r="R216" s="155"/>
      <c r="S216" s="204"/>
      <c r="T216" s="155"/>
      <c r="U216" s="155"/>
      <c r="V216" s="204"/>
      <c r="W216" s="204"/>
      <c r="X216" s="204"/>
      <c r="Y216" s="204"/>
    </row>
    <row r="217" customFormat="false" ht="12.75" hidden="false" customHeight="false" outlineLevel="0" collapsed="false">
      <c r="O217" s="204"/>
      <c r="P217" s="204"/>
      <c r="Q217" s="204"/>
      <c r="R217" s="155"/>
      <c r="S217" s="204"/>
      <c r="T217" s="155"/>
      <c r="U217" s="155"/>
      <c r="V217" s="204"/>
      <c r="W217" s="204"/>
      <c r="X217" s="204"/>
      <c r="Y217" s="204"/>
    </row>
    <row r="218" customFormat="false" ht="12.75" hidden="false" customHeight="false" outlineLevel="0" collapsed="false">
      <c r="O218" s="204"/>
      <c r="P218" s="204"/>
      <c r="Q218" s="204"/>
      <c r="R218" s="155"/>
      <c r="S218" s="204"/>
      <c r="T218" s="155"/>
      <c r="U218" s="155"/>
      <c r="V218" s="204"/>
      <c r="W218" s="204"/>
      <c r="X218" s="204"/>
      <c r="Y218" s="204"/>
    </row>
    <row r="219" customFormat="false" ht="12.75" hidden="false" customHeight="false" outlineLevel="0" collapsed="false">
      <c r="O219" s="204"/>
      <c r="P219" s="204"/>
      <c r="Q219" s="204"/>
      <c r="R219" s="155"/>
      <c r="S219" s="204"/>
      <c r="T219" s="155"/>
      <c r="U219" s="155"/>
      <c r="V219" s="204"/>
      <c r="W219" s="204"/>
      <c r="X219" s="204"/>
      <c r="Y219" s="204"/>
    </row>
    <row r="220" customFormat="false" ht="12.75" hidden="false" customHeight="false" outlineLevel="0" collapsed="false">
      <c r="O220" s="204"/>
      <c r="P220" s="204"/>
      <c r="Q220" s="204"/>
      <c r="R220" s="155"/>
      <c r="S220" s="204"/>
      <c r="T220" s="155"/>
      <c r="U220" s="155"/>
      <c r="V220" s="204"/>
      <c r="W220" s="204"/>
      <c r="X220" s="204"/>
      <c r="Y220" s="204"/>
    </row>
    <row r="221" customFormat="false" ht="12.75" hidden="false" customHeight="false" outlineLevel="0" collapsed="false">
      <c r="O221" s="204"/>
      <c r="P221" s="204"/>
      <c r="Q221" s="204"/>
      <c r="R221" s="155"/>
      <c r="S221" s="204"/>
      <c r="T221" s="155"/>
      <c r="U221" s="155"/>
      <c r="V221" s="204"/>
      <c r="W221" s="204"/>
      <c r="X221" s="204"/>
      <c r="Y221" s="204"/>
    </row>
    <row r="222" customFormat="false" ht="12.75" hidden="false" customHeight="false" outlineLevel="0" collapsed="false">
      <c r="O222" s="204"/>
      <c r="P222" s="204"/>
      <c r="Q222" s="204"/>
      <c r="R222" s="155"/>
      <c r="S222" s="204"/>
      <c r="T222" s="155"/>
      <c r="U222" s="155"/>
      <c r="V222" s="204"/>
      <c r="W222" s="204"/>
      <c r="X222" s="204"/>
      <c r="Y222" s="204"/>
    </row>
    <row r="223" customFormat="false" ht="12.75" hidden="false" customHeight="false" outlineLevel="0" collapsed="false">
      <c r="O223" s="204"/>
      <c r="P223" s="204"/>
      <c r="Q223" s="204"/>
      <c r="R223" s="155"/>
      <c r="S223" s="204"/>
      <c r="T223" s="155"/>
      <c r="U223" s="155"/>
      <c r="V223" s="204"/>
      <c r="W223" s="204"/>
      <c r="X223" s="204"/>
      <c r="Y223" s="204"/>
    </row>
    <row r="224" customFormat="false" ht="12.75" hidden="false" customHeight="false" outlineLevel="0" collapsed="false">
      <c r="O224" s="204"/>
      <c r="P224" s="204"/>
      <c r="Q224" s="204"/>
      <c r="R224" s="155"/>
      <c r="S224" s="204"/>
      <c r="T224" s="155"/>
      <c r="U224" s="155"/>
      <c r="V224" s="204"/>
      <c r="W224" s="204"/>
      <c r="X224" s="204"/>
      <c r="Y224" s="204"/>
    </row>
    <row r="225" customFormat="false" ht="12.75" hidden="false" customHeight="false" outlineLevel="0" collapsed="false">
      <c r="O225" s="204"/>
      <c r="P225" s="204"/>
      <c r="Q225" s="204"/>
      <c r="R225" s="155"/>
      <c r="S225" s="204"/>
      <c r="T225" s="155"/>
      <c r="U225" s="155"/>
      <c r="V225" s="204"/>
      <c r="W225" s="204"/>
      <c r="X225" s="204"/>
      <c r="Y225" s="204"/>
    </row>
    <row r="226" customFormat="false" ht="12.75" hidden="false" customHeight="false" outlineLevel="0" collapsed="false">
      <c r="O226" s="204"/>
      <c r="P226" s="204"/>
      <c r="Q226" s="204"/>
      <c r="R226" s="155"/>
      <c r="S226" s="204"/>
      <c r="T226" s="155"/>
      <c r="U226" s="155"/>
      <c r="V226" s="204"/>
      <c r="W226" s="204"/>
      <c r="X226" s="204"/>
      <c r="Y226" s="204"/>
    </row>
    <row r="227" customFormat="false" ht="12.75" hidden="false" customHeight="false" outlineLevel="0" collapsed="false">
      <c r="O227" s="204"/>
      <c r="P227" s="204"/>
      <c r="Q227" s="204"/>
      <c r="R227" s="155"/>
      <c r="S227" s="204"/>
      <c r="T227" s="155"/>
      <c r="U227" s="155"/>
      <c r="V227" s="204"/>
      <c r="W227" s="204"/>
      <c r="X227" s="204"/>
      <c r="Y227" s="204"/>
    </row>
    <row r="228" customFormat="false" ht="12.75" hidden="false" customHeight="false" outlineLevel="0" collapsed="false">
      <c r="O228" s="204"/>
      <c r="P228" s="204"/>
      <c r="Q228" s="204"/>
      <c r="R228" s="155"/>
      <c r="S228" s="204"/>
      <c r="T228" s="155"/>
      <c r="U228" s="155"/>
      <c r="V228" s="204"/>
      <c r="W228" s="204"/>
      <c r="X228" s="204"/>
      <c r="Y228" s="204"/>
    </row>
    <row r="229" customFormat="false" ht="12.75" hidden="false" customHeight="false" outlineLevel="0" collapsed="false">
      <c r="O229" s="204"/>
      <c r="P229" s="204"/>
      <c r="Q229" s="204"/>
      <c r="R229" s="155"/>
      <c r="S229" s="204"/>
      <c r="T229" s="155"/>
      <c r="U229" s="155"/>
      <c r="V229" s="204"/>
      <c r="W229" s="204"/>
      <c r="X229" s="204"/>
      <c r="Y229" s="204"/>
    </row>
    <row r="230" customFormat="false" ht="12.75" hidden="false" customHeight="false" outlineLevel="0" collapsed="false">
      <c r="O230" s="204"/>
      <c r="P230" s="204"/>
      <c r="Q230" s="204"/>
      <c r="R230" s="155"/>
      <c r="S230" s="204"/>
      <c r="T230" s="155"/>
      <c r="U230" s="155"/>
      <c r="V230" s="204"/>
      <c r="W230" s="204"/>
      <c r="X230" s="204"/>
      <c r="Y230" s="204"/>
    </row>
    <row r="231" customFormat="false" ht="12.75" hidden="false" customHeight="false" outlineLevel="0" collapsed="false">
      <c r="O231" s="204"/>
      <c r="P231" s="204"/>
      <c r="Q231" s="204"/>
      <c r="R231" s="155"/>
      <c r="S231" s="204"/>
      <c r="T231" s="155"/>
      <c r="U231" s="155"/>
      <c r="V231" s="204"/>
      <c r="W231" s="204"/>
      <c r="X231" s="204"/>
      <c r="Y231" s="204"/>
    </row>
    <row r="232" customFormat="false" ht="12.75" hidden="false" customHeight="false" outlineLevel="0" collapsed="false">
      <c r="O232" s="204"/>
      <c r="P232" s="204"/>
      <c r="Q232" s="204"/>
      <c r="R232" s="155"/>
      <c r="S232" s="204"/>
      <c r="T232" s="155"/>
      <c r="U232" s="155"/>
      <c r="V232" s="204"/>
      <c r="W232" s="204"/>
      <c r="X232" s="204"/>
      <c r="Y232" s="204"/>
    </row>
    <row r="233" customFormat="false" ht="12.75" hidden="false" customHeight="false" outlineLevel="0" collapsed="false">
      <c r="O233" s="204"/>
      <c r="P233" s="204"/>
      <c r="Q233" s="204"/>
      <c r="R233" s="155"/>
      <c r="S233" s="204"/>
      <c r="T233" s="155"/>
      <c r="U233" s="155"/>
      <c r="V233" s="204"/>
      <c r="W233" s="204"/>
      <c r="X233" s="204"/>
      <c r="Y233" s="204"/>
    </row>
    <row r="234" customFormat="false" ht="12.75" hidden="false" customHeight="false" outlineLevel="0" collapsed="false">
      <c r="O234" s="204"/>
      <c r="P234" s="204"/>
      <c r="Q234" s="204"/>
      <c r="R234" s="155"/>
      <c r="S234" s="204"/>
      <c r="T234" s="155"/>
      <c r="U234" s="155"/>
      <c r="V234" s="204"/>
      <c r="W234" s="204"/>
      <c r="X234" s="204"/>
      <c r="Y234" s="204"/>
    </row>
    <row r="235" customFormat="false" ht="12.75" hidden="false" customHeight="false" outlineLevel="0" collapsed="false">
      <c r="O235" s="204"/>
      <c r="P235" s="204"/>
      <c r="Q235" s="204"/>
      <c r="R235" s="155"/>
      <c r="S235" s="204"/>
      <c r="T235" s="155"/>
      <c r="U235" s="155"/>
      <c r="V235" s="204"/>
      <c r="W235" s="204"/>
      <c r="X235" s="204"/>
      <c r="Y235" s="204"/>
    </row>
    <row r="236" customFormat="false" ht="12.75" hidden="false" customHeight="false" outlineLevel="0" collapsed="false">
      <c r="O236" s="204"/>
      <c r="P236" s="204"/>
      <c r="Q236" s="204"/>
      <c r="R236" s="155"/>
      <c r="S236" s="204"/>
      <c r="T236" s="155"/>
      <c r="U236" s="155"/>
      <c r="V236" s="204"/>
      <c r="W236" s="204"/>
      <c r="X236" s="204"/>
      <c r="Y236" s="204"/>
    </row>
    <row r="237" customFormat="false" ht="12.75" hidden="false" customHeight="false" outlineLevel="0" collapsed="false">
      <c r="O237" s="204"/>
      <c r="P237" s="204"/>
      <c r="Q237" s="204"/>
      <c r="R237" s="155"/>
      <c r="S237" s="204"/>
      <c r="T237" s="155"/>
      <c r="U237" s="155"/>
      <c r="V237" s="204"/>
      <c r="W237" s="204"/>
      <c r="X237" s="204"/>
      <c r="Y237" s="204"/>
    </row>
    <row r="238" customFormat="false" ht="12.75" hidden="false" customHeight="false" outlineLevel="0" collapsed="false">
      <c r="O238" s="204"/>
      <c r="P238" s="204"/>
      <c r="Q238" s="204"/>
      <c r="R238" s="155"/>
      <c r="S238" s="204"/>
      <c r="T238" s="155"/>
      <c r="U238" s="155"/>
      <c r="V238" s="204"/>
      <c r="W238" s="204"/>
      <c r="X238" s="204"/>
      <c r="Y238" s="204"/>
    </row>
    <row r="239" customFormat="false" ht="12.75" hidden="false" customHeight="false" outlineLevel="0" collapsed="false">
      <c r="O239" s="204"/>
      <c r="P239" s="204"/>
      <c r="Q239" s="204"/>
      <c r="R239" s="155"/>
      <c r="S239" s="204"/>
      <c r="T239" s="155"/>
      <c r="U239" s="155"/>
      <c r="V239" s="204"/>
      <c r="W239" s="204"/>
      <c r="X239" s="204"/>
      <c r="Y239" s="204"/>
    </row>
    <row r="240" customFormat="false" ht="12.75" hidden="false" customHeight="false" outlineLevel="0" collapsed="false">
      <c r="O240" s="204"/>
      <c r="P240" s="204"/>
      <c r="Q240" s="204"/>
      <c r="R240" s="155"/>
      <c r="S240" s="204"/>
      <c r="T240" s="155"/>
      <c r="U240" s="155"/>
      <c r="V240" s="204"/>
      <c r="W240" s="204"/>
      <c r="X240" s="204"/>
      <c r="Y240" s="204"/>
    </row>
    <row r="241" customFormat="false" ht="12.75" hidden="false" customHeight="false" outlineLevel="0" collapsed="false">
      <c r="O241" s="204"/>
      <c r="P241" s="204"/>
      <c r="Q241" s="204"/>
      <c r="R241" s="155"/>
      <c r="S241" s="204"/>
      <c r="T241" s="155"/>
      <c r="U241" s="155"/>
      <c r="V241" s="204"/>
      <c r="W241" s="204"/>
      <c r="X241" s="204"/>
      <c r="Y241" s="204"/>
    </row>
    <row r="242" customFormat="false" ht="12.75" hidden="false" customHeight="false" outlineLevel="0" collapsed="false">
      <c r="O242" s="204"/>
      <c r="P242" s="204"/>
      <c r="Q242" s="204"/>
      <c r="R242" s="155"/>
      <c r="S242" s="204"/>
      <c r="T242" s="155"/>
      <c r="U242" s="155"/>
      <c r="V242" s="204"/>
      <c r="W242" s="204"/>
      <c r="X242" s="204"/>
      <c r="Y242" s="204"/>
    </row>
    <row r="243" customFormat="false" ht="12.75" hidden="false" customHeight="false" outlineLevel="0" collapsed="false">
      <c r="O243" s="204"/>
      <c r="P243" s="204"/>
      <c r="Q243" s="204"/>
      <c r="R243" s="155"/>
      <c r="S243" s="204"/>
      <c r="T243" s="155"/>
      <c r="U243" s="155"/>
      <c r="V243" s="204"/>
      <c r="W243" s="204"/>
      <c r="X243" s="204"/>
      <c r="Y243" s="204"/>
    </row>
    <row r="244" customFormat="false" ht="12.75" hidden="false" customHeight="false" outlineLevel="0" collapsed="false">
      <c r="O244" s="204"/>
      <c r="P244" s="204"/>
      <c r="Q244" s="204"/>
      <c r="R244" s="155"/>
      <c r="S244" s="204"/>
      <c r="T244" s="155"/>
      <c r="U244" s="155"/>
      <c r="V244" s="204"/>
      <c r="W244" s="204"/>
      <c r="X244" s="204"/>
      <c r="Y244" s="204"/>
    </row>
    <row r="245" customFormat="false" ht="12.75" hidden="false" customHeight="false" outlineLevel="0" collapsed="false">
      <c r="O245" s="204"/>
      <c r="P245" s="204"/>
      <c r="Q245" s="204"/>
      <c r="R245" s="155"/>
      <c r="S245" s="204"/>
      <c r="T245" s="155"/>
      <c r="U245" s="155"/>
      <c r="V245" s="204"/>
      <c r="W245" s="204"/>
      <c r="X245" s="204"/>
      <c r="Y245" s="204"/>
    </row>
    <row r="246" customFormat="false" ht="12.75" hidden="false" customHeight="false" outlineLevel="0" collapsed="false">
      <c r="O246" s="204"/>
      <c r="P246" s="204"/>
      <c r="Q246" s="204"/>
      <c r="R246" s="155"/>
      <c r="S246" s="204"/>
      <c r="T246" s="155"/>
      <c r="U246" s="155"/>
      <c r="V246" s="204"/>
      <c r="W246" s="204"/>
      <c r="X246" s="204"/>
      <c r="Y246" s="204"/>
    </row>
    <row r="247" customFormat="false" ht="12.75" hidden="false" customHeight="false" outlineLevel="0" collapsed="false">
      <c r="O247" s="204"/>
      <c r="P247" s="204"/>
      <c r="Q247" s="204"/>
      <c r="R247" s="155"/>
      <c r="S247" s="204"/>
      <c r="T247" s="155"/>
      <c r="U247" s="155"/>
      <c r="V247" s="204"/>
      <c r="W247" s="204"/>
      <c r="X247" s="204"/>
      <c r="Y247" s="204"/>
    </row>
    <row r="248" customFormat="false" ht="12.75" hidden="false" customHeight="false" outlineLevel="0" collapsed="false">
      <c r="O248" s="204"/>
      <c r="P248" s="204"/>
      <c r="Q248" s="204"/>
      <c r="R248" s="155"/>
      <c r="S248" s="204"/>
      <c r="T248" s="155"/>
      <c r="U248" s="155"/>
      <c r="V248" s="204"/>
      <c r="W248" s="204"/>
      <c r="X248" s="204"/>
      <c r="Y248" s="204"/>
    </row>
    <row r="249" customFormat="false" ht="12.75" hidden="false" customHeight="false" outlineLevel="0" collapsed="false">
      <c r="O249" s="204"/>
      <c r="P249" s="204"/>
      <c r="Q249" s="204"/>
      <c r="R249" s="155"/>
      <c r="S249" s="204"/>
      <c r="T249" s="155"/>
      <c r="U249" s="155"/>
      <c r="V249" s="204"/>
      <c r="W249" s="204"/>
      <c r="X249" s="204"/>
      <c r="Y249" s="204"/>
    </row>
    <row r="250" customFormat="false" ht="12.75" hidden="false" customHeight="false" outlineLevel="0" collapsed="false">
      <c r="O250" s="204"/>
      <c r="P250" s="204"/>
      <c r="Q250" s="204"/>
      <c r="R250" s="155"/>
      <c r="S250" s="204"/>
      <c r="T250" s="155"/>
      <c r="U250" s="155"/>
      <c r="V250" s="204"/>
      <c r="W250" s="204"/>
      <c r="X250" s="204"/>
      <c r="Y250" s="204"/>
    </row>
    <row r="251" customFormat="false" ht="12.75" hidden="false" customHeight="false" outlineLevel="0" collapsed="false">
      <c r="O251" s="204"/>
      <c r="P251" s="204"/>
      <c r="Q251" s="204"/>
      <c r="R251" s="155"/>
      <c r="S251" s="204"/>
      <c r="T251" s="155"/>
      <c r="U251" s="155"/>
      <c r="V251" s="204"/>
      <c r="W251" s="204"/>
      <c r="X251" s="204"/>
      <c r="Y251" s="204"/>
    </row>
    <row r="252" customFormat="false" ht="12.75" hidden="false" customHeight="false" outlineLevel="0" collapsed="false">
      <c r="O252" s="204"/>
      <c r="P252" s="204"/>
      <c r="Q252" s="204"/>
      <c r="R252" s="155"/>
      <c r="S252" s="204"/>
      <c r="T252" s="155"/>
      <c r="U252" s="155"/>
      <c r="V252" s="204"/>
      <c r="W252" s="204"/>
      <c r="X252" s="204"/>
      <c r="Y252" s="204"/>
    </row>
    <row r="253" customFormat="false" ht="12.75" hidden="false" customHeight="false" outlineLevel="0" collapsed="false">
      <c r="O253" s="204"/>
      <c r="P253" s="204"/>
      <c r="Q253" s="204"/>
      <c r="R253" s="155"/>
      <c r="S253" s="204"/>
      <c r="T253" s="155"/>
      <c r="U253" s="155"/>
      <c r="V253" s="204"/>
      <c r="W253" s="204"/>
      <c r="X253" s="204"/>
      <c r="Y253" s="204"/>
    </row>
    <row r="254" customFormat="false" ht="12.75" hidden="false" customHeight="false" outlineLevel="0" collapsed="false">
      <c r="O254" s="204"/>
      <c r="P254" s="204"/>
      <c r="Q254" s="204"/>
      <c r="R254" s="155"/>
      <c r="S254" s="204"/>
      <c r="T254" s="155"/>
      <c r="U254" s="155"/>
      <c r="V254" s="204"/>
      <c r="W254" s="204"/>
      <c r="X254" s="204"/>
      <c r="Y254" s="204"/>
    </row>
    <row r="255" customFormat="false" ht="12.75" hidden="false" customHeight="false" outlineLevel="0" collapsed="false">
      <c r="O255" s="204"/>
      <c r="P255" s="204"/>
      <c r="Q255" s="204"/>
      <c r="R255" s="155"/>
      <c r="S255" s="204"/>
      <c r="T255" s="155"/>
      <c r="U255" s="155"/>
      <c r="V255" s="204"/>
      <c r="W255" s="204"/>
      <c r="X255" s="204"/>
      <c r="Y255" s="204"/>
    </row>
    <row r="256" customFormat="false" ht="12.75" hidden="false" customHeight="false" outlineLevel="0" collapsed="false">
      <c r="O256" s="204"/>
      <c r="P256" s="204"/>
      <c r="Q256" s="204"/>
      <c r="R256" s="155"/>
      <c r="S256" s="204"/>
      <c r="T256" s="155"/>
      <c r="U256" s="155"/>
      <c r="V256" s="204"/>
      <c r="W256" s="204"/>
      <c r="X256" s="204"/>
      <c r="Y256" s="204"/>
    </row>
    <row r="257" customFormat="false" ht="12.75" hidden="false" customHeight="false" outlineLevel="0" collapsed="false">
      <c r="O257" s="204"/>
      <c r="P257" s="204"/>
      <c r="Q257" s="204"/>
      <c r="R257" s="155"/>
      <c r="S257" s="204"/>
      <c r="T257" s="155"/>
      <c r="U257" s="155"/>
      <c r="V257" s="204"/>
      <c r="W257" s="204"/>
      <c r="X257" s="204"/>
      <c r="Y257" s="204"/>
    </row>
    <row r="258" customFormat="false" ht="12.75" hidden="false" customHeight="false" outlineLevel="0" collapsed="false">
      <c r="O258" s="204"/>
      <c r="P258" s="204"/>
      <c r="Q258" s="204"/>
      <c r="R258" s="155"/>
      <c r="S258" s="204"/>
      <c r="T258" s="155"/>
      <c r="U258" s="155"/>
      <c r="V258" s="204"/>
      <c r="W258" s="204"/>
      <c r="X258" s="204"/>
      <c r="Y258" s="204"/>
    </row>
    <row r="259" customFormat="false" ht="12.75" hidden="false" customHeight="false" outlineLevel="0" collapsed="false">
      <c r="O259" s="204"/>
      <c r="P259" s="204"/>
      <c r="Q259" s="204"/>
      <c r="R259" s="155"/>
      <c r="S259" s="204"/>
      <c r="T259" s="155"/>
      <c r="U259" s="155"/>
      <c r="V259" s="204"/>
      <c r="W259" s="204"/>
      <c r="X259" s="204"/>
      <c r="Y259" s="204"/>
    </row>
    <row r="260" customFormat="false" ht="12.75" hidden="false" customHeight="false" outlineLevel="0" collapsed="false">
      <c r="O260" s="204"/>
      <c r="P260" s="204"/>
      <c r="Q260" s="204"/>
      <c r="R260" s="155"/>
      <c r="S260" s="204"/>
      <c r="T260" s="155"/>
      <c r="U260" s="155"/>
      <c r="V260" s="204"/>
      <c r="W260" s="204"/>
      <c r="X260" s="204"/>
      <c r="Y260" s="204"/>
    </row>
    <row r="261" customFormat="false" ht="12.75" hidden="false" customHeight="false" outlineLevel="0" collapsed="false">
      <c r="O261" s="204"/>
      <c r="P261" s="204"/>
      <c r="Q261" s="204"/>
      <c r="R261" s="155"/>
      <c r="S261" s="204"/>
      <c r="T261" s="155"/>
      <c r="U261" s="155"/>
      <c r="V261" s="204"/>
      <c r="W261" s="204"/>
      <c r="X261" s="204"/>
      <c r="Y261" s="204"/>
    </row>
    <row r="262" customFormat="false" ht="12.75" hidden="false" customHeight="false" outlineLevel="0" collapsed="false">
      <c r="O262" s="204"/>
      <c r="P262" s="204"/>
      <c r="Q262" s="204"/>
      <c r="R262" s="155"/>
      <c r="S262" s="204"/>
      <c r="T262" s="155"/>
      <c r="U262" s="155"/>
      <c r="V262" s="204"/>
      <c r="W262" s="204"/>
      <c r="X262" s="204"/>
      <c r="Y262" s="204"/>
    </row>
    <row r="263" customFormat="false" ht="12.75" hidden="false" customHeight="false" outlineLevel="0" collapsed="false">
      <c r="O263" s="204"/>
      <c r="P263" s="204"/>
      <c r="Q263" s="204"/>
      <c r="R263" s="155"/>
      <c r="S263" s="204"/>
      <c r="T263" s="155"/>
      <c r="U263" s="155"/>
      <c r="V263" s="204"/>
      <c r="W263" s="204"/>
      <c r="X263" s="204"/>
      <c r="Y263" s="204"/>
    </row>
    <row r="264" customFormat="false" ht="12.75" hidden="false" customHeight="false" outlineLevel="0" collapsed="false">
      <c r="O264" s="204"/>
      <c r="P264" s="204"/>
      <c r="Q264" s="204"/>
      <c r="R264" s="155"/>
      <c r="S264" s="204"/>
      <c r="T264" s="155"/>
      <c r="U264" s="155"/>
      <c r="V264" s="204"/>
      <c r="W264" s="204"/>
      <c r="X264" s="204"/>
      <c r="Y264" s="204"/>
    </row>
    <row r="265" customFormat="false" ht="12.75" hidden="false" customHeight="false" outlineLevel="0" collapsed="false">
      <c r="O265" s="204"/>
      <c r="P265" s="204"/>
      <c r="Q265" s="204"/>
      <c r="R265" s="155"/>
      <c r="S265" s="204"/>
      <c r="T265" s="155"/>
      <c r="U265" s="155"/>
      <c r="V265" s="204"/>
      <c r="W265" s="204"/>
      <c r="X265" s="204"/>
      <c r="Y265" s="204"/>
    </row>
    <row r="266" customFormat="false" ht="12.75" hidden="false" customHeight="false" outlineLevel="0" collapsed="false">
      <c r="O266" s="204"/>
      <c r="P266" s="204"/>
      <c r="Q266" s="204"/>
      <c r="R266" s="155"/>
      <c r="S266" s="204"/>
      <c r="T266" s="155"/>
      <c r="U266" s="155"/>
      <c r="V266" s="204"/>
      <c r="W266" s="204"/>
      <c r="X266" s="204"/>
      <c r="Y266" s="204"/>
    </row>
    <row r="267" customFormat="false" ht="12.75" hidden="false" customHeight="false" outlineLevel="0" collapsed="false">
      <c r="O267" s="204"/>
      <c r="P267" s="204"/>
      <c r="Q267" s="204"/>
      <c r="R267" s="155"/>
      <c r="S267" s="204"/>
      <c r="T267" s="155"/>
      <c r="U267" s="155"/>
      <c r="V267" s="204"/>
      <c r="W267" s="204"/>
      <c r="X267" s="204"/>
      <c r="Y267" s="204"/>
    </row>
    <row r="268" customFormat="false" ht="12.75" hidden="false" customHeight="false" outlineLevel="0" collapsed="false">
      <c r="O268" s="204"/>
      <c r="P268" s="204"/>
      <c r="Q268" s="204"/>
      <c r="R268" s="155"/>
      <c r="S268" s="204"/>
      <c r="T268" s="155"/>
      <c r="U268" s="155"/>
      <c r="V268" s="204"/>
      <c r="W268" s="204"/>
      <c r="X268" s="204"/>
      <c r="Y268" s="204"/>
    </row>
    <row r="269" customFormat="false" ht="12.75" hidden="false" customHeight="false" outlineLevel="0" collapsed="false">
      <c r="O269" s="204"/>
      <c r="P269" s="204"/>
      <c r="Q269" s="204"/>
      <c r="R269" s="155"/>
      <c r="S269" s="204"/>
      <c r="T269" s="155"/>
      <c r="U269" s="155"/>
      <c r="V269" s="204"/>
      <c r="W269" s="204"/>
      <c r="X269" s="204"/>
      <c r="Y269" s="204"/>
    </row>
    <row r="270" customFormat="false" ht="12.75" hidden="false" customHeight="false" outlineLevel="0" collapsed="false">
      <c r="O270" s="204"/>
      <c r="P270" s="204"/>
      <c r="Q270" s="204"/>
      <c r="R270" s="155"/>
      <c r="S270" s="204"/>
      <c r="T270" s="155"/>
      <c r="U270" s="155"/>
      <c r="V270" s="204"/>
      <c r="W270" s="204"/>
      <c r="X270" s="204"/>
      <c r="Y270" s="204"/>
    </row>
    <row r="271" customFormat="false" ht="12.75" hidden="false" customHeight="false" outlineLevel="0" collapsed="false">
      <c r="O271" s="204"/>
      <c r="P271" s="204"/>
      <c r="Q271" s="204"/>
      <c r="R271" s="155"/>
      <c r="S271" s="204"/>
      <c r="T271" s="155"/>
      <c r="U271" s="155"/>
      <c r="V271" s="204"/>
      <c r="W271" s="204"/>
      <c r="X271" s="204"/>
      <c r="Y271" s="204"/>
    </row>
    <row r="272" customFormat="false" ht="12.75" hidden="false" customHeight="false" outlineLevel="0" collapsed="false">
      <c r="O272" s="204"/>
      <c r="P272" s="204"/>
      <c r="Q272" s="204"/>
      <c r="R272" s="155"/>
      <c r="S272" s="204"/>
      <c r="T272" s="155"/>
      <c r="U272" s="155"/>
      <c r="V272" s="204"/>
      <c r="W272" s="204"/>
      <c r="X272" s="204"/>
      <c r="Y272" s="204"/>
    </row>
    <row r="273" customFormat="false" ht="12.75" hidden="false" customHeight="false" outlineLevel="0" collapsed="false">
      <c r="O273" s="204"/>
      <c r="P273" s="204"/>
      <c r="Q273" s="204"/>
      <c r="R273" s="155"/>
      <c r="S273" s="204"/>
      <c r="T273" s="155"/>
      <c r="U273" s="155"/>
      <c r="V273" s="204"/>
      <c r="W273" s="204"/>
      <c r="X273" s="204"/>
      <c r="Y273" s="204"/>
    </row>
    <row r="274" customFormat="false" ht="12.75" hidden="false" customHeight="false" outlineLevel="0" collapsed="false">
      <c r="O274" s="204"/>
      <c r="P274" s="204"/>
      <c r="Q274" s="204"/>
      <c r="R274" s="155"/>
      <c r="S274" s="204"/>
      <c r="T274" s="155"/>
      <c r="U274" s="155"/>
      <c r="V274" s="204"/>
      <c r="W274" s="204"/>
      <c r="X274" s="204"/>
      <c r="Y274" s="204"/>
    </row>
    <row r="275" customFormat="false" ht="12.75" hidden="false" customHeight="false" outlineLevel="0" collapsed="false">
      <c r="O275" s="204"/>
      <c r="P275" s="204"/>
      <c r="Q275" s="204"/>
      <c r="R275" s="155"/>
      <c r="S275" s="204"/>
      <c r="T275" s="155"/>
      <c r="U275" s="155"/>
      <c r="V275" s="204"/>
      <c r="W275" s="204"/>
      <c r="X275" s="204"/>
      <c r="Y275" s="204"/>
    </row>
    <row r="276" customFormat="false" ht="12.75" hidden="false" customHeight="false" outlineLevel="0" collapsed="false">
      <c r="O276" s="204"/>
      <c r="P276" s="204"/>
      <c r="Q276" s="204"/>
      <c r="R276" s="155"/>
      <c r="S276" s="204"/>
      <c r="T276" s="155"/>
      <c r="U276" s="155"/>
      <c r="V276" s="204"/>
      <c r="W276" s="204"/>
      <c r="X276" s="204"/>
      <c r="Y276" s="204"/>
    </row>
    <row r="277" customFormat="false" ht="12.75" hidden="false" customHeight="false" outlineLevel="0" collapsed="false">
      <c r="O277" s="204"/>
      <c r="P277" s="204"/>
      <c r="Q277" s="204"/>
      <c r="R277" s="155"/>
      <c r="S277" s="204"/>
      <c r="T277" s="155"/>
      <c r="U277" s="155"/>
      <c r="V277" s="204"/>
      <c r="W277" s="204"/>
      <c r="X277" s="204"/>
      <c r="Y277" s="204"/>
    </row>
    <row r="278" customFormat="false" ht="12.75" hidden="false" customHeight="false" outlineLevel="0" collapsed="false">
      <c r="O278" s="204"/>
      <c r="P278" s="204"/>
      <c r="Q278" s="204"/>
      <c r="R278" s="155"/>
      <c r="S278" s="204"/>
      <c r="T278" s="155"/>
      <c r="U278" s="155"/>
      <c r="V278" s="204"/>
      <c r="W278" s="204"/>
      <c r="X278" s="204"/>
      <c r="Y278" s="204"/>
    </row>
    <row r="279" customFormat="false" ht="12.75" hidden="false" customHeight="false" outlineLevel="0" collapsed="false">
      <c r="O279" s="204"/>
      <c r="P279" s="204"/>
      <c r="Q279" s="204"/>
      <c r="R279" s="155"/>
      <c r="S279" s="204"/>
      <c r="T279" s="155"/>
      <c r="U279" s="155"/>
      <c r="V279" s="204"/>
      <c r="W279" s="204"/>
      <c r="X279" s="204"/>
      <c r="Y279" s="204"/>
    </row>
    <row r="280" customFormat="false" ht="12.75" hidden="false" customHeight="false" outlineLevel="0" collapsed="false">
      <c r="O280" s="204"/>
      <c r="P280" s="204"/>
      <c r="Q280" s="204"/>
      <c r="R280" s="155"/>
      <c r="S280" s="204"/>
      <c r="T280" s="155"/>
      <c r="U280" s="155"/>
      <c r="V280" s="204"/>
      <c r="W280" s="204"/>
      <c r="X280" s="204"/>
      <c r="Y280" s="204"/>
    </row>
    <row r="281" customFormat="false" ht="12.75" hidden="false" customHeight="false" outlineLevel="0" collapsed="false">
      <c r="O281" s="204"/>
      <c r="P281" s="204"/>
      <c r="Q281" s="204"/>
      <c r="R281" s="155"/>
      <c r="S281" s="204"/>
      <c r="T281" s="155"/>
      <c r="U281" s="155"/>
      <c r="V281" s="204"/>
      <c r="W281" s="204"/>
      <c r="X281" s="204"/>
      <c r="Y281" s="204"/>
    </row>
    <row r="282" customFormat="false" ht="12.75" hidden="false" customHeight="false" outlineLevel="0" collapsed="false">
      <c r="O282" s="204"/>
      <c r="P282" s="204"/>
      <c r="Q282" s="204"/>
      <c r="R282" s="155"/>
      <c r="S282" s="204"/>
      <c r="T282" s="155"/>
      <c r="U282" s="155"/>
      <c r="V282" s="204"/>
      <c r="W282" s="204"/>
      <c r="X282" s="204"/>
      <c r="Y282" s="204"/>
    </row>
    <row r="283" customFormat="false" ht="12.75" hidden="false" customHeight="false" outlineLevel="0" collapsed="false">
      <c r="O283" s="204"/>
      <c r="P283" s="204"/>
      <c r="Q283" s="204"/>
      <c r="R283" s="155"/>
      <c r="S283" s="204"/>
      <c r="T283" s="155"/>
      <c r="U283" s="155"/>
      <c r="V283" s="204"/>
      <c r="W283" s="204"/>
      <c r="X283" s="204"/>
      <c r="Y283" s="204"/>
    </row>
    <row r="284" customFormat="false" ht="12.75" hidden="false" customHeight="false" outlineLevel="0" collapsed="false">
      <c r="O284" s="204"/>
      <c r="P284" s="204"/>
      <c r="Q284" s="204"/>
      <c r="R284" s="155"/>
      <c r="S284" s="204"/>
      <c r="T284" s="155"/>
      <c r="U284" s="155"/>
      <c r="V284" s="204"/>
      <c r="W284" s="204"/>
      <c r="X284" s="204"/>
      <c r="Y284" s="204"/>
    </row>
    <row r="285" customFormat="false" ht="12.75" hidden="false" customHeight="false" outlineLevel="0" collapsed="false">
      <c r="O285" s="204"/>
      <c r="P285" s="204"/>
      <c r="Q285" s="204"/>
      <c r="R285" s="155"/>
      <c r="S285" s="204"/>
      <c r="T285" s="155"/>
      <c r="U285" s="155"/>
      <c r="V285" s="204"/>
      <c r="W285" s="204"/>
      <c r="X285" s="204"/>
      <c r="Y285" s="204"/>
    </row>
    <row r="286" customFormat="false" ht="12.75" hidden="false" customHeight="false" outlineLevel="0" collapsed="false">
      <c r="O286" s="204"/>
      <c r="P286" s="204"/>
      <c r="Q286" s="204"/>
      <c r="R286" s="155"/>
      <c r="S286" s="204"/>
      <c r="T286" s="155"/>
      <c r="U286" s="155"/>
      <c r="V286" s="204"/>
      <c r="W286" s="204"/>
      <c r="X286" s="204"/>
      <c r="Y286" s="204"/>
    </row>
    <row r="287" customFormat="false" ht="12.75" hidden="false" customHeight="false" outlineLevel="0" collapsed="false">
      <c r="O287" s="204"/>
      <c r="P287" s="204"/>
      <c r="Q287" s="204"/>
      <c r="R287" s="155"/>
      <c r="S287" s="204"/>
      <c r="T287" s="155"/>
      <c r="U287" s="155"/>
      <c r="V287" s="204"/>
      <c r="W287" s="204"/>
      <c r="X287" s="204"/>
      <c r="Y287" s="204"/>
    </row>
    <row r="288" customFormat="false" ht="12.75" hidden="false" customHeight="false" outlineLevel="0" collapsed="false">
      <c r="O288" s="204"/>
      <c r="P288" s="204"/>
      <c r="Q288" s="204"/>
      <c r="R288" s="155"/>
      <c r="S288" s="204"/>
      <c r="T288" s="155"/>
      <c r="U288" s="155"/>
      <c r="V288" s="204"/>
      <c r="W288" s="204"/>
      <c r="X288" s="204"/>
      <c r="Y288" s="204"/>
    </row>
    <row r="289" customFormat="false" ht="12.75" hidden="false" customHeight="false" outlineLevel="0" collapsed="false">
      <c r="O289" s="204"/>
      <c r="P289" s="204"/>
      <c r="Q289" s="204"/>
      <c r="R289" s="155"/>
      <c r="S289" s="204"/>
      <c r="T289" s="155"/>
      <c r="U289" s="155"/>
      <c r="V289" s="204"/>
      <c r="W289" s="204"/>
      <c r="X289" s="204"/>
      <c r="Y289" s="204"/>
    </row>
    <row r="290" customFormat="false" ht="12.75" hidden="false" customHeight="false" outlineLevel="0" collapsed="false">
      <c r="O290" s="204"/>
      <c r="P290" s="204"/>
      <c r="Q290" s="204"/>
      <c r="R290" s="155"/>
      <c r="S290" s="204"/>
      <c r="T290" s="155"/>
      <c r="U290" s="155"/>
      <c r="V290" s="204"/>
      <c r="W290" s="204"/>
      <c r="X290" s="204"/>
      <c r="Y290" s="204"/>
    </row>
    <row r="291" customFormat="false" ht="12.75" hidden="false" customHeight="false" outlineLevel="0" collapsed="false">
      <c r="O291" s="204"/>
      <c r="P291" s="204"/>
      <c r="Q291" s="204"/>
      <c r="R291" s="155"/>
      <c r="S291" s="204"/>
      <c r="T291" s="155"/>
      <c r="U291" s="155"/>
      <c r="V291" s="204"/>
      <c r="W291" s="204"/>
      <c r="X291" s="204"/>
      <c r="Y291" s="204"/>
    </row>
    <row r="292" customFormat="false" ht="12.75" hidden="false" customHeight="false" outlineLevel="0" collapsed="false">
      <c r="O292" s="204"/>
      <c r="P292" s="204"/>
      <c r="Q292" s="204"/>
      <c r="R292" s="155"/>
      <c r="S292" s="204"/>
      <c r="T292" s="155"/>
      <c r="U292" s="155"/>
      <c r="V292" s="204"/>
      <c r="W292" s="204"/>
      <c r="X292" s="204"/>
      <c r="Y292" s="204"/>
    </row>
    <row r="293" customFormat="false" ht="12.75" hidden="false" customHeight="false" outlineLevel="0" collapsed="false">
      <c r="O293" s="204"/>
      <c r="P293" s="204"/>
      <c r="Q293" s="204"/>
      <c r="R293" s="155"/>
      <c r="S293" s="204"/>
      <c r="T293" s="155"/>
      <c r="U293" s="155"/>
      <c r="V293" s="204"/>
      <c r="W293" s="204"/>
      <c r="X293" s="204"/>
      <c r="Y293" s="204"/>
    </row>
    <row r="294" customFormat="false" ht="12.75" hidden="false" customHeight="false" outlineLevel="0" collapsed="false">
      <c r="O294" s="204"/>
      <c r="P294" s="204"/>
      <c r="Q294" s="204"/>
      <c r="R294" s="155"/>
      <c r="S294" s="204"/>
      <c r="T294" s="155"/>
      <c r="U294" s="155"/>
      <c r="V294" s="204"/>
      <c r="W294" s="204"/>
      <c r="X294" s="204"/>
      <c r="Y294" s="204"/>
    </row>
    <row r="295" customFormat="false" ht="12.75" hidden="false" customHeight="false" outlineLevel="0" collapsed="false">
      <c r="O295" s="204"/>
      <c r="P295" s="204"/>
      <c r="Q295" s="204"/>
      <c r="R295" s="155"/>
      <c r="S295" s="204"/>
      <c r="T295" s="155"/>
      <c r="U295" s="155"/>
      <c r="V295" s="204"/>
      <c r="W295" s="204"/>
      <c r="X295" s="204"/>
      <c r="Y295" s="204"/>
    </row>
    <row r="296" customFormat="false" ht="12.75" hidden="false" customHeight="false" outlineLevel="0" collapsed="false">
      <c r="O296" s="204"/>
      <c r="P296" s="204"/>
      <c r="Q296" s="204"/>
      <c r="R296" s="155"/>
      <c r="S296" s="204"/>
      <c r="T296" s="155"/>
      <c r="U296" s="155"/>
      <c r="V296" s="204"/>
      <c r="W296" s="204"/>
      <c r="X296" s="204"/>
      <c r="Y296" s="204"/>
    </row>
    <row r="297" customFormat="false" ht="12.75" hidden="false" customHeight="false" outlineLevel="0" collapsed="false">
      <c r="O297" s="204"/>
      <c r="P297" s="204"/>
      <c r="Q297" s="204"/>
      <c r="R297" s="155"/>
      <c r="S297" s="204"/>
      <c r="T297" s="155"/>
      <c r="U297" s="155"/>
      <c r="V297" s="204"/>
      <c r="W297" s="204"/>
      <c r="X297" s="204"/>
      <c r="Y297" s="204"/>
    </row>
    <row r="298" customFormat="false" ht="12.75" hidden="false" customHeight="false" outlineLevel="0" collapsed="false">
      <c r="O298" s="204"/>
      <c r="P298" s="204"/>
      <c r="Q298" s="204"/>
      <c r="R298" s="155"/>
      <c r="S298" s="204"/>
      <c r="T298" s="155"/>
      <c r="U298" s="155"/>
      <c r="V298" s="204"/>
      <c r="W298" s="204"/>
      <c r="X298" s="204"/>
      <c r="Y298" s="204"/>
    </row>
    <row r="299" customFormat="false" ht="12.75" hidden="false" customHeight="false" outlineLevel="0" collapsed="false">
      <c r="O299" s="204"/>
      <c r="P299" s="204"/>
      <c r="Q299" s="204"/>
      <c r="R299" s="155"/>
      <c r="S299" s="204"/>
      <c r="T299" s="155"/>
      <c r="U299" s="155"/>
      <c r="V299" s="204"/>
      <c r="W299" s="204"/>
      <c r="X299" s="204"/>
      <c r="Y299" s="204"/>
    </row>
    <row r="300" customFormat="false" ht="12.75" hidden="false" customHeight="false" outlineLevel="0" collapsed="false">
      <c r="O300" s="204"/>
      <c r="P300" s="204"/>
      <c r="Q300" s="204"/>
      <c r="R300" s="155"/>
      <c r="S300" s="204"/>
      <c r="T300" s="155"/>
      <c r="U300" s="155"/>
      <c r="V300" s="204"/>
      <c r="W300" s="204"/>
      <c r="X300" s="204"/>
      <c r="Y300" s="204"/>
    </row>
    <row r="301" customFormat="false" ht="12.75" hidden="false" customHeight="false" outlineLevel="0" collapsed="false">
      <c r="O301" s="204"/>
      <c r="P301" s="204"/>
      <c r="Q301" s="204"/>
      <c r="R301" s="155"/>
      <c r="S301" s="204"/>
      <c r="T301" s="155"/>
      <c r="U301" s="155"/>
      <c r="V301" s="204"/>
      <c r="W301" s="204"/>
      <c r="X301" s="204"/>
      <c r="Y301" s="204"/>
    </row>
    <row r="302" customFormat="false" ht="12.75" hidden="false" customHeight="false" outlineLevel="0" collapsed="false">
      <c r="O302" s="204"/>
      <c r="P302" s="204"/>
      <c r="Q302" s="204"/>
      <c r="R302" s="155"/>
      <c r="S302" s="204"/>
      <c r="T302" s="155"/>
      <c r="U302" s="155"/>
      <c r="V302" s="204"/>
      <c r="W302" s="204"/>
      <c r="X302" s="204"/>
      <c r="Y302" s="204"/>
    </row>
    <row r="303" customFormat="false" ht="12.75" hidden="false" customHeight="false" outlineLevel="0" collapsed="false">
      <c r="O303" s="204"/>
      <c r="P303" s="204"/>
      <c r="Q303" s="204"/>
      <c r="R303" s="155"/>
      <c r="S303" s="204"/>
      <c r="T303" s="155"/>
      <c r="U303" s="155"/>
      <c r="V303" s="204"/>
      <c r="W303" s="204"/>
      <c r="X303" s="204"/>
      <c r="Y303" s="204"/>
    </row>
    <row r="304" customFormat="false" ht="12.75" hidden="false" customHeight="false" outlineLevel="0" collapsed="false">
      <c r="O304" s="204"/>
      <c r="P304" s="204"/>
      <c r="Q304" s="204"/>
      <c r="R304" s="155"/>
      <c r="S304" s="204"/>
      <c r="T304" s="155"/>
      <c r="U304" s="155"/>
      <c r="V304" s="204"/>
      <c r="W304" s="204"/>
      <c r="X304" s="204"/>
      <c r="Y304" s="204"/>
    </row>
    <row r="305" customFormat="false" ht="12.75" hidden="false" customHeight="false" outlineLevel="0" collapsed="false">
      <c r="O305" s="204"/>
      <c r="P305" s="204"/>
      <c r="Q305" s="204"/>
      <c r="R305" s="155"/>
      <c r="S305" s="204"/>
      <c r="T305" s="155"/>
      <c r="U305" s="155"/>
      <c r="V305" s="204"/>
      <c r="W305" s="204"/>
      <c r="X305" s="204"/>
      <c r="Y305" s="204"/>
    </row>
    <row r="306" customFormat="false" ht="12.75" hidden="false" customHeight="false" outlineLevel="0" collapsed="false">
      <c r="O306" s="204"/>
      <c r="P306" s="204"/>
      <c r="Q306" s="204"/>
      <c r="R306" s="155"/>
      <c r="S306" s="204"/>
      <c r="T306" s="155"/>
      <c r="U306" s="155"/>
      <c r="V306" s="204"/>
      <c r="W306" s="204"/>
      <c r="X306" s="204"/>
      <c r="Y306" s="204"/>
    </row>
    <row r="307" customFormat="false" ht="12.75" hidden="false" customHeight="false" outlineLevel="0" collapsed="false">
      <c r="O307" s="204"/>
      <c r="P307" s="204"/>
      <c r="Q307" s="204"/>
      <c r="R307" s="155"/>
      <c r="S307" s="204"/>
      <c r="T307" s="155"/>
      <c r="U307" s="155"/>
      <c r="V307" s="204"/>
      <c r="W307" s="204"/>
      <c r="X307" s="204"/>
      <c r="Y307" s="204"/>
    </row>
    <row r="308" customFormat="false" ht="12.75" hidden="false" customHeight="false" outlineLevel="0" collapsed="false">
      <c r="O308" s="204"/>
      <c r="P308" s="204"/>
      <c r="Q308" s="204"/>
      <c r="R308" s="155"/>
      <c r="S308" s="204"/>
      <c r="T308" s="155"/>
      <c r="U308" s="155"/>
      <c r="V308" s="204"/>
      <c r="W308" s="204"/>
      <c r="X308" s="204"/>
      <c r="Y308" s="204"/>
    </row>
    <row r="309" customFormat="false" ht="12.75" hidden="false" customHeight="false" outlineLevel="0" collapsed="false">
      <c r="O309" s="204"/>
      <c r="P309" s="204"/>
      <c r="Q309" s="204"/>
      <c r="R309" s="155"/>
      <c r="S309" s="204"/>
      <c r="T309" s="155"/>
      <c r="U309" s="155"/>
      <c r="V309" s="204"/>
      <c r="W309" s="204"/>
      <c r="X309" s="204"/>
      <c r="Y309" s="204"/>
    </row>
    <row r="310" customFormat="false" ht="12.75" hidden="false" customHeight="false" outlineLevel="0" collapsed="false">
      <c r="O310" s="204"/>
      <c r="P310" s="204"/>
      <c r="Q310" s="204"/>
      <c r="R310" s="155"/>
      <c r="S310" s="204"/>
      <c r="T310" s="155"/>
      <c r="U310" s="155"/>
      <c r="V310" s="204"/>
      <c r="W310" s="204"/>
      <c r="X310" s="204"/>
      <c r="Y310" s="204"/>
    </row>
    <row r="311" customFormat="false" ht="12.75" hidden="false" customHeight="false" outlineLevel="0" collapsed="false">
      <c r="O311" s="204"/>
      <c r="P311" s="204"/>
      <c r="Q311" s="204"/>
      <c r="R311" s="155"/>
      <c r="S311" s="204"/>
      <c r="T311" s="155"/>
      <c r="U311" s="155"/>
      <c r="V311" s="204"/>
      <c r="W311" s="204"/>
      <c r="X311" s="204"/>
      <c r="Y311" s="204"/>
    </row>
    <row r="312" customFormat="false" ht="12.75" hidden="false" customHeight="false" outlineLevel="0" collapsed="false">
      <c r="O312" s="204"/>
      <c r="P312" s="204"/>
      <c r="Q312" s="204"/>
      <c r="R312" s="155"/>
      <c r="S312" s="204"/>
      <c r="T312" s="155"/>
      <c r="U312" s="155"/>
      <c r="V312" s="204"/>
      <c r="W312" s="204"/>
      <c r="X312" s="204"/>
      <c r="Y312" s="204"/>
    </row>
    <row r="313" customFormat="false" ht="12.75" hidden="false" customHeight="false" outlineLevel="0" collapsed="false">
      <c r="O313" s="204"/>
      <c r="P313" s="204"/>
      <c r="Q313" s="204"/>
      <c r="R313" s="155"/>
      <c r="S313" s="204"/>
      <c r="T313" s="155"/>
      <c r="U313" s="155"/>
      <c r="V313" s="204"/>
      <c r="W313" s="204"/>
      <c r="X313" s="204"/>
      <c r="Y313" s="204"/>
    </row>
    <row r="314" customFormat="false" ht="12.75" hidden="false" customHeight="false" outlineLevel="0" collapsed="false">
      <c r="O314" s="204"/>
      <c r="P314" s="204"/>
      <c r="Q314" s="204"/>
      <c r="R314" s="155"/>
      <c r="S314" s="204"/>
      <c r="T314" s="155"/>
      <c r="U314" s="155"/>
      <c r="V314" s="204"/>
      <c r="W314" s="204"/>
      <c r="X314" s="204"/>
      <c r="Y314" s="204"/>
    </row>
    <row r="315" customFormat="false" ht="12.75" hidden="false" customHeight="false" outlineLevel="0" collapsed="false">
      <c r="O315" s="204"/>
      <c r="P315" s="204"/>
      <c r="Q315" s="204"/>
      <c r="R315" s="155"/>
      <c r="S315" s="204"/>
      <c r="T315" s="155"/>
      <c r="U315" s="155"/>
      <c r="V315" s="204"/>
      <c r="W315" s="204"/>
      <c r="X315" s="204"/>
      <c r="Y315" s="204"/>
    </row>
    <row r="316" customFormat="false" ht="12.75" hidden="false" customHeight="false" outlineLevel="0" collapsed="false">
      <c r="O316" s="204"/>
      <c r="P316" s="204"/>
      <c r="Q316" s="204"/>
      <c r="R316" s="155"/>
      <c r="S316" s="204"/>
      <c r="T316" s="155"/>
      <c r="U316" s="155"/>
      <c r="V316" s="204"/>
      <c r="W316" s="204"/>
      <c r="X316" s="204"/>
      <c r="Y316" s="204"/>
    </row>
    <row r="317" customFormat="false" ht="12.75" hidden="false" customHeight="false" outlineLevel="0" collapsed="false">
      <c r="O317" s="204"/>
      <c r="P317" s="204"/>
      <c r="Q317" s="204"/>
      <c r="R317" s="155"/>
      <c r="S317" s="204"/>
      <c r="T317" s="155"/>
      <c r="U317" s="155"/>
      <c r="V317" s="204"/>
      <c r="W317" s="204"/>
      <c r="X317" s="204"/>
      <c r="Y317" s="204"/>
    </row>
    <row r="318" customFormat="false" ht="12.75" hidden="false" customHeight="false" outlineLevel="0" collapsed="false">
      <c r="O318" s="204"/>
      <c r="P318" s="204"/>
      <c r="Q318" s="204"/>
      <c r="R318" s="155"/>
      <c r="S318" s="204"/>
      <c r="T318" s="155"/>
      <c r="U318" s="155"/>
      <c r="V318" s="204"/>
      <c r="W318" s="204"/>
      <c r="X318" s="204"/>
      <c r="Y318" s="204"/>
    </row>
    <row r="319" customFormat="false" ht="12.75" hidden="false" customHeight="false" outlineLevel="0" collapsed="false">
      <c r="O319" s="204"/>
      <c r="P319" s="204"/>
      <c r="Q319" s="204"/>
      <c r="R319" s="155"/>
      <c r="S319" s="204"/>
      <c r="T319" s="155"/>
      <c r="U319" s="155"/>
      <c r="V319" s="204"/>
      <c r="W319" s="204"/>
      <c r="X319" s="204"/>
      <c r="Y319" s="204"/>
    </row>
    <row r="320" customFormat="false" ht="12.75" hidden="false" customHeight="false" outlineLevel="0" collapsed="false">
      <c r="O320" s="204"/>
      <c r="P320" s="204"/>
      <c r="Q320" s="204"/>
      <c r="R320" s="155"/>
      <c r="S320" s="204"/>
      <c r="T320" s="155"/>
      <c r="U320" s="155"/>
      <c r="V320" s="204"/>
      <c r="W320" s="204"/>
      <c r="X320" s="204"/>
      <c r="Y320" s="204"/>
    </row>
    <row r="321" customFormat="false" ht="12.75" hidden="false" customHeight="false" outlineLevel="0" collapsed="false">
      <c r="O321" s="204"/>
      <c r="P321" s="204"/>
      <c r="Q321" s="204"/>
      <c r="R321" s="155"/>
      <c r="S321" s="204"/>
      <c r="T321" s="155"/>
      <c r="U321" s="155"/>
      <c r="V321" s="204"/>
      <c r="W321" s="204"/>
      <c r="X321" s="204"/>
      <c r="Y321" s="204"/>
    </row>
    <row r="322" customFormat="false" ht="12.75" hidden="false" customHeight="false" outlineLevel="0" collapsed="false">
      <c r="O322" s="204"/>
      <c r="P322" s="204"/>
      <c r="Q322" s="204"/>
      <c r="R322" s="155"/>
      <c r="S322" s="204"/>
      <c r="T322" s="155"/>
      <c r="U322" s="155"/>
      <c r="V322" s="204"/>
      <c r="W322" s="204"/>
      <c r="X322" s="204"/>
      <c r="Y322" s="204"/>
    </row>
    <row r="323" customFormat="false" ht="12.75" hidden="false" customHeight="false" outlineLevel="0" collapsed="false">
      <c r="O323" s="204"/>
      <c r="P323" s="204"/>
      <c r="Q323" s="204"/>
      <c r="R323" s="155"/>
      <c r="S323" s="204"/>
      <c r="T323" s="155"/>
      <c r="U323" s="155"/>
      <c r="V323" s="204"/>
      <c r="W323" s="204"/>
      <c r="X323" s="204"/>
      <c r="Y323" s="204"/>
    </row>
    <row r="324" customFormat="false" ht="12.75" hidden="false" customHeight="false" outlineLevel="0" collapsed="false">
      <c r="O324" s="204"/>
      <c r="P324" s="204"/>
      <c r="Q324" s="204"/>
      <c r="R324" s="155"/>
      <c r="S324" s="204"/>
      <c r="T324" s="155"/>
      <c r="U324" s="155"/>
      <c r="V324" s="204"/>
      <c r="W324" s="204"/>
      <c r="X324" s="204"/>
      <c r="Y324" s="204"/>
    </row>
    <row r="325" customFormat="false" ht="12.75" hidden="false" customHeight="false" outlineLevel="0" collapsed="false">
      <c r="O325" s="204"/>
      <c r="P325" s="204"/>
      <c r="Q325" s="204"/>
      <c r="R325" s="155"/>
      <c r="S325" s="204"/>
      <c r="T325" s="155"/>
      <c r="U325" s="155"/>
      <c r="V325" s="204"/>
      <c r="W325" s="204"/>
      <c r="X325" s="204"/>
      <c r="Y325" s="204"/>
    </row>
    <row r="326" customFormat="false" ht="12.75" hidden="false" customHeight="false" outlineLevel="0" collapsed="false">
      <c r="O326" s="204"/>
      <c r="P326" s="204"/>
      <c r="Q326" s="204"/>
      <c r="R326" s="155"/>
      <c r="S326" s="204"/>
      <c r="T326" s="155"/>
      <c r="U326" s="155"/>
      <c r="V326" s="204"/>
      <c r="W326" s="204"/>
      <c r="X326" s="204"/>
      <c r="Y326" s="204"/>
    </row>
    <row r="327" customFormat="false" ht="12.75" hidden="false" customHeight="false" outlineLevel="0" collapsed="false">
      <c r="O327" s="204"/>
      <c r="P327" s="204"/>
      <c r="Q327" s="204"/>
      <c r="R327" s="155"/>
      <c r="S327" s="204"/>
      <c r="T327" s="155"/>
      <c r="U327" s="155"/>
      <c r="V327" s="204"/>
      <c r="W327" s="204"/>
      <c r="X327" s="204"/>
      <c r="Y327" s="204"/>
    </row>
    <row r="328" customFormat="false" ht="12.75" hidden="false" customHeight="false" outlineLevel="0" collapsed="false">
      <c r="O328" s="204"/>
      <c r="P328" s="204"/>
      <c r="Q328" s="204"/>
      <c r="R328" s="155"/>
      <c r="S328" s="204"/>
      <c r="T328" s="155"/>
      <c r="U328" s="155"/>
      <c r="V328" s="204"/>
      <c r="W328" s="204"/>
      <c r="X328" s="204"/>
      <c r="Y328" s="204"/>
    </row>
    <row r="329" customFormat="false" ht="12.75" hidden="false" customHeight="false" outlineLevel="0" collapsed="false">
      <c r="O329" s="204"/>
      <c r="P329" s="204"/>
      <c r="Q329" s="204"/>
      <c r="R329" s="155"/>
      <c r="S329" s="204"/>
      <c r="T329" s="155"/>
      <c r="U329" s="155"/>
      <c r="V329" s="204"/>
      <c r="W329" s="204"/>
      <c r="X329" s="204"/>
      <c r="Y329" s="204"/>
    </row>
    <row r="330" customFormat="false" ht="12.75" hidden="false" customHeight="false" outlineLevel="0" collapsed="false">
      <c r="O330" s="204"/>
      <c r="P330" s="204"/>
      <c r="Q330" s="204"/>
      <c r="R330" s="155"/>
      <c r="S330" s="204"/>
      <c r="T330" s="155"/>
      <c r="U330" s="155"/>
      <c r="V330" s="204"/>
      <c r="W330" s="204"/>
      <c r="X330" s="204"/>
      <c r="Y330" s="204"/>
    </row>
    <row r="331" customFormat="false" ht="12.75" hidden="false" customHeight="false" outlineLevel="0" collapsed="false">
      <c r="O331" s="204"/>
      <c r="P331" s="204"/>
      <c r="Q331" s="204"/>
      <c r="R331" s="155"/>
      <c r="S331" s="204"/>
      <c r="T331" s="155"/>
      <c r="U331" s="155"/>
      <c r="V331" s="204"/>
      <c r="W331" s="204"/>
      <c r="X331" s="204"/>
      <c r="Y331" s="204"/>
    </row>
    <row r="332" customFormat="false" ht="12.75" hidden="false" customHeight="false" outlineLevel="0" collapsed="false">
      <c r="O332" s="204"/>
      <c r="P332" s="204"/>
      <c r="Q332" s="204"/>
      <c r="R332" s="155"/>
      <c r="S332" s="204"/>
      <c r="T332" s="155"/>
      <c r="U332" s="155"/>
      <c r="V332" s="204"/>
      <c r="W332" s="204"/>
      <c r="X332" s="204"/>
      <c r="Y332" s="204"/>
    </row>
    <row r="333" customFormat="false" ht="12.75" hidden="false" customHeight="false" outlineLevel="0" collapsed="false">
      <c r="O333" s="204"/>
      <c r="P333" s="204"/>
      <c r="Q333" s="204"/>
      <c r="R333" s="155"/>
      <c r="S333" s="204"/>
      <c r="T333" s="155"/>
      <c r="U333" s="155"/>
      <c r="V333" s="204"/>
      <c r="W333" s="204"/>
      <c r="X333" s="204"/>
      <c r="Y333" s="204"/>
    </row>
    <row r="334" customFormat="false" ht="12.75" hidden="false" customHeight="false" outlineLevel="0" collapsed="false">
      <c r="O334" s="204"/>
      <c r="P334" s="204"/>
      <c r="Q334" s="204"/>
      <c r="R334" s="155"/>
      <c r="S334" s="204"/>
      <c r="T334" s="155"/>
      <c r="U334" s="155"/>
      <c r="V334" s="204"/>
      <c r="W334" s="204"/>
      <c r="X334" s="204"/>
      <c r="Y334" s="204"/>
    </row>
    <row r="335" customFormat="false" ht="12.75" hidden="false" customHeight="false" outlineLevel="0" collapsed="false">
      <c r="O335" s="204"/>
      <c r="P335" s="204"/>
      <c r="Q335" s="204"/>
      <c r="R335" s="155"/>
      <c r="S335" s="204"/>
      <c r="T335" s="155"/>
      <c r="U335" s="155"/>
      <c r="V335" s="204"/>
      <c r="W335" s="204"/>
      <c r="X335" s="204"/>
      <c r="Y335" s="204"/>
    </row>
    <row r="336" customFormat="false" ht="12.75" hidden="false" customHeight="false" outlineLevel="0" collapsed="false">
      <c r="O336" s="204"/>
      <c r="P336" s="204"/>
      <c r="Q336" s="204"/>
      <c r="R336" s="155"/>
      <c r="S336" s="204"/>
      <c r="T336" s="155"/>
      <c r="U336" s="155"/>
      <c r="V336" s="204"/>
      <c r="W336" s="204"/>
      <c r="X336" s="204"/>
      <c r="Y336" s="204"/>
    </row>
    <row r="337" customFormat="false" ht="12.75" hidden="false" customHeight="false" outlineLevel="0" collapsed="false">
      <c r="O337" s="204"/>
      <c r="P337" s="204"/>
      <c r="Q337" s="204"/>
      <c r="R337" s="155"/>
      <c r="S337" s="204"/>
      <c r="T337" s="155"/>
      <c r="U337" s="155"/>
      <c r="V337" s="204"/>
      <c r="W337" s="204"/>
      <c r="X337" s="204"/>
      <c r="Y337" s="204"/>
    </row>
    <row r="338" customFormat="false" ht="12.75" hidden="false" customHeight="false" outlineLevel="0" collapsed="false">
      <c r="O338" s="204"/>
      <c r="P338" s="204"/>
      <c r="Q338" s="204"/>
      <c r="R338" s="155"/>
      <c r="S338" s="204"/>
      <c r="T338" s="155"/>
      <c r="U338" s="155"/>
      <c r="V338" s="204"/>
      <c r="W338" s="204"/>
      <c r="X338" s="204"/>
      <c r="Y338" s="204"/>
    </row>
    <row r="339" customFormat="false" ht="12.75" hidden="false" customHeight="false" outlineLevel="0" collapsed="false">
      <c r="O339" s="204"/>
      <c r="P339" s="204"/>
      <c r="Q339" s="204"/>
      <c r="R339" s="155"/>
      <c r="S339" s="204"/>
      <c r="T339" s="155"/>
      <c r="U339" s="155"/>
      <c r="V339" s="204"/>
      <c r="W339" s="204"/>
      <c r="X339" s="204"/>
      <c r="Y339" s="204"/>
    </row>
    <row r="340" customFormat="false" ht="12.75" hidden="false" customHeight="false" outlineLevel="0" collapsed="false">
      <c r="O340" s="204"/>
      <c r="P340" s="204"/>
      <c r="Q340" s="204"/>
      <c r="R340" s="155"/>
      <c r="S340" s="204"/>
      <c r="T340" s="155"/>
      <c r="U340" s="155"/>
      <c r="V340" s="204"/>
      <c r="W340" s="204"/>
      <c r="X340" s="204"/>
      <c r="Y340" s="204"/>
    </row>
    <row r="341" customFormat="false" ht="12.75" hidden="false" customHeight="false" outlineLevel="0" collapsed="false">
      <c r="O341" s="204"/>
      <c r="P341" s="204"/>
      <c r="Q341" s="204"/>
      <c r="R341" s="155"/>
      <c r="S341" s="204"/>
      <c r="T341" s="155"/>
      <c r="U341" s="155"/>
      <c r="V341" s="204"/>
      <c r="W341" s="204"/>
      <c r="X341" s="204"/>
      <c r="Y341" s="204"/>
    </row>
    <row r="342" customFormat="false" ht="12.75" hidden="false" customHeight="false" outlineLevel="0" collapsed="false">
      <c r="O342" s="204"/>
      <c r="P342" s="204"/>
      <c r="Q342" s="204"/>
      <c r="R342" s="155"/>
      <c r="S342" s="204"/>
      <c r="T342" s="155"/>
      <c r="U342" s="155"/>
      <c r="V342" s="204"/>
      <c r="W342" s="204"/>
      <c r="X342" s="204"/>
      <c r="Y342" s="204"/>
    </row>
    <row r="343" customFormat="false" ht="12.75" hidden="false" customHeight="false" outlineLevel="0" collapsed="false">
      <c r="O343" s="204"/>
      <c r="P343" s="204"/>
      <c r="Q343" s="204"/>
      <c r="R343" s="155"/>
      <c r="S343" s="204"/>
      <c r="T343" s="155"/>
      <c r="U343" s="155"/>
      <c r="V343" s="204"/>
      <c r="W343" s="204"/>
      <c r="X343" s="204"/>
      <c r="Y343" s="204"/>
    </row>
    <row r="344" customFormat="false" ht="12.75" hidden="false" customHeight="false" outlineLevel="0" collapsed="false">
      <c r="O344" s="204"/>
      <c r="P344" s="204"/>
      <c r="Q344" s="204"/>
      <c r="R344" s="155"/>
      <c r="S344" s="204"/>
      <c r="T344" s="155"/>
      <c r="U344" s="155"/>
      <c r="V344" s="204"/>
      <c r="W344" s="204"/>
      <c r="X344" s="204"/>
      <c r="Y344" s="204"/>
    </row>
    <row r="345" customFormat="false" ht="12.75" hidden="false" customHeight="false" outlineLevel="0" collapsed="false">
      <c r="O345" s="204"/>
      <c r="P345" s="204"/>
      <c r="Q345" s="204"/>
      <c r="R345" s="155"/>
      <c r="S345" s="204"/>
      <c r="T345" s="155"/>
      <c r="U345" s="155"/>
      <c r="V345" s="204"/>
      <c r="W345" s="204"/>
      <c r="X345" s="204"/>
      <c r="Y345" s="204"/>
    </row>
    <row r="346" customFormat="false" ht="12.75" hidden="false" customHeight="false" outlineLevel="0" collapsed="false">
      <c r="O346" s="204"/>
      <c r="P346" s="204"/>
      <c r="Q346" s="204"/>
      <c r="R346" s="155"/>
      <c r="S346" s="204"/>
      <c r="T346" s="155"/>
      <c r="U346" s="155"/>
      <c r="V346" s="204"/>
      <c r="W346" s="204"/>
      <c r="X346" s="204"/>
      <c r="Y346" s="204"/>
    </row>
    <row r="347" customFormat="false" ht="12.75" hidden="false" customHeight="false" outlineLevel="0" collapsed="false">
      <c r="O347" s="204"/>
      <c r="P347" s="204"/>
      <c r="Q347" s="204"/>
      <c r="R347" s="155"/>
      <c r="S347" s="204"/>
      <c r="T347" s="155"/>
      <c r="U347" s="155"/>
      <c r="V347" s="204"/>
      <c r="W347" s="204"/>
      <c r="X347" s="204"/>
      <c r="Y347" s="204"/>
    </row>
    <row r="348" customFormat="false" ht="12.75" hidden="false" customHeight="false" outlineLevel="0" collapsed="false">
      <c r="O348" s="204"/>
      <c r="P348" s="204"/>
      <c r="Q348" s="204"/>
      <c r="R348" s="155"/>
      <c r="S348" s="204"/>
      <c r="T348" s="155"/>
      <c r="U348" s="155"/>
      <c r="V348" s="204"/>
      <c r="W348" s="204"/>
      <c r="X348" s="204"/>
      <c r="Y348" s="204"/>
    </row>
    <row r="349" customFormat="false" ht="12.75" hidden="false" customHeight="false" outlineLevel="0" collapsed="false">
      <c r="O349" s="204"/>
      <c r="P349" s="204"/>
      <c r="Q349" s="204"/>
      <c r="R349" s="155"/>
      <c r="S349" s="204"/>
      <c r="T349" s="155"/>
      <c r="U349" s="155"/>
      <c r="V349" s="204"/>
      <c r="W349" s="204"/>
      <c r="X349" s="204"/>
      <c r="Y349" s="204"/>
    </row>
    <row r="350" customFormat="false" ht="12.75" hidden="false" customHeight="false" outlineLevel="0" collapsed="false">
      <c r="O350" s="204"/>
      <c r="P350" s="204"/>
      <c r="Q350" s="204"/>
      <c r="R350" s="155"/>
      <c r="S350" s="204"/>
      <c r="T350" s="155"/>
      <c r="U350" s="155"/>
      <c r="V350" s="204"/>
      <c r="W350" s="204"/>
      <c r="X350" s="204"/>
      <c r="Y350" s="204"/>
    </row>
    <row r="351" customFormat="false" ht="12.75" hidden="false" customHeight="false" outlineLevel="0" collapsed="false">
      <c r="O351" s="204"/>
      <c r="P351" s="204"/>
      <c r="Q351" s="204"/>
      <c r="R351" s="155"/>
      <c r="S351" s="204"/>
      <c r="T351" s="155"/>
      <c r="U351" s="155"/>
      <c r="V351" s="204"/>
      <c r="W351" s="204"/>
      <c r="X351" s="204"/>
      <c r="Y351" s="204"/>
    </row>
    <row r="352" customFormat="false" ht="12.75" hidden="false" customHeight="false" outlineLevel="0" collapsed="false">
      <c r="O352" s="204"/>
      <c r="P352" s="204"/>
      <c r="Q352" s="204"/>
      <c r="R352" s="155"/>
      <c r="S352" s="204"/>
      <c r="T352" s="155"/>
      <c r="U352" s="155"/>
      <c r="V352" s="204"/>
      <c r="W352" s="204"/>
      <c r="X352" s="204"/>
      <c r="Y352" s="204"/>
    </row>
    <row r="353" customFormat="false" ht="12.75" hidden="false" customHeight="false" outlineLevel="0" collapsed="false">
      <c r="O353" s="204"/>
      <c r="P353" s="204"/>
      <c r="Q353" s="204"/>
      <c r="R353" s="155"/>
      <c r="S353" s="204"/>
      <c r="T353" s="155"/>
      <c r="U353" s="155"/>
      <c r="V353" s="204"/>
      <c r="W353" s="204"/>
      <c r="X353" s="204"/>
      <c r="Y353" s="204"/>
    </row>
    <row r="354" customFormat="false" ht="12.75" hidden="false" customHeight="false" outlineLevel="0" collapsed="false">
      <c r="O354" s="204"/>
      <c r="P354" s="204"/>
      <c r="Q354" s="204"/>
      <c r="R354" s="155"/>
      <c r="S354" s="204"/>
      <c r="T354" s="155"/>
      <c r="U354" s="155"/>
      <c r="V354" s="204"/>
      <c r="W354" s="204"/>
      <c r="X354" s="204"/>
      <c r="Y354" s="204"/>
    </row>
    <row r="355" customFormat="false" ht="12.75" hidden="false" customHeight="false" outlineLevel="0" collapsed="false">
      <c r="O355" s="204"/>
      <c r="P355" s="204"/>
      <c r="Q355" s="204"/>
      <c r="R355" s="155"/>
      <c r="S355" s="204"/>
      <c r="T355" s="155"/>
      <c r="U355" s="155"/>
      <c r="V355" s="204"/>
      <c r="W355" s="204"/>
      <c r="X355" s="204"/>
      <c r="Y355" s="204"/>
    </row>
    <row r="356" customFormat="false" ht="12.75" hidden="false" customHeight="false" outlineLevel="0" collapsed="false">
      <c r="O356" s="204"/>
      <c r="P356" s="204"/>
      <c r="Q356" s="204"/>
      <c r="R356" s="155"/>
      <c r="S356" s="204"/>
      <c r="T356" s="155"/>
      <c r="U356" s="155"/>
      <c r="V356" s="204"/>
      <c r="W356" s="204"/>
      <c r="X356" s="204"/>
      <c r="Y356" s="204"/>
    </row>
    <row r="357" customFormat="false" ht="12.75" hidden="false" customHeight="false" outlineLevel="0" collapsed="false">
      <c r="O357" s="204"/>
      <c r="P357" s="204"/>
      <c r="Q357" s="204"/>
      <c r="R357" s="155"/>
      <c r="S357" s="204"/>
      <c r="T357" s="155"/>
      <c r="U357" s="155"/>
      <c r="V357" s="204"/>
      <c r="W357" s="204"/>
      <c r="X357" s="204"/>
      <c r="Y357" s="204"/>
    </row>
    <row r="358" customFormat="false" ht="12.75" hidden="false" customHeight="false" outlineLevel="0" collapsed="false">
      <c r="O358" s="204"/>
      <c r="P358" s="204"/>
      <c r="Q358" s="204"/>
      <c r="R358" s="155"/>
      <c r="S358" s="204"/>
      <c r="T358" s="155"/>
      <c r="U358" s="155"/>
      <c r="V358" s="204"/>
      <c r="W358" s="204"/>
      <c r="X358" s="204"/>
      <c r="Y358" s="204"/>
    </row>
    <row r="359" customFormat="false" ht="12.75" hidden="false" customHeight="false" outlineLevel="0" collapsed="false">
      <c r="O359" s="204"/>
      <c r="P359" s="204"/>
      <c r="Q359" s="204"/>
      <c r="R359" s="155"/>
      <c r="S359" s="204"/>
      <c r="T359" s="155"/>
      <c r="U359" s="155"/>
      <c r="V359" s="204"/>
      <c r="W359" s="204"/>
      <c r="X359" s="204"/>
      <c r="Y359" s="204"/>
    </row>
    <row r="360" customFormat="false" ht="12.75" hidden="false" customHeight="false" outlineLevel="0" collapsed="false">
      <c r="O360" s="204"/>
      <c r="P360" s="204"/>
      <c r="Q360" s="204"/>
      <c r="R360" s="155"/>
      <c r="S360" s="204"/>
      <c r="T360" s="155"/>
      <c r="U360" s="155"/>
      <c r="V360" s="204"/>
      <c r="W360" s="204"/>
      <c r="X360" s="204"/>
      <c r="Y360" s="204"/>
    </row>
    <row r="361" customFormat="false" ht="12.75" hidden="false" customHeight="false" outlineLevel="0" collapsed="false">
      <c r="O361" s="204"/>
      <c r="P361" s="204"/>
      <c r="Q361" s="204"/>
      <c r="R361" s="155"/>
      <c r="S361" s="204"/>
      <c r="T361" s="155"/>
      <c r="U361" s="155"/>
      <c r="V361" s="204"/>
      <c r="W361" s="204"/>
      <c r="X361" s="204"/>
      <c r="Y361" s="204"/>
    </row>
    <row r="362" customFormat="false" ht="12.75" hidden="false" customHeight="false" outlineLevel="0" collapsed="false">
      <c r="O362" s="204"/>
      <c r="P362" s="204"/>
      <c r="Q362" s="204"/>
      <c r="R362" s="155"/>
      <c r="S362" s="204"/>
      <c r="T362" s="155"/>
      <c r="U362" s="155"/>
      <c r="V362" s="204"/>
      <c r="W362" s="204"/>
      <c r="X362" s="204"/>
      <c r="Y362" s="204"/>
    </row>
    <row r="363" customFormat="false" ht="12.75" hidden="false" customHeight="false" outlineLevel="0" collapsed="false">
      <c r="O363" s="204"/>
      <c r="P363" s="204"/>
      <c r="Q363" s="204"/>
      <c r="R363" s="155"/>
      <c r="S363" s="204"/>
      <c r="T363" s="155"/>
      <c r="U363" s="155"/>
      <c r="V363" s="204"/>
      <c r="W363" s="204"/>
      <c r="X363" s="204"/>
      <c r="Y363" s="204"/>
    </row>
    <row r="364" customFormat="false" ht="12.75" hidden="false" customHeight="false" outlineLevel="0" collapsed="false">
      <c r="O364" s="204"/>
      <c r="P364" s="204"/>
      <c r="Q364" s="204"/>
      <c r="R364" s="155"/>
      <c r="S364" s="204"/>
      <c r="T364" s="155"/>
      <c r="U364" s="155"/>
      <c r="V364" s="204"/>
      <c r="W364" s="204"/>
      <c r="X364" s="204"/>
      <c r="Y364" s="204"/>
    </row>
    <row r="365" customFormat="false" ht="12.75" hidden="false" customHeight="false" outlineLevel="0" collapsed="false">
      <c r="O365" s="204"/>
      <c r="P365" s="204"/>
      <c r="Q365" s="204"/>
      <c r="R365" s="155"/>
      <c r="S365" s="204"/>
      <c r="T365" s="155"/>
      <c r="U365" s="155"/>
      <c r="V365" s="204"/>
      <c r="W365" s="204"/>
      <c r="X365" s="204"/>
      <c r="Y365" s="204"/>
    </row>
    <row r="366" customFormat="false" ht="12.75" hidden="false" customHeight="false" outlineLevel="0" collapsed="false">
      <c r="O366" s="204"/>
      <c r="P366" s="204"/>
      <c r="Q366" s="204"/>
      <c r="R366" s="155"/>
      <c r="S366" s="204"/>
      <c r="T366" s="155"/>
      <c r="U366" s="155"/>
      <c r="V366" s="204"/>
      <c r="W366" s="204"/>
      <c r="X366" s="204"/>
      <c r="Y366" s="204"/>
    </row>
    <row r="367" customFormat="false" ht="12.75" hidden="false" customHeight="false" outlineLevel="0" collapsed="false">
      <c r="O367" s="204"/>
      <c r="P367" s="204"/>
      <c r="Q367" s="204"/>
      <c r="R367" s="155"/>
      <c r="S367" s="204"/>
      <c r="T367" s="155"/>
      <c r="U367" s="155"/>
      <c r="V367" s="204"/>
      <c r="W367" s="204"/>
      <c r="X367" s="204"/>
      <c r="Y367" s="204"/>
    </row>
    <row r="368" customFormat="false" ht="12.75" hidden="false" customHeight="false" outlineLevel="0" collapsed="false">
      <c r="O368" s="204"/>
      <c r="P368" s="204"/>
      <c r="Q368" s="204"/>
      <c r="R368" s="155"/>
      <c r="S368" s="204"/>
      <c r="T368" s="155"/>
      <c r="U368" s="155"/>
      <c r="V368" s="204"/>
      <c r="W368" s="204"/>
      <c r="X368" s="204"/>
      <c r="Y368" s="204"/>
    </row>
    <row r="369" customFormat="false" ht="12.75" hidden="false" customHeight="false" outlineLevel="0" collapsed="false">
      <c r="O369" s="204"/>
      <c r="P369" s="204"/>
      <c r="Q369" s="204"/>
      <c r="R369" s="155"/>
      <c r="S369" s="204"/>
      <c r="T369" s="155"/>
      <c r="U369" s="155"/>
      <c r="V369" s="204"/>
      <c r="W369" s="204"/>
      <c r="X369" s="204"/>
      <c r="Y369" s="204"/>
    </row>
    <row r="370" customFormat="false" ht="12.75" hidden="false" customHeight="false" outlineLevel="0" collapsed="false">
      <c r="O370" s="204"/>
      <c r="P370" s="204"/>
      <c r="Q370" s="204"/>
      <c r="R370" s="155"/>
      <c r="S370" s="204"/>
      <c r="T370" s="155"/>
      <c r="U370" s="155"/>
      <c r="V370" s="204"/>
      <c r="W370" s="204"/>
      <c r="X370" s="204"/>
      <c r="Y370" s="204"/>
    </row>
    <row r="371" customFormat="false" ht="12.75" hidden="false" customHeight="false" outlineLevel="0" collapsed="false">
      <c r="O371" s="204"/>
      <c r="P371" s="204"/>
      <c r="Q371" s="204"/>
      <c r="R371" s="155"/>
      <c r="S371" s="204"/>
      <c r="T371" s="155"/>
      <c r="U371" s="155"/>
      <c r="V371" s="204"/>
      <c r="W371" s="204"/>
      <c r="X371" s="204"/>
      <c r="Y371" s="204"/>
    </row>
    <row r="372" customFormat="false" ht="12.75" hidden="false" customHeight="false" outlineLevel="0" collapsed="false">
      <c r="O372" s="204"/>
      <c r="P372" s="204"/>
      <c r="Q372" s="204"/>
      <c r="R372" s="155"/>
      <c r="S372" s="204"/>
      <c r="T372" s="155"/>
      <c r="U372" s="155"/>
      <c r="V372" s="204"/>
      <c r="W372" s="204"/>
      <c r="X372" s="204"/>
      <c r="Y372" s="204"/>
    </row>
    <row r="373" customFormat="false" ht="12.75" hidden="false" customHeight="false" outlineLevel="0" collapsed="false">
      <c r="O373" s="204"/>
      <c r="P373" s="204"/>
      <c r="Q373" s="204"/>
      <c r="R373" s="155"/>
      <c r="S373" s="204"/>
      <c r="T373" s="155"/>
      <c r="U373" s="155"/>
      <c r="V373" s="204"/>
      <c r="W373" s="204"/>
      <c r="X373" s="204"/>
      <c r="Y373" s="204"/>
    </row>
    <row r="374" customFormat="false" ht="12.75" hidden="false" customHeight="false" outlineLevel="0" collapsed="false">
      <c r="O374" s="204"/>
      <c r="P374" s="204"/>
      <c r="Q374" s="204"/>
      <c r="R374" s="155"/>
      <c r="S374" s="204"/>
      <c r="T374" s="155"/>
      <c r="U374" s="155"/>
      <c r="V374" s="204"/>
      <c r="W374" s="204"/>
      <c r="X374" s="204"/>
      <c r="Y374" s="204"/>
    </row>
    <row r="375" customFormat="false" ht="12.75" hidden="false" customHeight="false" outlineLevel="0" collapsed="false">
      <c r="O375" s="204"/>
      <c r="P375" s="204"/>
      <c r="Q375" s="204"/>
      <c r="R375" s="155"/>
      <c r="S375" s="204"/>
      <c r="T375" s="155"/>
      <c r="U375" s="155"/>
      <c r="V375" s="204"/>
      <c r="W375" s="204"/>
      <c r="X375" s="204"/>
      <c r="Y375" s="204"/>
    </row>
    <row r="376" customFormat="false" ht="12.75" hidden="false" customHeight="false" outlineLevel="0" collapsed="false">
      <c r="O376" s="204"/>
      <c r="P376" s="204"/>
      <c r="Q376" s="204"/>
      <c r="R376" s="155"/>
      <c r="S376" s="204"/>
      <c r="T376" s="155"/>
      <c r="U376" s="155"/>
      <c r="V376" s="204"/>
      <c r="W376" s="204"/>
      <c r="X376" s="204"/>
      <c r="Y376" s="204"/>
    </row>
    <row r="377" customFormat="false" ht="12.75" hidden="false" customHeight="false" outlineLevel="0" collapsed="false">
      <c r="O377" s="204"/>
      <c r="P377" s="204"/>
      <c r="Q377" s="204"/>
      <c r="R377" s="155"/>
      <c r="S377" s="204"/>
      <c r="T377" s="155"/>
      <c r="U377" s="155"/>
      <c r="V377" s="204"/>
      <c r="W377" s="204"/>
      <c r="X377" s="204"/>
      <c r="Y377" s="204"/>
    </row>
    <row r="378" customFormat="false" ht="12.75" hidden="false" customHeight="false" outlineLevel="0" collapsed="false">
      <c r="O378" s="204"/>
      <c r="P378" s="204"/>
      <c r="Q378" s="204"/>
      <c r="R378" s="155"/>
      <c r="S378" s="204"/>
      <c r="T378" s="155"/>
      <c r="U378" s="155"/>
      <c r="V378" s="204"/>
      <c r="W378" s="204"/>
      <c r="X378" s="204"/>
      <c r="Y378" s="204"/>
    </row>
    <row r="379" customFormat="false" ht="12.75" hidden="false" customHeight="false" outlineLevel="0" collapsed="false">
      <c r="O379" s="204"/>
      <c r="P379" s="204"/>
      <c r="Q379" s="204"/>
      <c r="R379" s="155"/>
      <c r="S379" s="204"/>
      <c r="T379" s="155"/>
      <c r="U379" s="155"/>
      <c r="V379" s="204"/>
      <c r="W379" s="204"/>
      <c r="X379" s="204"/>
      <c r="Y379" s="204"/>
    </row>
    <row r="380" customFormat="false" ht="12.75" hidden="false" customHeight="false" outlineLevel="0" collapsed="false">
      <c r="O380" s="204"/>
      <c r="P380" s="204"/>
      <c r="Q380" s="204"/>
      <c r="R380" s="155"/>
      <c r="S380" s="204"/>
      <c r="T380" s="155"/>
      <c r="U380" s="155"/>
      <c r="V380" s="204"/>
      <c r="W380" s="204"/>
      <c r="X380" s="204"/>
      <c r="Y380" s="204"/>
    </row>
    <row r="381" customFormat="false" ht="12.75" hidden="false" customHeight="false" outlineLevel="0" collapsed="false">
      <c r="O381" s="204"/>
      <c r="P381" s="204"/>
      <c r="Q381" s="204"/>
      <c r="R381" s="155"/>
      <c r="S381" s="204"/>
      <c r="T381" s="155"/>
      <c r="U381" s="155"/>
      <c r="V381" s="204"/>
      <c r="W381" s="204"/>
      <c r="X381" s="204"/>
      <c r="Y381" s="204"/>
    </row>
    <row r="382" customFormat="false" ht="12.75" hidden="false" customHeight="false" outlineLevel="0" collapsed="false">
      <c r="O382" s="204"/>
      <c r="P382" s="204"/>
      <c r="Q382" s="204"/>
      <c r="R382" s="155"/>
      <c r="S382" s="204"/>
      <c r="T382" s="155"/>
      <c r="U382" s="155"/>
      <c r="V382" s="204"/>
      <c r="W382" s="204"/>
      <c r="X382" s="204"/>
      <c r="Y382" s="204"/>
    </row>
    <row r="383" customFormat="false" ht="12.75" hidden="false" customHeight="false" outlineLevel="0" collapsed="false">
      <c r="O383" s="204"/>
      <c r="P383" s="204"/>
      <c r="Q383" s="204"/>
      <c r="R383" s="155"/>
      <c r="S383" s="204"/>
      <c r="T383" s="155"/>
      <c r="U383" s="155"/>
      <c r="V383" s="204"/>
      <c r="W383" s="204"/>
      <c r="X383" s="204"/>
      <c r="Y383" s="204"/>
    </row>
    <row r="384" customFormat="false" ht="12.75" hidden="false" customHeight="false" outlineLevel="0" collapsed="false">
      <c r="O384" s="204"/>
      <c r="P384" s="204"/>
      <c r="Q384" s="204"/>
      <c r="R384" s="155"/>
      <c r="S384" s="204"/>
      <c r="T384" s="155"/>
      <c r="U384" s="155"/>
      <c r="V384" s="204"/>
      <c r="W384" s="204"/>
      <c r="X384" s="204"/>
      <c r="Y384" s="204"/>
    </row>
    <row r="385" customFormat="false" ht="12.75" hidden="false" customHeight="false" outlineLevel="0" collapsed="false">
      <c r="O385" s="204"/>
      <c r="P385" s="204"/>
      <c r="Q385" s="204"/>
      <c r="R385" s="155"/>
      <c r="S385" s="204"/>
      <c r="T385" s="155"/>
      <c r="U385" s="155"/>
      <c r="V385" s="204"/>
      <c r="W385" s="204"/>
      <c r="X385" s="204"/>
      <c r="Y385" s="204"/>
    </row>
    <row r="386" customFormat="false" ht="12.75" hidden="false" customHeight="false" outlineLevel="0" collapsed="false">
      <c r="O386" s="204"/>
      <c r="P386" s="204"/>
      <c r="Q386" s="204"/>
      <c r="R386" s="155"/>
      <c r="S386" s="204"/>
      <c r="T386" s="155"/>
      <c r="U386" s="155"/>
      <c r="V386" s="204"/>
      <c r="W386" s="204"/>
      <c r="X386" s="204"/>
      <c r="Y386" s="204"/>
    </row>
    <row r="387" customFormat="false" ht="12.75" hidden="false" customHeight="false" outlineLevel="0" collapsed="false">
      <c r="O387" s="204"/>
      <c r="P387" s="204"/>
      <c r="Q387" s="204"/>
      <c r="R387" s="155"/>
      <c r="S387" s="204"/>
      <c r="T387" s="155"/>
      <c r="U387" s="155"/>
      <c r="V387" s="204"/>
      <c r="W387" s="204"/>
      <c r="X387" s="204"/>
      <c r="Y387" s="204"/>
    </row>
    <row r="388" customFormat="false" ht="12.75" hidden="false" customHeight="false" outlineLevel="0" collapsed="false">
      <c r="O388" s="204"/>
      <c r="P388" s="204"/>
      <c r="Q388" s="204"/>
      <c r="R388" s="155"/>
      <c r="S388" s="204"/>
      <c r="T388" s="155"/>
      <c r="U388" s="155"/>
      <c r="V388" s="204"/>
      <c r="W388" s="204"/>
      <c r="X388" s="204"/>
      <c r="Y388" s="204"/>
    </row>
    <row r="389" customFormat="false" ht="12.75" hidden="false" customHeight="false" outlineLevel="0" collapsed="false">
      <c r="O389" s="204"/>
      <c r="P389" s="204"/>
      <c r="Q389" s="204"/>
      <c r="R389" s="155"/>
      <c r="S389" s="204"/>
      <c r="T389" s="155"/>
      <c r="U389" s="155"/>
      <c r="V389" s="204"/>
      <c r="W389" s="204"/>
      <c r="X389" s="204"/>
      <c r="Y389" s="204"/>
    </row>
    <row r="390" customFormat="false" ht="12.75" hidden="false" customHeight="false" outlineLevel="0" collapsed="false">
      <c r="O390" s="204"/>
      <c r="P390" s="204"/>
      <c r="Q390" s="204"/>
      <c r="R390" s="155"/>
      <c r="S390" s="204"/>
      <c r="T390" s="155"/>
      <c r="U390" s="155"/>
      <c r="V390" s="204"/>
      <c r="W390" s="204"/>
      <c r="X390" s="204"/>
      <c r="Y390" s="204"/>
    </row>
    <row r="391" customFormat="false" ht="12.75" hidden="false" customHeight="false" outlineLevel="0" collapsed="false">
      <c r="O391" s="204"/>
      <c r="P391" s="204"/>
      <c r="Q391" s="204"/>
      <c r="R391" s="155"/>
      <c r="S391" s="204"/>
      <c r="T391" s="155"/>
      <c r="U391" s="155"/>
      <c r="V391" s="204"/>
      <c r="W391" s="204"/>
      <c r="X391" s="204"/>
      <c r="Y391" s="204"/>
    </row>
    <row r="392" customFormat="false" ht="12.75" hidden="false" customHeight="false" outlineLevel="0" collapsed="false">
      <c r="O392" s="204"/>
      <c r="P392" s="204"/>
      <c r="Q392" s="204"/>
      <c r="R392" s="155"/>
      <c r="S392" s="204"/>
      <c r="T392" s="155"/>
      <c r="U392" s="155"/>
      <c r="V392" s="204"/>
      <c r="W392" s="204"/>
      <c r="X392" s="204"/>
      <c r="Y392" s="204"/>
    </row>
    <row r="393" customFormat="false" ht="12.75" hidden="false" customHeight="false" outlineLevel="0" collapsed="false">
      <c r="O393" s="204"/>
      <c r="P393" s="204"/>
      <c r="Q393" s="204"/>
      <c r="R393" s="155"/>
      <c r="S393" s="204"/>
      <c r="T393" s="155"/>
      <c r="U393" s="155"/>
      <c r="V393" s="204"/>
      <c r="W393" s="204"/>
      <c r="X393" s="204"/>
      <c r="Y393" s="204"/>
    </row>
    <row r="394" customFormat="false" ht="12.75" hidden="false" customHeight="false" outlineLevel="0" collapsed="false">
      <c r="O394" s="204"/>
      <c r="P394" s="204"/>
      <c r="Q394" s="204"/>
      <c r="R394" s="155"/>
      <c r="S394" s="204"/>
      <c r="T394" s="155"/>
      <c r="U394" s="155"/>
      <c r="V394" s="204"/>
      <c r="W394" s="204"/>
      <c r="X394" s="204"/>
      <c r="Y394" s="204"/>
    </row>
    <row r="395" customFormat="false" ht="12.75" hidden="false" customHeight="false" outlineLevel="0" collapsed="false">
      <c r="O395" s="204"/>
      <c r="P395" s="204"/>
      <c r="Q395" s="204"/>
      <c r="R395" s="155"/>
      <c r="S395" s="204"/>
      <c r="T395" s="155"/>
      <c r="U395" s="155"/>
      <c r="V395" s="204"/>
      <c r="W395" s="204"/>
      <c r="X395" s="204"/>
      <c r="Y395" s="204"/>
    </row>
    <row r="396" customFormat="false" ht="12.75" hidden="false" customHeight="false" outlineLevel="0" collapsed="false">
      <c r="O396" s="204"/>
      <c r="P396" s="204"/>
      <c r="Q396" s="204"/>
      <c r="R396" s="155"/>
      <c r="S396" s="204"/>
      <c r="T396" s="155"/>
      <c r="U396" s="155"/>
      <c r="V396" s="204"/>
      <c r="W396" s="204"/>
      <c r="X396" s="204"/>
      <c r="Y396" s="204"/>
    </row>
    <row r="397" customFormat="false" ht="12.75" hidden="false" customHeight="false" outlineLevel="0" collapsed="false">
      <c r="O397" s="204"/>
      <c r="P397" s="204"/>
      <c r="Q397" s="204"/>
      <c r="R397" s="155"/>
      <c r="S397" s="204"/>
      <c r="T397" s="155"/>
      <c r="U397" s="155"/>
      <c r="V397" s="204"/>
      <c r="W397" s="204"/>
      <c r="X397" s="204"/>
      <c r="Y397" s="204"/>
    </row>
    <row r="398" customFormat="false" ht="12.75" hidden="false" customHeight="false" outlineLevel="0" collapsed="false">
      <c r="O398" s="204"/>
      <c r="P398" s="204"/>
      <c r="Q398" s="204"/>
      <c r="R398" s="155"/>
      <c r="S398" s="204"/>
      <c r="T398" s="155"/>
      <c r="U398" s="155"/>
      <c r="V398" s="204"/>
      <c r="W398" s="204"/>
      <c r="X398" s="204"/>
      <c r="Y398" s="204"/>
    </row>
    <row r="399" customFormat="false" ht="12.75" hidden="false" customHeight="false" outlineLevel="0" collapsed="false">
      <c r="O399" s="204"/>
      <c r="P399" s="204"/>
      <c r="Q399" s="204"/>
      <c r="R399" s="155"/>
      <c r="S399" s="204"/>
      <c r="T399" s="155"/>
      <c r="U399" s="155"/>
      <c r="V399" s="204"/>
      <c r="W399" s="204"/>
      <c r="X399" s="204"/>
      <c r="Y399" s="204"/>
    </row>
    <row r="400" customFormat="false" ht="12.75" hidden="false" customHeight="false" outlineLevel="0" collapsed="false">
      <c r="O400" s="204"/>
      <c r="P400" s="204"/>
      <c r="Q400" s="204"/>
      <c r="R400" s="155"/>
      <c r="S400" s="204"/>
      <c r="T400" s="155"/>
      <c r="U400" s="155"/>
      <c r="V400" s="204"/>
      <c r="W400" s="204"/>
      <c r="X400" s="204"/>
      <c r="Y400" s="204"/>
    </row>
    <row r="401" customFormat="false" ht="12.75" hidden="false" customHeight="false" outlineLevel="0" collapsed="false">
      <c r="O401" s="204"/>
      <c r="P401" s="204"/>
      <c r="Q401" s="204"/>
      <c r="R401" s="155"/>
      <c r="S401" s="204"/>
      <c r="T401" s="155"/>
      <c r="U401" s="155"/>
      <c r="V401" s="204"/>
      <c r="W401" s="204"/>
      <c r="X401" s="204"/>
      <c r="Y401" s="204"/>
    </row>
    <row r="402" customFormat="false" ht="12.75" hidden="false" customHeight="false" outlineLevel="0" collapsed="false">
      <c r="O402" s="204"/>
      <c r="P402" s="204"/>
      <c r="Q402" s="204"/>
      <c r="R402" s="155"/>
      <c r="S402" s="204"/>
      <c r="T402" s="155"/>
      <c r="U402" s="155"/>
      <c r="V402" s="204"/>
      <c r="W402" s="204"/>
      <c r="X402" s="204"/>
      <c r="Y402" s="204"/>
    </row>
    <row r="403" customFormat="false" ht="12.75" hidden="false" customHeight="false" outlineLevel="0" collapsed="false">
      <c r="O403" s="204"/>
      <c r="P403" s="204"/>
      <c r="Q403" s="204"/>
      <c r="R403" s="155"/>
      <c r="S403" s="204"/>
      <c r="T403" s="155"/>
      <c r="U403" s="155"/>
      <c r="V403" s="204"/>
      <c r="W403" s="204"/>
      <c r="X403" s="204"/>
      <c r="Y403" s="204"/>
    </row>
    <row r="404" customFormat="false" ht="12.75" hidden="false" customHeight="false" outlineLevel="0" collapsed="false">
      <c r="O404" s="204"/>
      <c r="P404" s="204"/>
      <c r="Q404" s="204"/>
      <c r="R404" s="155"/>
      <c r="S404" s="204"/>
      <c r="T404" s="155"/>
      <c r="U404" s="155"/>
      <c r="V404" s="204"/>
      <c r="W404" s="204"/>
      <c r="X404" s="204"/>
      <c r="Y404" s="204"/>
    </row>
    <row r="405" customFormat="false" ht="12.75" hidden="false" customHeight="false" outlineLevel="0" collapsed="false">
      <c r="O405" s="204"/>
      <c r="P405" s="204"/>
      <c r="Q405" s="204"/>
      <c r="R405" s="155"/>
      <c r="S405" s="204"/>
      <c r="T405" s="155"/>
      <c r="U405" s="155"/>
      <c r="V405" s="204"/>
      <c r="W405" s="204"/>
      <c r="X405" s="204"/>
      <c r="Y405" s="204"/>
    </row>
    <row r="406" customFormat="false" ht="12.75" hidden="false" customHeight="false" outlineLevel="0" collapsed="false">
      <c r="O406" s="204"/>
      <c r="P406" s="204"/>
      <c r="Q406" s="204"/>
      <c r="R406" s="155"/>
      <c r="S406" s="204"/>
      <c r="T406" s="155"/>
      <c r="U406" s="155"/>
      <c r="V406" s="204"/>
      <c r="W406" s="204"/>
      <c r="X406" s="204"/>
      <c r="Y406" s="204"/>
    </row>
    <row r="407" customFormat="false" ht="12.75" hidden="false" customHeight="false" outlineLevel="0" collapsed="false">
      <c r="O407" s="204"/>
      <c r="P407" s="204"/>
      <c r="Q407" s="204"/>
      <c r="R407" s="155"/>
      <c r="S407" s="204"/>
      <c r="T407" s="155"/>
      <c r="U407" s="155"/>
      <c r="V407" s="204"/>
      <c r="W407" s="204"/>
      <c r="X407" s="204"/>
      <c r="Y407" s="204"/>
    </row>
    <row r="408" customFormat="false" ht="12.75" hidden="false" customHeight="false" outlineLevel="0" collapsed="false">
      <c r="O408" s="204"/>
      <c r="P408" s="204"/>
      <c r="Q408" s="204"/>
      <c r="R408" s="155"/>
      <c r="S408" s="204"/>
      <c r="T408" s="155"/>
      <c r="U408" s="155"/>
      <c r="V408" s="204"/>
      <c r="W408" s="204"/>
      <c r="X408" s="204"/>
      <c r="Y408" s="204"/>
    </row>
    <row r="409" customFormat="false" ht="12.75" hidden="false" customHeight="false" outlineLevel="0" collapsed="false">
      <c r="O409" s="204"/>
      <c r="P409" s="204"/>
      <c r="Q409" s="204"/>
      <c r="R409" s="155"/>
      <c r="S409" s="204"/>
      <c r="T409" s="155"/>
      <c r="U409" s="155"/>
      <c r="V409" s="204"/>
      <c r="W409" s="204"/>
      <c r="X409" s="204"/>
      <c r="Y409" s="204"/>
    </row>
    <row r="410" customFormat="false" ht="12.75" hidden="false" customHeight="false" outlineLevel="0" collapsed="false">
      <c r="O410" s="204"/>
      <c r="P410" s="204"/>
      <c r="Q410" s="204"/>
      <c r="R410" s="155"/>
      <c r="S410" s="204"/>
      <c r="T410" s="155"/>
      <c r="U410" s="155"/>
      <c r="V410" s="204"/>
      <c r="W410" s="204"/>
      <c r="X410" s="204"/>
      <c r="Y410" s="204"/>
    </row>
    <row r="411" customFormat="false" ht="12.75" hidden="false" customHeight="false" outlineLevel="0" collapsed="false">
      <c r="O411" s="204"/>
      <c r="P411" s="204"/>
      <c r="Q411" s="204"/>
      <c r="R411" s="155"/>
      <c r="S411" s="204"/>
      <c r="T411" s="155"/>
      <c r="U411" s="155"/>
      <c r="V411" s="204"/>
      <c r="W411" s="204"/>
      <c r="X411" s="204"/>
      <c r="Y411" s="204"/>
    </row>
    <row r="412" customFormat="false" ht="12.75" hidden="false" customHeight="false" outlineLevel="0" collapsed="false">
      <c r="O412" s="204"/>
      <c r="P412" s="204"/>
      <c r="Q412" s="204"/>
      <c r="R412" s="155"/>
      <c r="S412" s="204"/>
      <c r="T412" s="155"/>
      <c r="U412" s="155"/>
      <c r="V412" s="204"/>
      <c r="W412" s="204"/>
      <c r="X412" s="204"/>
      <c r="Y412" s="204"/>
    </row>
    <row r="413" customFormat="false" ht="12.75" hidden="false" customHeight="false" outlineLevel="0" collapsed="false">
      <c r="O413" s="204"/>
      <c r="P413" s="204"/>
      <c r="Q413" s="204"/>
      <c r="R413" s="155"/>
      <c r="S413" s="204"/>
      <c r="T413" s="155"/>
      <c r="U413" s="155"/>
      <c r="V413" s="204"/>
      <c r="W413" s="204"/>
      <c r="X413" s="204"/>
      <c r="Y413" s="204"/>
    </row>
    <row r="414" customFormat="false" ht="12.75" hidden="false" customHeight="false" outlineLevel="0" collapsed="false">
      <c r="O414" s="204"/>
      <c r="P414" s="204"/>
      <c r="Q414" s="204"/>
      <c r="R414" s="155"/>
      <c r="S414" s="204"/>
      <c r="T414" s="155"/>
      <c r="U414" s="155"/>
      <c r="V414" s="204"/>
      <c r="W414" s="204"/>
      <c r="X414" s="204"/>
      <c r="Y414" s="204"/>
    </row>
    <row r="415" customFormat="false" ht="12.75" hidden="false" customHeight="false" outlineLevel="0" collapsed="false">
      <c r="O415" s="204"/>
      <c r="P415" s="204"/>
      <c r="Q415" s="204"/>
      <c r="R415" s="155"/>
      <c r="S415" s="204"/>
      <c r="T415" s="155"/>
      <c r="U415" s="155"/>
      <c r="V415" s="204"/>
      <c r="W415" s="204"/>
      <c r="X415" s="204"/>
      <c r="Y415" s="204"/>
    </row>
    <row r="416" customFormat="false" ht="12.75" hidden="false" customHeight="false" outlineLevel="0" collapsed="false">
      <c r="O416" s="204"/>
      <c r="P416" s="204"/>
      <c r="Q416" s="204"/>
      <c r="R416" s="155"/>
      <c r="S416" s="204"/>
      <c r="T416" s="155"/>
      <c r="U416" s="155"/>
      <c r="V416" s="204"/>
      <c r="W416" s="204"/>
      <c r="X416" s="204"/>
      <c r="Y416" s="204"/>
    </row>
    <row r="417" customFormat="false" ht="12.75" hidden="false" customHeight="false" outlineLevel="0" collapsed="false">
      <c r="O417" s="204"/>
      <c r="P417" s="204"/>
      <c r="Q417" s="204"/>
      <c r="R417" s="155"/>
      <c r="S417" s="204"/>
      <c r="T417" s="155"/>
      <c r="U417" s="155"/>
      <c r="V417" s="204"/>
      <c r="W417" s="204"/>
      <c r="X417" s="204"/>
      <c r="Y417" s="204"/>
    </row>
    <row r="418" customFormat="false" ht="12.75" hidden="false" customHeight="false" outlineLevel="0" collapsed="false">
      <c r="O418" s="204"/>
      <c r="P418" s="204"/>
      <c r="Q418" s="204"/>
      <c r="R418" s="155"/>
      <c r="S418" s="204"/>
      <c r="T418" s="155"/>
      <c r="U418" s="155"/>
      <c r="V418" s="204"/>
      <c r="W418" s="204"/>
      <c r="X418" s="204"/>
      <c r="Y418" s="204"/>
    </row>
    <row r="419" customFormat="false" ht="12.75" hidden="false" customHeight="false" outlineLevel="0" collapsed="false">
      <c r="O419" s="204"/>
      <c r="P419" s="204"/>
      <c r="Q419" s="204"/>
      <c r="R419" s="155"/>
      <c r="S419" s="204"/>
      <c r="T419" s="155"/>
      <c r="U419" s="155"/>
      <c r="V419" s="204"/>
      <c r="W419" s="204"/>
      <c r="X419" s="204"/>
      <c r="Y419" s="204"/>
    </row>
    <row r="420" customFormat="false" ht="12.75" hidden="false" customHeight="false" outlineLevel="0" collapsed="false">
      <c r="O420" s="204"/>
      <c r="P420" s="204"/>
      <c r="Q420" s="204"/>
      <c r="R420" s="155"/>
      <c r="S420" s="204"/>
      <c r="T420" s="155"/>
      <c r="U420" s="155"/>
      <c r="V420" s="204"/>
      <c r="W420" s="204"/>
      <c r="X420" s="204"/>
      <c r="Y420" s="204"/>
    </row>
    <row r="421" customFormat="false" ht="12.75" hidden="false" customHeight="false" outlineLevel="0" collapsed="false">
      <c r="O421" s="204"/>
      <c r="P421" s="204"/>
      <c r="Q421" s="204"/>
      <c r="R421" s="155"/>
      <c r="S421" s="204"/>
      <c r="T421" s="155"/>
      <c r="U421" s="155"/>
      <c r="V421" s="204"/>
      <c r="W421" s="204"/>
      <c r="X421" s="204"/>
      <c r="Y421" s="204"/>
    </row>
    <row r="422" customFormat="false" ht="12.75" hidden="false" customHeight="false" outlineLevel="0" collapsed="false">
      <c r="O422" s="204"/>
      <c r="P422" s="204"/>
      <c r="Q422" s="204"/>
      <c r="R422" s="155"/>
      <c r="S422" s="204"/>
      <c r="T422" s="155"/>
      <c r="U422" s="155"/>
      <c r="V422" s="204"/>
      <c r="W422" s="204"/>
      <c r="X422" s="204"/>
      <c r="Y422" s="204"/>
    </row>
    <row r="423" customFormat="false" ht="12.75" hidden="false" customHeight="false" outlineLevel="0" collapsed="false">
      <c r="O423" s="204"/>
      <c r="P423" s="204"/>
      <c r="Q423" s="204"/>
      <c r="R423" s="155"/>
      <c r="S423" s="204"/>
      <c r="T423" s="155"/>
      <c r="U423" s="155"/>
      <c r="V423" s="204"/>
      <c r="W423" s="204"/>
      <c r="X423" s="204"/>
      <c r="Y423" s="204"/>
    </row>
    <row r="424" customFormat="false" ht="12.75" hidden="false" customHeight="false" outlineLevel="0" collapsed="false">
      <c r="O424" s="204"/>
      <c r="P424" s="204"/>
      <c r="Q424" s="204"/>
      <c r="R424" s="155"/>
      <c r="S424" s="204"/>
      <c r="T424" s="155"/>
      <c r="U424" s="155"/>
      <c r="V424" s="204"/>
      <c r="W424" s="204"/>
      <c r="X424" s="204"/>
      <c r="Y424" s="204"/>
    </row>
    <row r="425" customFormat="false" ht="12.75" hidden="false" customHeight="false" outlineLevel="0" collapsed="false">
      <c r="O425" s="204"/>
      <c r="P425" s="204"/>
      <c r="Q425" s="204"/>
      <c r="R425" s="155"/>
      <c r="S425" s="204"/>
      <c r="T425" s="155"/>
      <c r="U425" s="155"/>
      <c r="V425" s="204"/>
      <c r="W425" s="204"/>
      <c r="X425" s="204"/>
      <c r="Y425" s="204"/>
    </row>
    <row r="426" customFormat="false" ht="12.75" hidden="false" customHeight="false" outlineLevel="0" collapsed="false">
      <c r="O426" s="204"/>
      <c r="P426" s="204"/>
      <c r="Q426" s="204"/>
      <c r="R426" s="155"/>
      <c r="S426" s="204"/>
      <c r="T426" s="155"/>
      <c r="U426" s="155"/>
      <c r="V426" s="204"/>
      <c r="W426" s="204"/>
      <c r="X426" s="204"/>
      <c r="Y426" s="204"/>
    </row>
    <row r="427" customFormat="false" ht="12.75" hidden="false" customHeight="false" outlineLevel="0" collapsed="false">
      <c r="O427" s="204"/>
      <c r="P427" s="204"/>
      <c r="Q427" s="204"/>
      <c r="R427" s="155"/>
      <c r="S427" s="204"/>
      <c r="T427" s="155"/>
      <c r="U427" s="155"/>
      <c r="V427" s="204"/>
      <c r="W427" s="204"/>
      <c r="X427" s="204"/>
      <c r="Y427" s="204"/>
    </row>
    <row r="428" customFormat="false" ht="12.75" hidden="false" customHeight="false" outlineLevel="0" collapsed="false">
      <c r="O428" s="204"/>
      <c r="P428" s="204"/>
      <c r="Q428" s="204"/>
      <c r="R428" s="155"/>
      <c r="S428" s="204"/>
      <c r="T428" s="155"/>
      <c r="U428" s="155"/>
      <c r="V428" s="204"/>
      <c r="W428" s="204"/>
      <c r="X428" s="204"/>
      <c r="Y428" s="204"/>
    </row>
    <row r="429" customFormat="false" ht="12.75" hidden="false" customHeight="false" outlineLevel="0" collapsed="false">
      <c r="O429" s="204"/>
      <c r="P429" s="204"/>
      <c r="Q429" s="204"/>
      <c r="R429" s="155"/>
      <c r="S429" s="204"/>
      <c r="T429" s="155"/>
      <c r="U429" s="155"/>
      <c r="V429" s="204"/>
      <c r="W429" s="204"/>
      <c r="X429" s="204"/>
      <c r="Y429" s="204"/>
    </row>
    <row r="430" customFormat="false" ht="12.75" hidden="false" customHeight="false" outlineLevel="0" collapsed="false">
      <c r="O430" s="204"/>
      <c r="P430" s="204"/>
      <c r="Q430" s="204"/>
      <c r="R430" s="155"/>
      <c r="S430" s="204"/>
      <c r="T430" s="155"/>
      <c r="U430" s="155"/>
      <c r="V430" s="204"/>
      <c r="W430" s="204"/>
      <c r="X430" s="204"/>
      <c r="Y430" s="204"/>
    </row>
    <row r="431" customFormat="false" ht="12.75" hidden="false" customHeight="false" outlineLevel="0" collapsed="false">
      <c r="O431" s="204"/>
      <c r="P431" s="204"/>
      <c r="Q431" s="204"/>
      <c r="R431" s="155"/>
      <c r="S431" s="204"/>
      <c r="T431" s="155"/>
      <c r="U431" s="155"/>
      <c r="V431" s="204"/>
      <c r="W431" s="204"/>
      <c r="X431" s="204"/>
      <c r="Y431" s="204"/>
    </row>
    <row r="432" customFormat="false" ht="12.75" hidden="false" customHeight="false" outlineLevel="0" collapsed="false">
      <c r="O432" s="204"/>
      <c r="P432" s="204"/>
      <c r="Q432" s="204"/>
      <c r="R432" s="155"/>
      <c r="S432" s="204"/>
      <c r="T432" s="155"/>
      <c r="U432" s="155"/>
      <c r="V432" s="204"/>
      <c r="W432" s="204"/>
      <c r="X432" s="204"/>
      <c r="Y432" s="204"/>
    </row>
    <row r="433" customFormat="false" ht="12.75" hidden="false" customHeight="false" outlineLevel="0" collapsed="false">
      <c r="O433" s="204"/>
      <c r="P433" s="204"/>
      <c r="Q433" s="204"/>
      <c r="R433" s="155"/>
      <c r="S433" s="204"/>
      <c r="T433" s="155"/>
      <c r="U433" s="155"/>
      <c r="V433" s="204"/>
      <c r="W433" s="204"/>
      <c r="X433" s="204"/>
      <c r="Y433" s="204"/>
    </row>
    <row r="434" customFormat="false" ht="12.75" hidden="false" customHeight="false" outlineLevel="0" collapsed="false">
      <c r="O434" s="204"/>
      <c r="P434" s="204"/>
      <c r="Q434" s="204"/>
      <c r="R434" s="155"/>
      <c r="S434" s="204"/>
      <c r="T434" s="155"/>
      <c r="U434" s="155"/>
      <c r="V434" s="204"/>
      <c r="W434" s="204"/>
      <c r="X434" s="204"/>
      <c r="Y434" s="204"/>
    </row>
    <row r="435" customFormat="false" ht="12.75" hidden="false" customHeight="false" outlineLevel="0" collapsed="false">
      <c r="O435" s="204"/>
      <c r="P435" s="204"/>
      <c r="Q435" s="204"/>
      <c r="R435" s="155"/>
      <c r="S435" s="204"/>
      <c r="T435" s="155"/>
      <c r="U435" s="155"/>
      <c r="V435" s="204"/>
      <c r="W435" s="204"/>
      <c r="X435" s="204"/>
      <c r="Y435" s="204"/>
    </row>
    <row r="436" customFormat="false" ht="12.75" hidden="false" customHeight="false" outlineLevel="0" collapsed="false">
      <c r="O436" s="204"/>
      <c r="P436" s="204"/>
      <c r="Q436" s="204"/>
      <c r="R436" s="155"/>
      <c r="S436" s="204"/>
      <c r="T436" s="155"/>
      <c r="U436" s="155"/>
      <c r="V436" s="204"/>
      <c r="W436" s="204"/>
      <c r="X436" s="204"/>
      <c r="Y436" s="204"/>
    </row>
    <row r="437" customFormat="false" ht="12.75" hidden="false" customHeight="false" outlineLevel="0" collapsed="false">
      <c r="O437" s="204"/>
      <c r="P437" s="204"/>
      <c r="Q437" s="204"/>
      <c r="R437" s="155"/>
      <c r="S437" s="204"/>
      <c r="T437" s="155"/>
      <c r="U437" s="155"/>
      <c r="V437" s="204"/>
      <c r="W437" s="204"/>
      <c r="X437" s="204"/>
      <c r="Y437" s="204"/>
    </row>
    <row r="438" customFormat="false" ht="12.75" hidden="false" customHeight="false" outlineLevel="0" collapsed="false">
      <c r="O438" s="204"/>
      <c r="P438" s="204"/>
      <c r="Q438" s="204"/>
      <c r="R438" s="155"/>
      <c r="S438" s="204"/>
      <c r="T438" s="155"/>
      <c r="U438" s="155"/>
      <c r="V438" s="204"/>
      <c r="W438" s="204"/>
      <c r="X438" s="204"/>
      <c r="Y438" s="204"/>
    </row>
    <row r="439" customFormat="false" ht="12.75" hidden="false" customHeight="false" outlineLevel="0" collapsed="false">
      <c r="O439" s="204"/>
      <c r="P439" s="204"/>
      <c r="Q439" s="204"/>
      <c r="R439" s="155"/>
      <c r="S439" s="204"/>
      <c r="T439" s="155"/>
      <c r="U439" s="155"/>
      <c r="V439" s="204"/>
      <c r="W439" s="204"/>
      <c r="X439" s="204"/>
      <c r="Y439" s="204"/>
    </row>
    <row r="440" customFormat="false" ht="12.75" hidden="false" customHeight="false" outlineLevel="0" collapsed="false">
      <c r="O440" s="204"/>
      <c r="P440" s="204"/>
      <c r="Q440" s="204"/>
      <c r="R440" s="155"/>
      <c r="S440" s="204"/>
      <c r="T440" s="155"/>
      <c r="U440" s="155"/>
      <c r="V440" s="204"/>
      <c r="W440" s="204"/>
      <c r="X440" s="204"/>
      <c r="Y440" s="204"/>
    </row>
    <row r="441" customFormat="false" ht="12.75" hidden="false" customHeight="false" outlineLevel="0" collapsed="false">
      <c r="O441" s="204"/>
      <c r="P441" s="204"/>
      <c r="Q441" s="204"/>
      <c r="R441" s="155"/>
      <c r="S441" s="204"/>
      <c r="T441" s="155"/>
      <c r="U441" s="155"/>
      <c r="V441" s="204"/>
      <c r="W441" s="204"/>
      <c r="X441" s="204"/>
      <c r="Y441" s="204"/>
    </row>
    <row r="442" customFormat="false" ht="12.75" hidden="false" customHeight="false" outlineLevel="0" collapsed="false">
      <c r="O442" s="204"/>
      <c r="P442" s="204"/>
      <c r="Q442" s="204"/>
      <c r="R442" s="155"/>
      <c r="S442" s="204"/>
      <c r="T442" s="155"/>
      <c r="U442" s="155"/>
      <c r="V442" s="204"/>
      <c r="W442" s="204"/>
      <c r="X442" s="204"/>
      <c r="Y442" s="204"/>
    </row>
    <row r="443" customFormat="false" ht="12.75" hidden="false" customHeight="false" outlineLevel="0" collapsed="false">
      <c r="O443" s="204"/>
      <c r="P443" s="204"/>
      <c r="Q443" s="204"/>
      <c r="R443" s="155"/>
      <c r="S443" s="204"/>
      <c r="T443" s="155"/>
      <c r="U443" s="155"/>
      <c r="V443" s="204"/>
      <c r="W443" s="204"/>
      <c r="X443" s="204"/>
      <c r="Y443" s="204"/>
    </row>
    <row r="444" customFormat="false" ht="12.75" hidden="false" customHeight="false" outlineLevel="0" collapsed="false">
      <c r="O444" s="204"/>
      <c r="P444" s="204"/>
      <c r="Q444" s="204"/>
      <c r="R444" s="155"/>
      <c r="S444" s="204"/>
      <c r="T444" s="155"/>
      <c r="U444" s="155"/>
      <c r="V444" s="204"/>
      <c r="W444" s="204"/>
      <c r="X444" s="204"/>
      <c r="Y444" s="204"/>
    </row>
    <row r="445" customFormat="false" ht="12.75" hidden="false" customHeight="false" outlineLevel="0" collapsed="false">
      <c r="O445" s="204"/>
      <c r="P445" s="204"/>
      <c r="Q445" s="204"/>
      <c r="R445" s="155"/>
      <c r="S445" s="204"/>
      <c r="T445" s="155"/>
      <c r="U445" s="155"/>
      <c r="V445" s="204"/>
      <c r="W445" s="204"/>
      <c r="X445" s="204"/>
      <c r="Y445" s="204"/>
    </row>
    <row r="446" customFormat="false" ht="12.75" hidden="false" customHeight="false" outlineLevel="0" collapsed="false">
      <c r="O446" s="204"/>
      <c r="P446" s="204"/>
      <c r="Q446" s="204"/>
      <c r="R446" s="155"/>
      <c r="S446" s="204"/>
      <c r="T446" s="155"/>
      <c r="U446" s="155"/>
      <c r="V446" s="204"/>
      <c r="W446" s="204"/>
      <c r="X446" s="204"/>
      <c r="Y446" s="204"/>
    </row>
    <row r="447" customFormat="false" ht="12.75" hidden="false" customHeight="false" outlineLevel="0" collapsed="false">
      <c r="O447" s="204"/>
      <c r="P447" s="204"/>
      <c r="Q447" s="204"/>
      <c r="R447" s="155"/>
      <c r="S447" s="204"/>
      <c r="T447" s="155"/>
      <c r="U447" s="155"/>
      <c r="V447" s="204"/>
      <c r="W447" s="204"/>
      <c r="X447" s="204"/>
      <c r="Y447" s="204"/>
    </row>
    <row r="448" customFormat="false" ht="12.75" hidden="false" customHeight="false" outlineLevel="0" collapsed="false">
      <c r="O448" s="204"/>
      <c r="P448" s="204"/>
      <c r="Q448" s="204"/>
      <c r="R448" s="155"/>
      <c r="S448" s="204"/>
      <c r="T448" s="155"/>
      <c r="U448" s="155"/>
      <c r="V448" s="204"/>
      <c r="W448" s="204"/>
      <c r="X448" s="204"/>
      <c r="Y448" s="204"/>
    </row>
    <row r="449" customFormat="false" ht="12.75" hidden="false" customHeight="false" outlineLevel="0" collapsed="false">
      <c r="O449" s="204"/>
      <c r="P449" s="204"/>
      <c r="Q449" s="204"/>
      <c r="R449" s="155"/>
      <c r="S449" s="204"/>
      <c r="T449" s="155"/>
      <c r="U449" s="155"/>
      <c r="V449" s="204"/>
      <c r="W449" s="204"/>
      <c r="X449" s="204"/>
      <c r="Y449" s="204"/>
    </row>
    <row r="450" customFormat="false" ht="12.75" hidden="false" customHeight="false" outlineLevel="0" collapsed="false">
      <c r="O450" s="204"/>
      <c r="P450" s="204"/>
      <c r="Q450" s="204"/>
      <c r="R450" s="155"/>
      <c r="S450" s="204"/>
      <c r="T450" s="155"/>
      <c r="U450" s="155"/>
      <c r="V450" s="204"/>
      <c r="W450" s="204"/>
      <c r="X450" s="204"/>
      <c r="Y450" s="204"/>
    </row>
    <row r="451" customFormat="false" ht="12.75" hidden="false" customHeight="false" outlineLevel="0" collapsed="false">
      <c r="O451" s="204"/>
      <c r="P451" s="204"/>
      <c r="Q451" s="204"/>
      <c r="R451" s="155"/>
      <c r="S451" s="204"/>
      <c r="T451" s="155"/>
      <c r="U451" s="155"/>
      <c r="V451" s="204"/>
      <c r="W451" s="204"/>
      <c r="X451" s="204"/>
      <c r="Y451" s="204"/>
    </row>
    <row r="452" customFormat="false" ht="12.75" hidden="false" customHeight="false" outlineLevel="0" collapsed="false">
      <c r="O452" s="204"/>
      <c r="P452" s="204"/>
      <c r="Q452" s="204"/>
      <c r="R452" s="155"/>
      <c r="S452" s="204"/>
      <c r="T452" s="155"/>
      <c r="U452" s="155"/>
      <c r="V452" s="204"/>
      <c r="W452" s="204"/>
      <c r="X452" s="204"/>
      <c r="Y452" s="204"/>
    </row>
    <row r="453" customFormat="false" ht="12.75" hidden="false" customHeight="false" outlineLevel="0" collapsed="false">
      <c r="O453" s="204"/>
      <c r="P453" s="204"/>
      <c r="Q453" s="204"/>
      <c r="R453" s="155"/>
      <c r="S453" s="204"/>
      <c r="T453" s="155"/>
      <c r="U453" s="155"/>
      <c r="V453" s="204"/>
      <c r="W453" s="204"/>
      <c r="X453" s="204"/>
      <c r="Y453" s="204"/>
    </row>
    <row r="454" customFormat="false" ht="12.75" hidden="false" customHeight="false" outlineLevel="0" collapsed="false">
      <c r="O454" s="204"/>
      <c r="P454" s="204"/>
      <c r="Q454" s="204"/>
      <c r="R454" s="155"/>
      <c r="S454" s="204"/>
      <c r="T454" s="155"/>
      <c r="U454" s="155"/>
      <c r="V454" s="204"/>
      <c r="W454" s="204"/>
      <c r="X454" s="204"/>
      <c r="Y454" s="204"/>
    </row>
    <row r="455" customFormat="false" ht="12.75" hidden="false" customHeight="false" outlineLevel="0" collapsed="false">
      <c r="O455" s="204"/>
      <c r="P455" s="204"/>
      <c r="Q455" s="204"/>
      <c r="R455" s="155"/>
      <c r="S455" s="204"/>
      <c r="T455" s="155"/>
      <c r="U455" s="155"/>
      <c r="V455" s="204"/>
      <c r="W455" s="204"/>
      <c r="X455" s="204"/>
      <c r="Y455" s="204"/>
    </row>
    <row r="456" customFormat="false" ht="12.75" hidden="false" customHeight="false" outlineLevel="0" collapsed="false">
      <c r="O456" s="204"/>
      <c r="P456" s="204"/>
      <c r="Q456" s="204"/>
      <c r="R456" s="155"/>
      <c r="S456" s="204"/>
      <c r="T456" s="155"/>
      <c r="U456" s="155"/>
      <c r="V456" s="204"/>
      <c r="W456" s="204"/>
      <c r="X456" s="204"/>
      <c r="Y456" s="204"/>
    </row>
    <row r="457" customFormat="false" ht="12.75" hidden="false" customHeight="false" outlineLevel="0" collapsed="false">
      <c r="O457" s="204"/>
      <c r="P457" s="204"/>
      <c r="Q457" s="204"/>
      <c r="R457" s="155"/>
      <c r="S457" s="204"/>
      <c r="T457" s="155"/>
      <c r="U457" s="155"/>
      <c r="V457" s="204"/>
      <c r="W457" s="204"/>
      <c r="X457" s="204"/>
      <c r="Y457" s="204"/>
    </row>
    <row r="458" customFormat="false" ht="12.75" hidden="false" customHeight="false" outlineLevel="0" collapsed="false">
      <c r="O458" s="204"/>
      <c r="P458" s="204"/>
      <c r="Q458" s="204"/>
      <c r="R458" s="155"/>
      <c r="S458" s="204"/>
      <c r="T458" s="155"/>
      <c r="U458" s="155"/>
      <c r="V458" s="204"/>
      <c r="W458" s="204"/>
      <c r="X458" s="204"/>
      <c r="Y458" s="204"/>
    </row>
    <row r="459" customFormat="false" ht="12.75" hidden="false" customHeight="false" outlineLevel="0" collapsed="false">
      <c r="O459" s="204"/>
      <c r="P459" s="204"/>
      <c r="Q459" s="204"/>
      <c r="R459" s="155"/>
      <c r="S459" s="204"/>
      <c r="T459" s="155"/>
      <c r="U459" s="155"/>
      <c r="V459" s="204"/>
      <c r="W459" s="204"/>
      <c r="X459" s="204"/>
      <c r="Y459" s="204"/>
    </row>
    <row r="460" customFormat="false" ht="12.75" hidden="false" customHeight="false" outlineLevel="0" collapsed="false">
      <c r="O460" s="204"/>
      <c r="P460" s="204"/>
      <c r="Q460" s="204"/>
      <c r="R460" s="155"/>
      <c r="S460" s="204"/>
      <c r="T460" s="155"/>
      <c r="U460" s="155"/>
      <c r="V460" s="204"/>
      <c r="W460" s="204"/>
      <c r="X460" s="204"/>
      <c r="Y460" s="204"/>
    </row>
    <row r="461" customFormat="false" ht="12.75" hidden="false" customHeight="false" outlineLevel="0" collapsed="false">
      <c r="O461" s="204"/>
      <c r="P461" s="204"/>
      <c r="Q461" s="204"/>
      <c r="R461" s="155"/>
      <c r="S461" s="204"/>
      <c r="T461" s="155"/>
      <c r="U461" s="155"/>
      <c r="V461" s="204"/>
      <c r="W461" s="204"/>
      <c r="X461" s="204"/>
      <c r="Y461" s="204"/>
    </row>
    <row r="462" customFormat="false" ht="12.75" hidden="false" customHeight="false" outlineLevel="0" collapsed="false">
      <c r="O462" s="204"/>
      <c r="P462" s="204"/>
      <c r="Q462" s="204"/>
      <c r="R462" s="155"/>
      <c r="S462" s="204"/>
      <c r="T462" s="155"/>
      <c r="U462" s="155"/>
      <c r="V462" s="204"/>
      <c r="W462" s="204"/>
      <c r="X462" s="204"/>
      <c r="Y462" s="204"/>
    </row>
    <row r="463" customFormat="false" ht="12.75" hidden="false" customHeight="false" outlineLevel="0" collapsed="false">
      <c r="O463" s="204"/>
      <c r="P463" s="204"/>
      <c r="Q463" s="204"/>
      <c r="R463" s="155"/>
      <c r="S463" s="204"/>
      <c r="T463" s="155"/>
      <c r="U463" s="155"/>
      <c r="V463" s="204"/>
      <c r="W463" s="204"/>
      <c r="X463" s="204"/>
      <c r="Y463" s="204"/>
    </row>
    <row r="464" customFormat="false" ht="12.75" hidden="false" customHeight="false" outlineLevel="0" collapsed="false">
      <c r="O464" s="204"/>
      <c r="P464" s="204"/>
      <c r="Q464" s="204"/>
      <c r="R464" s="155"/>
      <c r="S464" s="204"/>
      <c r="T464" s="155"/>
      <c r="U464" s="155"/>
      <c r="V464" s="204"/>
      <c r="W464" s="204"/>
      <c r="X464" s="204"/>
      <c r="Y464" s="204"/>
    </row>
    <row r="465" customFormat="false" ht="12.75" hidden="false" customHeight="false" outlineLevel="0" collapsed="false">
      <c r="O465" s="204"/>
      <c r="P465" s="204"/>
      <c r="Q465" s="204"/>
      <c r="R465" s="155"/>
      <c r="S465" s="204"/>
      <c r="T465" s="155"/>
      <c r="U465" s="155"/>
      <c r="V465" s="204"/>
      <c r="W465" s="204"/>
      <c r="X465" s="204"/>
      <c r="Y465" s="204"/>
    </row>
    <row r="466" customFormat="false" ht="12.75" hidden="false" customHeight="false" outlineLevel="0" collapsed="false">
      <c r="O466" s="204"/>
      <c r="P466" s="204"/>
      <c r="Q466" s="204"/>
      <c r="R466" s="155"/>
      <c r="S466" s="204"/>
      <c r="T466" s="155"/>
      <c r="U466" s="155"/>
      <c r="V466" s="204"/>
      <c r="W466" s="204"/>
      <c r="X466" s="204"/>
      <c r="Y466" s="204"/>
    </row>
    <row r="467" customFormat="false" ht="12.75" hidden="false" customHeight="false" outlineLevel="0" collapsed="false">
      <c r="O467" s="204"/>
      <c r="P467" s="204"/>
      <c r="Q467" s="204"/>
      <c r="R467" s="155"/>
      <c r="S467" s="204"/>
      <c r="T467" s="155"/>
      <c r="U467" s="155"/>
      <c r="V467" s="204"/>
      <c r="W467" s="204"/>
      <c r="X467" s="204"/>
      <c r="Y467" s="204"/>
    </row>
    <row r="468" customFormat="false" ht="12.75" hidden="false" customHeight="false" outlineLevel="0" collapsed="false">
      <c r="O468" s="204"/>
      <c r="P468" s="204"/>
      <c r="Q468" s="204"/>
      <c r="R468" s="155"/>
      <c r="S468" s="204"/>
      <c r="T468" s="155"/>
      <c r="U468" s="155"/>
      <c r="V468" s="204"/>
      <c r="W468" s="204"/>
      <c r="X468" s="204"/>
      <c r="Y468" s="204"/>
    </row>
    <row r="469" customFormat="false" ht="12.75" hidden="false" customHeight="false" outlineLevel="0" collapsed="false">
      <c r="O469" s="204"/>
      <c r="P469" s="204"/>
      <c r="Q469" s="204"/>
      <c r="R469" s="155"/>
      <c r="S469" s="204"/>
      <c r="T469" s="155"/>
      <c r="U469" s="155"/>
      <c r="V469" s="204"/>
      <c r="W469" s="204"/>
      <c r="X469" s="204"/>
      <c r="Y469" s="204"/>
    </row>
    <row r="470" customFormat="false" ht="12.75" hidden="false" customHeight="false" outlineLevel="0" collapsed="false">
      <c r="O470" s="204"/>
      <c r="P470" s="204"/>
      <c r="Q470" s="204"/>
      <c r="R470" s="155"/>
      <c r="S470" s="204"/>
      <c r="T470" s="155"/>
      <c r="U470" s="155"/>
      <c r="V470" s="204"/>
      <c r="W470" s="204"/>
      <c r="X470" s="204"/>
      <c r="Y470" s="204"/>
    </row>
    <row r="471" customFormat="false" ht="12.75" hidden="false" customHeight="false" outlineLevel="0" collapsed="false">
      <c r="O471" s="204"/>
      <c r="P471" s="204"/>
      <c r="Q471" s="204"/>
      <c r="R471" s="155"/>
      <c r="S471" s="204"/>
      <c r="T471" s="155"/>
      <c r="U471" s="155"/>
      <c r="V471" s="204"/>
      <c r="W471" s="204"/>
      <c r="X471" s="204"/>
      <c r="Y471" s="204"/>
    </row>
    <row r="472" customFormat="false" ht="12.75" hidden="false" customHeight="false" outlineLevel="0" collapsed="false">
      <c r="O472" s="204"/>
      <c r="P472" s="204"/>
      <c r="Q472" s="204"/>
      <c r="R472" s="155"/>
      <c r="S472" s="204"/>
      <c r="T472" s="155"/>
      <c r="U472" s="155"/>
      <c r="V472" s="204"/>
      <c r="W472" s="204"/>
      <c r="X472" s="204"/>
      <c r="Y472" s="204"/>
    </row>
    <row r="473" customFormat="false" ht="12.75" hidden="false" customHeight="false" outlineLevel="0" collapsed="false">
      <c r="O473" s="204"/>
      <c r="P473" s="204"/>
      <c r="Q473" s="204"/>
      <c r="R473" s="155"/>
      <c r="S473" s="204"/>
      <c r="T473" s="155"/>
      <c r="U473" s="155"/>
      <c r="V473" s="204"/>
      <c r="W473" s="204"/>
      <c r="X473" s="204"/>
      <c r="Y473" s="204"/>
    </row>
    <row r="474" customFormat="false" ht="12.75" hidden="false" customHeight="false" outlineLevel="0" collapsed="false">
      <c r="O474" s="204"/>
      <c r="P474" s="204"/>
      <c r="Q474" s="204"/>
      <c r="R474" s="155"/>
      <c r="S474" s="204"/>
      <c r="T474" s="155"/>
      <c r="U474" s="155"/>
      <c r="V474" s="204"/>
      <c r="W474" s="204"/>
      <c r="X474" s="204"/>
      <c r="Y474" s="204"/>
    </row>
    <row r="475" customFormat="false" ht="12.75" hidden="false" customHeight="false" outlineLevel="0" collapsed="false">
      <c r="O475" s="204"/>
      <c r="P475" s="204"/>
      <c r="Q475" s="204"/>
      <c r="R475" s="155"/>
      <c r="S475" s="204"/>
      <c r="T475" s="155"/>
      <c r="U475" s="155"/>
      <c r="V475" s="204"/>
      <c r="W475" s="204"/>
      <c r="X475" s="204"/>
      <c r="Y475" s="204"/>
    </row>
    <row r="476" customFormat="false" ht="12.75" hidden="false" customHeight="false" outlineLevel="0" collapsed="false">
      <c r="O476" s="204"/>
      <c r="P476" s="204"/>
      <c r="Q476" s="204"/>
      <c r="R476" s="155"/>
      <c r="S476" s="204"/>
      <c r="T476" s="155"/>
      <c r="U476" s="155"/>
      <c r="V476" s="204"/>
      <c r="W476" s="204"/>
      <c r="X476" s="204"/>
      <c r="Y476" s="204"/>
    </row>
    <row r="477" customFormat="false" ht="12.75" hidden="false" customHeight="false" outlineLevel="0" collapsed="false">
      <c r="O477" s="204"/>
      <c r="P477" s="204"/>
      <c r="Q477" s="204"/>
      <c r="R477" s="155"/>
      <c r="S477" s="204"/>
      <c r="T477" s="155"/>
      <c r="U477" s="155"/>
      <c r="V477" s="204"/>
      <c r="W477" s="204"/>
      <c r="X477" s="204"/>
      <c r="Y477" s="204"/>
    </row>
    <row r="478" customFormat="false" ht="12.75" hidden="false" customHeight="false" outlineLevel="0" collapsed="false">
      <c r="O478" s="204"/>
      <c r="P478" s="204"/>
      <c r="Q478" s="204"/>
      <c r="R478" s="155"/>
      <c r="S478" s="204"/>
      <c r="T478" s="155"/>
      <c r="U478" s="155"/>
      <c r="V478" s="204"/>
      <c r="W478" s="204"/>
      <c r="X478" s="204"/>
      <c r="Y478" s="204"/>
    </row>
    <row r="479" customFormat="false" ht="12.75" hidden="false" customHeight="false" outlineLevel="0" collapsed="false">
      <c r="O479" s="204"/>
      <c r="P479" s="204"/>
      <c r="Q479" s="204"/>
      <c r="R479" s="155"/>
      <c r="S479" s="204"/>
      <c r="T479" s="155"/>
      <c r="U479" s="155"/>
      <c r="V479" s="204"/>
      <c r="W479" s="204"/>
      <c r="X479" s="204"/>
      <c r="Y479" s="204"/>
    </row>
    <row r="480" customFormat="false" ht="12.75" hidden="false" customHeight="false" outlineLevel="0" collapsed="false">
      <c r="O480" s="204"/>
      <c r="P480" s="204"/>
      <c r="Q480" s="204"/>
      <c r="R480" s="155"/>
      <c r="S480" s="204"/>
      <c r="T480" s="155"/>
      <c r="U480" s="155"/>
      <c r="V480" s="204"/>
      <c r="W480" s="204"/>
      <c r="X480" s="204"/>
      <c r="Y480" s="204"/>
    </row>
    <row r="481" customFormat="false" ht="12.75" hidden="false" customHeight="false" outlineLevel="0" collapsed="false">
      <c r="O481" s="204"/>
      <c r="P481" s="204"/>
      <c r="Q481" s="204"/>
      <c r="R481" s="155"/>
      <c r="S481" s="204"/>
      <c r="T481" s="155"/>
      <c r="U481" s="155"/>
      <c r="V481" s="204"/>
      <c r="W481" s="204"/>
      <c r="X481" s="204"/>
      <c r="Y481" s="204"/>
    </row>
    <row r="482" customFormat="false" ht="12.75" hidden="false" customHeight="false" outlineLevel="0" collapsed="false">
      <c r="O482" s="204"/>
      <c r="P482" s="204"/>
      <c r="Q482" s="204"/>
      <c r="R482" s="155"/>
      <c r="S482" s="204"/>
      <c r="T482" s="155"/>
      <c r="U482" s="155"/>
      <c r="V482" s="204"/>
      <c r="W482" s="204"/>
      <c r="X482" s="204"/>
      <c r="Y482" s="204"/>
    </row>
    <row r="483" customFormat="false" ht="12.75" hidden="false" customHeight="false" outlineLevel="0" collapsed="false">
      <c r="O483" s="204"/>
      <c r="P483" s="204"/>
      <c r="Q483" s="204"/>
      <c r="R483" s="155"/>
      <c r="S483" s="204"/>
      <c r="T483" s="155"/>
      <c r="U483" s="155"/>
      <c r="V483" s="204"/>
      <c r="W483" s="204"/>
      <c r="X483" s="204"/>
      <c r="Y483" s="204"/>
    </row>
    <row r="484" customFormat="false" ht="12.75" hidden="false" customHeight="false" outlineLevel="0" collapsed="false">
      <c r="O484" s="204"/>
      <c r="P484" s="204"/>
      <c r="Q484" s="204"/>
      <c r="R484" s="155"/>
      <c r="S484" s="204"/>
      <c r="T484" s="155"/>
      <c r="U484" s="155"/>
      <c r="V484" s="204"/>
      <c r="W484" s="204"/>
      <c r="X484" s="204"/>
      <c r="Y484" s="204"/>
    </row>
    <row r="485" customFormat="false" ht="12.75" hidden="false" customHeight="false" outlineLevel="0" collapsed="false">
      <c r="O485" s="204"/>
      <c r="P485" s="204"/>
      <c r="Q485" s="204"/>
      <c r="R485" s="155"/>
      <c r="S485" s="204"/>
      <c r="T485" s="155"/>
      <c r="U485" s="155"/>
      <c r="V485" s="204"/>
      <c r="W485" s="204"/>
      <c r="X485" s="204"/>
      <c r="Y485" s="204"/>
    </row>
    <row r="486" customFormat="false" ht="12.75" hidden="false" customHeight="false" outlineLevel="0" collapsed="false">
      <c r="O486" s="204"/>
      <c r="P486" s="204"/>
      <c r="Q486" s="204"/>
      <c r="R486" s="155"/>
      <c r="S486" s="204"/>
      <c r="T486" s="155"/>
      <c r="U486" s="155"/>
      <c r="V486" s="204"/>
      <c r="W486" s="204"/>
      <c r="X486" s="204"/>
      <c r="Y486" s="204"/>
    </row>
    <row r="487" customFormat="false" ht="12.75" hidden="false" customHeight="false" outlineLevel="0" collapsed="false">
      <c r="O487" s="204"/>
      <c r="P487" s="204"/>
      <c r="Q487" s="204"/>
      <c r="R487" s="155"/>
      <c r="S487" s="204"/>
      <c r="T487" s="155"/>
      <c r="U487" s="155"/>
      <c r="V487" s="204"/>
      <c r="W487" s="204"/>
      <c r="X487" s="204"/>
      <c r="Y487" s="204"/>
    </row>
    <row r="488" customFormat="false" ht="12.75" hidden="false" customHeight="false" outlineLevel="0" collapsed="false">
      <c r="O488" s="204"/>
      <c r="P488" s="204"/>
      <c r="Q488" s="204"/>
      <c r="R488" s="155"/>
      <c r="S488" s="204"/>
      <c r="T488" s="155"/>
      <c r="U488" s="155"/>
      <c r="V488" s="204"/>
      <c r="W488" s="204"/>
      <c r="X488" s="204"/>
      <c r="Y488" s="204"/>
    </row>
    <row r="489" customFormat="false" ht="12.75" hidden="false" customHeight="false" outlineLevel="0" collapsed="false">
      <c r="O489" s="204"/>
      <c r="P489" s="204"/>
      <c r="Q489" s="204"/>
      <c r="R489" s="155"/>
      <c r="S489" s="204"/>
      <c r="T489" s="155"/>
      <c r="U489" s="155"/>
      <c r="V489" s="204"/>
      <c r="W489" s="204"/>
      <c r="X489" s="204"/>
      <c r="Y489" s="204"/>
    </row>
    <row r="490" customFormat="false" ht="12.75" hidden="false" customHeight="false" outlineLevel="0" collapsed="false">
      <c r="O490" s="204"/>
      <c r="P490" s="204"/>
      <c r="Q490" s="204"/>
      <c r="R490" s="155"/>
      <c r="S490" s="204"/>
      <c r="T490" s="155"/>
      <c r="U490" s="155"/>
      <c r="V490" s="204"/>
      <c r="W490" s="204"/>
      <c r="X490" s="204"/>
      <c r="Y490" s="204"/>
    </row>
    <row r="491" customFormat="false" ht="12.75" hidden="false" customHeight="false" outlineLevel="0" collapsed="false">
      <c r="O491" s="204"/>
      <c r="P491" s="204"/>
      <c r="Q491" s="204"/>
      <c r="R491" s="155"/>
      <c r="S491" s="204"/>
      <c r="T491" s="155"/>
      <c r="U491" s="155"/>
      <c r="V491" s="204"/>
      <c r="W491" s="204"/>
      <c r="X491" s="204"/>
      <c r="Y491" s="204"/>
    </row>
    <row r="492" customFormat="false" ht="12.75" hidden="false" customHeight="false" outlineLevel="0" collapsed="false">
      <c r="O492" s="204"/>
      <c r="P492" s="204"/>
      <c r="Q492" s="204"/>
      <c r="R492" s="155"/>
      <c r="S492" s="204"/>
      <c r="T492" s="155"/>
      <c r="U492" s="155"/>
      <c r="V492" s="204"/>
      <c r="W492" s="204"/>
      <c r="X492" s="204"/>
      <c r="Y492" s="204"/>
    </row>
    <row r="493" customFormat="false" ht="12.75" hidden="false" customHeight="false" outlineLevel="0" collapsed="false">
      <c r="O493" s="204"/>
      <c r="P493" s="204"/>
      <c r="Q493" s="204"/>
      <c r="R493" s="155"/>
      <c r="S493" s="204"/>
      <c r="T493" s="155"/>
      <c r="U493" s="155"/>
      <c r="V493" s="204"/>
      <c r="W493" s="204"/>
      <c r="X493" s="204"/>
      <c r="Y493" s="204"/>
    </row>
    <row r="494" customFormat="false" ht="12.75" hidden="false" customHeight="false" outlineLevel="0" collapsed="false">
      <c r="O494" s="204"/>
      <c r="P494" s="204"/>
      <c r="Q494" s="204"/>
      <c r="R494" s="155"/>
      <c r="S494" s="204"/>
      <c r="T494" s="155"/>
      <c r="U494" s="155"/>
      <c r="V494" s="204"/>
      <c r="W494" s="204"/>
      <c r="X494" s="204"/>
      <c r="Y494" s="204"/>
    </row>
    <row r="495" customFormat="false" ht="12.75" hidden="false" customHeight="false" outlineLevel="0" collapsed="false">
      <c r="O495" s="204"/>
      <c r="P495" s="204"/>
      <c r="Q495" s="204"/>
      <c r="R495" s="155"/>
      <c r="S495" s="204"/>
      <c r="T495" s="155"/>
      <c r="U495" s="155"/>
      <c r="V495" s="204"/>
      <c r="W495" s="204"/>
      <c r="X495" s="204"/>
      <c r="Y495" s="204"/>
    </row>
    <row r="496" customFormat="false" ht="12.75" hidden="false" customHeight="false" outlineLevel="0" collapsed="false">
      <c r="O496" s="204"/>
      <c r="P496" s="204"/>
      <c r="Q496" s="204"/>
      <c r="R496" s="155"/>
      <c r="S496" s="204"/>
      <c r="T496" s="155"/>
      <c r="U496" s="155"/>
      <c r="V496" s="204"/>
      <c r="W496" s="204"/>
      <c r="X496" s="204"/>
      <c r="Y496" s="204"/>
    </row>
    <row r="497" customFormat="false" ht="12.75" hidden="false" customHeight="false" outlineLevel="0" collapsed="false">
      <c r="O497" s="204"/>
      <c r="P497" s="204"/>
      <c r="Q497" s="204"/>
      <c r="R497" s="155"/>
      <c r="S497" s="204"/>
      <c r="T497" s="155"/>
      <c r="U497" s="155"/>
      <c r="V497" s="204"/>
      <c r="W497" s="204"/>
      <c r="X497" s="204"/>
      <c r="Y497" s="204"/>
    </row>
    <row r="498" customFormat="false" ht="12.75" hidden="false" customHeight="false" outlineLevel="0" collapsed="false">
      <c r="O498" s="204"/>
      <c r="P498" s="204"/>
      <c r="Q498" s="204"/>
      <c r="R498" s="155"/>
      <c r="S498" s="204"/>
      <c r="T498" s="155"/>
      <c r="U498" s="155"/>
      <c r="V498" s="204"/>
      <c r="W498" s="204"/>
      <c r="X498" s="204"/>
      <c r="Y498" s="204"/>
    </row>
    <row r="499" customFormat="false" ht="12.75" hidden="false" customHeight="false" outlineLevel="0" collapsed="false">
      <c r="O499" s="204"/>
      <c r="P499" s="204"/>
      <c r="Q499" s="204"/>
      <c r="R499" s="155"/>
      <c r="S499" s="204"/>
      <c r="T499" s="155"/>
      <c r="U499" s="155"/>
      <c r="V499" s="204"/>
      <c r="W499" s="204"/>
      <c r="X499" s="204"/>
      <c r="Y499" s="204"/>
    </row>
    <row r="500" customFormat="false" ht="12.75" hidden="false" customHeight="false" outlineLevel="0" collapsed="false">
      <c r="O500" s="204"/>
      <c r="P500" s="204"/>
      <c r="Q500" s="204"/>
      <c r="R500" s="155"/>
      <c r="S500" s="204"/>
      <c r="T500" s="155"/>
      <c r="U500" s="155"/>
      <c r="V500" s="204"/>
      <c r="W500" s="204"/>
      <c r="X500" s="204"/>
      <c r="Y500" s="204"/>
    </row>
    <row r="501" customFormat="false" ht="12.75" hidden="false" customHeight="false" outlineLevel="0" collapsed="false">
      <c r="O501" s="204"/>
      <c r="P501" s="204"/>
      <c r="Q501" s="204"/>
      <c r="R501" s="155"/>
      <c r="S501" s="204"/>
      <c r="T501" s="155"/>
      <c r="U501" s="155"/>
      <c r="V501" s="204"/>
      <c r="W501" s="204"/>
      <c r="X501" s="204"/>
      <c r="Y501" s="204"/>
    </row>
    <row r="502" customFormat="false" ht="12.75" hidden="false" customHeight="false" outlineLevel="0" collapsed="false">
      <c r="O502" s="204"/>
      <c r="P502" s="204"/>
      <c r="Q502" s="204"/>
      <c r="R502" s="155"/>
      <c r="S502" s="204"/>
      <c r="T502" s="155"/>
      <c r="U502" s="155"/>
      <c r="V502" s="204"/>
      <c r="W502" s="204"/>
      <c r="X502" s="204"/>
      <c r="Y502" s="204"/>
    </row>
    <row r="503" customFormat="false" ht="12.75" hidden="false" customHeight="false" outlineLevel="0" collapsed="false">
      <c r="O503" s="204"/>
      <c r="P503" s="204"/>
      <c r="Q503" s="204"/>
      <c r="R503" s="155"/>
      <c r="S503" s="204"/>
      <c r="T503" s="155"/>
      <c r="U503" s="155"/>
      <c r="V503" s="204"/>
      <c r="W503" s="204"/>
      <c r="X503" s="204"/>
      <c r="Y503" s="204"/>
    </row>
    <row r="504" customFormat="false" ht="12.75" hidden="false" customHeight="false" outlineLevel="0" collapsed="false">
      <c r="O504" s="204"/>
      <c r="P504" s="204"/>
      <c r="Q504" s="204"/>
      <c r="R504" s="155"/>
      <c r="S504" s="204"/>
      <c r="T504" s="155"/>
      <c r="U504" s="155"/>
      <c r="V504" s="204"/>
      <c r="W504" s="204"/>
      <c r="X504" s="204"/>
      <c r="Y504" s="204"/>
    </row>
    <row r="505" customFormat="false" ht="12.75" hidden="false" customHeight="false" outlineLevel="0" collapsed="false">
      <c r="O505" s="204"/>
      <c r="P505" s="204"/>
      <c r="Q505" s="204"/>
      <c r="R505" s="155"/>
      <c r="S505" s="204"/>
      <c r="T505" s="155"/>
      <c r="U505" s="155"/>
      <c r="V505" s="204"/>
      <c r="W505" s="204"/>
      <c r="X505" s="204"/>
      <c r="Y505" s="204"/>
    </row>
    <row r="506" customFormat="false" ht="12.75" hidden="false" customHeight="false" outlineLevel="0" collapsed="false">
      <c r="O506" s="204"/>
      <c r="P506" s="204"/>
      <c r="Q506" s="204"/>
      <c r="R506" s="155"/>
      <c r="S506" s="204"/>
      <c r="T506" s="155"/>
      <c r="U506" s="155"/>
      <c r="V506" s="204"/>
      <c r="W506" s="204"/>
      <c r="X506" s="204"/>
      <c r="Y506" s="204"/>
    </row>
    <row r="507" customFormat="false" ht="12.75" hidden="false" customHeight="false" outlineLevel="0" collapsed="false">
      <c r="O507" s="204"/>
      <c r="P507" s="204"/>
      <c r="Q507" s="204"/>
      <c r="R507" s="155"/>
      <c r="S507" s="204"/>
      <c r="T507" s="155"/>
      <c r="U507" s="155"/>
      <c r="V507" s="204"/>
      <c r="W507" s="204"/>
      <c r="X507" s="204"/>
      <c r="Y507" s="204"/>
    </row>
    <row r="508" customFormat="false" ht="12.75" hidden="false" customHeight="false" outlineLevel="0" collapsed="false">
      <c r="O508" s="204"/>
      <c r="P508" s="204"/>
      <c r="Q508" s="204"/>
      <c r="R508" s="155"/>
      <c r="S508" s="204"/>
      <c r="T508" s="155"/>
      <c r="U508" s="155"/>
      <c r="V508" s="204"/>
      <c r="W508" s="204"/>
      <c r="X508" s="204"/>
      <c r="Y508" s="204"/>
    </row>
    <row r="509" customFormat="false" ht="12.75" hidden="false" customHeight="false" outlineLevel="0" collapsed="false">
      <c r="O509" s="204"/>
      <c r="P509" s="204"/>
      <c r="Q509" s="204"/>
      <c r="R509" s="155"/>
      <c r="S509" s="204"/>
      <c r="T509" s="155"/>
      <c r="U509" s="155"/>
      <c r="V509" s="204"/>
      <c r="W509" s="204"/>
      <c r="X509" s="204"/>
      <c r="Y509" s="204"/>
    </row>
    <row r="510" customFormat="false" ht="12.75" hidden="false" customHeight="false" outlineLevel="0" collapsed="false">
      <c r="O510" s="204"/>
      <c r="P510" s="204"/>
      <c r="Q510" s="204"/>
      <c r="R510" s="155"/>
      <c r="S510" s="204"/>
      <c r="T510" s="155"/>
      <c r="U510" s="155"/>
      <c r="V510" s="204"/>
      <c r="W510" s="204"/>
      <c r="X510" s="204"/>
      <c r="Y510" s="204"/>
    </row>
    <row r="511" customFormat="false" ht="12.75" hidden="false" customHeight="false" outlineLevel="0" collapsed="false">
      <c r="O511" s="204"/>
      <c r="P511" s="204"/>
      <c r="Q511" s="204"/>
      <c r="R511" s="155"/>
      <c r="S511" s="204"/>
      <c r="T511" s="155"/>
      <c r="U511" s="155"/>
      <c r="V511" s="204"/>
      <c r="W511" s="204"/>
      <c r="X511" s="204"/>
      <c r="Y511" s="204"/>
    </row>
    <row r="512" customFormat="false" ht="12.75" hidden="false" customHeight="false" outlineLevel="0" collapsed="false">
      <c r="O512" s="204"/>
      <c r="P512" s="204"/>
      <c r="Q512" s="204"/>
      <c r="R512" s="155"/>
      <c r="S512" s="204"/>
      <c r="T512" s="155"/>
      <c r="U512" s="155"/>
      <c r="V512" s="204"/>
      <c r="W512" s="204"/>
      <c r="X512" s="204"/>
      <c r="Y512" s="204"/>
    </row>
    <row r="513" customFormat="false" ht="12.75" hidden="false" customHeight="false" outlineLevel="0" collapsed="false">
      <c r="O513" s="204"/>
      <c r="P513" s="204"/>
      <c r="Q513" s="204"/>
      <c r="R513" s="155"/>
      <c r="S513" s="204"/>
      <c r="T513" s="155"/>
      <c r="U513" s="155"/>
      <c r="V513" s="204"/>
      <c r="W513" s="204"/>
      <c r="X513" s="204"/>
      <c r="Y513" s="204"/>
    </row>
    <row r="514" customFormat="false" ht="12.75" hidden="false" customHeight="false" outlineLevel="0" collapsed="false">
      <c r="O514" s="204"/>
      <c r="P514" s="204"/>
      <c r="Q514" s="204"/>
      <c r="R514" s="155"/>
      <c r="S514" s="204"/>
      <c r="T514" s="155"/>
      <c r="U514" s="155"/>
      <c r="V514" s="204"/>
      <c r="W514" s="204"/>
      <c r="X514" s="204"/>
      <c r="Y514" s="204"/>
    </row>
    <row r="515" customFormat="false" ht="12.75" hidden="false" customHeight="false" outlineLevel="0" collapsed="false">
      <c r="O515" s="204"/>
      <c r="P515" s="204"/>
      <c r="Q515" s="204"/>
      <c r="R515" s="155"/>
      <c r="S515" s="204"/>
      <c r="T515" s="155"/>
      <c r="U515" s="155"/>
      <c r="V515" s="204"/>
      <c r="W515" s="204"/>
      <c r="X515" s="204"/>
      <c r="Y515" s="204"/>
    </row>
    <row r="516" customFormat="false" ht="12.75" hidden="false" customHeight="false" outlineLevel="0" collapsed="false">
      <c r="O516" s="204"/>
      <c r="P516" s="204"/>
      <c r="Q516" s="204"/>
      <c r="R516" s="155"/>
      <c r="S516" s="204"/>
      <c r="T516" s="155"/>
      <c r="U516" s="155"/>
      <c r="V516" s="204"/>
      <c r="W516" s="204"/>
      <c r="X516" s="204"/>
      <c r="Y516" s="204"/>
    </row>
    <row r="517" customFormat="false" ht="12.75" hidden="false" customHeight="false" outlineLevel="0" collapsed="false">
      <c r="O517" s="204"/>
      <c r="P517" s="204"/>
      <c r="Q517" s="204"/>
      <c r="R517" s="155"/>
      <c r="S517" s="204"/>
      <c r="T517" s="155"/>
      <c r="U517" s="155"/>
      <c r="V517" s="204"/>
      <c r="W517" s="204"/>
      <c r="X517" s="204"/>
      <c r="Y517" s="204"/>
    </row>
    <row r="518" customFormat="false" ht="12.75" hidden="false" customHeight="false" outlineLevel="0" collapsed="false">
      <c r="O518" s="204"/>
      <c r="P518" s="204"/>
      <c r="Q518" s="204"/>
      <c r="R518" s="155"/>
      <c r="S518" s="204"/>
      <c r="T518" s="155"/>
      <c r="U518" s="155"/>
      <c r="V518" s="204"/>
      <c r="W518" s="204"/>
      <c r="X518" s="204"/>
      <c r="Y518" s="204"/>
    </row>
    <row r="519" customFormat="false" ht="12.75" hidden="false" customHeight="false" outlineLevel="0" collapsed="false">
      <c r="O519" s="204"/>
      <c r="P519" s="204"/>
      <c r="Q519" s="204"/>
      <c r="R519" s="155"/>
      <c r="S519" s="204"/>
      <c r="T519" s="155"/>
      <c r="U519" s="155"/>
      <c r="V519" s="204"/>
      <c r="W519" s="204"/>
      <c r="X519" s="204"/>
      <c r="Y519" s="204"/>
    </row>
    <row r="520" customFormat="false" ht="12.75" hidden="false" customHeight="false" outlineLevel="0" collapsed="false">
      <c r="O520" s="204"/>
      <c r="P520" s="204"/>
      <c r="Q520" s="204"/>
      <c r="R520" s="155"/>
      <c r="S520" s="204"/>
      <c r="T520" s="155"/>
      <c r="U520" s="155"/>
      <c r="V520" s="204"/>
      <c r="W520" s="204"/>
      <c r="X520" s="204"/>
      <c r="Y520" s="204"/>
    </row>
    <row r="521" customFormat="false" ht="12.75" hidden="false" customHeight="false" outlineLevel="0" collapsed="false">
      <c r="O521" s="204"/>
      <c r="P521" s="204"/>
      <c r="Q521" s="204"/>
      <c r="R521" s="155"/>
      <c r="S521" s="204"/>
      <c r="T521" s="155"/>
      <c r="U521" s="155"/>
      <c r="V521" s="204"/>
      <c r="W521" s="204"/>
      <c r="X521" s="204"/>
      <c r="Y521" s="204"/>
    </row>
    <row r="522" customFormat="false" ht="12.75" hidden="false" customHeight="false" outlineLevel="0" collapsed="false">
      <c r="O522" s="204"/>
      <c r="P522" s="204"/>
      <c r="Q522" s="204"/>
      <c r="R522" s="155"/>
      <c r="S522" s="204"/>
      <c r="T522" s="155"/>
      <c r="U522" s="155"/>
      <c r="V522" s="204"/>
      <c r="W522" s="204"/>
      <c r="X522" s="204"/>
      <c r="Y522" s="204"/>
    </row>
    <row r="523" customFormat="false" ht="12.75" hidden="false" customHeight="false" outlineLevel="0" collapsed="false">
      <c r="O523" s="204"/>
      <c r="P523" s="204"/>
      <c r="Q523" s="204"/>
      <c r="R523" s="155"/>
      <c r="S523" s="204"/>
      <c r="T523" s="155"/>
      <c r="U523" s="155"/>
      <c r="V523" s="204"/>
      <c r="W523" s="204"/>
      <c r="X523" s="204"/>
      <c r="Y523" s="204"/>
    </row>
    <row r="524" customFormat="false" ht="12.75" hidden="false" customHeight="false" outlineLevel="0" collapsed="false">
      <c r="O524" s="204"/>
      <c r="P524" s="204"/>
      <c r="Q524" s="204"/>
      <c r="R524" s="155"/>
      <c r="S524" s="204"/>
      <c r="T524" s="155"/>
      <c r="U524" s="155"/>
      <c r="V524" s="204"/>
      <c r="W524" s="204"/>
      <c r="X524" s="204"/>
      <c r="Y524" s="204"/>
    </row>
    <row r="525" customFormat="false" ht="12.75" hidden="false" customHeight="false" outlineLevel="0" collapsed="false">
      <c r="O525" s="204"/>
      <c r="P525" s="204"/>
      <c r="Q525" s="204"/>
      <c r="R525" s="155"/>
      <c r="S525" s="204"/>
      <c r="T525" s="155"/>
      <c r="U525" s="155"/>
      <c r="V525" s="204"/>
      <c r="W525" s="204"/>
      <c r="X525" s="204"/>
      <c r="Y525" s="204"/>
    </row>
    <row r="526" customFormat="false" ht="12.75" hidden="false" customHeight="false" outlineLevel="0" collapsed="false">
      <c r="O526" s="204"/>
      <c r="P526" s="204"/>
      <c r="Q526" s="204"/>
      <c r="R526" s="155"/>
      <c r="S526" s="204"/>
      <c r="T526" s="155"/>
      <c r="U526" s="155"/>
      <c r="V526" s="204"/>
      <c r="W526" s="204"/>
      <c r="X526" s="204"/>
      <c r="Y526" s="204"/>
    </row>
    <row r="527" customFormat="false" ht="12.75" hidden="false" customHeight="false" outlineLevel="0" collapsed="false">
      <c r="O527" s="204"/>
      <c r="P527" s="204"/>
      <c r="Q527" s="204"/>
      <c r="R527" s="155"/>
      <c r="S527" s="204"/>
      <c r="T527" s="155"/>
      <c r="U527" s="155"/>
      <c r="V527" s="204"/>
      <c r="W527" s="204"/>
      <c r="X527" s="204"/>
      <c r="Y527" s="204"/>
    </row>
    <row r="528" customFormat="false" ht="12.75" hidden="false" customHeight="false" outlineLevel="0" collapsed="false">
      <c r="O528" s="204"/>
      <c r="P528" s="204"/>
      <c r="Q528" s="204"/>
      <c r="R528" s="155"/>
      <c r="S528" s="204"/>
      <c r="T528" s="155"/>
      <c r="U528" s="155"/>
      <c r="V528" s="204"/>
      <c r="W528" s="204"/>
      <c r="X528" s="204"/>
      <c r="Y528" s="204"/>
    </row>
    <row r="529" customFormat="false" ht="12.75" hidden="false" customHeight="false" outlineLevel="0" collapsed="false">
      <c r="O529" s="204"/>
      <c r="P529" s="204"/>
      <c r="Q529" s="204"/>
      <c r="R529" s="155"/>
      <c r="S529" s="204"/>
      <c r="T529" s="155"/>
      <c r="U529" s="155"/>
      <c r="V529" s="204"/>
      <c r="W529" s="204"/>
      <c r="X529" s="204"/>
      <c r="Y529" s="204"/>
    </row>
    <row r="530" customFormat="false" ht="12.75" hidden="false" customHeight="false" outlineLevel="0" collapsed="false">
      <c r="O530" s="204"/>
      <c r="P530" s="204"/>
      <c r="Q530" s="204"/>
      <c r="R530" s="155"/>
      <c r="S530" s="204"/>
      <c r="T530" s="155"/>
      <c r="U530" s="155"/>
      <c r="V530" s="204"/>
      <c r="W530" s="204"/>
      <c r="X530" s="204"/>
      <c r="Y530" s="204"/>
    </row>
    <row r="531" customFormat="false" ht="12.75" hidden="false" customHeight="false" outlineLevel="0" collapsed="false">
      <c r="O531" s="204"/>
      <c r="P531" s="204"/>
      <c r="Q531" s="204"/>
      <c r="R531" s="155"/>
      <c r="S531" s="204"/>
      <c r="T531" s="155"/>
      <c r="U531" s="155"/>
      <c r="V531" s="204"/>
      <c r="W531" s="204"/>
      <c r="X531" s="204"/>
      <c r="Y531" s="204"/>
    </row>
    <row r="532" customFormat="false" ht="12.75" hidden="false" customHeight="false" outlineLevel="0" collapsed="false">
      <c r="O532" s="204"/>
      <c r="P532" s="204"/>
      <c r="Q532" s="204"/>
      <c r="R532" s="155"/>
      <c r="S532" s="204"/>
      <c r="T532" s="155"/>
      <c r="U532" s="155"/>
      <c r="V532" s="204"/>
      <c r="W532" s="204"/>
      <c r="X532" s="204"/>
      <c r="Y532" s="204"/>
    </row>
    <row r="533" customFormat="false" ht="12.75" hidden="false" customHeight="false" outlineLevel="0" collapsed="false">
      <c r="O533" s="204"/>
      <c r="P533" s="204"/>
      <c r="Q533" s="204"/>
      <c r="R533" s="155"/>
      <c r="S533" s="204"/>
      <c r="T533" s="155"/>
      <c r="U533" s="155"/>
      <c r="V533" s="204"/>
      <c r="W533" s="204"/>
      <c r="X533" s="204"/>
      <c r="Y533" s="204"/>
    </row>
    <row r="534" customFormat="false" ht="12.75" hidden="false" customHeight="false" outlineLevel="0" collapsed="false">
      <c r="O534" s="204"/>
      <c r="P534" s="204"/>
      <c r="Q534" s="204"/>
      <c r="R534" s="155"/>
      <c r="S534" s="204"/>
      <c r="T534" s="155"/>
      <c r="U534" s="155"/>
      <c r="V534" s="204"/>
      <c r="W534" s="204"/>
      <c r="X534" s="204"/>
      <c r="Y534" s="204"/>
    </row>
    <row r="535" customFormat="false" ht="12.75" hidden="false" customHeight="false" outlineLevel="0" collapsed="false">
      <c r="O535" s="204"/>
      <c r="P535" s="204"/>
      <c r="Q535" s="204"/>
      <c r="R535" s="155"/>
      <c r="S535" s="204"/>
      <c r="T535" s="155"/>
      <c r="U535" s="155"/>
      <c r="V535" s="204"/>
      <c r="W535" s="204"/>
      <c r="X535" s="204"/>
      <c r="Y535" s="204"/>
    </row>
    <row r="536" customFormat="false" ht="12.75" hidden="false" customHeight="false" outlineLevel="0" collapsed="false">
      <c r="O536" s="204"/>
      <c r="P536" s="204"/>
      <c r="Q536" s="204"/>
      <c r="R536" s="155"/>
      <c r="S536" s="204"/>
      <c r="T536" s="155"/>
      <c r="U536" s="155"/>
      <c r="V536" s="204"/>
      <c r="W536" s="204"/>
      <c r="X536" s="204"/>
      <c r="Y536" s="204"/>
    </row>
    <row r="537" customFormat="false" ht="12.75" hidden="false" customHeight="false" outlineLevel="0" collapsed="false">
      <c r="O537" s="204"/>
      <c r="P537" s="204"/>
      <c r="Q537" s="204"/>
      <c r="R537" s="155"/>
      <c r="S537" s="204"/>
      <c r="T537" s="155"/>
      <c r="U537" s="155"/>
      <c r="V537" s="204"/>
      <c r="W537" s="204"/>
      <c r="X537" s="204"/>
      <c r="Y537" s="204"/>
    </row>
    <row r="538" customFormat="false" ht="12.75" hidden="false" customHeight="false" outlineLevel="0" collapsed="false">
      <c r="O538" s="204"/>
      <c r="P538" s="204"/>
      <c r="Q538" s="204"/>
      <c r="R538" s="155"/>
      <c r="S538" s="204"/>
      <c r="T538" s="155"/>
      <c r="U538" s="155"/>
      <c r="V538" s="204"/>
      <c r="W538" s="204"/>
      <c r="X538" s="204"/>
      <c r="Y538" s="204"/>
    </row>
    <row r="539" customFormat="false" ht="12.75" hidden="false" customHeight="false" outlineLevel="0" collapsed="false">
      <c r="O539" s="204"/>
      <c r="P539" s="204"/>
      <c r="Q539" s="204"/>
      <c r="R539" s="155"/>
      <c r="S539" s="204"/>
      <c r="T539" s="155"/>
      <c r="U539" s="155"/>
      <c r="V539" s="204"/>
      <c r="W539" s="204"/>
      <c r="X539" s="204"/>
      <c r="Y539" s="204"/>
    </row>
    <row r="540" customFormat="false" ht="12.75" hidden="false" customHeight="false" outlineLevel="0" collapsed="false">
      <c r="O540" s="204"/>
      <c r="P540" s="204"/>
      <c r="Q540" s="204"/>
      <c r="R540" s="155"/>
      <c r="S540" s="204"/>
      <c r="T540" s="155"/>
      <c r="U540" s="155"/>
      <c r="V540" s="204"/>
      <c r="W540" s="204"/>
      <c r="X540" s="204"/>
      <c r="Y540" s="204"/>
    </row>
    <row r="541" customFormat="false" ht="12.75" hidden="false" customHeight="false" outlineLevel="0" collapsed="false">
      <c r="O541" s="204"/>
      <c r="P541" s="204"/>
      <c r="Q541" s="204"/>
      <c r="R541" s="155"/>
      <c r="S541" s="204"/>
      <c r="T541" s="155"/>
      <c r="U541" s="155"/>
      <c r="V541" s="204"/>
      <c r="W541" s="204"/>
      <c r="X541" s="204"/>
      <c r="Y541" s="204"/>
    </row>
    <row r="542" customFormat="false" ht="12.75" hidden="false" customHeight="false" outlineLevel="0" collapsed="false">
      <c r="O542" s="204"/>
      <c r="P542" s="204"/>
      <c r="Q542" s="204"/>
      <c r="R542" s="155"/>
      <c r="S542" s="204"/>
      <c r="T542" s="155"/>
      <c r="U542" s="155"/>
      <c r="V542" s="204"/>
      <c r="W542" s="204"/>
      <c r="X542" s="204"/>
      <c r="Y542" s="204"/>
    </row>
    <row r="543" customFormat="false" ht="12.75" hidden="false" customHeight="false" outlineLevel="0" collapsed="false">
      <c r="O543" s="204"/>
      <c r="P543" s="204"/>
      <c r="Q543" s="204"/>
      <c r="R543" s="155"/>
      <c r="S543" s="204"/>
      <c r="T543" s="155"/>
      <c r="U543" s="155"/>
      <c r="V543" s="204"/>
      <c r="W543" s="204"/>
      <c r="X543" s="204"/>
      <c r="Y543" s="204"/>
    </row>
    <row r="544" customFormat="false" ht="12.75" hidden="false" customHeight="false" outlineLevel="0" collapsed="false">
      <c r="O544" s="204"/>
      <c r="P544" s="204"/>
      <c r="Q544" s="204"/>
      <c r="R544" s="155"/>
      <c r="S544" s="204"/>
      <c r="T544" s="155"/>
      <c r="U544" s="155"/>
      <c r="V544" s="204"/>
      <c r="W544" s="204"/>
      <c r="X544" s="204"/>
      <c r="Y544" s="204"/>
    </row>
    <row r="545" customFormat="false" ht="12.75" hidden="false" customHeight="false" outlineLevel="0" collapsed="false">
      <c r="O545" s="204"/>
      <c r="P545" s="204"/>
      <c r="Q545" s="204"/>
      <c r="R545" s="155"/>
      <c r="S545" s="204"/>
      <c r="T545" s="155"/>
      <c r="U545" s="155"/>
      <c r="V545" s="204"/>
      <c r="W545" s="204"/>
      <c r="X545" s="204"/>
      <c r="Y545" s="204"/>
    </row>
    <row r="546" customFormat="false" ht="12.75" hidden="false" customHeight="false" outlineLevel="0" collapsed="false">
      <c r="O546" s="204"/>
      <c r="P546" s="204"/>
      <c r="Q546" s="204"/>
      <c r="R546" s="155"/>
      <c r="S546" s="204"/>
      <c r="T546" s="155"/>
      <c r="U546" s="155"/>
      <c r="V546" s="204"/>
      <c r="W546" s="204"/>
      <c r="X546" s="204"/>
      <c r="Y546" s="204"/>
    </row>
    <row r="547" customFormat="false" ht="12.75" hidden="false" customHeight="false" outlineLevel="0" collapsed="false">
      <c r="O547" s="204"/>
      <c r="P547" s="204"/>
      <c r="Q547" s="204"/>
      <c r="R547" s="155"/>
      <c r="S547" s="204"/>
      <c r="T547" s="155"/>
      <c r="U547" s="155"/>
      <c r="V547" s="204"/>
      <c r="W547" s="204"/>
      <c r="X547" s="204"/>
      <c r="Y547" s="204"/>
    </row>
    <row r="548" customFormat="false" ht="12.75" hidden="false" customHeight="false" outlineLevel="0" collapsed="false">
      <c r="O548" s="204"/>
      <c r="P548" s="204"/>
      <c r="Q548" s="204"/>
      <c r="R548" s="155"/>
      <c r="S548" s="204"/>
      <c r="T548" s="155"/>
      <c r="U548" s="155"/>
      <c r="V548" s="204"/>
      <c r="W548" s="204"/>
      <c r="X548" s="204"/>
      <c r="Y548" s="204"/>
    </row>
    <row r="549" customFormat="false" ht="12.75" hidden="false" customHeight="false" outlineLevel="0" collapsed="false">
      <c r="O549" s="204"/>
      <c r="P549" s="204"/>
      <c r="Q549" s="204"/>
      <c r="R549" s="155"/>
      <c r="S549" s="204"/>
      <c r="T549" s="155"/>
      <c r="U549" s="155"/>
      <c r="V549" s="204"/>
      <c r="W549" s="204"/>
      <c r="X549" s="204"/>
      <c r="Y549" s="204"/>
    </row>
    <row r="550" customFormat="false" ht="12.75" hidden="false" customHeight="false" outlineLevel="0" collapsed="false">
      <c r="O550" s="204"/>
      <c r="P550" s="204"/>
      <c r="Q550" s="204"/>
      <c r="R550" s="155"/>
      <c r="S550" s="204"/>
      <c r="T550" s="155"/>
      <c r="U550" s="155"/>
      <c r="V550" s="204"/>
      <c r="W550" s="204"/>
      <c r="X550" s="204"/>
      <c r="Y550" s="204"/>
    </row>
    <row r="551" customFormat="false" ht="12.75" hidden="false" customHeight="false" outlineLevel="0" collapsed="false">
      <c r="O551" s="204"/>
      <c r="P551" s="204"/>
      <c r="Q551" s="204"/>
      <c r="R551" s="155"/>
      <c r="S551" s="204"/>
      <c r="T551" s="155"/>
      <c r="U551" s="155"/>
      <c r="V551" s="204"/>
      <c r="W551" s="204"/>
      <c r="X551" s="204"/>
      <c r="Y551" s="204"/>
    </row>
    <row r="552" customFormat="false" ht="12.75" hidden="false" customHeight="false" outlineLevel="0" collapsed="false">
      <c r="O552" s="204"/>
      <c r="P552" s="204"/>
      <c r="Q552" s="204"/>
      <c r="R552" s="155"/>
      <c r="S552" s="204"/>
      <c r="T552" s="155"/>
      <c r="U552" s="155"/>
      <c r="V552" s="204"/>
      <c r="W552" s="204"/>
      <c r="X552" s="204"/>
      <c r="Y552" s="204"/>
    </row>
    <row r="553" customFormat="false" ht="12.75" hidden="false" customHeight="false" outlineLevel="0" collapsed="false">
      <c r="O553" s="204"/>
      <c r="P553" s="204"/>
      <c r="Q553" s="204"/>
      <c r="R553" s="155"/>
      <c r="S553" s="204"/>
      <c r="T553" s="155"/>
      <c r="U553" s="155"/>
      <c r="V553" s="204"/>
      <c r="W553" s="204"/>
      <c r="X553" s="204"/>
      <c r="Y553" s="204"/>
    </row>
    <row r="554" customFormat="false" ht="12.75" hidden="false" customHeight="false" outlineLevel="0" collapsed="false">
      <c r="O554" s="204"/>
      <c r="P554" s="204"/>
      <c r="Q554" s="204"/>
      <c r="R554" s="155"/>
      <c r="S554" s="204"/>
      <c r="T554" s="155"/>
      <c r="U554" s="155"/>
      <c r="V554" s="204"/>
      <c r="W554" s="204"/>
      <c r="X554" s="204"/>
      <c r="Y554" s="204"/>
    </row>
    <row r="555" customFormat="false" ht="12.75" hidden="false" customHeight="false" outlineLevel="0" collapsed="false">
      <c r="O555" s="204"/>
      <c r="P555" s="204"/>
      <c r="Q555" s="204"/>
      <c r="R555" s="155"/>
      <c r="S555" s="204"/>
      <c r="T555" s="155"/>
      <c r="U555" s="155"/>
      <c r="V555" s="204"/>
      <c r="W555" s="204"/>
      <c r="X555" s="204"/>
      <c r="Y555" s="204"/>
    </row>
    <row r="556" customFormat="false" ht="12.75" hidden="false" customHeight="false" outlineLevel="0" collapsed="false">
      <c r="O556" s="204"/>
      <c r="P556" s="204"/>
      <c r="Q556" s="204"/>
      <c r="R556" s="155"/>
      <c r="S556" s="204"/>
      <c r="T556" s="155"/>
      <c r="U556" s="155"/>
      <c r="V556" s="204"/>
      <c r="W556" s="204"/>
      <c r="X556" s="204"/>
      <c r="Y556" s="204"/>
    </row>
    <row r="557" customFormat="false" ht="12.75" hidden="false" customHeight="false" outlineLevel="0" collapsed="false">
      <c r="O557" s="204"/>
      <c r="P557" s="204"/>
      <c r="Q557" s="204"/>
      <c r="R557" s="155"/>
      <c r="S557" s="204"/>
      <c r="T557" s="155"/>
      <c r="U557" s="155"/>
      <c r="V557" s="204"/>
      <c r="W557" s="204"/>
      <c r="X557" s="204"/>
      <c r="Y557" s="204"/>
    </row>
    <row r="558" customFormat="false" ht="12.75" hidden="false" customHeight="false" outlineLevel="0" collapsed="false">
      <c r="O558" s="204"/>
      <c r="P558" s="204"/>
      <c r="Q558" s="204"/>
      <c r="R558" s="155"/>
      <c r="S558" s="204"/>
      <c r="T558" s="155"/>
      <c r="U558" s="155"/>
      <c r="V558" s="204"/>
      <c r="W558" s="204"/>
      <c r="X558" s="204"/>
      <c r="Y558" s="204"/>
    </row>
    <row r="559" customFormat="false" ht="12.75" hidden="false" customHeight="false" outlineLevel="0" collapsed="false">
      <c r="O559" s="204"/>
      <c r="P559" s="204"/>
      <c r="Q559" s="204"/>
      <c r="R559" s="155"/>
      <c r="S559" s="204"/>
      <c r="T559" s="155"/>
      <c r="U559" s="155"/>
      <c r="V559" s="204"/>
      <c r="W559" s="204"/>
      <c r="X559" s="204"/>
      <c r="Y559" s="204"/>
    </row>
    <row r="560" customFormat="false" ht="12.75" hidden="false" customHeight="false" outlineLevel="0" collapsed="false">
      <c r="O560" s="204"/>
      <c r="P560" s="204"/>
      <c r="Q560" s="204"/>
      <c r="R560" s="155"/>
      <c r="S560" s="204"/>
      <c r="T560" s="155"/>
      <c r="U560" s="155"/>
      <c r="V560" s="204"/>
      <c r="W560" s="204"/>
      <c r="X560" s="204"/>
      <c r="Y560" s="204"/>
    </row>
    <row r="561" customFormat="false" ht="12.75" hidden="false" customHeight="false" outlineLevel="0" collapsed="false">
      <c r="O561" s="204"/>
      <c r="P561" s="204"/>
      <c r="Q561" s="204"/>
      <c r="R561" s="155"/>
      <c r="S561" s="204"/>
      <c r="T561" s="155"/>
      <c r="U561" s="155"/>
      <c r="V561" s="204"/>
      <c r="W561" s="204"/>
      <c r="X561" s="204"/>
      <c r="Y561" s="204"/>
    </row>
    <row r="562" customFormat="false" ht="12.75" hidden="false" customHeight="false" outlineLevel="0" collapsed="false">
      <c r="O562" s="204"/>
      <c r="P562" s="204"/>
      <c r="Q562" s="204"/>
      <c r="R562" s="155"/>
      <c r="S562" s="204"/>
      <c r="T562" s="155"/>
      <c r="U562" s="155"/>
      <c r="V562" s="204"/>
      <c r="W562" s="204"/>
      <c r="X562" s="204"/>
      <c r="Y562" s="204"/>
    </row>
    <row r="563" customFormat="false" ht="12.75" hidden="false" customHeight="false" outlineLevel="0" collapsed="false">
      <c r="O563" s="204"/>
      <c r="P563" s="204"/>
      <c r="Q563" s="204"/>
      <c r="R563" s="155"/>
      <c r="S563" s="204"/>
      <c r="T563" s="155"/>
      <c r="U563" s="155"/>
      <c r="V563" s="204"/>
      <c r="W563" s="204"/>
      <c r="X563" s="204"/>
      <c r="Y563" s="204"/>
    </row>
    <row r="564" customFormat="false" ht="12.75" hidden="false" customHeight="false" outlineLevel="0" collapsed="false">
      <c r="O564" s="204"/>
      <c r="P564" s="204"/>
      <c r="Q564" s="204"/>
      <c r="R564" s="155"/>
      <c r="S564" s="204"/>
      <c r="T564" s="155"/>
      <c r="U564" s="155"/>
      <c r="V564" s="204"/>
      <c r="W564" s="204"/>
      <c r="X564" s="204"/>
      <c r="Y564" s="204"/>
    </row>
    <row r="565" customFormat="false" ht="12.75" hidden="false" customHeight="false" outlineLevel="0" collapsed="false">
      <c r="O565" s="204"/>
      <c r="P565" s="204"/>
      <c r="Q565" s="204"/>
      <c r="R565" s="155"/>
      <c r="S565" s="204"/>
      <c r="T565" s="155"/>
      <c r="U565" s="155"/>
      <c r="V565" s="204"/>
      <c r="W565" s="204"/>
      <c r="X565" s="204"/>
      <c r="Y565" s="204"/>
    </row>
    <row r="566" customFormat="false" ht="12.75" hidden="false" customHeight="false" outlineLevel="0" collapsed="false">
      <c r="O566" s="204"/>
      <c r="P566" s="204"/>
      <c r="Q566" s="204"/>
      <c r="R566" s="155"/>
      <c r="S566" s="204"/>
      <c r="T566" s="155"/>
      <c r="U566" s="155"/>
      <c r="V566" s="204"/>
      <c r="W566" s="204"/>
      <c r="X566" s="204"/>
      <c r="Y566" s="204"/>
    </row>
    <row r="567" customFormat="false" ht="12.75" hidden="false" customHeight="false" outlineLevel="0" collapsed="false">
      <c r="O567" s="204"/>
      <c r="P567" s="204"/>
      <c r="Q567" s="204"/>
      <c r="R567" s="155"/>
      <c r="S567" s="204"/>
      <c r="T567" s="155"/>
      <c r="U567" s="155"/>
      <c r="V567" s="204"/>
      <c r="W567" s="204"/>
      <c r="X567" s="204"/>
      <c r="Y567" s="204"/>
    </row>
    <row r="568" customFormat="false" ht="12.75" hidden="false" customHeight="false" outlineLevel="0" collapsed="false">
      <c r="O568" s="204"/>
      <c r="P568" s="204"/>
      <c r="Q568" s="204"/>
      <c r="R568" s="155"/>
      <c r="S568" s="204"/>
      <c r="T568" s="155"/>
      <c r="U568" s="155"/>
      <c r="V568" s="204"/>
      <c r="W568" s="204"/>
      <c r="X568" s="204"/>
      <c r="Y568" s="204"/>
    </row>
    <row r="569" customFormat="false" ht="12.75" hidden="false" customHeight="false" outlineLevel="0" collapsed="false">
      <c r="O569" s="204"/>
      <c r="P569" s="204"/>
      <c r="Q569" s="204"/>
      <c r="R569" s="155"/>
      <c r="S569" s="204"/>
      <c r="T569" s="155"/>
      <c r="U569" s="155"/>
      <c r="V569" s="204"/>
      <c r="W569" s="204"/>
      <c r="X569" s="204"/>
      <c r="Y569" s="204"/>
    </row>
    <row r="570" customFormat="false" ht="12.75" hidden="false" customHeight="false" outlineLevel="0" collapsed="false">
      <c r="O570" s="204"/>
      <c r="P570" s="204"/>
      <c r="Q570" s="204"/>
      <c r="R570" s="155"/>
      <c r="S570" s="204"/>
      <c r="T570" s="155"/>
      <c r="U570" s="155"/>
      <c r="V570" s="204"/>
      <c r="W570" s="204"/>
      <c r="X570" s="204"/>
      <c r="Y570" s="204"/>
    </row>
    <row r="571" customFormat="false" ht="12.75" hidden="false" customHeight="false" outlineLevel="0" collapsed="false">
      <c r="O571" s="204"/>
      <c r="P571" s="204"/>
      <c r="Q571" s="204"/>
      <c r="R571" s="155"/>
      <c r="S571" s="204"/>
      <c r="T571" s="155"/>
      <c r="U571" s="155"/>
      <c r="V571" s="204"/>
      <c r="W571" s="204"/>
      <c r="X571" s="204"/>
      <c r="Y571" s="204"/>
    </row>
    <row r="572" customFormat="false" ht="12.75" hidden="false" customHeight="false" outlineLevel="0" collapsed="false">
      <c r="O572" s="204"/>
      <c r="P572" s="204"/>
      <c r="Q572" s="204"/>
      <c r="R572" s="155"/>
      <c r="S572" s="204"/>
      <c r="T572" s="155"/>
      <c r="U572" s="155"/>
      <c r="V572" s="204"/>
      <c r="W572" s="204"/>
      <c r="X572" s="204"/>
      <c r="Y572" s="204"/>
    </row>
    <row r="573" customFormat="false" ht="12.75" hidden="false" customHeight="false" outlineLevel="0" collapsed="false">
      <c r="O573" s="204"/>
      <c r="P573" s="204"/>
      <c r="Q573" s="204"/>
      <c r="R573" s="155"/>
      <c r="S573" s="204"/>
      <c r="T573" s="155"/>
      <c r="U573" s="155"/>
      <c r="V573" s="204"/>
      <c r="W573" s="204"/>
      <c r="X573" s="204"/>
      <c r="Y573" s="204"/>
    </row>
    <row r="574" customFormat="false" ht="12.75" hidden="false" customHeight="false" outlineLevel="0" collapsed="false">
      <c r="O574" s="204"/>
      <c r="P574" s="204"/>
      <c r="Q574" s="204"/>
      <c r="R574" s="155"/>
      <c r="S574" s="204"/>
      <c r="T574" s="155"/>
      <c r="U574" s="155"/>
      <c r="V574" s="204"/>
      <c r="W574" s="204"/>
      <c r="X574" s="204"/>
      <c r="Y574" s="204"/>
    </row>
    <row r="575" customFormat="false" ht="12.75" hidden="false" customHeight="false" outlineLevel="0" collapsed="false">
      <c r="O575" s="204"/>
      <c r="P575" s="204"/>
      <c r="Q575" s="204"/>
      <c r="R575" s="155"/>
      <c r="S575" s="204"/>
      <c r="T575" s="155"/>
      <c r="U575" s="155"/>
      <c r="V575" s="204"/>
      <c r="W575" s="204"/>
      <c r="X575" s="204"/>
      <c r="Y575" s="204"/>
    </row>
    <row r="576" customFormat="false" ht="12.75" hidden="false" customHeight="false" outlineLevel="0" collapsed="false">
      <c r="O576" s="204"/>
      <c r="P576" s="204"/>
      <c r="Q576" s="204"/>
      <c r="R576" s="155"/>
      <c r="S576" s="204"/>
      <c r="T576" s="155"/>
      <c r="U576" s="155"/>
      <c r="V576" s="204"/>
      <c r="W576" s="204"/>
      <c r="X576" s="204"/>
      <c r="Y576" s="204"/>
    </row>
    <row r="577" customFormat="false" ht="12.75" hidden="false" customHeight="false" outlineLevel="0" collapsed="false">
      <c r="O577" s="204"/>
      <c r="P577" s="204"/>
      <c r="Q577" s="204"/>
      <c r="R577" s="155"/>
      <c r="S577" s="204"/>
      <c r="T577" s="155"/>
      <c r="U577" s="155"/>
      <c r="V577" s="204"/>
      <c r="W577" s="204"/>
      <c r="X577" s="204"/>
      <c r="Y577" s="204"/>
    </row>
    <row r="578" customFormat="false" ht="12.75" hidden="false" customHeight="false" outlineLevel="0" collapsed="false">
      <c r="O578" s="204"/>
      <c r="P578" s="204"/>
      <c r="Q578" s="204"/>
      <c r="R578" s="155"/>
      <c r="S578" s="204"/>
      <c r="T578" s="155"/>
      <c r="U578" s="155"/>
      <c r="V578" s="204"/>
      <c r="W578" s="204"/>
      <c r="X578" s="204"/>
      <c r="Y578" s="204"/>
    </row>
    <row r="579" customFormat="false" ht="12.75" hidden="false" customHeight="false" outlineLevel="0" collapsed="false">
      <c r="O579" s="204"/>
      <c r="P579" s="204"/>
      <c r="Q579" s="204"/>
      <c r="R579" s="155"/>
      <c r="S579" s="204"/>
      <c r="T579" s="155"/>
      <c r="U579" s="155"/>
      <c r="V579" s="204"/>
      <c r="W579" s="204"/>
      <c r="X579" s="204"/>
      <c r="Y57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F4" activeCellId="0" sqref="F4"/>
    </sheetView>
  </sheetViews>
  <sheetFormatPr defaultColWidth="9.0390625" defaultRowHeight="12.75" zeroHeight="false" outlineLevelRow="0" outlineLevelCol="0"/>
  <cols>
    <col collapsed="false" customWidth="true" hidden="false" outlineLevel="0" max="1" min="1" style="120" width="20.57"/>
    <col collapsed="false" customWidth="true" hidden="false" outlineLevel="0" max="2" min="2" style="120" width="46.29"/>
    <col collapsed="false" customWidth="true" hidden="false" outlineLevel="0" max="3" min="3" style="120" width="16.43"/>
    <col collapsed="false" customWidth="true" hidden="false" outlineLevel="0" max="5" min="5" style="121" width="32.42"/>
    <col collapsed="false" customWidth="true" hidden="false" outlineLevel="0" max="6" min="6" style="0" width="28.98"/>
    <col collapsed="false" customWidth="true" hidden="false" outlineLevel="0" max="7" min="7" style="121" width="22.14"/>
    <col collapsed="false" customWidth="true" hidden="false" outlineLevel="0" max="8" min="8" style="121" width="49.29"/>
    <col collapsed="false" customWidth="true" hidden="false" outlineLevel="0" max="9" min="9" style="121" width="50"/>
  </cols>
  <sheetData>
    <row r="1" customFormat="false" ht="33.75" hidden="false" customHeight="fals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132"/>
    </row>
    <row r="3" customFormat="false" ht="24" hidden="false" customHeight="false" outlineLevel="0" collapsed="false">
      <c r="A3" s="137" t="s">
        <v>11874</v>
      </c>
      <c r="B3" s="137" t="s">
        <v>11875</v>
      </c>
      <c r="C3" s="137" t="s">
        <v>11876</v>
      </c>
      <c r="D3" s="138"/>
      <c r="E3" s="208" t="s">
        <v>11665</v>
      </c>
      <c r="F3" s="164" t="s">
        <v>11666</v>
      </c>
      <c r="H3" s="209" t="s">
        <v>11877</v>
      </c>
      <c r="I3" s="210" t="e">
        <f aca="false">+IF(SUM(E:E)=0,"OK","Dati volumi immessi in rete non congruenti")</f>
        <v>#N/A</v>
      </c>
    </row>
    <row r="4" customFormat="false" ht="15" hidden="false" customHeight="false" outlineLevel="0" collapsed="false">
      <c r="A4" s="167"/>
      <c r="B4" s="179"/>
      <c r="E4" s="204" t="e">
        <f aca="false">IF(VLOOKUP(A4,Pozzi!B:AA,26,FALSE())=0,0,1)</f>
        <v>#N/A</v>
      </c>
      <c r="F4" s="153" t="e">
        <f aca="false">+IF(VLOOKUP(B4,Potabilizzatori!B:BC,54,FALSE())&lt;3,0,1)</f>
        <v>#N/A</v>
      </c>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row r="70" customFormat="false" ht="15" hidden="false" customHeight="false" outlineLevel="0" collapsed="false">
      <c r="A70" s="167"/>
      <c r="B70" s="179"/>
      <c r="E70" s="204"/>
    </row>
    <row r="71" customFormat="false" ht="15" hidden="false" customHeight="false" outlineLevel="0" collapsed="false">
      <c r="A71" s="167"/>
      <c r="B71" s="179"/>
      <c r="E71" s="204"/>
    </row>
    <row r="72" customFormat="false" ht="15" hidden="false" customHeight="false" outlineLevel="0" collapsed="false">
      <c r="A72" s="167"/>
      <c r="B72" s="179"/>
      <c r="E72" s="204"/>
    </row>
    <row r="73" customFormat="false" ht="15" hidden="false" customHeight="false" outlineLevel="0" collapsed="false">
      <c r="A73" s="167"/>
      <c r="B73" s="179"/>
      <c r="E73" s="204"/>
    </row>
    <row r="74" customFormat="false" ht="15" hidden="false" customHeight="false" outlineLevel="0" collapsed="false">
      <c r="A74" s="167"/>
      <c r="B74" s="179"/>
      <c r="E74" s="204"/>
    </row>
    <row r="75" customFormat="false" ht="15" hidden="false" customHeight="false" outlineLevel="0" collapsed="false">
      <c r="A75" s="167"/>
      <c r="B75" s="179"/>
      <c r="E75" s="204"/>
    </row>
    <row r="76" customFormat="false" ht="15" hidden="false" customHeight="false" outlineLevel="0" collapsed="false">
      <c r="A76" s="167"/>
      <c r="B76" s="179"/>
      <c r="E76" s="204"/>
    </row>
    <row r="77" customFormat="false" ht="15" hidden="false" customHeight="false" outlineLevel="0" collapsed="false">
      <c r="A77" s="167"/>
      <c r="B77" s="179"/>
      <c r="E77" s="204"/>
    </row>
    <row r="78" customFormat="false" ht="15" hidden="false" customHeight="false" outlineLevel="0" collapsed="false">
      <c r="A78" s="167"/>
      <c r="B78" s="179"/>
      <c r="E78" s="204"/>
    </row>
    <row r="79" customFormat="false" ht="15" hidden="false" customHeight="false" outlineLevel="0" collapsed="false">
      <c r="A79" s="167"/>
      <c r="B79" s="179"/>
      <c r="E79" s="204"/>
    </row>
    <row r="80" customFormat="false" ht="15" hidden="false" customHeight="false" outlineLevel="0" collapsed="false">
      <c r="A80" s="167"/>
      <c r="B80" s="179"/>
      <c r="E80" s="204"/>
    </row>
    <row r="81" customFormat="false" ht="15" hidden="false" customHeight="false" outlineLevel="0" collapsed="false">
      <c r="A81" s="167"/>
      <c r="B81" s="179"/>
      <c r="E81" s="204"/>
    </row>
    <row r="82" customFormat="false" ht="15" hidden="false" customHeight="false" outlineLevel="0" collapsed="false">
      <c r="A82" s="167"/>
      <c r="B82" s="179"/>
      <c r="E82" s="204"/>
    </row>
    <row r="83" customFormat="false" ht="15" hidden="false" customHeight="false" outlineLevel="0" collapsed="false">
      <c r="A83" s="167"/>
      <c r="B83" s="179"/>
      <c r="E83" s="204"/>
    </row>
    <row r="84" customFormat="false" ht="15" hidden="false" customHeight="false" outlineLevel="0" collapsed="false">
      <c r="A84" s="167"/>
      <c r="B84" s="179"/>
      <c r="E84" s="204"/>
    </row>
    <row r="85" customFormat="false" ht="15" hidden="false" customHeight="false" outlineLevel="0" collapsed="false">
      <c r="A85" s="167"/>
      <c r="B85" s="179"/>
      <c r="E85" s="204"/>
    </row>
    <row r="86" customFormat="false" ht="15" hidden="false" customHeight="false" outlineLevel="0" collapsed="false">
      <c r="A86" s="167"/>
      <c r="B86" s="179"/>
      <c r="E86" s="204"/>
    </row>
    <row r="87" customFormat="false" ht="15" hidden="false" customHeight="false" outlineLevel="0" collapsed="false">
      <c r="A87" s="167"/>
      <c r="B87" s="179"/>
      <c r="E87" s="204"/>
    </row>
    <row r="88" customFormat="false" ht="15" hidden="false" customHeight="false" outlineLevel="0" collapsed="false">
      <c r="A88" s="167"/>
      <c r="B88" s="179"/>
      <c r="E88" s="204"/>
    </row>
    <row r="89" customFormat="false" ht="15" hidden="false" customHeight="false" outlineLevel="0" collapsed="false">
      <c r="A89" s="167"/>
      <c r="B89" s="179"/>
      <c r="E89" s="204"/>
    </row>
    <row r="90" customFormat="false" ht="15" hidden="false" customHeight="false" outlineLevel="0" collapsed="false">
      <c r="A90" s="167"/>
      <c r="B90" s="179"/>
      <c r="E90" s="204"/>
    </row>
    <row r="91" customFormat="false" ht="15" hidden="false" customHeight="false" outlineLevel="0" collapsed="false">
      <c r="A91" s="167"/>
      <c r="B91" s="179"/>
      <c r="E91" s="204"/>
    </row>
    <row r="92" customFormat="false" ht="15" hidden="false" customHeight="false" outlineLevel="0" collapsed="false">
      <c r="A92" s="167"/>
      <c r="B92" s="179"/>
      <c r="E92" s="204"/>
    </row>
    <row r="93" customFormat="false" ht="15" hidden="false" customHeight="false" outlineLevel="0" collapsed="false">
      <c r="A93" s="167"/>
      <c r="B93" s="179"/>
      <c r="E93" s="204"/>
    </row>
    <row r="94" customFormat="false" ht="15" hidden="false" customHeight="false" outlineLevel="0" collapsed="false">
      <c r="A94" s="167"/>
      <c r="B94" s="179"/>
      <c r="E94" s="204"/>
    </row>
    <row r="95" customFormat="false" ht="15" hidden="false" customHeight="false" outlineLevel="0" collapsed="false">
      <c r="A95" s="167"/>
      <c r="B95" s="179"/>
      <c r="E95" s="204"/>
    </row>
    <row r="96" customFormat="false" ht="15" hidden="false" customHeight="false" outlineLevel="0" collapsed="false">
      <c r="A96" s="167"/>
      <c r="B96" s="179"/>
      <c r="E96" s="204"/>
    </row>
    <row r="97" customFormat="false" ht="15" hidden="false" customHeight="false" outlineLevel="0" collapsed="false">
      <c r="A97" s="167"/>
      <c r="B97" s="179"/>
      <c r="E97" s="204"/>
    </row>
    <row r="98" customFormat="false" ht="15" hidden="false" customHeight="false" outlineLevel="0" collapsed="false">
      <c r="A98" s="167"/>
      <c r="B98" s="179"/>
      <c r="E98" s="204"/>
    </row>
    <row r="99" customFormat="false" ht="15" hidden="false" customHeight="false" outlineLevel="0" collapsed="false">
      <c r="A99" s="167"/>
      <c r="B99" s="179"/>
      <c r="E99" s="204"/>
    </row>
    <row r="100" customFormat="false" ht="15" hidden="false" customHeight="false" outlineLevel="0" collapsed="false">
      <c r="A100" s="167"/>
      <c r="B100" s="179"/>
      <c r="E100" s="204"/>
    </row>
    <row r="101" customFormat="false" ht="15" hidden="false" customHeight="false" outlineLevel="0" collapsed="false">
      <c r="A101" s="167"/>
      <c r="B101" s="179"/>
      <c r="E101" s="204"/>
    </row>
    <row r="102" customFormat="false" ht="15" hidden="false" customHeight="false" outlineLevel="0" collapsed="false">
      <c r="A102" s="167"/>
      <c r="B102" s="179"/>
      <c r="E102" s="204"/>
    </row>
    <row r="103" customFormat="false" ht="15" hidden="false" customHeight="false" outlineLevel="0" collapsed="false">
      <c r="A103" s="167"/>
      <c r="B103" s="179"/>
      <c r="E103" s="204"/>
    </row>
    <row r="104" customFormat="false" ht="15" hidden="false" customHeight="false" outlineLevel="0" collapsed="false">
      <c r="A104" s="167"/>
      <c r="B104" s="179"/>
      <c r="E104" s="204"/>
    </row>
    <row r="105" customFormat="false" ht="15" hidden="false" customHeight="false" outlineLevel="0" collapsed="false">
      <c r="A105" s="167"/>
      <c r="B105" s="179"/>
      <c r="E105" s="204"/>
    </row>
    <row r="106" customFormat="false" ht="15" hidden="false" customHeight="false" outlineLevel="0" collapsed="false">
      <c r="A106" s="167"/>
      <c r="B106" s="179"/>
      <c r="E106" s="204"/>
    </row>
    <row r="107" customFormat="false" ht="15" hidden="false" customHeight="false" outlineLevel="0" collapsed="false">
      <c r="A107" s="167"/>
      <c r="B107" s="179"/>
      <c r="E107" s="204"/>
    </row>
    <row r="108" customFormat="false" ht="15" hidden="false" customHeight="false" outlineLevel="0" collapsed="false">
      <c r="A108" s="167"/>
      <c r="B108" s="179"/>
      <c r="E108" s="204"/>
    </row>
    <row r="109" customFormat="false" ht="15" hidden="false" customHeight="false" outlineLevel="0" collapsed="false">
      <c r="A109" s="167"/>
      <c r="B109" s="179"/>
      <c r="E109" s="204"/>
    </row>
    <row r="110" customFormat="false" ht="15" hidden="false" customHeight="false" outlineLevel="0" collapsed="false">
      <c r="A110" s="167"/>
      <c r="B110" s="179"/>
      <c r="E110" s="204"/>
    </row>
    <row r="111" customFormat="false" ht="15" hidden="false" customHeight="false" outlineLevel="0" collapsed="false">
      <c r="A111" s="167"/>
      <c r="B111" s="179"/>
      <c r="E111" s="204"/>
    </row>
    <row r="112" customFormat="false" ht="15" hidden="false" customHeight="false" outlineLevel="0" collapsed="false">
      <c r="A112" s="167"/>
      <c r="B112" s="179"/>
      <c r="E112" s="204"/>
    </row>
    <row r="113" customFormat="false" ht="15" hidden="false" customHeight="false" outlineLevel="0" collapsed="false">
      <c r="A113" s="167"/>
      <c r="B113" s="179"/>
      <c r="E113" s="204"/>
    </row>
    <row r="114" customFormat="false" ht="15" hidden="false" customHeight="false" outlineLevel="0" collapsed="false">
      <c r="A114" s="167"/>
      <c r="B114" s="179"/>
      <c r="E114" s="204"/>
    </row>
    <row r="115" customFormat="false" ht="15" hidden="false" customHeight="false" outlineLevel="0" collapsed="false">
      <c r="A115" s="167"/>
      <c r="B115" s="179"/>
      <c r="E115" s="204"/>
    </row>
    <row r="116" customFormat="false" ht="15" hidden="false" customHeight="false" outlineLevel="0" collapsed="false">
      <c r="A116" s="167"/>
      <c r="B116" s="179"/>
      <c r="E116" s="204"/>
    </row>
    <row r="117" customFormat="false" ht="15" hidden="false" customHeight="false" outlineLevel="0" collapsed="false">
      <c r="A117" s="167"/>
      <c r="B117" s="179"/>
      <c r="E117" s="204"/>
    </row>
    <row r="118" customFormat="false" ht="15" hidden="false" customHeight="false" outlineLevel="0" collapsed="false">
      <c r="A118" s="167"/>
      <c r="B118" s="179"/>
      <c r="E118" s="204"/>
    </row>
    <row r="119" customFormat="false" ht="15" hidden="false" customHeight="false" outlineLevel="0" collapsed="false">
      <c r="A119" s="167"/>
      <c r="B119" s="179"/>
      <c r="E119" s="204"/>
    </row>
    <row r="120" customFormat="false" ht="15" hidden="false" customHeight="false" outlineLevel="0" collapsed="false">
      <c r="A120" s="167"/>
      <c r="B120" s="179"/>
      <c r="E120" s="204"/>
    </row>
    <row r="121" customFormat="false" ht="15" hidden="false" customHeight="false" outlineLevel="0" collapsed="false">
      <c r="A121" s="167"/>
      <c r="B121" s="179"/>
      <c r="E121" s="204"/>
    </row>
    <row r="122" customFormat="false" ht="15" hidden="false" customHeight="false" outlineLevel="0" collapsed="false">
      <c r="A122" s="167"/>
      <c r="B122" s="179"/>
      <c r="E122" s="204"/>
    </row>
    <row r="123" customFormat="false" ht="15" hidden="false" customHeight="false" outlineLevel="0" collapsed="false">
      <c r="A123" s="167"/>
      <c r="B123" s="179"/>
      <c r="E123" s="204"/>
    </row>
    <row r="124" customFormat="false" ht="15" hidden="false" customHeight="false" outlineLevel="0" collapsed="false">
      <c r="A124" s="167"/>
      <c r="B124" s="179"/>
      <c r="E124" s="204"/>
    </row>
    <row r="125" customFormat="false" ht="15" hidden="false" customHeight="false" outlineLevel="0" collapsed="false">
      <c r="A125" s="167"/>
      <c r="B125" s="179"/>
      <c r="E125" s="204"/>
    </row>
    <row r="126" customFormat="false" ht="15" hidden="false" customHeight="false" outlineLevel="0" collapsed="false">
      <c r="A126" s="167"/>
      <c r="B126" s="179"/>
      <c r="E126" s="204"/>
    </row>
    <row r="127" customFormat="false" ht="15" hidden="false" customHeight="false" outlineLevel="0" collapsed="false">
      <c r="A127" s="167"/>
      <c r="B127" s="179"/>
      <c r="E127" s="204"/>
    </row>
    <row r="128" customFormat="false" ht="15" hidden="false" customHeight="false" outlineLevel="0" collapsed="false">
      <c r="A128" s="167"/>
      <c r="B128" s="179"/>
      <c r="E128" s="204"/>
    </row>
    <row r="129" customFormat="false" ht="15" hidden="false" customHeight="false" outlineLevel="0" collapsed="false">
      <c r="A129" s="167"/>
      <c r="B129" s="179"/>
      <c r="E129" s="204"/>
    </row>
    <row r="130" customFormat="false" ht="15" hidden="false" customHeight="false" outlineLevel="0" collapsed="false">
      <c r="A130" s="167"/>
      <c r="B130" s="179"/>
      <c r="E130" s="204"/>
    </row>
    <row r="131" customFormat="false" ht="15" hidden="false" customHeight="false" outlineLevel="0" collapsed="false">
      <c r="A131" s="167"/>
      <c r="B131" s="179"/>
      <c r="E131" s="204"/>
    </row>
    <row r="132" customFormat="false" ht="15" hidden="false" customHeight="false" outlineLevel="0" collapsed="false">
      <c r="A132" s="167"/>
      <c r="B132" s="179"/>
      <c r="E132" s="204"/>
    </row>
    <row r="133" customFormat="false" ht="15" hidden="false" customHeight="false" outlineLevel="0" collapsed="false">
      <c r="A133" s="167"/>
      <c r="B133" s="179"/>
      <c r="E133" s="204"/>
    </row>
    <row r="134" customFormat="false" ht="15" hidden="false" customHeight="false" outlineLevel="0" collapsed="false">
      <c r="A134" s="167"/>
      <c r="B134" s="179"/>
      <c r="E134" s="204"/>
    </row>
    <row r="135" customFormat="false" ht="15" hidden="false" customHeight="false" outlineLevel="0" collapsed="false">
      <c r="A135" s="167"/>
      <c r="B135" s="179"/>
      <c r="E135" s="204"/>
    </row>
    <row r="136" customFormat="false" ht="15" hidden="false" customHeight="false" outlineLevel="0" collapsed="false">
      <c r="A136" s="167"/>
      <c r="B136" s="179"/>
      <c r="E136" s="204"/>
    </row>
    <row r="137" customFormat="false" ht="15" hidden="false" customHeight="false" outlineLevel="0" collapsed="false">
      <c r="A137" s="167"/>
      <c r="B137" s="179"/>
      <c r="E137" s="204"/>
    </row>
    <row r="138" customFormat="false" ht="15" hidden="false" customHeight="false" outlineLevel="0" collapsed="false">
      <c r="A138" s="167"/>
      <c r="B138" s="179"/>
      <c r="E138" s="204"/>
    </row>
    <row r="139" customFormat="false" ht="15" hidden="false" customHeight="false" outlineLevel="0" collapsed="false">
      <c r="A139" s="167"/>
      <c r="B139" s="179"/>
      <c r="E139" s="204"/>
    </row>
    <row r="140" customFormat="false" ht="15" hidden="false" customHeight="false" outlineLevel="0" collapsed="false">
      <c r="A140" s="167"/>
      <c r="B140" s="179"/>
      <c r="E140" s="204"/>
    </row>
    <row r="141" customFormat="false" ht="15" hidden="false" customHeight="false" outlineLevel="0" collapsed="false">
      <c r="A141" s="167"/>
      <c r="B141" s="179"/>
      <c r="E141" s="204"/>
    </row>
    <row r="142" customFormat="false" ht="15" hidden="false" customHeight="false" outlineLevel="0" collapsed="false">
      <c r="A142" s="167"/>
      <c r="B142" s="179"/>
      <c r="E142" s="204"/>
    </row>
    <row r="143" customFormat="false" ht="15" hidden="false" customHeight="false" outlineLevel="0" collapsed="false">
      <c r="A143" s="167"/>
      <c r="B143" s="179"/>
      <c r="E143" s="204"/>
    </row>
    <row r="144" customFormat="false" ht="15" hidden="false" customHeight="false" outlineLevel="0" collapsed="false">
      <c r="A144" s="167"/>
      <c r="B144" s="179"/>
      <c r="E144" s="204"/>
    </row>
    <row r="145" customFormat="false" ht="15" hidden="false" customHeight="false" outlineLevel="0" collapsed="false">
      <c r="A145" s="167"/>
      <c r="B145" s="179"/>
      <c r="E145" s="204"/>
    </row>
    <row r="146" customFormat="false" ht="15" hidden="false" customHeight="false" outlineLevel="0" collapsed="false">
      <c r="A146" s="167"/>
      <c r="B146" s="179"/>
      <c r="E146" s="204"/>
    </row>
    <row r="147" customFormat="false" ht="15" hidden="false" customHeight="false" outlineLevel="0" collapsed="false">
      <c r="A147" s="167"/>
      <c r="B147" s="179"/>
      <c r="E147" s="204"/>
    </row>
    <row r="148" customFormat="false" ht="15" hidden="false" customHeight="false" outlineLevel="0" collapsed="false">
      <c r="A148" s="167"/>
      <c r="B148" s="179"/>
      <c r="E148" s="204"/>
    </row>
    <row r="149" customFormat="false" ht="15" hidden="false" customHeight="false" outlineLevel="0" collapsed="false">
      <c r="A149" s="167"/>
      <c r="B149" s="179"/>
      <c r="E149" s="204"/>
    </row>
    <row r="150" customFormat="false" ht="15" hidden="false" customHeight="false" outlineLevel="0" collapsed="false">
      <c r="A150" s="167"/>
      <c r="B150" s="179"/>
      <c r="E150" s="204"/>
    </row>
    <row r="151" customFormat="false" ht="15" hidden="false" customHeight="false" outlineLevel="0" collapsed="false">
      <c r="A151" s="167"/>
      <c r="B151" s="179"/>
      <c r="E151" s="204"/>
    </row>
    <row r="152" customFormat="false" ht="15" hidden="false" customHeight="false" outlineLevel="0" collapsed="false">
      <c r="A152" s="167"/>
      <c r="B152" s="179"/>
      <c r="E152" s="204"/>
    </row>
    <row r="153" customFormat="false" ht="15" hidden="false" customHeight="false" outlineLevel="0" collapsed="false">
      <c r="A153" s="167"/>
      <c r="B153" s="179"/>
      <c r="E153" s="204"/>
    </row>
    <row r="154" customFormat="false" ht="15" hidden="false" customHeight="false" outlineLevel="0" collapsed="false">
      <c r="A154" s="167"/>
      <c r="B154" s="179"/>
      <c r="E154" s="204"/>
    </row>
    <row r="155" customFormat="false" ht="15" hidden="false" customHeight="false" outlineLevel="0" collapsed="false">
      <c r="A155" s="167"/>
      <c r="B155" s="179"/>
      <c r="E155" s="204"/>
    </row>
    <row r="156" customFormat="false" ht="15" hidden="false" customHeight="false" outlineLevel="0" collapsed="false">
      <c r="A156" s="167"/>
      <c r="B156" s="179"/>
      <c r="E156" s="204"/>
    </row>
    <row r="157" customFormat="false" ht="15" hidden="false" customHeight="false" outlineLevel="0" collapsed="false">
      <c r="A157" s="167"/>
      <c r="B157" s="179"/>
      <c r="E157" s="204"/>
    </row>
    <row r="158" customFormat="false" ht="15" hidden="false" customHeight="false" outlineLevel="0" collapsed="false">
      <c r="A158" s="167"/>
      <c r="B158" s="179"/>
      <c r="E158" s="204"/>
    </row>
    <row r="159" customFormat="false" ht="15" hidden="false" customHeight="false" outlineLevel="0" collapsed="false">
      <c r="A159" s="167"/>
      <c r="B159" s="179"/>
      <c r="E159" s="204"/>
    </row>
    <row r="160" customFormat="false" ht="15" hidden="false" customHeight="false" outlineLevel="0" collapsed="false">
      <c r="A160" s="167"/>
      <c r="B160" s="179"/>
      <c r="E160" s="204"/>
    </row>
    <row r="161" customFormat="false" ht="15" hidden="false" customHeight="false" outlineLevel="0" collapsed="false">
      <c r="A161" s="167"/>
      <c r="B161" s="179"/>
      <c r="E161" s="204"/>
    </row>
    <row r="162" customFormat="false" ht="15" hidden="false" customHeight="false" outlineLevel="0" collapsed="false">
      <c r="A162" s="167"/>
      <c r="B162" s="179"/>
      <c r="E162" s="204"/>
    </row>
    <row r="163" customFormat="false" ht="15" hidden="false" customHeight="false" outlineLevel="0" collapsed="false">
      <c r="A163" s="167"/>
      <c r="B163" s="179"/>
      <c r="E163" s="204"/>
    </row>
    <row r="164" customFormat="false" ht="15" hidden="false" customHeight="false" outlineLevel="0" collapsed="false">
      <c r="A164" s="167"/>
      <c r="B164" s="179"/>
      <c r="E164" s="204"/>
    </row>
    <row r="165" customFormat="false" ht="15" hidden="false" customHeight="false" outlineLevel="0" collapsed="false">
      <c r="A165" s="167"/>
      <c r="B165" s="179"/>
      <c r="E165" s="204"/>
    </row>
    <row r="166" customFormat="false" ht="15" hidden="false" customHeight="false" outlineLevel="0" collapsed="false">
      <c r="A166" s="167"/>
      <c r="B166" s="179"/>
      <c r="E166" s="204"/>
    </row>
    <row r="167" customFormat="false" ht="15" hidden="false" customHeight="false" outlineLevel="0" collapsed="false">
      <c r="A167" s="167"/>
      <c r="B167" s="179"/>
      <c r="E167" s="204"/>
    </row>
    <row r="168" customFormat="false" ht="15" hidden="false" customHeight="false" outlineLevel="0" collapsed="false">
      <c r="A168" s="167"/>
      <c r="B168" s="179"/>
      <c r="E168" s="204"/>
    </row>
    <row r="169" customFormat="false" ht="15" hidden="false" customHeight="false" outlineLevel="0" collapsed="false">
      <c r="A169" s="167"/>
      <c r="B169" s="179"/>
      <c r="E169" s="204"/>
    </row>
    <row r="170" customFormat="false" ht="15" hidden="false" customHeight="false" outlineLevel="0" collapsed="false">
      <c r="A170" s="167"/>
      <c r="B170" s="179"/>
      <c r="E170" s="204"/>
    </row>
    <row r="171" customFormat="false" ht="15" hidden="false" customHeight="false" outlineLevel="0" collapsed="false">
      <c r="A171" s="167"/>
      <c r="B171" s="179"/>
      <c r="E171" s="204"/>
    </row>
    <row r="172" customFormat="false" ht="15" hidden="false" customHeight="false" outlineLevel="0" collapsed="false">
      <c r="A172" s="167"/>
      <c r="B172" s="179"/>
      <c r="E172" s="204"/>
    </row>
    <row r="173" customFormat="false" ht="15" hidden="false" customHeight="false" outlineLevel="0" collapsed="false">
      <c r="A173" s="167"/>
      <c r="B173" s="179"/>
      <c r="E173" s="204"/>
    </row>
    <row r="174" customFormat="false" ht="15" hidden="false" customHeight="false" outlineLevel="0" collapsed="false">
      <c r="A174" s="167"/>
      <c r="B174" s="179"/>
      <c r="E174" s="204"/>
    </row>
    <row r="175" customFormat="false" ht="15" hidden="false" customHeight="false" outlineLevel="0" collapsed="false">
      <c r="A175" s="167"/>
      <c r="B175" s="179"/>
      <c r="E175" s="204"/>
    </row>
    <row r="176" customFormat="false" ht="15" hidden="false" customHeight="false" outlineLevel="0" collapsed="false">
      <c r="A176" s="167"/>
      <c r="B176" s="179"/>
      <c r="E176" s="204"/>
    </row>
    <row r="177" customFormat="false" ht="15" hidden="false" customHeight="false" outlineLevel="0" collapsed="false">
      <c r="A177" s="167"/>
      <c r="B177" s="179"/>
      <c r="E177" s="204"/>
    </row>
    <row r="178" customFormat="false" ht="15" hidden="false" customHeight="false" outlineLevel="0" collapsed="false">
      <c r="A178" s="167"/>
      <c r="B178" s="179"/>
      <c r="E178" s="204"/>
    </row>
    <row r="179" customFormat="false" ht="15" hidden="false" customHeight="false" outlineLevel="0" collapsed="false">
      <c r="A179" s="167"/>
      <c r="B179" s="179"/>
      <c r="E179" s="204"/>
    </row>
    <row r="180" customFormat="false" ht="15" hidden="false" customHeight="false" outlineLevel="0" collapsed="false">
      <c r="A180" s="167"/>
      <c r="B180" s="179"/>
      <c r="E180" s="204"/>
    </row>
    <row r="181" customFormat="false" ht="15" hidden="false" customHeight="false" outlineLevel="0" collapsed="false">
      <c r="A181" s="167"/>
      <c r="B181" s="179"/>
      <c r="E181" s="204"/>
    </row>
    <row r="182" customFormat="false" ht="15" hidden="false" customHeight="false" outlineLevel="0" collapsed="false">
      <c r="A182" s="167"/>
      <c r="B182" s="179"/>
      <c r="E182" s="204"/>
    </row>
    <row r="183" customFormat="false" ht="15" hidden="false" customHeight="false" outlineLevel="0" collapsed="false">
      <c r="A183" s="167"/>
      <c r="B183" s="179"/>
      <c r="E183" s="204"/>
    </row>
    <row r="184" customFormat="false" ht="15" hidden="false" customHeight="false" outlineLevel="0" collapsed="false">
      <c r="A184" s="167"/>
      <c r="B184" s="179"/>
      <c r="E184" s="204"/>
    </row>
    <row r="185" customFormat="false" ht="15" hidden="false" customHeight="false" outlineLevel="0" collapsed="false">
      <c r="A185" s="167"/>
      <c r="B185" s="179"/>
      <c r="E185" s="204"/>
    </row>
    <row r="186" customFormat="false" ht="15" hidden="false" customHeight="false" outlineLevel="0" collapsed="false">
      <c r="A186" s="167"/>
      <c r="B186" s="179"/>
      <c r="E186" s="204"/>
    </row>
    <row r="187" customFormat="false" ht="15" hidden="false" customHeight="false" outlineLevel="0" collapsed="false">
      <c r="A187" s="167"/>
      <c r="B187" s="179"/>
      <c r="E187" s="204"/>
    </row>
    <row r="188" customFormat="false" ht="15" hidden="false" customHeight="false" outlineLevel="0" collapsed="false">
      <c r="A188" s="167"/>
      <c r="B188" s="179"/>
      <c r="E188" s="204"/>
    </row>
    <row r="189" customFormat="false" ht="15" hidden="false" customHeight="false" outlineLevel="0" collapsed="false">
      <c r="A189" s="167"/>
      <c r="B189" s="179"/>
      <c r="E189" s="204"/>
    </row>
    <row r="190" customFormat="false" ht="15" hidden="false" customHeight="false" outlineLevel="0" collapsed="false">
      <c r="A190" s="167"/>
      <c r="B190" s="179"/>
      <c r="E190" s="204"/>
    </row>
    <row r="191" customFormat="false" ht="15" hidden="false" customHeight="false" outlineLevel="0" collapsed="false">
      <c r="A191" s="167"/>
      <c r="B191" s="179"/>
      <c r="E191" s="204"/>
    </row>
    <row r="192" customFormat="false" ht="15" hidden="false" customHeight="false" outlineLevel="0" collapsed="false">
      <c r="A192" s="167"/>
      <c r="B192" s="179"/>
      <c r="E192" s="204"/>
    </row>
    <row r="193" customFormat="false" ht="15" hidden="false" customHeight="false" outlineLevel="0" collapsed="false">
      <c r="A193" s="167"/>
      <c r="B193" s="179"/>
      <c r="E193" s="204"/>
    </row>
    <row r="194" customFormat="false" ht="15" hidden="false" customHeight="false" outlineLevel="0" collapsed="false">
      <c r="A194" s="167"/>
      <c r="B194" s="179"/>
      <c r="E194" s="204"/>
    </row>
    <row r="195" customFormat="false" ht="15" hidden="false" customHeight="false" outlineLevel="0" collapsed="false">
      <c r="A195" s="167"/>
      <c r="B195" s="179"/>
      <c r="E195" s="204"/>
    </row>
    <row r="196" customFormat="false" ht="15" hidden="false" customHeight="false" outlineLevel="0" collapsed="false">
      <c r="A196" s="167"/>
      <c r="B196" s="179"/>
      <c r="E196" s="204"/>
    </row>
    <row r="197" customFormat="false" ht="15" hidden="false" customHeight="false" outlineLevel="0" collapsed="false">
      <c r="A197" s="167"/>
      <c r="B197" s="179"/>
      <c r="E197" s="204"/>
    </row>
    <row r="198" customFormat="false" ht="15" hidden="false" customHeight="false" outlineLevel="0" collapsed="false">
      <c r="A198" s="167"/>
      <c r="B198" s="179"/>
      <c r="E198" s="204"/>
    </row>
    <row r="199" customFormat="false" ht="15" hidden="false" customHeight="false" outlineLevel="0" collapsed="false">
      <c r="A199" s="167"/>
      <c r="B199" s="179"/>
      <c r="E199" s="204"/>
    </row>
    <row r="200" customFormat="false" ht="15" hidden="false" customHeight="false" outlineLevel="0" collapsed="false">
      <c r="A200" s="167"/>
      <c r="B200" s="179"/>
      <c r="E200" s="204"/>
    </row>
    <row r="201" customFormat="false" ht="15" hidden="false" customHeight="false" outlineLevel="0" collapsed="false">
      <c r="A201" s="167"/>
      <c r="B201" s="179"/>
      <c r="E201" s="204"/>
    </row>
    <row r="202" customFormat="false" ht="15" hidden="false" customHeight="false" outlineLevel="0" collapsed="false">
      <c r="A202" s="167"/>
      <c r="B202" s="179"/>
      <c r="E202" s="204"/>
    </row>
    <row r="203" customFormat="false" ht="15" hidden="false" customHeight="false" outlineLevel="0" collapsed="false">
      <c r="A203" s="167"/>
      <c r="B203" s="179"/>
      <c r="E203" s="204"/>
    </row>
    <row r="204" customFormat="false" ht="15" hidden="false" customHeight="false" outlineLevel="0" collapsed="false">
      <c r="A204" s="167"/>
      <c r="B204" s="179"/>
      <c r="E204" s="204"/>
    </row>
    <row r="205" customFormat="false" ht="15" hidden="false" customHeight="false" outlineLevel="0" collapsed="false">
      <c r="A205" s="167"/>
      <c r="B205" s="179"/>
      <c r="E205" s="204"/>
    </row>
    <row r="206" customFormat="false" ht="15" hidden="false" customHeight="false" outlineLevel="0" collapsed="false">
      <c r="A206" s="167"/>
      <c r="B206" s="179"/>
      <c r="E206" s="204"/>
    </row>
    <row r="207" customFormat="false" ht="15" hidden="false" customHeight="false" outlineLevel="0" collapsed="false">
      <c r="A207" s="167"/>
      <c r="B207" s="179"/>
      <c r="E207" s="204"/>
    </row>
    <row r="208" customFormat="false" ht="15" hidden="false" customHeight="false" outlineLevel="0" collapsed="false">
      <c r="A208" s="167"/>
      <c r="B208" s="179"/>
      <c r="E208" s="204"/>
    </row>
    <row r="209" customFormat="false" ht="15" hidden="false" customHeight="false" outlineLevel="0" collapsed="false">
      <c r="A209" s="167"/>
      <c r="B209" s="179"/>
      <c r="E209" s="204"/>
    </row>
    <row r="210" customFormat="false" ht="15" hidden="false" customHeight="false" outlineLevel="0" collapsed="false">
      <c r="A210" s="167"/>
      <c r="B210" s="179"/>
      <c r="E210" s="204"/>
    </row>
    <row r="211" customFormat="false" ht="15" hidden="false" customHeight="false" outlineLevel="0" collapsed="false">
      <c r="A211" s="167"/>
      <c r="B211" s="179"/>
      <c r="E211" s="204"/>
    </row>
    <row r="212" customFormat="false" ht="15" hidden="false" customHeight="false" outlineLevel="0" collapsed="false">
      <c r="A212" s="167"/>
      <c r="B212" s="179"/>
      <c r="E212" s="204"/>
    </row>
    <row r="213" customFormat="false" ht="15" hidden="false" customHeight="false" outlineLevel="0" collapsed="false">
      <c r="A213" s="167"/>
      <c r="B213" s="179"/>
      <c r="E213" s="204"/>
    </row>
    <row r="214" customFormat="false" ht="15" hidden="false" customHeight="false" outlineLevel="0" collapsed="false">
      <c r="A214" s="167"/>
      <c r="B214" s="179"/>
      <c r="E214" s="204"/>
    </row>
    <row r="215" customFormat="false" ht="15" hidden="false" customHeight="false" outlineLevel="0" collapsed="false">
      <c r="A215" s="167"/>
      <c r="B215" s="179"/>
      <c r="E215" s="204"/>
    </row>
    <row r="216" customFormat="false" ht="15" hidden="false" customHeight="false" outlineLevel="0" collapsed="false">
      <c r="A216" s="167"/>
      <c r="B216" s="179"/>
      <c r="E216" s="204"/>
    </row>
    <row r="217" customFormat="false" ht="15" hidden="false" customHeight="false" outlineLevel="0" collapsed="false">
      <c r="A217" s="167"/>
      <c r="B217" s="179"/>
      <c r="E217" s="204"/>
    </row>
    <row r="218" customFormat="false" ht="15" hidden="false" customHeight="false" outlineLevel="0" collapsed="false">
      <c r="A218" s="167"/>
      <c r="B218" s="179"/>
      <c r="E218" s="204"/>
    </row>
    <row r="219" customFormat="false" ht="15" hidden="false" customHeight="false" outlineLevel="0" collapsed="false">
      <c r="A219" s="167"/>
      <c r="B219" s="179"/>
      <c r="E219" s="204"/>
    </row>
    <row r="220" customFormat="false" ht="15" hidden="false" customHeight="false" outlineLevel="0" collapsed="false">
      <c r="A220" s="167"/>
      <c r="B220" s="179"/>
      <c r="E220" s="204"/>
    </row>
    <row r="221" customFormat="false" ht="15" hidden="false" customHeight="false" outlineLevel="0" collapsed="false">
      <c r="A221" s="167"/>
      <c r="B221" s="179"/>
      <c r="E221" s="204"/>
    </row>
    <row r="222" customFormat="false" ht="15" hidden="false" customHeight="false" outlineLevel="0" collapsed="false">
      <c r="A222" s="167"/>
      <c r="B222" s="179"/>
      <c r="E222" s="204"/>
    </row>
    <row r="223" customFormat="false" ht="15" hidden="false" customHeight="false" outlineLevel="0" collapsed="false">
      <c r="A223" s="167"/>
      <c r="B223" s="179"/>
      <c r="E223" s="204"/>
    </row>
    <row r="224" customFormat="false" ht="15" hidden="false" customHeight="false" outlineLevel="0" collapsed="false">
      <c r="A224" s="167"/>
      <c r="B224" s="179"/>
      <c r="E224" s="204"/>
    </row>
    <row r="225" customFormat="false" ht="15" hidden="false" customHeight="false" outlineLevel="0" collapsed="false">
      <c r="A225" s="167"/>
      <c r="B225" s="179"/>
      <c r="E225" s="204"/>
    </row>
    <row r="226" customFormat="false" ht="15" hidden="false" customHeight="false" outlineLevel="0" collapsed="false">
      <c r="A226" s="167"/>
      <c r="B226" s="179"/>
      <c r="E226" s="204"/>
    </row>
    <row r="227" customFormat="false" ht="15" hidden="false" customHeight="false" outlineLevel="0" collapsed="false">
      <c r="A227" s="167"/>
      <c r="B227" s="179"/>
      <c r="E227" s="204"/>
    </row>
    <row r="228" customFormat="false" ht="15" hidden="false" customHeight="false" outlineLevel="0" collapsed="false">
      <c r="A228" s="167"/>
      <c r="B228" s="179"/>
      <c r="E228" s="204"/>
    </row>
    <row r="229" customFormat="false" ht="15" hidden="false" customHeight="false" outlineLevel="0" collapsed="false">
      <c r="A229" s="167"/>
      <c r="B229" s="179"/>
      <c r="E229" s="204"/>
    </row>
    <row r="230" customFormat="false" ht="15" hidden="false" customHeight="false" outlineLevel="0" collapsed="false">
      <c r="A230" s="167"/>
      <c r="B230" s="179"/>
      <c r="E230" s="204"/>
    </row>
    <row r="231" customFormat="false" ht="15" hidden="false" customHeight="false" outlineLevel="0" collapsed="false">
      <c r="A231" s="167"/>
      <c r="B231" s="179"/>
      <c r="E231" s="204"/>
    </row>
    <row r="232" customFormat="false" ht="15" hidden="false" customHeight="false" outlineLevel="0" collapsed="false">
      <c r="A232" s="167"/>
      <c r="B232" s="179"/>
      <c r="E232" s="204"/>
    </row>
    <row r="233" customFormat="false" ht="15" hidden="false" customHeight="false" outlineLevel="0" collapsed="false">
      <c r="A233" s="167"/>
      <c r="B233" s="179"/>
      <c r="E233" s="204"/>
    </row>
    <row r="234" customFormat="false" ht="15" hidden="false" customHeight="false" outlineLevel="0" collapsed="false">
      <c r="A234" s="167"/>
      <c r="B234" s="179"/>
      <c r="E234" s="204"/>
    </row>
    <row r="235" customFormat="false" ht="15" hidden="false" customHeight="false" outlineLevel="0" collapsed="false">
      <c r="A235" s="167"/>
      <c r="B235" s="179"/>
      <c r="E235" s="204"/>
    </row>
    <row r="236" customFormat="false" ht="15" hidden="false" customHeight="false" outlineLevel="0" collapsed="false">
      <c r="A236" s="167"/>
      <c r="B236" s="179"/>
      <c r="E236" s="204"/>
    </row>
    <row r="237" customFormat="false" ht="15" hidden="false" customHeight="false" outlineLevel="0" collapsed="false">
      <c r="A237" s="167"/>
      <c r="B237" s="179"/>
      <c r="E237" s="204"/>
    </row>
    <row r="238" customFormat="false" ht="15" hidden="false" customHeight="false" outlineLevel="0" collapsed="false">
      <c r="A238" s="167"/>
      <c r="B238" s="179"/>
      <c r="E238" s="204"/>
    </row>
    <row r="239" customFormat="false" ht="15" hidden="false" customHeight="false" outlineLevel="0" collapsed="false">
      <c r="A239" s="167"/>
      <c r="B239" s="179"/>
      <c r="E239" s="204"/>
    </row>
    <row r="240" customFormat="false" ht="15" hidden="false" customHeight="false" outlineLevel="0" collapsed="false">
      <c r="A240" s="167"/>
      <c r="B240" s="179"/>
      <c r="E240" s="204"/>
    </row>
    <row r="241" customFormat="false" ht="15" hidden="false" customHeight="false" outlineLevel="0" collapsed="false">
      <c r="A241" s="167"/>
      <c r="B241" s="179"/>
      <c r="E241" s="204"/>
    </row>
    <row r="242" customFormat="false" ht="15" hidden="false" customHeight="false" outlineLevel="0" collapsed="false">
      <c r="A242" s="167"/>
      <c r="B242" s="179"/>
      <c r="E242" s="204"/>
    </row>
    <row r="243" customFormat="false" ht="15" hidden="false" customHeight="false" outlineLevel="0" collapsed="false">
      <c r="A243" s="167"/>
      <c r="B243" s="179"/>
      <c r="E243" s="204"/>
    </row>
    <row r="244" customFormat="false" ht="15" hidden="false" customHeight="false" outlineLevel="0" collapsed="false">
      <c r="A244" s="167"/>
      <c r="B244" s="179"/>
      <c r="E244" s="204"/>
    </row>
    <row r="245" customFormat="false" ht="15" hidden="false" customHeight="false" outlineLevel="0" collapsed="false">
      <c r="A245" s="167"/>
      <c r="B245" s="179"/>
      <c r="E245" s="204"/>
    </row>
    <row r="246" customFormat="false" ht="15" hidden="false" customHeight="false" outlineLevel="0" collapsed="false">
      <c r="A246" s="167"/>
      <c r="B246" s="179"/>
      <c r="E246" s="204"/>
    </row>
    <row r="247" customFormat="false" ht="15" hidden="false" customHeight="false" outlineLevel="0" collapsed="false">
      <c r="A247" s="167"/>
      <c r="B247" s="179"/>
      <c r="E247" s="204"/>
    </row>
    <row r="248" customFormat="false" ht="15" hidden="false" customHeight="false" outlineLevel="0" collapsed="false">
      <c r="A248" s="167"/>
      <c r="B248" s="179"/>
      <c r="E248" s="204"/>
    </row>
    <row r="249" customFormat="false" ht="15" hidden="false" customHeight="false" outlineLevel="0" collapsed="false">
      <c r="A249" s="167"/>
      <c r="B249" s="179"/>
      <c r="E249" s="204"/>
    </row>
    <row r="250" customFormat="false" ht="15" hidden="false" customHeight="false" outlineLevel="0" collapsed="false">
      <c r="A250" s="167"/>
      <c r="B250" s="179"/>
      <c r="E250" s="204"/>
    </row>
    <row r="251" customFormat="false" ht="15" hidden="false" customHeight="false" outlineLevel="0" collapsed="false">
      <c r="A251" s="167"/>
      <c r="B251" s="179"/>
      <c r="E251" s="204"/>
    </row>
    <row r="252" customFormat="false" ht="15" hidden="false" customHeight="false" outlineLevel="0" collapsed="false">
      <c r="A252" s="167"/>
      <c r="B252" s="179"/>
      <c r="E252" s="204"/>
    </row>
    <row r="253" customFormat="false" ht="15" hidden="false" customHeight="false" outlineLevel="0" collapsed="false">
      <c r="A253" s="167"/>
      <c r="B253" s="179"/>
      <c r="E253" s="204"/>
    </row>
    <row r="254" customFormat="false" ht="15" hidden="false" customHeight="false" outlineLevel="0" collapsed="false">
      <c r="A254" s="167"/>
      <c r="B254" s="179"/>
      <c r="E254" s="204"/>
    </row>
    <row r="255" customFormat="false" ht="15" hidden="false" customHeight="false" outlineLevel="0" collapsed="false">
      <c r="A255" s="167"/>
      <c r="B255" s="179"/>
      <c r="E255" s="204"/>
    </row>
    <row r="256" customFormat="false" ht="15" hidden="false" customHeight="false" outlineLevel="0" collapsed="false">
      <c r="A256" s="167"/>
      <c r="B256" s="179"/>
      <c r="E256" s="204"/>
    </row>
    <row r="257" customFormat="false" ht="15" hidden="false" customHeight="false" outlineLevel="0" collapsed="false">
      <c r="A257" s="167"/>
      <c r="B257" s="179"/>
      <c r="E257" s="204"/>
    </row>
    <row r="258" customFormat="false" ht="15" hidden="false" customHeight="false" outlineLevel="0" collapsed="false">
      <c r="A258" s="167"/>
      <c r="B258" s="179"/>
      <c r="E258" s="204"/>
    </row>
    <row r="259" customFormat="false" ht="15" hidden="false" customHeight="false" outlineLevel="0" collapsed="false">
      <c r="A259" s="167"/>
      <c r="B259" s="179"/>
      <c r="E259" s="204"/>
    </row>
    <row r="260" customFormat="false" ht="15" hidden="false" customHeight="false" outlineLevel="0" collapsed="false">
      <c r="A260" s="167"/>
      <c r="B260" s="179"/>
      <c r="E260" s="204"/>
    </row>
    <row r="261" customFormat="false" ht="15" hidden="false" customHeight="false" outlineLevel="0" collapsed="false">
      <c r="A261" s="167"/>
      <c r="B261" s="179"/>
      <c r="E261" s="204"/>
    </row>
    <row r="262" customFormat="false" ht="15" hidden="false" customHeight="false" outlineLevel="0" collapsed="false">
      <c r="A262" s="167"/>
      <c r="B262" s="179"/>
      <c r="E262" s="204"/>
    </row>
    <row r="263" customFormat="false" ht="15" hidden="false" customHeight="false" outlineLevel="0" collapsed="false">
      <c r="A263" s="167"/>
      <c r="B263" s="179"/>
      <c r="E263" s="204"/>
    </row>
    <row r="264" customFormat="false" ht="15" hidden="false" customHeight="false" outlineLevel="0" collapsed="false">
      <c r="A264" s="167"/>
      <c r="B264" s="179"/>
      <c r="E264" s="204"/>
    </row>
    <row r="265" customFormat="false" ht="15" hidden="false" customHeight="false" outlineLevel="0" collapsed="false">
      <c r="A265" s="167"/>
      <c r="B265" s="179"/>
      <c r="E265" s="204"/>
    </row>
    <row r="266" customFormat="false" ht="15" hidden="false" customHeight="false" outlineLevel="0" collapsed="false">
      <c r="A266" s="167"/>
      <c r="B266" s="179"/>
      <c r="E266" s="204"/>
    </row>
    <row r="267" customFormat="false" ht="15" hidden="false" customHeight="false" outlineLevel="0" collapsed="false">
      <c r="A267" s="167"/>
      <c r="B267" s="179"/>
      <c r="E267" s="204"/>
    </row>
    <row r="268" customFormat="false" ht="15" hidden="false" customHeight="false" outlineLevel="0" collapsed="false">
      <c r="A268" s="167"/>
      <c r="B268" s="179"/>
      <c r="E268" s="204"/>
    </row>
    <row r="269" customFormat="false" ht="15" hidden="false" customHeight="false" outlineLevel="0" collapsed="false">
      <c r="A269" s="167"/>
      <c r="B269" s="179"/>
      <c r="E269" s="204"/>
    </row>
    <row r="270" customFormat="false" ht="15" hidden="false" customHeight="false" outlineLevel="0" collapsed="false">
      <c r="A270" s="167"/>
      <c r="B270" s="179"/>
      <c r="E270" s="204"/>
    </row>
    <row r="271" customFormat="false" ht="15" hidden="false" customHeight="false" outlineLevel="0" collapsed="false">
      <c r="A271" s="167"/>
      <c r="B271" s="179"/>
      <c r="E271" s="204"/>
    </row>
    <row r="272" customFormat="false" ht="15" hidden="false" customHeight="false" outlineLevel="0" collapsed="false">
      <c r="A272" s="167"/>
      <c r="B272" s="179"/>
      <c r="E272" s="204"/>
    </row>
    <row r="273" customFormat="false" ht="15" hidden="false" customHeight="false" outlineLevel="0" collapsed="false">
      <c r="A273" s="167"/>
      <c r="B273" s="179"/>
      <c r="E273" s="204"/>
    </row>
    <row r="274" customFormat="false" ht="15" hidden="false" customHeight="false" outlineLevel="0" collapsed="false">
      <c r="A274" s="167"/>
      <c r="B274" s="179"/>
      <c r="E274" s="204"/>
    </row>
    <row r="275" customFormat="false" ht="15" hidden="false" customHeight="false" outlineLevel="0" collapsed="false">
      <c r="A275" s="167"/>
      <c r="B275" s="179"/>
      <c r="E275" s="204"/>
    </row>
    <row r="276" customFormat="false" ht="15" hidden="false" customHeight="false" outlineLevel="0" collapsed="false">
      <c r="A276" s="167"/>
      <c r="B276" s="179"/>
      <c r="E276" s="204"/>
    </row>
    <row r="277" customFormat="false" ht="15" hidden="false" customHeight="false" outlineLevel="0" collapsed="false">
      <c r="A277" s="167"/>
      <c r="B277" s="179"/>
      <c r="E277" s="204"/>
    </row>
    <row r="278" customFormat="false" ht="15" hidden="false" customHeight="false" outlineLevel="0" collapsed="false">
      <c r="A278" s="167"/>
      <c r="B278" s="179"/>
      <c r="E278" s="204"/>
    </row>
    <row r="279" customFormat="false" ht="15" hidden="false" customHeight="false" outlineLevel="0" collapsed="false">
      <c r="A279" s="167"/>
      <c r="B279" s="179"/>
      <c r="E279" s="204"/>
    </row>
    <row r="280" customFormat="false" ht="15" hidden="false" customHeight="false" outlineLevel="0" collapsed="false">
      <c r="A280" s="167"/>
      <c r="B280" s="179"/>
      <c r="E280" s="204"/>
    </row>
    <row r="281" customFormat="false" ht="15" hidden="false" customHeight="false" outlineLevel="0" collapsed="false">
      <c r="A281" s="167"/>
      <c r="B281" s="179"/>
      <c r="E281" s="204"/>
    </row>
    <row r="282" customFormat="false" ht="15" hidden="false" customHeight="false" outlineLevel="0" collapsed="false">
      <c r="A282" s="167"/>
      <c r="B282" s="179"/>
      <c r="E282" s="204"/>
    </row>
    <row r="283" customFormat="false" ht="15" hidden="false" customHeight="false" outlineLevel="0" collapsed="false">
      <c r="A283" s="167"/>
      <c r="B283" s="179"/>
      <c r="E283" s="204"/>
    </row>
    <row r="284" customFormat="false" ht="15" hidden="false" customHeight="false" outlineLevel="0" collapsed="false">
      <c r="A284" s="167"/>
      <c r="B284" s="179"/>
      <c r="E284" s="204"/>
    </row>
    <row r="285" customFormat="false" ht="15" hidden="false" customHeight="false" outlineLevel="0" collapsed="false">
      <c r="A285" s="167"/>
      <c r="B285" s="179"/>
      <c r="E285" s="204"/>
    </row>
    <row r="286" customFormat="false" ht="15" hidden="false" customHeight="false" outlineLevel="0" collapsed="false">
      <c r="A286" s="167"/>
      <c r="B286" s="179"/>
      <c r="E286" s="204"/>
    </row>
    <row r="287" customFormat="false" ht="15" hidden="false" customHeight="false" outlineLevel="0" collapsed="false">
      <c r="A287" s="167"/>
      <c r="B287" s="179"/>
      <c r="E287" s="204"/>
    </row>
    <row r="288" customFormat="false" ht="15" hidden="false" customHeight="false" outlineLevel="0" collapsed="false">
      <c r="A288" s="167"/>
      <c r="B288" s="179"/>
      <c r="E288" s="204"/>
    </row>
    <row r="289" customFormat="false" ht="15" hidden="false" customHeight="false" outlineLevel="0" collapsed="false">
      <c r="A289" s="167"/>
      <c r="B289" s="179"/>
      <c r="E289" s="204"/>
    </row>
    <row r="290" customFormat="false" ht="15" hidden="false" customHeight="false" outlineLevel="0" collapsed="false">
      <c r="A290" s="167"/>
      <c r="B290" s="179"/>
      <c r="E290" s="204"/>
    </row>
    <row r="291" customFormat="false" ht="15" hidden="false" customHeight="false" outlineLevel="0" collapsed="false">
      <c r="A291" s="167"/>
      <c r="B291" s="179"/>
      <c r="E291" s="204"/>
    </row>
    <row r="292" customFormat="false" ht="15" hidden="false" customHeight="false" outlineLevel="0" collapsed="false">
      <c r="A292" s="167"/>
      <c r="B292" s="179"/>
      <c r="E292" s="204"/>
    </row>
    <row r="293" customFormat="false" ht="15" hidden="false" customHeight="false" outlineLevel="0" collapsed="false">
      <c r="A293" s="167"/>
      <c r="B293" s="179"/>
      <c r="E293" s="204"/>
    </row>
    <row r="294" customFormat="false" ht="15" hidden="false" customHeight="false" outlineLevel="0" collapsed="false">
      <c r="A294" s="167"/>
      <c r="B294" s="179"/>
      <c r="E294" s="204"/>
    </row>
    <row r="295" customFormat="false" ht="15" hidden="false" customHeight="false" outlineLevel="0" collapsed="false">
      <c r="A295" s="167"/>
      <c r="B295" s="179"/>
      <c r="E295" s="204"/>
    </row>
    <row r="296" customFormat="false" ht="15" hidden="false" customHeight="false" outlineLevel="0" collapsed="false">
      <c r="A296" s="167"/>
      <c r="B296" s="179"/>
      <c r="E296" s="204"/>
    </row>
    <row r="297" customFormat="false" ht="15" hidden="false" customHeight="false" outlineLevel="0" collapsed="false">
      <c r="A297" s="167"/>
      <c r="B297" s="179"/>
      <c r="E297" s="204"/>
    </row>
    <row r="298" customFormat="false" ht="15" hidden="false" customHeight="false" outlineLevel="0" collapsed="false">
      <c r="A298" s="167"/>
      <c r="B298" s="179"/>
      <c r="E298" s="204"/>
    </row>
    <row r="299" customFormat="false" ht="15" hidden="false" customHeight="false" outlineLevel="0" collapsed="false">
      <c r="A299" s="167"/>
      <c r="B299" s="179"/>
      <c r="E299" s="204"/>
    </row>
    <row r="300" customFormat="false" ht="15" hidden="false" customHeight="false" outlineLevel="0" collapsed="false">
      <c r="A300" s="167"/>
      <c r="B300" s="179"/>
      <c r="E300" s="204"/>
    </row>
    <row r="301" customFormat="false" ht="15" hidden="false" customHeight="false" outlineLevel="0" collapsed="false">
      <c r="A301" s="167"/>
      <c r="B301" s="179"/>
      <c r="E301" s="204"/>
    </row>
    <row r="302" customFormat="false" ht="15" hidden="false" customHeight="false" outlineLevel="0" collapsed="false">
      <c r="A302" s="167"/>
      <c r="B302" s="179"/>
      <c r="E302" s="204"/>
    </row>
    <row r="303" customFormat="false" ht="15" hidden="false" customHeight="false" outlineLevel="0" collapsed="false">
      <c r="A303" s="167"/>
      <c r="B303" s="179"/>
      <c r="E303" s="204"/>
    </row>
    <row r="304" customFormat="false" ht="15" hidden="false" customHeight="false" outlineLevel="0" collapsed="false">
      <c r="A304" s="167"/>
      <c r="B304" s="179"/>
      <c r="E304" s="204"/>
    </row>
    <row r="305" customFormat="false" ht="15" hidden="false" customHeight="false" outlineLevel="0" collapsed="false">
      <c r="A305" s="167"/>
      <c r="B305" s="179"/>
      <c r="E305" s="204"/>
    </row>
    <row r="306" customFormat="false" ht="15" hidden="false" customHeight="false" outlineLevel="0" collapsed="false">
      <c r="A306" s="167"/>
      <c r="B306" s="179"/>
      <c r="E306" s="204"/>
    </row>
    <row r="307" customFormat="false" ht="15" hidden="false" customHeight="false" outlineLevel="0" collapsed="false">
      <c r="A307" s="167"/>
      <c r="B307" s="179"/>
      <c r="E307" s="204"/>
    </row>
    <row r="308" customFormat="false" ht="15" hidden="false" customHeight="false" outlineLevel="0" collapsed="false">
      <c r="A308" s="167"/>
      <c r="B308" s="179"/>
      <c r="E308" s="204"/>
    </row>
    <row r="309" customFormat="false" ht="15" hidden="false" customHeight="false" outlineLevel="0" collapsed="false">
      <c r="A309" s="167"/>
      <c r="B309" s="179"/>
      <c r="E309" s="204"/>
    </row>
    <row r="310" customFormat="false" ht="15" hidden="false" customHeight="false" outlineLevel="0" collapsed="false">
      <c r="A310" s="167"/>
      <c r="B310" s="179"/>
      <c r="E310" s="204"/>
    </row>
    <row r="311" customFormat="false" ht="15" hidden="false" customHeight="false" outlineLevel="0" collapsed="false">
      <c r="A311" s="167"/>
      <c r="B311" s="179"/>
      <c r="E311" s="204"/>
    </row>
    <row r="312" customFormat="false" ht="15" hidden="false" customHeight="false" outlineLevel="0" collapsed="false">
      <c r="A312" s="167"/>
      <c r="B312" s="179"/>
      <c r="E312" s="204"/>
    </row>
    <row r="313" customFormat="false" ht="15" hidden="false" customHeight="false" outlineLevel="0" collapsed="false">
      <c r="A313" s="167"/>
      <c r="B313" s="179"/>
      <c r="E313" s="204"/>
    </row>
    <row r="314" customFormat="false" ht="15" hidden="false" customHeight="false" outlineLevel="0" collapsed="false">
      <c r="A314" s="167"/>
      <c r="B314" s="179"/>
      <c r="E314" s="204"/>
    </row>
    <row r="315" customFormat="false" ht="15" hidden="false" customHeight="false" outlineLevel="0" collapsed="false">
      <c r="A315" s="167"/>
      <c r="B315" s="179"/>
      <c r="E315" s="204"/>
    </row>
    <row r="316" customFormat="false" ht="15" hidden="false" customHeight="false" outlineLevel="0" collapsed="false">
      <c r="A316" s="167"/>
      <c r="B316" s="179"/>
      <c r="E316" s="204"/>
    </row>
    <row r="317" customFormat="false" ht="15" hidden="false" customHeight="false" outlineLevel="0" collapsed="false">
      <c r="A317" s="167"/>
      <c r="B317" s="179"/>
      <c r="E317" s="204"/>
    </row>
    <row r="318" customFormat="false" ht="15" hidden="false" customHeight="false" outlineLevel="0" collapsed="false">
      <c r="A318" s="167"/>
      <c r="B318" s="179"/>
      <c r="E318" s="204"/>
    </row>
    <row r="319" customFormat="false" ht="15" hidden="false" customHeight="false" outlineLevel="0" collapsed="false">
      <c r="A319" s="167"/>
      <c r="B319" s="179"/>
      <c r="E31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E938"/>
  <sheetViews>
    <sheetView showFormulas="false" showGridLines="true" showRowColHeaders="true" showZeros="true" rightToLeft="false" tabSelected="false" showOutlineSymbols="true" defaultGridColor="true" view="normal" topLeftCell="AX1" colorId="64" zoomScale="100" zoomScaleNormal="100" zoomScalePageLayoutView="100" workbookViewId="0">
      <selection pane="topLeft" activeCell="AX4" activeCellId="0" sqref="AX4"/>
    </sheetView>
  </sheetViews>
  <sheetFormatPr defaultColWidth="9.13671875" defaultRowHeight="12.75" zeroHeight="false" outlineLevelRow="0" outlineLevelCol="0"/>
  <cols>
    <col collapsed="false" customWidth="true" hidden="false" outlineLevel="0" max="1" min="1" style="120" width="15"/>
    <col collapsed="false" customWidth="true" hidden="false" outlineLevel="0" max="2" min="2" style="120" width="16.43"/>
    <col collapsed="false" customWidth="true" hidden="false" outlineLevel="0" max="3" min="3" style="120" width="33.43"/>
    <col collapsed="false" customWidth="true" hidden="false" outlineLevel="0" max="4" min="4" style="120" width="15"/>
    <col collapsed="false" customWidth="true" hidden="false" outlineLevel="0" max="5" min="5" style="120" width="13.86"/>
    <col collapsed="false" customWidth="true" hidden="false" outlineLevel="0" max="7" min="6" style="120" width="10.72"/>
    <col collapsed="false" customWidth="true" hidden="false" outlineLevel="0" max="8" min="8" style="120" width="23.88"/>
    <col collapsed="false" customWidth="true" hidden="false" outlineLevel="0" max="9" min="9" style="120" width="10.72"/>
    <col collapsed="false" customWidth="true" hidden="false" outlineLevel="0" max="10" min="10" style="120" width="12.29"/>
    <col collapsed="false" customWidth="true" hidden="false" outlineLevel="0" max="18" min="11" style="120" width="10.72"/>
    <col collapsed="false" customWidth="true" hidden="false" outlineLevel="0" max="20" min="19" style="120" width="13.43"/>
    <col collapsed="false" customWidth="true" hidden="false" outlineLevel="0" max="47" min="21" style="120" width="10.72"/>
    <col collapsed="false" customWidth="true" hidden="false" outlineLevel="0" max="52" min="52" style="204" width="12.86"/>
    <col collapsed="false" customWidth="true" hidden="false" outlineLevel="0" max="53" min="53" style="204" width="22.7"/>
    <col collapsed="false" customWidth="true" hidden="false" outlineLevel="0" max="54" min="54" style="0" width="13.14"/>
    <col collapsed="false" customWidth="true" hidden="false" outlineLevel="0" max="55" min="55" style="204" width="11.86"/>
    <col collapsed="false" customWidth="true" hidden="false" outlineLevel="0" max="56" min="56" style="204" width="14.01"/>
    <col collapsed="false" customWidth="true" hidden="false" outlineLevel="0" max="57" min="57" style="204" width="17.29"/>
    <col collapsed="false" customWidth="true" hidden="false" outlineLevel="0" max="58" min="58" style="204" width="19"/>
    <col collapsed="false" customWidth="true" hidden="false" outlineLevel="0" max="59" min="59" style="204" width="19.72"/>
    <col collapsed="false" customWidth="true" hidden="false" outlineLevel="0" max="60" min="60" style="204" width="12.57"/>
    <col collapsed="false" customWidth="true" hidden="false" outlineLevel="0" max="61" min="61" style="204" width="21.57"/>
    <col collapsed="false" customWidth="true" hidden="false" outlineLevel="0" max="62" min="62" style="204" width="26.71"/>
    <col collapsed="false" customWidth="true" hidden="false" outlineLevel="0" max="63" min="63" style="204" width="15.29"/>
    <col collapsed="false" customWidth="true" hidden="false" outlineLevel="0" max="64" min="64" style="155" width="16.71"/>
    <col collapsed="false" customWidth="true" hidden="false" outlineLevel="0" max="65" min="65" style="155" width="14.15"/>
    <col collapsed="false" customWidth="true" hidden="false" outlineLevel="0" max="66" min="66" style="155" width="12.71"/>
    <col collapsed="false" customWidth="true" hidden="false" outlineLevel="0" max="72" min="67" style="155" width="17.13"/>
    <col collapsed="false" customWidth="true" hidden="false" outlineLevel="0" max="73" min="73" style="160" width="60.59"/>
    <col collapsed="false" customWidth="true" hidden="false" outlineLevel="0" max="74" min="74" style="160" width="47.86"/>
    <col collapsed="false" customWidth="true" hidden="false" outlineLevel="0" max="75" min="75" style="120" width="164.3"/>
    <col collapsed="false" customWidth="false" hidden="false" outlineLevel="0" max="1024" min="76" style="120" width="9.13"/>
  </cols>
  <sheetData>
    <row r="1" s="172" customFormat="true" ht="108" hidden="false" customHeight="false" outlineLevel="0" collapsed="false">
      <c r="A1" s="124" t="s">
        <v>11456</v>
      </c>
      <c r="B1" s="124" t="s">
        <v>11457</v>
      </c>
      <c r="C1" s="124" t="s">
        <v>11458</v>
      </c>
      <c r="D1" s="124" t="s">
        <v>11459</v>
      </c>
      <c r="E1" s="124" t="s">
        <v>11460</v>
      </c>
      <c r="F1" s="124" t="s">
        <v>11461</v>
      </c>
      <c r="G1" s="125" t="s">
        <v>11878</v>
      </c>
      <c r="H1" s="125" t="s">
        <v>11879</v>
      </c>
      <c r="I1" s="125" t="s">
        <v>11462</v>
      </c>
      <c r="J1" s="125" t="s">
        <v>11463</v>
      </c>
      <c r="K1" s="124" t="s">
        <v>11464</v>
      </c>
      <c r="L1" s="124" t="s">
        <v>11465</v>
      </c>
      <c r="M1" s="124" t="s">
        <v>11466</v>
      </c>
      <c r="N1" s="124" t="s">
        <v>11470</v>
      </c>
      <c r="O1" s="124" t="s">
        <v>11471</v>
      </c>
      <c r="P1" s="125" t="s">
        <v>11472</v>
      </c>
      <c r="Q1" s="124" t="s">
        <v>11473</v>
      </c>
      <c r="R1" s="124" t="s">
        <v>11474</v>
      </c>
      <c r="S1" s="124" t="s">
        <v>11475</v>
      </c>
      <c r="T1" s="124" t="s">
        <v>11476</v>
      </c>
      <c r="U1" s="124" t="s">
        <v>11477</v>
      </c>
      <c r="V1" s="124" t="s">
        <v>11880</v>
      </c>
      <c r="W1" s="124" t="s">
        <v>11881</v>
      </c>
      <c r="X1" s="124" t="s">
        <v>11882</v>
      </c>
      <c r="Y1" s="124" t="s">
        <v>11883</v>
      </c>
      <c r="Z1" s="124" t="s">
        <v>11479</v>
      </c>
      <c r="AA1" s="124" t="s">
        <v>11480</v>
      </c>
      <c r="AB1" s="124" t="s">
        <v>11884</v>
      </c>
      <c r="AC1" s="124" t="s">
        <v>11743</v>
      </c>
      <c r="AD1" s="124" t="s">
        <v>11744</v>
      </c>
      <c r="AE1" s="124" t="s">
        <v>11491</v>
      </c>
      <c r="AF1" s="124" t="s">
        <v>11492</v>
      </c>
      <c r="AG1" s="124" t="s">
        <v>11493</v>
      </c>
      <c r="AH1" s="124" t="s">
        <v>11673</v>
      </c>
      <c r="AI1" s="124" t="s">
        <v>11674</v>
      </c>
      <c r="AJ1" s="124" t="s">
        <v>11496</v>
      </c>
      <c r="AK1" s="124" t="s">
        <v>11497</v>
      </c>
      <c r="AL1" s="124" t="s">
        <v>11498</v>
      </c>
      <c r="AM1" s="124" t="s">
        <v>11746</v>
      </c>
      <c r="AN1" s="124" t="s">
        <v>11499</v>
      </c>
      <c r="AO1" s="124" t="s">
        <v>11501</v>
      </c>
      <c r="AP1" s="124" t="s">
        <v>11502</v>
      </c>
      <c r="AQ1" s="124" t="s">
        <v>11503</v>
      </c>
      <c r="AR1" s="124" t="s">
        <v>11504</v>
      </c>
      <c r="AS1" s="124" t="s">
        <v>11885</v>
      </c>
      <c r="AT1" s="124" t="s">
        <v>11749</v>
      </c>
      <c r="AU1" s="124" t="s">
        <v>11750</v>
      </c>
      <c r="AV1" s="124" t="s">
        <v>11509</v>
      </c>
      <c r="AW1" s="126" t="s">
        <v>11510</v>
      </c>
      <c r="AX1" s="127" t="s">
        <v>11511</v>
      </c>
      <c r="AY1" s="127" t="s">
        <v>11512</v>
      </c>
      <c r="AZ1" s="127" t="s">
        <v>11513</v>
      </c>
      <c r="BA1" s="127" t="s">
        <v>11515</v>
      </c>
      <c r="BB1" s="127" t="s">
        <v>11516</v>
      </c>
      <c r="BC1" s="127" t="s">
        <v>11754</v>
      </c>
      <c r="BD1" s="127" t="s">
        <v>11886</v>
      </c>
      <c r="BE1" s="127" t="s">
        <v>11519</v>
      </c>
      <c r="BF1" s="127"/>
      <c r="BG1" s="127"/>
      <c r="BH1" s="127" t="s">
        <v>11520</v>
      </c>
      <c r="BI1" s="127" t="s">
        <v>11521</v>
      </c>
      <c r="BJ1" s="127" t="s">
        <v>11522</v>
      </c>
      <c r="BK1" s="127"/>
      <c r="BL1" s="127" t="s">
        <v>11887</v>
      </c>
      <c r="BM1" s="127" t="s">
        <v>11523</v>
      </c>
      <c r="BN1" s="127" t="s">
        <v>11523</v>
      </c>
      <c r="BO1" s="127" t="s">
        <v>11524</v>
      </c>
      <c r="BP1" s="127" t="s">
        <v>11525</v>
      </c>
      <c r="BQ1" s="128" t="s">
        <v>11526</v>
      </c>
      <c r="BR1" s="129" t="s">
        <v>11527</v>
      </c>
      <c r="BS1" s="129" t="s">
        <v>11528</v>
      </c>
      <c r="BT1" s="129"/>
      <c r="BU1" s="182"/>
      <c r="BV1" s="182"/>
    </row>
    <row r="2" s="175" customFormat="true" ht="56.25" hidden="false" customHeight="false" outlineLevel="0" collapsed="false">
      <c r="A2" s="130" t="s">
        <v>11888</v>
      </c>
      <c r="B2" s="130" t="s">
        <v>11530</v>
      </c>
      <c r="C2" s="130" t="s">
        <v>11531</v>
      </c>
      <c r="D2" s="130" t="s">
        <v>11532</v>
      </c>
      <c r="E2" s="130" t="s">
        <v>11533</v>
      </c>
      <c r="F2" s="130" t="s">
        <v>11534</v>
      </c>
      <c r="G2" s="131" t="s">
        <v>11759</v>
      </c>
      <c r="H2" s="131" t="s">
        <v>11760</v>
      </c>
      <c r="I2" s="131" t="s">
        <v>11535</v>
      </c>
      <c r="J2" s="131" t="s">
        <v>11536</v>
      </c>
      <c r="K2" s="130" t="s">
        <v>11537</v>
      </c>
      <c r="L2" s="130" t="s">
        <v>11538</v>
      </c>
      <c r="M2" s="130" t="s">
        <v>11539</v>
      </c>
      <c r="N2" s="130" t="s">
        <v>11543</v>
      </c>
      <c r="O2" s="130" t="s">
        <v>11544</v>
      </c>
      <c r="P2" s="131" t="s">
        <v>11545</v>
      </c>
      <c r="Q2" s="130" t="s">
        <v>11546</v>
      </c>
      <c r="R2" s="130" t="s">
        <v>11547</v>
      </c>
      <c r="S2" s="130" t="s">
        <v>11548</v>
      </c>
      <c r="T2" s="130" t="s">
        <v>11549</v>
      </c>
      <c r="U2" s="130" t="s">
        <v>11550</v>
      </c>
      <c r="V2" s="130" t="s">
        <v>11889</v>
      </c>
      <c r="W2" s="130" t="s">
        <v>11890</v>
      </c>
      <c r="X2" s="130" t="s">
        <v>11891</v>
      </c>
      <c r="Y2" s="130" t="s">
        <v>11892</v>
      </c>
      <c r="Z2" s="130" t="s">
        <v>11552</v>
      </c>
      <c r="AA2" s="130" t="s">
        <v>11553</v>
      </c>
      <c r="AB2" s="130" t="s">
        <v>11893</v>
      </c>
      <c r="AC2" s="130" t="s">
        <v>11766</v>
      </c>
      <c r="AD2" s="130" t="s">
        <v>11767</v>
      </c>
      <c r="AE2" s="130" t="s">
        <v>11564</v>
      </c>
      <c r="AF2" s="130" t="s">
        <v>11565</v>
      </c>
      <c r="AG2" s="130" t="s">
        <v>11566</v>
      </c>
      <c r="AH2" s="130" t="s">
        <v>11567</v>
      </c>
      <c r="AI2" s="130" t="s">
        <v>11568</v>
      </c>
      <c r="AJ2" s="130" t="s">
        <v>11569</v>
      </c>
      <c r="AK2" s="130" t="s">
        <v>11570</v>
      </c>
      <c r="AL2" s="130" t="s">
        <v>11571</v>
      </c>
      <c r="AM2" s="130" t="s">
        <v>11769</v>
      </c>
      <c r="AN2" s="130" t="s">
        <v>11572</v>
      </c>
      <c r="AO2" s="130" t="s">
        <v>11574</v>
      </c>
      <c r="AP2" s="130" t="s">
        <v>11575</v>
      </c>
      <c r="AQ2" s="130" t="s">
        <v>11576</v>
      </c>
      <c r="AR2" s="130" t="s">
        <v>11577</v>
      </c>
      <c r="AS2" s="130" t="s">
        <v>11894</v>
      </c>
      <c r="AT2" s="130" t="s">
        <v>11772</v>
      </c>
      <c r="AU2" s="130" t="s">
        <v>11773</v>
      </c>
      <c r="AV2" s="130" t="s">
        <v>11582</v>
      </c>
      <c r="AW2" s="132"/>
      <c r="AX2" s="127"/>
      <c r="AY2" s="127"/>
      <c r="AZ2" s="135"/>
      <c r="BA2" s="135"/>
      <c r="BB2" s="133"/>
      <c r="BC2" s="135"/>
      <c r="BD2" s="135"/>
      <c r="BE2" s="135"/>
      <c r="BF2" s="135"/>
      <c r="BG2" s="135"/>
      <c r="BH2" s="135"/>
      <c r="BI2" s="135"/>
      <c r="BJ2" s="135"/>
      <c r="BK2" s="135"/>
      <c r="BL2" s="135"/>
      <c r="BM2" s="135"/>
      <c r="BN2" s="135"/>
      <c r="BO2" s="135"/>
      <c r="BP2" s="135"/>
      <c r="BQ2" s="129"/>
      <c r="BR2" s="129"/>
      <c r="BS2" s="129"/>
      <c r="BT2" s="129"/>
    </row>
    <row r="3" s="172" customFormat="true" ht="74.25" hidden="false" customHeight="true" outlineLevel="0" collapsed="false">
      <c r="A3" s="137" t="s">
        <v>11895</v>
      </c>
      <c r="B3" s="137" t="s">
        <v>11896</v>
      </c>
      <c r="C3" s="137" t="s">
        <v>11897</v>
      </c>
      <c r="D3" s="137" t="s">
        <v>11898</v>
      </c>
      <c r="E3" s="137" t="s">
        <v>11899</v>
      </c>
      <c r="F3" s="137" t="s">
        <v>11900</v>
      </c>
      <c r="G3" s="137" t="n">
        <v>111800</v>
      </c>
      <c r="H3" s="137" t="n">
        <v>111900</v>
      </c>
      <c r="I3" s="137" t="n">
        <v>112000</v>
      </c>
      <c r="J3" s="137" t="n">
        <v>112100</v>
      </c>
      <c r="K3" s="137" t="s">
        <v>11901</v>
      </c>
      <c r="L3" s="137" t="s">
        <v>11902</v>
      </c>
      <c r="M3" s="137" t="s">
        <v>11903</v>
      </c>
      <c r="N3" s="137" t="s">
        <v>11904</v>
      </c>
      <c r="O3" s="137" t="s">
        <v>11905</v>
      </c>
      <c r="P3" s="137" t="n">
        <v>112200</v>
      </c>
      <c r="Q3" s="137" t="s">
        <v>11906</v>
      </c>
      <c r="R3" s="137" t="s">
        <v>11907</v>
      </c>
      <c r="S3" s="137" t="s">
        <v>11908</v>
      </c>
      <c r="T3" s="137" t="s">
        <v>11909</v>
      </c>
      <c r="U3" s="137" t="s">
        <v>11910</v>
      </c>
      <c r="V3" s="137" t="s">
        <v>11911</v>
      </c>
      <c r="W3" s="137" t="s">
        <v>11912</v>
      </c>
      <c r="X3" s="137" t="s">
        <v>11913</v>
      </c>
      <c r="Y3" s="137" t="s">
        <v>11914</v>
      </c>
      <c r="Z3" s="137" t="s">
        <v>11915</v>
      </c>
      <c r="AA3" s="137" t="s">
        <v>11916</v>
      </c>
      <c r="AB3" s="137" t="s">
        <v>11917</v>
      </c>
      <c r="AC3" s="137" t="s">
        <v>11918</v>
      </c>
      <c r="AD3" s="137" t="s">
        <v>11919</v>
      </c>
      <c r="AE3" s="137" t="s">
        <v>11920</v>
      </c>
      <c r="AF3" s="137" t="s">
        <v>11921</v>
      </c>
      <c r="AG3" s="137" t="s">
        <v>11922</v>
      </c>
      <c r="AH3" s="137" t="s">
        <v>11923</v>
      </c>
      <c r="AI3" s="137" t="s">
        <v>11924</v>
      </c>
      <c r="AJ3" s="137" t="s">
        <v>11925</v>
      </c>
      <c r="AK3" s="137" t="s">
        <v>11926</v>
      </c>
      <c r="AL3" s="137" t="s">
        <v>11927</v>
      </c>
      <c r="AM3" s="137" t="s">
        <v>11928</v>
      </c>
      <c r="AN3" s="137" t="s">
        <v>11929</v>
      </c>
      <c r="AO3" s="137" t="s">
        <v>11930</v>
      </c>
      <c r="AP3" s="137" t="s">
        <v>11931</v>
      </c>
      <c r="AQ3" s="137" t="s">
        <v>11932</v>
      </c>
      <c r="AR3" s="137" t="s">
        <v>11933</v>
      </c>
      <c r="AS3" s="137" t="s">
        <v>11934</v>
      </c>
      <c r="AT3" s="137" t="s">
        <v>11935</v>
      </c>
      <c r="AU3" s="137" t="s">
        <v>11936</v>
      </c>
      <c r="AV3" s="137" t="s">
        <v>11937</v>
      </c>
      <c r="AW3" s="138"/>
      <c r="AX3" s="205"/>
      <c r="AY3" s="139"/>
      <c r="AZ3" s="139" t="s">
        <v>11634</v>
      </c>
      <c r="BA3" s="139" t="s">
        <v>11636</v>
      </c>
      <c r="BB3" s="139" t="s">
        <v>124</v>
      </c>
      <c r="BC3" s="139" t="s">
        <v>11473</v>
      </c>
      <c r="BD3" s="139" t="s">
        <v>11474</v>
      </c>
      <c r="BE3" s="139" t="s">
        <v>11637</v>
      </c>
      <c r="BF3" s="139" t="s">
        <v>11638</v>
      </c>
      <c r="BG3" s="139" t="s">
        <v>11639</v>
      </c>
      <c r="BH3" s="139" t="s">
        <v>11640</v>
      </c>
      <c r="BI3" s="139" t="s">
        <v>11641</v>
      </c>
      <c r="BJ3" s="139" t="s">
        <v>11642</v>
      </c>
      <c r="BK3" s="139" t="s">
        <v>11643</v>
      </c>
      <c r="BL3" s="139" t="s">
        <v>11938</v>
      </c>
      <c r="BM3" s="139" t="s">
        <v>11644</v>
      </c>
      <c r="BN3" s="139" t="s">
        <v>11645</v>
      </c>
      <c r="BO3" s="139" t="s">
        <v>11646</v>
      </c>
      <c r="BP3" s="139" t="s">
        <v>11647</v>
      </c>
      <c r="BQ3" s="140" t="s">
        <v>11648</v>
      </c>
      <c r="BR3" s="140" t="s">
        <v>11649</v>
      </c>
      <c r="BS3" s="140" t="s">
        <v>11650</v>
      </c>
      <c r="BT3" s="141"/>
    </row>
    <row r="4" customFormat="false" ht="15" hidden="false" customHeight="false" outlineLevel="0" collapsed="false">
      <c r="B4" s="167"/>
      <c r="D4" s="142"/>
      <c r="E4" s="142"/>
      <c r="T4" s="143"/>
      <c r="AU4" s="146"/>
      <c r="AX4" s="153" t="n">
        <f aca="false">IF(AND(D4&gt;4678396.48217382,D4&lt;4924789.13601513),0,1)</f>
        <v>1</v>
      </c>
      <c r="AY4" s="153" t="n">
        <f aca="false">IF(AND(E4&gt;1554744.35667513,E4&lt;1771650.40247209),0,1)</f>
        <v>1</v>
      </c>
      <c r="AZ4" s="155" t="n">
        <f aca="false">+IF(AN4&lt;3,IF(K4="",0,IF(K4&gt;0,0,1)),0)</f>
        <v>0</v>
      </c>
      <c r="BA4" s="204" t="n">
        <f aca="false">IF(AN4&lt;3,IF(AND(O4&gt;0,O4&lt;1000),0,1),0)</f>
        <v>1</v>
      </c>
      <c r="BB4" s="154" t="n">
        <f aca="false">IF(AN4&lt;3,IF(OR(P4="S",P4="N",P4=0,P4=1),0,1),0)</f>
        <v>0</v>
      </c>
      <c r="BC4" s="204" t="n">
        <f aca="false">IF(AN4&lt;3,IF(OR(Q4=9999,Q4&lt;=('[2]Input anno'!$A$1)),0,1),0)</f>
        <v>0</v>
      </c>
      <c r="BD4" s="204" t="n">
        <f aca="false">IF(AN4&lt;3,IF(OR(R4=9800,R4=9999,R4&lt;='[2]Input anno'!$A$1),0,1),0)</f>
        <v>0</v>
      </c>
      <c r="BE4" s="204" t="n">
        <f aca="false">+IF(AN4=3,IF(Q4='[2]Input anno'!$A$1,0,1),0)</f>
        <v>0</v>
      </c>
      <c r="BF4" s="155" t="n">
        <f aca="false">+IF(AN4&lt;3,IF(Q4&lt;&gt;9999,IF(Q4&lt;R4,0,1),0),0)</f>
        <v>1</v>
      </c>
      <c r="BG4" s="155" t="n">
        <f aca="false">+IF(AN4&lt;3,IF(U4=100,IF(T4="CONTINUO",0,1),IF(T4="CONTINUO",1,0)),0)</f>
        <v>0</v>
      </c>
      <c r="BH4" s="155" t="n">
        <f aca="false">+IF(AN4&lt;3,IF(U4=0,IF(Z4=0,0,1),IF(Z4&gt;0,0,1)),0)</f>
        <v>0</v>
      </c>
      <c r="BI4" s="153" t="n">
        <f aca="false">IF(AN4&gt;2,IF(Z4=0,0,1),IF(Z4&gt;0,IF(U4&gt;0,0,1),IF(U4=0,0,1)))</f>
        <v>0</v>
      </c>
      <c r="BJ4" s="204" t="n">
        <f aca="false">+IF(AN4&lt;3,IF(AA4&lt;=Z4,0,1),0)</f>
        <v>0</v>
      </c>
      <c r="BK4" s="204" t="n">
        <f aca="false">+IF(AN4&lt;3,IF(AND(AK4&lt;&gt;9800,AK4&lt;&gt;9999),IF(AK4&lt;AL4,0,1),0),0)</f>
        <v>1</v>
      </c>
      <c r="BL4" s="204" t="n">
        <f aca="false">+IF(AN4&lt;3,(IF(AJ4=1,IF(AND(AK4=9800,AL4=9800),0,1),0)),0)</f>
        <v>0</v>
      </c>
      <c r="BM4" s="204" t="n">
        <f aca="false">+IF(AN4&lt;3,IF(AND(AK4&lt;&gt;9800,AK4&lt;&gt;9999),IF(AK4&lt;='[2]Input anno'!$A$1,0,1),0),0)</f>
        <v>0</v>
      </c>
      <c r="BN4" s="155" t="n">
        <f aca="false">+IF(AN4&lt;3,IF(AND(AL4&lt;&gt;9800,AL4&lt;&gt;9999),IF(AL4&lt;='[2]Input anno'!$A$1,0,1),0),0)</f>
        <v>0</v>
      </c>
      <c r="BO4" s="155" t="n">
        <f aca="false">+IF(AN4&lt;3,IF(Q4&lt;&gt;9999,IF(Q4&gt;=2014,IF(AO4="A",0,1),0),IF(AO4="X",0,1)),0)</f>
        <v>0</v>
      </c>
      <c r="BP4" s="155" t="n">
        <f aca="false">+IF(AN4&lt;3,IF(R4&lt;9800,IF(R4&gt;=2014,IF(AP4="A",0,1),0),IF(R4=9999,IF(AP4="X",0,1),IF(AP4="A",0,1))),0)</f>
        <v>0</v>
      </c>
      <c r="BQ4" s="151" t="n">
        <f aca="false">+IF(AN4&lt;3,IF(AND(R4&lt;&gt;9800,R4&lt;&gt;9999),IF(AND(R4&gt;=2018,S4&lt;4),1,0),0),0)</f>
        <v>0</v>
      </c>
      <c r="BR4" s="151" t="n">
        <f aca="false">+IF(AN4&lt;3,IF(Q4=9999,0,IF(Q4&gt;=2014,IF(AND(R4&gt;Q4,S4&gt;=4),0,1),0)),0)</f>
        <v>0</v>
      </c>
      <c r="BS4" s="151" t="n">
        <f aca="false">+IF(AN4&lt;3,IF(Q4=9999,0,IF(Q4&gt;=2015,IF(COUNTBLANK(B4:AV4)=0,0,1),0)),0)</f>
        <v>0</v>
      </c>
      <c r="BT4" s="151"/>
      <c r="BU4" s="152" t="s">
        <v>11511</v>
      </c>
      <c r="BV4" s="152" t="str">
        <f aca="false">IF(SUM(AW:AW)=0,"OK","errore su coordinata Nord")</f>
        <v>OK</v>
      </c>
    </row>
    <row r="5" customFormat="false" ht="12.75" hidden="false" customHeight="false" outlineLevel="0" collapsed="false">
      <c r="D5" s="142"/>
      <c r="E5" s="142"/>
      <c r="T5" s="143"/>
      <c r="AU5" s="146"/>
      <c r="AX5" s="180"/>
      <c r="AY5" s="180"/>
      <c r="AZ5" s="155"/>
      <c r="BB5" s="154"/>
      <c r="BF5" s="155"/>
      <c r="BG5" s="155"/>
      <c r="BH5" s="155"/>
      <c r="BI5" s="153"/>
      <c r="BL5" s="204"/>
      <c r="BM5" s="204"/>
      <c r="BQ5" s="151"/>
      <c r="BR5" s="151"/>
      <c r="BS5" s="151"/>
      <c r="BT5" s="151"/>
      <c r="BU5" s="152" t="s">
        <v>11512</v>
      </c>
      <c r="BV5" s="152" t="str">
        <f aca="false">IF(SUM(AX:AX)=0,"OK","errore su coordinata Est")</f>
        <v>errore su coordinata Est</v>
      </c>
    </row>
    <row r="6" customFormat="false" ht="12.75" hidden="false" customHeight="false" outlineLevel="0" collapsed="false">
      <c r="D6" s="142"/>
      <c r="E6" s="142"/>
      <c r="T6" s="143"/>
      <c r="AU6" s="146"/>
      <c r="AX6" s="180"/>
      <c r="AY6" s="180"/>
      <c r="AZ6" s="155"/>
      <c r="BB6" s="154"/>
      <c r="BF6" s="155"/>
      <c r="BG6" s="155"/>
      <c r="BH6" s="155"/>
      <c r="BI6" s="153"/>
      <c r="BL6" s="204"/>
      <c r="BM6" s="204"/>
      <c r="BQ6" s="151"/>
      <c r="BR6" s="151"/>
      <c r="BS6" s="151"/>
      <c r="BT6" s="151"/>
      <c r="BU6" s="152" t="s">
        <v>11651</v>
      </c>
      <c r="BV6" s="152" t="str">
        <f aca="false">IF(SUM(AZ:AZ)=0,"OK","errore su QUOTA")</f>
        <v>OK</v>
      </c>
    </row>
    <row r="7" customFormat="false" ht="12.75" hidden="false" customHeight="false" outlineLevel="0" collapsed="false">
      <c r="D7" s="142"/>
      <c r="E7" s="142"/>
      <c r="T7" s="143"/>
      <c r="AU7" s="146"/>
      <c r="AX7" s="180"/>
      <c r="AY7" s="180"/>
      <c r="AZ7" s="155"/>
      <c r="BB7" s="154"/>
      <c r="BF7" s="155"/>
      <c r="BG7" s="155"/>
      <c r="BH7" s="155"/>
      <c r="BI7" s="153"/>
      <c r="BL7" s="204"/>
      <c r="BM7" s="204"/>
      <c r="BQ7" s="151"/>
      <c r="BR7" s="151"/>
      <c r="BS7" s="151"/>
      <c r="BT7" s="151"/>
      <c r="BU7" s="152" t="s">
        <v>11636</v>
      </c>
      <c r="BV7" s="152" t="str">
        <f aca="false">IF(SUM(BA:BA)=0,"OK","errore su portata concessa uso potabile")</f>
        <v>errore su portata concessa uso potabile</v>
      </c>
    </row>
    <row r="8" customFormat="false" ht="12.75" hidden="false" customHeight="false" outlineLevel="0" collapsed="false">
      <c r="D8" s="142"/>
      <c r="E8" s="142"/>
      <c r="T8" s="143"/>
      <c r="AU8" s="146"/>
      <c r="AX8" s="180"/>
      <c r="AY8" s="180"/>
      <c r="AZ8" s="155"/>
      <c r="BB8" s="154"/>
      <c r="BF8" s="155"/>
      <c r="BG8" s="155"/>
      <c r="BH8" s="155"/>
      <c r="BI8" s="153"/>
      <c r="BL8" s="204"/>
      <c r="BM8" s="204"/>
      <c r="BQ8" s="151"/>
      <c r="BR8" s="151"/>
      <c r="BS8" s="151"/>
      <c r="BT8" s="151"/>
      <c r="BU8" s="152" t="s">
        <v>124</v>
      </c>
      <c r="BV8" s="152" t="str">
        <f aca="false">IF(SUM(BB:BB)=0,"OK","errore compilazione campo")</f>
        <v>OK</v>
      </c>
    </row>
    <row r="9" customFormat="false" ht="12.75" hidden="false" customHeight="false" outlineLevel="0" collapsed="false">
      <c r="D9" s="142"/>
      <c r="E9" s="142"/>
      <c r="T9" s="143"/>
      <c r="AU9" s="146"/>
      <c r="AX9" s="180"/>
      <c r="AY9" s="180"/>
      <c r="AZ9" s="155"/>
      <c r="BB9" s="154"/>
      <c r="BF9" s="155"/>
      <c r="BG9" s="155"/>
      <c r="BH9" s="155"/>
      <c r="BI9" s="153"/>
      <c r="BL9" s="204"/>
      <c r="BM9" s="204"/>
      <c r="BQ9" s="151"/>
      <c r="BR9" s="151"/>
      <c r="BS9" s="151"/>
      <c r="BT9" s="151"/>
      <c r="BU9" s="152" t="s">
        <v>11473</v>
      </c>
      <c r="BV9" s="152" t="str">
        <f aca="false">IF(SUM(BC:BC)=0,"OK","errore su anno perforazione")</f>
        <v>OK</v>
      </c>
    </row>
    <row r="10" customFormat="false" ht="12.75" hidden="false" customHeight="false" outlineLevel="0" collapsed="false">
      <c r="D10" s="142"/>
      <c r="E10" s="142"/>
      <c r="T10" s="143"/>
      <c r="AU10" s="146"/>
      <c r="AX10" s="180"/>
      <c r="AY10" s="180"/>
      <c r="AZ10" s="155"/>
      <c r="BB10" s="154"/>
      <c r="BF10" s="155"/>
      <c r="BG10" s="155"/>
      <c r="BH10" s="155"/>
      <c r="BI10" s="153"/>
      <c r="BL10" s="204"/>
      <c r="BM10" s="204"/>
      <c r="BQ10" s="151"/>
      <c r="BR10" s="151"/>
      <c r="BS10" s="151"/>
      <c r="BT10" s="151"/>
      <c r="BU10" s="152" t="s">
        <v>11474</v>
      </c>
      <c r="BV10" s="152" t="str">
        <f aca="false">IF(SUM(BD:BD)=0,"OK","errore su anno ristrutturazione")</f>
        <v>OK</v>
      </c>
    </row>
    <row r="11" customFormat="false" ht="12.75" hidden="false" customHeight="false" outlineLevel="0" collapsed="false">
      <c r="D11" s="142"/>
      <c r="E11" s="142"/>
      <c r="T11" s="143"/>
      <c r="AU11" s="146"/>
      <c r="AX11" s="180"/>
      <c r="AY11" s="180"/>
      <c r="AZ11" s="155"/>
      <c r="BB11" s="154"/>
      <c r="BF11" s="155"/>
      <c r="BG11" s="155"/>
      <c r="BH11" s="155"/>
      <c r="BI11" s="153"/>
      <c r="BL11" s="204"/>
      <c r="BM11" s="204"/>
      <c r="BQ11" s="151"/>
      <c r="BR11" s="151"/>
      <c r="BS11" s="151"/>
      <c r="BT11" s="151"/>
      <c r="BU11" s="152" t="s">
        <v>11637</v>
      </c>
      <c r="BV11" s="152" t="str">
        <f aca="false">IF(SUM(BE:BE)=0,"OK","errore congruenza su anno costruzione pari a 3")</f>
        <v>OK</v>
      </c>
    </row>
    <row r="12" customFormat="false" ht="12.75" hidden="false" customHeight="false" outlineLevel="0" collapsed="false">
      <c r="D12" s="142"/>
      <c r="E12" s="142"/>
      <c r="T12" s="143"/>
      <c r="AU12" s="146"/>
      <c r="AX12" s="180"/>
      <c r="AY12" s="180"/>
      <c r="AZ12" s="155"/>
      <c r="BF12" s="155"/>
      <c r="BG12" s="155"/>
      <c r="BH12" s="155"/>
      <c r="BI12" s="153"/>
      <c r="BL12" s="204"/>
      <c r="BM12" s="204"/>
      <c r="BQ12" s="151"/>
      <c r="BR12" s="151"/>
      <c r="BS12" s="151"/>
      <c r="BT12" s="151"/>
      <c r="BU12" s="152" t="s">
        <v>11654</v>
      </c>
      <c r="BV12" s="152" t="str">
        <f aca="false">IF(SUM(BF:BF)=0,"OK","anno costruzione non congruente con anno ristrutturazione")</f>
        <v>anno costruzione non congruente con anno ristrutturazione</v>
      </c>
    </row>
    <row r="13" s="211" customFormat="true" ht="15.75" hidden="false" customHeight="false" outlineLevel="0" collapsed="false">
      <c r="A13" s="120"/>
      <c r="B13" s="120"/>
      <c r="C13" s="120"/>
      <c r="D13" s="142"/>
      <c r="E13" s="142"/>
      <c r="F13" s="120"/>
      <c r="G13" s="120"/>
      <c r="H13" s="120"/>
      <c r="I13" s="120"/>
      <c r="J13" s="120"/>
      <c r="K13" s="120"/>
      <c r="L13" s="120"/>
      <c r="M13" s="120"/>
      <c r="N13" s="120"/>
      <c r="O13" s="120"/>
      <c r="P13" s="120"/>
      <c r="Q13" s="120"/>
      <c r="R13" s="120"/>
      <c r="S13" s="120"/>
      <c r="T13" s="143"/>
      <c r="U13" s="120"/>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46"/>
      <c r="AX13" s="180"/>
      <c r="AY13" s="180"/>
      <c r="AZ13" s="155"/>
      <c r="BA13" s="204"/>
      <c r="BC13" s="204"/>
      <c r="BD13" s="204"/>
      <c r="BE13" s="204"/>
      <c r="BF13" s="155"/>
      <c r="BG13" s="155"/>
      <c r="BH13" s="155"/>
      <c r="BI13" s="153"/>
      <c r="BJ13" s="204"/>
      <c r="BK13" s="204"/>
      <c r="BL13" s="204"/>
      <c r="BM13" s="204"/>
      <c r="BN13" s="155"/>
      <c r="BO13" s="155"/>
      <c r="BP13" s="155"/>
      <c r="BQ13" s="151"/>
      <c r="BR13" s="151"/>
      <c r="BS13" s="151"/>
      <c r="BT13" s="151"/>
      <c r="BU13" s="159" t="s">
        <v>11639</v>
      </c>
      <c r="BV13" s="152" t="str">
        <f aca="false">IF(SUM(BG:BG)=0,"OK","tipo utilizzo non congruente con %utilizzo")</f>
        <v>OK</v>
      </c>
      <c r="BW13" s="212"/>
      <c r="BX13" s="213"/>
      <c r="BY13" s="213"/>
      <c r="BZ13" s="213"/>
      <c r="CA13" s="213"/>
      <c r="CB13" s="213"/>
      <c r="CC13" s="213"/>
      <c r="CD13" s="213"/>
      <c r="CE13" s="213"/>
    </row>
    <row r="14" customFormat="false" ht="12.75" hidden="false" customHeight="false" outlineLevel="0" collapsed="false">
      <c r="D14" s="142"/>
      <c r="E14" s="142"/>
      <c r="T14" s="143"/>
      <c r="AU14" s="146"/>
      <c r="AX14" s="180"/>
      <c r="AY14" s="180"/>
      <c r="AZ14" s="155"/>
      <c r="BB14" s="156"/>
      <c r="BF14" s="155"/>
      <c r="BG14" s="155"/>
      <c r="BH14" s="155"/>
      <c r="BI14" s="153"/>
      <c r="BL14" s="204"/>
      <c r="BM14" s="204"/>
      <c r="BQ14" s="151"/>
      <c r="BR14" s="151"/>
      <c r="BS14" s="151"/>
      <c r="BT14" s="151"/>
      <c r="BU14" s="152" t="s">
        <v>11640</v>
      </c>
      <c r="BV14" s="152" t="str">
        <f aca="false">IF(SUM(BH:BH)=0,"OK","utilizzo non congruente con volumi")</f>
        <v>OK</v>
      </c>
    </row>
    <row r="15" customFormat="false" ht="12.75" hidden="false" customHeight="false" outlineLevel="0" collapsed="false">
      <c r="D15" s="142"/>
      <c r="E15" s="142"/>
      <c r="T15" s="143"/>
      <c r="AU15" s="146"/>
      <c r="AX15" s="180"/>
      <c r="AY15" s="180"/>
      <c r="AZ15" s="155"/>
      <c r="BB15" s="154"/>
      <c r="BF15" s="155"/>
      <c r="BG15" s="155"/>
      <c r="BH15" s="155"/>
      <c r="BI15" s="153"/>
      <c r="BL15" s="204"/>
      <c r="BM15" s="204"/>
      <c r="BQ15" s="151"/>
      <c r="BR15" s="151"/>
      <c r="BS15" s="151"/>
      <c r="BT15" s="151"/>
      <c r="BU15" s="214" t="s">
        <v>11641</v>
      </c>
      <c r="BV15" s="214" t="str">
        <f aca="false">IF(SUM(BI:BI)=0,"OK","volumi non congruenti con stato opera")</f>
        <v>OK</v>
      </c>
      <c r="BW15" s="215"/>
    </row>
    <row r="16" customFormat="false" ht="12.75" hidden="false" customHeight="false" outlineLevel="0" collapsed="false">
      <c r="D16" s="142"/>
      <c r="E16" s="142"/>
      <c r="T16" s="143"/>
      <c r="AU16" s="146"/>
      <c r="AX16" s="180"/>
      <c r="AY16" s="180"/>
      <c r="AZ16" s="155"/>
      <c r="BB16" s="154"/>
      <c r="BF16" s="155"/>
      <c r="BG16" s="155"/>
      <c r="BH16" s="155"/>
      <c r="BI16" s="153"/>
      <c r="BL16" s="204"/>
      <c r="BM16" s="204"/>
      <c r="BQ16" s="151"/>
      <c r="BR16" s="151"/>
      <c r="BS16" s="151"/>
      <c r="BT16" s="151"/>
      <c r="BU16" s="152" t="s">
        <v>11642</v>
      </c>
      <c r="BV16" s="152" t="str">
        <f aca="false">IF(SUM(BJ:BJ)=0,"OK","Volumi immessi in rete non congruenti con volumi prelevati")</f>
        <v>OK</v>
      </c>
    </row>
    <row r="17" customFormat="false" ht="12.75" hidden="false" customHeight="false" outlineLevel="0" collapsed="false">
      <c r="D17" s="142"/>
      <c r="E17" s="142"/>
      <c r="T17" s="143"/>
      <c r="AU17" s="146"/>
      <c r="AX17" s="180"/>
      <c r="AY17" s="180"/>
      <c r="AZ17" s="155"/>
      <c r="BB17" s="154"/>
      <c r="BF17" s="155"/>
      <c r="BG17" s="155"/>
      <c r="BH17" s="155"/>
      <c r="BI17" s="153"/>
      <c r="BL17" s="204"/>
      <c r="BM17" s="204"/>
      <c r="BQ17" s="151"/>
      <c r="BR17" s="151"/>
      <c r="BS17" s="151"/>
      <c r="BT17" s="151"/>
      <c r="BU17" s="152" t="s">
        <v>11939</v>
      </c>
      <c r="BV17" s="152" t="str">
        <f aca="false">IF(SUM(BL:BL)=0,"OK","Errori di congruenza sulla terna di clorazione")</f>
        <v>OK</v>
      </c>
      <c r="BW17" s="215"/>
    </row>
    <row r="18" customFormat="false" ht="12.75" hidden="false" customHeight="false" outlineLevel="0" collapsed="false">
      <c r="D18" s="142"/>
      <c r="E18" s="142"/>
      <c r="T18" s="143"/>
      <c r="AU18" s="146"/>
      <c r="AX18" s="180"/>
      <c r="AY18" s="180"/>
      <c r="AZ18" s="155"/>
      <c r="BB18" s="154"/>
      <c r="BF18" s="155"/>
      <c r="BG18" s="155"/>
      <c r="BH18" s="155"/>
      <c r="BI18" s="153"/>
      <c r="BL18" s="204"/>
      <c r="BM18" s="204"/>
      <c r="BQ18" s="151"/>
      <c r="BR18" s="151"/>
      <c r="BS18" s="151"/>
      <c r="BT18" s="151"/>
      <c r="BU18" s="152" t="s">
        <v>11643</v>
      </c>
      <c r="BV18" s="152" t="str">
        <f aca="false">IF(SUM(BK:BK)=0,"OK","anno installaz cloratore non congruente con anno di ristrutt cloratore")</f>
        <v>anno installaz cloratore non congruente con anno di ristrutt cloratore</v>
      </c>
    </row>
    <row r="19" customFormat="false" ht="12.75" hidden="false" customHeight="false" outlineLevel="0" collapsed="false">
      <c r="D19" s="142"/>
      <c r="E19" s="142"/>
      <c r="T19" s="143"/>
      <c r="AU19" s="146"/>
      <c r="AX19" s="180"/>
      <c r="AY19" s="180"/>
      <c r="AZ19" s="155"/>
      <c r="BB19" s="154"/>
      <c r="BF19" s="155"/>
      <c r="BG19" s="155"/>
      <c r="BH19" s="155"/>
      <c r="BI19" s="153"/>
      <c r="BL19" s="204"/>
      <c r="BM19" s="204"/>
      <c r="BQ19" s="151"/>
      <c r="BR19" s="151"/>
      <c r="BS19" s="151"/>
      <c r="BT19" s="151"/>
      <c r="BU19" s="152" t="s">
        <v>11644</v>
      </c>
      <c r="BV19" s="152" t="str">
        <f aca="false">IF(SUM(BM:BM)=0,"OK","anno installaz cloratore non corretto")</f>
        <v>OK</v>
      </c>
    </row>
    <row r="20" customFormat="false" ht="12.75" hidden="false" customHeight="false" outlineLevel="0" collapsed="false">
      <c r="D20" s="142"/>
      <c r="E20" s="142"/>
      <c r="T20" s="143"/>
      <c r="AU20" s="146"/>
      <c r="AX20" s="180"/>
      <c r="AY20" s="180"/>
      <c r="AZ20" s="155"/>
      <c r="BB20" s="154"/>
      <c r="BF20" s="155"/>
      <c r="BG20" s="155"/>
      <c r="BH20" s="155"/>
      <c r="BI20" s="153"/>
      <c r="BL20" s="204"/>
      <c r="BM20" s="204"/>
      <c r="BQ20" s="151"/>
      <c r="BR20" s="151"/>
      <c r="BS20" s="151"/>
      <c r="BT20" s="151"/>
      <c r="BU20" s="152" t="s">
        <v>11645</v>
      </c>
      <c r="BV20" s="152" t="str">
        <f aca="false">IF(SUM(BN:BN)=0,"OK","anno ristruttur cloratore non corretto")</f>
        <v>OK</v>
      </c>
    </row>
    <row r="21" customFormat="false" ht="12.75" hidden="false" customHeight="false" outlineLevel="0" collapsed="false">
      <c r="D21" s="142"/>
      <c r="E21" s="142"/>
      <c r="T21" s="143"/>
      <c r="AU21" s="146"/>
      <c r="AX21" s="180"/>
      <c r="AY21" s="180"/>
      <c r="AZ21" s="155"/>
      <c r="BB21" s="154"/>
      <c r="BF21" s="155"/>
      <c r="BG21" s="155"/>
      <c r="BH21" s="155"/>
      <c r="BI21" s="153"/>
      <c r="BL21" s="204"/>
      <c r="BM21" s="204"/>
      <c r="BQ21" s="151"/>
      <c r="BR21" s="151"/>
      <c r="BS21" s="151"/>
      <c r="BT21" s="151"/>
      <c r="BU21" s="159" t="s">
        <v>11940</v>
      </c>
      <c r="BV21" s="152" t="str">
        <f aca="false">IF(SUM(BO:BO)=0,"OK","indice di confidenza non congruente con anno di costruzione")</f>
        <v>OK</v>
      </c>
      <c r="BW21" s="158"/>
    </row>
    <row r="22" customFormat="false" ht="12.75" hidden="false" customHeight="false" outlineLevel="0" collapsed="false">
      <c r="D22" s="142"/>
      <c r="E22" s="142"/>
      <c r="T22" s="143"/>
      <c r="AU22" s="146"/>
      <c r="AX22" s="180"/>
      <c r="AY22" s="180"/>
      <c r="AZ22" s="155"/>
      <c r="BB22" s="154"/>
      <c r="BF22" s="155"/>
      <c r="BG22" s="155"/>
      <c r="BH22" s="155"/>
      <c r="BI22" s="153"/>
      <c r="BL22" s="204"/>
      <c r="BM22" s="204"/>
      <c r="BQ22" s="151"/>
      <c r="BR22" s="151"/>
      <c r="BS22" s="151"/>
      <c r="BT22" s="151"/>
      <c r="BU22" s="159" t="s">
        <v>11647</v>
      </c>
      <c r="BV22" s="152" t="str">
        <f aca="false">IF(SUM(BP:BP)=0,"OK","indice di confidenza non congruente con anno di ristrutturazione")</f>
        <v>OK</v>
      </c>
    </row>
    <row r="23" customFormat="false" ht="12.75" hidden="false" customHeight="false" outlineLevel="0" collapsed="false">
      <c r="D23" s="142"/>
      <c r="E23" s="142"/>
      <c r="T23" s="143"/>
      <c r="AU23" s="146"/>
      <c r="AX23" s="180"/>
      <c r="AY23" s="180"/>
      <c r="AZ23" s="155"/>
      <c r="BB23" s="154"/>
      <c r="BF23" s="155"/>
      <c r="BG23" s="155"/>
      <c r="BH23" s="155"/>
      <c r="BI23" s="153"/>
      <c r="BL23" s="204"/>
      <c r="BM23" s="204"/>
      <c r="BQ23" s="151"/>
      <c r="BR23" s="151"/>
      <c r="BS23" s="151"/>
      <c r="BT23" s="151"/>
      <c r="BU23" s="161" t="s">
        <v>11655</v>
      </c>
      <c r="BV23" s="161" t="str">
        <f aca="false">IF(SUM(BQ:BQ)=0,"OK","conservazione non congruente con anno di ristrutturazione &gt;=2018")</f>
        <v>OK</v>
      </c>
    </row>
    <row r="24" customFormat="false" ht="12.75" hidden="false" customHeight="false" outlineLevel="0" collapsed="false">
      <c r="D24" s="142"/>
      <c r="E24" s="142"/>
      <c r="T24" s="143"/>
      <c r="AU24" s="146"/>
      <c r="AX24" s="180"/>
      <c r="AY24" s="180"/>
      <c r="AZ24" s="155"/>
      <c r="BB24" s="154"/>
      <c r="BF24" s="155"/>
      <c r="BG24" s="155"/>
      <c r="BH24" s="155"/>
      <c r="BI24" s="153"/>
      <c r="BL24" s="204"/>
      <c r="BM24" s="204"/>
      <c r="BQ24" s="151"/>
      <c r="BR24" s="151"/>
      <c r="BS24" s="151"/>
      <c r="BT24" s="151"/>
      <c r="BU24" s="162" t="s">
        <v>11649</v>
      </c>
      <c r="BV24" s="161" t="str">
        <f aca="false">IF(SUM(BR:BR)=0,"OK","Anno ristrutt. e/o stato di conservazione non congruenti con anno di costruzione &gt;=2014")</f>
        <v>OK</v>
      </c>
    </row>
    <row r="25" customFormat="false" ht="12.75" hidden="false" customHeight="false" outlineLevel="0" collapsed="false">
      <c r="D25" s="142"/>
      <c r="E25" s="142"/>
      <c r="T25" s="143"/>
      <c r="AU25" s="146"/>
      <c r="AX25" s="180"/>
      <c r="AY25" s="180"/>
      <c r="AZ25" s="155"/>
      <c r="BB25" s="154"/>
      <c r="BF25" s="155"/>
      <c r="BG25" s="155"/>
      <c r="BH25" s="155"/>
      <c r="BI25" s="153"/>
      <c r="BL25" s="204"/>
      <c r="BM25" s="204"/>
      <c r="BQ25" s="151"/>
      <c r="BR25" s="151"/>
      <c r="BS25" s="151"/>
      <c r="BT25" s="151"/>
      <c r="BU25" s="162" t="s">
        <v>11650</v>
      </c>
      <c r="BV25" s="161" t="str">
        <f aca="false">IF(SUM(BS:BS)=0,"OK","Errore: celle vuote in corrispondenza di opera costruita in anno &gt;=2015")</f>
        <v>OK</v>
      </c>
    </row>
    <row r="26" customFormat="false" ht="12.75" hidden="false" customHeight="false" outlineLevel="0" collapsed="false">
      <c r="D26" s="142"/>
      <c r="E26" s="142"/>
      <c r="T26" s="143"/>
      <c r="AU26" s="146"/>
      <c r="AX26" s="180"/>
      <c r="AY26" s="180"/>
      <c r="AZ26" s="155"/>
      <c r="BB26" s="154"/>
      <c r="BF26" s="155"/>
      <c r="BG26" s="155"/>
      <c r="BH26" s="155"/>
      <c r="BI26" s="153"/>
      <c r="BL26" s="204"/>
      <c r="BM26" s="204"/>
      <c r="BQ26" s="151"/>
      <c r="BR26" s="151"/>
      <c r="BS26" s="151"/>
      <c r="BT26" s="151"/>
    </row>
    <row r="27" customFormat="false" ht="12.75" hidden="false" customHeight="false" outlineLevel="0" collapsed="false">
      <c r="D27" s="142"/>
      <c r="E27" s="142"/>
      <c r="T27" s="143"/>
      <c r="AU27" s="146"/>
      <c r="AX27" s="180"/>
      <c r="AY27" s="180"/>
      <c r="AZ27" s="155"/>
      <c r="BB27" s="154"/>
      <c r="BF27" s="155"/>
      <c r="BG27" s="155"/>
      <c r="BH27" s="155"/>
      <c r="BI27" s="153"/>
      <c r="BL27" s="204"/>
      <c r="BM27" s="204"/>
      <c r="BQ27" s="151"/>
      <c r="BR27" s="151"/>
      <c r="BS27" s="151"/>
      <c r="BT27" s="151"/>
    </row>
    <row r="28" customFormat="false" ht="12.75" hidden="false" customHeight="false" outlineLevel="0" collapsed="false">
      <c r="D28" s="142"/>
      <c r="E28" s="142"/>
      <c r="T28" s="143"/>
      <c r="AU28" s="146"/>
      <c r="AX28" s="180"/>
      <c r="AY28" s="180"/>
      <c r="AZ28" s="155"/>
      <c r="BB28" s="154"/>
      <c r="BF28" s="155"/>
      <c r="BG28" s="155"/>
      <c r="BH28" s="155"/>
      <c r="BI28" s="153"/>
      <c r="BL28" s="204"/>
      <c r="BM28" s="204"/>
      <c r="BQ28" s="151"/>
      <c r="BR28" s="151"/>
      <c r="BS28" s="151"/>
      <c r="BT28" s="151"/>
    </row>
    <row r="29" customFormat="false" ht="12.75" hidden="false" customHeight="false" outlineLevel="0" collapsed="false">
      <c r="D29" s="142"/>
      <c r="E29" s="142"/>
      <c r="T29" s="143"/>
      <c r="AU29" s="146"/>
      <c r="AX29" s="180"/>
      <c r="AY29" s="180"/>
      <c r="AZ29" s="155"/>
      <c r="BB29" s="154"/>
      <c r="BF29" s="155"/>
      <c r="BG29" s="155"/>
      <c r="BH29" s="155"/>
      <c r="BI29" s="153"/>
      <c r="BL29" s="204"/>
      <c r="BM29" s="204"/>
      <c r="BQ29" s="151"/>
      <c r="BR29" s="151"/>
      <c r="BS29" s="151"/>
      <c r="BT29" s="151"/>
    </row>
    <row r="30" customFormat="false" ht="12.75" hidden="false" customHeight="false" outlineLevel="0" collapsed="false">
      <c r="D30" s="142"/>
      <c r="E30" s="142"/>
      <c r="T30" s="143"/>
      <c r="AU30" s="146"/>
      <c r="AX30" s="180"/>
      <c r="AY30" s="180"/>
      <c r="AZ30" s="155"/>
      <c r="BB30" s="154"/>
      <c r="BF30" s="155"/>
      <c r="BG30" s="155"/>
      <c r="BH30" s="155"/>
      <c r="BI30" s="153"/>
      <c r="BL30" s="204"/>
      <c r="BM30" s="204"/>
      <c r="BQ30" s="151"/>
      <c r="BR30" s="151"/>
      <c r="BS30" s="151"/>
      <c r="BT30" s="151"/>
    </row>
    <row r="31" customFormat="false" ht="12.75" hidden="false" customHeight="false" outlineLevel="0" collapsed="false">
      <c r="D31" s="142"/>
      <c r="E31" s="142"/>
      <c r="T31" s="143"/>
      <c r="AU31" s="146"/>
      <c r="AX31" s="180"/>
      <c r="AY31" s="180"/>
      <c r="AZ31" s="155"/>
      <c r="BB31" s="154"/>
      <c r="BF31" s="155"/>
      <c r="BG31" s="155"/>
      <c r="BH31" s="155"/>
      <c r="BI31" s="153"/>
      <c r="BL31" s="204"/>
      <c r="BM31" s="204"/>
      <c r="BQ31" s="151"/>
      <c r="BR31" s="151"/>
      <c r="BS31" s="151"/>
      <c r="BT31" s="151"/>
    </row>
    <row r="32" customFormat="false" ht="12.75" hidden="false" customHeight="false" outlineLevel="0" collapsed="false">
      <c r="D32" s="142"/>
      <c r="E32" s="142"/>
      <c r="T32" s="143"/>
      <c r="AU32" s="146"/>
      <c r="AX32" s="180"/>
      <c r="AY32" s="180"/>
      <c r="AZ32" s="155"/>
      <c r="BB32" s="154"/>
      <c r="BF32" s="155"/>
      <c r="BG32" s="155"/>
      <c r="BH32" s="155"/>
      <c r="BI32" s="153"/>
      <c r="BL32" s="204"/>
      <c r="BM32" s="204"/>
      <c r="BQ32" s="151"/>
      <c r="BR32" s="151"/>
      <c r="BS32" s="151"/>
      <c r="BT32" s="151"/>
    </row>
    <row r="33" customFormat="false" ht="12.75" hidden="false" customHeight="false" outlineLevel="0" collapsed="false">
      <c r="D33" s="142"/>
      <c r="E33" s="142"/>
      <c r="T33" s="143"/>
      <c r="AU33" s="146"/>
      <c r="AX33" s="180"/>
      <c r="AY33" s="180"/>
      <c r="AZ33" s="155"/>
      <c r="BB33" s="154"/>
      <c r="BF33" s="155"/>
      <c r="BG33" s="155"/>
      <c r="BH33" s="155"/>
      <c r="BI33" s="153"/>
      <c r="BL33" s="204"/>
      <c r="BM33" s="204"/>
      <c r="BQ33" s="151"/>
      <c r="BR33" s="151"/>
      <c r="BS33" s="151"/>
      <c r="BT33" s="151"/>
    </row>
    <row r="34" customFormat="false" ht="12.75" hidden="false" customHeight="false" outlineLevel="0" collapsed="false">
      <c r="D34" s="142"/>
      <c r="E34" s="142"/>
      <c r="T34" s="143"/>
      <c r="AU34" s="146"/>
      <c r="AX34" s="180"/>
      <c r="AY34" s="180"/>
      <c r="AZ34" s="155"/>
      <c r="BB34" s="154"/>
      <c r="BF34" s="155"/>
      <c r="BG34" s="155"/>
      <c r="BH34" s="155"/>
      <c r="BI34" s="153"/>
      <c r="BL34" s="204"/>
      <c r="BM34" s="204"/>
      <c r="BQ34" s="151"/>
      <c r="BR34" s="151"/>
      <c r="BS34" s="151"/>
      <c r="BT34" s="151"/>
    </row>
    <row r="35" customFormat="false" ht="12.75" hidden="false" customHeight="false" outlineLevel="0" collapsed="false">
      <c r="D35" s="142"/>
      <c r="E35" s="142"/>
      <c r="T35" s="143"/>
      <c r="AU35" s="146"/>
      <c r="AX35" s="180"/>
      <c r="AY35" s="180"/>
      <c r="AZ35" s="155"/>
      <c r="BB35" s="154"/>
      <c r="BF35" s="155"/>
      <c r="BG35" s="155"/>
      <c r="BH35" s="155"/>
      <c r="BI35" s="153"/>
      <c r="BL35" s="204"/>
      <c r="BM35" s="204"/>
      <c r="BQ35" s="151"/>
      <c r="BR35" s="151"/>
      <c r="BS35" s="151"/>
      <c r="BT35" s="151"/>
    </row>
    <row r="36" customFormat="false" ht="12.75" hidden="false" customHeight="false" outlineLevel="0" collapsed="false">
      <c r="D36" s="142"/>
      <c r="E36" s="142"/>
      <c r="T36" s="143"/>
      <c r="AU36" s="146"/>
      <c r="AX36" s="180"/>
      <c r="AY36" s="180"/>
      <c r="AZ36" s="155"/>
      <c r="BB36" s="154"/>
      <c r="BF36" s="155"/>
      <c r="BG36" s="155"/>
      <c r="BH36" s="155"/>
      <c r="BI36" s="153"/>
      <c r="BL36" s="204"/>
      <c r="BM36" s="204"/>
      <c r="BQ36" s="151"/>
      <c r="BR36" s="151"/>
      <c r="BS36" s="151"/>
      <c r="BT36" s="151"/>
    </row>
    <row r="37" customFormat="false" ht="12.75" hidden="false" customHeight="false" outlineLevel="0" collapsed="false">
      <c r="D37" s="142"/>
      <c r="E37" s="142"/>
      <c r="T37" s="143"/>
      <c r="AU37" s="146"/>
      <c r="AX37" s="180"/>
      <c r="AY37" s="180"/>
      <c r="AZ37" s="155"/>
      <c r="BB37" s="154"/>
      <c r="BF37" s="155"/>
      <c r="BG37" s="155"/>
      <c r="BH37" s="155"/>
      <c r="BI37" s="153"/>
      <c r="BL37" s="204"/>
      <c r="BM37" s="204"/>
      <c r="BQ37" s="151"/>
      <c r="BR37" s="151"/>
      <c r="BS37" s="151"/>
      <c r="BT37" s="151"/>
    </row>
    <row r="38" customFormat="false" ht="12.75" hidden="false" customHeight="false" outlineLevel="0" collapsed="false">
      <c r="D38" s="142"/>
      <c r="E38" s="142"/>
      <c r="T38" s="143"/>
      <c r="AU38" s="146"/>
      <c r="AX38" s="180"/>
      <c r="AY38" s="180"/>
      <c r="AZ38" s="155"/>
      <c r="BB38" s="154"/>
      <c r="BF38" s="155"/>
      <c r="BG38" s="155"/>
      <c r="BH38" s="155"/>
      <c r="BI38" s="153"/>
      <c r="BL38" s="204"/>
      <c r="BM38" s="204"/>
      <c r="BQ38" s="151"/>
      <c r="BR38" s="151"/>
      <c r="BS38" s="151"/>
      <c r="BT38" s="151"/>
    </row>
    <row r="39" customFormat="false" ht="12.75" hidden="false" customHeight="false" outlineLevel="0" collapsed="false">
      <c r="D39" s="142"/>
      <c r="E39" s="142"/>
      <c r="T39" s="143"/>
      <c r="AU39" s="146"/>
      <c r="AX39" s="180"/>
      <c r="AY39" s="180"/>
      <c r="AZ39" s="155"/>
      <c r="BB39" s="154"/>
      <c r="BF39" s="155"/>
      <c r="BG39" s="155"/>
      <c r="BH39" s="155"/>
      <c r="BI39" s="153"/>
      <c r="BL39" s="204"/>
      <c r="BM39" s="204"/>
      <c r="BQ39" s="151"/>
      <c r="BR39" s="151"/>
      <c r="BS39" s="151"/>
      <c r="BT39" s="151"/>
    </row>
    <row r="40" customFormat="false" ht="12.75" hidden="false" customHeight="false" outlineLevel="0" collapsed="false">
      <c r="D40" s="142"/>
      <c r="E40" s="142"/>
      <c r="T40" s="143"/>
      <c r="AU40" s="146"/>
      <c r="AX40" s="180"/>
      <c r="AY40" s="180"/>
      <c r="AZ40" s="155"/>
      <c r="BB40" s="154"/>
      <c r="BF40" s="155"/>
      <c r="BG40" s="155"/>
      <c r="BH40" s="155"/>
      <c r="BI40" s="153"/>
      <c r="BL40" s="204"/>
      <c r="BM40" s="204"/>
      <c r="BQ40" s="151"/>
      <c r="BR40" s="151"/>
      <c r="BS40" s="151"/>
      <c r="BT40" s="151"/>
    </row>
    <row r="41" customFormat="false" ht="12.75" hidden="false" customHeight="false" outlineLevel="0" collapsed="false">
      <c r="D41" s="142"/>
      <c r="E41" s="142"/>
      <c r="T41" s="143"/>
      <c r="AU41" s="146"/>
      <c r="AX41" s="180"/>
      <c r="AY41" s="180"/>
      <c r="AZ41" s="155"/>
      <c r="BB41" s="154"/>
      <c r="BF41" s="155"/>
      <c r="BG41" s="155"/>
      <c r="BH41" s="155"/>
      <c r="BI41" s="153"/>
      <c r="BL41" s="204"/>
      <c r="BM41" s="204"/>
      <c r="BQ41" s="151"/>
      <c r="BR41" s="151"/>
      <c r="BS41" s="151"/>
      <c r="BT41" s="151"/>
    </row>
    <row r="42" customFormat="false" ht="12.75" hidden="false" customHeight="false" outlineLevel="0" collapsed="false">
      <c r="D42" s="142"/>
      <c r="E42" s="142"/>
      <c r="T42" s="143"/>
      <c r="AU42" s="146"/>
      <c r="AX42" s="180"/>
      <c r="AY42" s="180"/>
      <c r="AZ42" s="155"/>
      <c r="BB42" s="154"/>
      <c r="BF42" s="155"/>
      <c r="BG42" s="155"/>
      <c r="BH42" s="155"/>
      <c r="BI42" s="153"/>
      <c r="BL42" s="204"/>
      <c r="BM42" s="204"/>
      <c r="BQ42" s="151"/>
      <c r="BR42" s="151"/>
      <c r="BS42" s="151"/>
      <c r="BT42" s="151"/>
    </row>
    <row r="43" customFormat="false" ht="12.75" hidden="false" customHeight="false" outlineLevel="0" collapsed="false">
      <c r="D43" s="142"/>
      <c r="E43" s="142"/>
      <c r="T43" s="143"/>
      <c r="AU43" s="146"/>
      <c r="AX43" s="180"/>
      <c r="AY43" s="180"/>
      <c r="AZ43" s="155"/>
      <c r="BB43" s="154"/>
      <c r="BF43" s="155"/>
      <c r="BG43" s="155"/>
      <c r="BH43" s="155"/>
      <c r="BI43" s="153"/>
      <c r="BL43" s="204"/>
      <c r="BM43" s="204"/>
      <c r="BQ43" s="151"/>
      <c r="BR43" s="151"/>
      <c r="BS43" s="151"/>
      <c r="BT43" s="151"/>
    </row>
    <row r="44" customFormat="false" ht="12.75" hidden="false" customHeight="false" outlineLevel="0" collapsed="false">
      <c r="D44" s="142"/>
      <c r="E44" s="142"/>
      <c r="T44" s="143"/>
      <c r="AU44" s="146"/>
      <c r="AX44" s="180"/>
      <c r="AY44" s="180"/>
      <c r="AZ44" s="155"/>
      <c r="BB44" s="154"/>
      <c r="BF44" s="155"/>
      <c r="BG44" s="155"/>
      <c r="BH44" s="155"/>
      <c r="BI44" s="153"/>
      <c r="BL44" s="204"/>
      <c r="BM44" s="204"/>
      <c r="BQ44" s="151"/>
      <c r="BR44" s="151"/>
      <c r="BS44" s="151"/>
      <c r="BT44" s="151"/>
    </row>
    <row r="45" customFormat="false" ht="12.75" hidden="false" customHeight="false" outlineLevel="0" collapsed="false">
      <c r="D45" s="142"/>
      <c r="E45" s="142"/>
      <c r="T45" s="143"/>
      <c r="AU45" s="146"/>
      <c r="AX45" s="180"/>
      <c r="AY45" s="180"/>
      <c r="AZ45" s="155"/>
      <c r="BB45" s="154"/>
      <c r="BF45" s="155"/>
      <c r="BG45" s="155"/>
      <c r="BH45" s="155"/>
      <c r="BI45" s="153"/>
      <c r="BL45" s="204"/>
      <c r="BM45" s="204"/>
      <c r="BQ45" s="151"/>
      <c r="BR45" s="151"/>
      <c r="BS45" s="151"/>
      <c r="BT45" s="151"/>
    </row>
    <row r="46" customFormat="false" ht="12.75" hidden="false" customHeight="false" outlineLevel="0" collapsed="false">
      <c r="D46" s="142"/>
      <c r="E46" s="142"/>
      <c r="T46" s="143"/>
      <c r="AU46" s="146"/>
      <c r="AX46" s="180"/>
      <c r="AY46" s="180"/>
      <c r="AZ46" s="155"/>
      <c r="BB46" s="154"/>
      <c r="BF46" s="155"/>
      <c r="BG46" s="155"/>
      <c r="BH46" s="155"/>
      <c r="BI46" s="153"/>
      <c r="BL46" s="204"/>
      <c r="BM46" s="204"/>
      <c r="BQ46" s="151"/>
      <c r="BR46" s="151"/>
      <c r="BS46" s="151"/>
      <c r="BT46" s="151"/>
    </row>
    <row r="47" customFormat="false" ht="12.75" hidden="false" customHeight="false" outlineLevel="0" collapsed="false">
      <c r="D47" s="142"/>
      <c r="E47" s="142"/>
      <c r="T47" s="143"/>
      <c r="AU47" s="146"/>
      <c r="AX47" s="180"/>
      <c r="AY47" s="180"/>
      <c r="AZ47" s="155"/>
      <c r="BB47" s="154"/>
      <c r="BF47" s="155"/>
      <c r="BG47" s="155"/>
      <c r="BH47" s="155"/>
      <c r="BI47" s="153"/>
      <c r="BL47" s="204"/>
      <c r="BM47" s="204"/>
      <c r="BQ47" s="151"/>
      <c r="BR47" s="151"/>
      <c r="BS47" s="151"/>
      <c r="BT47" s="151"/>
    </row>
    <row r="48" customFormat="false" ht="12.75" hidden="false" customHeight="false" outlineLevel="0" collapsed="false">
      <c r="D48" s="142"/>
      <c r="E48" s="142"/>
      <c r="T48" s="143"/>
      <c r="AU48" s="146"/>
      <c r="AX48" s="180"/>
      <c r="AY48" s="180"/>
      <c r="AZ48" s="155"/>
      <c r="BB48" s="154"/>
      <c r="BF48" s="155"/>
      <c r="BG48" s="155"/>
      <c r="BH48" s="155"/>
      <c r="BI48" s="153"/>
      <c r="BL48" s="204"/>
      <c r="BM48" s="204"/>
      <c r="BQ48" s="151"/>
      <c r="BR48" s="151"/>
      <c r="BS48" s="151"/>
      <c r="BT48" s="151"/>
    </row>
    <row r="49" customFormat="false" ht="12.75" hidden="false" customHeight="false" outlineLevel="0" collapsed="false">
      <c r="D49" s="142"/>
      <c r="E49" s="142"/>
      <c r="T49" s="143"/>
      <c r="AU49" s="146"/>
      <c r="AX49" s="180"/>
      <c r="AY49" s="180"/>
      <c r="AZ49" s="155"/>
      <c r="BB49" s="154"/>
      <c r="BF49" s="155"/>
      <c r="BG49" s="155"/>
      <c r="BH49" s="155"/>
      <c r="BI49" s="153"/>
      <c r="BL49" s="204"/>
      <c r="BM49" s="204"/>
      <c r="BQ49" s="151"/>
      <c r="BR49" s="151"/>
      <c r="BS49" s="151"/>
      <c r="BT49" s="151"/>
    </row>
    <row r="50" customFormat="false" ht="12.75" hidden="false" customHeight="false" outlineLevel="0" collapsed="false">
      <c r="D50" s="142"/>
      <c r="E50" s="142"/>
      <c r="T50" s="143"/>
      <c r="AU50" s="146"/>
      <c r="AX50" s="180"/>
      <c r="AY50" s="180"/>
      <c r="AZ50" s="155"/>
      <c r="BB50" s="154"/>
      <c r="BF50" s="155"/>
      <c r="BG50" s="155"/>
      <c r="BH50" s="155"/>
      <c r="BI50" s="153"/>
      <c r="BL50" s="204"/>
      <c r="BM50" s="204"/>
      <c r="BQ50" s="151"/>
      <c r="BR50" s="151"/>
      <c r="BS50" s="151"/>
      <c r="BT50" s="151"/>
    </row>
    <row r="51" customFormat="false" ht="12.75" hidden="false" customHeight="false" outlineLevel="0" collapsed="false">
      <c r="D51" s="142"/>
      <c r="E51" s="142"/>
      <c r="T51" s="143"/>
      <c r="AU51" s="146"/>
      <c r="AX51" s="180"/>
      <c r="AY51" s="180"/>
      <c r="AZ51" s="155"/>
      <c r="BB51" s="154"/>
      <c r="BF51" s="155"/>
      <c r="BG51" s="155"/>
      <c r="BH51" s="155"/>
      <c r="BI51" s="153"/>
      <c r="BL51" s="204"/>
      <c r="BM51" s="204"/>
      <c r="BQ51" s="151"/>
      <c r="BR51" s="151"/>
      <c r="BS51" s="151"/>
      <c r="BT51" s="151"/>
    </row>
    <row r="52" customFormat="false" ht="12.75" hidden="false" customHeight="false" outlineLevel="0" collapsed="false">
      <c r="D52" s="142"/>
      <c r="E52" s="142"/>
      <c r="T52" s="143"/>
      <c r="AU52" s="146"/>
      <c r="AX52" s="180"/>
      <c r="AY52" s="180"/>
      <c r="AZ52" s="155"/>
      <c r="BB52" s="154"/>
      <c r="BF52" s="155"/>
      <c r="BG52" s="155"/>
      <c r="BH52" s="155"/>
      <c r="BI52" s="153"/>
      <c r="BL52" s="204"/>
      <c r="BM52" s="204"/>
      <c r="BQ52" s="151"/>
      <c r="BR52" s="151"/>
      <c r="BS52" s="151"/>
      <c r="BT52" s="151"/>
    </row>
    <row r="53" customFormat="false" ht="12.75" hidden="false" customHeight="false" outlineLevel="0" collapsed="false">
      <c r="D53" s="142"/>
      <c r="E53" s="142"/>
      <c r="T53" s="143"/>
      <c r="AU53" s="146"/>
      <c r="AX53" s="180"/>
      <c r="AY53" s="180"/>
      <c r="AZ53" s="155"/>
      <c r="BB53" s="154"/>
      <c r="BF53" s="155"/>
      <c r="BG53" s="155"/>
      <c r="BH53" s="155"/>
      <c r="BI53" s="153"/>
      <c r="BL53" s="204"/>
      <c r="BM53" s="204"/>
      <c r="BQ53" s="151"/>
      <c r="BR53" s="151"/>
      <c r="BS53" s="151"/>
      <c r="BT53" s="151"/>
    </row>
    <row r="54" customFormat="false" ht="12.75" hidden="false" customHeight="false" outlineLevel="0" collapsed="false">
      <c r="D54" s="142"/>
      <c r="E54" s="142"/>
      <c r="T54" s="143"/>
      <c r="AU54" s="146"/>
      <c r="AX54" s="180"/>
      <c r="AY54" s="180"/>
      <c r="AZ54" s="155"/>
      <c r="BB54" s="154"/>
      <c r="BF54" s="155"/>
      <c r="BG54" s="155"/>
      <c r="BH54" s="155"/>
      <c r="BI54" s="153"/>
      <c r="BL54" s="204"/>
      <c r="BM54" s="204"/>
      <c r="BQ54" s="151"/>
      <c r="BR54" s="151"/>
      <c r="BS54" s="151"/>
      <c r="BT54" s="151"/>
    </row>
    <row r="55" customFormat="false" ht="12.75" hidden="false" customHeight="false" outlineLevel="0" collapsed="false">
      <c r="D55" s="142"/>
      <c r="E55" s="142"/>
      <c r="T55" s="143"/>
      <c r="AU55" s="146"/>
      <c r="AX55" s="180"/>
      <c r="AY55" s="180"/>
      <c r="AZ55" s="155"/>
      <c r="BB55" s="154"/>
      <c r="BF55" s="155"/>
      <c r="BG55" s="155"/>
      <c r="BH55" s="155"/>
      <c r="BI55" s="153"/>
      <c r="BL55" s="204"/>
      <c r="BM55" s="204"/>
      <c r="BQ55" s="151"/>
      <c r="BR55" s="151"/>
      <c r="BS55" s="151"/>
      <c r="BT55" s="151"/>
    </row>
    <row r="56" customFormat="false" ht="12.75" hidden="false" customHeight="false" outlineLevel="0" collapsed="false">
      <c r="D56" s="142"/>
      <c r="E56" s="142"/>
      <c r="T56" s="143"/>
      <c r="AU56" s="146"/>
      <c r="AX56" s="180"/>
      <c r="AY56" s="180"/>
      <c r="AZ56" s="155"/>
      <c r="BB56" s="154"/>
      <c r="BF56" s="155"/>
      <c r="BG56" s="155"/>
      <c r="BH56" s="155"/>
      <c r="BI56" s="153"/>
      <c r="BL56" s="204"/>
      <c r="BM56" s="204"/>
      <c r="BQ56" s="151"/>
      <c r="BR56" s="151"/>
      <c r="BS56" s="151"/>
      <c r="BT56" s="151"/>
    </row>
    <row r="57" customFormat="false" ht="12.75" hidden="false" customHeight="false" outlineLevel="0" collapsed="false">
      <c r="D57" s="142"/>
      <c r="E57" s="142"/>
      <c r="T57" s="143"/>
      <c r="AU57" s="146"/>
      <c r="AX57" s="180"/>
      <c r="AY57" s="180"/>
      <c r="AZ57" s="155"/>
      <c r="BB57" s="154"/>
      <c r="BF57" s="155"/>
      <c r="BG57" s="155"/>
      <c r="BH57" s="155"/>
      <c r="BI57" s="153"/>
      <c r="BL57" s="204"/>
      <c r="BM57" s="204"/>
      <c r="BQ57" s="151"/>
      <c r="BR57" s="151"/>
      <c r="BS57" s="151"/>
      <c r="BT57" s="151"/>
    </row>
    <row r="58" customFormat="false" ht="12.75" hidden="false" customHeight="false" outlineLevel="0" collapsed="false">
      <c r="D58" s="142"/>
      <c r="E58" s="142"/>
      <c r="T58" s="143"/>
      <c r="AU58" s="146"/>
      <c r="AX58" s="180"/>
      <c r="AY58" s="180"/>
      <c r="AZ58" s="155"/>
      <c r="BB58" s="154"/>
      <c r="BF58" s="155"/>
      <c r="BG58" s="155"/>
      <c r="BH58" s="155"/>
      <c r="BI58" s="153"/>
      <c r="BL58" s="204"/>
      <c r="BM58" s="204"/>
      <c r="BQ58" s="151"/>
      <c r="BR58" s="151"/>
      <c r="BS58" s="151"/>
      <c r="BT58" s="151"/>
    </row>
    <row r="59" customFormat="false" ht="12.75" hidden="false" customHeight="false" outlineLevel="0" collapsed="false">
      <c r="D59" s="142"/>
      <c r="E59" s="142"/>
      <c r="T59" s="143"/>
      <c r="AU59" s="146"/>
      <c r="AX59" s="180"/>
      <c r="AY59" s="180"/>
      <c r="AZ59" s="155"/>
      <c r="BB59" s="154"/>
      <c r="BF59" s="155"/>
      <c r="BG59" s="155"/>
      <c r="BH59" s="155"/>
      <c r="BI59" s="153"/>
      <c r="BL59" s="204"/>
      <c r="BM59" s="204"/>
      <c r="BQ59" s="151"/>
      <c r="BR59" s="151"/>
      <c r="BS59" s="151"/>
      <c r="BT59" s="151"/>
    </row>
    <row r="60" customFormat="false" ht="12.75" hidden="false" customHeight="false" outlineLevel="0" collapsed="false">
      <c r="D60" s="142"/>
      <c r="E60" s="142"/>
      <c r="T60" s="143"/>
      <c r="AU60" s="146"/>
      <c r="AX60" s="180"/>
      <c r="AY60" s="180"/>
      <c r="AZ60" s="155"/>
      <c r="BB60" s="154"/>
      <c r="BF60" s="155"/>
      <c r="BG60" s="155"/>
      <c r="BH60" s="155"/>
      <c r="BI60" s="153"/>
      <c r="BL60" s="204"/>
      <c r="BM60" s="204"/>
      <c r="BQ60" s="151"/>
      <c r="BR60" s="151"/>
      <c r="BS60" s="151"/>
      <c r="BT60" s="151"/>
    </row>
    <row r="61" customFormat="false" ht="12.75" hidden="false" customHeight="false" outlineLevel="0" collapsed="false">
      <c r="D61" s="142"/>
      <c r="E61" s="142"/>
      <c r="T61" s="143"/>
      <c r="AU61" s="146"/>
      <c r="AX61" s="180"/>
      <c r="AY61" s="180"/>
      <c r="AZ61" s="155"/>
      <c r="BB61" s="154"/>
      <c r="BF61" s="155"/>
      <c r="BG61" s="155"/>
      <c r="BH61" s="155"/>
      <c r="BI61" s="153"/>
      <c r="BL61" s="204"/>
      <c r="BM61" s="204"/>
      <c r="BQ61" s="151"/>
      <c r="BR61" s="151"/>
      <c r="BS61" s="151"/>
      <c r="BT61" s="151"/>
    </row>
    <row r="62" customFormat="false" ht="12.75" hidden="false" customHeight="false" outlineLevel="0" collapsed="false">
      <c r="D62" s="142"/>
      <c r="E62" s="142"/>
      <c r="T62" s="143"/>
      <c r="AU62" s="146"/>
      <c r="AX62" s="180"/>
      <c r="AY62" s="180"/>
      <c r="AZ62" s="155"/>
      <c r="BB62" s="154"/>
      <c r="BF62" s="155"/>
      <c r="BG62" s="155"/>
      <c r="BH62" s="155"/>
      <c r="BI62" s="153"/>
      <c r="BL62" s="204"/>
      <c r="BM62" s="204"/>
      <c r="BQ62" s="151"/>
      <c r="BR62" s="151"/>
      <c r="BS62" s="151"/>
      <c r="BT62" s="151"/>
    </row>
    <row r="63" customFormat="false" ht="12.75" hidden="false" customHeight="false" outlineLevel="0" collapsed="false">
      <c r="D63" s="142"/>
      <c r="E63" s="142"/>
      <c r="T63" s="143"/>
      <c r="AU63" s="146"/>
      <c r="AX63" s="180"/>
      <c r="AY63" s="180"/>
      <c r="AZ63" s="155"/>
      <c r="BB63" s="154"/>
      <c r="BF63" s="155"/>
      <c r="BG63" s="155"/>
      <c r="BH63" s="155"/>
      <c r="BI63" s="153"/>
      <c r="BL63" s="204"/>
      <c r="BM63" s="204"/>
      <c r="BQ63" s="151"/>
      <c r="BR63" s="151"/>
      <c r="BS63" s="151"/>
      <c r="BT63" s="151"/>
    </row>
    <row r="64" customFormat="false" ht="12.75" hidden="false" customHeight="false" outlineLevel="0" collapsed="false">
      <c r="D64" s="142"/>
      <c r="E64" s="142"/>
      <c r="T64" s="143"/>
      <c r="AU64" s="146"/>
      <c r="AX64" s="180"/>
      <c r="AY64" s="180"/>
      <c r="AZ64" s="155"/>
      <c r="BB64" s="154"/>
      <c r="BF64" s="155"/>
      <c r="BG64" s="155"/>
      <c r="BH64" s="155"/>
      <c r="BI64" s="153"/>
      <c r="BL64" s="204"/>
      <c r="BM64" s="204"/>
      <c r="BQ64" s="151"/>
      <c r="BR64" s="151"/>
      <c r="BS64" s="151"/>
      <c r="BT64" s="151"/>
    </row>
    <row r="65" customFormat="false" ht="12.75" hidden="false" customHeight="false" outlineLevel="0" collapsed="false">
      <c r="D65" s="142"/>
      <c r="E65" s="142"/>
      <c r="T65" s="143"/>
      <c r="AU65" s="146"/>
      <c r="AX65" s="180"/>
      <c r="AY65" s="180"/>
      <c r="AZ65" s="155"/>
      <c r="BB65" s="154"/>
      <c r="BF65" s="155"/>
      <c r="BG65" s="155"/>
      <c r="BH65" s="155"/>
      <c r="BI65" s="153"/>
      <c r="BL65" s="204"/>
      <c r="BM65" s="204"/>
      <c r="BQ65" s="151"/>
      <c r="BR65" s="151"/>
      <c r="BS65" s="151"/>
      <c r="BT65" s="151"/>
    </row>
    <row r="66" customFormat="false" ht="12.75" hidden="false" customHeight="false" outlineLevel="0" collapsed="false">
      <c r="D66" s="142"/>
      <c r="E66" s="142"/>
      <c r="T66" s="143"/>
      <c r="AU66" s="146"/>
      <c r="AX66" s="180"/>
      <c r="AY66" s="180"/>
      <c r="AZ66" s="155"/>
      <c r="BB66" s="154"/>
      <c r="BF66" s="155"/>
      <c r="BG66" s="155"/>
      <c r="BH66" s="155"/>
      <c r="BI66" s="153"/>
      <c r="BL66" s="204"/>
      <c r="BM66" s="204"/>
      <c r="BQ66" s="151"/>
      <c r="BR66" s="151"/>
      <c r="BS66" s="151"/>
      <c r="BT66" s="151"/>
    </row>
    <row r="67" customFormat="false" ht="12.75" hidden="false" customHeight="false" outlineLevel="0" collapsed="false">
      <c r="D67" s="142"/>
      <c r="E67" s="142"/>
      <c r="T67" s="143"/>
      <c r="AU67" s="146"/>
      <c r="AX67" s="180"/>
      <c r="AY67" s="180"/>
      <c r="AZ67" s="155"/>
      <c r="BB67" s="154"/>
      <c r="BF67" s="155"/>
      <c r="BG67" s="155"/>
      <c r="BH67" s="155"/>
      <c r="BI67" s="153"/>
      <c r="BL67" s="204"/>
      <c r="BM67" s="204"/>
      <c r="BQ67" s="151"/>
      <c r="BR67" s="151"/>
      <c r="BS67" s="151"/>
      <c r="BT67" s="151"/>
    </row>
    <row r="68" customFormat="false" ht="12.75" hidden="false" customHeight="false" outlineLevel="0" collapsed="false">
      <c r="D68" s="142"/>
      <c r="E68" s="142"/>
      <c r="T68" s="143"/>
      <c r="AU68" s="146"/>
      <c r="AX68" s="180"/>
      <c r="AY68" s="180"/>
      <c r="AZ68" s="155"/>
      <c r="BB68" s="154"/>
      <c r="BF68" s="155"/>
      <c r="BG68" s="155"/>
      <c r="BH68" s="155"/>
      <c r="BI68" s="153"/>
      <c r="BL68" s="204"/>
      <c r="BM68" s="204"/>
      <c r="BQ68" s="151"/>
      <c r="BR68" s="151"/>
      <c r="BS68" s="151"/>
      <c r="BT68" s="151"/>
    </row>
    <row r="69" customFormat="false" ht="12.75" hidden="false" customHeight="false" outlineLevel="0" collapsed="false">
      <c r="D69" s="142"/>
      <c r="E69" s="142"/>
      <c r="T69" s="143"/>
      <c r="AU69" s="146"/>
      <c r="AX69" s="180"/>
      <c r="AY69" s="180"/>
      <c r="AZ69" s="155"/>
      <c r="BB69" s="154"/>
      <c r="BF69" s="155"/>
      <c r="BG69" s="155"/>
      <c r="BH69" s="155"/>
      <c r="BI69" s="153"/>
      <c r="BL69" s="204"/>
      <c r="BM69" s="204"/>
      <c r="BQ69" s="151"/>
      <c r="BR69" s="151"/>
      <c r="BS69" s="151"/>
      <c r="BT69" s="151"/>
    </row>
    <row r="70" customFormat="false" ht="12.75" hidden="false" customHeight="false" outlineLevel="0" collapsed="false">
      <c r="D70" s="142"/>
      <c r="E70" s="142"/>
      <c r="T70" s="143"/>
      <c r="AU70" s="146"/>
      <c r="AX70" s="180"/>
      <c r="AY70" s="180"/>
      <c r="AZ70" s="155"/>
      <c r="BB70" s="154"/>
      <c r="BF70" s="155"/>
      <c r="BG70" s="155"/>
      <c r="BH70" s="155"/>
      <c r="BI70" s="153"/>
      <c r="BL70" s="204"/>
      <c r="BM70" s="204"/>
      <c r="BQ70" s="151"/>
      <c r="BR70" s="151"/>
      <c r="BS70" s="151"/>
      <c r="BT70" s="151"/>
    </row>
    <row r="71" customFormat="false" ht="12.75" hidden="false" customHeight="false" outlineLevel="0" collapsed="false">
      <c r="D71" s="142"/>
      <c r="E71" s="142"/>
      <c r="T71" s="143"/>
      <c r="AU71" s="146"/>
      <c r="AX71" s="180"/>
      <c r="AY71" s="180"/>
      <c r="AZ71" s="155"/>
      <c r="BB71" s="154"/>
      <c r="BF71" s="155"/>
      <c r="BG71" s="155"/>
      <c r="BH71" s="155"/>
      <c r="BI71" s="153"/>
      <c r="BL71" s="204"/>
      <c r="BM71" s="204"/>
      <c r="BQ71" s="151"/>
      <c r="BR71" s="151"/>
      <c r="BS71" s="151"/>
      <c r="BT71" s="151"/>
    </row>
    <row r="72" customFormat="false" ht="12.75" hidden="false" customHeight="false" outlineLevel="0" collapsed="false">
      <c r="D72" s="142"/>
      <c r="E72" s="142"/>
      <c r="T72" s="143"/>
      <c r="AU72" s="146"/>
      <c r="AX72" s="180"/>
      <c r="AY72" s="180"/>
      <c r="AZ72" s="155"/>
      <c r="BB72" s="154"/>
      <c r="BF72" s="155"/>
      <c r="BG72" s="155"/>
      <c r="BH72" s="155"/>
      <c r="BI72" s="153"/>
      <c r="BL72" s="204"/>
      <c r="BM72" s="204"/>
      <c r="BQ72" s="151"/>
      <c r="BR72" s="151"/>
      <c r="BS72" s="151"/>
      <c r="BT72" s="151"/>
    </row>
    <row r="73" customFormat="false" ht="12.75" hidden="false" customHeight="false" outlineLevel="0" collapsed="false">
      <c r="D73" s="142"/>
      <c r="E73" s="142"/>
      <c r="T73" s="143"/>
      <c r="AU73" s="146"/>
      <c r="AX73" s="180"/>
      <c r="AY73" s="180"/>
      <c r="AZ73" s="155"/>
      <c r="BB73" s="154"/>
      <c r="BF73" s="155"/>
      <c r="BG73" s="155"/>
      <c r="BH73" s="155"/>
      <c r="BI73" s="153"/>
      <c r="BL73" s="204"/>
      <c r="BM73" s="204"/>
      <c r="BQ73" s="151"/>
      <c r="BR73" s="151"/>
      <c r="BS73" s="151"/>
      <c r="BT73" s="151"/>
    </row>
    <row r="74" customFormat="false" ht="12.75" hidden="false" customHeight="false" outlineLevel="0" collapsed="false">
      <c r="D74" s="142"/>
      <c r="E74" s="142"/>
      <c r="T74" s="143"/>
      <c r="AU74" s="146"/>
      <c r="AX74" s="180"/>
      <c r="AY74" s="180"/>
      <c r="AZ74" s="155"/>
      <c r="BB74" s="154"/>
      <c r="BF74" s="155"/>
      <c r="BG74" s="155"/>
      <c r="BH74" s="155"/>
      <c r="BI74" s="153"/>
      <c r="BL74" s="204"/>
      <c r="BM74" s="204"/>
      <c r="BQ74" s="151"/>
      <c r="BR74" s="151"/>
      <c r="BS74" s="151"/>
      <c r="BT74" s="151"/>
    </row>
    <row r="75" customFormat="false" ht="12.75" hidden="false" customHeight="false" outlineLevel="0" collapsed="false">
      <c r="D75" s="142"/>
      <c r="E75" s="142"/>
      <c r="T75" s="143"/>
      <c r="AU75" s="146"/>
      <c r="AX75" s="180"/>
      <c r="AY75" s="180"/>
      <c r="AZ75" s="155"/>
      <c r="BB75" s="154"/>
      <c r="BF75" s="155"/>
      <c r="BG75" s="155"/>
      <c r="BH75" s="155"/>
      <c r="BI75" s="153"/>
      <c r="BL75" s="204"/>
      <c r="BM75" s="204"/>
      <c r="BQ75" s="151"/>
      <c r="BR75" s="151"/>
      <c r="BS75" s="151"/>
      <c r="BT75" s="151"/>
    </row>
    <row r="76" customFormat="false" ht="12.75" hidden="false" customHeight="false" outlineLevel="0" collapsed="false">
      <c r="D76" s="142"/>
      <c r="E76" s="142"/>
      <c r="T76" s="143"/>
      <c r="AU76" s="146"/>
      <c r="AX76" s="180"/>
      <c r="AY76" s="180"/>
      <c r="AZ76" s="155"/>
      <c r="BB76" s="154"/>
      <c r="BF76" s="155"/>
      <c r="BG76" s="155"/>
      <c r="BH76" s="155"/>
      <c r="BI76" s="153"/>
      <c r="BL76" s="204"/>
      <c r="BM76" s="204"/>
      <c r="BQ76" s="151"/>
      <c r="BR76" s="151"/>
      <c r="BS76" s="151"/>
      <c r="BT76" s="151"/>
    </row>
    <row r="77" customFormat="false" ht="12.75" hidden="false" customHeight="false" outlineLevel="0" collapsed="false">
      <c r="D77" s="142"/>
      <c r="E77" s="142"/>
      <c r="T77" s="143"/>
      <c r="AU77" s="146"/>
      <c r="AX77" s="180"/>
      <c r="AY77" s="180"/>
      <c r="AZ77" s="155"/>
      <c r="BB77" s="154"/>
      <c r="BF77" s="155"/>
      <c r="BG77" s="155"/>
      <c r="BH77" s="155"/>
      <c r="BI77" s="153"/>
      <c r="BL77" s="204"/>
      <c r="BM77" s="204"/>
      <c r="BQ77" s="151"/>
      <c r="BR77" s="151"/>
      <c r="BS77" s="151"/>
      <c r="BT77" s="151"/>
    </row>
    <row r="78" customFormat="false" ht="12.75" hidden="false" customHeight="false" outlineLevel="0" collapsed="false">
      <c r="D78" s="142"/>
      <c r="E78" s="142"/>
      <c r="T78" s="143"/>
      <c r="AU78" s="146"/>
      <c r="AX78" s="180"/>
      <c r="AY78" s="180"/>
      <c r="AZ78" s="155"/>
      <c r="BB78" s="154"/>
      <c r="BF78" s="155"/>
      <c r="BG78" s="155"/>
      <c r="BH78" s="155"/>
      <c r="BI78" s="153"/>
      <c r="BL78" s="204"/>
      <c r="BM78" s="204"/>
      <c r="BQ78" s="151"/>
      <c r="BR78" s="151"/>
      <c r="BS78" s="151"/>
      <c r="BT78" s="151"/>
    </row>
    <row r="79" customFormat="false" ht="12.75" hidden="false" customHeight="false" outlineLevel="0" collapsed="false">
      <c r="D79" s="142"/>
      <c r="E79" s="142"/>
      <c r="T79" s="143"/>
      <c r="AU79" s="146"/>
      <c r="AX79" s="180"/>
      <c r="AY79" s="180"/>
      <c r="AZ79" s="155"/>
      <c r="BB79" s="154"/>
      <c r="BF79" s="155"/>
      <c r="BG79" s="155"/>
      <c r="BH79" s="155"/>
      <c r="BI79" s="153"/>
      <c r="BL79" s="204"/>
      <c r="BM79" s="204"/>
      <c r="BQ79" s="151"/>
      <c r="BR79" s="151"/>
      <c r="BS79" s="151"/>
      <c r="BT79" s="151"/>
    </row>
    <row r="80" customFormat="false" ht="12.75" hidden="false" customHeight="false" outlineLevel="0" collapsed="false">
      <c r="D80" s="142"/>
      <c r="E80" s="142"/>
      <c r="T80" s="143"/>
      <c r="AU80" s="146"/>
      <c r="AX80" s="180"/>
      <c r="AY80" s="180"/>
      <c r="AZ80" s="155"/>
      <c r="BB80" s="154"/>
      <c r="BF80" s="155"/>
      <c r="BG80" s="155"/>
      <c r="BH80" s="155"/>
      <c r="BI80" s="153"/>
      <c r="BL80" s="204"/>
      <c r="BM80" s="204"/>
      <c r="BQ80" s="151"/>
      <c r="BR80" s="151"/>
      <c r="BS80" s="151"/>
      <c r="BT80" s="151"/>
    </row>
    <row r="81" customFormat="false" ht="12.75" hidden="false" customHeight="false" outlineLevel="0" collapsed="false">
      <c r="D81" s="142"/>
      <c r="E81" s="142"/>
      <c r="T81" s="143"/>
      <c r="AU81" s="146"/>
      <c r="AX81" s="180"/>
      <c r="AY81" s="180"/>
      <c r="AZ81" s="155"/>
      <c r="BB81" s="154"/>
      <c r="BF81" s="155"/>
      <c r="BG81" s="155"/>
      <c r="BH81" s="155"/>
      <c r="BI81" s="153"/>
      <c r="BL81" s="204"/>
      <c r="BM81" s="204"/>
      <c r="BQ81" s="151"/>
      <c r="BR81" s="151"/>
      <c r="BS81" s="151"/>
      <c r="BT81" s="151"/>
    </row>
    <row r="82" customFormat="false" ht="12.75" hidden="false" customHeight="false" outlineLevel="0" collapsed="false">
      <c r="D82" s="142"/>
      <c r="E82" s="142"/>
      <c r="T82" s="143"/>
      <c r="AU82" s="146"/>
      <c r="AX82" s="180"/>
      <c r="AY82" s="180"/>
      <c r="AZ82" s="155"/>
      <c r="BF82" s="155"/>
      <c r="BG82" s="155"/>
      <c r="BH82" s="155"/>
      <c r="BI82" s="153"/>
      <c r="BL82" s="204"/>
      <c r="BM82" s="204"/>
      <c r="BQ82" s="151"/>
      <c r="BR82" s="151"/>
      <c r="BS82" s="151"/>
      <c r="BT82" s="151"/>
    </row>
    <row r="83" customFormat="false" ht="12.75" hidden="false" customHeight="false" outlineLevel="0" collapsed="false">
      <c r="D83" s="142"/>
      <c r="E83" s="142"/>
      <c r="T83" s="143"/>
      <c r="AU83" s="146"/>
      <c r="AX83" s="180"/>
      <c r="AY83" s="180"/>
      <c r="AZ83" s="155"/>
      <c r="BF83" s="155"/>
      <c r="BG83" s="155"/>
      <c r="BH83" s="155"/>
      <c r="BI83" s="153"/>
      <c r="BL83" s="204"/>
      <c r="BM83" s="204"/>
      <c r="BQ83" s="151"/>
      <c r="BR83" s="151"/>
      <c r="BS83" s="151"/>
      <c r="BT83" s="151"/>
    </row>
    <row r="84" customFormat="false" ht="12.75" hidden="false" customHeight="false" outlineLevel="0" collapsed="false">
      <c r="D84" s="142"/>
      <c r="E84" s="142"/>
      <c r="T84" s="143"/>
      <c r="AU84" s="146"/>
      <c r="AX84" s="180"/>
      <c r="AY84" s="180"/>
      <c r="AZ84" s="155"/>
      <c r="BF84" s="155"/>
      <c r="BG84" s="155"/>
      <c r="BH84" s="155"/>
      <c r="BI84" s="153"/>
      <c r="BL84" s="204"/>
      <c r="BM84" s="204"/>
      <c r="BQ84" s="151"/>
      <c r="BR84" s="151"/>
      <c r="BS84" s="151"/>
      <c r="BT84" s="151"/>
    </row>
    <row r="85" customFormat="false" ht="12.75" hidden="false" customHeight="false" outlineLevel="0" collapsed="false">
      <c r="D85" s="142"/>
      <c r="E85" s="142"/>
      <c r="T85" s="143"/>
      <c r="AU85" s="146"/>
      <c r="AX85" s="180"/>
      <c r="AY85" s="180"/>
      <c r="AZ85" s="155"/>
      <c r="BF85" s="155"/>
      <c r="BG85" s="155"/>
      <c r="BH85" s="155"/>
      <c r="BI85" s="153"/>
      <c r="BL85" s="204"/>
      <c r="BM85" s="204"/>
      <c r="BQ85" s="151"/>
      <c r="BR85" s="151"/>
      <c r="BS85" s="151"/>
      <c r="BT85" s="151"/>
    </row>
    <row r="86" customFormat="false" ht="12.75" hidden="false" customHeight="false" outlineLevel="0" collapsed="false">
      <c r="D86" s="142"/>
      <c r="E86" s="142"/>
      <c r="T86" s="143"/>
      <c r="AU86" s="146"/>
      <c r="AX86" s="180"/>
      <c r="AY86" s="180"/>
      <c r="AZ86" s="155"/>
      <c r="BF86" s="155"/>
      <c r="BG86" s="155"/>
      <c r="BH86" s="155"/>
      <c r="BI86" s="153"/>
      <c r="BL86" s="204"/>
      <c r="BM86" s="204"/>
      <c r="BQ86" s="151"/>
      <c r="BR86" s="151"/>
      <c r="BS86" s="151"/>
      <c r="BT86" s="151"/>
    </row>
    <row r="87" customFormat="false" ht="12.75" hidden="false" customHeight="false" outlineLevel="0" collapsed="false">
      <c r="D87" s="142"/>
      <c r="E87" s="142"/>
      <c r="T87" s="143"/>
      <c r="AU87" s="146"/>
      <c r="AX87" s="180"/>
      <c r="AY87" s="180"/>
      <c r="AZ87" s="155"/>
      <c r="BF87" s="155"/>
      <c r="BG87" s="155"/>
      <c r="BH87" s="155"/>
      <c r="BI87" s="153"/>
      <c r="BL87" s="204"/>
      <c r="BM87" s="204"/>
      <c r="BQ87" s="151"/>
      <c r="BR87" s="151"/>
      <c r="BS87" s="151"/>
      <c r="BT87" s="151"/>
    </row>
    <row r="88" customFormat="false" ht="12.75" hidden="false" customHeight="false" outlineLevel="0" collapsed="false">
      <c r="D88" s="142"/>
      <c r="E88" s="142"/>
      <c r="T88" s="143"/>
      <c r="AU88" s="146"/>
      <c r="AX88" s="180"/>
      <c r="AY88" s="180"/>
      <c r="AZ88" s="155"/>
      <c r="BF88" s="155"/>
      <c r="BG88" s="155"/>
      <c r="BH88" s="155"/>
      <c r="BI88" s="153"/>
      <c r="BL88" s="204"/>
      <c r="BM88" s="204"/>
      <c r="BQ88" s="151"/>
      <c r="BR88" s="151"/>
      <c r="BS88" s="151"/>
      <c r="BT88" s="151"/>
    </row>
    <row r="89" customFormat="false" ht="12.75" hidden="false" customHeight="false" outlineLevel="0" collapsed="false">
      <c r="D89" s="142"/>
      <c r="E89" s="142"/>
      <c r="T89" s="143"/>
      <c r="AU89" s="146"/>
      <c r="AX89" s="180"/>
      <c r="AY89" s="180"/>
      <c r="AZ89" s="155"/>
      <c r="BF89" s="155"/>
      <c r="BG89" s="155"/>
      <c r="BH89" s="155"/>
      <c r="BI89" s="153"/>
      <c r="BL89" s="204"/>
      <c r="BM89" s="204"/>
      <c r="BQ89" s="151"/>
      <c r="BR89" s="151"/>
      <c r="BS89" s="151"/>
      <c r="BT89" s="151"/>
    </row>
    <row r="90" customFormat="false" ht="12.75" hidden="false" customHeight="false" outlineLevel="0" collapsed="false">
      <c r="D90" s="142"/>
      <c r="E90" s="142"/>
      <c r="T90" s="143"/>
      <c r="AU90" s="146"/>
      <c r="AX90" s="180"/>
      <c r="AY90" s="180"/>
      <c r="AZ90" s="155"/>
      <c r="BF90" s="155"/>
      <c r="BG90" s="155"/>
      <c r="BH90" s="155"/>
      <c r="BI90" s="153"/>
      <c r="BL90" s="204"/>
      <c r="BM90" s="204"/>
      <c r="BQ90" s="151"/>
      <c r="BR90" s="151"/>
      <c r="BS90" s="151"/>
      <c r="BT90" s="151"/>
    </row>
    <row r="91" customFormat="false" ht="12.75" hidden="false" customHeight="false" outlineLevel="0" collapsed="false">
      <c r="D91" s="142"/>
      <c r="E91" s="142"/>
      <c r="T91" s="143"/>
      <c r="AU91" s="146"/>
      <c r="AX91" s="180"/>
      <c r="AY91" s="180"/>
      <c r="AZ91" s="155"/>
      <c r="BF91" s="155"/>
      <c r="BG91" s="155"/>
      <c r="BH91" s="155"/>
      <c r="BI91" s="153"/>
      <c r="BL91" s="204"/>
      <c r="BM91" s="204"/>
      <c r="BQ91" s="151"/>
      <c r="BR91" s="151"/>
      <c r="BS91" s="151"/>
      <c r="BT91" s="151"/>
    </row>
    <row r="92" customFormat="false" ht="12.75" hidden="false" customHeight="false" outlineLevel="0" collapsed="false">
      <c r="D92" s="142"/>
      <c r="E92" s="142"/>
      <c r="T92" s="143"/>
      <c r="AU92" s="146"/>
      <c r="AX92" s="180"/>
      <c r="AY92" s="180"/>
      <c r="AZ92" s="155"/>
      <c r="BF92" s="155"/>
      <c r="BG92" s="155"/>
      <c r="BH92" s="155"/>
      <c r="BI92" s="153"/>
      <c r="BL92" s="204"/>
      <c r="BM92" s="204"/>
      <c r="BQ92" s="151"/>
      <c r="BR92" s="151"/>
      <c r="BS92" s="151"/>
      <c r="BT92" s="151"/>
    </row>
    <row r="93" customFormat="false" ht="12.75" hidden="false" customHeight="false" outlineLevel="0" collapsed="false">
      <c r="D93" s="142"/>
      <c r="E93" s="142"/>
      <c r="T93" s="143"/>
      <c r="AU93" s="146"/>
      <c r="AX93" s="180"/>
      <c r="AY93" s="180"/>
      <c r="AZ93" s="155"/>
      <c r="BF93" s="155"/>
      <c r="BG93" s="155"/>
      <c r="BH93" s="155"/>
      <c r="BI93" s="153"/>
      <c r="BL93" s="204"/>
      <c r="BM93" s="204"/>
      <c r="BQ93" s="151"/>
      <c r="BR93" s="151"/>
      <c r="BS93" s="151"/>
      <c r="BT93" s="151"/>
    </row>
    <row r="94" customFormat="false" ht="12.75" hidden="false" customHeight="false" outlineLevel="0" collapsed="false">
      <c r="D94" s="142"/>
      <c r="E94" s="142"/>
      <c r="T94" s="143"/>
      <c r="AU94" s="146"/>
      <c r="AX94" s="180"/>
      <c r="AY94" s="180"/>
      <c r="AZ94" s="155"/>
      <c r="BF94" s="155"/>
      <c r="BG94" s="155"/>
      <c r="BH94" s="155"/>
      <c r="BI94" s="153"/>
      <c r="BL94" s="204"/>
      <c r="BM94" s="204"/>
      <c r="BQ94" s="151"/>
      <c r="BR94" s="151"/>
      <c r="BS94" s="151"/>
      <c r="BT94" s="151"/>
    </row>
    <row r="95" customFormat="false" ht="12.75" hidden="false" customHeight="false" outlineLevel="0" collapsed="false">
      <c r="D95" s="142"/>
      <c r="E95" s="142"/>
      <c r="T95" s="143"/>
      <c r="AU95" s="146"/>
      <c r="AX95" s="180"/>
      <c r="AY95" s="180"/>
      <c r="AZ95" s="155"/>
      <c r="BF95" s="155"/>
      <c r="BG95" s="155"/>
      <c r="BH95" s="155"/>
      <c r="BI95" s="153"/>
      <c r="BL95" s="204"/>
      <c r="BM95" s="204"/>
      <c r="BQ95" s="151"/>
      <c r="BR95" s="151"/>
      <c r="BS95" s="151"/>
      <c r="BT95" s="151"/>
    </row>
    <row r="96" customFormat="false" ht="12.75" hidden="false" customHeight="false" outlineLevel="0" collapsed="false">
      <c r="D96" s="142"/>
      <c r="E96" s="142"/>
      <c r="T96" s="143"/>
      <c r="AU96" s="146"/>
      <c r="AX96" s="180"/>
      <c r="AY96" s="180"/>
      <c r="AZ96" s="155"/>
      <c r="BF96" s="155"/>
      <c r="BG96" s="155"/>
      <c r="BH96" s="155"/>
      <c r="BI96" s="153"/>
      <c r="BL96" s="204"/>
      <c r="BM96" s="204"/>
      <c r="BQ96" s="151"/>
      <c r="BR96" s="151"/>
      <c r="BS96" s="151"/>
      <c r="BT96" s="151"/>
    </row>
    <row r="97" customFormat="false" ht="12.75" hidden="false" customHeight="false" outlineLevel="0" collapsed="false">
      <c r="D97" s="142"/>
      <c r="E97" s="142"/>
      <c r="T97" s="143"/>
      <c r="AU97" s="146"/>
      <c r="AX97" s="180"/>
      <c r="AY97" s="180"/>
      <c r="AZ97" s="155"/>
      <c r="BF97" s="155"/>
      <c r="BG97" s="155"/>
      <c r="BH97" s="155"/>
      <c r="BI97" s="153"/>
      <c r="BL97" s="204"/>
      <c r="BM97" s="204"/>
      <c r="BQ97" s="151"/>
      <c r="BR97" s="151"/>
      <c r="BS97" s="151"/>
      <c r="BT97" s="151"/>
    </row>
    <row r="98" customFormat="false" ht="12.75" hidden="false" customHeight="false" outlineLevel="0" collapsed="false">
      <c r="D98" s="142"/>
      <c r="E98" s="142"/>
      <c r="T98" s="143"/>
      <c r="AU98" s="146"/>
      <c r="AX98" s="180"/>
      <c r="AY98" s="180"/>
      <c r="AZ98" s="155"/>
      <c r="BF98" s="155"/>
      <c r="BG98" s="155"/>
      <c r="BH98" s="155"/>
      <c r="BI98" s="153"/>
      <c r="BL98" s="204"/>
      <c r="BM98" s="204"/>
      <c r="BQ98" s="151"/>
      <c r="BR98" s="151"/>
      <c r="BS98" s="151"/>
      <c r="BT98" s="151"/>
    </row>
    <row r="99" customFormat="false" ht="12.75" hidden="false" customHeight="false" outlineLevel="0" collapsed="false">
      <c r="D99" s="142"/>
      <c r="E99" s="142"/>
      <c r="T99" s="143"/>
      <c r="AU99" s="146"/>
      <c r="AX99" s="180"/>
      <c r="AY99" s="180"/>
      <c r="AZ99" s="155"/>
      <c r="BF99" s="155"/>
      <c r="BG99" s="155"/>
      <c r="BH99" s="155"/>
      <c r="BI99" s="153"/>
      <c r="BL99" s="204"/>
      <c r="BM99" s="204"/>
      <c r="BQ99" s="151"/>
      <c r="BR99" s="151"/>
      <c r="BS99" s="151"/>
      <c r="BT99" s="151"/>
    </row>
    <row r="100" customFormat="false" ht="12.75" hidden="false" customHeight="false" outlineLevel="0" collapsed="false">
      <c r="D100" s="142"/>
      <c r="E100" s="142"/>
      <c r="T100" s="143"/>
      <c r="AU100" s="146"/>
      <c r="AX100" s="180"/>
      <c r="AY100" s="180"/>
      <c r="AZ100" s="155"/>
      <c r="BF100" s="155"/>
      <c r="BG100" s="155"/>
      <c r="BH100" s="155"/>
      <c r="BI100" s="153"/>
      <c r="BL100" s="204"/>
      <c r="BM100" s="204"/>
      <c r="BQ100" s="151"/>
      <c r="BR100" s="151"/>
      <c r="BS100" s="151"/>
      <c r="BT100" s="151"/>
    </row>
    <row r="101" customFormat="false" ht="12.75" hidden="false" customHeight="false" outlineLevel="0" collapsed="false">
      <c r="D101" s="142"/>
      <c r="E101" s="142"/>
      <c r="T101" s="143"/>
      <c r="AU101" s="146"/>
      <c r="AX101" s="180"/>
      <c r="AY101" s="180"/>
      <c r="AZ101" s="155"/>
      <c r="BF101" s="155"/>
      <c r="BG101" s="155"/>
      <c r="BH101" s="155"/>
      <c r="BI101" s="153"/>
      <c r="BL101" s="204"/>
      <c r="BM101" s="204"/>
      <c r="BQ101" s="151"/>
      <c r="BR101" s="151"/>
      <c r="BS101" s="151"/>
      <c r="BT101" s="151"/>
    </row>
    <row r="102" customFormat="false" ht="12.75" hidden="false" customHeight="false" outlineLevel="0" collapsed="false">
      <c r="D102" s="142"/>
      <c r="E102" s="142"/>
      <c r="T102" s="143"/>
      <c r="AU102" s="146"/>
      <c r="AX102" s="180"/>
      <c r="AY102" s="180"/>
      <c r="AZ102" s="155"/>
      <c r="BF102" s="155"/>
      <c r="BG102" s="155"/>
      <c r="BH102" s="155"/>
      <c r="BI102" s="153"/>
      <c r="BL102" s="204"/>
      <c r="BM102" s="204"/>
      <c r="BQ102" s="151"/>
      <c r="BR102" s="151"/>
      <c r="BS102" s="151"/>
      <c r="BT102" s="151"/>
    </row>
    <row r="103" customFormat="false" ht="12.75" hidden="false" customHeight="false" outlineLevel="0" collapsed="false">
      <c r="D103" s="142"/>
      <c r="E103" s="142"/>
      <c r="T103" s="143"/>
      <c r="AU103" s="146"/>
      <c r="AX103" s="180"/>
      <c r="AY103" s="180"/>
      <c r="AZ103" s="155"/>
      <c r="BF103" s="155"/>
      <c r="BG103" s="155"/>
      <c r="BH103" s="155"/>
      <c r="BI103" s="153"/>
      <c r="BL103" s="204"/>
      <c r="BM103" s="204"/>
      <c r="BQ103" s="151"/>
      <c r="BR103" s="151"/>
      <c r="BS103" s="151"/>
      <c r="BT103" s="151"/>
    </row>
    <row r="104" customFormat="false" ht="12.75" hidden="false" customHeight="false" outlineLevel="0" collapsed="false">
      <c r="D104" s="142"/>
      <c r="E104" s="142"/>
      <c r="T104" s="143"/>
      <c r="AU104" s="146"/>
      <c r="AX104" s="180"/>
      <c r="AY104" s="180"/>
      <c r="AZ104" s="155"/>
      <c r="BF104" s="155"/>
      <c r="BG104" s="155"/>
      <c r="BH104" s="155"/>
      <c r="BI104" s="153"/>
      <c r="BL104" s="204"/>
      <c r="BM104" s="204"/>
      <c r="BQ104" s="151"/>
      <c r="BR104" s="151"/>
      <c r="BS104" s="151"/>
      <c r="BT104" s="151"/>
    </row>
    <row r="105" customFormat="false" ht="12.75" hidden="false" customHeight="false" outlineLevel="0" collapsed="false">
      <c r="D105" s="142"/>
      <c r="E105" s="142"/>
      <c r="T105" s="143"/>
      <c r="AU105" s="146"/>
      <c r="AX105" s="180"/>
      <c r="AY105" s="180"/>
      <c r="AZ105" s="155"/>
      <c r="BF105" s="155"/>
      <c r="BG105" s="155"/>
      <c r="BH105" s="155"/>
      <c r="BI105" s="153"/>
      <c r="BL105" s="204"/>
      <c r="BM105" s="204"/>
      <c r="BQ105" s="151"/>
      <c r="BR105" s="151"/>
      <c r="BS105" s="151"/>
      <c r="BT105" s="151"/>
    </row>
    <row r="106" customFormat="false" ht="12.75" hidden="false" customHeight="false" outlineLevel="0" collapsed="false">
      <c r="D106" s="142"/>
      <c r="E106" s="142"/>
      <c r="T106" s="143"/>
      <c r="AU106" s="146"/>
      <c r="AX106" s="180"/>
      <c r="AY106" s="180"/>
      <c r="AZ106" s="155"/>
      <c r="BF106" s="155"/>
      <c r="BG106" s="155"/>
      <c r="BH106" s="155"/>
      <c r="BI106" s="153"/>
      <c r="BL106" s="204"/>
      <c r="BM106" s="204"/>
      <c r="BQ106" s="151"/>
      <c r="BR106" s="151"/>
      <c r="BS106" s="151"/>
      <c r="BT106" s="151"/>
    </row>
    <row r="107" customFormat="false" ht="12.75" hidden="false" customHeight="false" outlineLevel="0" collapsed="false">
      <c r="D107" s="142"/>
      <c r="E107" s="142"/>
      <c r="T107" s="143"/>
      <c r="AU107" s="146"/>
      <c r="AX107" s="180"/>
      <c r="AY107" s="180"/>
      <c r="AZ107" s="155"/>
      <c r="BF107" s="155"/>
      <c r="BG107" s="155"/>
      <c r="BH107" s="155"/>
      <c r="BI107" s="153"/>
      <c r="BL107" s="204"/>
      <c r="BM107" s="204"/>
      <c r="BQ107" s="151"/>
      <c r="BR107" s="151"/>
      <c r="BS107" s="151"/>
      <c r="BT107" s="151"/>
    </row>
    <row r="108" customFormat="false" ht="12.75" hidden="false" customHeight="false" outlineLevel="0" collapsed="false">
      <c r="D108" s="142"/>
      <c r="E108" s="142"/>
      <c r="T108" s="143"/>
      <c r="AU108" s="146"/>
      <c r="AX108" s="180"/>
      <c r="AY108" s="180"/>
      <c r="AZ108" s="155"/>
      <c r="BF108" s="155"/>
      <c r="BG108" s="155"/>
      <c r="BH108" s="155"/>
      <c r="BI108" s="153"/>
      <c r="BL108" s="204"/>
      <c r="BM108" s="204"/>
      <c r="BQ108" s="151"/>
      <c r="BR108" s="151"/>
      <c r="BS108" s="151"/>
      <c r="BT108" s="151"/>
    </row>
    <row r="109" customFormat="false" ht="12.75" hidden="false" customHeight="false" outlineLevel="0" collapsed="false">
      <c r="D109" s="142"/>
      <c r="E109" s="142"/>
      <c r="T109" s="143"/>
      <c r="AU109" s="146"/>
      <c r="AX109" s="180"/>
      <c r="AY109" s="180"/>
      <c r="AZ109" s="155"/>
      <c r="BF109" s="155"/>
      <c r="BG109" s="155"/>
      <c r="BH109" s="155"/>
      <c r="BI109" s="153"/>
      <c r="BL109" s="204"/>
      <c r="BM109" s="204"/>
      <c r="BQ109" s="151"/>
      <c r="BR109" s="151"/>
      <c r="BS109" s="151"/>
      <c r="BT109" s="151"/>
    </row>
    <row r="110" customFormat="false" ht="12.75" hidden="false" customHeight="false" outlineLevel="0" collapsed="false">
      <c r="D110" s="142"/>
      <c r="E110" s="142"/>
      <c r="T110" s="143"/>
      <c r="AU110" s="146"/>
      <c r="AX110" s="180"/>
      <c r="AY110" s="180"/>
      <c r="AZ110" s="155"/>
      <c r="BF110" s="155"/>
      <c r="BG110" s="155"/>
      <c r="BH110" s="155"/>
      <c r="BI110" s="153"/>
      <c r="BL110" s="204"/>
      <c r="BM110" s="204"/>
      <c r="BQ110" s="151"/>
      <c r="BR110" s="151"/>
      <c r="BS110" s="151"/>
      <c r="BT110" s="151"/>
    </row>
    <row r="111" customFormat="false" ht="12.75" hidden="false" customHeight="false" outlineLevel="0" collapsed="false">
      <c r="D111" s="142"/>
      <c r="E111" s="142"/>
      <c r="T111" s="143"/>
      <c r="AU111" s="146"/>
      <c r="AX111" s="180"/>
      <c r="AY111" s="180"/>
      <c r="AZ111" s="155"/>
      <c r="BF111" s="155"/>
      <c r="BG111" s="155"/>
      <c r="BH111" s="155"/>
      <c r="BI111" s="153"/>
      <c r="BL111" s="204"/>
      <c r="BM111" s="204"/>
      <c r="BQ111" s="151"/>
      <c r="BR111" s="151"/>
      <c r="BS111" s="151"/>
      <c r="BT111" s="151"/>
    </row>
    <row r="112" customFormat="false" ht="12.75" hidden="false" customHeight="false" outlineLevel="0" collapsed="false">
      <c r="D112" s="142"/>
      <c r="E112" s="142"/>
      <c r="T112" s="143"/>
      <c r="AU112" s="146"/>
      <c r="AX112" s="180"/>
      <c r="AY112" s="180"/>
      <c r="AZ112" s="155"/>
      <c r="BF112" s="155"/>
      <c r="BG112" s="155"/>
      <c r="BH112" s="155"/>
      <c r="BI112" s="153"/>
      <c r="BL112" s="204"/>
      <c r="BM112" s="204"/>
      <c r="BQ112" s="151"/>
      <c r="BR112" s="151"/>
      <c r="BS112" s="151"/>
      <c r="BT112" s="151"/>
    </row>
    <row r="113" customFormat="false" ht="12.75" hidden="false" customHeight="false" outlineLevel="0" collapsed="false">
      <c r="D113" s="142"/>
      <c r="E113" s="142"/>
      <c r="T113" s="143"/>
      <c r="AU113" s="146"/>
      <c r="AX113" s="180"/>
      <c r="AY113" s="180"/>
      <c r="AZ113" s="155"/>
      <c r="BF113" s="155"/>
      <c r="BG113" s="155"/>
      <c r="BH113" s="155"/>
      <c r="BI113" s="153"/>
      <c r="BL113" s="204"/>
      <c r="BM113" s="204"/>
      <c r="BQ113" s="151"/>
      <c r="BR113" s="151"/>
      <c r="BS113" s="151"/>
      <c r="BT113" s="151"/>
    </row>
    <row r="114" customFormat="false" ht="12.75" hidden="false" customHeight="false" outlineLevel="0" collapsed="false">
      <c r="D114" s="142"/>
      <c r="E114" s="142"/>
      <c r="T114" s="143"/>
      <c r="AU114" s="146"/>
      <c r="AX114" s="180"/>
      <c r="AY114" s="180"/>
      <c r="AZ114" s="155"/>
      <c r="BF114" s="155"/>
      <c r="BG114" s="155"/>
      <c r="BH114" s="155"/>
      <c r="BI114" s="153"/>
      <c r="BL114" s="204"/>
      <c r="BM114" s="204"/>
      <c r="BQ114" s="151"/>
      <c r="BR114" s="151"/>
      <c r="BS114" s="151"/>
      <c r="BT114" s="151"/>
    </row>
    <row r="115" customFormat="false" ht="12.75" hidden="false" customHeight="false" outlineLevel="0" collapsed="false">
      <c r="D115" s="142"/>
      <c r="E115" s="142"/>
      <c r="T115" s="143"/>
      <c r="AU115" s="146"/>
      <c r="AX115" s="180"/>
      <c r="AY115" s="180"/>
      <c r="AZ115" s="155"/>
      <c r="BF115" s="155"/>
      <c r="BG115" s="155"/>
      <c r="BH115" s="155"/>
      <c r="BI115" s="153"/>
      <c r="BL115" s="204"/>
      <c r="BM115" s="204"/>
      <c r="BQ115" s="151"/>
      <c r="BR115" s="151"/>
      <c r="BS115" s="151"/>
      <c r="BT115" s="151"/>
    </row>
    <row r="116" customFormat="false" ht="12.75" hidden="false" customHeight="false" outlineLevel="0" collapsed="false">
      <c r="D116" s="142"/>
      <c r="E116" s="142"/>
      <c r="T116" s="143"/>
      <c r="AU116" s="146"/>
      <c r="AX116" s="180"/>
      <c r="AY116" s="180"/>
      <c r="AZ116" s="155"/>
      <c r="BF116" s="155"/>
      <c r="BG116" s="155"/>
      <c r="BH116" s="155"/>
      <c r="BI116" s="153"/>
      <c r="BL116" s="204"/>
      <c r="BM116" s="204"/>
      <c r="BQ116" s="151"/>
      <c r="BR116" s="151"/>
      <c r="BS116" s="151"/>
      <c r="BT116" s="151"/>
    </row>
    <row r="117" customFormat="false" ht="12.75" hidden="false" customHeight="false" outlineLevel="0" collapsed="false">
      <c r="D117" s="142"/>
      <c r="E117" s="142"/>
      <c r="T117" s="143"/>
      <c r="AU117" s="146"/>
      <c r="AX117" s="180"/>
      <c r="AY117" s="180"/>
      <c r="AZ117" s="155"/>
      <c r="BF117" s="155"/>
      <c r="BG117" s="155"/>
      <c r="BH117" s="155"/>
      <c r="BI117" s="153"/>
      <c r="BL117" s="204"/>
      <c r="BM117" s="204"/>
      <c r="BQ117" s="151"/>
      <c r="BR117" s="151"/>
      <c r="BS117" s="151"/>
      <c r="BT117" s="151"/>
    </row>
    <row r="118" customFormat="false" ht="12.75" hidden="false" customHeight="false" outlineLevel="0" collapsed="false">
      <c r="D118" s="142"/>
      <c r="E118" s="142"/>
      <c r="T118" s="143"/>
      <c r="AU118" s="146"/>
      <c r="AX118" s="180"/>
      <c r="AY118" s="180"/>
      <c r="AZ118" s="155"/>
      <c r="BF118" s="155"/>
      <c r="BG118" s="155"/>
      <c r="BH118" s="155"/>
      <c r="BI118" s="153"/>
      <c r="BL118" s="204"/>
      <c r="BM118" s="204"/>
      <c r="BQ118" s="151"/>
      <c r="BR118" s="151"/>
      <c r="BS118" s="151"/>
      <c r="BT118" s="151"/>
    </row>
    <row r="119" customFormat="false" ht="12.75" hidden="false" customHeight="false" outlineLevel="0" collapsed="false">
      <c r="D119" s="142"/>
      <c r="E119" s="142"/>
      <c r="T119" s="143"/>
      <c r="AU119" s="146"/>
      <c r="AX119" s="180"/>
      <c r="AY119" s="180"/>
      <c r="AZ119" s="155"/>
      <c r="BF119" s="155"/>
      <c r="BG119" s="155"/>
      <c r="BH119" s="155"/>
      <c r="BI119" s="153"/>
      <c r="BL119" s="204"/>
      <c r="BM119" s="204"/>
      <c r="BQ119" s="151"/>
      <c r="BR119" s="151"/>
      <c r="BS119" s="151"/>
      <c r="BT119" s="151"/>
    </row>
    <row r="120" customFormat="false" ht="12.75" hidden="false" customHeight="false" outlineLevel="0" collapsed="false">
      <c r="D120" s="142"/>
      <c r="E120" s="142"/>
      <c r="T120" s="143"/>
      <c r="AU120" s="146"/>
      <c r="AX120" s="180"/>
      <c r="AY120" s="180"/>
      <c r="AZ120" s="155"/>
      <c r="BF120" s="155"/>
      <c r="BG120" s="155"/>
      <c r="BH120" s="155"/>
      <c r="BI120" s="153"/>
      <c r="BL120" s="204"/>
      <c r="BM120" s="204"/>
      <c r="BQ120" s="151"/>
      <c r="BR120" s="151"/>
      <c r="BS120" s="151"/>
      <c r="BT120" s="151"/>
    </row>
    <row r="121" customFormat="false" ht="12.75" hidden="false" customHeight="false" outlineLevel="0" collapsed="false">
      <c r="D121" s="142"/>
      <c r="E121" s="142"/>
      <c r="T121" s="143"/>
      <c r="AU121" s="146"/>
      <c r="AX121" s="180"/>
      <c r="AY121" s="180"/>
      <c r="AZ121" s="155"/>
      <c r="BF121" s="155"/>
      <c r="BG121" s="155"/>
      <c r="BH121" s="155"/>
      <c r="BI121" s="153"/>
      <c r="BL121" s="204"/>
      <c r="BM121" s="204"/>
      <c r="BQ121" s="151"/>
      <c r="BR121" s="151"/>
      <c r="BS121" s="151"/>
      <c r="BT121" s="151"/>
    </row>
    <row r="122" customFormat="false" ht="12.75" hidden="false" customHeight="false" outlineLevel="0" collapsed="false">
      <c r="D122" s="142"/>
      <c r="E122" s="142"/>
      <c r="T122" s="143"/>
      <c r="AU122" s="146"/>
      <c r="AX122" s="180"/>
      <c r="AY122" s="180"/>
      <c r="AZ122" s="155"/>
      <c r="BF122" s="155"/>
      <c r="BG122" s="155"/>
      <c r="BH122" s="155"/>
      <c r="BI122" s="153"/>
      <c r="BL122" s="204"/>
      <c r="BM122" s="204"/>
      <c r="BQ122" s="151"/>
      <c r="BR122" s="151"/>
      <c r="BS122" s="151"/>
      <c r="BT122" s="151"/>
    </row>
    <row r="123" customFormat="false" ht="12.75" hidden="false" customHeight="false" outlineLevel="0" collapsed="false">
      <c r="D123" s="142"/>
      <c r="E123" s="142"/>
      <c r="T123" s="143"/>
      <c r="AU123" s="146"/>
      <c r="AX123" s="180"/>
      <c r="AY123" s="180"/>
      <c r="AZ123" s="155"/>
      <c r="BF123" s="155"/>
      <c r="BG123" s="155"/>
      <c r="BH123" s="155"/>
      <c r="BI123" s="153"/>
      <c r="BL123" s="204"/>
      <c r="BM123" s="204"/>
      <c r="BQ123" s="151"/>
      <c r="BR123" s="151"/>
      <c r="BS123" s="151"/>
      <c r="BT123" s="151"/>
    </row>
    <row r="124" customFormat="false" ht="12.75" hidden="false" customHeight="false" outlineLevel="0" collapsed="false">
      <c r="D124" s="142"/>
      <c r="E124" s="142"/>
      <c r="T124" s="143"/>
      <c r="AU124" s="146"/>
      <c r="AX124" s="180"/>
      <c r="AY124" s="180"/>
      <c r="AZ124" s="155"/>
      <c r="BF124" s="155"/>
      <c r="BG124" s="155"/>
      <c r="BH124" s="155"/>
      <c r="BI124" s="153"/>
      <c r="BL124" s="204"/>
      <c r="BM124" s="204"/>
      <c r="BQ124" s="151"/>
      <c r="BR124" s="151"/>
      <c r="BS124" s="151"/>
      <c r="BT124" s="151"/>
    </row>
    <row r="125" customFormat="false" ht="12.75" hidden="false" customHeight="false" outlineLevel="0" collapsed="false">
      <c r="D125" s="142"/>
      <c r="E125" s="142"/>
      <c r="T125" s="143"/>
      <c r="AU125" s="146"/>
      <c r="AX125" s="180"/>
      <c r="AY125" s="180"/>
      <c r="AZ125" s="155"/>
      <c r="BF125" s="155"/>
      <c r="BG125" s="155"/>
      <c r="BH125" s="155"/>
      <c r="BI125" s="153"/>
      <c r="BL125" s="204"/>
      <c r="BM125" s="204"/>
      <c r="BQ125" s="151"/>
      <c r="BR125" s="151"/>
      <c r="BS125" s="151"/>
      <c r="BT125" s="151"/>
    </row>
    <row r="126" customFormat="false" ht="12.75" hidden="false" customHeight="false" outlineLevel="0" collapsed="false">
      <c r="D126" s="142"/>
      <c r="E126" s="142"/>
      <c r="T126" s="143"/>
      <c r="AU126" s="146"/>
      <c r="AX126" s="180"/>
      <c r="AY126" s="180"/>
      <c r="AZ126" s="155"/>
      <c r="BF126" s="155"/>
      <c r="BG126" s="155"/>
      <c r="BH126" s="155"/>
      <c r="BI126" s="153"/>
      <c r="BL126" s="204"/>
      <c r="BM126" s="204"/>
      <c r="BQ126" s="151"/>
      <c r="BR126" s="151"/>
      <c r="BS126" s="151"/>
      <c r="BT126" s="151"/>
    </row>
    <row r="127" customFormat="false" ht="12.75" hidden="false" customHeight="false" outlineLevel="0" collapsed="false">
      <c r="D127" s="142"/>
      <c r="E127" s="142"/>
      <c r="T127" s="143"/>
      <c r="AU127" s="146"/>
      <c r="AX127" s="180"/>
      <c r="AY127" s="180"/>
      <c r="AZ127" s="155"/>
      <c r="BF127" s="155"/>
      <c r="BG127" s="155"/>
      <c r="BH127" s="155"/>
      <c r="BI127" s="153"/>
      <c r="BL127" s="204"/>
      <c r="BM127" s="204"/>
      <c r="BQ127" s="151"/>
      <c r="BR127" s="151"/>
      <c r="BS127" s="151"/>
      <c r="BT127" s="151"/>
    </row>
    <row r="128" customFormat="false" ht="12.75" hidden="false" customHeight="false" outlineLevel="0" collapsed="false">
      <c r="D128" s="142"/>
      <c r="E128" s="142"/>
      <c r="T128" s="143"/>
      <c r="AU128" s="146"/>
      <c r="AX128" s="180"/>
      <c r="AY128" s="180"/>
      <c r="AZ128" s="155"/>
      <c r="BF128" s="155"/>
      <c r="BG128" s="155"/>
      <c r="BH128" s="155"/>
      <c r="BI128" s="153"/>
      <c r="BL128" s="204"/>
      <c r="BM128" s="204"/>
      <c r="BQ128" s="151"/>
      <c r="BR128" s="151"/>
      <c r="BS128" s="151"/>
      <c r="BT128" s="151"/>
    </row>
    <row r="129" customFormat="false" ht="12.75" hidden="false" customHeight="false" outlineLevel="0" collapsed="false">
      <c r="D129" s="142"/>
      <c r="E129" s="142"/>
      <c r="T129" s="143"/>
      <c r="AU129" s="146"/>
      <c r="AX129" s="180"/>
      <c r="AY129" s="180"/>
      <c r="AZ129" s="155"/>
      <c r="BF129" s="155"/>
      <c r="BG129" s="155"/>
      <c r="BH129" s="155"/>
      <c r="BI129" s="153"/>
      <c r="BL129" s="204"/>
      <c r="BM129" s="204"/>
      <c r="BQ129" s="151"/>
      <c r="BR129" s="151"/>
      <c r="BS129" s="151"/>
      <c r="BT129" s="151"/>
    </row>
    <row r="130" customFormat="false" ht="12.75" hidden="false" customHeight="false" outlineLevel="0" collapsed="false">
      <c r="D130" s="142"/>
      <c r="E130" s="142"/>
      <c r="T130" s="143"/>
      <c r="AU130" s="146"/>
      <c r="AX130" s="180"/>
      <c r="AY130" s="180"/>
      <c r="AZ130" s="155"/>
      <c r="BF130" s="155"/>
      <c r="BG130" s="155"/>
      <c r="BH130" s="155"/>
      <c r="BI130" s="153"/>
      <c r="BL130" s="204"/>
      <c r="BM130" s="204"/>
      <c r="BQ130" s="151"/>
      <c r="BR130" s="151"/>
      <c r="BS130" s="151"/>
      <c r="BT130" s="151"/>
    </row>
    <row r="131" customFormat="false" ht="12.75" hidden="false" customHeight="false" outlineLevel="0" collapsed="false">
      <c r="D131" s="142"/>
      <c r="E131" s="142"/>
      <c r="T131" s="143"/>
      <c r="AU131" s="146"/>
      <c r="AX131" s="180"/>
      <c r="AY131" s="180"/>
      <c r="AZ131" s="155"/>
      <c r="BF131" s="155"/>
      <c r="BG131" s="155"/>
      <c r="BH131" s="155"/>
      <c r="BI131" s="153"/>
      <c r="BL131" s="204"/>
      <c r="BM131" s="204"/>
      <c r="BQ131" s="151"/>
      <c r="BR131" s="151"/>
      <c r="BS131" s="151"/>
      <c r="BT131" s="151"/>
    </row>
    <row r="132" customFormat="false" ht="12.75" hidden="false" customHeight="false" outlineLevel="0" collapsed="false">
      <c r="D132" s="142"/>
      <c r="E132" s="142"/>
      <c r="T132" s="143"/>
      <c r="AU132" s="146"/>
      <c r="AX132" s="180"/>
      <c r="AY132" s="180"/>
      <c r="AZ132" s="155"/>
      <c r="BF132" s="155"/>
      <c r="BG132" s="155"/>
      <c r="BH132" s="155"/>
      <c r="BI132" s="153"/>
      <c r="BL132" s="204"/>
      <c r="BM132" s="204"/>
      <c r="BQ132" s="151"/>
      <c r="BR132" s="151"/>
      <c r="BS132" s="151"/>
      <c r="BT132" s="151"/>
    </row>
    <row r="133" customFormat="false" ht="12.75" hidden="false" customHeight="false" outlineLevel="0" collapsed="false">
      <c r="D133" s="142"/>
      <c r="E133" s="142"/>
      <c r="T133" s="143"/>
      <c r="AU133" s="146"/>
      <c r="AX133" s="180"/>
      <c r="AY133" s="180"/>
      <c r="AZ133" s="155"/>
      <c r="BF133" s="155"/>
      <c r="BG133" s="155"/>
      <c r="BH133" s="155"/>
      <c r="BI133" s="153"/>
      <c r="BL133" s="204"/>
      <c r="BM133" s="204"/>
      <c r="BQ133" s="151"/>
      <c r="BR133" s="151"/>
      <c r="BS133" s="151"/>
      <c r="BT133" s="151"/>
    </row>
    <row r="134" customFormat="false" ht="12.75" hidden="false" customHeight="false" outlineLevel="0" collapsed="false">
      <c r="D134" s="142"/>
      <c r="E134" s="142"/>
      <c r="T134" s="143"/>
      <c r="AU134" s="146"/>
      <c r="AX134" s="180"/>
      <c r="AY134" s="180"/>
      <c r="AZ134" s="155"/>
      <c r="BF134" s="155"/>
      <c r="BG134" s="155"/>
      <c r="BH134" s="155"/>
      <c r="BI134" s="153"/>
      <c r="BL134" s="204"/>
      <c r="BM134" s="204"/>
      <c r="BQ134" s="151"/>
      <c r="BR134" s="151"/>
      <c r="BS134" s="151"/>
      <c r="BT134" s="151"/>
    </row>
    <row r="135" customFormat="false" ht="12.75" hidden="false" customHeight="false" outlineLevel="0" collapsed="false">
      <c r="D135" s="142"/>
      <c r="E135" s="142"/>
      <c r="T135" s="143"/>
      <c r="AU135" s="146"/>
      <c r="AX135" s="180"/>
      <c r="AY135" s="180"/>
      <c r="AZ135" s="155"/>
      <c r="BF135" s="155"/>
      <c r="BG135" s="155"/>
      <c r="BH135" s="155"/>
      <c r="BI135" s="153"/>
      <c r="BL135" s="204"/>
      <c r="BM135" s="204"/>
      <c r="BQ135" s="151"/>
      <c r="BR135" s="151"/>
      <c r="BS135" s="151"/>
      <c r="BT135" s="151"/>
    </row>
    <row r="136" customFormat="false" ht="12.75" hidden="false" customHeight="false" outlineLevel="0" collapsed="false">
      <c r="D136" s="142"/>
      <c r="E136" s="142"/>
      <c r="T136" s="143"/>
      <c r="AU136" s="146"/>
      <c r="AX136" s="180"/>
      <c r="AY136" s="180"/>
      <c r="AZ136" s="155"/>
      <c r="BF136" s="155"/>
      <c r="BG136" s="155"/>
      <c r="BH136" s="155"/>
      <c r="BI136" s="153"/>
      <c r="BL136" s="204"/>
      <c r="BM136" s="204"/>
      <c r="BQ136" s="151"/>
      <c r="BR136" s="151"/>
      <c r="BS136" s="151"/>
      <c r="BT136" s="151"/>
    </row>
    <row r="137" customFormat="false" ht="12.75" hidden="false" customHeight="false" outlineLevel="0" collapsed="false">
      <c r="D137" s="142"/>
      <c r="E137" s="142"/>
      <c r="T137" s="143"/>
      <c r="AU137" s="146"/>
      <c r="AX137" s="180"/>
      <c r="AY137" s="180"/>
      <c r="AZ137" s="155"/>
      <c r="BF137" s="155"/>
      <c r="BG137" s="155"/>
      <c r="BH137" s="155"/>
      <c r="BI137" s="153"/>
      <c r="BL137" s="204"/>
      <c r="BM137" s="204"/>
      <c r="BQ137" s="151"/>
      <c r="BR137" s="151"/>
      <c r="BS137" s="151"/>
      <c r="BT137" s="151"/>
    </row>
    <row r="138" customFormat="false" ht="12.75" hidden="false" customHeight="false" outlineLevel="0" collapsed="false">
      <c r="D138" s="142"/>
      <c r="E138" s="142"/>
      <c r="T138" s="143"/>
      <c r="AU138" s="146"/>
      <c r="AX138" s="180"/>
      <c r="AY138" s="180"/>
      <c r="AZ138" s="155"/>
      <c r="BF138" s="155"/>
      <c r="BG138" s="155"/>
      <c r="BH138" s="155"/>
      <c r="BI138" s="153"/>
      <c r="BL138" s="204"/>
      <c r="BM138" s="204"/>
      <c r="BQ138" s="151"/>
      <c r="BR138" s="151"/>
      <c r="BS138" s="151"/>
      <c r="BT138" s="151"/>
    </row>
    <row r="139" customFormat="false" ht="12.75" hidden="false" customHeight="false" outlineLevel="0" collapsed="false">
      <c r="D139" s="142"/>
      <c r="E139" s="142"/>
      <c r="T139" s="143"/>
      <c r="AU139" s="146"/>
      <c r="AX139" s="180"/>
      <c r="AY139" s="180"/>
      <c r="AZ139" s="155"/>
      <c r="BF139" s="155"/>
      <c r="BG139" s="155"/>
      <c r="BH139" s="155"/>
      <c r="BI139" s="153"/>
      <c r="BL139" s="204"/>
      <c r="BM139" s="204"/>
      <c r="BQ139" s="151"/>
      <c r="BR139" s="151"/>
      <c r="BS139" s="151"/>
      <c r="BT139" s="151"/>
    </row>
    <row r="140" customFormat="false" ht="12.75" hidden="false" customHeight="false" outlineLevel="0" collapsed="false">
      <c r="D140" s="142"/>
      <c r="E140" s="142"/>
      <c r="T140" s="143"/>
      <c r="AU140" s="146"/>
      <c r="AX140" s="180"/>
      <c r="AY140" s="180"/>
      <c r="AZ140" s="155"/>
      <c r="BF140" s="155"/>
      <c r="BG140" s="155"/>
      <c r="BH140" s="155"/>
      <c r="BI140" s="153"/>
      <c r="BL140" s="204"/>
      <c r="BM140" s="204"/>
      <c r="BQ140" s="151"/>
      <c r="BR140" s="151"/>
      <c r="BS140" s="151"/>
      <c r="BT140" s="151"/>
    </row>
    <row r="141" customFormat="false" ht="12.75" hidden="false" customHeight="false" outlineLevel="0" collapsed="false">
      <c r="D141" s="142"/>
      <c r="E141" s="142"/>
      <c r="T141" s="143"/>
      <c r="AU141" s="146"/>
      <c r="AX141" s="180"/>
      <c r="AY141" s="180"/>
      <c r="AZ141" s="155"/>
      <c r="BF141" s="155"/>
      <c r="BG141" s="155"/>
      <c r="BH141" s="155"/>
      <c r="BI141" s="153"/>
      <c r="BL141" s="204"/>
      <c r="BM141" s="204"/>
      <c r="BQ141" s="151"/>
      <c r="BR141" s="151"/>
      <c r="BS141" s="151"/>
      <c r="BT141" s="151"/>
    </row>
    <row r="142" customFormat="false" ht="12.75" hidden="false" customHeight="false" outlineLevel="0" collapsed="false">
      <c r="D142" s="142"/>
      <c r="E142" s="142"/>
      <c r="T142" s="143"/>
      <c r="AU142" s="146"/>
      <c r="AX142" s="180"/>
      <c r="AY142" s="180"/>
      <c r="AZ142" s="155"/>
      <c r="BF142" s="155"/>
      <c r="BG142" s="155"/>
      <c r="BH142" s="155"/>
      <c r="BI142" s="153"/>
      <c r="BL142" s="204"/>
      <c r="BM142" s="204"/>
      <c r="BQ142" s="151"/>
      <c r="BR142" s="151"/>
      <c r="BS142" s="151"/>
      <c r="BT142" s="151"/>
    </row>
    <row r="143" customFormat="false" ht="12.75" hidden="false" customHeight="false" outlineLevel="0" collapsed="false">
      <c r="D143" s="142"/>
      <c r="E143" s="142"/>
      <c r="T143" s="143"/>
      <c r="AU143" s="146"/>
      <c r="AX143" s="180"/>
      <c r="AY143" s="180"/>
      <c r="AZ143" s="155"/>
      <c r="BF143" s="155"/>
      <c r="BG143" s="155"/>
      <c r="BH143" s="155"/>
      <c r="BI143" s="153"/>
      <c r="BL143" s="204"/>
      <c r="BM143" s="204"/>
      <c r="BQ143" s="151"/>
      <c r="BR143" s="151"/>
      <c r="BS143" s="151"/>
      <c r="BT143" s="151"/>
    </row>
    <row r="144" customFormat="false" ht="12.75" hidden="false" customHeight="false" outlineLevel="0" collapsed="false">
      <c r="D144" s="142"/>
      <c r="E144" s="142"/>
      <c r="T144" s="143"/>
      <c r="AU144" s="146"/>
      <c r="AX144" s="180"/>
      <c r="AY144" s="180"/>
      <c r="AZ144" s="155"/>
      <c r="BF144" s="155"/>
      <c r="BG144" s="155"/>
      <c r="BH144" s="155"/>
      <c r="BI144" s="153"/>
      <c r="BL144" s="204"/>
      <c r="BM144" s="204"/>
      <c r="BQ144" s="151"/>
      <c r="BR144" s="151"/>
      <c r="BS144" s="151"/>
      <c r="BT144" s="151"/>
    </row>
    <row r="145" customFormat="false" ht="12.75" hidden="false" customHeight="false" outlineLevel="0" collapsed="false">
      <c r="D145" s="142"/>
      <c r="E145" s="142"/>
      <c r="T145" s="143"/>
      <c r="AU145" s="146"/>
      <c r="AX145" s="180"/>
      <c r="AY145" s="180"/>
      <c r="AZ145" s="155"/>
      <c r="BF145" s="155"/>
      <c r="BG145" s="155"/>
      <c r="BH145" s="155"/>
      <c r="BI145" s="153"/>
      <c r="BL145" s="204"/>
      <c r="BM145" s="204"/>
      <c r="BQ145" s="151"/>
      <c r="BR145" s="151"/>
      <c r="BS145" s="151"/>
      <c r="BT145" s="151"/>
    </row>
    <row r="146" customFormat="false" ht="12.75" hidden="false" customHeight="false" outlineLevel="0" collapsed="false">
      <c r="D146" s="142"/>
      <c r="E146" s="142"/>
      <c r="T146" s="143"/>
      <c r="AU146" s="146"/>
      <c r="AX146" s="180"/>
      <c r="AY146" s="180"/>
      <c r="AZ146" s="155"/>
      <c r="BF146" s="155"/>
      <c r="BG146" s="155"/>
      <c r="BH146" s="155"/>
      <c r="BI146" s="153"/>
      <c r="BL146" s="204"/>
      <c r="BM146" s="204"/>
      <c r="BQ146" s="151"/>
      <c r="BR146" s="151"/>
      <c r="BS146" s="151"/>
      <c r="BT146" s="151"/>
    </row>
    <row r="147" customFormat="false" ht="12.75" hidden="false" customHeight="false" outlineLevel="0" collapsed="false">
      <c r="D147" s="142"/>
      <c r="E147" s="142"/>
      <c r="T147" s="143"/>
      <c r="AU147" s="146"/>
      <c r="AX147" s="180"/>
      <c r="AY147" s="180"/>
      <c r="AZ147" s="155"/>
      <c r="BF147" s="155"/>
      <c r="BG147" s="155"/>
      <c r="BH147" s="155"/>
      <c r="BI147" s="153"/>
      <c r="BL147" s="204"/>
      <c r="BM147" s="204"/>
      <c r="BQ147" s="151"/>
      <c r="BR147" s="151"/>
      <c r="BS147" s="151"/>
      <c r="BT147" s="151"/>
    </row>
    <row r="148" customFormat="false" ht="12.75" hidden="false" customHeight="false" outlineLevel="0" collapsed="false">
      <c r="D148" s="142"/>
      <c r="E148" s="142"/>
      <c r="T148" s="143"/>
      <c r="AU148" s="146"/>
      <c r="AX148" s="180"/>
      <c r="AY148" s="180"/>
      <c r="AZ148" s="155"/>
      <c r="BF148" s="155"/>
      <c r="BG148" s="155"/>
      <c r="BH148" s="155"/>
      <c r="BI148" s="153"/>
      <c r="BL148" s="204"/>
      <c r="BM148" s="204"/>
      <c r="BQ148" s="151"/>
      <c r="BR148" s="151"/>
      <c r="BS148" s="151"/>
      <c r="BT148" s="151"/>
    </row>
    <row r="149" customFormat="false" ht="12.75" hidden="false" customHeight="false" outlineLevel="0" collapsed="false">
      <c r="D149" s="142"/>
      <c r="E149" s="142"/>
      <c r="T149" s="143"/>
      <c r="AU149" s="146"/>
      <c r="AX149" s="180"/>
      <c r="AY149" s="180"/>
      <c r="AZ149" s="155"/>
      <c r="BF149" s="155"/>
      <c r="BG149" s="155"/>
      <c r="BH149" s="155"/>
      <c r="BI149" s="153"/>
      <c r="BL149" s="204"/>
      <c r="BM149" s="204"/>
      <c r="BQ149" s="151"/>
      <c r="BR149" s="151"/>
      <c r="BS149" s="151"/>
      <c r="BT149" s="151"/>
    </row>
    <row r="150" customFormat="false" ht="12.75" hidden="false" customHeight="false" outlineLevel="0" collapsed="false">
      <c r="D150" s="142"/>
      <c r="E150" s="142"/>
      <c r="T150" s="143"/>
      <c r="AU150" s="146"/>
      <c r="AX150" s="180"/>
      <c r="AY150" s="180"/>
      <c r="AZ150" s="155"/>
      <c r="BF150" s="155"/>
      <c r="BG150" s="155"/>
      <c r="BH150" s="155"/>
      <c r="BI150" s="153"/>
      <c r="BL150" s="204"/>
      <c r="BM150" s="204"/>
      <c r="BQ150" s="151"/>
      <c r="BR150" s="151"/>
      <c r="BS150" s="151"/>
      <c r="BT150" s="151"/>
    </row>
    <row r="151" customFormat="false" ht="12.75" hidden="false" customHeight="false" outlineLevel="0" collapsed="false">
      <c r="D151" s="142"/>
      <c r="E151" s="142"/>
      <c r="T151" s="143"/>
      <c r="AU151" s="146"/>
      <c r="AX151" s="180"/>
      <c r="AY151" s="180"/>
      <c r="AZ151" s="155"/>
      <c r="BF151" s="155"/>
      <c r="BG151" s="155"/>
      <c r="BH151" s="155"/>
      <c r="BI151" s="153"/>
      <c r="BL151" s="204"/>
      <c r="BM151" s="204"/>
      <c r="BQ151" s="151"/>
      <c r="BR151" s="151"/>
      <c r="BS151" s="151"/>
      <c r="BT151" s="151"/>
    </row>
    <row r="152" customFormat="false" ht="12.75" hidden="false" customHeight="false" outlineLevel="0" collapsed="false">
      <c r="D152" s="142"/>
      <c r="E152" s="142"/>
      <c r="T152" s="143"/>
      <c r="AU152" s="146"/>
      <c r="AX152" s="180"/>
      <c r="AY152" s="180"/>
      <c r="AZ152" s="155"/>
      <c r="BF152" s="155"/>
      <c r="BG152" s="155"/>
      <c r="BH152" s="155"/>
      <c r="BI152" s="153"/>
      <c r="BL152" s="204"/>
      <c r="BM152" s="204"/>
      <c r="BQ152" s="151"/>
      <c r="BR152" s="151"/>
      <c r="BS152" s="151"/>
      <c r="BT152" s="151"/>
    </row>
    <row r="153" customFormat="false" ht="12.75" hidden="false" customHeight="false" outlineLevel="0" collapsed="false">
      <c r="D153" s="142"/>
      <c r="E153" s="142"/>
      <c r="T153" s="143"/>
      <c r="AU153" s="146"/>
      <c r="AX153" s="180"/>
      <c r="AY153" s="180"/>
      <c r="AZ153" s="155"/>
      <c r="BF153" s="155"/>
      <c r="BG153" s="155"/>
      <c r="BH153" s="155"/>
      <c r="BI153" s="153"/>
      <c r="BL153" s="204"/>
      <c r="BM153" s="204"/>
      <c r="BQ153" s="151"/>
      <c r="BR153" s="151"/>
      <c r="BS153" s="151"/>
      <c r="BT153" s="151"/>
    </row>
    <row r="154" customFormat="false" ht="12.75" hidden="false" customHeight="false" outlineLevel="0" collapsed="false">
      <c r="D154" s="142"/>
      <c r="E154" s="142"/>
      <c r="T154" s="143"/>
      <c r="AU154" s="146"/>
      <c r="AX154" s="180"/>
      <c r="AY154" s="180"/>
      <c r="AZ154" s="155"/>
      <c r="BF154" s="155"/>
      <c r="BG154" s="155"/>
      <c r="BH154" s="155"/>
      <c r="BI154" s="153"/>
      <c r="BL154" s="204"/>
      <c r="BM154" s="204"/>
      <c r="BQ154" s="151"/>
      <c r="BR154" s="151"/>
      <c r="BS154" s="151"/>
      <c r="BT154" s="151"/>
    </row>
    <row r="155" customFormat="false" ht="12.75" hidden="false" customHeight="false" outlineLevel="0" collapsed="false">
      <c r="D155" s="142"/>
      <c r="E155" s="142"/>
      <c r="T155" s="143"/>
      <c r="AU155" s="146"/>
      <c r="AX155" s="180"/>
      <c r="AY155" s="180"/>
      <c r="AZ155" s="155"/>
      <c r="BF155" s="155"/>
      <c r="BG155" s="155"/>
      <c r="BH155" s="155"/>
      <c r="BI155" s="153"/>
      <c r="BL155" s="204"/>
      <c r="BM155" s="204"/>
      <c r="BQ155" s="151"/>
      <c r="BR155" s="151"/>
      <c r="BS155" s="151"/>
      <c r="BT155" s="151"/>
    </row>
    <row r="156" customFormat="false" ht="12.75" hidden="false" customHeight="false" outlineLevel="0" collapsed="false">
      <c r="D156" s="142"/>
      <c r="E156" s="142"/>
      <c r="T156" s="143"/>
      <c r="AU156" s="146"/>
      <c r="AX156" s="180"/>
      <c r="AY156" s="180"/>
      <c r="AZ156" s="155"/>
      <c r="BF156" s="155"/>
      <c r="BG156" s="155"/>
      <c r="BH156" s="155"/>
      <c r="BI156" s="153"/>
      <c r="BL156" s="204"/>
      <c r="BM156" s="204"/>
      <c r="BQ156" s="151"/>
      <c r="BR156" s="151"/>
      <c r="BS156" s="151"/>
      <c r="BT156" s="151"/>
    </row>
    <row r="157" customFormat="false" ht="12.75" hidden="false" customHeight="false" outlineLevel="0" collapsed="false">
      <c r="D157" s="142"/>
      <c r="E157" s="142"/>
      <c r="T157" s="143"/>
      <c r="AU157" s="146"/>
      <c r="AX157" s="180"/>
      <c r="AY157" s="180"/>
      <c r="AZ157" s="155"/>
      <c r="BF157" s="155"/>
      <c r="BG157" s="155"/>
      <c r="BH157" s="155"/>
      <c r="BI157" s="153"/>
      <c r="BL157" s="204"/>
      <c r="BM157" s="204"/>
      <c r="BQ157" s="151"/>
      <c r="BR157" s="151"/>
      <c r="BS157" s="151"/>
      <c r="BT157" s="151"/>
    </row>
    <row r="158" customFormat="false" ht="12.75" hidden="false" customHeight="false" outlineLevel="0" collapsed="false">
      <c r="D158" s="142"/>
      <c r="E158" s="142"/>
      <c r="T158" s="143"/>
      <c r="AU158" s="146"/>
      <c r="AX158" s="180"/>
      <c r="AY158" s="180"/>
      <c r="AZ158" s="155"/>
      <c r="BF158" s="155"/>
      <c r="BG158" s="155"/>
      <c r="BH158" s="155"/>
      <c r="BI158" s="153"/>
      <c r="BL158" s="204"/>
      <c r="BM158" s="204"/>
      <c r="BQ158" s="151"/>
      <c r="BR158" s="151"/>
      <c r="BS158" s="151"/>
      <c r="BT158" s="151"/>
    </row>
    <row r="159" customFormat="false" ht="12.75" hidden="false" customHeight="false" outlineLevel="0" collapsed="false">
      <c r="D159" s="142"/>
      <c r="E159" s="142"/>
      <c r="T159" s="143"/>
      <c r="AU159" s="146"/>
      <c r="AX159" s="180"/>
      <c r="AY159" s="180"/>
      <c r="AZ159" s="155"/>
      <c r="BF159" s="155"/>
      <c r="BG159" s="155"/>
      <c r="BH159" s="155"/>
      <c r="BI159" s="153"/>
      <c r="BL159" s="204"/>
      <c r="BM159" s="204"/>
      <c r="BQ159" s="151"/>
      <c r="BR159" s="151"/>
      <c r="BS159" s="151"/>
      <c r="BT159" s="151"/>
    </row>
    <row r="160" customFormat="false" ht="12.75" hidden="false" customHeight="false" outlineLevel="0" collapsed="false">
      <c r="D160" s="142"/>
      <c r="E160" s="142"/>
      <c r="T160" s="143"/>
      <c r="AU160" s="146"/>
      <c r="AX160" s="180"/>
      <c r="AY160" s="180"/>
      <c r="AZ160" s="155"/>
      <c r="BF160" s="155"/>
      <c r="BG160" s="155"/>
      <c r="BH160" s="155"/>
      <c r="BI160" s="153"/>
      <c r="BL160" s="204"/>
      <c r="BM160" s="204"/>
      <c r="BQ160" s="151"/>
      <c r="BR160" s="151"/>
      <c r="BS160" s="151"/>
      <c r="BT160" s="151"/>
    </row>
    <row r="161" customFormat="false" ht="12.75" hidden="false" customHeight="false" outlineLevel="0" collapsed="false">
      <c r="D161" s="142"/>
      <c r="E161" s="142"/>
      <c r="T161" s="143"/>
      <c r="AU161" s="146"/>
      <c r="AX161" s="180"/>
      <c r="AY161" s="180"/>
      <c r="AZ161" s="155"/>
      <c r="BF161" s="155"/>
      <c r="BG161" s="155"/>
      <c r="BH161" s="155"/>
      <c r="BI161" s="153"/>
      <c r="BL161" s="204"/>
      <c r="BM161" s="204"/>
      <c r="BQ161" s="151"/>
      <c r="BR161" s="151"/>
      <c r="BS161" s="151"/>
      <c r="BT161" s="151"/>
    </row>
    <row r="162" customFormat="false" ht="12.75" hidden="false" customHeight="false" outlineLevel="0" collapsed="false">
      <c r="D162" s="142"/>
      <c r="E162" s="142"/>
      <c r="T162" s="143"/>
      <c r="AU162" s="146"/>
      <c r="AX162" s="180"/>
      <c r="AY162" s="180"/>
      <c r="AZ162" s="155"/>
      <c r="BF162" s="155"/>
      <c r="BG162" s="155"/>
      <c r="BH162" s="155"/>
      <c r="BI162" s="153"/>
      <c r="BL162" s="204"/>
      <c r="BM162" s="204"/>
      <c r="BQ162" s="151"/>
      <c r="BR162" s="151"/>
      <c r="BS162" s="151"/>
      <c r="BT162" s="151"/>
    </row>
    <row r="163" customFormat="false" ht="12.75" hidden="false" customHeight="false" outlineLevel="0" collapsed="false">
      <c r="D163" s="142"/>
      <c r="E163" s="142"/>
      <c r="T163" s="143"/>
      <c r="AU163" s="146"/>
      <c r="AX163" s="180"/>
      <c r="AY163" s="180"/>
      <c r="AZ163" s="155"/>
      <c r="BF163" s="155"/>
      <c r="BG163" s="155"/>
      <c r="BH163" s="155"/>
      <c r="BI163" s="153"/>
      <c r="BL163" s="204"/>
      <c r="BM163" s="204"/>
      <c r="BQ163" s="151"/>
      <c r="BR163" s="151"/>
      <c r="BS163" s="151"/>
      <c r="BT163" s="151"/>
    </row>
    <row r="164" customFormat="false" ht="12.75" hidden="false" customHeight="false" outlineLevel="0" collapsed="false">
      <c r="D164" s="142"/>
      <c r="E164" s="142"/>
      <c r="T164" s="143"/>
      <c r="AU164" s="146"/>
      <c r="AX164" s="180"/>
      <c r="AY164" s="180"/>
      <c r="AZ164" s="155"/>
      <c r="BF164" s="155"/>
      <c r="BG164" s="155"/>
      <c r="BH164" s="155"/>
      <c r="BI164" s="153"/>
      <c r="BL164" s="204"/>
      <c r="BM164" s="204"/>
      <c r="BQ164" s="151"/>
      <c r="BR164" s="151"/>
      <c r="BS164" s="151"/>
      <c r="BT164" s="151"/>
    </row>
    <row r="165" customFormat="false" ht="12.75" hidden="false" customHeight="false" outlineLevel="0" collapsed="false">
      <c r="D165" s="142"/>
      <c r="E165" s="142"/>
      <c r="T165" s="143"/>
      <c r="AU165" s="146"/>
      <c r="AX165" s="180"/>
      <c r="AY165" s="180"/>
      <c r="AZ165" s="155"/>
      <c r="BF165" s="155"/>
      <c r="BG165" s="155"/>
      <c r="BH165" s="155"/>
      <c r="BI165" s="153"/>
      <c r="BL165" s="204"/>
      <c r="BM165" s="204"/>
      <c r="BQ165" s="151"/>
      <c r="BR165" s="151"/>
      <c r="BS165" s="151"/>
      <c r="BT165" s="151"/>
    </row>
    <row r="166" customFormat="false" ht="12.75" hidden="false" customHeight="false" outlineLevel="0" collapsed="false">
      <c r="D166" s="142"/>
      <c r="E166" s="142"/>
      <c r="T166" s="143"/>
      <c r="AU166" s="146"/>
      <c r="AX166" s="180"/>
      <c r="AY166" s="180"/>
      <c r="AZ166" s="155"/>
      <c r="BF166" s="155"/>
      <c r="BG166" s="155"/>
      <c r="BH166" s="155"/>
      <c r="BI166" s="153"/>
      <c r="BL166" s="204"/>
      <c r="BM166" s="204"/>
      <c r="BQ166" s="151"/>
      <c r="BR166" s="151"/>
      <c r="BS166" s="151"/>
      <c r="BT166" s="151"/>
    </row>
    <row r="167" customFormat="false" ht="12.75" hidden="false" customHeight="false" outlineLevel="0" collapsed="false">
      <c r="D167" s="142"/>
      <c r="E167" s="142"/>
      <c r="T167" s="143"/>
      <c r="AU167" s="146"/>
      <c r="AX167" s="180"/>
      <c r="AY167" s="180"/>
      <c r="AZ167" s="155"/>
      <c r="BF167" s="155"/>
      <c r="BG167" s="155"/>
      <c r="BH167" s="155"/>
      <c r="BI167" s="153"/>
      <c r="BL167" s="204"/>
      <c r="BM167" s="204"/>
      <c r="BQ167" s="151"/>
      <c r="BR167" s="151"/>
      <c r="BS167" s="151"/>
      <c r="BT167" s="151"/>
    </row>
    <row r="168" customFormat="false" ht="12.75" hidden="false" customHeight="false" outlineLevel="0" collapsed="false">
      <c r="D168" s="142"/>
      <c r="E168" s="142"/>
      <c r="T168" s="143"/>
      <c r="AU168" s="146"/>
      <c r="AX168" s="180"/>
      <c r="AY168" s="180"/>
      <c r="AZ168" s="155"/>
      <c r="BF168" s="155"/>
      <c r="BG168" s="155"/>
      <c r="BH168" s="155"/>
      <c r="BI168" s="153"/>
      <c r="BL168" s="204"/>
      <c r="BM168" s="204"/>
      <c r="BQ168" s="151"/>
      <c r="BR168" s="151"/>
      <c r="BS168" s="151"/>
      <c r="BT168" s="151"/>
    </row>
    <row r="169" customFormat="false" ht="12.75" hidden="false" customHeight="false" outlineLevel="0" collapsed="false">
      <c r="D169" s="142"/>
      <c r="E169" s="142"/>
      <c r="T169" s="143"/>
      <c r="AU169" s="146"/>
      <c r="AX169" s="180"/>
      <c r="AY169" s="180"/>
      <c r="AZ169" s="155"/>
      <c r="BF169" s="155"/>
      <c r="BG169" s="155"/>
      <c r="BH169" s="155"/>
      <c r="BI169" s="153"/>
      <c r="BL169" s="204"/>
      <c r="BM169" s="204"/>
      <c r="BQ169" s="151"/>
      <c r="BR169" s="151"/>
      <c r="BS169" s="151"/>
      <c r="BT169" s="151"/>
    </row>
    <row r="170" customFormat="false" ht="12.75" hidden="false" customHeight="false" outlineLevel="0" collapsed="false">
      <c r="D170" s="142"/>
      <c r="E170" s="142"/>
      <c r="T170" s="143"/>
      <c r="AU170" s="146"/>
      <c r="AX170" s="180"/>
      <c r="AY170" s="180"/>
      <c r="AZ170" s="155"/>
      <c r="BF170" s="155"/>
      <c r="BG170" s="155"/>
      <c r="BH170" s="155"/>
      <c r="BI170" s="153"/>
      <c r="BL170" s="204"/>
      <c r="BM170" s="204"/>
      <c r="BQ170" s="151"/>
      <c r="BR170" s="151"/>
      <c r="BS170" s="151"/>
      <c r="BT170" s="151"/>
    </row>
    <row r="171" customFormat="false" ht="12.75" hidden="false" customHeight="false" outlineLevel="0" collapsed="false">
      <c r="D171" s="142"/>
      <c r="E171" s="142"/>
      <c r="T171" s="143"/>
      <c r="AU171" s="146"/>
      <c r="AX171" s="180"/>
      <c r="AY171" s="180"/>
      <c r="AZ171" s="155"/>
      <c r="BF171" s="155"/>
      <c r="BG171" s="155"/>
      <c r="BH171" s="155"/>
      <c r="BI171" s="153"/>
      <c r="BL171" s="204"/>
      <c r="BM171" s="204"/>
      <c r="BQ171" s="151"/>
      <c r="BR171" s="151"/>
      <c r="BS171" s="151"/>
      <c r="BT171" s="151"/>
    </row>
    <row r="172" customFormat="false" ht="12.75" hidden="false" customHeight="false" outlineLevel="0" collapsed="false">
      <c r="D172" s="142"/>
      <c r="E172" s="142"/>
      <c r="T172" s="143"/>
      <c r="AU172" s="146"/>
      <c r="AX172" s="180"/>
      <c r="AY172" s="180"/>
      <c r="AZ172" s="155"/>
      <c r="BF172" s="155"/>
      <c r="BG172" s="155"/>
      <c r="BH172" s="155"/>
      <c r="BI172" s="153"/>
      <c r="BL172" s="204"/>
      <c r="BM172" s="204"/>
      <c r="BQ172" s="151"/>
      <c r="BR172" s="151"/>
      <c r="BS172" s="151"/>
      <c r="BT172" s="151"/>
    </row>
    <row r="173" customFormat="false" ht="12.75" hidden="false" customHeight="false" outlineLevel="0" collapsed="false">
      <c r="D173" s="142"/>
      <c r="E173" s="142"/>
      <c r="T173" s="143"/>
      <c r="AU173" s="146"/>
      <c r="AX173" s="180"/>
      <c r="AY173" s="180"/>
      <c r="AZ173" s="155"/>
      <c r="BF173" s="155"/>
      <c r="BG173" s="155"/>
      <c r="BH173" s="155"/>
      <c r="BI173" s="153"/>
      <c r="BL173" s="204"/>
      <c r="BM173" s="204"/>
      <c r="BQ173" s="151"/>
      <c r="BR173" s="151"/>
      <c r="BS173" s="151"/>
      <c r="BT173" s="151"/>
    </row>
    <row r="174" customFormat="false" ht="12.75" hidden="false" customHeight="false" outlineLevel="0" collapsed="false">
      <c r="D174" s="142"/>
      <c r="E174" s="142"/>
      <c r="T174" s="143"/>
      <c r="AU174" s="146"/>
      <c r="AX174" s="180"/>
      <c r="AY174" s="180"/>
      <c r="AZ174" s="155"/>
      <c r="BF174" s="155"/>
      <c r="BG174" s="155"/>
      <c r="BH174" s="155"/>
      <c r="BI174" s="153"/>
      <c r="BL174" s="204"/>
      <c r="BM174" s="204"/>
      <c r="BQ174" s="151"/>
      <c r="BR174" s="151"/>
      <c r="BS174" s="151"/>
      <c r="BT174" s="151"/>
    </row>
    <row r="175" customFormat="false" ht="12.75" hidden="false" customHeight="false" outlineLevel="0" collapsed="false">
      <c r="D175" s="142"/>
      <c r="E175" s="142"/>
      <c r="T175" s="143"/>
      <c r="AU175" s="146"/>
      <c r="AX175" s="180"/>
      <c r="AY175" s="180"/>
      <c r="AZ175" s="155"/>
      <c r="BF175" s="155"/>
      <c r="BG175" s="155"/>
      <c r="BH175" s="155"/>
      <c r="BI175" s="153"/>
      <c r="BL175" s="204"/>
      <c r="BM175" s="204"/>
      <c r="BQ175" s="151"/>
      <c r="BR175" s="151"/>
      <c r="BS175" s="151"/>
      <c r="BT175" s="151"/>
    </row>
    <row r="176" customFormat="false" ht="12.75" hidden="false" customHeight="false" outlineLevel="0" collapsed="false">
      <c r="D176" s="142"/>
      <c r="E176" s="142"/>
      <c r="T176" s="143"/>
      <c r="AU176" s="146"/>
      <c r="AX176" s="180"/>
      <c r="AY176" s="180"/>
      <c r="AZ176" s="155"/>
      <c r="BF176" s="155"/>
      <c r="BG176" s="155"/>
      <c r="BH176" s="155"/>
      <c r="BI176" s="153"/>
      <c r="BL176" s="204"/>
      <c r="BM176" s="204"/>
      <c r="BQ176" s="151"/>
      <c r="BR176" s="151"/>
      <c r="BS176" s="151"/>
      <c r="BT176" s="151"/>
    </row>
    <row r="177" customFormat="false" ht="12.75" hidden="false" customHeight="false" outlineLevel="0" collapsed="false">
      <c r="D177" s="142"/>
      <c r="E177" s="142"/>
      <c r="T177" s="143"/>
      <c r="AU177" s="146"/>
      <c r="AX177" s="180"/>
      <c r="AY177" s="180"/>
      <c r="AZ177" s="155"/>
      <c r="BF177" s="155"/>
      <c r="BG177" s="155"/>
      <c r="BH177" s="155"/>
      <c r="BI177" s="153"/>
      <c r="BL177" s="204"/>
      <c r="BM177" s="204"/>
      <c r="BQ177" s="151"/>
      <c r="BR177" s="151"/>
      <c r="BS177" s="151"/>
      <c r="BT177" s="151"/>
    </row>
    <row r="178" customFormat="false" ht="12.75" hidden="false" customHeight="false" outlineLevel="0" collapsed="false">
      <c r="D178" s="142"/>
      <c r="E178" s="142"/>
      <c r="T178" s="143"/>
      <c r="AU178" s="146"/>
      <c r="AX178" s="180"/>
      <c r="AY178" s="180"/>
      <c r="AZ178" s="155"/>
      <c r="BF178" s="155"/>
      <c r="BG178" s="155"/>
      <c r="BH178" s="155"/>
      <c r="BI178" s="153"/>
      <c r="BL178" s="204"/>
      <c r="BM178" s="204"/>
      <c r="BQ178" s="151"/>
      <c r="BR178" s="151"/>
      <c r="BS178" s="151"/>
      <c r="BT178" s="151"/>
    </row>
    <row r="179" customFormat="false" ht="12.75" hidden="false" customHeight="false" outlineLevel="0" collapsed="false">
      <c r="D179" s="142"/>
      <c r="E179" s="142"/>
      <c r="T179" s="143"/>
      <c r="AU179" s="146"/>
      <c r="AX179" s="180"/>
      <c r="AY179" s="180"/>
      <c r="AZ179" s="155"/>
      <c r="BF179" s="155"/>
      <c r="BG179" s="155"/>
      <c r="BH179" s="155"/>
      <c r="BI179" s="153"/>
      <c r="BL179" s="204"/>
      <c r="BM179" s="204"/>
      <c r="BQ179" s="151"/>
      <c r="BR179" s="151"/>
      <c r="BS179" s="151"/>
      <c r="BT179" s="151"/>
    </row>
    <row r="180" customFormat="false" ht="12.75" hidden="false" customHeight="false" outlineLevel="0" collapsed="false">
      <c r="D180" s="142"/>
      <c r="E180" s="142"/>
      <c r="T180" s="143"/>
      <c r="AU180" s="146"/>
      <c r="AX180" s="180"/>
      <c r="AY180" s="180"/>
      <c r="AZ180" s="155"/>
      <c r="BF180" s="155"/>
      <c r="BG180" s="155"/>
      <c r="BH180" s="155"/>
      <c r="BI180" s="153"/>
      <c r="BL180" s="204"/>
      <c r="BM180" s="204"/>
      <c r="BQ180" s="151"/>
      <c r="BR180" s="151"/>
      <c r="BS180" s="151"/>
      <c r="BT180" s="151"/>
    </row>
    <row r="181" customFormat="false" ht="12.75" hidden="false" customHeight="false" outlineLevel="0" collapsed="false">
      <c r="D181" s="142"/>
      <c r="E181" s="142"/>
      <c r="T181" s="143"/>
      <c r="AU181" s="146"/>
      <c r="AX181" s="180"/>
      <c r="AY181" s="180"/>
      <c r="AZ181" s="155"/>
      <c r="BF181" s="155"/>
      <c r="BG181" s="155"/>
      <c r="BH181" s="155"/>
      <c r="BI181" s="153"/>
      <c r="BL181" s="204"/>
      <c r="BM181" s="204"/>
      <c r="BQ181" s="151"/>
      <c r="BR181" s="151"/>
      <c r="BS181" s="151"/>
      <c r="BT181" s="151"/>
    </row>
    <row r="182" customFormat="false" ht="12.75" hidden="false" customHeight="false" outlineLevel="0" collapsed="false">
      <c r="D182" s="142"/>
      <c r="E182" s="142"/>
      <c r="T182" s="143"/>
      <c r="AU182" s="146"/>
      <c r="AX182" s="180"/>
      <c r="AY182" s="180"/>
      <c r="AZ182" s="155"/>
      <c r="BF182" s="155"/>
      <c r="BG182" s="155"/>
      <c r="BH182" s="155"/>
      <c r="BI182" s="153"/>
      <c r="BL182" s="204"/>
      <c r="BM182" s="204"/>
      <c r="BQ182" s="151"/>
      <c r="BR182" s="151"/>
      <c r="BS182" s="151"/>
      <c r="BT182" s="151"/>
    </row>
    <row r="183" customFormat="false" ht="12.75" hidden="false" customHeight="false" outlineLevel="0" collapsed="false">
      <c r="D183" s="142"/>
      <c r="E183" s="142"/>
      <c r="T183" s="143"/>
      <c r="AU183" s="146"/>
      <c r="AX183" s="180"/>
      <c r="AY183" s="180"/>
      <c r="AZ183" s="155"/>
      <c r="BF183" s="155"/>
      <c r="BG183" s="155"/>
      <c r="BH183" s="155"/>
      <c r="BI183" s="153"/>
      <c r="BL183" s="204"/>
      <c r="BM183" s="204"/>
      <c r="BQ183" s="151"/>
      <c r="BR183" s="151"/>
      <c r="BS183" s="151"/>
      <c r="BT183" s="151"/>
    </row>
    <row r="184" customFormat="false" ht="12.75" hidden="false" customHeight="false" outlineLevel="0" collapsed="false">
      <c r="D184" s="142"/>
      <c r="E184" s="142"/>
      <c r="T184" s="143"/>
      <c r="AU184" s="146"/>
      <c r="AX184" s="180"/>
      <c r="AY184" s="180"/>
      <c r="AZ184" s="155"/>
      <c r="BF184" s="155"/>
      <c r="BG184" s="155"/>
      <c r="BH184" s="155"/>
      <c r="BI184" s="153"/>
      <c r="BL184" s="204"/>
      <c r="BM184" s="204"/>
      <c r="BQ184" s="151"/>
      <c r="BR184" s="151"/>
      <c r="BS184" s="151"/>
      <c r="BT184" s="151"/>
    </row>
    <row r="185" customFormat="false" ht="12.75" hidden="false" customHeight="false" outlineLevel="0" collapsed="false">
      <c r="D185" s="142"/>
      <c r="E185" s="142"/>
      <c r="T185" s="143"/>
      <c r="AU185" s="146"/>
      <c r="AX185" s="180"/>
      <c r="AY185" s="180"/>
      <c r="AZ185" s="155"/>
      <c r="BF185" s="155"/>
      <c r="BG185" s="155"/>
      <c r="BH185" s="155"/>
      <c r="BI185" s="153"/>
      <c r="BL185" s="204"/>
      <c r="BM185" s="204"/>
      <c r="BQ185" s="151"/>
      <c r="BR185" s="151"/>
      <c r="BS185" s="151"/>
      <c r="BT185" s="151"/>
    </row>
    <row r="186" customFormat="false" ht="12.75" hidden="false" customHeight="false" outlineLevel="0" collapsed="false">
      <c r="D186" s="142"/>
      <c r="E186" s="142"/>
      <c r="T186" s="143"/>
      <c r="AU186" s="146"/>
      <c r="AX186" s="180"/>
      <c r="AY186" s="180"/>
      <c r="AZ186" s="155"/>
      <c r="BF186" s="155"/>
      <c r="BG186" s="155"/>
      <c r="BH186" s="155"/>
      <c r="BI186" s="153"/>
      <c r="BL186" s="204"/>
      <c r="BM186" s="204"/>
      <c r="BQ186" s="151"/>
      <c r="BR186" s="151"/>
      <c r="BS186" s="151"/>
      <c r="BT186" s="151"/>
    </row>
    <row r="187" customFormat="false" ht="12.75" hidden="false" customHeight="false" outlineLevel="0" collapsed="false">
      <c r="D187" s="142"/>
      <c r="E187" s="142"/>
      <c r="T187" s="143"/>
      <c r="AU187" s="146"/>
      <c r="AX187" s="180"/>
      <c r="AY187" s="180"/>
      <c r="AZ187" s="155"/>
      <c r="BF187" s="155"/>
      <c r="BG187" s="155"/>
      <c r="BH187" s="155"/>
      <c r="BI187" s="153"/>
      <c r="BL187" s="204"/>
      <c r="BM187" s="204"/>
      <c r="BQ187" s="151"/>
      <c r="BR187" s="151"/>
      <c r="BS187" s="151"/>
      <c r="BT187" s="151"/>
    </row>
    <row r="188" customFormat="false" ht="12.75" hidden="false" customHeight="false" outlineLevel="0" collapsed="false">
      <c r="D188" s="142"/>
      <c r="E188" s="142"/>
      <c r="T188" s="143"/>
      <c r="AU188" s="146"/>
      <c r="AX188" s="180"/>
      <c r="AY188" s="180"/>
      <c r="AZ188" s="155"/>
      <c r="BF188" s="155"/>
      <c r="BG188" s="155"/>
      <c r="BH188" s="155"/>
      <c r="BI188" s="153"/>
      <c r="BL188" s="204"/>
      <c r="BM188" s="204"/>
      <c r="BQ188" s="151"/>
      <c r="BR188" s="151"/>
      <c r="BS188" s="151"/>
      <c r="BT188" s="151"/>
    </row>
    <row r="189" customFormat="false" ht="12.75" hidden="false" customHeight="false" outlineLevel="0" collapsed="false">
      <c r="D189" s="142"/>
      <c r="E189" s="142"/>
      <c r="T189" s="143"/>
      <c r="AU189" s="146"/>
      <c r="AX189" s="180"/>
      <c r="AY189" s="180"/>
      <c r="AZ189" s="155"/>
      <c r="BF189" s="155"/>
      <c r="BG189" s="155"/>
      <c r="BH189" s="155"/>
      <c r="BI189" s="153"/>
      <c r="BL189" s="204"/>
      <c r="BM189" s="204"/>
      <c r="BQ189" s="151"/>
      <c r="BR189" s="151"/>
      <c r="BS189" s="151"/>
      <c r="BT189" s="151"/>
    </row>
    <row r="190" customFormat="false" ht="12.75" hidden="false" customHeight="false" outlineLevel="0" collapsed="false">
      <c r="D190" s="142"/>
      <c r="E190" s="142"/>
      <c r="T190" s="143"/>
      <c r="AU190" s="146"/>
      <c r="AX190" s="180"/>
      <c r="AY190" s="180"/>
      <c r="AZ190" s="155"/>
      <c r="BF190" s="155"/>
      <c r="BG190" s="155"/>
      <c r="BH190" s="155"/>
      <c r="BI190" s="153"/>
      <c r="BL190" s="204"/>
      <c r="BM190" s="204"/>
      <c r="BQ190" s="151"/>
      <c r="BR190" s="151"/>
      <c r="BS190" s="151"/>
      <c r="BT190" s="151"/>
    </row>
    <row r="191" customFormat="false" ht="12.75" hidden="false" customHeight="false" outlineLevel="0" collapsed="false">
      <c r="D191" s="142"/>
      <c r="E191" s="142"/>
      <c r="T191" s="143"/>
      <c r="AU191" s="146"/>
      <c r="AX191" s="180"/>
      <c r="AY191" s="180"/>
      <c r="AZ191" s="155"/>
      <c r="BF191" s="155"/>
      <c r="BG191" s="155"/>
      <c r="BH191" s="155"/>
      <c r="BI191" s="153"/>
      <c r="BL191" s="204"/>
      <c r="BM191" s="204"/>
      <c r="BQ191" s="151"/>
      <c r="BR191" s="151"/>
      <c r="BS191" s="151"/>
      <c r="BT191" s="151"/>
    </row>
    <row r="192" customFormat="false" ht="12.75" hidden="false" customHeight="false" outlineLevel="0" collapsed="false">
      <c r="D192" s="142"/>
      <c r="E192" s="142"/>
      <c r="T192" s="143"/>
      <c r="AU192" s="146"/>
      <c r="AX192" s="180"/>
      <c r="AY192" s="180"/>
      <c r="AZ192" s="155"/>
      <c r="BF192" s="155"/>
      <c r="BG192" s="155"/>
      <c r="BH192" s="155"/>
      <c r="BI192" s="153"/>
      <c r="BL192" s="204"/>
      <c r="BM192" s="204"/>
      <c r="BQ192" s="151"/>
      <c r="BR192" s="151"/>
      <c r="BS192" s="151"/>
      <c r="BT192" s="151"/>
    </row>
    <row r="193" customFormat="false" ht="12.75" hidden="false" customHeight="false" outlineLevel="0" collapsed="false">
      <c r="D193" s="142"/>
      <c r="E193" s="142"/>
      <c r="T193" s="143"/>
      <c r="AU193" s="146"/>
      <c r="AX193" s="180"/>
      <c r="AY193" s="180"/>
      <c r="AZ193" s="155"/>
      <c r="BF193" s="155"/>
      <c r="BG193" s="155"/>
      <c r="BH193" s="155"/>
      <c r="BI193" s="153"/>
      <c r="BL193" s="204"/>
      <c r="BM193" s="204"/>
      <c r="BQ193" s="151"/>
      <c r="BR193" s="151"/>
      <c r="BS193" s="151"/>
      <c r="BT193" s="151"/>
    </row>
    <row r="194" customFormat="false" ht="12.75" hidden="false" customHeight="false" outlineLevel="0" collapsed="false">
      <c r="D194" s="142"/>
      <c r="E194" s="142"/>
      <c r="T194" s="143"/>
      <c r="AU194" s="146"/>
      <c r="AX194" s="180"/>
      <c r="AY194" s="180"/>
      <c r="AZ194" s="155"/>
      <c r="BF194" s="155"/>
      <c r="BG194" s="155"/>
      <c r="BH194" s="155"/>
      <c r="BI194" s="153"/>
      <c r="BL194" s="204"/>
      <c r="BM194" s="204"/>
      <c r="BQ194" s="151"/>
      <c r="BR194" s="151"/>
      <c r="BS194" s="151"/>
      <c r="BT194" s="151"/>
    </row>
    <row r="195" customFormat="false" ht="12.75" hidden="false" customHeight="false" outlineLevel="0" collapsed="false">
      <c r="D195" s="142"/>
      <c r="E195" s="142"/>
      <c r="T195" s="143"/>
      <c r="AU195" s="146"/>
      <c r="AX195" s="180"/>
      <c r="AY195" s="180"/>
      <c r="AZ195" s="155"/>
      <c r="BF195" s="155"/>
      <c r="BG195" s="155"/>
      <c r="BH195" s="155"/>
      <c r="BI195" s="153"/>
      <c r="BL195" s="204"/>
      <c r="BM195" s="204"/>
      <c r="BQ195" s="151"/>
      <c r="BR195" s="151"/>
      <c r="BS195" s="151"/>
      <c r="BT195" s="151"/>
    </row>
    <row r="196" customFormat="false" ht="12.75" hidden="false" customHeight="false" outlineLevel="0" collapsed="false">
      <c r="D196" s="142"/>
      <c r="E196" s="142"/>
      <c r="T196" s="143"/>
      <c r="AU196" s="146"/>
      <c r="AX196" s="180"/>
      <c r="AY196" s="180"/>
      <c r="AZ196" s="155"/>
      <c r="BF196" s="155"/>
      <c r="BG196" s="155"/>
      <c r="BH196" s="155"/>
      <c r="BI196" s="153"/>
      <c r="BL196" s="204"/>
      <c r="BM196" s="204"/>
      <c r="BQ196" s="151"/>
      <c r="BR196" s="151"/>
      <c r="BS196" s="151"/>
      <c r="BT196" s="151"/>
    </row>
    <row r="197" customFormat="false" ht="12.75" hidden="false" customHeight="false" outlineLevel="0" collapsed="false">
      <c r="D197" s="142"/>
      <c r="E197" s="142"/>
      <c r="T197" s="143"/>
      <c r="AU197" s="146"/>
      <c r="AX197" s="180"/>
      <c r="AY197" s="180"/>
      <c r="AZ197" s="155"/>
      <c r="BF197" s="155"/>
      <c r="BG197" s="155"/>
      <c r="BH197" s="155"/>
      <c r="BI197" s="153"/>
      <c r="BL197" s="204"/>
      <c r="BM197" s="204"/>
      <c r="BQ197" s="151"/>
      <c r="BR197" s="151"/>
      <c r="BS197" s="151"/>
      <c r="BT197" s="151"/>
    </row>
    <row r="198" customFormat="false" ht="12.75" hidden="false" customHeight="false" outlineLevel="0" collapsed="false">
      <c r="D198" s="142"/>
      <c r="E198" s="142"/>
      <c r="T198" s="143"/>
      <c r="AU198" s="146"/>
      <c r="AX198" s="180"/>
      <c r="AY198" s="180"/>
      <c r="AZ198" s="155"/>
      <c r="BF198" s="155"/>
      <c r="BG198" s="155"/>
      <c r="BH198" s="155"/>
      <c r="BI198" s="153"/>
      <c r="BL198" s="204"/>
      <c r="BM198" s="204"/>
      <c r="BQ198" s="151"/>
      <c r="BR198" s="151"/>
      <c r="BS198" s="151"/>
      <c r="BT198" s="151"/>
    </row>
    <row r="199" customFormat="false" ht="12.75" hidden="false" customHeight="false" outlineLevel="0" collapsed="false">
      <c r="D199" s="142"/>
      <c r="E199" s="142"/>
      <c r="T199" s="143"/>
      <c r="AU199" s="146"/>
      <c r="AX199" s="180"/>
      <c r="AY199" s="180"/>
      <c r="AZ199" s="155"/>
      <c r="BF199" s="155"/>
      <c r="BG199" s="155"/>
      <c r="BH199" s="155"/>
      <c r="BI199" s="153"/>
      <c r="BL199" s="204"/>
      <c r="BM199" s="204"/>
      <c r="BQ199" s="151"/>
      <c r="BR199" s="151"/>
      <c r="BS199" s="151"/>
      <c r="BT199" s="151"/>
    </row>
    <row r="200" customFormat="false" ht="12.75" hidden="false" customHeight="false" outlineLevel="0" collapsed="false">
      <c r="D200" s="142"/>
      <c r="E200" s="142"/>
      <c r="T200" s="143"/>
      <c r="AU200" s="146"/>
      <c r="AX200" s="180"/>
      <c r="AY200" s="180"/>
      <c r="AZ200" s="155"/>
      <c r="BF200" s="155"/>
      <c r="BG200" s="155"/>
      <c r="BH200" s="155"/>
      <c r="BI200" s="153"/>
      <c r="BL200" s="204"/>
      <c r="BM200" s="204"/>
      <c r="BQ200" s="151"/>
      <c r="BR200" s="151"/>
      <c r="BS200" s="151"/>
      <c r="BT200" s="151"/>
    </row>
    <row r="201" customFormat="false" ht="12.75" hidden="false" customHeight="false" outlineLevel="0" collapsed="false">
      <c r="D201" s="142"/>
      <c r="E201" s="142"/>
      <c r="T201" s="143"/>
      <c r="AU201" s="146"/>
      <c r="AX201" s="180"/>
      <c r="AY201" s="180"/>
      <c r="AZ201" s="155"/>
      <c r="BF201" s="155"/>
      <c r="BG201" s="155"/>
      <c r="BH201" s="155"/>
      <c r="BI201" s="153"/>
      <c r="BL201" s="204"/>
      <c r="BM201" s="204"/>
      <c r="BQ201" s="151"/>
      <c r="BR201" s="151"/>
      <c r="BS201" s="151"/>
      <c r="BT201" s="151"/>
    </row>
    <row r="202" customFormat="false" ht="12.75" hidden="false" customHeight="false" outlineLevel="0" collapsed="false">
      <c r="D202" s="142"/>
      <c r="E202" s="142"/>
      <c r="T202" s="143"/>
      <c r="AU202" s="146"/>
      <c r="AX202" s="180"/>
      <c r="AY202" s="180"/>
      <c r="AZ202" s="155"/>
      <c r="BF202" s="155"/>
      <c r="BG202" s="155"/>
      <c r="BH202" s="155"/>
      <c r="BI202" s="153"/>
      <c r="BL202" s="204"/>
      <c r="BM202" s="204"/>
      <c r="BQ202" s="151"/>
      <c r="BR202" s="151"/>
      <c r="BS202" s="151"/>
      <c r="BT202" s="151"/>
    </row>
    <row r="203" customFormat="false" ht="12.75" hidden="false" customHeight="false" outlineLevel="0" collapsed="false">
      <c r="D203" s="142"/>
      <c r="E203" s="142"/>
      <c r="T203" s="143"/>
      <c r="AU203" s="146"/>
      <c r="AX203" s="180"/>
      <c r="AY203" s="180"/>
      <c r="AZ203" s="155"/>
      <c r="BF203" s="155"/>
      <c r="BG203" s="155"/>
      <c r="BH203" s="155"/>
      <c r="BI203" s="153"/>
      <c r="BL203" s="204"/>
      <c r="BM203" s="204"/>
      <c r="BQ203" s="151"/>
      <c r="BR203" s="151"/>
      <c r="BS203" s="151"/>
      <c r="BT203" s="151"/>
    </row>
    <row r="204" customFormat="false" ht="12.75" hidden="false" customHeight="false" outlineLevel="0" collapsed="false">
      <c r="D204" s="142"/>
      <c r="E204" s="142"/>
      <c r="T204" s="143"/>
      <c r="AU204" s="146"/>
      <c r="AX204" s="180"/>
      <c r="AY204" s="180"/>
      <c r="AZ204" s="155"/>
      <c r="BF204" s="155"/>
      <c r="BG204" s="155"/>
      <c r="BH204" s="155"/>
      <c r="BI204" s="153"/>
      <c r="BL204" s="204"/>
      <c r="BM204" s="204"/>
      <c r="BQ204" s="151"/>
      <c r="BR204" s="151"/>
      <c r="BS204" s="151"/>
      <c r="BT204" s="151"/>
    </row>
    <row r="205" customFormat="false" ht="12.75" hidden="false" customHeight="false" outlineLevel="0" collapsed="false">
      <c r="D205" s="142"/>
      <c r="E205" s="142"/>
      <c r="T205" s="143"/>
      <c r="AU205" s="146"/>
      <c r="AX205" s="180"/>
      <c r="AY205" s="180"/>
      <c r="AZ205" s="155"/>
      <c r="BF205" s="155"/>
      <c r="BG205" s="155"/>
      <c r="BH205" s="155"/>
      <c r="BI205" s="153"/>
      <c r="BL205" s="204"/>
      <c r="BM205" s="204"/>
      <c r="BQ205" s="151"/>
      <c r="BR205" s="151"/>
      <c r="BS205" s="151"/>
      <c r="BT205" s="151"/>
    </row>
    <row r="206" customFormat="false" ht="12.75" hidden="false" customHeight="false" outlineLevel="0" collapsed="false">
      <c r="D206" s="142"/>
      <c r="E206" s="142"/>
      <c r="T206" s="143"/>
      <c r="AU206" s="146"/>
      <c r="AX206" s="180"/>
      <c r="AY206" s="180"/>
      <c r="AZ206" s="155"/>
      <c r="BF206" s="155"/>
      <c r="BG206" s="155"/>
      <c r="BH206" s="155"/>
      <c r="BI206" s="153"/>
      <c r="BL206" s="204"/>
      <c r="BM206" s="204"/>
      <c r="BQ206" s="151"/>
      <c r="BR206" s="151"/>
      <c r="BS206" s="151"/>
      <c r="BT206" s="151"/>
    </row>
    <row r="207" customFormat="false" ht="12.75" hidden="false" customHeight="false" outlineLevel="0" collapsed="false">
      <c r="D207" s="142"/>
      <c r="E207" s="142"/>
      <c r="T207" s="143"/>
      <c r="AU207" s="146"/>
      <c r="AX207" s="180"/>
      <c r="AY207" s="180"/>
      <c r="AZ207" s="155"/>
      <c r="BF207" s="155"/>
      <c r="BG207" s="155"/>
      <c r="BH207" s="155"/>
      <c r="BI207" s="153"/>
      <c r="BL207" s="204"/>
      <c r="BM207" s="204"/>
      <c r="BQ207" s="151"/>
      <c r="BR207" s="151"/>
      <c r="BS207" s="151"/>
      <c r="BT207" s="151"/>
    </row>
    <row r="208" customFormat="false" ht="12.75" hidden="false" customHeight="false" outlineLevel="0" collapsed="false">
      <c r="D208" s="142"/>
      <c r="E208" s="142"/>
      <c r="T208" s="143"/>
      <c r="AU208" s="146"/>
      <c r="AX208" s="180"/>
      <c r="AY208" s="180"/>
      <c r="AZ208" s="155"/>
      <c r="BF208" s="155"/>
      <c r="BG208" s="155"/>
      <c r="BH208" s="155"/>
      <c r="BI208" s="153"/>
      <c r="BL208" s="204"/>
      <c r="BM208" s="204"/>
      <c r="BQ208" s="151"/>
      <c r="BR208" s="151"/>
      <c r="BS208" s="151"/>
      <c r="BT208" s="151"/>
    </row>
    <row r="209" customFormat="false" ht="12.75" hidden="false" customHeight="false" outlineLevel="0" collapsed="false">
      <c r="D209" s="142"/>
      <c r="E209" s="142"/>
      <c r="T209" s="143"/>
      <c r="AU209" s="146"/>
      <c r="AX209" s="180"/>
      <c r="AY209" s="180"/>
      <c r="AZ209" s="155"/>
      <c r="BF209" s="155"/>
      <c r="BG209" s="155"/>
      <c r="BH209" s="155"/>
      <c r="BI209" s="153"/>
      <c r="BL209" s="204"/>
      <c r="BM209" s="204"/>
      <c r="BQ209" s="151"/>
      <c r="BR209" s="151"/>
      <c r="BS209" s="151"/>
      <c r="BT209" s="151"/>
    </row>
    <row r="210" customFormat="false" ht="12.75" hidden="false" customHeight="false" outlineLevel="0" collapsed="false">
      <c r="D210" s="142"/>
      <c r="E210" s="142"/>
      <c r="T210" s="143"/>
      <c r="AU210" s="146"/>
      <c r="AX210" s="180"/>
      <c r="AY210" s="180"/>
      <c r="AZ210" s="155"/>
      <c r="BF210" s="155"/>
      <c r="BG210" s="155"/>
      <c r="BH210" s="155"/>
      <c r="BI210" s="153"/>
      <c r="BL210" s="204"/>
      <c r="BM210" s="204"/>
      <c r="BQ210" s="151"/>
      <c r="BR210" s="151"/>
      <c r="BS210" s="151"/>
      <c r="BT210" s="151"/>
    </row>
    <row r="211" customFormat="false" ht="12.75" hidden="false" customHeight="false" outlineLevel="0" collapsed="false">
      <c r="D211" s="142"/>
      <c r="E211" s="142"/>
      <c r="T211" s="143"/>
      <c r="AU211" s="146"/>
      <c r="AX211" s="180"/>
      <c r="AY211" s="180"/>
      <c r="AZ211" s="155"/>
      <c r="BF211" s="155"/>
      <c r="BG211" s="155"/>
      <c r="BH211" s="155"/>
      <c r="BI211" s="153"/>
      <c r="BL211" s="204"/>
      <c r="BM211" s="204"/>
      <c r="BQ211" s="151"/>
      <c r="BR211" s="151"/>
      <c r="BS211" s="151"/>
      <c r="BT211" s="151"/>
    </row>
    <row r="212" customFormat="false" ht="12.75" hidden="false" customHeight="false" outlineLevel="0" collapsed="false">
      <c r="D212" s="142"/>
      <c r="E212" s="142"/>
      <c r="T212" s="143"/>
      <c r="AU212" s="146"/>
      <c r="AX212" s="180"/>
      <c r="AY212" s="180"/>
      <c r="AZ212" s="155"/>
      <c r="BF212" s="155"/>
      <c r="BG212" s="155"/>
      <c r="BH212" s="155"/>
      <c r="BI212" s="153"/>
      <c r="BL212" s="204"/>
      <c r="BM212" s="204"/>
      <c r="BQ212" s="151"/>
      <c r="BR212" s="151"/>
      <c r="BS212" s="151"/>
      <c r="BT212" s="151"/>
    </row>
    <row r="213" customFormat="false" ht="12.75" hidden="false" customHeight="false" outlineLevel="0" collapsed="false">
      <c r="D213" s="142"/>
      <c r="E213" s="142"/>
      <c r="T213" s="143"/>
      <c r="AU213" s="146"/>
      <c r="AX213" s="180"/>
      <c r="AY213" s="180"/>
      <c r="AZ213" s="155"/>
      <c r="BF213" s="155"/>
      <c r="BG213" s="155"/>
      <c r="BH213" s="155"/>
      <c r="BI213" s="153"/>
      <c r="BL213" s="204"/>
      <c r="BM213" s="204"/>
      <c r="BQ213" s="151"/>
      <c r="BR213" s="151"/>
      <c r="BS213" s="151"/>
      <c r="BT213" s="151"/>
    </row>
    <row r="214" customFormat="false" ht="12.75" hidden="false" customHeight="false" outlineLevel="0" collapsed="false">
      <c r="D214" s="142"/>
      <c r="E214" s="142"/>
      <c r="T214" s="143"/>
      <c r="AU214" s="146"/>
      <c r="AX214" s="180"/>
      <c r="AY214" s="180"/>
      <c r="AZ214" s="155"/>
      <c r="BF214" s="155"/>
      <c r="BG214" s="155"/>
      <c r="BH214" s="155"/>
      <c r="BI214" s="153"/>
      <c r="BL214" s="204"/>
      <c r="BM214" s="204"/>
      <c r="BQ214" s="151"/>
      <c r="BR214" s="151"/>
      <c r="BS214" s="151"/>
      <c r="BT214" s="151"/>
    </row>
    <row r="215" customFormat="false" ht="12.75" hidden="false" customHeight="false" outlineLevel="0" collapsed="false">
      <c r="D215" s="142"/>
      <c r="E215" s="142"/>
      <c r="T215" s="143"/>
      <c r="AU215" s="146"/>
      <c r="AX215" s="180"/>
      <c r="AY215" s="180"/>
      <c r="AZ215" s="155"/>
      <c r="BF215" s="155"/>
      <c r="BG215" s="155"/>
      <c r="BH215" s="155"/>
      <c r="BI215" s="153"/>
      <c r="BL215" s="204"/>
      <c r="BM215" s="204"/>
      <c r="BQ215" s="151"/>
      <c r="BR215" s="151"/>
      <c r="BS215" s="151"/>
      <c r="BT215" s="151"/>
    </row>
    <row r="216" customFormat="false" ht="12.75" hidden="false" customHeight="false" outlineLevel="0" collapsed="false">
      <c r="D216" s="142"/>
      <c r="E216" s="142"/>
      <c r="T216" s="143"/>
      <c r="AU216" s="146"/>
      <c r="AX216" s="180"/>
      <c r="AY216" s="180"/>
      <c r="AZ216" s="155"/>
      <c r="BF216" s="155"/>
      <c r="BG216" s="155"/>
      <c r="BH216" s="155"/>
      <c r="BI216" s="153"/>
      <c r="BL216" s="204"/>
      <c r="BM216" s="204"/>
      <c r="BQ216" s="151"/>
      <c r="BR216" s="151"/>
      <c r="BS216" s="151"/>
      <c r="BT216" s="151"/>
    </row>
    <row r="217" customFormat="false" ht="12.75" hidden="false" customHeight="false" outlineLevel="0" collapsed="false">
      <c r="D217" s="142"/>
      <c r="E217" s="142"/>
      <c r="T217" s="143"/>
      <c r="AU217" s="146"/>
      <c r="AX217" s="180"/>
      <c r="AY217" s="180"/>
      <c r="AZ217" s="155"/>
      <c r="BF217" s="155"/>
      <c r="BG217" s="155"/>
      <c r="BH217" s="155"/>
      <c r="BI217" s="153"/>
      <c r="BL217" s="204"/>
      <c r="BM217" s="204"/>
      <c r="BQ217" s="151"/>
      <c r="BR217" s="151"/>
      <c r="BS217" s="151"/>
      <c r="BT217" s="151"/>
    </row>
    <row r="218" customFormat="false" ht="12.75" hidden="false" customHeight="false" outlineLevel="0" collapsed="false">
      <c r="D218" s="142"/>
      <c r="E218" s="142"/>
      <c r="T218" s="143"/>
      <c r="AU218" s="146"/>
      <c r="AX218" s="180"/>
      <c r="AY218" s="180"/>
      <c r="AZ218" s="155"/>
      <c r="BF218" s="155"/>
      <c r="BG218" s="155"/>
      <c r="BH218" s="155"/>
      <c r="BI218" s="153"/>
      <c r="BL218" s="204"/>
      <c r="BM218" s="204"/>
      <c r="BQ218" s="151"/>
      <c r="BR218" s="151"/>
      <c r="BS218" s="151"/>
      <c r="BT218" s="151"/>
    </row>
    <row r="219" customFormat="false" ht="12.75" hidden="false" customHeight="false" outlineLevel="0" collapsed="false">
      <c r="D219" s="142"/>
      <c r="E219" s="142"/>
      <c r="T219" s="143"/>
      <c r="AU219" s="146"/>
      <c r="AX219" s="180"/>
      <c r="AY219" s="180"/>
      <c r="AZ219" s="155"/>
      <c r="BF219" s="155"/>
      <c r="BG219" s="155"/>
      <c r="BH219" s="155"/>
      <c r="BI219" s="153"/>
      <c r="BL219" s="204"/>
      <c r="BM219" s="204"/>
      <c r="BQ219" s="151"/>
      <c r="BR219" s="151"/>
      <c r="BS219" s="151"/>
      <c r="BT219" s="151"/>
    </row>
    <row r="220" customFormat="false" ht="12.75" hidden="false" customHeight="false" outlineLevel="0" collapsed="false">
      <c r="D220" s="142"/>
      <c r="E220" s="142"/>
      <c r="T220" s="143"/>
      <c r="AU220" s="146"/>
      <c r="AX220" s="180"/>
      <c r="AY220" s="180"/>
      <c r="AZ220" s="155"/>
      <c r="BF220" s="155"/>
      <c r="BG220" s="155"/>
      <c r="BH220" s="155"/>
      <c r="BI220" s="153"/>
      <c r="BL220" s="204"/>
      <c r="BM220" s="204"/>
      <c r="BQ220" s="151"/>
      <c r="BR220" s="151"/>
      <c r="BS220" s="151"/>
      <c r="BT220" s="151"/>
    </row>
    <row r="221" customFormat="false" ht="12.75" hidden="false" customHeight="false" outlineLevel="0" collapsed="false">
      <c r="D221" s="142"/>
      <c r="E221" s="142"/>
      <c r="T221" s="143"/>
      <c r="AU221" s="146"/>
      <c r="AX221" s="180"/>
      <c r="AY221" s="180"/>
      <c r="AZ221" s="155"/>
      <c r="BF221" s="155"/>
      <c r="BG221" s="155"/>
      <c r="BH221" s="155"/>
      <c r="BI221" s="153"/>
      <c r="BL221" s="204"/>
      <c r="BM221" s="204"/>
      <c r="BQ221" s="151"/>
      <c r="BR221" s="151"/>
      <c r="BS221" s="151"/>
      <c r="BT221" s="151"/>
    </row>
    <row r="222" customFormat="false" ht="12.75" hidden="false" customHeight="false" outlineLevel="0" collapsed="false">
      <c r="D222" s="142"/>
      <c r="E222" s="142"/>
      <c r="T222" s="143"/>
      <c r="AU222" s="146"/>
      <c r="AX222" s="180"/>
      <c r="AY222" s="180"/>
      <c r="AZ222" s="155"/>
      <c r="BF222" s="155"/>
      <c r="BG222" s="155"/>
      <c r="BH222" s="155"/>
      <c r="BI222" s="153"/>
      <c r="BL222" s="204"/>
      <c r="BM222" s="204"/>
      <c r="BQ222" s="151"/>
      <c r="BR222" s="151"/>
      <c r="BS222" s="151"/>
      <c r="BT222" s="151"/>
    </row>
    <row r="223" customFormat="false" ht="12.75" hidden="false" customHeight="false" outlineLevel="0" collapsed="false">
      <c r="D223" s="142"/>
      <c r="E223" s="142"/>
      <c r="T223" s="143"/>
      <c r="AU223" s="146"/>
      <c r="AX223" s="180"/>
      <c r="AY223" s="180"/>
      <c r="AZ223" s="155"/>
      <c r="BF223" s="155"/>
      <c r="BG223" s="155"/>
      <c r="BH223" s="155"/>
      <c r="BI223" s="153"/>
      <c r="BL223" s="204"/>
      <c r="BM223" s="204"/>
      <c r="BQ223" s="151"/>
      <c r="BR223" s="151"/>
      <c r="BS223" s="151"/>
      <c r="BT223" s="151"/>
    </row>
    <row r="224" customFormat="false" ht="12.75" hidden="false" customHeight="false" outlineLevel="0" collapsed="false">
      <c r="D224" s="142"/>
      <c r="E224" s="142"/>
      <c r="T224" s="143"/>
      <c r="AU224" s="146"/>
      <c r="AX224" s="180"/>
      <c r="AY224" s="180"/>
      <c r="AZ224" s="155"/>
      <c r="BF224" s="155"/>
      <c r="BG224" s="155"/>
      <c r="BH224" s="155"/>
      <c r="BI224" s="153"/>
      <c r="BL224" s="204"/>
      <c r="BM224" s="204"/>
      <c r="BQ224" s="151"/>
      <c r="BR224" s="151"/>
      <c r="BS224" s="151"/>
      <c r="BT224" s="151"/>
    </row>
    <row r="225" customFormat="false" ht="12.75" hidden="false" customHeight="false" outlineLevel="0" collapsed="false">
      <c r="D225" s="142"/>
      <c r="E225" s="142"/>
      <c r="T225" s="143"/>
      <c r="AU225" s="146"/>
      <c r="AX225" s="180"/>
      <c r="AY225" s="180"/>
      <c r="AZ225" s="155"/>
      <c r="BF225" s="155"/>
      <c r="BG225" s="155"/>
      <c r="BH225" s="155"/>
      <c r="BI225" s="153"/>
      <c r="BL225" s="204"/>
      <c r="BM225" s="204"/>
      <c r="BQ225" s="151"/>
      <c r="BR225" s="151"/>
      <c r="BS225" s="151"/>
      <c r="BT225" s="151"/>
    </row>
    <row r="226" customFormat="false" ht="12.75" hidden="false" customHeight="false" outlineLevel="0" collapsed="false">
      <c r="D226" s="142"/>
      <c r="E226" s="142"/>
      <c r="T226" s="143"/>
      <c r="AU226" s="146"/>
      <c r="AX226" s="180"/>
      <c r="AY226" s="180"/>
      <c r="AZ226" s="155"/>
      <c r="BF226" s="155"/>
      <c r="BG226" s="155"/>
      <c r="BH226" s="155"/>
      <c r="BI226" s="153"/>
      <c r="BL226" s="204"/>
      <c r="BM226" s="204"/>
      <c r="BQ226" s="151"/>
      <c r="BR226" s="151"/>
      <c r="BS226" s="151"/>
      <c r="BT226" s="151"/>
    </row>
    <row r="227" customFormat="false" ht="12.75" hidden="false" customHeight="false" outlineLevel="0" collapsed="false">
      <c r="D227" s="142"/>
      <c r="E227" s="142"/>
      <c r="T227" s="143"/>
      <c r="AU227" s="146"/>
      <c r="AX227" s="180"/>
      <c r="AY227" s="180"/>
      <c r="AZ227" s="155"/>
      <c r="BF227" s="155"/>
      <c r="BG227" s="155"/>
      <c r="BH227" s="155"/>
      <c r="BI227" s="153"/>
      <c r="BL227" s="204"/>
      <c r="BM227" s="204"/>
      <c r="BQ227" s="151"/>
      <c r="BR227" s="151"/>
      <c r="BS227" s="151"/>
      <c r="BT227" s="151"/>
    </row>
    <row r="228" customFormat="false" ht="12.75" hidden="false" customHeight="false" outlineLevel="0" collapsed="false">
      <c r="D228" s="142"/>
      <c r="E228" s="142"/>
      <c r="T228" s="143"/>
      <c r="AU228" s="146"/>
      <c r="AX228" s="180"/>
      <c r="AY228" s="180"/>
      <c r="AZ228" s="155"/>
      <c r="BF228" s="155"/>
      <c r="BG228" s="155"/>
      <c r="BH228" s="155"/>
      <c r="BI228" s="153"/>
      <c r="BL228" s="204"/>
      <c r="BM228" s="204"/>
      <c r="BQ228" s="151"/>
      <c r="BR228" s="151"/>
      <c r="BS228" s="151"/>
      <c r="BT228" s="151"/>
    </row>
    <row r="229" customFormat="false" ht="12.75" hidden="false" customHeight="false" outlineLevel="0" collapsed="false">
      <c r="D229" s="142"/>
      <c r="E229" s="142"/>
      <c r="T229" s="143"/>
      <c r="AU229" s="146"/>
      <c r="AX229" s="180"/>
      <c r="AY229" s="180"/>
      <c r="AZ229" s="155"/>
      <c r="BF229" s="155"/>
      <c r="BG229" s="155"/>
      <c r="BH229" s="155"/>
      <c r="BI229" s="153"/>
      <c r="BL229" s="204"/>
      <c r="BM229" s="204"/>
      <c r="BQ229" s="151"/>
      <c r="BR229" s="151"/>
      <c r="BS229" s="151"/>
      <c r="BT229" s="151"/>
    </row>
    <row r="230" customFormat="false" ht="12.75" hidden="false" customHeight="false" outlineLevel="0" collapsed="false">
      <c r="D230" s="142"/>
      <c r="E230" s="142"/>
      <c r="T230" s="143"/>
      <c r="AU230" s="146"/>
      <c r="AX230" s="180"/>
      <c r="AY230" s="180"/>
      <c r="AZ230" s="155"/>
      <c r="BF230" s="155"/>
      <c r="BG230" s="155"/>
      <c r="BH230" s="155"/>
      <c r="BI230" s="153"/>
      <c r="BL230" s="204"/>
      <c r="BM230" s="204"/>
      <c r="BQ230" s="151"/>
      <c r="BR230" s="151"/>
      <c r="BS230" s="151"/>
      <c r="BT230" s="151"/>
    </row>
    <row r="231" customFormat="false" ht="12.75" hidden="false" customHeight="false" outlineLevel="0" collapsed="false">
      <c r="D231" s="142"/>
      <c r="E231" s="142"/>
      <c r="T231" s="143"/>
      <c r="AU231" s="146"/>
      <c r="AX231" s="180"/>
      <c r="AY231" s="180"/>
      <c r="AZ231" s="155"/>
      <c r="BF231" s="155"/>
      <c r="BG231" s="155"/>
      <c r="BH231" s="155"/>
      <c r="BI231" s="153"/>
      <c r="BL231" s="204"/>
      <c r="BM231" s="204"/>
      <c r="BQ231" s="151"/>
      <c r="BR231" s="151"/>
      <c r="BS231" s="151"/>
      <c r="BT231" s="151"/>
    </row>
    <row r="232" customFormat="false" ht="12.75" hidden="false" customHeight="false" outlineLevel="0" collapsed="false">
      <c r="D232" s="142"/>
      <c r="E232" s="142"/>
      <c r="T232" s="143"/>
      <c r="AU232" s="146"/>
      <c r="AX232" s="180"/>
      <c r="AY232" s="180"/>
      <c r="AZ232" s="155"/>
      <c r="BF232" s="155"/>
      <c r="BG232" s="155"/>
      <c r="BH232" s="155"/>
      <c r="BI232" s="153"/>
      <c r="BL232" s="204"/>
      <c r="BM232" s="204"/>
      <c r="BQ232" s="151"/>
      <c r="BR232" s="151"/>
      <c r="BS232" s="151"/>
      <c r="BT232" s="151"/>
    </row>
    <row r="233" customFormat="false" ht="12.75" hidden="false" customHeight="false" outlineLevel="0" collapsed="false">
      <c r="D233" s="142"/>
      <c r="E233" s="142"/>
      <c r="T233" s="143"/>
      <c r="AU233" s="146"/>
      <c r="AX233" s="180"/>
      <c r="AY233" s="180"/>
      <c r="AZ233" s="155"/>
      <c r="BF233" s="155"/>
      <c r="BG233" s="155"/>
      <c r="BH233" s="155"/>
      <c r="BI233" s="153"/>
      <c r="BL233" s="204"/>
      <c r="BM233" s="204"/>
      <c r="BQ233" s="151"/>
      <c r="BR233" s="151"/>
      <c r="BS233" s="151"/>
      <c r="BT233" s="151"/>
    </row>
    <row r="234" customFormat="false" ht="12.75" hidden="false" customHeight="false" outlineLevel="0" collapsed="false">
      <c r="D234" s="142"/>
      <c r="E234" s="142"/>
      <c r="T234" s="143"/>
      <c r="AU234" s="146"/>
      <c r="AX234" s="180"/>
      <c r="AY234" s="180"/>
      <c r="AZ234" s="155"/>
      <c r="BF234" s="155"/>
      <c r="BG234" s="155"/>
      <c r="BH234" s="155"/>
      <c r="BI234" s="153"/>
      <c r="BL234" s="204"/>
      <c r="BM234" s="204"/>
      <c r="BQ234" s="151"/>
      <c r="BR234" s="151"/>
      <c r="BS234" s="151"/>
      <c r="BT234" s="151"/>
    </row>
    <row r="235" customFormat="false" ht="12.75" hidden="false" customHeight="false" outlineLevel="0" collapsed="false">
      <c r="D235" s="142"/>
      <c r="E235" s="142"/>
      <c r="T235" s="143"/>
      <c r="AU235" s="146"/>
      <c r="AX235" s="180"/>
      <c r="AY235" s="180"/>
      <c r="AZ235" s="155"/>
      <c r="BF235" s="155"/>
      <c r="BG235" s="155"/>
      <c r="BH235" s="155"/>
      <c r="BI235" s="153"/>
      <c r="BL235" s="204"/>
      <c r="BM235" s="204"/>
      <c r="BQ235" s="151"/>
      <c r="BR235" s="151"/>
      <c r="BS235" s="151"/>
      <c r="BT235" s="151"/>
    </row>
    <row r="236" customFormat="false" ht="12.75" hidden="false" customHeight="false" outlineLevel="0" collapsed="false">
      <c r="D236" s="142"/>
      <c r="E236" s="142"/>
      <c r="T236" s="143"/>
      <c r="AU236" s="146"/>
      <c r="AX236" s="180"/>
      <c r="AY236" s="180"/>
      <c r="AZ236" s="155"/>
      <c r="BF236" s="155"/>
      <c r="BG236" s="155"/>
      <c r="BH236" s="155"/>
      <c r="BI236" s="153"/>
      <c r="BL236" s="204"/>
      <c r="BM236" s="204"/>
      <c r="BQ236" s="151"/>
      <c r="BR236" s="151"/>
      <c r="BS236" s="151"/>
      <c r="BT236" s="151"/>
    </row>
    <row r="237" customFormat="false" ht="12.75" hidden="false" customHeight="false" outlineLevel="0" collapsed="false">
      <c r="D237" s="142"/>
      <c r="E237" s="142"/>
      <c r="T237" s="143"/>
      <c r="AU237" s="146"/>
      <c r="AX237" s="180"/>
      <c r="AY237" s="180"/>
      <c r="AZ237" s="155"/>
      <c r="BF237" s="155"/>
      <c r="BG237" s="155"/>
      <c r="BH237" s="155"/>
      <c r="BI237" s="153"/>
      <c r="BL237" s="204"/>
      <c r="BM237" s="204"/>
      <c r="BQ237" s="151"/>
      <c r="BR237" s="151"/>
      <c r="BS237" s="151"/>
      <c r="BT237" s="151"/>
    </row>
    <row r="238" customFormat="false" ht="12.75" hidden="false" customHeight="false" outlineLevel="0" collapsed="false">
      <c r="D238" s="142"/>
      <c r="E238" s="142"/>
      <c r="T238" s="143"/>
      <c r="AU238" s="146"/>
      <c r="AX238" s="180"/>
      <c r="AY238" s="180"/>
      <c r="AZ238" s="155"/>
      <c r="BF238" s="155"/>
      <c r="BG238" s="155"/>
      <c r="BH238" s="155"/>
      <c r="BI238" s="153"/>
      <c r="BL238" s="204"/>
      <c r="BM238" s="204"/>
      <c r="BQ238" s="151"/>
      <c r="BR238" s="151"/>
      <c r="BS238" s="151"/>
      <c r="BT238" s="151"/>
    </row>
    <row r="239" customFormat="false" ht="12.75" hidden="false" customHeight="false" outlineLevel="0" collapsed="false">
      <c r="D239" s="142"/>
      <c r="E239" s="142"/>
      <c r="T239" s="143"/>
      <c r="AU239" s="146"/>
      <c r="AX239" s="180"/>
      <c r="AY239" s="180"/>
      <c r="AZ239" s="155"/>
      <c r="BF239" s="155"/>
      <c r="BG239" s="155"/>
      <c r="BH239" s="155"/>
      <c r="BI239" s="153"/>
      <c r="BL239" s="204"/>
      <c r="BM239" s="204"/>
      <c r="BQ239" s="151"/>
      <c r="BR239" s="151"/>
      <c r="BS239" s="151"/>
      <c r="BT239" s="151"/>
    </row>
    <row r="240" customFormat="false" ht="12.75" hidden="false" customHeight="false" outlineLevel="0" collapsed="false">
      <c r="D240" s="142"/>
      <c r="E240" s="142"/>
      <c r="T240" s="143"/>
      <c r="AU240" s="146"/>
      <c r="AX240" s="180"/>
      <c r="AY240" s="180"/>
      <c r="AZ240" s="155"/>
      <c r="BF240" s="155"/>
      <c r="BG240" s="155"/>
      <c r="BH240" s="155"/>
      <c r="BI240" s="153"/>
      <c r="BL240" s="204"/>
      <c r="BM240" s="204"/>
      <c r="BQ240" s="151"/>
      <c r="BR240" s="151"/>
      <c r="BS240" s="151"/>
      <c r="BT240" s="151"/>
    </row>
    <row r="241" customFormat="false" ht="12.75" hidden="false" customHeight="false" outlineLevel="0" collapsed="false">
      <c r="D241" s="142"/>
      <c r="E241" s="142"/>
      <c r="T241" s="143"/>
      <c r="AU241" s="146"/>
      <c r="AX241" s="180"/>
      <c r="AY241" s="180"/>
      <c r="AZ241" s="155"/>
      <c r="BF241" s="155"/>
      <c r="BG241" s="155"/>
      <c r="BH241" s="155"/>
      <c r="BI241" s="153"/>
      <c r="BL241" s="204"/>
      <c r="BM241" s="204"/>
      <c r="BQ241" s="151"/>
      <c r="BR241" s="151"/>
      <c r="BS241" s="151"/>
      <c r="BT241" s="151"/>
    </row>
    <row r="242" customFormat="false" ht="12.75" hidden="false" customHeight="false" outlineLevel="0" collapsed="false">
      <c r="D242" s="142"/>
      <c r="E242" s="142"/>
      <c r="T242" s="143"/>
      <c r="AU242" s="146"/>
      <c r="AX242" s="180"/>
      <c r="AY242" s="180"/>
      <c r="AZ242" s="155"/>
      <c r="BF242" s="155"/>
      <c r="BG242" s="155"/>
      <c r="BH242" s="155"/>
      <c r="BI242" s="153"/>
      <c r="BL242" s="204"/>
      <c r="BM242" s="204"/>
      <c r="BQ242" s="151"/>
      <c r="BR242" s="151"/>
      <c r="BS242" s="151"/>
      <c r="BT242" s="151"/>
    </row>
    <row r="243" customFormat="false" ht="12.75" hidden="false" customHeight="false" outlineLevel="0" collapsed="false">
      <c r="D243" s="142"/>
      <c r="E243" s="142"/>
      <c r="T243" s="143"/>
      <c r="AU243" s="146"/>
      <c r="AX243" s="180"/>
      <c r="AY243" s="180"/>
      <c r="AZ243" s="155"/>
      <c r="BF243" s="155"/>
      <c r="BG243" s="155"/>
      <c r="BH243" s="155"/>
      <c r="BI243" s="153"/>
      <c r="BL243" s="204"/>
      <c r="BM243" s="204"/>
      <c r="BQ243" s="151"/>
      <c r="BR243" s="151"/>
      <c r="BS243" s="151"/>
      <c r="BT243" s="151"/>
    </row>
    <row r="244" customFormat="false" ht="12.75" hidden="false" customHeight="false" outlineLevel="0" collapsed="false">
      <c r="D244" s="142"/>
      <c r="E244" s="142"/>
      <c r="T244" s="143"/>
      <c r="AU244" s="146"/>
      <c r="AX244" s="180"/>
      <c r="AY244" s="180"/>
      <c r="AZ244" s="155"/>
      <c r="BF244" s="155"/>
      <c r="BG244" s="155"/>
      <c r="BH244" s="155"/>
      <c r="BI244" s="153"/>
      <c r="BL244" s="204"/>
      <c r="BM244" s="204"/>
      <c r="BQ244" s="151"/>
      <c r="BR244" s="151"/>
      <c r="BS244" s="151"/>
      <c r="BT244" s="151"/>
    </row>
    <row r="245" customFormat="false" ht="12.75" hidden="false" customHeight="false" outlineLevel="0" collapsed="false">
      <c r="D245" s="142"/>
      <c r="E245" s="142"/>
      <c r="T245" s="143"/>
      <c r="AU245" s="146"/>
      <c r="AX245" s="180"/>
      <c r="AY245" s="180"/>
      <c r="AZ245" s="155"/>
      <c r="BF245" s="155"/>
      <c r="BG245" s="155"/>
      <c r="BH245" s="155"/>
      <c r="BI245" s="153"/>
      <c r="BL245" s="204"/>
      <c r="BM245" s="204"/>
      <c r="BQ245" s="151"/>
      <c r="BR245" s="151"/>
      <c r="BS245" s="151"/>
      <c r="BT245" s="151"/>
    </row>
    <row r="246" customFormat="false" ht="12.75" hidden="false" customHeight="false" outlineLevel="0" collapsed="false">
      <c r="D246" s="142"/>
      <c r="E246" s="142"/>
      <c r="T246" s="143"/>
      <c r="AU246" s="146"/>
      <c r="AX246" s="180"/>
      <c r="AY246" s="180"/>
      <c r="AZ246" s="155"/>
      <c r="BF246" s="155"/>
      <c r="BG246" s="155"/>
      <c r="BH246" s="155"/>
      <c r="BI246" s="153"/>
      <c r="BL246" s="204"/>
      <c r="BM246" s="204"/>
      <c r="BQ246" s="151"/>
      <c r="BR246" s="151"/>
      <c r="BS246" s="151"/>
      <c r="BT246" s="151"/>
    </row>
    <row r="247" customFormat="false" ht="12.75" hidden="false" customHeight="false" outlineLevel="0" collapsed="false">
      <c r="D247" s="142"/>
      <c r="E247" s="142"/>
      <c r="T247" s="143"/>
      <c r="AU247" s="146"/>
      <c r="AX247" s="180"/>
      <c r="AY247" s="180"/>
      <c r="AZ247" s="155"/>
      <c r="BF247" s="155"/>
      <c r="BG247" s="155"/>
      <c r="BH247" s="155"/>
      <c r="BI247" s="153"/>
      <c r="BL247" s="204"/>
      <c r="BM247" s="204"/>
      <c r="BQ247" s="151"/>
      <c r="BR247" s="151"/>
      <c r="BS247" s="151"/>
      <c r="BT247" s="151"/>
    </row>
    <row r="248" customFormat="false" ht="12.75" hidden="false" customHeight="false" outlineLevel="0" collapsed="false">
      <c r="D248" s="142"/>
      <c r="E248" s="142"/>
      <c r="T248" s="143"/>
      <c r="AU248" s="146"/>
      <c r="AX248" s="180"/>
      <c r="AY248" s="180"/>
      <c r="AZ248" s="155"/>
      <c r="BF248" s="155"/>
      <c r="BG248" s="155"/>
      <c r="BH248" s="155"/>
      <c r="BI248" s="153"/>
      <c r="BL248" s="204"/>
      <c r="BM248" s="204"/>
      <c r="BQ248" s="151"/>
      <c r="BR248" s="151"/>
      <c r="BS248" s="151"/>
      <c r="BT248" s="151"/>
    </row>
    <row r="249" customFormat="false" ht="12.75" hidden="false" customHeight="false" outlineLevel="0" collapsed="false">
      <c r="D249" s="142"/>
      <c r="E249" s="142"/>
      <c r="T249" s="143"/>
      <c r="AU249" s="146"/>
      <c r="AX249" s="180"/>
      <c r="AY249" s="180"/>
      <c r="AZ249" s="155"/>
      <c r="BF249" s="155"/>
      <c r="BG249" s="155"/>
      <c r="BH249" s="155"/>
      <c r="BI249" s="153"/>
      <c r="BL249" s="204"/>
      <c r="BM249" s="204"/>
      <c r="BQ249" s="151"/>
      <c r="BR249" s="151"/>
      <c r="BS249" s="151"/>
      <c r="BT249" s="151"/>
    </row>
    <row r="250" customFormat="false" ht="12.75" hidden="false" customHeight="false" outlineLevel="0" collapsed="false">
      <c r="D250" s="142"/>
      <c r="E250" s="142"/>
      <c r="T250" s="143"/>
      <c r="AU250" s="146"/>
      <c r="AX250" s="180"/>
      <c r="AY250" s="180"/>
      <c r="AZ250" s="155"/>
      <c r="BF250" s="155"/>
      <c r="BG250" s="155"/>
      <c r="BH250" s="155"/>
      <c r="BI250" s="153"/>
      <c r="BL250" s="204"/>
      <c r="BM250" s="204"/>
      <c r="BQ250" s="151"/>
      <c r="BR250" s="151"/>
      <c r="BS250" s="151"/>
      <c r="BT250" s="151"/>
    </row>
    <row r="251" customFormat="false" ht="12.75" hidden="false" customHeight="false" outlineLevel="0" collapsed="false">
      <c r="D251" s="142"/>
      <c r="E251" s="142"/>
      <c r="T251" s="143"/>
      <c r="AU251" s="146"/>
      <c r="AX251" s="180"/>
      <c r="AY251" s="180"/>
      <c r="AZ251" s="155"/>
      <c r="BF251" s="155"/>
      <c r="BG251" s="155"/>
      <c r="BH251" s="155"/>
      <c r="BI251" s="153"/>
      <c r="BL251" s="204"/>
      <c r="BM251" s="204"/>
      <c r="BQ251" s="151"/>
      <c r="BR251" s="151"/>
      <c r="BS251" s="151"/>
      <c r="BT251" s="151"/>
    </row>
    <row r="252" customFormat="false" ht="12.75" hidden="false" customHeight="false" outlineLevel="0" collapsed="false">
      <c r="D252" s="142"/>
      <c r="E252" s="142"/>
      <c r="T252" s="143"/>
      <c r="AU252" s="146"/>
      <c r="AX252" s="180"/>
      <c r="AY252" s="180"/>
      <c r="AZ252" s="155"/>
      <c r="BF252" s="155"/>
      <c r="BG252" s="155"/>
      <c r="BH252" s="155"/>
      <c r="BI252" s="153"/>
      <c r="BL252" s="204"/>
      <c r="BM252" s="204"/>
      <c r="BQ252" s="151"/>
      <c r="BR252" s="151"/>
      <c r="BS252" s="151"/>
      <c r="BT252" s="151"/>
    </row>
    <row r="253" customFormat="false" ht="12.75" hidden="false" customHeight="false" outlineLevel="0" collapsed="false">
      <c r="D253" s="142"/>
      <c r="E253" s="142"/>
      <c r="T253" s="143"/>
      <c r="AU253" s="146"/>
      <c r="AX253" s="180"/>
      <c r="AY253" s="180"/>
      <c r="AZ253" s="155"/>
      <c r="BF253" s="155"/>
      <c r="BG253" s="155"/>
      <c r="BH253" s="155"/>
      <c r="BI253" s="153"/>
      <c r="BL253" s="204"/>
      <c r="BM253" s="204"/>
      <c r="BQ253" s="151"/>
      <c r="BR253" s="151"/>
      <c r="BS253" s="151"/>
      <c r="BT253" s="151"/>
    </row>
    <row r="254" customFormat="false" ht="12.75" hidden="false" customHeight="false" outlineLevel="0" collapsed="false">
      <c r="D254" s="142"/>
      <c r="E254" s="142"/>
      <c r="T254" s="143"/>
      <c r="AU254" s="146"/>
      <c r="AX254" s="180"/>
      <c r="AY254" s="180"/>
      <c r="AZ254" s="155"/>
      <c r="BF254" s="155"/>
      <c r="BG254" s="155"/>
      <c r="BH254" s="155"/>
      <c r="BI254" s="153"/>
      <c r="BL254" s="204"/>
      <c r="BM254" s="204"/>
      <c r="BQ254" s="151"/>
      <c r="BR254" s="151"/>
      <c r="BS254" s="151"/>
      <c r="BT254" s="151"/>
    </row>
    <row r="255" customFormat="false" ht="12.75" hidden="false" customHeight="false" outlineLevel="0" collapsed="false">
      <c r="D255" s="142"/>
      <c r="E255" s="142"/>
      <c r="T255" s="143"/>
      <c r="AU255" s="146"/>
      <c r="AX255" s="180"/>
      <c r="AY255" s="180"/>
      <c r="AZ255" s="155"/>
      <c r="BF255" s="155"/>
      <c r="BG255" s="155"/>
      <c r="BH255" s="155"/>
      <c r="BI255" s="153"/>
      <c r="BL255" s="204"/>
      <c r="BM255" s="204"/>
      <c r="BQ255" s="151"/>
      <c r="BR255" s="151"/>
      <c r="BS255" s="151"/>
      <c r="BT255" s="151"/>
    </row>
    <row r="256" customFormat="false" ht="12.75" hidden="false" customHeight="false" outlineLevel="0" collapsed="false">
      <c r="D256" s="142"/>
      <c r="E256" s="142"/>
      <c r="T256" s="143"/>
      <c r="AU256" s="146"/>
      <c r="AX256" s="180"/>
      <c r="AY256" s="180"/>
      <c r="AZ256" s="155"/>
      <c r="BF256" s="155"/>
      <c r="BG256" s="155"/>
      <c r="BH256" s="155"/>
      <c r="BI256" s="153"/>
      <c r="BL256" s="204"/>
      <c r="BM256" s="204"/>
      <c r="BQ256" s="151"/>
      <c r="BR256" s="151"/>
      <c r="BS256" s="151"/>
      <c r="BT256" s="151"/>
    </row>
    <row r="257" customFormat="false" ht="12.75" hidden="false" customHeight="false" outlineLevel="0" collapsed="false">
      <c r="D257" s="142"/>
      <c r="E257" s="142"/>
      <c r="T257" s="143"/>
      <c r="AU257" s="146"/>
      <c r="AX257" s="180"/>
      <c r="AY257" s="180"/>
      <c r="AZ257" s="155"/>
      <c r="BF257" s="155"/>
      <c r="BG257" s="155"/>
      <c r="BH257" s="155"/>
      <c r="BI257" s="153"/>
      <c r="BL257" s="204"/>
      <c r="BM257" s="204"/>
      <c r="BQ257" s="151"/>
      <c r="BR257" s="151"/>
      <c r="BS257" s="151"/>
      <c r="BT257" s="151"/>
    </row>
    <row r="258" customFormat="false" ht="12.75" hidden="false" customHeight="false" outlineLevel="0" collapsed="false">
      <c r="D258" s="142"/>
      <c r="E258" s="142"/>
      <c r="T258" s="143"/>
      <c r="AU258" s="146"/>
      <c r="AX258" s="180"/>
      <c r="AY258" s="180"/>
      <c r="AZ258" s="155"/>
      <c r="BF258" s="155"/>
      <c r="BG258" s="155"/>
      <c r="BH258" s="155"/>
      <c r="BI258" s="153"/>
      <c r="BL258" s="204"/>
      <c r="BM258" s="204"/>
      <c r="BQ258" s="151"/>
      <c r="BR258" s="151"/>
      <c r="BS258" s="151"/>
      <c r="BT258" s="151"/>
    </row>
    <row r="259" customFormat="false" ht="12.75" hidden="false" customHeight="false" outlineLevel="0" collapsed="false">
      <c r="D259" s="142"/>
      <c r="E259" s="142"/>
      <c r="T259" s="143"/>
      <c r="AU259" s="146"/>
      <c r="AX259" s="180"/>
      <c r="AY259" s="180"/>
      <c r="AZ259" s="155"/>
      <c r="BF259" s="155"/>
      <c r="BG259" s="155"/>
      <c r="BH259" s="155"/>
      <c r="BI259" s="153"/>
      <c r="BL259" s="204"/>
      <c r="BM259" s="204"/>
      <c r="BQ259" s="151"/>
      <c r="BR259" s="151"/>
      <c r="BS259" s="151"/>
      <c r="BT259" s="151"/>
    </row>
    <row r="260" customFormat="false" ht="12.75" hidden="false" customHeight="false" outlineLevel="0" collapsed="false">
      <c r="D260" s="142"/>
      <c r="E260" s="142"/>
      <c r="T260" s="143"/>
      <c r="AU260" s="146"/>
      <c r="AX260" s="180"/>
      <c r="AY260" s="180"/>
      <c r="AZ260" s="155"/>
      <c r="BF260" s="155"/>
      <c r="BG260" s="155"/>
      <c r="BH260" s="155"/>
      <c r="BI260" s="153"/>
      <c r="BL260" s="204"/>
      <c r="BM260" s="204"/>
      <c r="BQ260" s="151"/>
      <c r="BR260" s="151"/>
      <c r="BS260" s="151"/>
      <c r="BT260" s="151"/>
    </row>
    <row r="261" customFormat="false" ht="12.75" hidden="false" customHeight="false" outlineLevel="0" collapsed="false">
      <c r="D261" s="142"/>
      <c r="E261" s="142"/>
      <c r="T261" s="143"/>
      <c r="AU261" s="146"/>
      <c r="AX261" s="180"/>
      <c r="AY261" s="180"/>
      <c r="AZ261" s="155"/>
      <c r="BF261" s="155"/>
      <c r="BG261" s="155"/>
      <c r="BH261" s="155"/>
      <c r="BI261" s="153"/>
      <c r="BL261" s="204"/>
      <c r="BM261" s="204"/>
      <c r="BQ261" s="151"/>
      <c r="BR261" s="151"/>
      <c r="BS261" s="151"/>
      <c r="BT261" s="151"/>
    </row>
    <row r="262" customFormat="false" ht="12.75" hidden="false" customHeight="false" outlineLevel="0" collapsed="false">
      <c r="D262" s="142"/>
      <c r="E262" s="142"/>
      <c r="T262" s="143"/>
      <c r="AU262" s="146"/>
      <c r="AX262" s="180"/>
      <c r="AY262" s="180"/>
      <c r="AZ262" s="155"/>
      <c r="BF262" s="155"/>
      <c r="BG262" s="155"/>
      <c r="BH262" s="155"/>
      <c r="BI262" s="153"/>
      <c r="BL262" s="204"/>
      <c r="BM262" s="204"/>
      <c r="BQ262" s="151"/>
      <c r="BR262" s="151"/>
      <c r="BS262" s="151"/>
      <c r="BT262" s="151"/>
    </row>
    <row r="263" customFormat="false" ht="12.75" hidden="false" customHeight="false" outlineLevel="0" collapsed="false">
      <c r="D263" s="142"/>
      <c r="E263" s="142"/>
      <c r="T263" s="143"/>
      <c r="AU263" s="146"/>
      <c r="AX263" s="180"/>
      <c r="AY263" s="180"/>
      <c r="AZ263" s="155"/>
      <c r="BF263" s="155"/>
      <c r="BG263" s="155"/>
      <c r="BH263" s="155"/>
      <c r="BI263" s="153"/>
      <c r="BL263" s="204"/>
      <c r="BM263" s="204"/>
      <c r="BQ263" s="151"/>
      <c r="BR263" s="151"/>
      <c r="BS263" s="151"/>
      <c r="BT263" s="151"/>
    </row>
    <row r="264" customFormat="false" ht="12.75" hidden="false" customHeight="false" outlineLevel="0" collapsed="false">
      <c r="D264" s="142"/>
      <c r="E264" s="142"/>
      <c r="T264" s="143"/>
      <c r="AU264" s="146"/>
      <c r="AX264" s="180"/>
      <c r="AY264" s="180"/>
      <c r="AZ264" s="155"/>
      <c r="BF264" s="155"/>
      <c r="BG264" s="155"/>
      <c r="BH264" s="155"/>
      <c r="BI264" s="153"/>
      <c r="BL264" s="204"/>
      <c r="BM264" s="204"/>
      <c r="BQ264" s="151"/>
      <c r="BR264" s="151"/>
      <c r="BS264" s="151"/>
      <c r="BT264" s="151"/>
    </row>
    <row r="265" customFormat="false" ht="12.75" hidden="false" customHeight="false" outlineLevel="0" collapsed="false">
      <c r="D265" s="142"/>
      <c r="E265" s="142"/>
      <c r="T265" s="143"/>
      <c r="AU265" s="146"/>
      <c r="AX265" s="180"/>
      <c r="AY265" s="180"/>
      <c r="AZ265" s="155"/>
      <c r="BF265" s="155"/>
      <c r="BG265" s="155"/>
      <c r="BH265" s="155"/>
      <c r="BI265" s="153"/>
      <c r="BL265" s="204"/>
      <c r="BM265" s="204"/>
      <c r="BQ265" s="151"/>
      <c r="BR265" s="151"/>
      <c r="BS265" s="151"/>
      <c r="BT265" s="151"/>
    </row>
    <row r="266" customFormat="false" ht="12.75" hidden="false" customHeight="false" outlineLevel="0" collapsed="false">
      <c r="D266" s="142"/>
      <c r="E266" s="142"/>
      <c r="T266" s="143"/>
      <c r="AU266" s="146"/>
      <c r="AX266" s="180"/>
      <c r="AY266" s="180"/>
      <c r="AZ266" s="155"/>
      <c r="BF266" s="155"/>
      <c r="BG266" s="155"/>
      <c r="BH266" s="155"/>
      <c r="BI266" s="153"/>
      <c r="BL266" s="204"/>
      <c r="BM266" s="204"/>
      <c r="BQ266" s="151"/>
      <c r="BR266" s="151"/>
      <c r="BS266" s="151"/>
      <c r="BT266" s="151"/>
    </row>
    <row r="267" customFormat="false" ht="12.75" hidden="false" customHeight="false" outlineLevel="0" collapsed="false">
      <c r="D267" s="142"/>
      <c r="E267" s="142"/>
      <c r="T267" s="143"/>
      <c r="AU267" s="146"/>
      <c r="AX267" s="180"/>
      <c r="AY267" s="180"/>
      <c r="AZ267" s="155"/>
      <c r="BF267" s="155"/>
      <c r="BG267" s="155"/>
      <c r="BH267" s="155"/>
      <c r="BI267" s="153"/>
      <c r="BL267" s="204"/>
      <c r="BM267" s="204"/>
      <c r="BQ267" s="151"/>
      <c r="BR267" s="151"/>
      <c r="BS267" s="151"/>
      <c r="BT267" s="151"/>
    </row>
    <row r="268" customFormat="false" ht="12.75" hidden="false" customHeight="false" outlineLevel="0" collapsed="false">
      <c r="D268" s="142"/>
      <c r="E268" s="142"/>
      <c r="T268" s="143"/>
      <c r="AU268" s="146"/>
      <c r="AX268" s="180"/>
      <c r="AY268" s="180"/>
      <c r="AZ268" s="155"/>
      <c r="BF268" s="155"/>
      <c r="BG268" s="155"/>
      <c r="BH268" s="155"/>
      <c r="BI268" s="153"/>
      <c r="BL268" s="204"/>
      <c r="BM268" s="204"/>
      <c r="BQ268" s="151"/>
      <c r="BR268" s="151"/>
      <c r="BS268" s="151"/>
      <c r="BT268" s="151"/>
    </row>
    <row r="269" customFormat="false" ht="12.75" hidden="false" customHeight="false" outlineLevel="0" collapsed="false">
      <c r="D269" s="142"/>
      <c r="E269" s="142"/>
      <c r="T269" s="143"/>
      <c r="AU269" s="146"/>
      <c r="AX269" s="180"/>
      <c r="AY269" s="180"/>
      <c r="AZ269" s="155"/>
      <c r="BF269" s="155"/>
      <c r="BG269" s="155"/>
      <c r="BH269" s="155"/>
      <c r="BI269" s="153"/>
      <c r="BL269" s="204"/>
      <c r="BM269" s="204"/>
      <c r="BQ269" s="151"/>
      <c r="BR269" s="151"/>
      <c r="BS269" s="151"/>
      <c r="BT269" s="151"/>
    </row>
    <row r="270" customFormat="false" ht="12.75" hidden="false" customHeight="false" outlineLevel="0" collapsed="false">
      <c r="D270" s="142"/>
      <c r="E270" s="142"/>
      <c r="T270" s="143"/>
      <c r="AU270" s="146"/>
      <c r="AX270" s="180"/>
      <c r="AY270" s="180"/>
      <c r="AZ270" s="155"/>
      <c r="BF270" s="155"/>
      <c r="BG270" s="155"/>
      <c r="BH270" s="155"/>
      <c r="BI270" s="153"/>
      <c r="BL270" s="204"/>
      <c r="BM270" s="204"/>
      <c r="BQ270" s="151"/>
      <c r="BR270" s="151"/>
      <c r="BS270" s="151"/>
      <c r="BT270" s="151"/>
    </row>
    <row r="271" customFormat="false" ht="12.75" hidden="false" customHeight="false" outlineLevel="0" collapsed="false">
      <c r="D271" s="142"/>
      <c r="E271" s="142"/>
      <c r="T271" s="143"/>
      <c r="AU271" s="146"/>
      <c r="AX271" s="180"/>
      <c r="AY271" s="180"/>
      <c r="AZ271" s="155"/>
      <c r="BF271" s="155"/>
      <c r="BG271" s="155"/>
      <c r="BH271" s="155"/>
      <c r="BI271" s="153"/>
      <c r="BL271" s="204"/>
      <c r="BM271" s="204"/>
      <c r="BQ271" s="151"/>
      <c r="BR271" s="151"/>
      <c r="BS271" s="151"/>
      <c r="BT271" s="151"/>
    </row>
    <row r="272" customFormat="false" ht="12.75" hidden="false" customHeight="false" outlineLevel="0" collapsed="false">
      <c r="D272" s="142"/>
      <c r="E272" s="142"/>
      <c r="T272" s="143"/>
      <c r="AU272" s="146"/>
      <c r="AX272" s="180"/>
      <c r="AY272" s="180"/>
      <c r="AZ272" s="155"/>
      <c r="BF272" s="155"/>
      <c r="BG272" s="155"/>
      <c r="BH272" s="155"/>
      <c r="BI272" s="153"/>
      <c r="BL272" s="204"/>
      <c r="BM272" s="204"/>
      <c r="BQ272" s="151"/>
      <c r="BR272" s="151"/>
      <c r="BS272" s="151"/>
      <c r="BT272" s="151"/>
    </row>
    <row r="273" customFormat="false" ht="12.75" hidden="false" customHeight="false" outlineLevel="0" collapsed="false">
      <c r="D273" s="142"/>
      <c r="E273" s="142"/>
      <c r="T273" s="143"/>
      <c r="AU273" s="146"/>
      <c r="AX273" s="180"/>
      <c r="AY273" s="180"/>
      <c r="AZ273" s="155"/>
      <c r="BF273" s="155"/>
      <c r="BG273" s="155"/>
      <c r="BH273" s="155"/>
      <c r="BI273" s="153"/>
      <c r="BL273" s="204"/>
      <c r="BM273" s="204"/>
      <c r="BQ273" s="151"/>
      <c r="BR273" s="151"/>
      <c r="BS273" s="151"/>
      <c r="BT273" s="151"/>
    </row>
    <row r="274" customFormat="false" ht="12.75" hidden="false" customHeight="false" outlineLevel="0" collapsed="false">
      <c r="D274" s="142"/>
      <c r="E274" s="142"/>
      <c r="T274" s="143"/>
      <c r="AU274" s="146"/>
      <c r="AX274" s="180"/>
      <c r="AY274" s="180"/>
      <c r="AZ274" s="155"/>
      <c r="BF274" s="155"/>
      <c r="BG274" s="155"/>
      <c r="BH274" s="155"/>
      <c r="BI274" s="153"/>
      <c r="BL274" s="204"/>
      <c r="BM274" s="204"/>
      <c r="BQ274" s="151"/>
      <c r="BR274" s="151"/>
      <c r="BS274" s="151"/>
      <c r="BT274" s="151"/>
    </row>
    <row r="275" customFormat="false" ht="12.75" hidden="false" customHeight="false" outlineLevel="0" collapsed="false">
      <c r="D275" s="142"/>
      <c r="E275" s="142"/>
      <c r="T275" s="143"/>
      <c r="AU275" s="146"/>
      <c r="AX275" s="180"/>
      <c r="AY275" s="180"/>
      <c r="AZ275" s="155"/>
      <c r="BF275" s="155"/>
      <c r="BG275" s="155"/>
      <c r="BH275" s="155"/>
      <c r="BI275" s="153"/>
      <c r="BL275" s="204"/>
      <c r="BM275" s="204"/>
      <c r="BQ275" s="151"/>
      <c r="BR275" s="151"/>
      <c r="BS275" s="151"/>
      <c r="BT275" s="151"/>
    </row>
    <row r="276" customFormat="false" ht="12.75" hidden="false" customHeight="false" outlineLevel="0" collapsed="false">
      <c r="D276" s="142"/>
      <c r="E276" s="142"/>
      <c r="T276" s="143"/>
      <c r="AU276" s="146"/>
      <c r="AX276" s="180"/>
      <c r="AY276" s="180"/>
      <c r="AZ276" s="155"/>
      <c r="BF276" s="155"/>
      <c r="BG276" s="155"/>
      <c r="BH276" s="155"/>
      <c r="BI276" s="153"/>
      <c r="BL276" s="204"/>
      <c r="BM276" s="204"/>
      <c r="BQ276" s="151"/>
      <c r="BR276" s="151"/>
      <c r="BS276" s="151"/>
      <c r="BT276" s="151"/>
    </row>
    <row r="277" customFormat="false" ht="12.75" hidden="false" customHeight="false" outlineLevel="0" collapsed="false">
      <c r="D277" s="142"/>
      <c r="E277" s="142"/>
      <c r="T277" s="143"/>
      <c r="AU277" s="146"/>
      <c r="AX277" s="180"/>
      <c r="AY277" s="180"/>
      <c r="AZ277" s="155"/>
      <c r="BF277" s="155"/>
      <c r="BG277" s="155"/>
      <c r="BH277" s="155"/>
      <c r="BI277" s="153"/>
      <c r="BL277" s="204"/>
      <c r="BM277" s="204"/>
      <c r="BQ277" s="151"/>
      <c r="BR277" s="151"/>
      <c r="BS277" s="151"/>
      <c r="BT277" s="151"/>
    </row>
    <row r="278" customFormat="false" ht="12.75" hidden="false" customHeight="false" outlineLevel="0" collapsed="false">
      <c r="D278" s="142"/>
      <c r="E278" s="142"/>
      <c r="T278" s="143"/>
      <c r="AU278" s="146"/>
      <c r="AX278" s="180"/>
      <c r="AY278" s="180"/>
      <c r="AZ278" s="155"/>
      <c r="BF278" s="155"/>
      <c r="BG278" s="155"/>
      <c r="BH278" s="155"/>
      <c r="BI278" s="153"/>
      <c r="BL278" s="204"/>
      <c r="BM278" s="204"/>
      <c r="BQ278" s="151"/>
      <c r="BR278" s="151"/>
      <c r="BS278" s="151"/>
      <c r="BT278" s="151"/>
    </row>
    <row r="279" customFormat="false" ht="12.75" hidden="false" customHeight="false" outlineLevel="0" collapsed="false">
      <c r="D279" s="142"/>
      <c r="E279" s="142"/>
      <c r="T279" s="143"/>
      <c r="AU279" s="146"/>
      <c r="AX279" s="180"/>
      <c r="AY279" s="180"/>
      <c r="AZ279" s="155"/>
      <c r="BF279" s="155"/>
      <c r="BG279" s="155"/>
      <c r="BH279" s="155"/>
      <c r="BI279" s="153"/>
      <c r="BL279" s="204"/>
      <c r="BM279" s="204"/>
      <c r="BQ279" s="151"/>
      <c r="BR279" s="151"/>
      <c r="BS279" s="151"/>
      <c r="BT279" s="151"/>
    </row>
    <row r="280" customFormat="false" ht="12.75" hidden="false" customHeight="false" outlineLevel="0" collapsed="false">
      <c r="D280" s="142"/>
      <c r="E280" s="142"/>
      <c r="T280" s="143"/>
      <c r="AU280" s="146"/>
      <c r="AX280" s="180"/>
      <c r="AY280" s="180"/>
      <c r="AZ280" s="155"/>
      <c r="BF280" s="155"/>
      <c r="BG280" s="155"/>
      <c r="BH280" s="155"/>
      <c r="BI280" s="153"/>
      <c r="BL280" s="204"/>
      <c r="BM280" s="204"/>
      <c r="BQ280" s="151"/>
      <c r="BR280" s="151"/>
      <c r="BS280" s="151"/>
      <c r="BT280" s="151"/>
    </row>
    <row r="281" customFormat="false" ht="12.75" hidden="false" customHeight="false" outlineLevel="0" collapsed="false">
      <c r="D281" s="142"/>
      <c r="E281" s="142"/>
      <c r="T281" s="143"/>
      <c r="AU281" s="146"/>
      <c r="AX281" s="180"/>
      <c r="AY281" s="180"/>
      <c r="AZ281" s="155"/>
      <c r="BF281" s="155"/>
      <c r="BG281" s="155"/>
      <c r="BH281" s="155"/>
      <c r="BI281" s="153"/>
      <c r="BL281" s="204"/>
      <c r="BM281" s="204"/>
      <c r="BQ281" s="151"/>
      <c r="BR281" s="151"/>
      <c r="BS281" s="151"/>
      <c r="BT281" s="151"/>
    </row>
    <row r="282" customFormat="false" ht="12.75" hidden="false" customHeight="false" outlineLevel="0" collapsed="false">
      <c r="D282" s="142"/>
      <c r="E282" s="142"/>
      <c r="T282" s="143"/>
      <c r="AU282" s="146"/>
      <c r="AX282" s="180"/>
      <c r="AY282" s="180"/>
      <c r="AZ282" s="155"/>
      <c r="BF282" s="155"/>
      <c r="BG282" s="155"/>
      <c r="BH282" s="155"/>
      <c r="BI282" s="153"/>
      <c r="BL282" s="204"/>
      <c r="BM282" s="204"/>
      <c r="BQ282" s="151"/>
      <c r="BR282" s="151"/>
      <c r="BS282" s="151"/>
      <c r="BT282" s="151"/>
    </row>
    <row r="283" customFormat="false" ht="12.75" hidden="false" customHeight="false" outlineLevel="0" collapsed="false">
      <c r="D283" s="142"/>
      <c r="E283" s="142"/>
      <c r="T283" s="143"/>
      <c r="AU283" s="146"/>
      <c r="AX283" s="180"/>
      <c r="AY283" s="180"/>
      <c r="AZ283" s="155"/>
      <c r="BF283" s="155"/>
      <c r="BG283" s="155"/>
      <c r="BH283" s="155"/>
      <c r="BI283" s="153"/>
      <c r="BL283" s="204"/>
      <c r="BM283" s="204"/>
      <c r="BQ283" s="151"/>
      <c r="BR283" s="151"/>
      <c r="BS283" s="151"/>
      <c r="BT283" s="151"/>
    </row>
    <row r="284" customFormat="false" ht="12.75" hidden="false" customHeight="false" outlineLevel="0" collapsed="false">
      <c r="D284" s="142"/>
      <c r="E284" s="142"/>
      <c r="T284" s="143"/>
      <c r="AU284" s="146"/>
      <c r="AX284" s="180"/>
      <c r="AY284" s="180"/>
      <c r="AZ284" s="155"/>
      <c r="BF284" s="155"/>
      <c r="BG284" s="155"/>
      <c r="BH284" s="155"/>
      <c r="BI284" s="153"/>
      <c r="BL284" s="204"/>
      <c r="BM284" s="204"/>
      <c r="BQ284" s="151"/>
      <c r="BR284" s="151"/>
      <c r="BS284" s="151"/>
      <c r="BT284" s="151"/>
    </row>
    <row r="285" customFormat="false" ht="12.75" hidden="false" customHeight="false" outlineLevel="0" collapsed="false">
      <c r="D285" s="142"/>
      <c r="E285" s="142"/>
      <c r="T285" s="143"/>
      <c r="AU285" s="146"/>
      <c r="AX285" s="180"/>
      <c r="AY285" s="180"/>
      <c r="AZ285" s="155"/>
      <c r="BF285" s="155"/>
      <c r="BG285" s="155"/>
      <c r="BH285" s="155"/>
      <c r="BI285" s="153"/>
      <c r="BL285" s="204"/>
      <c r="BM285" s="204"/>
      <c r="BQ285" s="151"/>
      <c r="BR285" s="151"/>
      <c r="BS285" s="151"/>
      <c r="BT285" s="151"/>
    </row>
    <row r="286" customFormat="false" ht="12.75" hidden="false" customHeight="false" outlineLevel="0" collapsed="false">
      <c r="D286" s="142"/>
      <c r="E286" s="142"/>
      <c r="T286" s="143"/>
      <c r="AU286" s="146"/>
      <c r="AX286" s="180"/>
      <c r="AY286" s="180"/>
      <c r="AZ286" s="155"/>
      <c r="BF286" s="155"/>
      <c r="BG286" s="155"/>
      <c r="BH286" s="155"/>
      <c r="BI286" s="153"/>
      <c r="BL286" s="204"/>
      <c r="BM286" s="204"/>
      <c r="BQ286" s="151"/>
      <c r="BR286" s="151"/>
      <c r="BS286" s="151"/>
      <c r="BT286" s="151"/>
    </row>
    <row r="287" customFormat="false" ht="12.75" hidden="false" customHeight="false" outlineLevel="0" collapsed="false">
      <c r="D287" s="142"/>
      <c r="E287" s="142"/>
      <c r="T287" s="143"/>
      <c r="AU287" s="146"/>
      <c r="AX287" s="180"/>
      <c r="AY287" s="180"/>
      <c r="AZ287" s="155"/>
      <c r="BF287" s="155"/>
      <c r="BG287" s="155"/>
      <c r="BH287" s="155"/>
      <c r="BI287" s="153"/>
      <c r="BL287" s="204"/>
      <c r="BM287" s="204"/>
      <c r="BQ287" s="151"/>
      <c r="BR287" s="151"/>
      <c r="BS287" s="151"/>
      <c r="BT287" s="151"/>
    </row>
    <row r="288" customFormat="false" ht="12.75" hidden="false" customHeight="false" outlineLevel="0" collapsed="false">
      <c r="D288" s="142"/>
      <c r="E288" s="142"/>
      <c r="T288" s="143"/>
      <c r="AU288" s="146"/>
      <c r="AX288" s="180"/>
      <c r="AY288" s="180"/>
      <c r="AZ288" s="155"/>
      <c r="BF288" s="155"/>
      <c r="BG288" s="155"/>
      <c r="BH288" s="155"/>
      <c r="BI288" s="153"/>
      <c r="BL288" s="204"/>
      <c r="BM288" s="204"/>
      <c r="BQ288" s="151"/>
      <c r="BR288" s="151"/>
      <c r="BS288" s="151"/>
      <c r="BT288" s="151"/>
    </row>
    <row r="289" customFormat="false" ht="12.75" hidden="false" customHeight="false" outlineLevel="0" collapsed="false">
      <c r="D289" s="142"/>
      <c r="E289" s="142"/>
      <c r="T289" s="143"/>
      <c r="AU289" s="146"/>
      <c r="AX289" s="180"/>
      <c r="AY289" s="180"/>
      <c r="AZ289" s="155"/>
      <c r="BF289" s="155"/>
      <c r="BG289" s="155"/>
      <c r="BH289" s="155"/>
      <c r="BI289" s="153"/>
      <c r="BL289" s="204"/>
      <c r="BM289" s="204"/>
      <c r="BQ289" s="151"/>
      <c r="BR289" s="151"/>
      <c r="BS289" s="151"/>
      <c r="BT289" s="151"/>
    </row>
    <row r="290" customFormat="false" ht="12.75" hidden="false" customHeight="false" outlineLevel="0" collapsed="false">
      <c r="D290" s="142"/>
      <c r="E290" s="142"/>
      <c r="T290" s="143"/>
      <c r="AU290" s="146"/>
      <c r="AX290" s="180"/>
      <c r="AY290" s="180"/>
      <c r="AZ290" s="155"/>
      <c r="BF290" s="155"/>
      <c r="BG290" s="155"/>
      <c r="BH290" s="155"/>
      <c r="BI290" s="153"/>
      <c r="BL290" s="204"/>
      <c r="BM290" s="204"/>
      <c r="BQ290" s="151"/>
      <c r="BR290" s="151"/>
      <c r="BS290" s="151"/>
      <c r="BT290" s="151"/>
    </row>
    <row r="291" customFormat="false" ht="12.75" hidden="false" customHeight="false" outlineLevel="0" collapsed="false">
      <c r="D291" s="142"/>
      <c r="E291" s="142"/>
      <c r="T291" s="143"/>
      <c r="AU291" s="146"/>
      <c r="AX291" s="180"/>
      <c r="AY291" s="180"/>
      <c r="AZ291" s="155"/>
      <c r="BF291" s="155"/>
      <c r="BG291" s="155"/>
      <c r="BH291" s="155"/>
      <c r="BI291" s="153"/>
      <c r="BL291" s="204"/>
      <c r="BM291" s="204"/>
      <c r="BQ291" s="151"/>
      <c r="BR291" s="151"/>
      <c r="BS291" s="151"/>
      <c r="BT291" s="151"/>
    </row>
    <row r="292" customFormat="false" ht="12.75" hidden="false" customHeight="false" outlineLevel="0" collapsed="false">
      <c r="D292" s="142"/>
      <c r="E292" s="142"/>
      <c r="T292" s="143"/>
      <c r="AU292" s="146"/>
      <c r="AX292" s="180"/>
      <c r="AY292" s="180"/>
      <c r="AZ292" s="155"/>
      <c r="BF292" s="155"/>
      <c r="BG292" s="155"/>
      <c r="BH292" s="155"/>
      <c r="BI292" s="153"/>
      <c r="BL292" s="204"/>
      <c r="BM292" s="204"/>
      <c r="BQ292" s="151"/>
      <c r="BR292" s="151"/>
      <c r="BS292" s="151"/>
      <c r="BT292" s="151"/>
    </row>
    <row r="293" customFormat="false" ht="12.75" hidden="false" customHeight="false" outlineLevel="0" collapsed="false">
      <c r="D293" s="142"/>
      <c r="E293" s="142"/>
      <c r="T293" s="143"/>
      <c r="AU293" s="146"/>
      <c r="AX293" s="180"/>
      <c r="AY293" s="180"/>
      <c r="AZ293" s="155"/>
      <c r="BF293" s="155"/>
      <c r="BG293" s="155"/>
      <c r="BH293" s="155"/>
      <c r="BI293" s="153"/>
      <c r="BL293" s="204"/>
      <c r="BM293" s="204"/>
      <c r="BQ293" s="151"/>
      <c r="BR293" s="151"/>
      <c r="BS293" s="151"/>
      <c r="BT293" s="151"/>
    </row>
    <row r="294" customFormat="false" ht="12.75" hidden="false" customHeight="false" outlineLevel="0" collapsed="false">
      <c r="D294" s="142"/>
      <c r="E294" s="142"/>
      <c r="T294" s="143"/>
      <c r="AU294" s="146"/>
      <c r="AX294" s="180"/>
      <c r="AY294" s="180"/>
      <c r="AZ294" s="155"/>
      <c r="BF294" s="155"/>
      <c r="BG294" s="155"/>
      <c r="BH294" s="155"/>
      <c r="BI294" s="153"/>
      <c r="BL294" s="204"/>
      <c r="BM294" s="204"/>
      <c r="BQ294" s="151"/>
      <c r="BR294" s="151"/>
      <c r="BS294" s="151"/>
      <c r="BT294" s="151"/>
    </row>
    <row r="295" customFormat="false" ht="12.75" hidden="false" customHeight="false" outlineLevel="0" collapsed="false">
      <c r="D295" s="142"/>
      <c r="E295" s="142"/>
      <c r="T295" s="143"/>
      <c r="AU295" s="146"/>
      <c r="AX295" s="180"/>
      <c r="AY295" s="180"/>
      <c r="AZ295" s="155"/>
      <c r="BF295" s="155"/>
      <c r="BG295" s="155"/>
      <c r="BH295" s="155"/>
      <c r="BI295" s="153"/>
      <c r="BL295" s="204"/>
      <c r="BM295" s="204"/>
      <c r="BQ295" s="151"/>
      <c r="BR295" s="151"/>
      <c r="BS295" s="151"/>
      <c r="BT295" s="151"/>
    </row>
    <row r="296" customFormat="false" ht="12.75" hidden="false" customHeight="false" outlineLevel="0" collapsed="false">
      <c r="D296" s="142"/>
      <c r="E296" s="142"/>
      <c r="T296" s="143"/>
      <c r="AU296" s="146"/>
      <c r="AX296" s="180"/>
      <c r="AY296" s="180"/>
      <c r="AZ296" s="155"/>
      <c r="BF296" s="155"/>
      <c r="BG296" s="155"/>
      <c r="BH296" s="155"/>
      <c r="BI296" s="153"/>
      <c r="BL296" s="204"/>
      <c r="BM296" s="204"/>
      <c r="BQ296" s="151"/>
      <c r="BR296" s="151"/>
      <c r="BS296" s="151"/>
      <c r="BT296" s="151"/>
    </row>
    <row r="297" customFormat="false" ht="12.75" hidden="false" customHeight="false" outlineLevel="0" collapsed="false">
      <c r="D297" s="142"/>
      <c r="E297" s="142"/>
      <c r="T297" s="143"/>
      <c r="AU297" s="146"/>
      <c r="AX297" s="180"/>
      <c r="AY297" s="180"/>
      <c r="AZ297" s="155"/>
      <c r="BF297" s="155"/>
      <c r="BG297" s="155"/>
      <c r="BH297" s="155"/>
      <c r="BI297" s="153"/>
      <c r="BL297" s="204"/>
      <c r="BM297" s="204"/>
      <c r="BQ297" s="151"/>
      <c r="BR297" s="151"/>
      <c r="BS297" s="151"/>
      <c r="BT297" s="151"/>
    </row>
    <row r="298" customFormat="false" ht="12.75" hidden="false" customHeight="false" outlineLevel="0" collapsed="false">
      <c r="D298" s="142"/>
      <c r="E298" s="142"/>
      <c r="T298" s="143"/>
      <c r="AU298" s="146"/>
      <c r="AX298" s="180"/>
      <c r="AY298" s="180"/>
      <c r="AZ298" s="155"/>
      <c r="BF298" s="155"/>
      <c r="BG298" s="155"/>
      <c r="BH298" s="155"/>
      <c r="BI298" s="153"/>
      <c r="BL298" s="204"/>
      <c r="BM298" s="204"/>
      <c r="BQ298" s="151"/>
      <c r="BR298" s="151"/>
      <c r="BS298" s="151"/>
      <c r="BT298" s="151"/>
    </row>
    <row r="299" customFormat="false" ht="12.75" hidden="false" customHeight="false" outlineLevel="0" collapsed="false">
      <c r="D299" s="142"/>
      <c r="E299" s="142"/>
      <c r="T299" s="143"/>
      <c r="AU299" s="146"/>
      <c r="AX299" s="180"/>
      <c r="AY299" s="180"/>
      <c r="AZ299" s="155"/>
      <c r="BF299" s="155"/>
      <c r="BG299" s="155"/>
      <c r="BH299" s="155"/>
      <c r="BI299" s="153"/>
      <c r="BL299" s="204"/>
      <c r="BM299" s="204"/>
      <c r="BQ299" s="151"/>
      <c r="BR299" s="151"/>
      <c r="BS299" s="151"/>
      <c r="BT299" s="151"/>
    </row>
    <row r="300" customFormat="false" ht="12.75" hidden="false" customHeight="false" outlineLevel="0" collapsed="false">
      <c r="D300" s="142"/>
      <c r="E300" s="142"/>
      <c r="T300" s="143"/>
      <c r="AU300" s="146"/>
      <c r="AX300" s="180"/>
      <c r="AY300" s="180"/>
      <c r="AZ300" s="155"/>
      <c r="BF300" s="155"/>
      <c r="BG300" s="155"/>
      <c r="BH300" s="155"/>
      <c r="BI300" s="153"/>
      <c r="BL300" s="204"/>
      <c r="BM300" s="204"/>
      <c r="BQ300" s="151"/>
      <c r="BR300" s="151"/>
      <c r="BS300" s="151"/>
      <c r="BT300" s="151"/>
    </row>
    <row r="301" customFormat="false" ht="12.75" hidden="false" customHeight="false" outlineLevel="0" collapsed="false">
      <c r="D301" s="142"/>
      <c r="E301" s="142"/>
      <c r="T301" s="143"/>
      <c r="AU301" s="146"/>
      <c r="AX301" s="180"/>
      <c r="AY301" s="180"/>
      <c r="AZ301" s="155"/>
      <c r="BF301" s="155"/>
      <c r="BG301" s="155"/>
      <c r="BH301" s="155"/>
      <c r="BI301" s="153"/>
      <c r="BL301" s="204"/>
      <c r="BM301" s="204"/>
      <c r="BQ301" s="151"/>
      <c r="BR301" s="151"/>
      <c r="BS301" s="151"/>
      <c r="BT301" s="151"/>
    </row>
    <row r="302" customFormat="false" ht="12.75" hidden="false" customHeight="false" outlineLevel="0" collapsed="false">
      <c r="D302" s="142"/>
      <c r="E302" s="142"/>
      <c r="T302" s="143"/>
      <c r="AU302" s="146"/>
      <c r="AX302" s="180"/>
      <c r="AY302" s="180"/>
      <c r="AZ302" s="155"/>
      <c r="BF302" s="155"/>
      <c r="BG302" s="155"/>
      <c r="BH302" s="155"/>
      <c r="BI302" s="153"/>
      <c r="BL302" s="204"/>
      <c r="BM302" s="204"/>
      <c r="BQ302" s="151"/>
      <c r="BR302" s="151"/>
      <c r="BS302" s="151"/>
      <c r="BT302" s="151"/>
    </row>
    <row r="303" customFormat="false" ht="12.75" hidden="false" customHeight="false" outlineLevel="0" collapsed="false">
      <c r="D303" s="142"/>
      <c r="E303" s="142"/>
      <c r="T303" s="143"/>
      <c r="AU303" s="146"/>
      <c r="AX303" s="180"/>
      <c r="AY303" s="180"/>
      <c r="AZ303" s="155"/>
      <c r="BF303" s="155"/>
      <c r="BG303" s="155"/>
      <c r="BH303" s="155"/>
      <c r="BI303" s="153"/>
      <c r="BL303" s="204"/>
      <c r="BM303" s="204"/>
      <c r="BQ303" s="151"/>
      <c r="BR303" s="151"/>
      <c r="BS303" s="151"/>
      <c r="BT303" s="151"/>
    </row>
    <row r="304" customFormat="false" ht="12.75" hidden="false" customHeight="false" outlineLevel="0" collapsed="false">
      <c r="D304" s="142"/>
      <c r="E304" s="142"/>
      <c r="T304" s="143"/>
      <c r="AU304" s="146"/>
      <c r="AX304" s="180"/>
      <c r="AY304" s="180"/>
      <c r="AZ304" s="155"/>
      <c r="BF304" s="155"/>
      <c r="BG304" s="155"/>
      <c r="BH304" s="155"/>
      <c r="BI304" s="153"/>
      <c r="BL304" s="204"/>
      <c r="BM304" s="204"/>
      <c r="BQ304" s="151"/>
      <c r="BR304" s="151"/>
      <c r="BS304" s="151"/>
      <c r="BT304" s="151"/>
    </row>
    <row r="305" customFormat="false" ht="12.75" hidden="false" customHeight="false" outlineLevel="0" collapsed="false">
      <c r="D305" s="142"/>
      <c r="E305" s="142"/>
      <c r="T305" s="143"/>
      <c r="AU305" s="146"/>
      <c r="AX305" s="180"/>
      <c r="AY305" s="180"/>
      <c r="AZ305" s="155"/>
      <c r="BF305" s="155"/>
      <c r="BG305" s="155"/>
      <c r="BH305" s="155"/>
      <c r="BI305" s="153"/>
      <c r="BL305" s="204"/>
      <c r="BM305" s="204"/>
      <c r="BQ305" s="151"/>
      <c r="BR305" s="151"/>
      <c r="BS305" s="151"/>
      <c r="BT305" s="151"/>
    </row>
    <row r="306" customFormat="false" ht="12.75" hidden="false" customHeight="false" outlineLevel="0" collapsed="false">
      <c r="D306" s="142"/>
      <c r="E306" s="142"/>
      <c r="T306" s="143"/>
      <c r="AU306" s="146"/>
      <c r="AX306" s="180"/>
      <c r="AY306" s="180"/>
      <c r="AZ306" s="155"/>
      <c r="BF306" s="155"/>
      <c r="BG306" s="155"/>
      <c r="BH306" s="155"/>
      <c r="BI306" s="153"/>
      <c r="BL306" s="204"/>
      <c r="BM306" s="204"/>
      <c r="BQ306" s="151"/>
      <c r="BR306" s="151"/>
      <c r="BS306" s="151"/>
      <c r="BT306" s="151"/>
    </row>
    <row r="307" customFormat="false" ht="12.75" hidden="false" customHeight="false" outlineLevel="0" collapsed="false">
      <c r="D307" s="142"/>
      <c r="E307" s="142"/>
      <c r="T307" s="143"/>
      <c r="AU307" s="146"/>
      <c r="AX307" s="180"/>
      <c r="AY307" s="180"/>
      <c r="AZ307" s="155"/>
      <c r="BF307" s="155"/>
      <c r="BG307" s="155"/>
      <c r="BH307" s="155"/>
      <c r="BI307" s="153"/>
      <c r="BL307" s="204"/>
      <c r="BM307" s="204"/>
      <c r="BQ307" s="151"/>
      <c r="BR307" s="151"/>
      <c r="BS307" s="151"/>
      <c r="BT307" s="151"/>
    </row>
    <row r="308" customFormat="false" ht="12.75" hidden="false" customHeight="false" outlineLevel="0" collapsed="false">
      <c r="D308" s="142"/>
      <c r="E308" s="142"/>
      <c r="T308" s="143"/>
      <c r="AU308" s="146"/>
      <c r="AX308" s="180"/>
      <c r="AY308" s="180"/>
      <c r="AZ308" s="155"/>
      <c r="BF308" s="155"/>
      <c r="BG308" s="155"/>
      <c r="BH308" s="155"/>
      <c r="BI308" s="153"/>
      <c r="BL308" s="204"/>
      <c r="BM308" s="204"/>
      <c r="BQ308" s="151"/>
      <c r="BR308" s="151"/>
      <c r="BS308" s="151"/>
      <c r="BT308" s="151"/>
    </row>
    <row r="309" customFormat="false" ht="12.75" hidden="false" customHeight="false" outlineLevel="0" collapsed="false">
      <c r="D309" s="142"/>
      <c r="E309" s="142"/>
      <c r="T309" s="143"/>
      <c r="AU309" s="146"/>
      <c r="AX309" s="180"/>
      <c r="AY309" s="180"/>
      <c r="AZ309" s="155"/>
      <c r="BF309" s="155"/>
      <c r="BG309" s="155"/>
      <c r="BH309" s="155"/>
      <c r="BI309" s="153"/>
      <c r="BL309" s="204"/>
      <c r="BM309" s="204"/>
      <c r="BQ309" s="151"/>
      <c r="BR309" s="151"/>
      <c r="BS309" s="151"/>
      <c r="BT309" s="151"/>
    </row>
    <row r="310" customFormat="false" ht="12.75" hidden="false" customHeight="false" outlineLevel="0" collapsed="false">
      <c r="D310" s="142"/>
      <c r="E310" s="142"/>
      <c r="T310" s="143"/>
      <c r="AU310" s="146"/>
      <c r="AX310" s="180"/>
      <c r="AY310" s="180"/>
      <c r="AZ310" s="155"/>
      <c r="BF310" s="155"/>
      <c r="BG310" s="155"/>
      <c r="BH310" s="155"/>
      <c r="BI310" s="153"/>
      <c r="BL310" s="204"/>
      <c r="BM310" s="204"/>
      <c r="BQ310" s="151"/>
      <c r="BR310" s="151"/>
      <c r="BS310" s="151"/>
      <c r="BT310" s="151"/>
    </row>
    <row r="311" customFormat="false" ht="12.75" hidden="false" customHeight="false" outlineLevel="0" collapsed="false">
      <c r="D311" s="142"/>
      <c r="E311" s="142"/>
      <c r="T311" s="143"/>
      <c r="AU311" s="146"/>
      <c r="AX311" s="180"/>
      <c r="AY311" s="180"/>
      <c r="AZ311" s="155"/>
      <c r="BF311" s="155"/>
      <c r="BG311" s="155"/>
      <c r="BH311" s="155"/>
      <c r="BI311" s="153"/>
      <c r="BL311" s="204"/>
      <c r="BM311" s="204"/>
      <c r="BQ311" s="151"/>
      <c r="BR311" s="151"/>
      <c r="BS311" s="151"/>
      <c r="BT311" s="151"/>
    </row>
    <row r="312" customFormat="false" ht="12.75" hidden="false" customHeight="false" outlineLevel="0" collapsed="false">
      <c r="D312" s="142"/>
      <c r="E312" s="142"/>
      <c r="T312" s="143"/>
      <c r="AU312" s="146"/>
      <c r="AX312" s="180"/>
      <c r="AY312" s="180"/>
      <c r="AZ312" s="155"/>
      <c r="BF312" s="155"/>
      <c r="BG312" s="155"/>
      <c r="BH312" s="155"/>
      <c r="BI312" s="153"/>
      <c r="BL312" s="204"/>
      <c r="BM312" s="204"/>
      <c r="BQ312" s="151"/>
      <c r="BR312" s="151"/>
      <c r="BS312" s="151"/>
      <c r="BT312" s="151"/>
    </row>
    <row r="313" customFormat="false" ht="12.75" hidden="false" customHeight="false" outlineLevel="0" collapsed="false">
      <c r="D313" s="142"/>
      <c r="E313" s="142"/>
      <c r="T313" s="143"/>
      <c r="AU313" s="146"/>
      <c r="AX313" s="180"/>
      <c r="AY313" s="180"/>
      <c r="AZ313" s="155"/>
      <c r="BF313" s="155"/>
      <c r="BG313" s="155"/>
      <c r="BH313" s="155"/>
      <c r="BI313" s="153"/>
      <c r="BL313" s="204"/>
      <c r="BM313" s="204"/>
      <c r="BQ313" s="151"/>
      <c r="BR313" s="151"/>
      <c r="BS313" s="151"/>
      <c r="BT313" s="151"/>
    </row>
    <row r="314" customFormat="false" ht="12.75" hidden="false" customHeight="false" outlineLevel="0" collapsed="false">
      <c r="D314" s="142"/>
      <c r="E314" s="142"/>
      <c r="T314" s="143"/>
      <c r="AU314" s="146"/>
      <c r="AX314" s="180"/>
      <c r="AY314" s="180"/>
      <c r="AZ314" s="155"/>
      <c r="BF314" s="155"/>
      <c r="BG314" s="155"/>
      <c r="BH314" s="155"/>
      <c r="BI314" s="153"/>
      <c r="BL314" s="204"/>
      <c r="BM314" s="204"/>
      <c r="BQ314" s="151"/>
      <c r="BR314" s="151"/>
      <c r="BS314" s="151"/>
      <c r="BT314" s="151"/>
    </row>
    <row r="315" customFormat="false" ht="12.75" hidden="false" customHeight="false" outlineLevel="0" collapsed="false">
      <c r="D315" s="142"/>
      <c r="E315" s="142"/>
      <c r="T315" s="143"/>
      <c r="AU315" s="146"/>
      <c r="AX315" s="180"/>
      <c r="AY315" s="180"/>
      <c r="AZ315" s="155"/>
      <c r="BF315" s="155"/>
      <c r="BG315" s="155"/>
      <c r="BH315" s="155"/>
      <c r="BI315" s="153"/>
      <c r="BL315" s="204"/>
      <c r="BM315" s="204"/>
      <c r="BQ315" s="151"/>
      <c r="BR315" s="151"/>
      <c r="BS315" s="151"/>
      <c r="BT315" s="151"/>
    </row>
    <row r="316" customFormat="false" ht="12.75" hidden="false" customHeight="false" outlineLevel="0" collapsed="false">
      <c r="D316" s="142"/>
      <c r="E316" s="142"/>
      <c r="T316" s="143"/>
      <c r="AU316" s="146"/>
      <c r="AX316" s="180"/>
      <c r="AY316" s="180"/>
      <c r="AZ316" s="155"/>
      <c r="BF316" s="155"/>
      <c r="BG316" s="155"/>
      <c r="BH316" s="155"/>
      <c r="BI316" s="153"/>
      <c r="BL316" s="204"/>
      <c r="BM316" s="204"/>
      <c r="BQ316" s="151"/>
      <c r="BR316" s="151"/>
      <c r="BS316" s="151"/>
      <c r="BT316" s="151"/>
    </row>
    <row r="317" customFormat="false" ht="12.75" hidden="false" customHeight="false" outlineLevel="0" collapsed="false">
      <c r="D317" s="142"/>
      <c r="E317" s="142"/>
      <c r="T317" s="143"/>
      <c r="AU317" s="146"/>
      <c r="AX317" s="180"/>
      <c r="AY317" s="180"/>
      <c r="AZ317" s="155"/>
      <c r="BF317" s="155"/>
      <c r="BG317" s="155"/>
      <c r="BH317" s="155"/>
      <c r="BI317" s="153"/>
      <c r="BL317" s="204"/>
      <c r="BM317" s="204"/>
      <c r="BQ317" s="151"/>
      <c r="BR317" s="151"/>
      <c r="BS317" s="151"/>
      <c r="BT317" s="151"/>
    </row>
    <row r="318" customFormat="false" ht="12.75" hidden="false" customHeight="false" outlineLevel="0" collapsed="false">
      <c r="D318" s="142"/>
      <c r="E318" s="142"/>
      <c r="T318" s="143"/>
      <c r="AU318" s="146"/>
      <c r="AX318" s="180"/>
      <c r="AY318" s="180"/>
      <c r="AZ318" s="155"/>
      <c r="BF318" s="155"/>
      <c r="BG318" s="155"/>
      <c r="BH318" s="155"/>
      <c r="BI318" s="153"/>
      <c r="BL318" s="204"/>
      <c r="BM318" s="204"/>
      <c r="BQ318" s="151"/>
      <c r="BR318" s="151"/>
      <c r="BS318" s="151"/>
      <c r="BT318" s="151"/>
    </row>
    <row r="319" customFormat="false" ht="12.75" hidden="false" customHeight="false" outlineLevel="0" collapsed="false">
      <c r="D319" s="142"/>
      <c r="E319" s="142"/>
      <c r="T319" s="143"/>
      <c r="AU319" s="146"/>
      <c r="AX319" s="180"/>
      <c r="AY319" s="180"/>
      <c r="AZ319" s="155"/>
      <c r="BF319" s="155"/>
      <c r="BG319" s="155"/>
      <c r="BH319" s="155"/>
      <c r="BI319" s="153"/>
      <c r="BL319" s="204"/>
      <c r="BM319" s="204"/>
      <c r="BQ319" s="151"/>
      <c r="BR319" s="151"/>
      <c r="BS319" s="151"/>
      <c r="BT319" s="151"/>
    </row>
    <row r="320" customFormat="false" ht="12.75" hidden="false" customHeight="false" outlineLevel="0" collapsed="false">
      <c r="D320" s="142"/>
      <c r="E320" s="142"/>
      <c r="T320" s="143"/>
      <c r="AU320" s="146"/>
      <c r="AX320" s="180"/>
      <c r="AY320" s="180"/>
      <c r="AZ320" s="155"/>
      <c r="BF320" s="155"/>
      <c r="BG320" s="155"/>
      <c r="BH320" s="155"/>
      <c r="BI320" s="153"/>
      <c r="BL320" s="204"/>
      <c r="BM320" s="204"/>
      <c r="BQ320" s="151"/>
      <c r="BR320" s="151"/>
      <c r="BS320" s="151"/>
      <c r="BT320" s="151"/>
    </row>
    <row r="321" customFormat="false" ht="12.75" hidden="false" customHeight="false" outlineLevel="0" collapsed="false">
      <c r="D321" s="142"/>
      <c r="E321" s="142"/>
      <c r="T321" s="143"/>
      <c r="AU321" s="146"/>
      <c r="AX321" s="180"/>
      <c r="AY321" s="180"/>
      <c r="AZ321" s="155"/>
      <c r="BF321" s="155"/>
      <c r="BG321" s="155"/>
      <c r="BH321" s="155"/>
      <c r="BI321" s="153"/>
      <c r="BL321" s="204"/>
      <c r="BM321" s="204"/>
      <c r="BQ321" s="151"/>
      <c r="BR321" s="151"/>
      <c r="BS321" s="151"/>
      <c r="BT321" s="151"/>
    </row>
    <row r="322" customFormat="false" ht="12.75" hidden="false" customHeight="false" outlineLevel="0" collapsed="false">
      <c r="D322" s="142"/>
      <c r="E322" s="142"/>
      <c r="T322" s="143"/>
      <c r="AU322" s="146"/>
      <c r="AX322" s="180"/>
      <c r="AY322" s="180"/>
      <c r="AZ322" s="155"/>
      <c r="BF322" s="155"/>
      <c r="BG322" s="155"/>
      <c r="BH322" s="155"/>
      <c r="BI322" s="153"/>
      <c r="BL322" s="204"/>
      <c r="BM322" s="204"/>
      <c r="BQ322" s="151"/>
      <c r="BR322" s="151"/>
      <c r="BS322" s="151"/>
      <c r="BT322" s="151"/>
    </row>
    <row r="323" customFormat="false" ht="12.75" hidden="false" customHeight="false" outlineLevel="0" collapsed="false">
      <c r="D323" s="142"/>
      <c r="E323" s="142"/>
      <c r="T323" s="143"/>
      <c r="AU323" s="146"/>
      <c r="AX323" s="180"/>
      <c r="AY323" s="180"/>
      <c r="AZ323" s="155"/>
      <c r="BF323" s="155"/>
      <c r="BG323" s="155"/>
      <c r="BH323" s="155"/>
      <c r="BI323" s="153"/>
      <c r="BL323" s="204"/>
      <c r="BM323" s="204"/>
      <c r="BQ323" s="151"/>
      <c r="BR323" s="151"/>
      <c r="BS323" s="151"/>
      <c r="BT323" s="151"/>
    </row>
    <row r="324" customFormat="false" ht="12.75" hidden="false" customHeight="false" outlineLevel="0" collapsed="false">
      <c r="D324" s="142"/>
      <c r="E324" s="142"/>
      <c r="T324" s="143"/>
      <c r="AU324" s="146"/>
      <c r="AX324" s="180"/>
      <c r="AY324" s="180"/>
      <c r="AZ324" s="155"/>
      <c r="BF324" s="155"/>
      <c r="BG324" s="155"/>
      <c r="BH324" s="155"/>
      <c r="BI324" s="153"/>
      <c r="BL324" s="204"/>
      <c r="BM324" s="204"/>
      <c r="BQ324" s="151"/>
      <c r="BR324" s="151"/>
      <c r="BS324" s="151"/>
      <c r="BT324" s="151"/>
    </row>
    <row r="325" customFormat="false" ht="12.75" hidden="false" customHeight="false" outlineLevel="0" collapsed="false">
      <c r="D325" s="142"/>
      <c r="E325" s="142"/>
      <c r="T325" s="143"/>
      <c r="AU325" s="146"/>
      <c r="AX325" s="180"/>
      <c r="AY325" s="180"/>
      <c r="AZ325" s="155"/>
      <c r="BF325" s="155"/>
      <c r="BG325" s="155"/>
      <c r="BH325" s="155"/>
      <c r="BI325" s="153"/>
      <c r="BL325" s="204"/>
      <c r="BM325" s="204"/>
      <c r="BQ325" s="151"/>
      <c r="BR325" s="151"/>
      <c r="BS325" s="151"/>
      <c r="BT325" s="151"/>
    </row>
    <row r="326" customFormat="false" ht="12.75" hidden="false" customHeight="false" outlineLevel="0" collapsed="false">
      <c r="D326" s="142"/>
      <c r="E326" s="142"/>
      <c r="T326" s="143"/>
      <c r="AU326" s="146"/>
      <c r="AX326" s="180"/>
      <c r="AY326" s="180"/>
      <c r="AZ326" s="155"/>
      <c r="BF326" s="155"/>
      <c r="BG326" s="155"/>
      <c r="BH326" s="155"/>
      <c r="BI326" s="153"/>
      <c r="BL326" s="204"/>
      <c r="BM326" s="204"/>
      <c r="BQ326" s="151"/>
      <c r="BR326" s="151"/>
      <c r="BS326" s="151"/>
      <c r="BT326" s="151"/>
    </row>
    <row r="327" customFormat="false" ht="12.75" hidden="false" customHeight="false" outlineLevel="0" collapsed="false">
      <c r="D327" s="142"/>
      <c r="E327" s="142"/>
      <c r="T327" s="143"/>
      <c r="AU327" s="146"/>
      <c r="AX327" s="180"/>
      <c r="AY327" s="180"/>
      <c r="AZ327" s="155"/>
      <c r="BF327" s="155"/>
      <c r="BG327" s="155"/>
      <c r="BH327" s="155"/>
      <c r="BI327" s="153"/>
      <c r="BL327" s="204"/>
      <c r="BM327" s="204"/>
      <c r="BQ327" s="151"/>
      <c r="BR327" s="151"/>
      <c r="BS327" s="151"/>
      <c r="BT327" s="151"/>
    </row>
    <row r="328" customFormat="false" ht="12.75" hidden="false" customHeight="false" outlineLevel="0" collapsed="false">
      <c r="D328" s="142"/>
      <c r="E328" s="142"/>
      <c r="T328" s="143"/>
      <c r="AU328" s="146"/>
      <c r="AX328" s="180"/>
      <c r="AY328" s="180"/>
      <c r="AZ328" s="155"/>
      <c r="BF328" s="155"/>
      <c r="BG328" s="155"/>
      <c r="BH328" s="155"/>
      <c r="BI328" s="153"/>
      <c r="BL328" s="204"/>
      <c r="BM328" s="204"/>
      <c r="BQ328" s="151"/>
      <c r="BR328" s="151"/>
      <c r="BS328" s="151"/>
      <c r="BT328" s="151"/>
    </row>
    <row r="329" customFormat="false" ht="12.75" hidden="false" customHeight="false" outlineLevel="0" collapsed="false">
      <c r="D329" s="142"/>
      <c r="E329" s="142"/>
      <c r="T329" s="143"/>
      <c r="AU329" s="146"/>
      <c r="AX329" s="180"/>
      <c r="AY329" s="180"/>
      <c r="AZ329" s="155"/>
      <c r="BF329" s="155"/>
      <c r="BG329" s="155"/>
      <c r="BH329" s="155"/>
      <c r="BI329" s="153"/>
      <c r="BL329" s="204"/>
      <c r="BM329" s="204"/>
      <c r="BQ329" s="151"/>
      <c r="BR329" s="151"/>
      <c r="BS329" s="151"/>
      <c r="BT329" s="151"/>
    </row>
    <row r="330" customFormat="false" ht="12.75" hidden="false" customHeight="false" outlineLevel="0" collapsed="false">
      <c r="D330" s="142"/>
      <c r="E330" s="142"/>
      <c r="T330" s="143"/>
      <c r="AU330" s="146"/>
      <c r="AX330" s="180"/>
      <c r="AY330" s="180"/>
      <c r="AZ330" s="155"/>
      <c r="BF330" s="155"/>
      <c r="BG330" s="155"/>
      <c r="BH330" s="155"/>
      <c r="BI330" s="153"/>
      <c r="BL330" s="204"/>
      <c r="BM330" s="204"/>
      <c r="BQ330" s="151"/>
      <c r="BR330" s="151"/>
      <c r="BS330" s="151"/>
      <c r="BT330" s="151"/>
    </row>
    <row r="331" customFormat="false" ht="12.75" hidden="false" customHeight="false" outlineLevel="0" collapsed="false">
      <c r="D331" s="142"/>
      <c r="E331" s="142"/>
      <c r="T331" s="143"/>
      <c r="AU331" s="146"/>
      <c r="AX331" s="180"/>
      <c r="AY331" s="180"/>
      <c r="AZ331" s="155"/>
      <c r="BF331" s="155"/>
      <c r="BG331" s="155"/>
      <c r="BH331" s="155"/>
      <c r="BI331" s="153"/>
      <c r="BL331" s="204"/>
      <c r="BM331" s="204"/>
      <c r="BQ331" s="151"/>
      <c r="BR331" s="151"/>
      <c r="BS331" s="151"/>
      <c r="BT331" s="151"/>
    </row>
    <row r="332" customFormat="false" ht="12.75" hidden="false" customHeight="false" outlineLevel="0" collapsed="false">
      <c r="D332" s="142"/>
      <c r="E332" s="142"/>
      <c r="T332" s="143"/>
      <c r="AU332" s="146"/>
      <c r="AX332" s="180"/>
      <c r="AY332" s="180"/>
      <c r="AZ332" s="155"/>
      <c r="BF332" s="155"/>
      <c r="BG332" s="155"/>
      <c r="BH332" s="155"/>
      <c r="BI332" s="153"/>
      <c r="BL332" s="204"/>
      <c r="BM332" s="204"/>
      <c r="BQ332" s="151"/>
      <c r="BR332" s="151"/>
      <c r="BS332" s="151"/>
      <c r="BT332" s="151"/>
    </row>
    <row r="333" customFormat="false" ht="12.75" hidden="false" customHeight="false" outlineLevel="0" collapsed="false">
      <c r="D333" s="142"/>
      <c r="E333" s="142"/>
      <c r="T333" s="143"/>
      <c r="AU333" s="146"/>
      <c r="AX333" s="180"/>
      <c r="AY333" s="180"/>
      <c r="AZ333" s="155"/>
      <c r="BF333" s="155"/>
      <c r="BG333" s="155"/>
      <c r="BH333" s="155"/>
      <c r="BI333" s="153"/>
      <c r="BL333" s="204"/>
      <c r="BM333" s="204"/>
      <c r="BQ333" s="151"/>
      <c r="BR333" s="151"/>
      <c r="BS333" s="151"/>
      <c r="BT333" s="151"/>
    </row>
    <row r="334" customFormat="false" ht="12.75" hidden="false" customHeight="false" outlineLevel="0" collapsed="false">
      <c r="D334" s="142"/>
      <c r="E334" s="142"/>
      <c r="T334" s="143"/>
      <c r="AU334" s="146"/>
      <c r="AX334" s="180"/>
      <c r="AY334" s="180"/>
      <c r="AZ334" s="155"/>
      <c r="BF334" s="155"/>
      <c r="BG334" s="155"/>
      <c r="BH334" s="155"/>
      <c r="BI334" s="153"/>
      <c r="BL334" s="204"/>
      <c r="BM334" s="204"/>
      <c r="BQ334" s="151"/>
      <c r="BR334" s="151"/>
      <c r="BS334" s="151"/>
      <c r="BT334" s="151"/>
    </row>
    <row r="335" customFormat="false" ht="12.75" hidden="false" customHeight="false" outlineLevel="0" collapsed="false">
      <c r="D335" s="142"/>
      <c r="E335" s="142"/>
      <c r="T335" s="143"/>
      <c r="AU335" s="146"/>
      <c r="AX335" s="180"/>
      <c r="AY335" s="180"/>
      <c r="AZ335" s="155"/>
      <c r="BF335" s="155"/>
      <c r="BG335" s="155"/>
      <c r="BH335" s="155"/>
      <c r="BI335" s="153"/>
      <c r="BL335" s="204"/>
      <c r="BM335" s="204"/>
      <c r="BQ335" s="151"/>
      <c r="BR335" s="151"/>
      <c r="BS335" s="151"/>
      <c r="BT335" s="151"/>
    </row>
    <row r="336" customFormat="false" ht="12.75" hidden="false" customHeight="false" outlineLevel="0" collapsed="false">
      <c r="D336" s="142"/>
      <c r="E336" s="142"/>
      <c r="T336" s="143"/>
      <c r="AU336" s="146"/>
      <c r="AX336" s="180"/>
      <c r="AY336" s="180"/>
      <c r="AZ336" s="155"/>
      <c r="BF336" s="155"/>
      <c r="BG336" s="155"/>
      <c r="BH336" s="155"/>
      <c r="BI336" s="153"/>
      <c r="BL336" s="204"/>
      <c r="BM336" s="204"/>
      <c r="BQ336" s="151"/>
      <c r="BR336" s="151"/>
      <c r="BS336" s="151"/>
      <c r="BT336" s="151"/>
    </row>
    <row r="337" customFormat="false" ht="12.75" hidden="false" customHeight="false" outlineLevel="0" collapsed="false">
      <c r="D337" s="142"/>
      <c r="E337" s="142"/>
      <c r="T337" s="143"/>
      <c r="AU337" s="146"/>
      <c r="AX337" s="180"/>
      <c r="AY337" s="180"/>
      <c r="AZ337" s="155"/>
      <c r="BF337" s="155"/>
      <c r="BG337" s="155"/>
      <c r="BH337" s="155"/>
      <c r="BI337" s="153"/>
      <c r="BL337" s="204"/>
      <c r="BM337" s="204"/>
      <c r="BQ337" s="151"/>
      <c r="BR337" s="151"/>
      <c r="BS337" s="151"/>
      <c r="BT337" s="151"/>
    </row>
    <row r="338" customFormat="false" ht="12.75" hidden="false" customHeight="false" outlineLevel="0" collapsed="false">
      <c r="D338" s="142"/>
      <c r="E338" s="142"/>
      <c r="T338" s="143"/>
      <c r="AU338" s="146"/>
      <c r="AX338" s="180"/>
      <c r="AY338" s="180"/>
      <c r="AZ338" s="155"/>
      <c r="BF338" s="155"/>
      <c r="BG338" s="155"/>
      <c r="BH338" s="155"/>
      <c r="BI338" s="153"/>
      <c r="BL338" s="204"/>
      <c r="BM338" s="204"/>
      <c r="BQ338" s="151"/>
      <c r="BR338" s="151"/>
      <c r="BS338" s="151"/>
      <c r="BT338" s="151"/>
    </row>
    <row r="339" customFormat="false" ht="12.75" hidden="false" customHeight="false" outlineLevel="0" collapsed="false">
      <c r="D339" s="142"/>
      <c r="E339" s="142"/>
      <c r="T339" s="143"/>
      <c r="AU339" s="146"/>
      <c r="AX339" s="180"/>
      <c r="AY339" s="180"/>
      <c r="AZ339" s="155"/>
      <c r="BF339" s="155"/>
      <c r="BG339" s="155"/>
      <c r="BH339" s="155"/>
      <c r="BI339" s="153"/>
      <c r="BL339" s="204"/>
      <c r="BM339" s="204"/>
      <c r="BQ339" s="151"/>
      <c r="BR339" s="151"/>
      <c r="BS339" s="151"/>
      <c r="BT339" s="151"/>
    </row>
    <row r="340" customFormat="false" ht="12.75" hidden="false" customHeight="false" outlineLevel="0" collapsed="false">
      <c r="D340" s="142"/>
      <c r="E340" s="142"/>
      <c r="T340" s="143"/>
      <c r="AU340" s="146"/>
      <c r="AX340" s="180"/>
      <c r="AY340" s="180"/>
      <c r="AZ340" s="155"/>
      <c r="BF340" s="155"/>
      <c r="BG340" s="155"/>
      <c r="BH340" s="155"/>
      <c r="BI340" s="153"/>
      <c r="BL340" s="204"/>
      <c r="BM340" s="204"/>
      <c r="BQ340" s="151"/>
      <c r="BR340" s="151"/>
      <c r="BS340" s="151"/>
      <c r="BT340" s="151"/>
    </row>
    <row r="341" customFormat="false" ht="12.75" hidden="false" customHeight="false" outlineLevel="0" collapsed="false">
      <c r="D341" s="142"/>
      <c r="E341" s="142"/>
      <c r="T341" s="143"/>
      <c r="AU341" s="146"/>
      <c r="AX341" s="180"/>
      <c r="AY341" s="180"/>
      <c r="AZ341" s="155"/>
      <c r="BF341" s="155"/>
      <c r="BG341" s="155"/>
      <c r="BH341" s="155"/>
      <c r="BI341" s="153"/>
      <c r="BL341" s="204"/>
      <c r="BM341" s="204"/>
      <c r="BQ341" s="151"/>
      <c r="BR341" s="151"/>
      <c r="BS341" s="151"/>
      <c r="BT341" s="151"/>
    </row>
    <row r="342" customFormat="false" ht="12.75" hidden="false" customHeight="false" outlineLevel="0" collapsed="false">
      <c r="D342" s="142"/>
      <c r="E342" s="142"/>
      <c r="T342" s="143"/>
      <c r="AU342" s="146"/>
      <c r="AX342" s="180"/>
      <c r="AY342" s="180"/>
      <c r="AZ342" s="155"/>
      <c r="BF342" s="155"/>
      <c r="BG342" s="155"/>
      <c r="BH342" s="155"/>
      <c r="BI342" s="153"/>
      <c r="BL342" s="204"/>
      <c r="BM342" s="204"/>
      <c r="BQ342" s="151"/>
      <c r="BR342" s="151"/>
      <c r="BS342" s="151"/>
      <c r="BT342" s="151"/>
    </row>
    <row r="343" customFormat="false" ht="12.75" hidden="false" customHeight="false" outlineLevel="0" collapsed="false">
      <c r="D343" s="142"/>
      <c r="E343" s="142"/>
      <c r="T343" s="143"/>
      <c r="AU343" s="146"/>
      <c r="AX343" s="180"/>
      <c r="AY343" s="180"/>
      <c r="AZ343" s="155"/>
      <c r="BF343" s="155"/>
      <c r="BG343" s="155"/>
      <c r="BH343" s="155"/>
      <c r="BI343" s="153"/>
      <c r="BL343" s="204"/>
      <c r="BM343" s="204"/>
      <c r="BQ343" s="151"/>
      <c r="BR343" s="151"/>
      <c r="BS343" s="151"/>
      <c r="BT343" s="151"/>
    </row>
    <row r="344" customFormat="false" ht="12.75" hidden="false" customHeight="false" outlineLevel="0" collapsed="false">
      <c r="D344" s="142"/>
      <c r="E344" s="142"/>
      <c r="T344" s="143"/>
      <c r="AU344" s="146"/>
      <c r="AX344" s="180"/>
      <c r="AY344" s="180"/>
      <c r="AZ344" s="155"/>
      <c r="BF344" s="155"/>
      <c r="BG344" s="155"/>
      <c r="BH344" s="155"/>
      <c r="BI344" s="153"/>
      <c r="BL344" s="204"/>
      <c r="BM344" s="204"/>
      <c r="BQ344" s="151"/>
      <c r="BR344" s="151"/>
      <c r="BS344" s="151"/>
      <c r="BT344" s="151"/>
    </row>
    <row r="345" customFormat="false" ht="12.75" hidden="false" customHeight="false" outlineLevel="0" collapsed="false">
      <c r="D345" s="142"/>
      <c r="E345" s="142"/>
      <c r="T345" s="143"/>
      <c r="AU345" s="146"/>
      <c r="AX345" s="180"/>
      <c r="AY345" s="180"/>
      <c r="AZ345" s="155"/>
      <c r="BF345" s="155"/>
      <c r="BG345" s="155"/>
      <c r="BH345" s="155"/>
      <c r="BI345" s="153"/>
      <c r="BL345" s="204"/>
      <c r="BM345" s="204"/>
      <c r="BQ345" s="151"/>
      <c r="BR345" s="151"/>
      <c r="BS345" s="151"/>
      <c r="BT345" s="151"/>
    </row>
    <row r="346" customFormat="false" ht="12.75" hidden="false" customHeight="false" outlineLevel="0" collapsed="false">
      <c r="D346" s="142"/>
      <c r="E346" s="142"/>
      <c r="T346" s="143"/>
      <c r="AU346" s="146"/>
      <c r="AX346" s="180"/>
      <c r="AY346" s="180"/>
      <c r="AZ346" s="155"/>
      <c r="BF346" s="155"/>
      <c r="BG346" s="155"/>
      <c r="BH346" s="155"/>
      <c r="BI346" s="153"/>
      <c r="BL346" s="204"/>
      <c r="BM346" s="204"/>
      <c r="BQ346" s="151"/>
      <c r="BR346" s="151"/>
      <c r="BS346" s="151"/>
      <c r="BT346" s="151"/>
    </row>
    <row r="347" customFormat="false" ht="12.75" hidden="false" customHeight="false" outlineLevel="0" collapsed="false">
      <c r="D347" s="142"/>
      <c r="E347" s="142"/>
      <c r="T347" s="143"/>
      <c r="AU347" s="146"/>
      <c r="AX347" s="180"/>
      <c r="AY347" s="180"/>
      <c r="AZ347" s="155"/>
      <c r="BF347" s="155"/>
      <c r="BG347" s="155"/>
      <c r="BH347" s="155"/>
      <c r="BI347" s="153"/>
      <c r="BL347" s="204"/>
      <c r="BM347" s="204"/>
      <c r="BQ347" s="151"/>
      <c r="BR347" s="151"/>
      <c r="BS347" s="151"/>
      <c r="BT347" s="151"/>
    </row>
    <row r="348" customFormat="false" ht="12.75" hidden="false" customHeight="false" outlineLevel="0" collapsed="false">
      <c r="D348" s="142"/>
      <c r="E348" s="142"/>
      <c r="T348" s="143"/>
      <c r="AU348" s="146"/>
      <c r="AX348" s="180"/>
      <c r="AY348" s="180"/>
      <c r="AZ348" s="155"/>
      <c r="BF348" s="155"/>
      <c r="BG348" s="155"/>
      <c r="BH348" s="155"/>
      <c r="BI348" s="153"/>
      <c r="BL348" s="204"/>
      <c r="BM348" s="204"/>
      <c r="BQ348" s="151"/>
      <c r="BR348" s="151"/>
      <c r="BS348" s="151"/>
      <c r="BT348" s="151"/>
    </row>
    <row r="349" customFormat="false" ht="12.75" hidden="false" customHeight="false" outlineLevel="0" collapsed="false">
      <c r="D349" s="142"/>
      <c r="E349" s="142"/>
      <c r="T349" s="143"/>
      <c r="AU349" s="146"/>
      <c r="AX349" s="180"/>
      <c r="AY349" s="180"/>
      <c r="AZ349" s="155"/>
      <c r="BF349" s="155"/>
      <c r="BG349" s="155"/>
      <c r="BH349" s="155"/>
      <c r="BI349" s="153"/>
      <c r="BL349" s="204"/>
      <c r="BM349" s="204"/>
      <c r="BQ349" s="151"/>
      <c r="BR349" s="151"/>
      <c r="BS349" s="151"/>
      <c r="BT349" s="151"/>
    </row>
    <row r="350" customFormat="false" ht="12.75" hidden="false" customHeight="false" outlineLevel="0" collapsed="false">
      <c r="D350" s="142"/>
      <c r="E350" s="142"/>
      <c r="T350" s="143"/>
      <c r="AU350" s="146"/>
      <c r="AX350" s="180"/>
      <c r="AY350" s="180"/>
      <c r="AZ350" s="155"/>
      <c r="BF350" s="155"/>
      <c r="BG350" s="155"/>
      <c r="BH350" s="155"/>
      <c r="BI350" s="153"/>
      <c r="BL350" s="204"/>
      <c r="BM350" s="204"/>
      <c r="BQ350" s="151"/>
      <c r="BR350" s="151"/>
      <c r="BS350" s="151"/>
      <c r="BT350" s="151"/>
    </row>
    <row r="351" customFormat="false" ht="12.75" hidden="false" customHeight="false" outlineLevel="0" collapsed="false">
      <c r="D351" s="142"/>
      <c r="E351" s="142"/>
      <c r="T351" s="143"/>
      <c r="AU351" s="146"/>
      <c r="AX351" s="180"/>
      <c r="AY351" s="180"/>
      <c r="AZ351" s="155"/>
      <c r="BF351" s="155"/>
      <c r="BG351" s="155"/>
      <c r="BH351" s="155"/>
      <c r="BI351" s="153"/>
      <c r="BL351" s="204"/>
      <c r="BM351" s="204"/>
      <c r="BQ351" s="151"/>
      <c r="BR351" s="151"/>
      <c r="BS351" s="151"/>
      <c r="BT351" s="151"/>
    </row>
    <row r="352" customFormat="false" ht="12.75" hidden="false" customHeight="false" outlineLevel="0" collapsed="false">
      <c r="D352" s="142"/>
      <c r="E352" s="142"/>
      <c r="T352" s="143"/>
      <c r="AU352" s="146"/>
      <c r="AX352" s="180"/>
      <c r="AY352" s="180"/>
      <c r="AZ352" s="155"/>
      <c r="BF352" s="155"/>
      <c r="BG352" s="155"/>
      <c r="BH352" s="155"/>
      <c r="BI352" s="153"/>
      <c r="BL352" s="204"/>
      <c r="BM352" s="204"/>
      <c r="BQ352" s="151"/>
      <c r="BR352" s="151"/>
      <c r="BS352" s="151"/>
      <c r="BT352" s="151"/>
    </row>
    <row r="353" customFormat="false" ht="12.75" hidden="false" customHeight="false" outlineLevel="0" collapsed="false">
      <c r="D353" s="142"/>
      <c r="E353" s="142"/>
      <c r="T353" s="143"/>
      <c r="AU353" s="146"/>
      <c r="AX353" s="180"/>
      <c r="AY353" s="180"/>
      <c r="AZ353" s="155"/>
      <c r="BF353" s="155"/>
      <c r="BG353" s="155"/>
      <c r="BH353" s="155"/>
      <c r="BI353" s="153"/>
      <c r="BL353" s="204"/>
      <c r="BM353" s="204"/>
      <c r="BQ353" s="151"/>
      <c r="BR353" s="151"/>
      <c r="BS353" s="151"/>
      <c r="BT353" s="151"/>
    </row>
    <row r="354" customFormat="false" ht="12.75" hidden="false" customHeight="false" outlineLevel="0" collapsed="false">
      <c r="D354" s="142"/>
      <c r="E354" s="142"/>
      <c r="T354" s="143"/>
      <c r="AU354" s="146"/>
      <c r="AX354" s="180"/>
      <c r="AY354" s="180"/>
      <c r="AZ354" s="155"/>
      <c r="BF354" s="155"/>
      <c r="BG354" s="155"/>
      <c r="BH354" s="155"/>
      <c r="BI354" s="153"/>
      <c r="BL354" s="204"/>
      <c r="BM354" s="204"/>
      <c r="BQ354" s="151"/>
      <c r="BR354" s="151"/>
      <c r="BS354" s="151"/>
      <c r="BT354" s="151"/>
    </row>
    <row r="355" customFormat="false" ht="12.75" hidden="false" customHeight="false" outlineLevel="0" collapsed="false">
      <c r="D355" s="142"/>
      <c r="E355" s="142"/>
      <c r="T355" s="143"/>
      <c r="AU355" s="146"/>
      <c r="AX355" s="180"/>
      <c r="AY355" s="180"/>
      <c r="AZ355" s="155"/>
      <c r="BF355" s="155"/>
      <c r="BG355" s="155"/>
      <c r="BH355" s="155"/>
      <c r="BI355" s="153"/>
      <c r="BL355" s="204"/>
      <c r="BM355" s="204"/>
      <c r="BQ355" s="151"/>
      <c r="BR355" s="151"/>
      <c r="BS355" s="151"/>
      <c r="BT355" s="151"/>
    </row>
    <row r="356" customFormat="false" ht="12.75" hidden="false" customHeight="false" outlineLevel="0" collapsed="false">
      <c r="D356" s="142"/>
      <c r="E356" s="142"/>
      <c r="T356" s="143"/>
      <c r="AU356" s="146"/>
      <c r="AX356" s="180"/>
      <c r="AY356" s="180"/>
      <c r="AZ356" s="155"/>
      <c r="BF356" s="155"/>
      <c r="BG356" s="155"/>
      <c r="BH356" s="155"/>
      <c r="BI356" s="153"/>
      <c r="BL356" s="204"/>
      <c r="BM356" s="204"/>
      <c r="BQ356" s="151"/>
      <c r="BR356" s="151"/>
      <c r="BS356" s="151"/>
      <c r="BT356" s="151"/>
    </row>
    <row r="357" customFormat="false" ht="12.75" hidden="false" customHeight="false" outlineLevel="0" collapsed="false">
      <c r="D357" s="142"/>
      <c r="E357" s="142"/>
      <c r="T357" s="143"/>
      <c r="AU357" s="146"/>
      <c r="AX357" s="180"/>
      <c r="AY357" s="180"/>
      <c r="AZ357" s="155"/>
      <c r="BF357" s="155"/>
      <c r="BG357" s="155"/>
      <c r="BH357" s="155"/>
      <c r="BI357" s="153"/>
      <c r="BL357" s="204"/>
      <c r="BM357" s="204"/>
      <c r="BQ357" s="151"/>
      <c r="BR357" s="151"/>
      <c r="BS357" s="151"/>
      <c r="BT357" s="151"/>
    </row>
    <row r="358" customFormat="false" ht="12.75" hidden="false" customHeight="false" outlineLevel="0" collapsed="false">
      <c r="D358" s="142"/>
      <c r="E358" s="142"/>
      <c r="T358" s="143"/>
      <c r="AU358" s="146"/>
      <c r="AX358" s="180"/>
      <c r="AY358" s="180"/>
      <c r="AZ358" s="155"/>
      <c r="BF358" s="155"/>
      <c r="BG358" s="155"/>
      <c r="BH358" s="155"/>
      <c r="BI358" s="153"/>
      <c r="BL358" s="204"/>
      <c r="BM358" s="204"/>
      <c r="BQ358" s="151"/>
      <c r="BR358" s="151"/>
      <c r="BS358" s="151"/>
      <c r="BT358" s="151"/>
    </row>
    <row r="359" customFormat="false" ht="12.75" hidden="false" customHeight="false" outlineLevel="0" collapsed="false">
      <c r="D359" s="142"/>
      <c r="E359" s="142"/>
      <c r="T359" s="143"/>
      <c r="AU359" s="146"/>
      <c r="AX359" s="180"/>
      <c r="AY359" s="180"/>
      <c r="AZ359" s="155"/>
      <c r="BF359" s="155"/>
      <c r="BG359" s="155"/>
      <c r="BH359" s="155"/>
      <c r="BI359" s="153"/>
      <c r="BL359" s="204"/>
      <c r="BM359" s="204"/>
      <c r="BQ359" s="151"/>
      <c r="BR359" s="151"/>
      <c r="BS359" s="151"/>
      <c r="BT359" s="151"/>
    </row>
    <row r="360" customFormat="false" ht="12.75" hidden="false" customHeight="false" outlineLevel="0" collapsed="false">
      <c r="D360" s="142"/>
      <c r="E360" s="142"/>
      <c r="T360" s="143"/>
      <c r="AU360" s="146"/>
      <c r="AX360" s="180"/>
      <c r="AY360" s="180"/>
      <c r="AZ360" s="155"/>
      <c r="BF360" s="155"/>
      <c r="BG360" s="155"/>
      <c r="BH360" s="155"/>
      <c r="BI360" s="153"/>
      <c r="BL360" s="204"/>
      <c r="BM360" s="204"/>
      <c r="BQ360" s="151"/>
      <c r="BR360" s="151"/>
      <c r="BS360" s="151"/>
      <c r="BT360" s="151"/>
    </row>
    <row r="361" customFormat="false" ht="12.75" hidden="false" customHeight="false" outlineLevel="0" collapsed="false">
      <c r="D361" s="142"/>
      <c r="E361" s="142"/>
      <c r="T361" s="143"/>
      <c r="AU361" s="146"/>
      <c r="AX361" s="180"/>
      <c r="AY361" s="180"/>
      <c r="AZ361" s="155"/>
      <c r="BF361" s="155"/>
      <c r="BG361" s="155"/>
      <c r="BH361" s="155"/>
      <c r="BI361" s="153"/>
      <c r="BL361" s="204"/>
      <c r="BM361" s="204"/>
      <c r="BQ361" s="151"/>
      <c r="BR361" s="151"/>
      <c r="BS361" s="151"/>
      <c r="BT361" s="151"/>
    </row>
    <row r="362" customFormat="false" ht="12.75" hidden="false" customHeight="false" outlineLevel="0" collapsed="false">
      <c r="D362" s="142"/>
      <c r="E362" s="142"/>
      <c r="T362" s="143"/>
      <c r="AU362" s="146"/>
      <c r="AX362" s="180"/>
      <c r="AY362" s="180"/>
      <c r="AZ362" s="155"/>
      <c r="BF362" s="155"/>
      <c r="BG362" s="155"/>
      <c r="BH362" s="155"/>
      <c r="BI362" s="153"/>
      <c r="BL362" s="204"/>
      <c r="BM362" s="204"/>
      <c r="BQ362" s="151"/>
      <c r="BR362" s="151"/>
      <c r="BS362" s="151"/>
      <c r="BT362" s="151"/>
    </row>
    <row r="363" customFormat="false" ht="12.75" hidden="false" customHeight="false" outlineLevel="0" collapsed="false">
      <c r="D363" s="142"/>
      <c r="E363" s="142"/>
      <c r="T363" s="143"/>
      <c r="AU363" s="146"/>
      <c r="AX363" s="180"/>
      <c r="AY363" s="180"/>
      <c r="AZ363" s="155"/>
      <c r="BF363" s="155"/>
      <c r="BG363" s="155"/>
      <c r="BH363" s="155"/>
      <c r="BI363" s="153"/>
      <c r="BL363" s="204"/>
      <c r="BM363" s="204"/>
      <c r="BQ363" s="151"/>
      <c r="BR363" s="151"/>
      <c r="BS363" s="151"/>
      <c r="BT363" s="151"/>
    </row>
    <row r="364" customFormat="false" ht="12.75" hidden="false" customHeight="false" outlineLevel="0" collapsed="false">
      <c r="D364" s="142"/>
      <c r="E364" s="142"/>
      <c r="T364" s="143"/>
      <c r="AU364" s="146"/>
      <c r="AX364" s="180"/>
      <c r="AY364" s="180"/>
      <c r="AZ364" s="155"/>
      <c r="BF364" s="155"/>
      <c r="BG364" s="155"/>
      <c r="BH364" s="155"/>
      <c r="BI364" s="153"/>
      <c r="BL364" s="204"/>
      <c r="BM364" s="204"/>
      <c r="BQ364" s="151"/>
      <c r="BR364" s="151"/>
      <c r="BS364" s="151"/>
      <c r="BT364" s="151"/>
    </row>
    <row r="365" customFormat="false" ht="12.75" hidden="false" customHeight="false" outlineLevel="0" collapsed="false">
      <c r="D365" s="142"/>
      <c r="E365" s="142"/>
      <c r="T365" s="143"/>
      <c r="AU365" s="146"/>
      <c r="AX365" s="180"/>
      <c r="AY365" s="180"/>
      <c r="AZ365" s="155"/>
      <c r="BF365" s="155"/>
      <c r="BG365" s="155"/>
      <c r="BH365" s="155"/>
      <c r="BI365" s="153"/>
      <c r="BL365" s="204"/>
      <c r="BM365" s="204"/>
      <c r="BQ365" s="151"/>
      <c r="BR365" s="151"/>
      <c r="BS365" s="151"/>
      <c r="BT365" s="151"/>
    </row>
    <row r="366" customFormat="false" ht="12.75" hidden="false" customHeight="false" outlineLevel="0" collapsed="false">
      <c r="D366" s="142"/>
      <c r="E366" s="142"/>
      <c r="T366" s="143"/>
      <c r="AU366" s="146"/>
      <c r="AX366" s="180"/>
      <c r="AY366" s="180"/>
      <c r="AZ366" s="155"/>
      <c r="BF366" s="155"/>
      <c r="BG366" s="155"/>
      <c r="BH366" s="155"/>
      <c r="BI366" s="153"/>
      <c r="BL366" s="204"/>
      <c r="BM366" s="204"/>
      <c r="BQ366" s="151"/>
      <c r="BR366" s="151"/>
      <c r="BS366" s="151"/>
      <c r="BT366" s="151"/>
    </row>
    <row r="367" customFormat="false" ht="12.75" hidden="false" customHeight="false" outlineLevel="0" collapsed="false">
      <c r="D367" s="142"/>
      <c r="E367" s="142"/>
      <c r="T367" s="143"/>
      <c r="AU367" s="146"/>
      <c r="AX367" s="180"/>
      <c r="AY367" s="180"/>
      <c r="AZ367" s="155"/>
      <c r="BF367" s="155"/>
      <c r="BG367" s="155"/>
      <c r="BH367" s="155"/>
      <c r="BI367" s="153"/>
      <c r="BL367" s="204"/>
      <c r="BM367" s="204"/>
      <c r="BQ367" s="151"/>
      <c r="BR367" s="151"/>
      <c r="BS367" s="151"/>
      <c r="BT367" s="151"/>
    </row>
    <row r="368" customFormat="false" ht="12.75" hidden="false" customHeight="false" outlineLevel="0" collapsed="false">
      <c r="D368" s="142"/>
      <c r="E368" s="142"/>
      <c r="T368" s="143"/>
      <c r="AU368" s="146"/>
      <c r="AX368" s="180"/>
      <c r="AY368" s="180"/>
      <c r="AZ368" s="155"/>
      <c r="BF368" s="155"/>
      <c r="BG368" s="155"/>
      <c r="BH368" s="155"/>
      <c r="BI368" s="153"/>
      <c r="BL368" s="204"/>
      <c r="BM368" s="204"/>
      <c r="BQ368" s="151"/>
      <c r="BR368" s="151"/>
      <c r="BS368" s="151"/>
      <c r="BT368" s="151"/>
    </row>
    <row r="369" customFormat="false" ht="12.75" hidden="false" customHeight="false" outlineLevel="0" collapsed="false">
      <c r="D369" s="142"/>
      <c r="E369" s="142"/>
      <c r="T369" s="143"/>
      <c r="AU369" s="146"/>
      <c r="AX369" s="180"/>
      <c r="AY369" s="180"/>
      <c r="AZ369" s="155"/>
      <c r="BF369" s="155"/>
      <c r="BG369" s="155"/>
      <c r="BH369" s="155"/>
      <c r="BI369" s="153"/>
      <c r="BL369" s="204"/>
      <c r="BM369" s="204"/>
      <c r="BQ369" s="151"/>
      <c r="BR369" s="151"/>
      <c r="BS369" s="151"/>
      <c r="BT369" s="151"/>
    </row>
    <row r="370" customFormat="false" ht="12.75" hidden="false" customHeight="false" outlineLevel="0" collapsed="false">
      <c r="D370" s="142"/>
      <c r="E370" s="142"/>
      <c r="T370" s="143"/>
      <c r="AU370" s="146"/>
      <c r="AX370" s="180"/>
      <c r="AY370" s="180"/>
      <c r="AZ370" s="155"/>
      <c r="BF370" s="155"/>
      <c r="BG370" s="155"/>
      <c r="BH370" s="155"/>
      <c r="BI370" s="153"/>
      <c r="BL370" s="204"/>
      <c r="BM370" s="204"/>
      <c r="BQ370" s="151"/>
      <c r="BR370" s="151"/>
      <c r="BS370" s="151"/>
      <c r="BT370" s="151"/>
    </row>
    <row r="371" customFormat="false" ht="12.75" hidden="false" customHeight="false" outlineLevel="0" collapsed="false">
      <c r="D371" s="142"/>
      <c r="E371" s="142"/>
      <c r="T371" s="143"/>
      <c r="AU371" s="146"/>
      <c r="AX371" s="180"/>
      <c r="AY371" s="180"/>
      <c r="AZ371" s="155"/>
      <c r="BF371" s="155"/>
      <c r="BG371" s="155"/>
      <c r="BH371" s="155"/>
      <c r="BI371" s="153"/>
      <c r="BL371" s="204"/>
      <c r="BM371" s="204"/>
      <c r="BQ371" s="151"/>
      <c r="BR371" s="151"/>
      <c r="BS371" s="151"/>
      <c r="BT371" s="151"/>
    </row>
    <row r="372" customFormat="false" ht="12.75" hidden="false" customHeight="false" outlineLevel="0" collapsed="false">
      <c r="D372" s="142"/>
      <c r="E372" s="142"/>
      <c r="T372" s="143"/>
      <c r="AU372" s="146"/>
      <c r="AX372" s="180"/>
      <c r="AY372" s="180"/>
      <c r="AZ372" s="155"/>
      <c r="BF372" s="155"/>
      <c r="BG372" s="155"/>
      <c r="BH372" s="155"/>
      <c r="BI372" s="153"/>
      <c r="BL372" s="204"/>
      <c r="BM372" s="204"/>
      <c r="BQ372" s="151"/>
      <c r="BR372" s="151"/>
      <c r="BS372" s="151"/>
      <c r="BT372" s="151"/>
    </row>
    <row r="373" customFormat="false" ht="12.75" hidden="false" customHeight="false" outlineLevel="0" collapsed="false">
      <c r="D373" s="142"/>
      <c r="E373" s="142"/>
      <c r="T373" s="143"/>
      <c r="AU373" s="146"/>
      <c r="AX373" s="180"/>
      <c r="AY373" s="180"/>
      <c r="AZ373" s="155"/>
      <c r="BF373" s="155"/>
      <c r="BG373" s="155"/>
      <c r="BH373" s="155"/>
      <c r="BI373" s="153"/>
      <c r="BL373" s="204"/>
      <c r="BM373" s="204"/>
      <c r="BQ373" s="151"/>
      <c r="BR373" s="151"/>
      <c r="BS373" s="151"/>
      <c r="BT373" s="151"/>
    </row>
    <row r="374" customFormat="false" ht="12.75" hidden="false" customHeight="false" outlineLevel="0" collapsed="false">
      <c r="D374" s="142"/>
      <c r="E374" s="142"/>
      <c r="T374" s="143"/>
      <c r="AU374" s="146"/>
      <c r="AX374" s="180"/>
      <c r="AY374" s="180"/>
      <c r="AZ374" s="155"/>
      <c r="BF374" s="155"/>
      <c r="BG374" s="155"/>
      <c r="BH374" s="155"/>
      <c r="BI374" s="153"/>
      <c r="BL374" s="204"/>
      <c r="BM374" s="204"/>
      <c r="BQ374" s="151"/>
      <c r="BR374" s="151"/>
      <c r="BS374" s="151"/>
      <c r="BT374" s="151"/>
    </row>
    <row r="375" customFormat="false" ht="12.75" hidden="false" customHeight="false" outlineLevel="0" collapsed="false">
      <c r="D375" s="142"/>
      <c r="E375" s="142"/>
      <c r="T375" s="143"/>
      <c r="AU375" s="146"/>
      <c r="AX375" s="180"/>
      <c r="AY375" s="180"/>
      <c r="AZ375" s="155"/>
      <c r="BF375" s="155"/>
      <c r="BG375" s="155"/>
      <c r="BH375" s="155"/>
      <c r="BI375" s="153"/>
      <c r="BL375" s="204"/>
      <c r="BM375" s="204"/>
      <c r="BQ375" s="151"/>
      <c r="BR375" s="151"/>
      <c r="BS375" s="151"/>
      <c r="BT375" s="151"/>
    </row>
    <row r="376" customFormat="false" ht="12.75" hidden="false" customHeight="false" outlineLevel="0" collapsed="false">
      <c r="D376" s="142"/>
      <c r="E376" s="142"/>
      <c r="T376" s="143"/>
      <c r="AU376" s="146"/>
      <c r="AX376" s="180"/>
      <c r="AY376" s="180"/>
      <c r="AZ376" s="155"/>
      <c r="BF376" s="155"/>
      <c r="BG376" s="155"/>
      <c r="BH376" s="155"/>
      <c r="BI376" s="153"/>
      <c r="BL376" s="204"/>
      <c r="BM376" s="204"/>
      <c r="BQ376" s="151"/>
      <c r="BR376" s="151"/>
      <c r="BS376" s="151"/>
      <c r="BT376" s="151"/>
    </row>
    <row r="377" customFormat="false" ht="12.75" hidden="false" customHeight="false" outlineLevel="0" collapsed="false">
      <c r="D377" s="142"/>
      <c r="E377" s="142"/>
      <c r="T377" s="143"/>
      <c r="AU377" s="146"/>
      <c r="AX377" s="180"/>
      <c r="AY377" s="180"/>
      <c r="AZ377" s="155"/>
      <c r="BF377" s="155"/>
      <c r="BG377" s="155"/>
      <c r="BH377" s="155"/>
      <c r="BI377" s="153"/>
      <c r="BL377" s="204"/>
      <c r="BM377" s="204"/>
      <c r="BQ377" s="151"/>
      <c r="BR377" s="151"/>
      <c r="BS377" s="151"/>
      <c r="BT377" s="151"/>
    </row>
    <row r="378" customFormat="false" ht="12.75" hidden="false" customHeight="false" outlineLevel="0" collapsed="false">
      <c r="D378" s="142"/>
      <c r="E378" s="142"/>
      <c r="T378" s="143"/>
      <c r="AU378" s="146"/>
      <c r="AX378" s="180"/>
      <c r="AY378" s="180"/>
      <c r="AZ378" s="155"/>
      <c r="BF378" s="155"/>
      <c r="BG378" s="155"/>
      <c r="BH378" s="155"/>
      <c r="BI378" s="153"/>
      <c r="BL378" s="204"/>
      <c r="BM378" s="204"/>
      <c r="BQ378" s="151"/>
      <c r="BR378" s="151"/>
      <c r="BS378" s="151"/>
      <c r="BT378" s="151"/>
    </row>
    <row r="379" customFormat="false" ht="12.75" hidden="false" customHeight="false" outlineLevel="0" collapsed="false">
      <c r="D379" s="142"/>
      <c r="E379" s="142"/>
      <c r="T379" s="143"/>
      <c r="AU379" s="146"/>
      <c r="AX379" s="180"/>
      <c r="AY379" s="180"/>
      <c r="AZ379" s="155"/>
      <c r="BF379" s="155"/>
      <c r="BG379" s="155"/>
      <c r="BH379" s="155"/>
      <c r="BI379" s="153"/>
      <c r="BL379" s="204"/>
      <c r="BM379" s="204"/>
      <c r="BQ379" s="151"/>
      <c r="BR379" s="151"/>
      <c r="BS379" s="151"/>
      <c r="BT379" s="151"/>
    </row>
    <row r="380" customFormat="false" ht="12.75" hidden="false" customHeight="false" outlineLevel="0" collapsed="false">
      <c r="D380" s="142"/>
      <c r="E380" s="142"/>
      <c r="T380" s="143"/>
      <c r="AU380" s="146"/>
      <c r="AX380" s="180"/>
      <c r="AY380" s="180"/>
      <c r="AZ380" s="155"/>
      <c r="BF380" s="155"/>
      <c r="BG380" s="155"/>
      <c r="BH380" s="155"/>
      <c r="BI380" s="153"/>
      <c r="BL380" s="204"/>
      <c r="BM380" s="204"/>
      <c r="BQ380" s="151"/>
      <c r="BR380" s="151"/>
      <c r="BS380" s="151"/>
      <c r="BT380" s="151"/>
    </row>
    <row r="381" customFormat="false" ht="12.75" hidden="false" customHeight="false" outlineLevel="0" collapsed="false">
      <c r="D381" s="142"/>
      <c r="E381" s="142"/>
      <c r="T381" s="143"/>
      <c r="AU381" s="146"/>
      <c r="AX381" s="180"/>
      <c r="AY381" s="180"/>
      <c r="AZ381" s="155"/>
      <c r="BF381" s="155"/>
      <c r="BG381" s="155"/>
      <c r="BH381" s="155"/>
      <c r="BI381" s="153"/>
      <c r="BL381" s="204"/>
      <c r="BM381" s="204"/>
      <c r="BQ381" s="151"/>
      <c r="BR381" s="151"/>
      <c r="BS381" s="151"/>
      <c r="BT381" s="151"/>
    </row>
    <row r="382" customFormat="false" ht="12.75" hidden="false" customHeight="false" outlineLevel="0" collapsed="false">
      <c r="D382" s="142"/>
      <c r="E382" s="142"/>
      <c r="T382" s="143"/>
      <c r="AU382" s="146"/>
      <c r="AX382" s="180"/>
      <c r="AY382" s="180"/>
      <c r="AZ382" s="155"/>
      <c r="BF382" s="155"/>
      <c r="BG382" s="155"/>
      <c r="BH382" s="155"/>
      <c r="BI382" s="153"/>
      <c r="BL382" s="204"/>
      <c r="BM382" s="204"/>
      <c r="BQ382" s="151"/>
      <c r="BR382" s="151"/>
      <c r="BS382" s="151"/>
      <c r="BT382" s="151"/>
    </row>
    <row r="383" customFormat="false" ht="12.75" hidden="false" customHeight="false" outlineLevel="0" collapsed="false">
      <c r="D383" s="142"/>
      <c r="E383" s="142"/>
      <c r="T383" s="143"/>
      <c r="AU383" s="146"/>
      <c r="AX383" s="180"/>
      <c r="AY383" s="180"/>
      <c r="AZ383" s="155"/>
      <c r="BF383" s="155"/>
      <c r="BG383" s="155"/>
      <c r="BH383" s="155"/>
      <c r="BI383" s="153"/>
      <c r="BL383" s="204"/>
      <c r="BM383" s="204"/>
      <c r="BQ383" s="151"/>
      <c r="BR383" s="151"/>
      <c r="BS383" s="151"/>
      <c r="BT383" s="151"/>
    </row>
    <row r="384" customFormat="false" ht="12.75" hidden="false" customHeight="false" outlineLevel="0" collapsed="false">
      <c r="D384" s="142"/>
      <c r="E384" s="142"/>
      <c r="T384" s="143"/>
      <c r="AU384" s="146"/>
      <c r="AX384" s="180"/>
      <c r="AY384" s="180"/>
      <c r="AZ384" s="155"/>
      <c r="BF384" s="155"/>
      <c r="BG384" s="155"/>
      <c r="BH384" s="155"/>
      <c r="BI384" s="153"/>
      <c r="BL384" s="204"/>
      <c r="BM384" s="204"/>
      <c r="BQ384" s="151"/>
      <c r="BR384" s="151"/>
      <c r="BS384" s="151"/>
      <c r="BT384" s="151"/>
    </row>
    <row r="385" customFormat="false" ht="12.75" hidden="false" customHeight="false" outlineLevel="0" collapsed="false">
      <c r="D385" s="142"/>
      <c r="E385" s="142"/>
      <c r="T385" s="143"/>
      <c r="AU385" s="146"/>
      <c r="AX385" s="180"/>
      <c r="AY385" s="180"/>
      <c r="AZ385" s="155"/>
      <c r="BF385" s="155"/>
      <c r="BG385" s="155"/>
      <c r="BH385" s="155"/>
      <c r="BI385" s="153"/>
      <c r="BL385" s="204"/>
      <c r="BM385" s="204"/>
      <c r="BQ385" s="151"/>
      <c r="BR385" s="151"/>
      <c r="BS385" s="151"/>
      <c r="BT385" s="151"/>
    </row>
    <row r="386" customFormat="false" ht="12.75" hidden="false" customHeight="false" outlineLevel="0" collapsed="false">
      <c r="D386" s="142"/>
      <c r="E386" s="142"/>
      <c r="T386" s="143"/>
      <c r="AU386" s="146"/>
      <c r="AX386" s="180"/>
      <c r="AY386" s="180"/>
      <c r="AZ386" s="155"/>
      <c r="BF386" s="155"/>
      <c r="BG386" s="155"/>
      <c r="BH386" s="155"/>
      <c r="BI386" s="153"/>
      <c r="BL386" s="204"/>
      <c r="BM386" s="204"/>
      <c r="BQ386" s="151"/>
      <c r="BR386" s="151"/>
      <c r="BS386" s="151"/>
      <c r="BT386" s="151"/>
    </row>
    <row r="387" customFormat="false" ht="12.75" hidden="false" customHeight="false" outlineLevel="0" collapsed="false">
      <c r="D387" s="142"/>
      <c r="E387" s="142"/>
      <c r="T387" s="143"/>
      <c r="AU387" s="146"/>
      <c r="AX387" s="180"/>
      <c r="AY387" s="180"/>
      <c r="AZ387" s="155"/>
      <c r="BF387" s="155"/>
      <c r="BG387" s="155"/>
      <c r="BH387" s="155"/>
      <c r="BI387" s="153"/>
      <c r="BL387" s="204"/>
      <c r="BM387" s="204"/>
      <c r="BQ387" s="151"/>
      <c r="BR387" s="151"/>
      <c r="BS387" s="151"/>
      <c r="BT387" s="151"/>
    </row>
    <row r="388" customFormat="false" ht="12.75" hidden="false" customHeight="false" outlineLevel="0" collapsed="false">
      <c r="D388" s="142"/>
      <c r="E388" s="142"/>
      <c r="T388" s="143"/>
      <c r="AU388" s="146"/>
      <c r="AX388" s="180"/>
      <c r="AY388" s="180"/>
      <c r="AZ388" s="155"/>
      <c r="BF388" s="155"/>
      <c r="BG388" s="155"/>
      <c r="BH388" s="155"/>
      <c r="BI388" s="153"/>
      <c r="BL388" s="204"/>
      <c r="BM388" s="204"/>
      <c r="BQ388" s="151"/>
      <c r="BR388" s="151"/>
      <c r="BS388" s="151"/>
      <c r="BT388" s="151"/>
    </row>
    <row r="389" customFormat="false" ht="12.75" hidden="false" customHeight="false" outlineLevel="0" collapsed="false">
      <c r="D389" s="142"/>
      <c r="E389" s="142"/>
      <c r="T389" s="143"/>
      <c r="AU389" s="146"/>
      <c r="AX389" s="180"/>
      <c r="AY389" s="180"/>
      <c r="AZ389" s="155"/>
      <c r="BF389" s="155"/>
      <c r="BG389" s="155"/>
      <c r="BH389" s="155"/>
      <c r="BI389" s="153"/>
      <c r="BL389" s="204"/>
      <c r="BM389" s="204"/>
      <c r="BQ389" s="151"/>
      <c r="BR389" s="151"/>
      <c r="BS389" s="151"/>
      <c r="BT389" s="151"/>
    </row>
    <row r="390" customFormat="false" ht="12.75" hidden="false" customHeight="false" outlineLevel="0" collapsed="false">
      <c r="D390" s="142"/>
      <c r="E390" s="142"/>
      <c r="T390" s="143"/>
      <c r="AU390" s="146"/>
      <c r="AX390" s="180"/>
      <c r="AY390" s="180"/>
      <c r="AZ390" s="155"/>
      <c r="BF390" s="155"/>
      <c r="BG390" s="155"/>
      <c r="BH390" s="155"/>
      <c r="BI390" s="153"/>
      <c r="BL390" s="204"/>
      <c r="BM390" s="204"/>
      <c r="BQ390" s="151"/>
      <c r="BR390" s="151"/>
      <c r="BS390" s="151"/>
      <c r="BT390" s="151"/>
    </row>
    <row r="391" customFormat="false" ht="12.75" hidden="false" customHeight="false" outlineLevel="0" collapsed="false">
      <c r="D391" s="142"/>
      <c r="E391" s="142"/>
      <c r="T391" s="143"/>
      <c r="AU391" s="146"/>
      <c r="AX391" s="180"/>
      <c r="AY391" s="180"/>
      <c r="AZ391" s="155"/>
      <c r="BF391" s="155"/>
      <c r="BG391" s="155"/>
      <c r="BH391" s="155"/>
      <c r="BI391" s="153"/>
      <c r="BL391" s="204"/>
      <c r="BM391" s="204"/>
      <c r="BQ391" s="151"/>
      <c r="BR391" s="151"/>
      <c r="BS391" s="151"/>
      <c r="BT391" s="151"/>
    </row>
    <row r="392" customFormat="false" ht="12.75" hidden="false" customHeight="false" outlineLevel="0" collapsed="false">
      <c r="D392" s="142"/>
      <c r="E392" s="142"/>
      <c r="T392" s="143"/>
      <c r="AU392" s="146"/>
      <c r="AX392" s="180"/>
      <c r="AY392" s="180"/>
      <c r="AZ392" s="155"/>
      <c r="BF392" s="155"/>
      <c r="BG392" s="155"/>
      <c r="BH392" s="155"/>
      <c r="BI392" s="153"/>
      <c r="BL392" s="204"/>
      <c r="BM392" s="204"/>
      <c r="BQ392" s="151"/>
      <c r="BR392" s="151"/>
      <c r="BS392" s="151"/>
      <c r="BT392" s="151"/>
    </row>
    <row r="393" customFormat="false" ht="12.75" hidden="false" customHeight="false" outlineLevel="0" collapsed="false">
      <c r="D393" s="142"/>
      <c r="E393" s="142"/>
      <c r="T393" s="143"/>
      <c r="AU393" s="146"/>
      <c r="AX393" s="180"/>
      <c r="AY393" s="180"/>
      <c r="AZ393" s="155"/>
      <c r="BF393" s="155"/>
      <c r="BG393" s="155"/>
      <c r="BH393" s="155"/>
      <c r="BI393" s="153"/>
      <c r="BL393" s="204"/>
      <c r="BM393" s="204"/>
      <c r="BQ393" s="151"/>
      <c r="BR393" s="151"/>
      <c r="BS393" s="151"/>
      <c r="BT393" s="151"/>
    </row>
    <row r="394" customFormat="false" ht="12.75" hidden="false" customHeight="false" outlineLevel="0" collapsed="false">
      <c r="D394" s="142"/>
      <c r="E394" s="142"/>
      <c r="T394" s="143"/>
      <c r="AU394" s="146"/>
      <c r="AX394" s="180"/>
      <c r="AY394" s="180"/>
      <c r="AZ394" s="155"/>
      <c r="BF394" s="155"/>
      <c r="BG394" s="155"/>
      <c r="BH394" s="155"/>
      <c r="BI394" s="153"/>
      <c r="BL394" s="204"/>
      <c r="BM394" s="204"/>
      <c r="BQ394" s="151"/>
      <c r="BR394" s="151"/>
      <c r="BS394" s="151"/>
      <c r="BT394" s="151"/>
    </row>
    <row r="395" customFormat="false" ht="12.75" hidden="false" customHeight="false" outlineLevel="0" collapsed="false">
      <c r="D395" s="142"/>
      <c r="E395" s="142"/>
      <c r="T395" s="143"/>
      <c r="AU395" s="146"/>
      <c r="AX395" s="180"/>
      <c r="AY395" s="180"/>
      <c r="AZ395" s="155"/>
      <c r="BF395" s="155"/>
      <c r="BG395" s="155"/>
      <c r="BH395" s="155"/>
      <c r="BI395" s="153"/>
      <c r="BL395" s="204"/>
      <c r="BM395" s="204"/>
      <c r="BQ395" s="151"/>
      <c r="BR395" s="151"/>
      <c r="BS395" s="151"/>
      <c r="BT395" s="151"/>
    </row>
    <row r="396" customFormat="false" ht="12.75" hidden="false" customHeight="false" outlineLevel="0" collapsed="false">
      <c r="D396" s="142"/>
      <c r="E396" s="142"/>
      <c r="T396" s="143"/>
      <c r="AU396" s="146"/>
      <c r="AX396" s="180"/>
      <c r="AY396" s="180"/>
      <c r="AZ396" s="155"/>
      <c r="BF396" s="155"/>
      <c r="BG396" s="155"/>
      <c r="BH396" s="155"/>
      <c r="BI396" s="153"/>
      <c r="BL396" s="204"/>
      <c r="BM396" s="204"/>
      <c r="BQ396" s="151"/>
      <c r="BR396" s="151"/>
      <c r="BS396" s="151"/>
      <c r="BT396" s="151"/>
    </row>
    <row r="397" customFormat="false" ht="12.75" hidden="false" customHeight="false" outlineLevel="0" collapsed="false">
      <c r="D397" s="142"/>
      <c r="E397" s="142"/>
      <c r="T397" s="143"/>
      <c r="AU397" s="146"/>
      <c r="AX397" s="180"/>
      <c r="AY397" s="180"/>
      <c r="AZ397" s="155"/>
      <c r="BF397" s="155"/>
      <c r="BG397" s="155"/>
      <c r="BH397" s="155"/>
      <c r="BI397" s="153"/>
      <c r="BL397" s="204"/>
      <c r="BM397" s="204"/>
      <c r="BQ397" s="151"/>
      <c r="BR397" s="151"/>
      <c r="BS397" s="151"/>
      <c r="BT397" s="151"/>
    </row>
    <row r="398" customFormat="false" ht="12.75" hidden="false" customHeight="false" outlineLevel="0" collapsed="false">
      <c r="D398" s="142"/>
      <c r="E398" s="142"/>
      <c r="T398" s="143"/>
      <c r="AU398" s="146"/>
      <c r="AX398" s="180"/>
      <c r="AY398" s="180"/>
      <c r="AZ398" s="155"/>
      <c r="BF398" s="155"/>
      <c r="BG398" s="155"/>
      <c r="BH398" s="155"/>
      <c r="BI398" s="153"/>
      <c r="BL398" s="204"/>
      <c r="BM398" s="204"/>
      <c r="BQ398" s="151"/>
      <c r="BR398" s="151"/>
      <c r="BS398" s="151"/>
      <c r="BT398" s="151"/>
    </row>
    <row r="399" customFormat="false" ht="12.75" hidden="false" customHeight="false" outlineLevel="0" collapsed="false">
      <c r="D399" s="142"/>
      <c r="E399" s="142"/>
      <c r="T399" s="143"/>
      <c r="AU399" s="146"/>
      <c r="AX399" s="180"/>
      <c r="AY399" s="180"/>
      <c r="AZ399" s="155"/>
      <c r="BF399" s="155"/>
      <c r="BG399" s="155"/>
      <c r="BH399" s="155"/>
      <c r="BI399" s="153"/>
      <c r="BL399" s="204"/>
      <c r="BM399" s="204"/>
      <c r="BQ399" s="151"/>
      <c r="BR399" s="151"/>
      <c r="BS399" s="151"/>
      <c r="BT399" s="151"/>
    </row>
    <row r="400" customFormat="false" ht="12.75" hidden="false" customHeight="false" outlineLevel="0" collapsed="false">
      <c r="D400" s="142"/>
      <c r="E400" s="142"/>
      <c r="T400" s="143"/>
      <c r="AU400" s="146"/>
      <c r="AX400" s="180"/>
      <c r="AY400" s="180"/>
      <c r="AZ400" s="155"/>
      <c r="BF400" s="155"/>
      <c r="BG400" s="155"/>
      <c r="BH400" s="155"/>
      <c r="BI400" s="153"/>
      <c r="BL400" s="204"/>
      <c r="BM400" s="204"/>
      <c r="BQ400" s="151"/>
      <c r="BR400" s="151"/>
      <c r="BS400" s="151"/>
      <c r="BT400" s="151"/>
    </row>
    <row r="401" customFormat="false" ht="12.75" hidden="false" customHeight="false" outlineLevel="0" collapsed="false">
      <c r="D401" s="142"/>
      <c r="E401" s="142"/>
      <c r="T401" s="143"/>
      <c r="AU401" s="146"/>
      <c r="AX401" s="180"/>
      <c r="AY401" s="180"/>
      <c r="AZ401" s="155"/>
      <c r="BF401" s="155"/>
      <c r="BG401" s="155"/>
      <c r="BH401" s="155"/>
      <c r="BI401" s="153"/>
      <c r="BL401" s="204"/>
      <c r="BM401" s="204"/>
      <c r="BQ401" s="151"/>
      <c r="BR401" s="151"/>
      <c r="BS401" s="151"/>
      <c r="BT401" s="151"/>
    </row>
    <row r="402" customFormat="false" ht="12.75" hidden="false" customHeight="false" outlineLevel="0" collapsed="false">
      <c r="D402" s="142"/>
      <c r="E402" s="142"/>
      <c r="T402" s="143"/>
      <c r="AU402" s="146"/>
      <c r="AX402" s="180"/>
      <c r="AY402" s="180"/>
      <c r="AZ402" s="155"/>
      <c r="BF402" s="155"/>
      <c r="BG402" s="155"/>
      <c r="BH402" s="155"/>
      <c r="BI402" s="153"/>
      <c r="BL402" s="204"/>
      <c r="BM402" s="204"/>
      <c r="BQ402" s="151"/>
      <c r="BR402" s="151"/>
      <c r="BS402" s="151"/>
      <c r="BT402" s="151"/>
    </row>
    <row r="403" customFormat="false" ht="12.75" hidden="false" customHeight="false" outlineLevel="0" collapsed="false">
      <c r="D403" s="142"/>
      <c r="E403" s="142"/>
      <c r="T403" s="143"/>
      <c r="AU403" s="146"/>
      <c r="AX403" s="180"/>
      <c r="AY403" s="180"/>
      <c r="AZ403" s="155"/>
      <c r="BF403" s="155"/>
      <c r="BG403" s="155"/>
      <c r="BH403" s="155"/>
      <c r="BI403" s="153"/>
      <c r="BL403" s="204"/>
      <c r="BM403" s="204"/>
      <c r="BQ403" s="151"/>
      <c r="BR403" s="151"/>
      <c r="BS403" s="151"/>
      <c r="BT403" s="151"/>
    </row>
    <row r="404" customFormat="false" ht="12.75" hidden="false" customHeight="false" outlineLevel="0" collapsed="false">
      <c r="D404" s="142"/>
      <c r="E404" s="142"/>
      <c r="T404" s="143"/>
      <c r="AU404" s="146"/>
      <c r="AX404" s="180"/>
      <c r="AY404" s="180"/>
      <c r="AZ404" s="155"/>
      <c r="BF404" s="155"/>
      <c r="BG404" s="155"/>
      <c r="BH404" s="155"/>
      <c r="BI404" s="153"/>
      <c r="BL404" s="204"/>
      <c r="BM404" s="204"/>
      <c r="BQ404" s="151"/>
      <c r="BR404" s="151"/>
      <c r="BS404" s="151"/>
      <c r="BT404" s="151"/>
    </row>
    <row r="405" customFormat="false" ht="12.75" hidden="false" customHeight="false" outlineLevel="0" collapsed="false">
      <c r="D405" s="142"/>
      <c r="E405" s="142"/>
      <c r="T405" s="143"/>
      <c r="AU405" s="146"/>
      <c r="AX405" s="180"/>
      <c r="AY405" s="180"/>
      <c r="AZ405" s="155"/>
      <c r="BF405" s="155"/>
      <c r="BG405" s="155"/>
      <c r="BH405" s="155"/>
      <c r="BI405" s="153"/>
      <c r="BL405" s="204"/>
      <c r="BM405" s="204"/>
      <c r="BQ405" s="151"/>
      <c r="BR405" s="151"/>
      <c r="BS405" s="151"/>
      <c r="BT405" s="151"/>
    </row>
    <row r="406" customFormat="false" ht="12.75" hidden="false" customHeight="false" outlineLevel="0" collapsed="false">
      <c r="D406" s="142"/>
      <c r="E406" s="142"/>
      <c r="T406" s="143"/>
      <c r="AU406" s="146"/>
      <c r="AX406" s="180"/>
      <c r="AY406" s="180"/>
      <c r="AZ406" s="155"/>
      <c r="BF406" s="155"/>
      <c r="BG406" s="155"/>
      <c r="BH406" s="155"/>
      <c r="BI406" s="153"/>
      <c r="BL406" s="204"/>
      <c r="BM406" s="204"/>
      <c r="BQ406" s="151"/>
      <c r="BR406" s="151"/>
      <c r="BS406" s="151"/>
      <c r="BT406" s="151"/>
    </row>
    <row r="407" customFormat="false" ht="12.75" hidden="false" customHeight="false" outlineLevel="0" collapsed="false">
      <c r="D407" s="142"/>
      <c r="E407" s="142"/>
      <c r="T407" s="143"/>
      <c r="AU407" s="146"/>
      <c r="AX407" s="180"/>
      <c r="AY407" s="180"/>
      <c r="AZ407" s="155"/>
      <c r="BF407" s="155"/>
      <c r="BG407" s="155"/>
      <c r="BH407" s="155"/>
      <c r="BI407" s="153"/>
      <c r="BL407" s="204"/>
      <c r="BM407" s="204"/>
      <c r="BQ407" s="151"/>
      <c r="BR407" s="151"/>
      <c r="BS407" s="151"/>
      <c r="BT407" s="151"/>
    </row>
    <row r="408" customFormat="false" ht="12.75" hidden="false" customHeight="false" outlineLevel="0" collapsed="false">
      <c r="D408" s="142"/>
      <c r="E408" s="142"/>
      <c r="T408" s="143"/>
      <c r="AU408" s="146"/>
      <c r="AX408" s="180"/>
      <c r="AY408" s="180"/>
      <c r="AZ408" s="155"/>
      <c r="BF408" s="155"/>
      <c r="BG408" s="155"/>
      <c r="BH408" s="155"/>
      <c r="BI408" s="153"/>
      <c r="BL408" s="204"/>
      <c r="BM408" s="204"/>
      <c r="BQ408" s="151"/>
      <c r="BR408" s="151"/>
      <c r="BS408" s="151"/>
      <c r="BT408" s="151"/>
    </row>
    <row r="409" customFormat="false" ht="12.75" hidden="false" customHeight="false" outlineLevel="0" collapsed="false">
      <c r="D409" s="142"/>
      <c r="E409" s="142"/>
      <c r="T409" s="143"/>
      <c r="AU409" s="146"/>
      <c r="AX409" s="180"/>
      <c r="AY409" s="180"/>
      <c r="AZ409" s="155"/>
      <c r="BF409" s="155"/>
      <c r="BG409" s="155"/>
      <c r="BH409" s="155"/>
      <c r="BI409" s="153"/>
      <c r="BL409" s="204"/>
      <c r="BM409" s="204"/>
      <c r="BQ409" s="151"/>
      <c r="BR409" s="151"/>
      <c r="BS409" s="151"/>
      <c r="BT409" s="151"/>
    </row>
    <row r="410" customFormat="false" ht="12.75" hidden="false" customHeight="false" outlineLevel="0" collapsed="false">
      <c r="D410" s="142"/>
      <c r="E410" s="142"/>
      <c r="T410" s="143"/>
      <c r="AU410" s="146"/>
      <c r="AX410" s="180"/>
      <c r="AY410" s="180"/>
      <c r="AZ410" s="155"/>
      <c r="BF410" s="155"/>
      <c r="BG410" s="155"/>
      <c r="BH410" s="155"/>
      <c r="BI410" s="153"/>
      <c r="BL410" s="204"/>
      <c r="BM410" s="204"/>
      <c r="BQ410" s="151"/>
      <c r="BR410" s="151"/>
      <c r="BS410" s="151"/>
      <c r="BT410" s="151"/>
    </row>
    <row r="411" customFormat="false" ht="12.75" hidden="false" customHeight="false" outlineLevel="0" collapsed="false">
      <c r="D411" s="142"/>
      <c r="E411" s="142"/>
      <c r="T411" s="143"/>
      <c r="AU411" s="146"/>
      <c r="AX411" s="180"/>
      <c r="AY411" s="180"/>
      <c r="AZ411" s="155"/>
      <c r="BF411" s="155"/>
      <c r="BG411" s="155"/>
      <c r="BH411" s="155"/>
      <c r="BI411" s="153"/>
      <c r="BL411" s="204"/>
      <c r="BM411" s="204"/>
      <c r="BQ411" s="151"/>
      <c r="BR411" s="151"/>
      <c r="BS411" s="151"/>
      <c r="BT411" s="151"/>
    </row>
    <row r="412" customFormat="false" ht="12.75" hidden="false" customHeight="false" outlineLevel="0" collapsed="false">
      <c r="D412" s="142"/>
      <c r="E412" s="142"/>
      <c r="T412" s="143"/>
      <c r="AU412" s="146"/>
      <c r="AX412" s="180"/>
      <c r="AY412" s="180"/>
      <c r="AZ412" s="155"/>
      <c r="BF412" s="155"/>
      <c r="BG412" s="155"/>
      <c r="BH412" s="155"/>
      <c r="BI412" s="153"/>
      <c r="BL412" s="204"/>
      <c r="BM412" s="204"/>
      <c r="BQ412" s="151"/>
      <c r="BR412" s="151"/>
      <c r="BS412" s="151"/>
      <c r="BT412" s="151"/>
    </row>
    <row r="413" customFormat="false" ht="12.75" hidden="false" customHeight="false" outlineLevel="0" collapsed="false">
      <c r="D413" s="142"/>
      <c r="E413" s="142"/>
      <c r="T413" s="143"/>
      <c r="AU413" s="146"/>
      <c r="AX413" s="180"/>
      <c r="AY413" s="180"/>
      <c r="AZ413" s="155"/>
      <c r="BF413" s="155"/>
      <c r="BG413" s="155"/>
      <c r="BH413" s="155"/>
      <c r="BI413" s="153"/>
      <c r="BL413" s="204"/>
      <c r="BM413" s="204"/>
      <c r="BQ413" s="151"/>
      <c r="BR413" s="151"/>
      <c r="BS413" s="151"/>
      <c r="BT413" s="151"/>
    </row>
    <row r="414" customFormat="false" ht="12.75" hidden="false" customHeight="false" outlineLevel="0" collapsed="false">
      <c r="D414" s="142"/>
      <c r="E414" s="142"/>
      <c r="T414" s="143"/>
      <c r="AU414" s="146"/>
      <c r="AX414" s="180"/>
      <c r="AY414" s="180"/>
      <c r="AZ414" s="155"/>
      <c r="BF414" s="155"/>
      <c r="BG414" s="155"/>
      <c r="BH414" s="155"/>
      <c r="BI414" s="153"/>
      <c r="BL414" s="204"/>
      <c r="BM414" s="204"/>
      <c r="BQ414" s="151"/>
      <c r="BR414" s="151"/>
      <c r="BS414" s="151"/>
      <c r="BT414" s="151"/>
    </row>
    <row r="415" customFormat="false" ht="12.75" hidden="false" customHeight="false" outlineLevel="0" collapsed="false">
      <c r="D415" s="142"/>
      <c r="E415" s="142"/>
      <c r="T415" s="143"/>
      <c r="AU415" s="146"/>
      <c r="AX415" s="180"/>
      <c r="AY415" s="180"/>
      <c r="AZ415" s="155"/>
      <c r="BF415" s="155"/>
      <c r="BG415" s="155"/>
      <c r="BH415" s="155"/>
      <c r="BI415" s="153"/>
      <c r="BL415" s="204"/>
      <c r="BM415" s="204"/>
      <c r="BQ415" s="151"/>
      <c r="BR415" s="151"/>
      <c r="BS415" s="151"/>
      <c r="BT415" s="151"/>
    </row>
    <row r="416" customFormat="false" ht="12.75" hidden="false" customHeight="false" outlineLevel="0" collapsed="false">
      <c r="D416" s="142"/>
      <c r="E416" s="142"/>
      <c r="T416" s="143"/>
      <c r="AU416" s="146"/>
      <c r="AX416" s="180"/>
      <c r="AY416" s="180"/>
      <c r="AZ416" s="155"/>
      <c r="BF416" s="155"/>
      <c r="BG416" s="155"/>
      <c r="BH416" s="155"/>
      <c r="BI416" s="153"/>
      <c r="BL416" s="204"/>
      <c r="BM416" s="204"/>
      <c r="BQ416" s="151"/>
      <c r="BR416" s="151"/>
      <c r="BS416" s="151"/>
      <c r="BT416" s="151"/>
    </row>
    <row r="417" customFormat="false" ht="12.75" hidden="false" customHeight="false" outlineLevel="0" collapsed="false">
      <c r="D417" s="142"/>
      <c r="E417" s="142"/>
      <c r="T417" s="143"/>
      <c r="AU417" s="146"/>
      <c r="AX417" s="180"/>
      <c r="AY417" s="180"/>
      <c r="AZ417" s="155"/>
      <c r="BF417" s="155"/>
      <c r="BG417" s="155"/>
      <c r="BH417" s="155"/>
      <c r="BI417" s="153"/>
      <c r="BL417" s="204"/>
      <c r="BM417" s="204"/>
      <c r="BQ417" s="151"/>
      <c r="BR417" s="151"/>
      <c r="BS417" s="151"/>
      <c r="BT417" s="151"/>
    </row>
    <row r="418" customFormat="false" ht="12.75" hidden="false" customHeight="false" outlineLevel="0" collapsed="false">
      <c r="D418" s="142"/>
      <c r="E418" s="142"/>
      <c r="T418" s="143"/>
      <c r="AU418" s="146"/>
      <c r="AX418" s="180"/>
      <c r="AY418" s="180"/>
      <c r="AZ418" s="155"/>
      <c r="BF418" s="155"/>
      <c r="BG418" s="155"/>
      <c r="BH418" s="155"/>
      <c r="BI418" s="153"/>
      <c r="BL418" s="204"/>
      <c r="BM418" s="204"/>
      <c r="BQ418" s="151"/>
      <c r="BR418" s="151"/>
      <c r="BS418" s="151"/>
      <c r="BT418" s="151"/>
    </row>
    <row r="419" customFormat="false" ht="12.75" hidden="false" customHeight="false" outlineLevel="0" collapsed="false">
      <c r="D419" s="142"/>
      <c r="E419" s="142"/>
      <c r="T419" s="143"/>
      <c r="AU419" s="146"/>
      <c r="AX419" s="180"/>
      <c r="AY419" s="180"/>
      <c r="AZ419" s="155"/>
      <c r="BF419" s="155"/>
      <c r="BG419" s="155"/>
      <c r="BH419" s="155"/>
      <c r="BI419" s="153"/>
      <c r="BL419" s="204"/>
      <c r="BM419" s="204"/>
      <c r="BQ419" s="151"/>
      <c r="BR419" s="151"/>
      <c r="BS419" s="151"/>
      <c r="BT419" s="151"/>
    </row>
    <row r="420" customFormat="false" ht="12.75" hidden="false" customHeight="false" outlineLevel="0" collapsed="false">
      <c r="D420" s="142"/>
      <c r="E420" s="142"/>
      <c r="T420" s="143"/>
      <c r="AU420" s="146"/>
      <c r="AX420" s="180"/>
      <c r="AY420" s="180"/>
      <c r="AZ420" s="155"/>
      <c r="BF420" s="155"/>
      <c r="BG420" s="155"/>
      <c r="BH420" s="155"/>
      <c r="BI420" s="153"/>
      <c r="BL420" s="204"/>
      <c r="BM420" s="204"/>
      <c r="BQ420" s="151"/>
      <c r="BR420" s="151"/>
      <c r="BS420" s="151"/>
      <c r="BT420" s="151"/>
    </row>
    <row r="421" customFormat="false" ht="12.75" hidden="false" customHeight="false" outlineLevel="0" collapsed="false">
      <c r="D421" s="142"/>
      <c r="E421" s="142"/>
      <c r="T421" s="143"/>
      <c r="AU421" s="146"/>
      <c r="AX421" s="180"/>
      <c r="AY421" s="180"/>
      <c r="AZ421" s="155"/>
      <c r="BF421" s="155"/>
      <c r="BG421" s="155"/>
      <c r="BH421" s="155"/>
      <c r="BI421" s="153"/>
      <c r="BL421" s="204"/>
      <c r="BM421" s="204"/>
      <c r="BQ421" s="151"/>
      <c r="BR421" s="151"/>
      <c r="BS421" s="151"/>
      <c r="BT421" s="151"/>
    </row>
    <row r="422" customFormat="false" ht="12.75" hidden="false" customHeight="false" outlineLevel="0" collapsed="false">
      <c r="D422" s="142"/>
      <c r="E422" s="142"/>
      <c r="T422" s="143"/>
      <c r="AU422" s="146"/>
      <c r="AX422" s="180"/>
      <c r="AY422" s="180"/>
      <c r="AZ422" s="155"/>
      <c r="BF422" s="155"/>
      <c r="BG422" s="155"/>
      <c r="BH422" s="155"/>
      <c r="BI422" s="153"/>
      <c r="BL422" s="204"/>
      <c r="BM422" s="204"/>
      <c r="BQ422" s="151"/>
      <c r="BR422" s="151"/>
      <c r="BS422" s="151"/>
      <c r="BT422" s="151"/>
    </row>
    <row r="423" customFormat="false" ht="12.75" hidden="false" customHeight="false" outlineLevel="0" collapsed="false">
      <c r="D423" s="142"/>
      <c r="E423" s="142"/>
      <c r="T423" s="143"/>
      <c r="AU423" s="146"/>
      <c r="AX423" s="180"/>
      <c r="AY423" s="180"/>
      <c r="AZ423" s="155"/>
      <c r="BF423" s="155"/>
      <c r="BG423" s="155"/>
      <c r="BH423" s="155"/>
      <c r="BI423" s="153"/>
      <c r="BL423" s="204"/>
      <c r="BM423" s="204"/>
      <c r="BQ423" s="151"/>
      <c r="BR423" s="151"/>
      <c r="BS423" s="151"/>
      <c r="BT423" s="151"/>
    </row>
    <row r="424" customFormat="false" ht="12.75" hidden="false" customHeight="false" outlineLevel="0" collapsed="false">
      <c r="D424" s="142"/>
      <c r="E424" s="142"/>
      <c r="T424" s="143"/>
      <c r="AU424" s="146"/>
      <c r="AX424" s="180"/>
      <c r="AY424" s="180"/>
      <c r="AZ424" s="155"/>
      <c r="BF424" s="155"/>
      <c r="BG424" s="155"/>
      <c r="BH424" s="155"/>
      <c r="BI424" s="153"/>
      <c r="BL424" s="204"/>
      <c r="BM424" s="204"/>
      <c r="BQ424" s="151"/>
      <c r="BR424" s="151"/>
      <c r="BS424" s="151"/>
      <c r="BT424" s="151"/>
    </row>
    <row r="425" customFormat="false" ht="12.75" hidden="false" customHeight="false" outlineLevel="0" collapsed="false">
      <c r="D425" s="142"/>
      <c r="E425" s="142"/>
      <c r="T425" s="143"/>
      <c r="AU425" s="146"/>
      <c r="AX425" s="180"/>
      <c r="AY425" s="180"/>
      <c r="AZ425" s="155"/>
      <c r="BF425" s="155"/>
      <c r="BG425" s="155"/>
      <c r="BH425" s="155"/>
      <c r="BI425" s="153"/>
      <c r="BL425" s="204"/>
      <c r="BM425" s="204"/>
      <c r="BQ425" s="151"/>
      <c r="BR425" s="151"/>
      <c r="BS425" s="151"/>
      <c r="BT425" s="151"/>
    </row>
    <row r="426" customFormat="false" ht="12.75" hidden="false" customHeight="false" outlineLevel="0" collapsed="false">
      <c r="D426" s="142"/>
      <c r="E426" s="142"/>
      <c r="T426" s="143"/>
      <c r="AU426" s="146"/>
      <c r="AX426" s="180"/>
      <c r="AY426" s="180"/>
      <c r="AZ426" s="155"/>
      <c r="BF426" s="155"/>
      <c r="BG426" s="155"/>
      <c r="BH426" s="155"/>
      <c r="BI426" s="153"/>
      <c r="BL426" s="204"/>
      <c r="BM426" s="204"/>
      <c r="BQ426" s="151"/>
      <c r="BR426" s="151"/>
      <c r="BS426" s="151"/>
      <c r="BT426" s="151"/>
    </row>
    <row r="427" customFormat="false" ht="12.75" hidden="false" customHeight="false" outlineLevel="0" collapsed="false">
      <c r="D427" s="142"/>
      <c r="E427" s="142"/>
      <c r="T427" s="143"/>
      <c r="AU427" s="146"/>
      <c r="AX427" s="180"/>
      <c r="AY427" s="180"/>
      <c r="AZ427" s="155"/>
      <c r="BF427" s="155"/>
      <c r="BG427" s="155"/>
      <c r="BH427" s="155"/>
      <c r="BI427" s="153"/>
      <c r="BL427" s="204"/>
      <c r="BM427" s="204"/>
      <c r="BQ427" s="151"/>
      <c r="BR427" s="151"/>
      <c r="BS427" s="151"/>
      <c r="BT427" s="151"/>
    </row>
    <row r="428" customFormat="false" ht="12.75" hidden="false" customHeight="false" outlineLevel="0" collapsed="false">
      <c r="D428" s="142"/>
      <c r="E428" s="142"/>
      <c r="T428" s="143"/>
      <c r="AU428" s="146"/>
      <c r="AX428" s="180"/>
      <c r="AY428" s="180"/>
      <c r="AZ428" s="155"/>
      <c r="BF428" s="155"/>
      <c r="BG428" s="155"/>
      <c r="BH428" s="155"/>
      <c r="BI428" s="153"/>
      <c r="BL428" s="204"/>
      <c r="BM428" s="204"/>
      <c r="BQ428" s="151"/>
      <c r="BR428" s="151"/>
      <c r="BS428" s="151"/>
      <c r="BT428" s="151"/>
    </row>
    <row r="429" customFormat="false" ht="12.75" hidden="false" customHeight="false" outlineLevel="0" collapsed="false">
      <c r="D429" s="142"/>
      <c r="E429" s="142"/>
      <c r="T429" s="143"/>
      <c r="AU429" s="146"/>
      <c r="AX429" s="180"/>
      <c r="AY429" s="180"/>
      <c r="AZ429" s="155"/>
      <c r="BF429" s="155"/>
      <c r="BG429" s="155"/>
      <c r="BH429" s="155"/>
      <c r="BI429" s="153"/>
      <c r="BL429" s="204"/>
      <c r="BM429" s="204"/>
      <c r="BQ429" s="151"/>
      <c r="BR429" s="151"/>
      <c r="BS429" s="151"/>
      <c r="BT429" s="151"/>
    </row>
    <row r="430" customFormat="false" ht="12.75" hidden="false" customHeight="false" outlineLevel="0" collapsed="false">
      <c r="D430" s="142"/>
      <c r="E430" s="142"/>
      <c r="T430" s="143"/>
      <c r="AU430" s="146"/>
      <c r="AX430" s="180"/>
      <c r="AY430" s="180"/>
      <c r="AZ430" s="155"/>
      <c r="BF430" s="155"/>
      <c r="BG430" s="155"/>
      <c r="BH430" s="155"/>
      <c r="BI430" s="153"/>
      <c r="BL430" s="204"/>
      <c r="BM430" s="204"/>
      <c r="BQ430" s="151"/>
      <c r="BR430" s="151"/>
      <c r="BS430" s="151"/>
      <c r="BT430" s="151"/>
    </row>
    <row r="431" customFormat="false" ht="12.75" hidden="false" customHeight="false" outlineLevel="0" collapsed="false">
      <c r="D431" s="142"/>
      <c r="E431" s="142"/>
      <c r="T431" s="143"/>
      <c r="AU431" s="146"/>
      <c r="AX431" s="180"/>
      <c r="AY431" s="180"/>
      <c r="AZ431" s="155"/>
      <c r="BF431" s="155"/>
      <c r="BG431" s="155"/>
      <c r="BH431" s="155"/>
      <c r="BI431" s="153"/>
      <c r="BL431" s="204"/>
      <c r="BM431" s="204"/>
      <c r="BQ431" s="151"/>
      <c r="BR431" s="151"/>
      <c r="BS431" s="151"/>
      <c r="BT431" s="151"/>
    </row>
    <row r="432" customFormat="false" ht="12.75" hidden="false" customHeight="false" outlineLevel="0" collapsed="false">
      <c r="D432" s="142"/>
      <c r="E432" s="142"/>
      <c r="T432" s="143"/>
      <c r="AU432" s="146"/>
      <c r="AX432" s="180"/>
      <c r="AY432" s="180"/>
      <c r="AZ432" s="155"/>
      <c r="BF432" s="155"/>
      <c r="BG432" s="155"/>
      <c r="BH432" s="155"/>
      <c r="BI432" s="153"/>
      <c r="BL432" s="204"/>
      <c r="BM432" s="204"/>
      <c r="BQ432" s="151"/>
      <c r="BR432" s="151"/>
      <c r="BS432" s="151"/>
      <c r="BT432" s="151"/>
    </row>
    <row r="433" customFormat="false" ht="12.75" hidden="false" customHeight="false" outlineLevel="0" collapsed="false">
      <c r="D433" s="142"/>
      <c r="E433" s="142"/>
      <c r="T433" s="143"/>
      <c r="AU433" s="146"/>
      <c r="AX433" s="180"/>
      <c r="AY433" s="180"/>
      <c r="AZ433" s="155"/>
      <c r="BF433" s="155"/>
      <c r="BG433" s="155"/>
      <c r="BH433" s="155"/>
      <c r="BI433" s="153"/>
      <c r="BL433" s="204"/>
      <c r="BM433" s="204"/>
      <c r="BQ433" s="151"/>
      <c r="BR433" s="151"/>
      <c r="BS433" s="151"/>
      <c r="BT433" s="151"/>
    </row>
    <row r="434" customFormat="false" ht="12.75" hidden="false" customHeight="false" outlineLevel="0" collapsed="false">
      <c r="D434" s="142"/>
      <c r="E434" s="142"/>
      <c r="T434" s="143"/>
      <c r="AU434" s="146"/>
      <c r="AX434" s="180"/>
      <c r="AY434" s="180"/>
      <c r="AZ434" s="155"/>
      <c r="BF434" s="155"/>
      <c r="BG434" s="155"/>
      <c r="BH434" s="155"/>
      <c r="BI434" s="153"/>
      <c r="BL434" s="204"/>
      <c r="BM434" s="204"/>
      <c r="BQ434" s="151"/>
      <c r="BR434" s="151"/>
      <c r="BS434" s="151"/>
      <c r="BT434" s="151"/>
    </row>
    <row r="435" customFormat="false" ht="12.75" hidden="false" customHeight="false" outlineLevel="0" collapsed="false">
      <c r="D435" s="142"/>
      <c r="E435" s="142"/>
      <c r="T435" s="143"/>
      <c r="AU435" s="146"/>
      <c r="AX435" s="180"/>
      <c r="AY435" s="180"/>
      <c r="AZ435" s="155"/>
      <c r="BF435" s="155"/>
      <c r="BG435" s="155"/>
      <c r="BH435" s="155"/>
      <c r="BI435" s="153"/>
      <c r="BL435" s="204"/>
      <c r="BM435" s="204"/>
      <c r="BQ435" s="151"/>
      <c r="BR435" s="151"/>
      <c r="BS435" s="151"/>
      <c r="BT435" s="151"/>
    </row>
    <row r="436" customFormat="false" ht="12.75" hidden="false" customHeight="false" outlineLevel="0" collapsed="false">
      <c r="D436" s="142"/>
      <c r="E436" s="142"/>
      <c r="T436" s="143"/>
      <c r="AU436" s="146"/>
      <c r="AX436" s="180"/>
      <c r="AY436" s="180"/>
      <c r="AZ436" s="155"/>
      <c r="BF436" s="155"/>
      <c r="BG436" s="155"/>
      <c r="BH436" s="155"/>
      <c r="BI436" s="153"/>
      <c r="BL436" s="204"/>
      <c r="BM436" s="204"/>
      <c r="BQ436" s="151"/>
      <c r="BR436" s="151"/>
      <c r="BS436" s="151"/>
      <c r="BT436" s="151"/>
    </row>
    <row r="437" customFormat="false" ht="12.75" hidden="false" customHeight="false" outlineLevel="0" collapsed="false">
      <c r="D437" s="142"/>
      <c r="E437" s="142"/>
      <c r="T437" s="143"/>
      <c r="AU437" s="146"/>
      <c r="AX437" s="180"/>
      <c r="AY437" s="180"/>
      <c r="AZ437" s="155"/>
      <c r="BF437" s="155"/>
      <c r="BG437" s="155"/>
      <c r="BH437" s="155"/>
      <c r="BI437" s="153"/>
      <c r="BL437" s="204"/>
      <c r="BM437" s="204"/>
      <c r="BQ437" s="151"/>
      <c r="BR437" s="151"/>
      <c r="BS437" s="151"/>
      <c r="BT437" s="151"/>
    </row>
    <row r="438" customFormat="false" ht="12.75" hidden="false" customHeight="false" outlineLevel="0" collapsed="false">
      <c r="D438" s="142"/>
      <c r="E438" s="142"/>
      <c r="T438" s="143"/>
      <c r="AU438" s="146"/>
      <c r="AX438" s="180"/>
      <c r="AY438" s="180"/>
      <c r="AZ438" s="155"/>
      <c r="BF438" s="155"/>
      <c r="BG438" s="155"/>
      <c r="BH438" s="155"/>
      <c r="BI438" s="153"/>
      <c r="BL438" s="204"/>
      <c r="BM438" s="204"/>
      <c r="BQ438" s="151"/>
      <c r="BR438" s="151"/>
      <c r="BS438" s="151"/>
      <c r="BT438" s="151"/>
    </row>
    <row r="439" customFormat="false" ht="12.75" hidden="false" customHeight="false" outlineLevel="0" collapsed="false">
      <c r="D439" s="142"/>
      <c r="E439" s="142"/>
      <c r="T439" s="143"/>
      <c r="AU439" s="146"/>
      <c r="AX439" s="180"/>
      <c r="AY439" s="180"/>
      <c r="AZ439" s="155"/>
      <c r="BF439" s="155"/>
      <c r="BG439" s="155"/>
      <c r="BH439" s="155"/>
      <c r="BI439" s="153"/>
      <c r="BL439" s="204"/>
      <c r="BM439" s="204"/>
      <c r="BQ439" s="151"/>
      <c r="BR439" s="151"/>
      <c r="BS439" s="151"/>
      <c r="BT439" s="151"/>
    </row>
    <row r="440" customFormat="false" ht="12.75" hidden="false" customHeight="false" outlineLevel="0" collapsed="false">
      <c r="D440" s="142"/>
      <c r="E440" s="142"/>
      <c r="T440" s="143"/>
      <c r="AU440" s="146"/>
      <c r="AX440" s="180"/>
      <c r="AY440" s="180"/>
      <c r="AZ440" s="155"/>
      <c r="BF440" s="155"/>
      <c r="BG440" s="155"/>
      <c r="BH440" s="155"/>
      <c r="BI440" s="153"/>
      <c r="BL440" s="204"/>
      <c r="BM440" s="204"/>
      <c r="BQ440" s="151"/>
      <c r="BR440" s="151"/>
      <c r="BS440" s="151"/>
      <c r="BT440" s="151"/>
    </row>
    <row r="441" customFormat="false" ht="12.75" hidden="false" customHeight="false" outlineLevel="0" collapsed="false">
      <c r="D441" s="142"/>
      <c r="E441" s="142"/>
      <c r="T441" s="143"/>
      <c r="AU441" s="146"/>
      <c r="AX441" s="180"/>
      <c r="AY441" s="180"/>
      <c r="AZ441" s="155"/>
      <c r="BF441" s="155"/>
      <c r="BG441" s="155"/>
      <c r="BH441" s="155"/>
      <c r="BI441" s="153"/>
      <c r="BL441" s="204"/>
      <c r="BM441" s="204"/>
      <c r="BQ441" s="151"/>
      <c r="BR441" s="151"/>
      <c r="BS441" s="151"/>
      <c r="BT441" s="151"/>
    </row>
    <row r="442" customFormat="false" ht="12.75" hidden="false" customHeight="false" outlineLevel="0" collapsed="false">
      <c r="D442" s="142"/>
      <c r="E442" s="142"/>
      <c r="T442" s="143"/>
      <c r="AU442" s="146"/>
      <c r="AX442" s="180"/>
      <c r="AY442" s="180"/>
      <c r="AZ442" s="155"/>
      <c r="BF442" s="155"/>
      <c r="BG442" s="155"/>
      <c r="BH442" s="155"/>
      <c r="BI442" s="153"/>
      <c r="BL442" s="204"/>
      <c r="BM442" s="204"/>
      <c r="BQ442" s="151"/>
      <c r="BR442" s="151"/>
      <c r="BS442" s="151"/>
      <c r="BT442" s="151"/>
    </row>
    <row r="443" customFormat="false" ht="12.75" hidden="false" customHeight="false" outlineLevel="0" collapsed="false">
      <c r="D443" s="142"/>
      <c r="E443" s="142"/>
      <c r="T443" s="143"/>
      <c r="AU443" s="146"/>
      <c r="AX443" s="180"/>
      <c r="AY443" s="180"/>
      <c r="AZ443" s="155"/>
      <c r="BF443" s="155"/>
      <c r="BG443" s="155"/>
      <c r="BH443" s="155"/>
      <c r="BI443" s="153"/>
      <c r="BL443" s="204"/>
      <c r="BM443" s="204"/>
      <c r="BQ443" s="151"/>
      <c r="BR443" s="151"/>
      <c r="BS443" s="151"/>
      <c r="BT443" s="151"/>
    </row>
    <row r="444" customFormat="false" ht="12.75" hidden="false" customHeight="false" outlineLevel="0" collapsed="false">
      <c r="D444" s="142"/>
      <c r="E444" s="142"/>
      <c r="T444" s="143"/>
      <c r="AU444" s="146"/>
      <c r="AX444" s="180"/>
      <c r="AY444" s="180"/>
      <c r="AZ444" s="155"/>
      <c r="BF444" s="155"/>
      <c r="BG444" s="155"/>
      <c r="BH444" s="155"/>
      <c r="BI444" s="153"/>
      <c r="BL444" s="204"/>
      <c r="BM444" s="204"/>
      <c r="BQ444" s="151"/>
      <c r="BR444" s="151"/>
      <c r="BS444" s="151"/>
      <c r="BT444" s="151"/>
    </row>
    <row r="445" customFormat="false" ht="12.75" hidden="false" customHeight="false" outlineLevel="0" collapsed="false">
      <c r="D445" s="142"/>
      <c r="E445" s="142"/>
      <c r="T445" s="143"/>
      <c r="AU445" s="146"/>
      <c r="AX445" s="180"/>
      <c r="AY445" s="180"/>
      <c r="AZ445" s="155"/>
      <c r="BF445" s="155"/>
      <c r="BG445" s="155"/>
      <c r="BH445" s="155"/>
      <c r="BI445" s="153"/>
      <c r="BL445" s="204"/>
      <c r="BM445" s="204"/>
      <c r="BQ445" s="151"/>
      <c r="BR445" s="151"/>
      <c r="BS445" s="151"/>
      <c r="BT445" s="151"/>
    </row>
    <row r="446" customFormat="false" ht="12.75" hidden="false" customHeight="false" outlineLevel="0" collapsed="false">
      <c r="D446" s="142"/>
      <c r="E446" s="142"/>
      <c r="T446" s="143"/>
      <c r="AU446" s="146"/>
      <c r="AX446" s="180"/>
      <c r="AY446" s="180"/>
      <c r="AZ446" s="155"/>
      <c r="BF446" s="155"/>
      <c r="BG446" s="155"/>
      <c r="BH446" s="155"/>
      <c r="BI446" s="153"/>
      <c r="BL446" s="204"/>
      <c r="BM446" s="204"/>
      <c r="BQ446" s="151"/>
      <c r="BR446" s="151"/>
      <c r="BS446" s="151"/>
      <c r="BT446" s="151"/>
    </row>
    <row r="447" customFormat="false" ht="12.75" hidden="false" customHeight="false" outlineLevel="0" collapsed="false">
      <c r="D447" s="142"/>
      <c r="E447" s="142"/>
      <c r="T447" s="143"/>
      <c r="AU447" s="146"/>
      <c r="AX447" s="180"/>
      <c r="AY447" s="180"/>
      <c r="AZ447" s="155"/>
      <c r="BF447" s="155"/>
      <c r="BG447" s="155"/>
      <c r="BH447" s="155"/>
      <c r="BI447" s="153"/>
      <c r="BL447" s="204"/>
      <c r="BM447" s="204"/>
      <c r="BQ447" s="151"/>
      <c r="BR447" s="151"/>
      <c r="BS447" s="151"/>
      <c r="BT447" s="151"/>
    </row>
    <row r="448" customFormat="false" ht="12.75" hidden="false" customHeight="false" outlineLevel="0" collapsed="false">
      <c r="D448" s="142"/>
      <c r="E448" s="142"/>
      <c r="T448" s="143"/>
      <c r="AU448" s="146"/>
      <c r="AX448" s="180"/>
      <c r="AY448" s="180"/>
      <c r="AZ448" s="155"/>
      <c r="BF448" s="155"/>
      <c r="BG448" s="155"/>
      <c r="BH448" s="155"/>
      <c r="BI448" s="153"/>
      <c r="BL448" s="204"/>
      <c r="BM448" s="204"/>
      <c r="BQ448" s="151"/>
      <c r="BR448" s="151"/>
      <c r="BS448" s="151"/>
      <c r="BT448" s="151"/>
    </row>
    <row r="449" customFormat="false" ht="12.75" hidden="false" customHeight="false" outlineLevel="0" collapsed="false">
      <c r="D449" s="142"/>
      <c r="E449" s="142"/>
      <c r="T449" s="143"/>
      <c r="AU449" s="146"/>
      <c r="AX449" s="180"/>
      <c r="AY449" s="180"/>
      <c r="AZ449" s="155"/>
      <c r="BF449" s="155"/>
      <c r="BG449" s="155"/>
      <c r="BH449" s="155"/>
      <c r="BI449" s="153"/>
      <c r="BL449" s="204"/>
      <c r="BM449" s="204"/>
      <c r="BQ449" s="151"/>
      <c r="BR449" s="151"/>
      <c r="BS449" s="151"/>
      <c r="BT449" s="151"/>
    </row>
    <row r="450" customFormat="false" ht="12.75" hidden="false" customHeight="false" outlineLevel="0" collapsed="false">
      <c r="D450" s="142"/>
      <c r="E450" s="142"/>
      <c r="T450" s="143"/>
      <c r="AU450" s="146"/>
      <c r="AX450" s="180"/>
      <c r="AY450" s="180"/>
      <c r="AZ450" s="155"/>
      <c r="BF450" s="155"/>
      <c r="BG450" s="155"/>
      <c r="BH450" s="155"/>
      <c r="BI450" s="153"/>
      <c r="BL450" s="204"/>
      <c r="BM450" s="204"/>
      <c r="BQ450" s="151"/>
      <c r="BR450" s="151"/>
      <c r="BS450" s="151"/>
      <c r="BT450" s="151"/>
    </row>
    <row r="451" customFormat="false" ht="12.75" hidden="false" customHeight="false" outlineLevel="0" collapsed="false">
      <c r="D451" s="142"/>
      <c r="E451" s="142"/>
      <c r="T451" s="143"/>
      <c r="AU451" s="146"/>
      <c r="AX451" s="180"/>
      <c r="AY451" s="180"/>
      <c r="AZ451" s="155"/>
      <c r="BF451" s="155"/>
      <c r="BG451" s="155"/>
      <c r="BH451" s="155"/>
      <c r="BI451" s="153"/>
      <c r="BL451" s="204"/>
      <c r="BM451" s="204"/>
      <c r="BQ451" s="151"/>
      <c r="BR451" s="151"/>
      <c r="BS451" s="151"/>
      <c r="BT451" s="151"/>
    </row>
    <row r="452" customFormat="false" ht="12.75" hidden="false" customHeight="false" outlineLevel="0" collapsed="false">
      <c r="D452" s="142"/>
      <c r="E452" s="142"/>
      <c r="T452" s="143"/>
      <c r="AU452" s="146"/>
      <c r="AX452" s="180"/>
      <c r="AY452" s="180"/>
      <c r="AZ452" s="155"/>
      <c r="BF452" s="155"/>
      <c r="BG452" s="155"/>
      <c r="BH452" s="155"/>
      <c r="BI452" s="153"/>
      <c r="BL452" s="204"/>
      <c r="BM452" s="204"/>
      <c r="BQ452" s="151"/>
      <c r="BR452" s="151"/>
      <c r="BS452" s="151"/>
      <c r="BT452" s="151"/>
    </row>
    <row r="453" customFormat="false" ht="12.75" hidden="false" customHeight="false" outlineLevel="0" collapsed="false">
      <c r="D453" s="142"/>
      <c r="E453" s="142"/>
      <c r="T453" s="143"/>
      <c r="AU453" s="146"/>
      <c r="AX453" s="180"/>
      <c r="AY453" s="180"/>
      <c r="AZ453" s="155"/>
      <c r="BF453" s="155"/>
      <c r="BG453" s="155"/>
      <c r="BH453" s="155"/>
      <c r="BI453" s="153"/>
      <c r="BL453" s="204"/>
      <c r="BM453" s="204"/>
      <c r="BQ453" s="151"/>
      <c r="BR453" s="151"/>
      <c r="BS453" s="151"/>
      <c r="BT453" s="151"/>
    </row>
    <row r="454" customFormat="false" ht="12.75" hidden="false" customHeight="false" outlineLevel="0" collapsed="false">
      <c r="D454" s="142"/>
      <c r="E454" s="142"/>
      <c r="T454" s="143"/>
      <c r="AU454" s="146"/>
      <c r="AX454" s="180"/>
      <c r="AY454" s="180"/>
      <c r="AZ454" s="155"/>
      <c r="BF454" s="155"/>
      <c r="BG454" s="155"/>
      <c r="BH454" s="155"/>
      <c r="BI454" s="153"/>
      <c r="BL454" s="204"/>
      <c r="BM454" s="204"/>
      <c r="BQ454" s="151"/>
      <c r="BR454" s="151"/>
      <c r="BS454" s="151"/>
      <c r="BT454" s="151"/>
    </row>
    <row r="455" customFormat="false" ht="12.75" hidden="false" customHeight="false" outlineLevel="0" collapsed="false">
      <c r="D455" s="142"/>
      <c r="E455" s="142"/>
      <c r="T455" s="143"/>
      <c r="AU455" s="146"/>
      <c r="AX455" s="180"/>
      <c r="AY455" s="180"/>
      <c r="AZ455" s="155"/>
      <c r="BF455" s="155"/>
      <c r="BG455" s="155"/>
      <c r="BH455" s="155"/>
      <c r="BI455" s="153"/>
      <c r="BL455" s="204"/>
      <c r="BM455" s="204"/>
      <c r="BQ455" s="151"/>
      <c r="BR455" s="151"/>
      <c r="BS455" s="151"/>
      <c r="BT455" s="151"/>
    </row>
    <row r="456" customFormat="false" ht="12.75" hidden="false" customHeight="false" outlineLevel="0" collapsed="false">
      <c r="D456" s="142"/>
      <c r="E456" s="142"/>
      <c r="T456" s="143"/>
      <c r="AU456" s="146"/>
      <c r="AX456" s="180"/>
      <c r="AY456" s="180"/>
      <c r="AZ456" s="155"/>
      <c r="BF456" s="155"/>
      <c r="BG456" s="155"/>
      <c r="BH456" s="155"/>
      <c r="BI456" s="153"/>
      <c r="BL456" s="204"/>
      <c r="BM456" s="204"/>
      <c r="BQ456" s="151"/>
      <c r="BR456" s="151"/>
      <c r="BS456" s="151"/>
      <c r="BT456" s="151"/>
    </row>
    <row r="457" customFormat="false" ht="12.75" hidden="false" customHeight="false" outlineLevel="0" collapsed="false">
      <c r="D457" s="142"/>
      <c r="E457" s="142"/>
      <c r="T457" s="143"/>
      <c r="AU457" s="146"/>
      <c r="AX457" s="180"/>
      <c r="AY457" s="180"/>
      <c r="AZ457" s="155"/>
      <c r="BF457" s="155"/>
      <c r="BG457" s="155"/>
      <c r="BH457" s="155"/>
      <c r="BI457" s="153"/>
      <c r="BL457" s="204"/>
      <c r="BM457" s="204"/>
      <c r="BQ457" s="151"/>
      <c r="BR457" s="151"/>
      <c r="BS457" s="151"/>
      <c r="BT457" s="151"/>
    </row>
    <row r="458" customFormat="false" ht="12.75" hidden="false" customHeight="false" outlineLevel="0" collapsed="false">
      <c r="D458" s="142"/>
      <c r="E458" s="142"/>
      <c r="T458" s="143"/>
      <c r="AU458" s="146"/>
      <c r="AX458" s="180"/>
      <c r="AY458" s="180"/>
      <c r="AZ458" s="155"/>
      <c r="BF458" s="155"/>
      <c r="BG458" s="155"/>
      <c r="BH458" s="155"/>
      <c r="BI458" s="153"/>
      <c r="BL458" s="204"/>
      <c r="BM458" s="204"/>
      <c r="BQ458" s="151"/>
      <c r="BR458" s="151"/>
      <c r="BS458" s="151"/>
      <c r="BT458" s="151"/>
    </row>
    <row r="459" customFormat="false" ht="12.75" hidden="false" customHeight="false" outlineLevel="0" collapsed="false">
      <c r="D459" s="142"/>
      <c r="E459" s="142"/>
      <c r="T459" s="143"/>
      <c r="AU459" s="146"/>
      <c r="AX459" s="180"/>
      <c r="AY459" s="180"/>
      <c r="AZ459" s="155"/>
      <c r="BF459" s="155"/>
      <c r="BG459" s="155"/>
      <c r="BH459" s="155"/>
      <c r="BI459" s="153"/>
      <c r="BL459" s="204"/>
      <c r="BM459" s="204"/>
      <c r="BQ459" s="151"/>
      <c r="BR459" s="151"/>
      <c r="BS459" s="151"/>
      <c r="BT459" s="151"/>
    </row>
    <row r="460" customFormat="false" ht="12.75" hidden="false" customHeight="false" outlineLevel="0" collapsed="false">
      <c r="D460" s="142"/>
      <c r="E460" s="142"/>
      <c r="T460" s="143"/>
      <c r="AU460" s="146"/>
      <c r="AX460" s="180"/>
      <c r="AY460" s="180"/>
      <c r="AZ460" s="155"/>
      <c r="BF460" s="155"/>
      <c r="BG460" s="155"/>
      <c r="BH460" s="155"/>
      <c r="BI460" s="153"/>
      <c r="BL460" s="204"/>
      <c r="BM460" s="204"/>
      <c r="BQ460" s="151"/>
      <c r="BR460" s="151"/>
      <c r="BS460" s="151"/>
      <c r="BT460" s="151"/>
    </row>
    <row r="461" customFormat="false" ht="12.75" hidden="false" customHeight="false" outlineLevel="0" collapsed="false">
      <c r="D461" s="142"/>
      <c r="E461" s="142"/>
      <c r="T461" s="143"/>
      <c r="AU461" s="146"/>
      <c r="AX461" s="180"/>
      <c r="AY461" s="180"/>
      <c r="AZ461" s="155"/>
      <c r="BF461" s="155"/>
      <c r="BG461" s="155"/>
      <c r="BH461" s="155"/>
      <c r="BI461" s="153"/>
      <c r="BL461" s="204"/>
      <c r="BM461" s="204"/>
      <c r="BQ461" s="151"/>
      <c r="BR461" s="151"/>
      <c r="BS461" s="151"/>
      <c r="BT461" s="151"/>
    </row>
    <row r="462" customFormat="false" ht="12.75" hidden="false" customHeight="false" outlineLevel="0" collapsed="false">
      <c r="D462" s="142"/>
      <c r="E462" s="142"/>
      <c r="T462" s="143"/>
      <c r="AU462" s="146"/>
      <c r="AX462" s="180"/>
      <c r="AY462" s="180"/>
      <c r="AZ462" s="155"/>
      <c r="BF462" s="155"/>
      <c r="BG462" s="155"/>
      <c r="BH462" s="155"/>
      <c r="BI462" s="153"/>
      <c r="BL462" s="204"/>
      <c r="BM462" s="204"/>
      <c r="BQ462" s="151"/>
      <c r="BR462" s="151"/>
      <c r="BS462" s="151"/>
      <c r="BT462" s="151"/>
    </row>
    <row r="463" customFormat="false" ht="12.75" hidden="false" customHeight="false" outlineLevel="0" collapsed="false">
      <c r="D463" s="142"/>
      <c r="E463" s="142"/>
      <c r="T463" s="143"/>
      <c r="AU463" s="146"/>
      <c r="AX463" s="180"/>
      <c r="AY463" s="180"/>
      <c r="AZ463" s="155"/>
      <c r="BF463" s="155"/>
      <c r="BG463" s="155"/>
      <c r="BH463" s="155"/>
      <c r="BI463" s="153"/>
      <c r="BL463" s="204"/>
      <c r="BM463" s="204"/>
      <c r="BQ463" s="151"/>
      <c r="BR463" s="151"/>
      <c r="BS463" s="151"/>
      <c r="BT463" s="151"/>
    </row>
    <row r="464" customFormat="false" ht="12.75" hidden="false" customHeight="false" outlineLevel="0" collapsed="false">
      <c r="D464" s="142"/>
      <c r="E464" s="142"/>
      <c r="T464" s="143"/>
      <c r="AU464" s="146"/>
      <c r="AX464" s="180"/>
      <c r="AY464" s="180"/>
      <c r="AZ464" s="155"/>
      <c r="BF464" s="155"/>
      <c r="BG464" s="155"/>
      <c r="BH464" s="155"/>
      <c r="BI464" s="153"/>
      <c r="BL464" s="204"/>
      <c r="BM464" s="204"/>
      <c r="BQ464" s="151"/>
      <c r="BR464" s="151"/>
      <c r="BS464" s="151"/>
      <c r="BT464" s="151"/>
    </row>
    <row r="465" customFormat="false" ht="12.75" hidden="false" customHeight="false" outlineLevel="0" collapsed="false">
      <c r="D465" s="142"/>
      <c r="E465" s="142"/>
      <c r="T465" s="143"/>
      <c r="AU465" s="146"/>
      <c r="AX465" s="180"/>
      <c r="AY465" s="180"/>
      <c r="AZ465" s="155"/>
      <c r="BF465" s="155"/>
      <c r="BG465" s="155"/>
      <c r="BH465" s="155"/>
      <c r="BI465" s="153"/>
      <c r="BL465" s="204"/>
      <c r="BM465" s="204"/>
      <c r="BQ465" s="151"/>
      <c r="BR465" s="151"/>
      <c r="BS465" s="151"/>
      <c r="BT465" s="151"/>
    </row>
    <row r="466" customFormat="false" ht="12.75" hidden="false" customHeight="false" outlineLevel="0" collapsed="false">
      <c r="D466" s="142"/>
      <c r="E466" s="142"/>
      <c r="T466" s="143"/>
      <c r="AU466" s="146"/>
      <c r="AX466" s="180"/>
      <c r="AY466" s="180"/>
      <c r="AZ466" s="155"/>
      <c r="BF466" s="155"/>
      <c r="BG466" s="155"/>
      <c r="BH466" s="155"/>
      <c r="BI466" s="153"/>
      <c r="BL466" s="204"/>
      <c r="BM466" s="204"/>
      <c r="BQ466" s="151"/>
      <c r="BR466" s="151"/>
      <c r="BS466" s="151"/>
      <c r="BT466" s="151"/>
    </row>
    <row r="467" customFormat="false" ht="12.75" hidden="false" customHeight="false" outlineLevel="0" collapsed="false">
      <c r="D467" s="142"/>
      <c r="E467" s="142"/>
      <c r="T467" s="143"/>
      <c r="AU467" s="146"/>
      <c r="AX467" s="180"/>
      <c r="AY467" s="180"/>
      <c r="AZ467" s="155"/>
      <c r="BF467" s="155"/>
      <c r="BG467" s="155"/>
      <c r="BH467" s="155"/>
      <c r="BI467" s="153"/>
      <c r="BL467" s="204"/>
      <c r="BM467" s="204"/>
      <c r="BQ467" s="151"/>
      <c r="BR467" s="151"/>
      <c r="BS467" s="151"/>
      <c r="BT467" s="151"/>
    </row>
    <row r="468" customFormat="false" ht="12.75" hidden="false" customHeight="false" outlineLevel="0" collapsed="false">
      <c r="D468" s="142"/>
      <c r="E468" s="142"/>
      <c r="T468" s="143"/>
      <c r="AU468" s="146"/>
      <c r="AX468" s="180"/>
      <c r="AY468" s="180"/>
      <c r="AZ468" s="155"/>
      <c r="BF468" s="155"/>
      <c r="BG468" s="155"/>
      <c r="BH468" s="155"/>
      <c r="BI468" s="153"/>
      <c r="BL468" s="204"/>
      <c r="BM468" s="204"/>
      <c r="BQ468" s="151"/>
      <c r="BR468" s="151"/>
      <c r="BS468" s="151"/>
      <c r="BT468" s="151"/>
    </row>
    <row r="469" customFormat="false" ht="12.75" hidden="false" customHeight="false" outlineLevel="0" collapsed="false">
      <c r="D469" s="142"/>
      <c r="E469" s="142"/>
      <c r="T469" s="143"/>
      <c r="AU469" s="146"/>
      <c r="AX469" s="180"/>
      <c r="AY469" s="180"/>
      <c r="AZ469" s="155"/>
      <c r="BF469" s="155"/>
      <c r="BG469" s="155"/>
      <c r="BH469" s="155"/>
      <c r="BI469" s="153"/>
      <c r="BL469" s="204"/>
      <c r="BM469" s="204"/>
      <c r="BQ469" s="151"/>
      <c r="BR469" s="151"/>
      <c r="BS469" s="151"/>
      <c r="BT469" s="151"/>
    </row>
    <row r="470" customFormat="false" ht="12.75" hidden="false" customHeight="false" outlineLevel="0" collapsed="false">
      <c r="D470" s="142"/>
      <c r="E470" s="142"/>
      <c r="T470" s="143"/>
      <c r="AU470" s="146"/>
      <c r="AX470" s="180"/>
      <c r="AY470" s="180"/>
      <c r="AZ470" s="155"/>
      <c r="BF470" s="155"/>
      <c r="BG470" s="155"/>
      <c r="BH470" s="155"/>
      <c r="BI470" s="153"/>
      <c r="BL470" s="204"/>
      <c r="BM470" s="204"/>
      <c r="BQ470" s="151"/>
      <c r="BR470" s="151"/>
      <c r="BS470" s="151"/>
      <c r="BT470" s="151"/>
    </row>
    <row r="471" customFormat="false" ht="12.75" hidden="false" customHeight="false" outlineLevel="0" collapsed="false">
      <c r="D471" s="142"/>
      <c r="E471" s="142"/>
      <c r="T471" s="143"/>
      <c r="AU471" s="146"/>
      <c r="AX471" s="180"/>
      <c r="AY471" s="180"/>
      <c r="AZ471" s="155"/>
      <c r="BF471" s="155"/>
      <c r="BG471" s="155"/>
      <c r="BH471" s="155"/>
      <c r="BI471" s="153"/>
      <c r="BL471" s="204"/>
      <c r="BM471" s="204"/>
      <c r="BQ471" s="151"/>
      <c r="BR471" s="151"/>
      <c r="BS471" s="151"/>
      <c r="BT471" s="151"/>
    </row>
    <row r="472" customFormat="false" ht="12.75" hidden="false" customHeight="false" outlineLevel="0" collapsed="false">
      <c r="D472" s="142"/>
      <c r="E472" s="142"/>
      <c r="T472" s="143"/>
      <c r="AU472" s="146"/>
      <c r="AX472" s="180"/>
      <c r="AY472" s="180"/>
      <c r="AZ472" s="155"/>
      <c r="BF472" s="155"/>
      <c r="BG472" s="155"/>
      <c r="BH472" s="155"/>
      <c r="BI472" s="153"/>
      <c r="BL472" s="204"/>
      <c r="BM472" s="204"/>
      <c r="BQ472" s="151"/>
      <c r="BR472" s="151"/>
      <c r="BS472" s="151"/>
      <c r="BT472" s="151"/>
    </row>
    <row r="473" customFormat="false" ht="12.75" hidden="false" customHeight="false" outlineLevel="0" collapsed="false">
      <c r="D473" s="142"/>
      <c r="E473" s="142"/>
      <c r="T473" s="143"/>
      <c r="AU473" s="146"/>
      <c r="AX473" s="180"/>
      <c r="AY473" s="180"/>
      <c r="AZ473" s="155"/>
      <c r="BF473" s="155"/>
      <c r="BG473" s="155"/>
      <c r="BH473" s="155"/>
      <c r="BI473" s="153"/>
      <c r="BL473" s="204"/>
      <c r="BM473" s="204"/>
      <c r="BQ473" s="151"/>
      <c r="BR473" s="151"/>
      <c r="BS473" s="151"/>
      <c r="BT473" s="151"/>
    </row>
    <row r="474" customFormat="false" ht="12.75" hidden="false" customHeight="false" outlineLevel="0" collapsed="false">
      <c r="D474" s="142"/>
      <c r="E474" s="142"/>
      <c r="T474" s="143"/>
      <c r="AU474" s="146"/>
      <c r="AX474" s="180"/>
      <c r="AY474" s="180"/>
      <c r="AZ474" s="155"/>
      <c r="BF474" s="155"/>
      <c r="BG474" s="155"/>
      <c r="BH474" s="155"/>
      <c r="BI474" s="153"/>
      <c r="BL474" s="204"/>
      <c r="BM474" s="204"/>
      <c r="BQ474" s="151"/>
      <c r="BR474" s="151"/>
      <c r="BS474" s="151"/>
      <c r="BT474" s="151"/>
    </row>
    <row r="475" customFormat="false" ht="12.75" hidden="false" customHeight="false" outlineLevel="0" collapsed="false">
      <c r="D475" s="142"/>
      <c r="E475" s="142"/>
      <c r="T475" s="143"/>
      <c r="AU475" s="146"/>
      <c r="AX475" s="180"/>
      <c r="AY475" s="180"/>
      <c r="AZ475" s="155"/>
      <c r="BF475" s="155"/>
      <c r="BG475" s="155"/>
      <c r="BH475" s="155"/>
      <c r="BI475" s="153"/>
      <c r="BL475" s="204"/>
      <c r="BM475" s="204"/>
      <c r="BQ475" s="151"/>
      <c r="BR475" s="151"/>
      <c r="BS475" s="151"/>
      <c r="BT475" s="151"/>
    </row>
    <row r="476" customFormat="false" ht="12.75" hidden="false" customHeight="false" outlineLevel="0" collapsed="false">
      <c r="D476" s="142"/>
      <c r="E476" s="142"/>
      <c r="T476" s="143"/>
      <c r="AU476" s="146"/>
      <c r="AX476" s="180"/>
      <c r="AY476" s="180"/>
      <c r="AZ476" s="155"/>
      <c r="BF476" s="155"/>
      <c r="BG476" s="155"/>
      <c r="BH476" s="155"/>
      <c r="BI476" s="153"/>
      <c r="BL476" s="204"/>
      <c r="BM476" s="204"/>
      <c r="BQ476" s="151"/>
      <c r="BR476" s="151"/>
      <c r="BS476" s="151"/>
      <c r="BT476" s="151"/>
    </row>
    <row r="477" customFormat="false" ht="12.75" hidden="false" customHeight="false" outlineLevel="0" collapsed="false">
      <c r="D477" s="142"/>
      <c r="E477" s="142"/>
      <c r="T477" s="143"/>
      <c r="AU477" s="146"/>
      <c r="AX477" s="180"/>
      <c r="AY477" s="180"/>
      <c r="AZ477" s="155"/>
      <c r="BF477" s="155"/>
      <c r="BG477" s="155"/>
      <c r="BH477" s="155"/>
      <c r="BI477" s="153"/>
      <c r="BL477" s="204"/>
      <c r="BM477" s="204"/>
      <c r="BQ477" s="151"/>
      <c r="BR477" s="151"/>
      <c r="BS477" s="151"/>
      <c r="BT477" s="151"/>
    </row>
    <row r="478" customFormat="false" ht="12.75" hidden="false" customHeight="false" outlineLevel="0" collapsed="false">
      <c r="D478" s="142"/>
      <c r="E478" s="142"/>
      <c r="T478" s="143"/>
      <c r="AU478" s="146"/>
      <c r="AX478" s="180"/>
      <c r="AY478" s="180"/>
      <c r="AZ478" s="155"/>
      <c r="BF478" s="155"/>
      <c r="BG478" s="155"/>
      <c r="BH478" s="155"/>
      <c r="BI478" s="153"/>
      <c r="BL478" s="204"/>
      <c r="BM478" s="204"/>
      <c r="BQ478" s="151"/>
      <c r="BR478" s="151"/>
      <c r="BS478" s="151"/>
      <c r="BT478" s="151"/>
    </row>
    <row r="479" customFormat="false" ht="12.75" hidden="false" customHeight="false" outlineLevel="0" collapsed="false">
      <c r="D479" s="142"/>
      <c r="E479" s="142"/>
      <c r="T479" s="143"/>
      <c r="AU479" s="146"/>
      <c r="AX479" s="180"/>
      <c r="AY479" s="180"/>
      <c r="AZ479" s="155"/>
      <c r="BF479" s="155"/>
      <c r="BG479" s="155"/>
      <c r="BH479" s="155"/>
      <c r="BI479" s="153"/>
      <c r="BL479" s="204"/>
      <c r="BM479" s="204"/>
      <c r="BQ479" s="151"/>
      <c r="BR479" s="151"/>
      <c r="BS479" s="151"/>
      <c r="BT479" s="151"/>
    </row>
    <row r="480" customFormat="false" ht="12.75" hidden="false" customHeight="false" outlineLevel="0" collapsed="false">
      <c r="D480" s="142"/>
      <c r="E480" s="142"/>
      <c r="T480" s="143"/>
      <c r="AU480" s="146"/>
      <c r="AX480" s="180"/>
      <c r="AY480" s="180"/>
      <c r="AZ480" s="155"/>
      <c r="BF480" s="155"/>
      <c r="BG480" s="155"/>
      <c r="BH480" s="155"/>
      <c r="BI480" s="153"/>
      <c r="BL480" s="204"/>
      <c r="BM480" s="204"/>
      <c r="BQ480" s="151"/>
      <c r="BR480" s="151"/>
      <c r="BS480" s="151"/>
      <c r="BT480" s="151"/>
    </row>
    <row r="481" customFormat="false" ht="12.75" hidden="false" customHeight="false" outlineLevel="0" collapsed="false">
      <c r="D481" s="142"/>
      <c r="E481" s="142"/>
      <c r="T481" s="143"/>
      <c r="AU481" s="146"/>
      <c r="AX481" s="180"/>
      <c r="AY481" s="180"/>
      <c r="AZ481" s="155"/>
      <c r="BF481" s="155"/>
      <c r="BG481" s="155"/>
      <c r="BH481" s="155"/>
      <c r="BI481" s="153"/>
      <c r="BL481" s="204"/>
      <c r="BM481" s="204"/>
      <c r="BQ481" s="151"/>
      <c r="BR481" s="151"/>
      <c r="BS481" s="151"/>
      <c r="BT481" s="151"/>
    </row>
    <row r="482" customFormat="false" ht="12.75" hidden="false" customHeight="false" outlineLevel="0" collapsed="false">
      <c r="D482" s="142"/>
      <c r="E482" s="142"/>
      <c r="T482" s="143"/>
      <c r="AU482" s="146"/>
      <c r="AX482" s="180"/>
      <c r="AY482" s="180"/>
      <c r="AZ482" s="155"/>
      <c r="BF482" s="155"/>
      <c r="BG482" s="155"/>
      <c r="BH482" s="155"/>
      <c r="BI482" s="153"/>
      <c r="BL482" s="204"/>
      <c r="BM482" s="204"/>
      <c r="BQ482" s="151"/>
      <c r="BR482" s="151"/>
      <c r="BS482" s="151"/>
      <c r="BT482" s="151"/>
    </row>
    <row r="483" customFormat="false" ht="12.75" hidden="false" customHeight="false" outlineLevel="0" collapsed="false">
      <c r="D483" s="142"/>
      <c r="E483" s="142"/>
      <c r="T483" s="143"/>
      <c r="AU483" s="146"/>
      <c r="AX483" s="180"/>
      <c r="AY483" s="180"/>
      <c r="AZ483" s="155"/>
      <c r="BF483" s="155"/>
      <c r="BG483" s="155"/>
      <c r="BH483" s="155"/>
      <c r="BI483" s="153"/>
      <c r="BL483" s="204"/>
      <c r="BM483" s="204"/>
      <c r="BQ483" s="151"/>
      <c r="BR483" s="151"/>
      <c r="BS483" s="151"/>
      <c r="BT483" s="151"/>
    </row>
    <row r="484" customFormat="false" ht="12.75" hidden="false" customHeight="false" outlineLevel="0" collapsed="false">
      <c r="D484" s="142"/>
      <c r="E484" s="142"/>
      <c r="T484" s="143"/>
      <c r="AU484" s="146"/>
      <c r="AX484" s="180"/>
      <c r="AY484" s="180"/>
      <c r="AZ484" s="155"/>
      <c r="BF484" s="155"/>
      <c r="BG484" s="155"/>
      <c r="BH484" s="155"/>
      <c r="BI484" s="153"/>
      <c r="BL484" s="204"/>
      <c r="BM484" s="204"/>
      <c r="BQ484" s="151"/>
      <c r="BR484" s="151"/>
      <c r="BS484" s="151"/>
      <c r="BT484" s="151"/>
    </row>
    <row r="485" customFormat="false" ht="12.75" hidden="false" customHeight="false" outlineLevel="0" collapsed="false">
      <c r="D485" s="142"/>
      <c r="E485" s="142"/>
      <c r="T485" s="143"/>
      <c r="AU485" s="146"/>
      <c r="AX485" s="180"/>
      <c r="AY485" s="180"/>
      <c r="AZ485" s="155"/>
      <c r="BF485" s="155"/>
      <c r="BG485" s="155"/>
      <c r="BH485" s="155"/>
      <c r="BI485" s="153"/>
      <c r="BL485" s="204"/>
      <c r="BM485" s="204"/>
      <c r="BQ485" s="151"/>
      <c r="BR485" s="151"/>
      <c r="BS485" s="151"/>
      <c r="BT485" s="151"/>
    </row>
    <row r="486" customFormat="false" ht="12.75" hidden="false" customHeight="false" outlineLevel="0" collapsed="false">
      <c r="D486" s="142"/>
      <c r="E486" s="142"/>
      <c r="T486" s="143"/>
      <c r="AU486" s="146"/>
      <c r="AX486" s="180"/>
      <c r="AY486" s="180"/>
      <c r="AZ486" s="155"/>
      <c r="BF486" s="155"/>
      <c r="BG486" s="155"/>
      <c r="BH486" s="155"/>
      <c r="BI486" s="153"/>
      <c r="BL486" s="204"/>
      <c r="BM486" s="204"/>
      <c r="BQ486" s="151"/>
      <c r="BR486" s="151"/>
      <c r="BS486" s="151"/>
      <c r="BT486" s="151"/>
    </row>
    <row r="487" customFormat="false" ht="12.75" hidden="false" customHeight="false" outlineLevel="0" collapsed="false">
      <c r="D487" s="142"/>
      <c r="E487" s="142"/>
      <c r="T487" s="143"/>
      <c r="AU487" s="146"/>
      <c r="AX487" s="180"/>
      <c r="AY487" s="180"/>
      <c r="AZ487" s="155"/>
      <c r="BF487" s="155"/>
      <c r="BG487" s="155"/>
      <c r="BH487" s="155"/>
      <c r="BI487" s="153"/>
      <c r="BL487" s="204"/>
      <c r="BM487" s="204"/>
      <c r="BQ487" s="151"/>
      <c r="BR487" s="151"/>
      <c r="BS487" s="151"/>
      <c r="BT487" s="151"/>
    </row>
    <row r="488" customFormat="false" ht="12.75" hidden="false" customHeight="false" outlineLevel="0" collapsed="false">
      <c r="D488" s="142"/>
      <c r="E488" s="142"/>
      <c r="T488" s="143"/>
      <c r="AU488" s="146"/>
      <c r="AX488" s="180"/>
      <c r="AY488" s="180"/>
      <c r="AZ488" s="155"/>
      <c r="BF488" s="155"/>
      <c r="BG488" s="155"/>
      <c r="BH488" s="155"/>
      <c r="BI488" s="153"/>
      <c r="BL488" s="204"/>
      <c r="BM488" s="204"/>
      <c r="BQ488" s="151"/>
      <c r="BR488" s="151"/>
      <c r="BS488" s="151"/>
      <c r="BT488" s="151"/>
    </row>
    <row r="489" customFormat="false" ht="12.75" hidden="false" customHeight="false" outlineLevel="0" collapsed="false">
      <c r="D489" s="142"/>
      <c r="E489" s="142"/>
      <c r="T489" s="143"/>
      <c r="AU489" s="146"/>
      <c r="AX489" s="180"/>
      <c r="AY489" s="180"/>
      <c r="AZ489" s="155"/>
      <c r="BF489" s="155"/>
      <c r="BG489" s="155"/>
      <c r="BH489" s="155"/>
      <c r="BI489" s="153"/>
      <c r="BL489" s="204"/>
      <c r="BM489" s="204"/>
      <c r="BQ489" s="151"/>
      <c r="BR489" s="151"/>
      <c r="BS489" s="151"/>
      <c r="BT489" s="151"/>
    </row>
    <row r="490" customFormat="false" ht="12.75" hidden="false" customHeight="false" outlineLevel="0" collapsed="false">
      <c r="D490" s="142"/>
      <c r="E490" s="142"/>
      <c r="T490" s="143"/>
      <c r="AU490" s="146"/>
      <c r="AX490" s="180"/>
      <c r="AY490" s="180"/>
      <c r="AZ490" s="155"/>
      <c r="BF490" s="155"/>
      <c r="BG490" s="155"/>
      <c r="BH490" s="155"/>
      <c r="BI490" s="153"/>
      <c r="BL490" s="204"/>
      <c r="BM490" s="204"/>
      <c r="BQ490" s="151"/>
      <c r="BR490" s="151"/>
      <c r="BS490" s="151"/>
      <c r="BT490" s="151"/>
    </row>
    <row r="491" customFormat="false" ht="12.75" hidden="false" customHeight="false" outlineLevel="0" collapsed="false">
      <c r="D491" s="142"/>
      <c r="E491" s="142"/>
      <c r="T491" s="143"/>
      <c r="AU491" s="146"/>
      <c r="AX491" s="180"/>
      <c r="AY491" s="180"/>
      <c r="AZ491" s="155"/>
      <c r="BF491" s="155"/>
      <c r="BG491" s="155"/>
      <c r="BH491" s="155"/>
      <c r="BI491" s="153"/>
      <c r="BL491" s="204"/>
      <c r="BM491" s="204"/>
      <c r="BQ491" s="151"/>
      <c r="BR491" s="151"/>
      <c r="BS491" s="151"/>
      <c r="BT491" s="151"/>
    </row>
    <row r="492" customFormat="false" ht="12.75" hidden="false" customHeight="false" outlineLevel="0" collapsed="false">
      <c r="D492" s="142"/>
      <c r="E492" s="142"/>
      <c r="T492" s="143"/>
      <c r="AU492" s="146"/>
      <c r="AX492" s="180"/>
      <c r="AY492" s="180"/>
      <c r="AZ492" s="155"/>
      <c r="BF492" s="155"/>
      <c r="BG492" s="155"/>
      <c r="BH492" s="155"/>
      <c r="BI492" s="153"/>
      <c r="BL492" s="204"/>
      <c r="BM492" s="204"/>
      <c r="BQ492" s="151"/>
      <c r="BR492" s="151"/>
      <c r="BS492" s="151"/>
      <c r="BT492" s="151"/>
    </row>
    <row r="493" customFormat="false" ht="12.75" hidden="false" customHeight="false" outlineLevel="0" collapsed="false">
      <c r="D493" s="142"/>
      <c r="E493" s="142"/>
      <c r="T493" s="143"/>
      <c r="AU493" s="146"/>
      <c r="AX493" s="180"/>
      <c r="AY493" s="180"/>
      <c r="AZ493" s="155"/>
      <c r="BF493" s="155"/>
      <c r="BG493" s="155"/>
      <c r="BH493" s="155"/>
      <c r="BI493" s="153"/>
      <c r="BL493" s="204"/>
      <c r="BM493" s="204"/>
      <c r="BQ493" s="151"/>
      <c r="BR493" s="151"/>
      <c r="BS493" s="151"/>
      <c r="BT493" s="151"/>
    </row>
    <row r="494" customFormat="false" ht="12.75" hidden="false" customHeight="false" outlineLevel="0" collapsed="false">
      <c r="D494" s="142"/>
      <c r="E494" s="142"/>
      <c r="T494" s="143"/>
      <c r="AU494" s="146"/>
      <c r="AX494" s="180"/>
      <c r="AY494" s="180"/>
      <c r="AZ494" s="155"/>
      <c r="BF494" s="155"/>
      <c r="BG494" s="155"/>
      <c r="BH494" s="155"/>
      <c r="BI494" s="153"/>
      <c r="BL494" s="204"/>
      <c r="BM494" s="204"/>
      <c r="BQ494" s="151"/>
      <c r="BR494" s="151"/>
      <c r="BS494" s="151"/>
      <c r="BT494" s="151"/>
    </row>
    <row r="495" customFormat="false" ht="12.75" hidden="false" customHeight="false" outlineLevel="0" collapsed="false">
      <c r="D495" s="142"/>
      <c r="E495" s="142"/>
      <c r="T495" s="143"/>
      <c r="AU495" s="146"/>
      <c r="AX495" s="180"/>
      <c r="AY495" s="180"/>
      <c r="AZ495" s="155"/>
      <c r="BF495" s="155"/>
      <c r="BG495" s="155"/>
      <c r="BH495" s="155"/>
      <c r="BI495" s="153"/>
      <c r="BL495" s="204"/>
      <c r="BM495" s="204"/>
      <c r="BQ495" s="151"/>
      <c r="BR495" s="151"/>
      <c r="BS495" s="151"/>
      <c r="BT495" s="151"/>
    </row>
    <row r="496" customFormat="false" ht="12.75" hidden="false" customHeight="false" outlineLevel="0" collapsed="false">
      <c r="B496" s="160"/>
      <c r="D496" s="142"/>
      <c r="E496" s="142"/>
      <c r="T496" s="143"/>
      <c r="AU496" s="146"/>
      <c r="AX496" s="180"/>
      <c r="AY496" s="180"/>
      <c r="AZ496" s="155"/>
      <c r="BF496" s="155"/>
      <c r="BG496" s="155"/>
      <c r="BH496" s="155"/>
      <c r="BI496" s="153"/>
      <c r="BL496" s="204"/>
      <c r="BM496" s="204"/>
      <c r="BQ496" s="151"/>
      <c r="BR496" s="151"/>
      <c r="BS496" s="151"/>
      <c r="BT496" s="151"/>
    </row>
    <row r="497" customFormat="false" ht="12.75" hidden="false" customHeight="false" outlineLevel="0" collapsed="false">
      <c r="D497" s="142"/>
      <c r="E497" s="142"/>
      <c r="T497" s="143"/>
      <c r="AU497" s="146"/>
      <c r="AX497" s="180"/>
      <c r="AY497" s="180"/>
      <c r="AZ497" s="155"/>
      <c r="BF497" s="155"/>
      <c r="BG497" s="155"/>
      <c r="BH497" s="155"/>
      <c r="BI497" s="153"/>
      <c r="BL497" s="204"/>
      <c r="BM497" s="204"/>
      <c r="BQ497" s="151"/>
      <c r="BR497" s="151"/>
      <c r="BS497" s="151"/>
      <c r="BT497" s="151"/>
    </row>
    <row r="498" customFormat="false" ht="12.75" hidden="false" customHeight="false" outlineLevel="0" collapsed="false">
      <c r="D498" s="142"/>
      <c r="E498" s="142"/>
      <c r="T498" s="143"/>
      <c r="AU498" s="146"/>
      <c r="AX498" s="180"/>
      <c r="AY498" s="180"/>
      <c r="AZ498" s="155"/>
      <c r="BF498" s="155"/>
      <c r="BG498" s="155"/>
      <c r="BH498" s="155"/>
      <c r="BI498" s="153"/>
      <c r="BL498" s="204"/>
      <c r="BM498" s="204"/>
      <c r="BQ498" s="151"/>
      <c r="BR498" s="151"/>
      <c r="BS498" s="151"/>
      <c r="BT498" s="151"/>
    </row>
    <row r="499" customFormat="false" ht="12.75" hidden="false" customHeight="false" outlineLevel="0" collapsed="false">
      <c r="D499" s="142"/>
      <c r="E499" s="142"/>
      <c r="T499" s="143"/>
      <c r="AU499" s="146"/>
      <c r="AX499" s="180"/>
      <c r="AY499" s="180"/>
      <c r="AZ499" s="155"/>
      <c r="BF499" s="155"/>
      <c r="BG499" s="155"/>
      <c r="BH499" s="155"/>
      <c r="BI499" s="153"/>
      <c r="BL499" s="204"/>
      <c r="BM499" s="204"/>
      <c r="BQ499" s="151"/>
      <c r="BR499" s="151"/>
      <c r="BS499" s="151"/>
      <c r="BT499" s="151"/>
    </row>
    <row r="500" customFormat="false" ht="12.75" hidden="false" customHeight="false" outlineLevel="0" collapsed="false">
      <c r="D500" s="142"/>
      <c r="E500" s="142"/>
      <c r="T500" s="143"/>
      <c r="AU500" s="146"/>
      <c r="AX500" s="180"/>
      <c r="AY500" s="180"/>
      <c r="AZ500" s="155"/>
      <c r="BF500" s="155"/>
      <c r="BG500" s="155"/>
      <c r="BH500" s="155"/>
      <c r="BI500" s="153"/>
      <c r="BL500" s="204"/>
      <c r="BM500" s="204"/>
      <c r="BQ500" s="151"/>
      <c r="BR500" s="151"/>
      <c r="BS500" s="151"/>
      <c r="BT500" s="151"/>
    </row>
    <row r="501" customFormat="false" ht="12.75" hidden="false" customHeight="false" outlineLevel="0" collapsed="false">
      <c r="D501" s="142"/>
      <c r="E501" s="142"/>
      <c r="T501" s="143"/>
      <c r="AU501" s="146"/>
      <c r="AX501" s="180"/>
      <c r="AY501" s="180"/>
      <c r="AZ501" s="155"/>
      <c r="BF501" s="155"/>
      <c r="BG501" s="155"/>
      <c r="BH501" s="155"/>
      <c r="BI501" s="153"/>
      <c r="BL501" s="204"/>
      <c r="BM501" s="204"/>
      <c r="BQ501" s="151"/>
      <c r="BR501" s="151"/>
      <c r="BS501" s="151"/>
      <c r="BT501" s="151"/>
    </row>
    <row r="502" customFormat="false" ht="12.75" hidden="false" customHeight="false" outlineLevel="0" collapsed="false">
      <c r="D502" s="142"/>
      <c r="E502" s="142"/>
      <c r="T502" s="143"/>
      <c r="AU502" s="146"/>
      <c r="AX502" s="180"/>
      <c r="AY502" s="180"/>
      <c r="AZ502" s="155"/>
      <c r="BF502" s="155"/>
      <c r="BG502" s="155"/>
      <c r="BH502" s="155"/>
      <c r="BI502" s="153"/>
      <c r="BL502" s="204"/>
      <c r="BM502" s="204"/>
      <c r="BQ502" s="151"/>
      <c r="BR502" s="151"/>
      <c r="BS502" s="151"/>
      <c r="BT502" s="151"/>
    </row>
    <row r="503" customFormat="false" ht="12.75" hidden="false" customHeight="false" outlineLevel="0" collapsed="false">
      <c r="D503" s="142"/>
      <c r="E503" s="142"/>
      <c r="T503" s="143"/>
      <c r="AU503" s="146"/>
      <c r="AX503" s="180"/>
      <c r="AY503" s="180"/>
      <c r="AZ503" s="155"/>
      <c r="BF503" s="155"/>
      <c r="BG503" s="155"/>
      <c r="BH503" s="155"/>
      <c r="BI503" s="153"/>
      <c r="BL503" s="204"/>
      <c r="BM503" s="204"/>
      <c r="BQ503" s="151"/>
      <c r="BR503" s="151"/>
      <c r="BS503" s="151"/>
      <c r="BT503" s="151"/>
    </row>
    <row r="504" customFormat="false" ht="12.75" hidden="false" customHeight="false" outlineLevel="0" collapsed="false">
      <c r="D504" s="142"/>
      <c r="E504" s="142"/>
      <c r="T504" s="143"/>
      <c r="AU504" s="146"/>
      <c r="AX504" s="180"/>
      <c r="AY504" s="180"/>
      <c r="AZ504" s="155"/>
      <c r="BF504" s="155"/>
      <c r="BG504" s="155"/>
      <c r="BH504" s="155"/>
      <c r="BI504" s="153"/>
      <c r="BL504" s="204"/>
      <c r="BM504" s="204"/>
      <c r="BQ504" s="151"/>
      <c r="BR504" s="151"/>
      <c r="BS504" s="151"/>
      <c r="BT504" s="151"/>
    </row>
    <row r="505" customFormat="false" ht="12.75" hidden="false" customHeight="false" outlineLevel="0" collapsed="false">
      <c r="D505" s="142"/>
      <c r="E505" s="142"/>
      <c r="T505" s="143"/>
      <c r="AU505" s="146"/>
      <c r="AX505" s="180"/>
      <c r="AY505" s="180"/>
      <c r="AZ505" s="155"/>
      <c r="BF505" s="155"/>
      <c r="BG505" s="155"/>
      <c r="BH505" s="155"/>
      <c r="BI505" s="153"/>
      <c r="BL505" s="204"/>
      <c r="BM505" s="204"/>
      <c r="BQ505" s="151"/>
      <c r="BR505" s="151"/>
      <c r="BS505" s="151"/>
      <c r="BT505" s="151"/>
    </row>
    <row r="506" customFormat="false" ht="12.75" hidden="false" customHeight="false" outlineLevel="0" collapsed="false">
      <c r="D506" s="142"/>
      <c r="E506" s="142"/>
      <c r="T506" s="143"/>
      <c r="AU506" s="146"/>
      <c r="AX506" s="180"/>
      <c r="AY506" s="180"/>
      <c r="AZ506" s="155"/>
      <c r="BF506" s="155"/>
      <c r="BG506" s="155"/>
      <c r="BH506" s="155"/>
      <c r="BI506" s="153"/>
      <c r="BL506" s="204"/>
      <c r="BM506" s="204"/>
      <c r="BQ506" s="151"/>
      <c r="BR506" s="151"/>
      <c r="BS506" s="151"/>
      <c r="BT506" s="151"/>
    </row>
    <row r="507" customFormat="false" ht="12.75" hidden="false" customHeight="false" outlineLevel="0" collapsed="false">
      <c r="D507" s="142"/>
      <c r="E507" s="142"/>
      <c r="T507" s="143"/>
      <c r="AU507" s="146"/>
      <c r="AX507" s="180"/>
      <c r="AY507" s="180"/>
      <c r="AZ507" s="155"/>
      <c r="BF507" s="155"/>
      <c r="BG507" s="155"/>
      <c r="BH507" s="155"/>
      <c r="BI507" s="153"/>
      <c r="BL507" s="204"/>
      <c r="BM507" s="204"/>
      <c r="BQ507" s="151"/>
      <c r="BR507" s="151"/>
      <c r="BS507" s="151"/>
      <c r="BT507" s="151"/>
    </row>
    <row r="508" customFormat="false" ht="12.75" hidden="false" customHeight="false" outlineLevel="0" collapsed="false">
      <c r="D508" s="142"/>
      <c r="E508" s="142"/>
      <c r="T508" s="143"/>
      <c r="AU508" s="146"/>
      <c r="AX508" s="180"/>
      <c r="AY508" s="180"/>
      <c r="AZ508" s="155"/>
      <c r="BF508" s="155"/>
      <c r="BG508" s="155"/>
      <c r="BH508" s="155"/>
      <c r="BI508" s="153"/>
      <c r="BL508" s="204"/>
      <c r="BM508" s="204"/>
      <c r="BQ508" s="151"/>
      <c r="BR508" s="151"/>
      <c r="BS508" s="151"/>
      <c r="BT508" s="151"/>
    </row>
    <row r="509" customFormat="false" ht="12.75" hidden="false" customHeight="false" outlineLevel="0" collapsed="false">
      <c r="D509" s="142"/>
      <c r="E509" s="142"/>
      <c r="T509" s="143"/>
      <c r="AU509" s="146"/>
      <c r="AX509" s="180"/>
      <c r="AY509" s="180"/>
      <c r="AZ509" s="155"/>
      <c r="BF509" s="155"/>
      <c r="BG509" s="155"/>
      <c r="BH509" s="155"/>
      <c r="BI509" s="153"/>
      <c r="BL509" s="204"/>
      <c r="BM509" s="204"/>
      <c r="BQ509" s="151"/>
      <c r="BR509" s="151"/>
      <c r="BS509" s="151"/>
      <c r="BT509" s="151"/>
    </row>
    <row r="510" customFormat="false" ht="12.75" hidden="false" customHeight="false" outlineLevel="0" collapsed="false">
      <c r="D510" s="142"/>
      <c r="E510" s="142"/>
      <c r="T510" s="143"/>
      <c r="AU510" s="146"/>
      <c r="AX510" s="180"/>
      <c r="AY510" s="180"/>
      <c r="AZ510" s="155"/>
      <c r="BF510" s="155"/>
      <c r="BG510" s="155"/>
      <c r="BH510" s="155"/>
      <c r="BI510" s="153"/>
      <c r="BL510" s="204"/>
      <c r="BM510" s="204"/>
      <c r="BQ510" s="151"/>
      <c r="BR510" s="151"/>
      <c r="BS510" s="151"/>
      <c r="BT510" s="151"/>
    </row>
    <row r="511" customFormat="false" ht="12.75" hidden="false" customHeight="false" outlineLevel="0" collapsed="false">
      <c r="D511" s="142"/>
      <c r="E511" s="142"/>
      <c r="T511" s="143"/>
      <c r="AU511" s="146"/>
      <c r="AX511" s="180"/>
      <c r="AY511" s="180"/>
      <c r="AZ511" s="155"/>
      <c r="BF511" s="155"/>
      <c r="BG511" s="155"/>
      <c r="BH511" s="155"/>
      <c r="BI511" s="153"/>
      <c r="BL511" s="204"/>
      <c r="BM511" s="204"/>
      <c r="BQ511" s="151"/>
      <c r="BR511" s="151"/>
      <c r="BS511" s="151"/>
      <c r="BT511" s="151"/>
    </row>
    <row r="512" customFormat="false" ht="12.75" hidden="false" customHeight="false" outlineLevel="0" collapsed="false">
      <c r="D512" s="142"/>
      <c r="E512" s="142"/>
      <c r="T512" s="143"/>
      <c r="AU512" s="146"/>
      <c r="AX512" s="180"/>
      <c r="AY512" s="180"/>
      <c r="AZ512" s="155"/>
      <c r="BF512" s="155"/>
      <c r="BG512" s="155"/>
      <c r="BH512" s="155"/>
      <c r="BI512" s="153"/>
      <c r="BL512" s="204"/>
      <c r="BM512" s="204"/>
      <c r="BQ512" s="151"/>
      <c r="BR512" s="151"/>
      <c r="BS512" s="151"/>
      <c r="BT512" s="151"/>
    </row>
    <row r="513" customFormat="false" ht="12.75" hidden="false" customHeight="false" outlineLevel="0" collapsed="false">
      <c r="D513" s="142"/>
      <c r="E513" s="142"/>
      <c r="T513" s="143"/>
      <c r="AU513" s="146"/>
      <c r="AX513" s="180"/>
      <c r="AY513" s="180"/>
      <c r="AZ513" s="155"/>
      <c r="BF513" s="155"/>
      <c r="BG513" s="155"/>
      <c r="BH513" s="155"/>
      <c r="BI513" s="153"/>
      <c r="BL513" s="204"/>
      <c r="BM513" s="204"/>
      <c r="BQ513" s="151"/>
      <c r="BR513" s="151"/>
      <c r="BS513" s="151"/>
      <c r="BT513" s="151"/>
    </row>
    <row r="514" customFormat="false" ht="12.75" hidden="false" customHeight="false" outlineLevel="0" collapsed="false">
      <c r="D514" s="142"/>
      <c r="E514" s="142"/>
      <c r="T514" s="143"/>
      <c r="AU514" s="146"/>
      <c r="AX514" s="180"/>
      <c r="AY514" s="180"/>
      <c r="AZ514" s="155"/>
      <c r="BF514" s="155"/>
      <c r="BG514" s="155"/>
      <c r="BH514" s="155"/>
      <c r="BI514" s="153"/>
      <c r="BL514" s="204"/>
      <c r="BM514" s="204"/>
      <c r="BQ514" s="151"/>
      <c r="BR514" s="151"/>
      <c r="BS514" s="151"/>
      <c r="BT514" s="151"/>
    </row>
    <row r="515" customFormat="false" ht="12.75" hidden="false" customHeight="false" outlineLevel="0" collapsed="false">
      <c r="D515" s="142"/>
      <c r="E515" s="142"/>
      <c r="T515" s="143"/>
      <c r="AU515" s="146"/>
      <c r="AX515" s="180"/>
      <c r="AY515" s="180"/>
      <c r="AZ515" s="155"/>
      <c r="BF515" s="155"/>
      <c r="BG515" s="155"/>
      <c r="BH515" s="155"/>
      <c r="BI515" s="153"/>
      <c r="BL515" s="204"/>
      <c r="BM515" s="204"/>
      <c r="BQ515" s="151"/>
      <c r="BR515" s="151"/>
      <c r="BS515" s="151"/>
      <c r="BT515" s="151"/>
    </row>
    <row r="516" customFormat="false" ht="12.75" hidden="false" customHeight="false" outlineLevel="0" collapsed="false">
      <c r="D516" s="142"/>
      <c r="E516" s="142"/>
      <c r="T516" s="143"/>
      <c r="AU516" s="146"/>
      <c r="AX516" s="180"/>
      <c r="AY516" s="180"/>
      <c r="AZ516" s="155"/>
      <c r="BF516" s="155"/>
      <c r="BG516" s="155"/>
      <c r="BH516" s="155"/>
      <c r="BI516" s="153"/>
      <c r="BL516" s="204"/>
      <c r="BM516" s="204"/>
      <c r="BQ516" s="151"/>
      <c r="BR516" s="151"/>
      <c r="BS516" s="151"/>
      <c r="BT516" s="151"/>
    </row>
    <row r="517" customFormat="false" ht="12.75" hidden="false" customHeight="false" outlineLevel="0" collapsed="false">
      <c r="D517" s="142"/>
      <c r="E517" s="142"/>
      <c r="T517" s="143"/>
      <c r="AU517" s="146"/>
      <c r="AX517" s="180"/>
      <c r="AY517" s="180"/>
      <c r="AZ517" s="155"/>
      <c r="BF517" s="155"/>
      <c r="BG517" s="155"/>
      <c r="BH517" s="155"/>
      <c r="BI517" s="153"/>
      <c r="BL517" s="204"/>
      <c r="BM517" s="204"/>
      <c r="BQ517" s="151"/>
      <c r="BR517" s="151"/>
      <c r="BS517" s="151"/>
      <c r="BT517" s="151"/>
    </row>
    <row r="518" customFormat="false" ht="12.75" hidden="false" customHeight="false" outlineLevel="0" collapsed="false">
      <c r="D518" s="142"/>
      <c r="E518" s="142"/>
      <c r="T518" s="143"/>
      <c r="AU518" s="146"/>
      <c r="AX518" s="180"/>
      <c r="AY518" s="180"/>
      <c r="AZ518" s="155"/>
      <c r="BF518" s="155"/>
      <c r="BG518" s="155"/>
      <c r="BH518" s="155"/>
      <c r="BI518" s="153"/>
      <c r="BL518" s="204"/>
      <c r="BM518" s="204"/>
      <c r="BQ518" s="151"/>
      <c r="BR518" s="151"/>
      <c r="BS518" s="151"/>
      <c r="BT518" s="151"/>
    </row>
    <row r="519" customFormat="false" ht="12.75" hidden="false" customHeight="false" outlineLevel="0" collapsed="false">
      <c r="D519" s="142"/>
      <c r="E519" s="142"/>
      <c r="T519" s="143"/>
      <c r="AU519" s="146"/>
      <c r="AX519" s="180"/>
      <c r="AY519" s="180"/>
      <c r="AZ519" s="155"/>
      <c r="BF519" s="155"/>
      <c r="BG519" s="155"/>
      <c r="BH519" s="155"/>
      <c r="BI519" s="153"/>
      <c r="BL519" s="204"/>
      <c r="BM519" s="204"/>
      <c r="BQ519" s="151"/>
      <c r="BR519" s="151"/>
      <c r="BS519" s="151"/>
      <c r="BT519" s="151"/>
    </row>
    <row r="520" customFormat="false" ht="12.75" hidden="false" customHeight="false" outlineLevel="0" collapsed="false">
      <c r="D520" s="142"/>
      <c r="E520" s="142"/>
      <c r="T520" s="143"/>
      <c r="AU520" s="146"/>
      <c r="AX520" s="180"/>
      <c r="AY520" s="180"/>
      <c r="AZ520" s="155"/>
      <c r="BF520" s="155"/>
      <c r="BG520" s="155"/>
      <c r="BH520" s="155"/>
      <c r="BI520" s="153"/>
      <c r="BL520" s="204"/>
      <c r="BM520" s="204"/>
      <c r="BQ520" s="151"/>
      <c r="BR520" s="151"/>
      <c r="BS520" s="151"/>
      <c r="BT520" s="151"/>
    </row>
    <row r="521" customFormat="false" ht="12.75" hidden="false" customHeight="false" outlineLevel="0" collapsed="false">
      <c r="D521" s="142"/>
      <c r="E521" s="142"/>
      <c r="T521" s="143"/>
      <c r="AU521" s="146"/>
      <c r="AX521" s="180"/>
      <c r="AY521" s="180"/>
      <c r="AZ521" s="155"/>
      <c r="BF521" s="155"/>
      <c r="BG521" s="155"/>
      <c r="BH521" s="155"/>
      <c r="BI521" s="153"/>
      <c r="BL521" s="204"/>
      <c r="BM521" s="204"/>
      <c r="BQ521" s="151"/>
      <c r="BR521" s="151"/>
      <c r="BS521" s="151"/>
      <c r="BT521" s="151"/>
    </row>
    <row r="522" customFormat="false" ht="12.75" hidden="false" customHeight="false" outlineLevel="0" collapsed="false">
      <c r="D522" s="142"/>
      <c r="E522" s="142"/>
      <c r="T522" s="143"/>
      <c r="AU522" s="146"/>
      <c r="AX522" s="180"/>
      <c r="AY522" s="180"/>
      <c r="AZ522" s="155"/>
      <c r="BF522" s="155"/>
      <c r="BG522" s="155"/>
      <c r="BH522" s="155"/>
      <c r="BI522" s="153"/>
      <c r="BL522" s="204"/>
      <c r="BM522" s="204"/>
      <c r="BQ522" s="151"/>
      <c r="BR522" s="151"/>
      <c r="BS522" s="151"/>
      <c r="BT522" s="151"/>
    </row>
    <row r="523" customFormat="false" ht="12.75" hidden="false" customHeight="false" outlineLevel="0" collapsed="false">
      <c r="D523" s="142"/>
      <c r="E523" s="142"/>
      <c r="T523" s="143"/>
      <c r="AU523" s="146"/>
      <c r="AX523" s="180"/>
      <c r="AY523" s="180"/>
      <c r="AZ523" s="155"/>
      <c r="BF523" s="155"/>
      <c r="BG523" s="155"/>
      <c r="BH523" s="155"/>
      <c r="BI523" s="153"/>
      <c r="BL523" s="204"/>
      <c r="BM523" s="204"/>
      <c r="BQ523" s="151"/>
      <c r="BR523" s="151"/>
      <c r="BS523" s="151"/>
      <c r="BT523" s="151"/>
    </row>
    <row r="524" customFormat="false" ht="12.75" hidden="false" customHeight="false" outlineLevel="0" collapsed="false">
      <c r="D524" s="142"/>
      <c r="E524" s="142"/>
      <c r="T524" s="143"/>
      <c r="AU524" s="146"/>
      <c r="AX524" s="180"/>
      <c r="AY524" s="180"/>
      <c r="AZ524" s="155"/>
      <c r="BF524" s="155"/>
      <c r="BG524" s="155"/>
      <c r="BH524" s="155"/>
      <c r="BI524" s="153"/>
      <c r="BL524" s="204"/>
      <c r="BM524" s="204"/>
      <c r="BQ524" s="151"/>
      <c r="BR524" s="151"/>
      <c r="BS524" s="151"/>
      <c r="BT524" s="151"/>
    </row>
    <row r="525" customFormat="false" ht="12.75" hidden="false" customHeight="false" outlineLevel="0" collapsed="false">
      <c r="D525" s="142"/>
      <c r="E525" s="142"/>
      <c r="T525" s="143"/>
      <c r="AU525" s="146"/>
      <c r="AX525" s="180"/>
      <c r="AY525" s="180"/>
      <c r="AZ525" s="155"/>
      <c r="BF525" s="155"/>
      <c r="BG525" s="155"/>
      <c r="BH525" s="155"/>
      <c r="BI525" s="153"/>
      <c r="BL525" s="204"/>
      <c r="BM525" s="204"/>
      <c r="BQ525" s="151"/>
      <c r="BR525" s="151"/>
      <c r="BS525" s="151"/>
      <c r="BT525" s="151"/>
    </row>
    <row r="526" customFormat="false" ht="12.75" hidden="false" customHeight="false" outlineLevel="0" collapsed="false">
      <c r="D526" s="142"/>
      <c r="E526" s="142"/>
      <c r="T526" s="143"/>
      <c r="AU526" s="146"/>
      <c r="AX526" s="180"/>
      <c r="AY526" s="180"/>
      <c r="AZ526" s="155"/>
      <c r="BF526" s="155"/>
      <c r="BG526" s="155"/>
      <c r="BH526" s="155"/>
      <c r="BI526" s="153"/>
      <c r="BL526" s="204"/>
      <c r="BM526" s="204"/>
      <c r="BQ526" s="151"/>
      <c r="BR526" s="151"/>
      <c r="BS526" s="151"/>
      <c r="BT526" s="151"/>
    </row>
    <row r="527" customFormat="false" ht="12.75" hidden="false" customHeight="false" outlineLevel="0" collapsed="false">
      <c r="D527" s="142"/>
      <c r="E527" s="142"/>
      <c r="T527" s="143"/>
      <c r="AU527" s="146"/>
      <c r="AX527" s="180"/>
      <c r="AY527" s="180"/>
      <c r="AZ527" s="155"/>
      <c r="BF527" s="155"/>
      <c r="BG527" s="155"/>
      <c r="BH527" s="155"/>
      <c r="BI527" s="153"/>
      <c r="BL527" s="204"/>
      <c r="BM527" s="204"/>
      <c r="BQ527" s="151"/>
      <c r="BR527" s="151"/>
      <c r="BS527" s="151"/>
      <c r="BT527" s="151"/>
    </row>
    <row r="528" customFormat="false" ht="12.75" hidden="false" customHeight="false" outlineLevel="0" collapsed="false">
      <c r="D528" s="142"/>
      <c r="E528" s="142"/>
      <c r="T528" s="143"/>
      <c r="AU528" s="146"/>
      <c r="AX528" s="180"/>
      <c r="AY528" s="180"/>
      <c r="AZ528" s="155"/>
      <c r="BF528" s="155"/>
      <c r="BG528" s="155"/>
      <c r="BH528" s="155"/>
      <c r="BI528" s="153"/>
      <c r="BL528" s="204"/>
      <c r="BM528" s="204"/>
      <c r="BQ528" s="151"/>
      <c r="BR528" s="151"/>
      <c r="BS528" s="151"/>
      <c r="BT528" s="151"/>
    </row>
    <row r="529" customFormat="false" ht="12.75" hidden="false" customHeight="false" outlineLevel="0" collapsed="false">
      <c r="D529" s="142"/>
      <c r="E529" s="142"/>
      <c r="T529" s="143"/>
      <c r="AU529" s="146"/>
      <c r="AX529" s="180"/>
      <c r="AY529" s="180"/>
      <c r="AZ529" s="155"/>
      <c r="BF529" s="155"/>
      <c r="BG529" s="155"/>
      <c r="BH529" s="155"/>
      <c r="BI529" s="153"/>
      <c r="BL529" s="204"/>
      <c r="BM529" s="204"/>
      <c r="BQ529" s="151"/>
      <c r="BR529" s="151"/>
      <c r="BS529" s="151"/>
      <c r="BT529" s="151"/>
    </row>
    <row r="530" customFormat="false" ht="12.75" hidden="false" customHeight="false" outlineLevel="0" collapsed="false">
      <c r="D530" s="142"/>
      <c r="E530" s="142"/>
      <c r="T530" s="143"/>
      <c r="AU530" s="146"/>
      <c r="AX530" s="180"/>
      <c r="AY530" s="180"/>
      <c r="AZ530" s="155"/>
      <c r="BF530" s="155"/>
      <c r="BG530" s="155"/>
      <c r="BH530" s="155"/>
      <c r="BI530" s="153"/>
      <c r="BL530" s="204"/>
      <c r="BM530" s="204"/>
      <c r="BQ530" s="151"/>
      <c r="BR530" s="151"/>
      <c r="BS530" s="151"/>
      <c r="BT530" s="151"/>
    </row>
    <row r="531" customFormat="false" ht="12.75" hidden="false" customHeight="false" outlineLevel="0" collapsed="false">
      <c r="D531" s="142"/>
      <c r="E531" s="142"/>
      <c r="T531" s="143"/>
      <c r="AU531" s="146"/>
      <c r="AX531" s="180"/>
      <c r="AY531" s="180"/>
      <c r="AZ531" s="155"/>
      <c r="BF531" s="155"/>
      <c r="BG531" s="155"/>
      <c r="BH531" s="155"/>
      <c r="BI531" s="153"/>
      <c r="BL531" s="204"/>
      <c r="BM531" s="204"/>
      <c r="BQ531" s="151"/>
      <c r="BR531" s="151"/>
      <c r="BS531" s="151"/>
      <c r="BT531" s="151"/>
    </row>
    <row r="532" customFormat="false" ht="12.75" hidden="false" customHeight="false" outlineLevel="0" collapsed="false">
      <c r="D532" s="142"/>
      <c r="E532" s="142"/>
      <c r="T532" s="143"/>
      <c r="AU532" s="146"/>
      <c r="AX532" s="180"/>
      <c r="AY532" s="180"/>
      <c r="AZ532" s="155"/>
      <c r="BF532" s="155"/>
      <c r="BG532" s="155"/>
      <c r="BH532" s="155"/>
      <c r="BI532" s="153"/>
      <c r="BL532" s="204"/>
      <c r="BM532" s="204"/>
      <c r="BQ532" s="151"/>
      <c r="BR532" s="151"/>
      <c r="BS532" s="151"/>
      <c r="BT532" s="151"/>
    </row>
    <row r="533" customFormat="false" ht="12.75" hidden="false" customHeight="false" outlineLevel="0" collapsed="false">
      <c r="D533" s="142"/>
      <c r="E533" s="142"/>
      <c r="T533" s="143"/>
      <c r="AU533" s="146"/>
      <c r="AX533" s="180"/>
      <c r="AY533" s="180"/>
      <c r="AZ533" s="155"/>
      <c r="BF533" s="155"/>
      <c r="BG533" s="155"/>
      <c r="BH533" s="155"/>
      <c r="BI533" s="153"/>
      <c r="BL533" s="204"/>
      <c r="BM533" s="204"/>
      <c r="BQ533" s="151"/>
      <c r="BR533" s="151"/>
      <c r="BS533" s="151"/>
      <c r="BT533" s="151"/>
    </row>
    <row r="534" customFormat="false" ht="12.75" hidden="false" customHeight="false" outlineLevel="0" collapsed="false">
      <c r="D534" s="142"/>
      <c r="E534" s="142"/>
      <c r="T534" s="143"/>
      <c r="AU534" s="146"/>
      <c r="AX534" s="180"/>
      <c r="AY534" s="180"/>
      <c r="AZ534" s="155"/>
      <c r="BF534" s="155"/>
      <c r="BG534" s="155"/>
      <c r="BH534" s="155"/>
      <c r="BI534" s="153"/>
      <c r="BL534" s="204"/>
      <c r="BM534" s="204"/>
      <c r="BQ534" s="151"/>
      <c r="BR534" s="151"/>
      <c r="BS534" s="151"/>
      <c r="BT534" s="151"/>
    </row>
    <row r="535" customFormat="false" ht="12.75" hidden="false" customHeight="false" outlineLevel="0" collapsed="false">
      <c r="D535" s="142"/>
      <c r="E535" s="142"/>
      <c r="T535" s="143"/>
      <c r="AU535" s="146"/>
      <c r="AX535" s="180"/>
      <c r="AY535" s="180"/>
      <c r="AZ535" s="155"/>
      <c r="BF535" s="155"/>
      <c r="BG535" s="155"/>
      <c r="BH535" s="155"/>
      <c r="BI535" s="153"/>
      <c r="BL535" s="204"/>
      <c r="BM535" s="204"/>
      <c r="BQ535" s="151"/>
      <c r="BR535" s="151"/>
      <c r="BS535" s="151"/>
      <c r="BT535" s="151"/>
    </row>
    <row r="536" customFormat="false" ht="12.75" hidden="false" customHeight="false" outlineLevel="0" collapsed="false">
      <c r="D536" s="142"/>
      <c r="E536" s="142"/>
      <c r="T536" s="143"/>
      <c r="AU536" s="146"/>
      <c r="AX536" s="180"/>
      <c r="AY536" s="180"/>
      <c r="AZ536" s="155"/>
      <c r="BF536" s="155"/>
      <c r="BG536" s="155"/>
      <c r="BH536" s="155"/>
      <c r="BI536" s="153"/>
      <c r="BL536" s="204"/>
      <c r="BM536" s="204"/>
      <c r="BQ536" s="151"/>
      <c r="BR536" s="151"/>
      <c r="BS536" s="151"/>
      <c r="BT536" s="151"/>
    </row>
    <row r="537" customFormat="false" ht="12.75" hidden="false" customHeight="false" outlineLevel="0" collapsed="false">
      <c r="D537" s="142"/>
      <c r="E537" s="142"/>
      <c r="T537" s="143"/>
      <c r="AU537" s="146"/>
      <c r="AX537" s="180"/>
      <c r="AY537" s="180"/>
      <c r="AZ537" s="155"/>
      <c r="BF537" s="155"/>
      <c r="BG537" s="155"/>
      <c r="BH537" s="155"/>
      <c r="BI537" s="153"/>
      <c r="BL537" s="204"/>
      <c r="BM537" s="204"/>
      <c r="BQ537" s="151"/>
      <c r="BR537" s="151"/>
      <c r="BS537" s="151"/>
      <c r="BT537" s="151"/>
    </row>
    <row r="538" customFormat="false" ht="12.75" hidden="false" customHeight="false" outlineLevel="0" collapsed="false">
      <c r="D538" s="142"/>
      <c r="E538" s="142"/>
      <c r="T538" s="143"/>
      <c r="AU538" s="146"/>
      <c r="AX538" s="180"/>
      <c r="AY538" s="180"/>
      <c r="AZ538" s="155"/>
      <c r="BF538" s="155"/>
      <c r="BG538" s="155"/>
      <c r="BH538" s="155"/>
      <c r="BI538" s="153"/>
      <c r="BL538" s="204"/>
      <c r="BM538" s="204"/>
      <c r="BQ538" s="151"/>
      <c r="BR538" s="151"/>
      <c r="BS538" s="151"/>
      <c r="BT538" s="151"/>
    </row>
    <row r="539" customFormat="false" ht="12.75" hidden="false" customHeight="false" outlineLevel="0" collapsed="false">
      <c r="D539" s="142"/>
      <c r="E539" s="142"/>
      <c r="T539" s="143"/>
      <c r="AU539" s="146"/>
      <c r="AX539" s="180"/>
      <c r="AY539" s="180"/>
      <c r="AZ539" s="155"/>
      <c r="BF539" s="155"/>
      <c r="BG539" s="155"/>
      <c r="BH539" s="155"/>
      <c r="BI539" s="153"/>
      <c r="BL539" s="204"/>
      <c r="BM539" s="204"/>
      <c r="BQ539" s="151"/>
      <c r="BR539" s="151"/>
      <c r="BS539" s="151"/>
      <c r="BT539" s="151"/>
    </row>
    <row r="540" customFormat="false" ht="12.75" hidden="false" customHeight="false" outlineLevel="0" collapsed="false">
      <c r="D540" s="142"/>
      <c r="E540" s="142"/>
      <c r="T540" s="143"/>
      <c r="AU540" s="146"/>
      <c r="AX540" s="180"/>
      <c r="AY540" s="180"/>
      <c r="AZ540" s="155"/>
      <c r="BF540" s="155"/>
      <c r="BG540" s="155"/>
      <c r="BH540" s="155"/>
      <c r="BI540" s="153"/>
      <c r="BL540" s="204"/>
      <c r="BM540" s="204"/>
      <c r="BQ540" s="151"/>
      <c r="BR540" s="151"/>
      <c r="BS540" s="151"/>
      <c r="BT540" s="151"/>
    </row>
    <row r="541" customFormat="false" ht="12.75" hidden="false" customHeight="false" outlineLevel="0" collapsed="false">
      <c r="D541" s="142"/>
      <c r="E541" s="142"/>
      <c r="T541" s="143"/>
      <c r="AU541" s="146"/>
      <c r="AX541" s="180"/>
      <c r="AY541" s="180"/>
      <c r="AZ541" s="155"/>
      <c r="BF541" s="155"/>
      <c r="BG541" s="155"/>
      <c r="BH541" s="155"/>
      <c r="BI541" s="153"/>
      <c r="BL541" s="204"/>
      <c r="BM541" s="204"/>
      <c r="BQ541" s="151"/>
      <c r="BR541" s="151"/>
      <c r="BS541" s="151"/>
      <c r="BT541" s="151"/>
    </row>
    <row r="542" customFormat="false" ht="12.75" hidden="false" customHeight="false" outlineLevel="0" collapsed="false">
      <c r="D542" s="142"/>
      <c r="E542" s="142"/>
      <c r="T542" s="143"/>
      <c r="AU542" s="146"/>
      <c r="AX542" s="180"/>
      <c r="AY542" s="180"/>
      <c r="AZ542" s="155"/>
      <c r="BF542" s="155"/>
      <c r="BG542" s="155"/>
      <c r="BH542" s="155"/>
      <c r="BI542" s="153"/>
      <c r="BL542" s="204"/>
      <c r="BM542" s="204"/>
      <c r="BQ542" s="151"/>
      <c r="BR542" s="151"/>
      <c r="BS542" s="151"/>
      <c r="BT542" s="151"/>
    </row>
    <row r="543" customFormat="false" ht="12.75" hidden="false" customHeight="false" outlineLevel="0" collapsed="false">
      <c r="D543" s="142"/>
      <c r="E543" s="142"/>
      <c r="T543" s="143"/>
      <c r="AU543" s="146"/>
      <c r="AX543" s="180"/>
      <c r="AY543" s="180"/>
      <c r="AZ543" s="155"/>
      <c r="BF543" s="155"/>
      <c r="BG543" s="155"/>
      <c r="BH543" s="155"/>
      <c r="BI543" s="153"/>
      <c r="BL543" s="204"/>
      <c r="BM543" s="204"/>
      <c r="BQ543" s="151"/>
      <c r="BR543" s="151"/>
      <c r="BS543" s="151"/>
      <c r="BT543" s="151"/>
    </row>
    <row r="544" customFormat="false" ht="12.75" hidden="false" customHeight="false" outlineLevel="0" collapsed="false">
      <c r="D544" s="142"/>
      <c r="E544" s="142"/>
      <c r="T544" s="143"/>
      <c r="AU544" s="146"/>
      <c r="AX544" s="180"/>
      <c r="AY544" s="180"/>
      <c r="AZ544" s="155"/>
      <c r="BF544" s="155"/>
      <c r="BG544" s="155"/>
      <c r="BH544" s="155"/>
      <c r="BI544" s="153"/>
      <c r="BL544" s="204"/>
      <c r="BM544" s="204"/>
      <c r="BQ544" s="151"/>
      <c r="BR544" s="151"/>
      <c r="BS544" s="151"/>
      <c r="BT544" s="151"/>
    </row>
    <row r="545" customFormat="false" ht="12.75" hidden="false" customHeight="false" outlineLevel="0" collapsed="false">
      <c r="D545" s="142"/>
      <c r="E545" s="142"/>
      <c r="T545" s="143"/>
      <c r="AU545" s="146"/>
      <c r="AX545" s="180"/>
      <c r="AY545" s="180"/>
      <c r="AZ545" s="155"/>
      <c r="BF545" s="155"/>
      <c r="BG545" s="155"/>
      <c r="BH545" s="155"/>
      <c r="BI545" s="153"/>
      <c r="BL545" s="204"/>
      <c r="BM545" s="204"/>
      <c r="BQ545" s="151"/>
      <c r="BR545" s="151"/>
      <c r="BS545" s="151"/>
      <c r="BT545" s="151"/>
    </row>
    <row r="546" customFormat="false" ht="12.75" hidden="false" customHeight="false" outlineLevel="0" collapsed="false">
      <c r="D546" s="142"/>
      <c r="E546" s="142"/>
      <c r="T546" s="143"/>
      <c r="AU546" s="146"/>
      <c r="AX546" s="180"/>
      <c r="AY546" s="180"/>
      <c r="AZ546" s="155"/>
      <c r="BF546" s="155"/>
      <c r="BG546" s="155"/>
      <c r="BH546" s="155"/>
      <c r="BI546" s="153"/>
      <c r="BL546" s="204"/>
      <c r="BM546" s="204"/>
      <c r="BQ546" s="151"/>
      <c r="BR546" s="151"/>
      <c r="BS546" s="151"/>
      <c r="BT546" s="151"/>
    </row>
    <row r="547" customFormat="false" ht="12.75" hidden="false" customHeight="false" outlineLevel="0" collapsed="false">
      <c r="D547" s="142"/>
      <c r="E547" s="142"/>
      <c r="T547" s="143"/>
      <c r="AU547" s="146"/>
      <c r="AX547" s="180"/>
      <c r="AY547" s="180"/>
      <c r="AZ547" s="155"/>
      <c r="BF547" s="155"/>
      <c r="BG547" s="155"/>
      <c r="BH547" s="155"/>
      <c r="BI547" s="153"/>
      <c r="BL547" s="204"/>
      <c r="BM547" s="204"/>
      <c r="BQ547" s="151"/>
      <c r="BR547" s="151"/>
      <c r="BS547" s="151"/>
      <c r="BT547" s="151"/>
    </row>
    <row r="548" customFormat="false" ht="12.75" hidden="false" customHeight="false" outlineLevel="0" collapsed="false">
      <c r="D548" s="142"/>
      <c r="E548" s="142"/>
      <c r="T548" s="143"/>
      <c r="AU548" s="146"/>
      <c r="AX548" s="180"/>
      <c r="AY548" s="180"/>
      <c r="AZ548" s="155"/>
      <c r="BF548" s="155"/>
      <c r="BG548" s="155"/>
      <c r="BH548" s="155"/>
      <c r="BI548" s="153"/>
      <c r="BL548" s="204"/>
      <c r="BM548" s="204"/>
      <c r="BQ548" s="151"/>
      <c r="BR548" s="151"/>
      <c r="BS548" s="151"/>
      <c r="BT548" s="151"/>
    </row>
    <row r="549" customFormat="false" ht="12.75" hidden="false" customHeight="false" outlineLevel="0" collapsed="false">
      <c r="D549" s="142"/>
      <c r="E549" s="142"/>
      <c r="T549" s="143"/>
      <c r="AU549" s="146"/>
      <c r="AX549" s="180"/>
      <c r="AY549" s="180"/>
      <c r="AZ549" s="155"/>
      <c r="BF549" s="155"/>
      <c r="BG549" s="155"/>
      <c r="BH549" s="155"/>
      <c r="BI549" s="153"/>
      <c r="BL549" s="204"/>
      <c r="BM549" s="204"/>
      <c r="BQ549" s="151"/>
      <c r="BR549" s="151"/>
      <c r="BS549" s="151"/>
      <c r="BT549" s="151"/>
    </row>
    <row r="550" customFormat="false" ht="12.75" hidden="false" customHeight="false" outlineLevel="0" collapsed="false">
      <c r="D550" s="142"/>
      <c r="E550" s="142"/>
      <c r="T550" s="143"/>
      <c r="AU550" s="146"/>
      <c r="AX550" s="180"/>
      <c r="AY550" s="180"/>
      <c r="AZ550" s="155"/>
      <c r="BF550" s="155"/>
      <c r="BG550" s="155"/>
      <c r="BH550" s="155"/>
      <c r="BI550" s="153"/>
      <c r="BL550" s="204"/>
      <c r="BM550" s="204"/>
      <c r="BQ550" s="151"/>
      <c r="BR550" s="151"/>
      <c r="BS550" s="151"/>
      <c r="BT550" s="151"/>
    </row>
    <row r="551" customFormat="false" ht="12.75" hidden="false" customHeight="false" outlineLevel="0" collapsed="false">
      <c r="D551" s="142"/>
      <c r="E551" s="142"/>
      <c r="T551" s="143"/>
      <c r="AU551" s="146"/>
      <c r="AX551" s="180"/>
      <c r="AY551" s="180"/>
      <c r="AZ551" s="155"/>
      <c r="BF551" s="155"/>
      <c r="BG551" s="155"/>
      <c r="BH551" s="155"/>
      <c r="BI551" s="153"/>
      <c r="BL551" s="204"/>
      <c r="BM551" s="204"/>
      <c r="BQ551" s="151"/>
      <c r="BR551" s="151"/>
      <c r="BS551" s="151"/>
      <c r="BT551" s="151"/>
    </row>
    <row r="552" customFormat="false" ht="12.75" hidden="false" customHeight="false" outlineLevel="0" collapsed="false">
      <c r="D552" s="142"/>
      <c r="E552" s="142"/>
      <c r="T552" s="143"/>
      <c r="AU552" s="146"/>
      <c r="AX552" s="180"/>
      <c r="AY552" s="180"/>
      <c r="AZ552" s="155"/>
      <c r="BF552" s="155"/>
      <c r="BG552" s="155"/>
      <c r="BH552" s="155"/>
      <c r="BI552" s="153"/>
      <c r="BL552" s="204"/>
      <c r="BM552" s="204"/>
      <c r="BQ552" s="151"/>
      <c r="BR552" s="151"/>
      <c r="BS552" s="151"/>
      <c r="BT552" s="151"/>
    </row>
    <row r="553" customFormat="false" ht="12.75" hidden="false" customHeight="false" outlineLevel="0" collapsed="false">
      <c r="D553" s="142"/>
      <c r="E553" s="142"/>
      <c r="T553" s="143"/>
      <c r="AU553" s="146"/>
      <c r="AX553" s="180"/>
      <c r="AY553" s="180"/>
      <c r="AZ553" s="155"/>
      <c r="BF553" s="155"/>
      <c r="BG553" s="155"/>
      <c r="BH553" s="155"/>
      <c r="BI553" s="153"/>
      <c r="BL553" s="204"/>
      <c r="BM553" s="204"/>
      <c r="BQ553" s="151"/>
      <c r="BR553" s="151"/>
      <c r="BS553" s="151"/>
      <c r="BT553" s="151"/>
    </row>
    <row r="554" customFormat="false" ht="12.75" hidden="false" customHeight="false" outlineLevel="0" collapsed="false">
      <c r="D554" s="142"/>
      <c r="E554" s="142"/>
      <c r="T554" s="143"/>
      <c r="AU554" s="146"/>
      <c r="AX554" s="180"/>
      <c r="AY554" s="180"/>
      <c r="AZ554" s="155"/>
      <c r="BF554" s="155"/>
      <c r="BG554" s="155"/>
      <c r="BH554" s="155"/>
      <c r="BI554" s="153"/>
      <c r="BL554" s="204"/>
      <c r="BM554" s="204"/>
      <c r="BQ554" s="151"/>
      <c r="BR554" s="151"/>
      <c r="BS554" s="151"/>
      <c r="BT554" s="151"/>
    </row>
    <row r="555" customFormat="false" ht="12.75" hidden="false" customHeight="false" outlineLevel="0" collapsed="false">
      <c r="D555" s="142"/>
      <c r="E555" s="142"/>
      <c r="T555" s="143"/>
      <c r="AU555" s="146"/>
      <c r="AX555" s="180"/>
      <c r="AY555" s="180"/>
      <c r="AZ555" s="155"/>
      <c r="BF555" s="155"/>
      <c r="BG555" s="155"/>
      <c r="BH555" s="155"/>
      <c r="BI555" s="153"/>
      <c r="BL555" s="204"/>
      <c r="BM555" s="204"/>
      <c r="BQ555" s="151"/>
      <c r="BR555" s="151"/>
      <c r="BS555" s="151"/>
      <c r="BT555" s="151"/>
    </row>
    <row r="556" customFormat="false" ht="12.75" hidden="false" customHeight="false" outlineLevel="0" collapsed="false">
      <c r="D556" s="142"/>
      <c r="E556" s="142"/>
      <c r="T556" s="143"/>
      <c r="AU556" s="146"/>
      <c r="AX556" s="180"/>
      <c r="AY556" s="180"/>
      <c r="AZ556" s="155"/>
      <c r="BF556" s="155"/>
      <c r="BG556" s="155"/>
      <c r="BH556" s="155"/>
      <c r="BI556" s="153"/>
      <c r="BL556" s="204"/>
      <c r="BM556" s="204"/>
      <c r="BQ556" s="151"/>
      <c r="BR556" s="151"/>
      <c r="BS556" s="151"/>
      <c r="BT556" s="151"/>
    </row>
    <row r="557" customFormat="false" ht="12.75" hidden="false" customHeight="false" outlineLevel="0" collapsed="false">
      <c r="D557" s="142"/>
      <c r="E557" s="142"/>
      <c r="T557" s="143"/>
      <c r="AU557" s="146"/>
      <c r="AX557" s="180"/>
      <c r="AY557" s="180"/>
      <c r="AZ557" s="155"/>
      <c r="BF557" s="155"/>
      <c r="BG557" s="155"/>
      <c r="BH557" s="155"/>
      <c r="BI557" s="153"/>
      <c r="BL557" s="204"/>
      <c r="BM557" s="204"/>
      <c r="BQ557" s="151"/>
      <c r="BR557" s="151"/>
      <c r="BS557" s="151"/>
      <c r="BT557" s="151"/>
    </row>
    <row r="558" customFormat="false" ht="12.75" hidden="false" customHeight="false" outlineLevel="0" collapsed="false">
      <c r="D558" s="142"/>
      <c r="E558" s="142"/>
      <c r="T558" s="143"/>
      <c r="AU558" s="146"/>
      <c r="AX558" s="180"/>
      <c r="AY558" s="180"/>
      <c r="AZ558" s="155"/>
      <c r="BF558" s="155"/>
      <c r="BG558" s="155"/>
      <c r="BH558" s="155"/>
      <c r="BI558" s="153"/>
      <c r="BL558" s="204"/>
      <c r="BM558" s="204"/>
      <c r="BQ558" s="151"/>
      <c r="BR558" s="151"/>
      <c r="BS558" s="151"/>
      <c r="BT558" s="151"/>
    </row>
    <row r="559" customFormat="false" ht="12.75" hidden="false" customHeight="false" outlineLevel="0" collapsed="false">
      <c r="D559" s="142"/>
      <c r="E559" s="142"/>
      <c r="T559" s="143"/>
      <c r="AU559" s="146"/>
      <c r="AX559" s="180"/>
      <c r="AY559" s="180"/>
      <c r="AZ559" s="155"/>
      <c r="BF559" s="155"/>
      <c r="BG559" s="155"/>
      <c r="BH559" s="155"/>
      <c r="BI559" s="153"/>
      <c r="BL559" s="204"/>
      <c r="BM559" s="204"/>
      <c r="BQ559" s="151"/>
      <c r="BR559" s="151"/>
      <c r="BS559" s="151"/>
      <c r="BT559" s="151"/>
    </row>
    <row r="560" customFormat="false" ht="12.75" hidden="false" customHeight="false" outlineLevel="0" collapsed="false">
      <c r="D560" s="142"/>
      <c r="E560" s="142"/>
      <c r="T560" s="143"/>
      <c r="AU560" s="146"/>
      <c r="AX560" s="180"/>
      <c r="AY560" s="180"/>
      <c r="AZ560" s="155"/>
      <c r="BF560" s="155"/>
      <c r="BG560" s="155"/>
      <c r="BH560" s="155"/>
      <c r="BI560" s="153"/>
      <c r="BL560" s="204"/>
      <c r="BM560" s="204"/>
      <c r="BQ560" s="151"/>
      <c r="BR560" s="151"/>
      <c r="BS560" s="151"/>
      <c r="BT560" s="151"/>
    </row>
    <row r="561" customFormat="false" ht="12.75" hidden="false" customHeight="false" outlineLevel="0" collapsed="false">
      <c r="D561" s="142"/>
      <c r="E561" s="142"/>
      <c r="T561" s="143"/>
      <c r="AU561" s="146"/>
      <c r="AX561" s="180"/>
      <c r="AY561" s="180"/>
      <c r="AZ561" s="155"/>
      <c r="BF561" s="155"/>
      <c r="BG561" s="155"/>
      <c r="BH561" s="155"/>
      <c r="BI561" s="153"/>
      <c r="BL561" s="204"/>
      <c r="BM561" s="204"/>
      <c r="BQ561" s="151"/>
      <c r="BR561" s="151"/>
      <c r="BS561" s="151"/>
      <c r="BT561" s="151"/>
    </row>
    <row r="562" customFormat="false" ht="12.75" hidden="false" customHeight="false" outlineLevel="0" collapsed="false">
      <c r="D562" s="142"/>
      <c r="E562" s="142"/>
      <c r="T562" s="143"/>
      <c r="AU562" s="146"/>
      <c r="AX562" s="180"/>
      <c r="AY562" s="180"/>
      <c r="AZ562" s="155"/>
      <c r="BF562" s="155"/>
      <c r="BG562" s="155"/>
      <c r="BH562" s="155"/>
      <c r="BI562" s="153"/>
      <c r="BL562" s="204"/>
      <c r="BM562" s="204"/>
      <c r="BQ562" s="151"/>
      <c r="BR562" s="151"/>
      <c r="BS562" s="151"/>
      <c r="BT562" s="151"/>
    </row>
    <row r="563" customFormat="false" ht="12.75" hidden="false" customHeight="false" outlineLevel="0" collapsed="false">
      <c r="D563" s="142"/>
      <c r="E563" s="142"/>
      <c r="T563" s="143"/>
      <c r="AU563" s="146"/>
      <c r="AX563" s="180"/>
      <c r="AY563" s="180"/>
      <c r="AZ563" s="155"/>
      <c r="BF563" s="155"/>
      <c r="BG563" s="155"/>
      <c r="BH563" s="155"/>
      <c r="BI563" s="153"/>
      <c r="BL563" s="204"/>
      <c r="BM563" s="204"/>
      <c r="BQ563" s="151"/>
      <c r="BR563" s="151"/>
      <c r="BS563" s="151"/>
      <c r="BT563" s="151"/>
    </row>
    <row r="564" customFormat="false" ht="12.75" hidden="false" customHeight="false" outlineLevel="0" collapsed="false">
      <c r="D564" s="142"/>
      <c r="E564" s="142"/>
      <c r="T564" s="143"/>
      <c r="AU564" s="146"/>
      <c r="AX564" s="180"/>
      <c r="AY564" s="180"/>
      <c r="AZ564" s="155"/>
      <c r="BF564" s="155"/>
      <c r="BG564" s="155"/>
      <c r="BH564" s="155"/>
      <c r="BI564" s="153"/>
      <c r="BL564" s="204"/>
      <c r="BM564" s="204"/>
      <c r="BQ564" s="151"/>
      <c r="BR564" s="151"/>
      <c r="BS564" s="151"/>
      <c r="BT564" s="151"/>
    </row>
    <row r="565" customFormat="false" ht="12.75" hidden="false" customHeight="false" outlineLevel="0" collapsed="false">
      <c r="D565" s="142"/>
      <c r="E565" s="142"/>
      <c r="T565" s="143"/>
      <c r="AU565" s="146"/>
      <c r="AX565" s="180"/>
      <c r="AY565" s="180"/>
      <c r="AZ565" s="155"/>
      <c r="BF565" s="155"/>
      <c r="BG565" s="155"/>
      <c r="BH565" s="155"/>
      <c r="BI565" s="153"/>
      <c r="BL565" s="204"/>
      <c r="BM565" s="204"/>
      <c r="BQ565" s="151"/>
      <c r="BR565" s="151"/>
      <c r="BS565" s="151"/>
      <c r="BT565" s="151"/>
    </row>
    <row r="566" customFormat="false" ht="12.75" hidden="false" customHeight="false" outlineLevel="0" collapsed="false">
      <c r="D566" s="142"/>
      <c r="E566" s="142"/>
      <c r="T566" s="143"/>
      <c r="AU566" s="146"/>
      <c r="AX566" s="180"/>
      <c r="AY566" s="180"/>
      <c r="AZ566" s="155"/>
      <c r="BF566" s="155"/>
      <c r="BG566" s="155"/>
      <c r="BH566" s="155"/>
      <c r="BI566" s="153"/>
      <c r="BL566" s="204"/>
      <c r="BM566" s="204"/>
      <c r="BQ566" s="151"/>
      <c r="BR566" s="151"/>
      <c r="BS566" s="151"/>
      <c r="BT566" s="151"/>
    </row>
    <row r="567" customFormat="false" ht="12.75" hidden="false" customHeight="false" outlineLevel="0" collapsed="false">
      <c r="D567" s="142"/>
      <c r="E567" s="142"/>
      <c r="T567" s="143"/>
      <c r="AU567" s="146"/>
      <c r="AX567" s="180"/>
      <c r="AY567" s="180"/>
      <c r="AZ567" s="155"/>
      <c r="BF567" s="155"/>
      <c r="BG567" s="155"/>
      <c r="BH567" s="155"/>
      <c r="BI567" s="153"/>
      <c r="BL567" s="204"/>
      <c r="BM567" s="204"/>
      <c r="BQ567" s="151"/>
      <c r="BR567" s="151"/>
      <c r="BS567" s="151"/>
      <c r="BT567" s="151"/>
    </row>
    <row r="568" customFormat="false" ht="12.75" hidden="false" customHeight="false" outlineLevel="0" collapsed="false">
      <c r="D568" s="142"/>
      <c r="E568" s="142"/>
      <c r="T568" s="143"/>
      <c r="AU568" s="146"/>
      <c r="AX568" s="180"/>
      <c r="AY568" s="180"/>
      <c r="AZ568" s="155"/>
      <c r="BF568" s="155"/>
      <c r="BG568" s="155"/>
      <c r="BH568" s="155"/>
      <c r="BI568" s="153"/>
      <c r="BL568" s="204"/>
      <c r="BM568" s="204"/>
      <c r="BQ568" s="151"/>
      <c r="BR568" s="151"/>
      <c r="BS568" s="151"/>
      <c r="BT568" s="151"/>
    </row>
    <row r="569" customFormat="false" ht="12.75" hidden="false" customHeight="false" outlineLevel="0" collapsed="false">
      <c r="D569" s="142"/>
      <c r="E569" s="142"/>
      <c r="T569" s="143"/>
      <c r="AU569" s="146"/>
      <c r="AX569" s="180"/>
      <c r="AY569" s="180"/>
      <c r="AZ569" s="155"/>
      <c r="BF569" s="155"/>
      <c r="BG569" s="155"/>
      <c r="BH569" s="155"/>
      <c r="BI569" s="153"/>
      <c r="BL569" s="204"/>
      <c r="BM569" s="204"/>
      <c r="BQ569" s="151"/>
      <c r="BR569" s="151"/>
      <c r="BS569" s="151"/>
      <c r="BT569" s="151"/>
    </row>
    <row r="570" customFormat="false" ht="12.75" hidden="false" customHeight="false" outlineLevel="0" collapsed="false">
      <c r="D570" s="142"/>
      <c r="E570" s="142"/>
      <c r="T570" s="143"/>
      <c r="AU570" s="146"/>
      <c r="AX570" s="180"/>
      <c r="AY570" s="180"/>
      <c r="AZ570" s="155"/>
      <c r="BF570" s="155"/>
      <c r="BG570" s="155"/>
      <c r="BH570" s="155"/>
      <c r="BI570" s="153"/>
      <c r="BL570" s="204"/>
      <c r="BM570" s="204"/>
      <c r="BQ570" s="151"/>
      <c r="BR570" s="151"/>
      <c r="BS570" s="151"/>
      <c r="BT570" s="151"/>
    </row>
    <row r="571" customFormat="false" ht="12.75" hidden="false" customHeight="false" outlineLevel="0" collapsed="false">
      <c r="D571" s="142"/>
      <c r="E571" s="142"/>
      <c r="T571" s="143"/>
      <c r="AU571" s="146"/>
      <c r="AX571" s="180"/>
      <c r="AY571" s="180"/>
      <c r="AZ571" s="155"/>
      <c r="BF571" s="155"/>
      <c r="BG571" s="155"/>
      <c r="BH571" s="155"/>
      <c r="BI571" s="153"/>
      <c r="BL571" s="204"/>
      <c r="BM571" s="204"/>
      <c r="BQ571" s="151"/>
      <c r="BR571" s="151"/>
      <c r="BS571" s="151"/>
      <c r="BT571" s="151"/>
    </row>
    <row r="572" customFormat="false" ht="12.75" hidden="false" customHeight="false" outlineLevel="0" collapsed="false">
      <c r="D572" s="142"/>
      <c r="E572" s="142"/>
      <c r="T572" s="143"/>
      <c r="AU572" s="146"/>
      <c r="AX572" s="180"/>
      <c r="AY572" s="180"/>
      <c r="AZ572" s="155"/>
      <c r="BF572" s="155"/>
      <c r="BG572" s="155"/>
      <c r="BH572" s="155"/>
      <c r="BI572" s="153"/>
      <c r="BL572" s="204"/>
      <c r="BM572" s="204"/>
      <c r="BQ572" s="151"/>
      <c r="BR572" s="151"/>
      <c r="BS572" s="151"/>
      <c r="BT572" s="151"/>
    </row>
    <row r="573" customFormat="false" ht="12.75" hidden="false" customHeight="false" outlineLevel="0" collapsed="false">
      <c r="D573" s="142"/>
      <c r="E573" s="142"/>
      <c r="T573" s="143"/>
      <c r="AU573" s="146"/>
      <c r="AX573" s="180"/>
      <c r="AY573" s="180"/>
      <c r="AZ573" s="155"/>
      <c r="BF573" s="155"/>
      <c r="BG573" s="155"/>
      <c r="BH573" s="155"/>
      <c r="BI573" s="153"/>
      <c r="BL573" s="204"/>
      <c r="BM573" s="204"/>
      <c r="BQ573" s="151"/>
      <c r="BR573" s="151"/>
      <c r="BS573" s="151"/>
      <c r="BT573" s="151"/>
    </row>
    <row r="574" customFormat="false" ht="12.75" hidden="false" customHeight="false" outlineLevel="0" collapsed="false">
      <c r="D574" s="142"/>
      <c r="E574" s="142"/>
      <c r="T574" s="143"/>
      <c r="AU574" s="146"/>
      <c r="AX574" s="180"/>
      <c r="AY574" s="180"/>
      <c r="AZ574" s="155"/>
      <c r="BF574" s="155"/>
      <c r="BG574" s="155"/>
      <c r="BH574" s="155"/>
      <c r="BI574" s="153"/>
      <c r="BL574" s="204"/>
      <c r="BM574" s="204"/>
      <c r="BQ574" s="151"/>
      <c r="BR574" s="151"/>
      <c r="BS574" s="151"/>
      <c r="BT574" s="151"/>
    </row>
    <row r="575" customFormat="false" ht="12.75" hidden="false" customHeight="false" outlineLevel="0" collapsed="false">
      <c r="D575" s="142"/>
      <c r="E575" s="142"/>
      <c r="T575" s="143"/>
      <c r="AU575" s="146"/>
      <c r="AX575" s="180"/>
      <c r="AY575" s="180"/>
      <c r="AZ575" s="155"/>
      <c r="BF575" s="155"/>
      <c r="BG575" s="155"/>
      <c r="BH575" s="155"/>
      <c r="BI575" s="153"/>
      <c r="BL575" s="204"/>
      <c r="BM575" s="204"/>
      <c r="BQ575" s="151"/>
      <c r="BR575" s="151"/>
      <c r="BS575" s="151"/>
      <c r="BT575" s="151"/>
    </row>
    <row r="576" customFormat="false" ht="12.75" hidden="false" customHeight="false" outlineLevel="0" collapsed="false">
      <c r="D576" s="142"/>
      <c r="E576" s="142"/>
      <c r="T576" s="143"/>
      <c r="AU576" s="146"/>
      <c r="AX576" s="180"/>
      <c r="AY576" s="180"/>
      <c r="AZ576" s="155"/>
      <c r="BF576" s="155"/>
      <c r="BG576" s="155"/>
      <c r="BH576" s="155"/>
      <c r="BI576" s="153"/>
      <c r="BL576" s="204"/>
      <c r="BM576" s="204"/>
      <c r="BQ576" s="151"/>
      <c r="BR576" s="151"/>
      <c r="BS576" s="151"/>
      <c r="BT576" s="151"/>
    </row>
    <row r="577" customFormat="false" ht="12.75" hidden="false" customHeight="false" outlineLevel="0" collapsed="false">
      <c r="D577" s="142"/>
      <c r="E577" s="142"/>
      <c r="T577" s="143"/>
      <c r="AU577" s="146"/>
      <c r="AX577" s="180"/>
      <c r="AY577" s="180"/>
      <c r="AZ577" s="155"/>
      <c r="BF577" s="155"/>
      <c r="BG577" s="155"/>
      <c r="BH577" s="155"/>
      <c r="BI577" s="153"/>
      <c r="BL577" s="204"/>
      <c r="BM577" s="204"/>
      <c r="BQ577" s="151"/>
      <c r="BR577" s="151"/>
      <c r="BS577" s="151"/>
      <c r="BT577" s="151"/>
    </row>
    <row r="578" customFormat="false" ht="12.75" hidden="false" customHeight="false" outlineLevel="0" collapsed="false">
      <c r="D578" s="142"/>
      <c r="E578" s="142"/>
      <c r="T578" s="143"/>
      <c r="AU578" s="146"/>
      <c r="AX578" s="180"/>
      <c r="AY578" s="180"/>
      <c r="AZ578" s="155"/>
      <c r="BF578" s="155"/>
      <c r="BG578" s="155"/>
      <c r="BH578" s="155"/>
      <c r="BI578" s="153"/>
      <c r="BL578" s="204"/>
      <c r="BM578" s="204"/>
      <c r="BQ578" s="151"/>
      <c r="BR578" s="151"/>
      <c r="BS578" s="151"/>
      <c r="BT578" s="151"/>
    </row>
    <row r="579" customFormat="false" ht="12.75" hidden="false" customHeight="false" outlineLevel="0" collapsed="false">
      <c r="D579" s="142"/>
      <c r="E579" s="142"/>
      <c r="T579" s="143"/>
      <c r="AU579" s="146"/>
      <c r="AX579" s="180"/>
      <c r="AY579" s="180"/>
      <c r="AZ579" s="155"/>
      <c r="BF579" s="155"/>
      <c r="BG579" s="155"/>
      <c r="BH579" s="155"/>
      <c r="BI579" s="153"/>
      <c r="BL579" s="204"/>
      <c r="BM579" s="204"/>
      <c r="BQ579" s="151"/>
      <c r="BR579" s="151"/>
      <c r="BS579" s="151"/>
      <c r="BT579" s="151"/>
    </row>
    <row r="580" customFormat="false" ht="12.75" hidden="false" customHeight="false" outlineLevel="0" collapsed="false">
      <c r="D580" s="142"/>
      <c r="E580" s="142"/>
      <c r="T580" s="143"/>
      <c r="AU580" s="146"/>
      <c r="AX580" s="180"/>
      <c r="AY580" s="180"/>
      <c r="AZ580" s="155"/>
      <c r="BF580" s="155"/>
      <c r="BG580" s="155"/>
      <c r="BH580" s="155"/>
      <c r="BI580" s="153"/>
      <c r="BL580" s="204"/>
      <c r="BM580" s="204"/>
      <c r="BQ580" s="151"/>
      <c r="BR580" s="151"/>
      <c r="BS580" s="151"/>
      <c r="BT580" s="151"/>
    </row>
    <row r="581" customFormat="false" ht="12.75" hidden="false" customHeight="false" outlineLevel="0" collapsed="false">
      <c r="D581" s="142"/>
      <c r="E581" s="142"/>
      <c r="T581" s="143"/>
      <c r="AU581" s="146"/>
      <c r="AX581" s="180"/>
      <c r="AY581" s="180"/>
      <c r="AZ581" s="155"/>
      <c r="BF581" s="155"/>
      <c r="BG581" s="155"/>
      <c r="BH581" s="155"/>
      <c r="BI581" s="153"/>
      <c r="BL581" s="204"/>
      <c r="BM581" s="204"/>
      <c r="BQ581" s="151"/>
      <c r="BR581" s="151"/>
      <c r="BS581" s="151"/>
      <c r="BT581" s="151"/>
    </row>
    <row r="582" customFormat="false" ht="12.75" hidden="false" customHeight="false" outlineLevel="0" collapsed="false">
      <c r="D582" s="142"/>
      <c r="E582" s="142"/>
      <c r="T582" s="143"/>
      <c r="AU582" s="146"/>
      <c r="AX582" s="180"/>
      <c r="AY582" s="180"/>
      <c r="AZ582" s="155"/>
      <c r="BF582" s="155"/>
      <c r="BG582" s="155"/>
      <c r="BH582" s="155"/>
      <c r="BI582" s="153"/>
      <c r="BL582" s="204"/>
      <c r="BM582" s="204"/>
      <c r="BQ582" s="151"/>
      <c r="BR582" s="151"/>
      <c r="BS582" s="151"/>
      <c r="BT582" s="151"/>
    </row>
    <row r="583" customFormat="false" ht="12.75" hidden="false" customHeight="false" outlineLevel="0" collapsed="false">
      <c r="D583" s="142"/>
      <c r="E583" s="142"/>
      <c r="T583" s="143"/>
      <c r="AU583" s="146"/>
      <c r="AX583" s="180"/>
      <c r="AY583" s="180"/>
      <c r="AZ583" s="155"/>
      <c r="BF583" s="155"/>
      <c r="BG583" s="155"/>
      <c r="BH583" s="155"/>
      <c r="BI583" s="153"/>
      <c r="BL583" s="204"/>
      <c r="BM583" s="204"/>
      <c r="BQ583" s="151"/>
      <c r="BR583" s="151"/>
      <c r="BS583" s="151"/>
      <c r="BT583" s="151"/>
    </row>
    <row r="584" customFormat="false" ht="12.75" hidden="false" customHeight="false" outlineLevel="0" collapsed="false">
      <c r="D584" s="142"/>
      <c r="E584" s="142"/>
      <c r="T584" s="143"/>
      <c r="AU584" s="146"/>
      <c r="AX584" s="180"/>
      <c r="AY584" s="180"/>
      <c r="AZ584" s="155"/>
      <c r="BF584" s="155"/>
      <c r="BG584" s="155"/>
      <c r="BH584" s="155"/>
      <c r="BI584" s="153"/>
      <c r="BL584" s="204"/>
      <c r="BM584" s="204"/>
      <c r="BQ584" s="151"/>
      <c r="BR584" s="151"/>
      <c r="BS584" s="151"/>
      <c r="BT584" s="151"/>
    </row>
    <row r="585" customFormat="false" ht="12.75" hidden="false" customHeight="false" outlineLevel="0" collapsed="false">
      <c r="D585" s="142"/>
      <c r="E585" s="142"/>
      <c r="T585" s="143"/>
      <c r="AU585" s="146"/>
      <c r="AX585" s="180"/>
      <c r="AY585" s="180"/>
      <c r="AZ585" s="155"/>
      <c r="BF585" s="155"/>
      <c r="BG585" s="155"/>
      <c r="BH585" s="155"/>
      <c r="BI585" s="153"/>
      <c r="BL585" s="204"/>
      <c r="BM585" s="204"/>
      <c r="BQ585" s="151"/>
      <c r="BR585" s="151"/>
      <c r="BS585" s="151"/>
      <c r="BT585" s="151"/>
    </row>
    <row r="586" customFormat="false" ht="12.75" hidden="false" customHeight="false" outlineLevel="0" collapsed="false">
      <c r="D586" s="142"/>
      <c r="E586" s="142"/>
      <c r="T586" s="143"/>
      <c r="AU586" s="146"/>
      <c r="AX586" s="180"/>
      <c r="AY586" s="180"/>
      <c r="AZ586" s="155"/>
      <c r="BF586" s="155"/>
      <c r="BG586" s="155"/>
      <c r="BH586" s="155"/>
      <c r="BI586" s="153"/>
      <c r="BL586" s="204"/>
      <c r="BM586" s="204"/>
      <c r="BQ586" s="151"/>
      <c r="BR586" s="151"/>
      <c r="BS586" s="151"/>
      <c r="BT586" s="151"/>
    </row>
    <row r="587" customFormat="false" ht="12.75" hidden="false" customHeight="false" outlineLevel="0" collapsed="false">
      <c r="D587" s="142"/>
      <c r="E587" s="142"/>
      <c r="T587" s="143"/>
      <c r="AU587" s="146"/>
      <c r="AX587" s="180"/>
      <c r="AY587" s="180"/>
      <c r="AZ587" s="155"/>
      <c r="BF587" s="155"/>
      <c r="BG587" s="155"/>
      <c r="BH587" s="155"/>
      <c r="BI587" s="153"/>
      <c r="BL587" s="204"/>
      <c r="BM587" s="204"/>
      <c r="BQ587" s="151"/>
      <c r="BR587" s="151"/>
      <c r="BS587" s="151"/>
      <c r="BT587" s="151"/>
    </row>
    <row r="588" customFormat="false" ht="12.75" hidden="false" customHeight="false" outlineLevel="0" collapsed="false">
      <c r="D588" s="142"/>
      <c r="E588" s="142"/>
      <c r="T588" s="143"/>
      <c r="AU588" s="146"/>
      <c r="AX588" s="180"/>
      <c r="AY588" s="180"/>
      <c r="AZ588" s="155"/>
      <c r="BF588" s="155"/>
      <c r="BG588" s="155"/>
      <c r="BH588" s="155"/>
      <c r="BI588" s="153"/>
      <c r="BL588" s="204"/>
      <c r="BM588" s="204"/>
      <c r="BQ588" s="151"/>
      <c r="BR588" s="151"/>
      <c r="BS588" s="151"/>
      <c r="BT588" s="151"/>
    </row>
    <row r="589" customFormat="false" ht="12.75" hidden="false" customHeight="false" outlineLevel="0" collapsed="false">
      <c r="D589" s="142"/>
      <c r="E589" s="142"/>
      <c r="T589" s="143"/>
      <c r="AU589" s="146"/>
      <c r="AX589" s="180"/>
      <c r="AY589" s="180"/>
      <c r="AZ589" s="155"/>
      <c r="BF589" s="155"/>
      <c r="BG589" s="155"/>
      <c r="BH589" s="155"/>
      <c r="BI589" s="153"/>
      <c r="BL589" s="204"/>
      <c r="BM589" s="204"/>
      <c r="BQ589" s="151"/>
      <c r="BR589" s="151"/>
      <c r="BS589" s="151"/>
      <c r="BT589" s="151"/>
    </row>
    <row r="590" customFormat="false" ht="12.75" hidden="false" customHeight="false" outlineLevel="0" collapsed="false">
      <c r="D590" s="142"/>
      <c r="E590" s="142"/>
      <c r="T590" s="143"/>
      <c r="AU590" s="146"/>
      <c r="AX590" s="180"/>
      <c r="AY590" s="180"/>
      <c r="AZ590" s="155"/>
      <c r="BF590" s="155"/>
      <c r="BG590" s="155"/>
      <c r="BH590" s="155"/>
      <c r="BI590" s="153"/>
      <c r="BL590" s="204"/>
      <c r="BM590" s="204"/>
      <c r="BQ590" s="151"/>
      <c r="BR590" s="151"/>
      <c r="BS590" s="151"/>
      <c r="BT590" s="151"/>
    </row>
    <row r="591" customFormat="false" ht="12.75" hidden="false" customHeight="false" outlineLevel="0" collapsed="false">
      <c r="D591" s="142"/>
      <c r="E591" s="142"/>
      <c r="T591" s="143"/>
      <c r="AU591" s="146"/>
      <c r="AX591" s="180"/>
      <c r="AY591" s="180"/>
      <c r="AZ591" s="155"/>
      <c r="BF591" s="155"/>
      <c r="BG591" s="155"/>
      <c r="BH591" s="155"/>
      <c r="BI591" s="153"/>
      <c r="BL591" s="204"/>
      <c r="BM591" s="204"/>
      <c r="BQ591" s="151"/>
      <c r="BR591" s="151"/>
      <c r="BS591" s="151"/>
      <c r="BT591" s="151"/>
    </row>
    <row r="592" customFormat="false" ht="12.75" hidden="false" customHeight="false" outlineLevel="0" collapsed="false">
      <c r="D592" s="142"/>
      <c r="E592" s="142"/>
      <c r="T592" s="143"/>
      <c r="AU592" s="146"/>
      <c r="AX592" s="180"/>
      <c r="AY592" s="180"/>
      <c r="AZ592" s="155"/>
      <c r="BF592" s="155"/>
      <c r="BG592" s="155"/>
      <c r="BH592" s="155"/>
      <c r="BI592" s="153"/>
      <c r="BL592" s="204"/>
      <c r="BM592" s="204"/>
      <c r="BQ592" s="151"/>
      <c r="BR592" s="151"/>
      <c r="BS592" s="151"/>
      <c r="BT592" s="151"/>
    </row>
    <row r="593" customFormat="false" ht="12.75" hidden="false" customHeight="false" outlineLevel="0" collapsed="false">
      <c r="D593" s="142"/>
      <c r="E593" s="142"/>
      <c r="T593" s="143"/>
      <c r="AU593" s="146"/>
      <c r="AX593" s="180"/>
      <c r="AY593" s="180"/>
      <c r="AZ593" s="155"/>
      <c r="BF593" s="155"/>
      <c r="BG593" s="155"/>
      <c r="BH593" s="155"/>
      <c r="BI593" s="153"/>
      <c r="BL593" s="204"/>
      <c r="BM593" s="204"/>
      <c r="BQ593" s="151"/>
      <c r="BR593" s="151"/>
      <c r="BS593" s="151"/>
      <c r="BT593" s="151"/>
    </row>
    <row r="594" customFormat="false" ht="12.75" hidden="false" customHeight="false" outlineLevel="0" collapsed="false">
      <c r="D594" s="142"/>
      <c r="E594" s="142"/>
      <c r="T594" s="143"/>
      <c r="AU594" s="146"/>
      <c r="AX594" s="180"/>
      <c r="AY594" s="180"/>
      <c r="AZ594" s="155"/>
      <c r="BF594" s="155"/>
      <c r="BG594" s="155"/>
      <c r="BH594" s="155"/>
      <c r="BI594" s="153"/>
      <c r="BL594" s="204"/>
      <c r="BM594" s="204"/>
      <c r="BQ594" s="151"/>
      <c r="BR594" s="151"/>
      <c r="BS594" s="151"/>
      <c r="BT594" s="151"/>
    </row>
    <row r="595" customFormat="false" ht="12.75" hidden="false" customHeight="false" outlineLevel="0" collapsed="false">
      <c r="D595" s="142"/>
      <c r="E595" s="142"/>
      <c r="T595" s="143"/>
      <c r="AU595" s="146"/>
      <c r="AX595" s="180"/>
      <c r="AY595" s="180"/>
      <c r="AZ595" s="155"/>
      <c r="BF595" s="155"/>
      <c r="BG595" s="155"/>
      <c r="BH595" s="155"/>
      <c r="BI595" s="153"/>
      <c r="BL595" s="204"/>
      <c r="BM595" s="204"/>
      <c r="BQ595" s="151"/>
      <c r="BR595" s="151"/>
      <c r="BS595" s="151"/>
      <c r="BT595" s="151"/>
    </row>
    <row r="596" customFormat="false" ht="12.75" hidden="false" customHeight="false" outlineLevel="0" collapsed="false">
      <c r="D596" s="142"/>
      <c r="E596" s="142"/>
      <c r="T596" s="143"/>
      <c r="AU596" s="146"/>
      <c r="AX596" s="180"/>
      <c r="AY596" s="180"/>
      <c r="AZ596" s="155"/>
      <c r="BF596" s="155"/>
      <c r="BG596" s="155"/>
      <c r="BH596" s="155"/>
      <c r="BI596" s="153"/>
      <c r="BL596" s="204"/>
      <c r="BM596" s="204"/>
      <c r="BQ596" s="151"/>
      <c r="BR596" s="151"/>
      <c r="BS596" s="151"/>
      <c r="BT596" s="151"/>
    </row>
    <row r="597" customFormat="false" ht="12.75" hidden="false" customHeight="false" outlineLevel="0" collapsed="false">
      <c r="D597" s="142"/>
      <c r="E597" s="142"/>
      <c r="T597" s="143"/>
      <c r="AU597" s="146"/>
      <c r="AX597" s="180"/>
      <c r="AY597" s="180"/>
      <c r="AZ597" s="155"/>
      <c r="BF597" s="155"/>
      <c r="BG597" s="155"/>
      <c r="BH597" s="155"/>
      <c r="BI597" s="153"/>
      <c r="BL597" s="204"/>
      <c r="BM597" s="204"/>
      <c r="BQ597" s="151"/>
      <c r="BR597" s="151"/>
      <c r="BS597" s="151"/>
      <c r="BT597" s="151"/>
    </row>
    <row r="598" customFormat="false" ht="12.75" hidden="false" customHeight="false" outlineLevel="0" collapsed="false">
      <c r="D598" s="142"/>
      <c r="E598" s="142"/>
      <c r="T598" s="143"/>
      <c r="AU598" s="146"/>
      <c r="AX598" s="180"/>
      <c r="AY598" s="180"/>
      <c r="AZ598" s="155"/>
      <c r="BF598" s="155"/>
      <c r="BG598" s="155"/>
      <c r="BH598" s="155"/>
      <c r="BI598" s="153"/>
      <c r="BL598" s="204"/>
      <c r="BM598" s="204"/>
      <c r="BQ598" s="151"/>
      <c r="BR598" s="151"/>
      <c r="BS598" s="151"/>
      <c r="BT598" s="151"/>
    </row>
    <row r="599" customFormat="false" ht="12.75" hidden="false" customHeight="false" outlineLevel="0" collapsed="false">
      <c r="D599" s="142"/>
      <c r="E599" s="142"/>
      <c r="T599" s="143"/>
      <c r="AU599" s="146"/>
      <c r="AX599" s="180"/>
      <c r="AY599" s="180"/>
      <c r="AZ599" s="155"/>
      <c r="BF599" s="155"/>
      <c r="BG599" s="155"/>
      <c r="BH599" s="155"/>
      <c r="BI599" s="153"/>
      <c r="BL599" s="204"/>
      <c r="BM599" s="204"/>
      <c r="BQ599" s="151"/>
      <c r="BR599" s="151"/>
      <c r="BS599" s="151"/>
      <c r="BT599" s="151"/>
    </row>
    <row r="600" customFormat="false" ht="12.75" hidden="false" customHeight="false" outlineLevel="0" collapsed="false">
      <c r="D600" s="142"/>
      <c r="E600" s="142"/>
      <c r="T600" s="143"/>
      <c r="AU600" s="146"/>
      <c r="AX600" s="180"/>
      <c r="AY600" s="180"/>
      <c r="AZ600" s="155"/>
      <c r="BF600" s="155"/>
      <c r="BG600" s="155"/>
      <c r="BH600" s="155"/>
      <c r="BI600" s="153"/>
      <c r="BL600" s="204"/>
      <c r="BM600" s="204"/>
      <c r="BQ600" s="151"/>
      <c r="BR600" s="151"/>
      <c r="BS600" s="151"/>
      <c r="BT600" s="151"/>
    </row>
    <row r="601" customFormat="false" ht="12.75" hidden="false" customHeight="false" outlineLevel="0" collapsed="false">
      <c r="D601" s="142"/>
      <c r="E601" s="142"/>
      <c r="T601" s="143"/>
      <c r="AU601" s="146"/>
      <c r="AX601" s="180"/>
      <c r="AY601" s="180"/>
      <c r="AZ601" s="155"/>
      <c r="BF601" s="155"/>
      <c r="BG601" s="155"/>
      <c r="BH601" s="155"/>
      <c r="BI601" s="153"/>
      <c r="BL601" s="204"/>
      <c r="BM601" s="204"/>
      <c r="BQ601" s="151"/>
      <c r="BR601" s="151"/>
      <c r="BS601" s="151"/>
      <c r="BT601" s="151"/>
    </row>
    <row r="602" customFormat="false" ht="12.75" hidden="false" customHeight="false" outlineLevel="0" collapsed="false">
      <c r="D602" s="142"/>
      <c r="E602" s="142"/>
      <c r="T602" s="143"/>
      <c r="AU602" s="146"/>
      <c r="AX602" s="180"/>
      <c r="AY602" s="180"/>
      <c r="AZ602" s="155"/>
      <c r="BF602" s="155"/>
      <c r="BG602" s="155"/>
      <c r="BH602" s="155"/>
      <c r="BI602" s="153"/>
      <c r="BL602" s="204"/>
      <c r="BM602" s="204"/>
      <c r="BQ602" s="151"/>
      <c r="BR602" s="151"/>
      <c r="BS602" s="151"/>
      <c r="BT602" s="151"/>
    </row>
    <row r="603" customFormat="false" ht="12.75" hidden="false" customHeight="false" outlineLevel="0" collapsed="false">
      <c r="D603" s="142"/>
      <c r="E603" s="142"/>
      <c r="T603" s="143"/>
      <c r="AU603" s="146"/>
      <c r="AX603" s="180"/>
      <c r="AY603" s="180"/>
      <c r="AZ603" s="155"/>
      <c r="BF603" s="155"/>
      <c r="BG603" s="155"/>
      <c r="BH603" s="155"/>
      <c r="BI603" s="153"/>
      <c r="BL603" s="204"/>
      <c r="BM603" s="204"/>
      <c r="BQ603" s="151"/>
      <c r="BR603" s="151"/>
      <c r="BS603" s="151"/>
      <c r="BT603" s="151"/>
    </row>
    <row r="604" customFormat="false" ht="12.75" hidden="false" customHeight="false" outlineLevel="0" collapsed="false">
      <c r="D604" s="142"/>
      <c r="E604" s="142"/>
      <c r="T604" s="143"/>
      <c r="AU604" s="146"/>
      <c r="AX604" s="180"/>
      <c r="AY604" s="180"/>
      <c r="AZ604" s="155"/>
      <c r="BF604" s="155"/>
      <c r="BG604" s="155"/>
      <c r="BH604" s="155"/>
      <c r="BI604" s="153"/>
      <c r="BL604" s="204"/>
      <c r="BM604" s="204"/>
      <c r="BQ604" s="151"/>
      <c r="BR604" s="151"/>
      <c r="BS604" s="151"/>
      <c r="BT604" s="151"/>
    </row>
    <row r="605" customFormat="false" ht="12.75" hidden="false" customHeight="false" outlineLevel="0" collapsed="false">
      <c r="D605" s="142"/>
      <c r="E605" s="142"/>
      <c r="T605" s="143"/>
      <c r="AU605" s="146"/>
      <c r="AX605" s="180"/>
      <c r="AY605" s="180"/>
      <c r="AZ605" s="155"/>
      <c r="BF605" s="155"/>
      <c r="BG605" s="155"/>
      <c r="BH605" s="155"/>
      <c r="BI605" s="153"/>
      <c r="BL605" s="204"/>
      <c r="BM605" s="204"/>
      <c r="BQ605" s="151"/>
      <c r="BR605" s="151"/>
      <c r="BS605" s="151"/>
      <c r="BT605" s="151"/>
    </row>
    <row r="606" customFormat="false" ht="12.75" hidden="false" customHeight="false" outlineLevel="0" collapsed="false">
      <c r="D606" s="142"/>
      <c r="E606" s="142"/>
      <c r="T606" s="143"/>
      <c r="AU606" s="146"/>
      <c r="AX606" s="180"/>
      <c r="AY606" s="180"/>
      <c r="AZ606" s="155"/>
      <c r="BF606" s="155"/>
      <c r="BG606" s="155"/>
      <c r="BH606" s="155"/>
      <c r="BI606" s="153"/>
      <c r="BL606" s="204"/>
      <c r="BM606" s="204"/>
      <c r="BQ606" s="151"/>
      <c r="BR606" s="151"/>
      <c r="BS606" s="151"/>
      <c r="BT606" s="151"/>
    </row>
    <row r="607" customFormat="false" ht="12.75" hidden="false" customHeight="false" outlineLevel="0" collapsed="false">
      <c r="D607" s="142"/>
      <c r="E607" s="142"/>
      <c r="T607" s="143"/>
      <c r="AU607" s="146"/>
      <c r="AX607" s="180"/>
      <c r="AY607" s="180"/>
      <c r="AZ607" s="155"/>
      <c r="BF607" s="155"/>
      <c r="BG607" s="155"/>
      <c r="BH607" s="155"/>
      <c r="BI607" s="153"/>
      <c r="BL607" s="204"/>
      <c r="BM607" s="204"/>
      <c r="BQ607" s="151"/>
      <c r="BR607" s="151"/>
      <c r="BS607" s="151"/>
      <c r="BT607" s="151"/>
    </row>
    <row r="608" customFormat="false" ht="12.75" hidden="false" customHeight="false" outlineLevel="0" collapsed="false">
      <c r="D608" s="142"/>
      <c r="E608" s="142"/>
      <c r="T608" s="143"/>
      <c r="AU608" s="146"/>
      <c r="AX608" s="180"/>
      <c r="AY608" s="180"/>
      <c r="AZ608" s="155"/>
      <c r="BF608" s="155"/>
      <c r="BG608" s="155"/>
      <c r="BH608" s="155"/>
      <c r="BI608" s="153"/>
      <c r="BL608" s="204"/>
      <c r="BM608" s="204"/>
      <c r="BQ608" s="151"/>
      <c r="BR608" s="151"/>
      <c r="BS608" s="151"/>
      <c r="BT608" s="151"/>
    </row>
    <row r="609" customFormat="false" ht="12.75" hidden="false" customHeight="false" outlineLevel="0" collapsed="false">
      <c r="D609" s="142"/>
      <c r="E609" s="142"/>
      <c r="T609" s="143"/>
      <c r="AU609" s="146"/>
      <c r="AX609" s="180"/>
      <c r="AY609" s="180"/>
      <c r="AZ609" s="155"/>
      <c r="BF609" s="155"/>
      <c r="BG609" s="155"/>
      <c r="BH609" s="155"/>
      <c r="BI609" s="153"/>
      <c r="BL609" s="204"/>
      <c r="BM609" s="204"/>
      <c r="BQ609" s="151"/>
      <c r="BR609" s="151"/>
      <c r="BS609" s="151"/>
      <c r="BT609" s="151"/>
    </row>
    <row r="610" customFormat="false" ht="12.75" hidden="false" customHeight="false" outlineLevel="0" collapsed="false">
      <c r="D610" s="142"/>
      <c r="E610" s="142"/>
      <c r="T610" s="143"/>
      <c r="AU610" s="146"/>
      <c r="AX610" s="180"/>
      <c r="AY610" s="180"/>
      <c r="AZ610" s="155"/>
      <c r="BF610" s="155"/>
      <c r="BG610" s="155"/>
      <c r="BH610" s="155"/>
      <c r="BI610" s="153"/>
      <c r="BL610" s="204"/>
      <c r="BM610" s="204"/>
      <c r="BQ610" s="151"/>
      <c r="BR610" s="151"/>
      <c r="BS610" s="151"/>
      <c r="BT610" s="151"/>
    </row>
    <row r="611" customFormat="false" ht="12.75" hidden="false" customHeight="false" outlineLevel="0" collapsed="false">
      <c r="D611" s="142"/>
      <c r="E611" s="142"/>
      <c r="T611" s="143"/>
      <c r="AU611" s="146"/>
      <c r="AX611" s="180"/>
      <c r="AY611" s="180"/>
      <c r="AZ611" s="155"/>
      <c r="BF611" s="155"/>
      <c r="BG611" s="155"/>
      <c r="BH611" s="155"/>
      <c r="BI611" s="153"/>
      <c r="BL611" s="204"/>
      <c r="BM611" s="204"/>
      <c r="BQ611" s="151"/>
      <c r="BR611" s="151"/>
      <c r="BS611" s="151"/>
      <c r="BT611" s="151"/>
    </row>
    <row r="612" customFormat="false" ht="12.75" hidden="false" customHeight="false" outlineLevel="0" collapsed="false">
      <c r="D612" s="142"/>
      <c r="E612" s="142"/>
      <c r="T612" s="143"/>
      <c r="AU612" s="146"/>
      <c r="AX612" s="180"/>
      <c r="AY612" s="180"/>
      <c r="AZ612" s="155"/>
      <c r="BF612" s="155"/>
      <c r="BG612" s="155"/>
      <c r="BH612" s="155"/>
      <c r="BI612" s="153"/>
      <c r="BL612" s="204"/>
      <c r="BM612" s="204"/>
      <c r="BQ612" s="151"/>
      <c r="BR612" s="151"/>
      <c r="BS612" s="151"/>
      <c r="BT612" s="151"/>
    </row>
    <row r="613" customFormat="false" ht="12.75" hidden="false" customHeight="false" outlineLevel="0" collapsed="false">
      <c r="D613" s="142"/>
      <c r="E613" s="142"/>
      <c r="T613" s="143"/>
      <c r="AU613" s="146"/>
      <c r="AX613" s="180"/>
      <c r="AY613" s="180"/>
      <c r="AZ613" s="155"/>
      <c r="BF613" s="155"/>
      <c r="BG613" s="155"/>
      <c r="BH613" s="155"/>
      <c r="BI613" s="153"/>
      <c r="BL613" s="204"/>
      <c r="BM613" s="204"/>
      <c r="BQ613" s="151"/>
      <c r="BR613" s="151"/>
      <c r="BS613" s="151"/>
      <c r="BT613" s="151"/>
    </row>
    <row r="614" customFormat="false" ht="12.75" hidden="false" customHeight="false" outlineLevel="0" collapsed="false">
      <c r="D614" s="142"/>
      <c r="E614" s="142"/>
      <c r="T614" s="143"/>
      <c r="AU614" s="146"/>
      <c r="AX614" s="180"/>
      <c r="AY614" s="180"/>
      <c r="AZ614" s="155"/>
      <c r="BF614" s="155"/>
      <c r="BG614" s="155"/>
      <c r="BH614" s="155"/>
      <c r="BI614" s="153"/>
      <c r="BL614" s="204"/>
      <c r="BM614" s="204"/>
      <c r="BQ614" s="151"/>
      <c r="BR614" s="151"/>
      <c r="BS614" s="151"/>
      <c r="BT614" s="151"/>
    </row>
    <row r="615" customFormat="false" ht="12.75" hidden="false" customHeight="false" outlineLevel="0" collapsed="false">
      <c r="D615" s="142"/>
      <c r="E615" s="142"/>
      <c r="T615" s="143"/>
      <c r="AU615" s="146"/>
      <c r="AX615" s="180"/>
      <c r="AY615" s="180"/>
      <c r="AZ615" s="155"/>
      <c r="BF615" s="155"/>
      <c r="BG615" s="155"/>
      <c r="BH615" s="155"/>
      <c r="BI615" s="153"/>
      <c r="BL615" s="204"/>
      <c r="BM615" s="204"/>
      <c r="BQ615" s="151"/>
      <c r="BR615" s="151"/>
      <c r="BS615" s="151"/>
      <c r="BT615" s="151"/>
    </row>
    <row r="616" customFormat="false" ht="12.75" hidden="false" customHeight="false" outlineLevel="0" collapsed="false">
      <c r="D616" s="142"/>
      <c r="E616" s="142"/>
      <c r="T616" s="143"/>
      <c r="AU616" s="146"/>
      <c r="AX616" s="180"/>
      <c r="AY616" s="180"/>
      <c r="AZ616" s="155"/>
      <c r="BF616" s="155"/>
      <c r="BG616" s="155"/>
      <c r="BH616" s="155"/>
      <c r="BI616" s="153"/>
      <c r="BL616" s="204"/>
      <c r="BM616" s="204"/>
      <c r="BQ616" s="151"/>
      <c r="BR616" s="151"/>
      <c r="BS616" s="151"/>
      <c r="BT616" s="151"/>
    </row>
    <row r="617" customFormat="false" ht="12.75" hidden="false" customHeight="false" outlineLevel="0" collapsed="false">
      <c r="D617" s="142"/>
      <c r="E617" s="142"/>
      <c r="T617" s="143"/>
      <c r="AU617" s="146"/>
      <c r="AX617" s="180"/>
      <c r="AY617" s="180"/>
      <c r="AZ617" s="155"/>
      <c r="BF617" s="155"/>
      <c r="BG617" s="155"/>
      <c r="BH617" s="155"/>
      <c r="BI617" s="153"/>
      <c r="BL617" s="204"/>
      <c r="BM617" s="204"/>
      <c r="BQ617" s="151"/>
      <c r="BR617" s="151"/>
      <c r="BS617" s="151"/>
      <c r="BT617" s="151"/>
    </row>
    <row r="618" customFormat="false" ht="12.75" hidden="false" customHeight="false" outlineLevel="0" collapsed="false">
      <c r="D618" s="142"/>
      <c r="E618" s="142"/>
      <c r="T618" s="143"/>
      <c r="AU618" s="146"/>
      <c r="AX618" s="180"/>
      <c r="AY618" s="180"/>
      <c r="AZ618" s="155"/>
      <c r="BF618" s="155"/>
      <c r="BG618" s="155"/>
      <c r="BH618" s="155"/>
      <c r="BI618" s="153"/>
      <c r="BL618" s="204"/>
      <c r="BM618" s="204"/>
      <c r="BQ618" s="151"/>
      <c r="BR618" s="151"/>
      <c r="BS618" s="151"/>
      <c r="BT618" s="151"/>
    </row>
    <row r="619" customFormat="false" ht="12.75" hidden="false" customHeight="false" outlineLevel="0" collapsed="false">
      <c r="D619" s="142"/>
      <c r="E619" s="142"/>
      <c r="T619" s="143"/>
      <c r="AU619" s="146"/>
      <c r="AX619" s="180"/>
      <c r="AY619" s="180"/>
      <c r="AZ619" s="155"/>
      <c r="BF619" s="155"/>
      <c r="BG619" s="155"/>
      <c r="BH619" s="155"/>
      <c r="BI619" s="153"/>
      <c r="BL619" s="204"/>
      <c r="BM619" s="204"/>
      <c r="BQ619" s="151"/>
      <c r="BR619" s="151"/>
      <c r="BS619" s="151"/>
      <c r="BT619" s="151"/>
    </row>
    <row r="620" customFormat="false" ht="12.75" hidden="false" customHeight="false" outlineLevel="0" collapsed="false">
      <c r="D620" s="142"/>
      <c r="E620" s="142"/>
      <c r="T620" s="143"/>
      <c r="AU620" s="146"/>
      <c r="AX620" s="180"/>
      <c r="AY620" s="180"/>
      <c r="AZ620" s="155"/>
      <c r="BF620" s="155"/>
      <c r="BG620" s="155"/>
      <c r="BH620" s="155"/>
      <c r="BI620" s="153"/>
      <c r="BL620" s="204"/>
      <c r="BM620" s="204"/>
      <c r="BQ620" s="151"/>
      <c r="BR620" s="151"/>
      <c r="BS620" s="151"/>
      <c r="BT620" s="151"/>
    </row>
    <row r="621" customFormat="false" ht="12.75" hidden="false" customHeight="false" outlineLevel="0" collapsed="false">
      <c r="D621" s="142"/>
      <c r="E621" s="142"/>
      <c r="T621" s="143"/>
      <c r="AU621" s="146"/>
      <c r="AX621" s="180"/>
      <c r="AY621" s="180"/>
      <c r="AZ621" s="155"/>
      <c r="BF621" s="155"/>
      <c r="BG621" s="155"/>
      <c r="BH621" s="155"/>
      <c r="BI621" s="153"/>
      <c r="BL621" s="204"/>
      <c r="BM621" s="204"/>
      <c r="BQ621" s="151"/>
      <c r="BR621" s="151"/>
      <c r="BS621" s="151"/>
      <c r="BT621" s="151"/>
    </row>
    <row r="622" customFormat="false" ht="12.75" hidden="false" customHeight="false" outlineLevel="0" collapsed="false">
      <c r="D622" s="142"/>
      <c r="E622" s="142"/>
      <c r="T622" s="143"/>
      <c r="AU622" s="146"/>
      <c r="AX622" s="180"/>
      <c r="AY622" s="180"/>
      <c r="AZ622" s="155"/>
      <c r="BF622" s="155"/>
      <c r="BG622" s="155"/>
      <c r="BH622" s="155"/>
      <c r="BI622" s="153"/>
      <c r="BL622" s="204"/>
      <c r="BM622" s="204"/>
      <c r="BQ622" s="151"/>
      <c r="BR622" s="151"/>
      <c r="BS622" s="151"/>
      <c r="BT622" s="151"/>
    </row>
    <row r="623" customFormat="false" ht="12.75" hidden="false" customHeight="false" outlineLevel="0" collapsed="false">
      <c r="D623" s="142"/>
      <c r="E623" s="142"/>
      <c r="T623" s="143"/>
      <c r="AU623" s="146"/>
      <c r="AX623" s="180"/>
      <c r="AY623" s="180"/>
      <c r="AZ623" s="155"/>
      <c r="BF623" s="155"/>
      <c r="BG623" s="155"/>
      <c r="BH623" s="155"/>
      <c r="BI623" s="153"/>
      <c r="BL623" s="204"/>
      <c r="BM623" s="204"/>
      <c r="BQ623" s="151"/>
      <c r="BR623" s="151"/>
      <c r="BS623" s="151"/>
      <c r="BT623" s="151"/>
    </row>
    <row r="624" customFormat="false" ht="12.75" hidden="false" customHeight="false" outlineLevel="0" collapsed="false">
      <c r="D624" s="142"/>
      <c r="E624" s="142"/>
      <c r="T624" s="143"/>
      <c r="AU624" s="146"/>
      <c r="AX624" s="180"/>
      <c r="AY624" s="180"/>
      <c r="AZ624" s="155"/>
      <c r="BF624" s="155"/>
      <c r="BG624" s="155"/>
      <c r="BH624" s="155"/>
      <c r="BI624" s="153"/>
      <c r="BL624" s="204"/>
      <c r="BM624" s="204"/>
      <c r="BQ624" s="151"/>
      <c r="BR624" s="151"/>
      <c r="BS624" s="151"/>
      <c r="BT624" s="151"/>
    </row>
    <row r="625" customFormat="false" ht="12.75" hidden="false" customHeight="false" outlineLevel="0" collapsed="false">
      <c r="D625" s="142"/>
      <c r="E625" s="142"/>
      <c r="T625" s="143"/>
      <c r="AU625" s="146"/>
      <c r="AX625" s="180"/>
      <c r="AY625" s="180"/>
      <c r="AZ625" s="155"/>
      <c r="BF625" s="155"/>
      <c r="BG625" s="155"/>
      <c r="BH625" s="155"/>
      <c r="BI625" s="153"/>
      <c r="BL625" s="204"/>
      <c r="BM625" s="204"/>
      <c r="BQ625" s="151"/>
      <c r="BR625" s="151"/>
      <c r="BS625" s="151"/>
      <c r="BT625" s="151"/>
    </row>
    <row r="626" customFormat="false" ht="12.75" hidden="false" customHeight="false" outlineLevel="0" collapsed="false">
      <c r="D626" s="142"/>
      <c r="E626" s="142"/>
      <c r="T626" s="143"/>
      <c r="AU626" s="146"/>
      <c r="AX626" s="180"/>
      <c r="AY626" s="180"/>
      <c r="AZ626" s="155"/>
      <c r="BF626" s="155"/>
      <c r="BG626" s="155"/>
      <c r="BH626" s="155"/>
      <c r="BI626" s="153"/>
      <c r="BL626" s="204"/>
      <c r="BM626" s="204"/>
      <c r="BQ626" s="151"/>
      <c r="BR626" s="151"/>
      <c r="BS626" s="151"/>
      <c r="BT626" s="151"/>
    </row>
    <row r="627" customFormat="false" ht="12.75" hidden="false" customHeight="false" outlineLevel="0" collapsed="false">
      <c r="D627" s="142"/>
      <c r="E627" s="142"/>
      <c r="T627" s="143"/>
      <c r="AU627" s="146"/>
      <c r="AX627" s="180"/>
      <c r="AY627" s="180"/>
      <c r="AZ627" s="155"/>
      <c r="BF627" s="155"/>
      <c r="BG627" s="155"/>
      <c r="BH627" s="155"/>
      <c r="BI627" s="153"/>
      <c r="BL627" s="204"/>
      <c r="BM627" s="204"/>
      <c r="BQ627" s="151"/>
      <c r="BR627" s="151"/>
      <c r="BS627" s="151"/>
      <c r="BT627" s="151"/>
    </row>
    <row r="628" customFormat="false" ht="12.75" hidden="false" customHeight="false" outlineLevel="0" collapsed="false">
      <c r="D628" s="142"/>
      <c r="E628" s="142"/>
      <c r="T628" s="143"/>
      <c r="AU628" s="146"/>
      <c r="AX628" s="180"/>
      <c r="AY628" s="180"/>
      <c r="AZ628" s="155"/>
      <c r="BF628" s="155"/>
      <c r="BG628" s="155"/>
      <c r="BH628" s="155"/>
      <c r="BI628" s="153"/>
      <c r="BL628" s="204"/>
      <c r="BM628" s="204"/>
      <c r="BQ628" s="151"/>
      <c r="BR628" s="151"/>
      <c r="BS628" s="151"/>
      <c r="BT628" s="151"/>
    </row>
    <row r="629" customFormat="false" ht="12.75" hidden="false" customHeight="false" outlineLevel="0" collapsed="false">
      <c r="D629" s="142"/>
      <c r="E629" s="142"/>
      <c r="T629" s="143"/>
      <c r="AU629" s="146"/>
      <c r="AX629" s="180"/>
      <c r="AY629" s="180"/>
      <c r="AZ629" s="155"/>
      <c r="BF629" s="155"/>
      <c r="BG629" s="155"/>
      <c r="BH629" s="155"/>
      <c r="BI629" s="153"/>
      <c r="BL629" s="204"/>
      <c r="BM629" s="204"/>
      <c r="BQ629" s="151"/>
      <c r="BR629" s="151"/>
      <c r="BS629" s="151"/>
      <c r="BT629" s="151"/>
    </row>
    <row r="630" customFormat="false" ht="12.75" hidden="false" customHeight="false" outlineLevel="0" collapsed="false">
      <c r="D630" s="142"/>
      <c r="E630" s="142"/>
      <c r="T630" s="143"/>
      <c r="AU630" s="146"/>
      <c r="AX630" s="180"/>
      <c r="AY630" s="180"/>
      <c r="AZ630" s="155"/>
      <c r="BF630" s="155"/>
      <c r="BG630" s="155"/>
      <c r="BH630" s="155"/>
      <c r="BI630" s="153"/>
      <c r="BL630" s="204"/>
      <c r="BM630" s="204"/>
      <c r="BQ630" s="151"/>
      <c r="BR630" s="151"/>
      <c r="BS630" s="151"/>
      <c r="BT630" s="151"/>
    </row>
    <row r="631" customFormat="false" ht="12.75" hidden="false" customHeight="false" outlineLevel="0" collapsed="false">
      <c r="D631" s="142"/>
      <c r="E631" s="142"/>
      <c r="T631" s="143"/>
      <c r="AU631" s="146"/>
      <c r="AX631" s="180"/>
      <c r="AY631" s="180"/>
      <c r="AZ631" s="155"/>
      <c r="BF631" s="155"/>
      <c r="BG631" s="155"/>
      <c r="BH631" s="155"/>
      <c r="BI631" s="153"/>
      <c r="BL631" s="204"/>
      <c r="BM631" s="204"/>
      <c r="BQ631" s="151"/>
      <c r="BR631" s="151"/>
      <c r="BS631" s="151"/>
      <c r="BT631" s="151"/>
    </row>
    <row r="632" customFormat="false" ht="12.75" hidden="false" customHeight="false" outlineLevel="0" collapsed="false">
      <c r="D632" s="142"/>
      <c r="E632" s="142"/>
      <c r="T632" s="143"/>
      <c r="AU632" s="146"/>
      <c r="AX632" s="180"/>
      <c r="AY632" s="180"/>
      <c r="AZ632" s="155"/>
      <c r="BF632" s="155"/>
      <c r="BG632" s="155"/>
      <c r="BH632" s="155"/>
      <c r="BI632" s="153"/>
      <c r="BL632" s="204"/>
      <c r="BM632" s="204"/>
      <c r="BQ632" s="151"/>
      <c r="BR632" s="151"/>
      <c r="BS632" s="151"/>
      <c r="BT632" s="151"/>
    </row>
    <row r="633" customFormat="false" ht="12.75" hidden="false" customHeight="false" outlineLevel="0" collapsed="false">
      <c r="D633" s="142"/>
      <c r="E633" s="142"/>
      <c r="T633" s="143"/>
      <c r="AU633" s="146"/>
      <c r="AX633" s="180"/>
      <c r="AY633" s="180"/>
      <c r="AZ633" s="155"/>
      <c r="BF633" s="155"/>
      <c r="BG633" s="155"/>
      <c r="BH633" s="155"/>
      <c r="BI633" s="153"/>
      <c r="BL633" s="204"/>
      <c r="BM633" s="204"/>
      <c r="BQ633" s="151"/>
      <c r="BR633" s="151"/>
      <c r="BS633" s="151"/>
      <c r="BT633" s="151"/>
    </row>
    <row r="634" customFormat="false" ht="12.75" hidden="false" customHeight="false" outlineLevel="0" collapsed="false">
      <c r="D634" s="142"/>
      <c r="E634" s="142"/>
      <c r="T634" s="143"/>
      <c r="AU634" s="146"/>
      <c r="AX634" s="180"/>
      <c r="AY634" s="180"/>
      <c r="AZ634" s="155"/>
      <c r="BF634" s="155"/>
      <c r="BG634" s="155"/>
      <c r="BH634" s="155"/>
      <c r="BI634" s="153"/>
      <c r="BL634" s="204"/>
      <c r="BM634" s="204"/>
      <c r="BQ634" s="151"/>
      <c r="BR634" s="151"/>
      <c r="BS634" s="151"/>
      <c r="BT634" s="151"/>
    </row>
    <row r="635" customFormat="false" ht="12.75" hidden="false" customHeight="false" outlineLevel="0" collapsed="false">
      <c r="D635" s="142"/>
      <c r="E635" s="142"/>
      <c r="T635" s="143"/>
      <c r="AU635" s="146"/>
      <c r="AX635" s="180"/>
      <c r="AY635" s="180"/>
      <c r="AZ635" s="155"/>
      <c r="BF635" s="155"/>
      <c r="BG635" s="155"/>
      <c r="BH635" s="155"/>
      <c r="BI635" s="153"/>
      <c r="BL635" s="204"/>
      <c r="BM635" s="204"/>
      <c r="BQ635" s="151"/>
      <c r="BR635" s="151"/>
      <c r="BS635" s="151"/>
      <c r="BT635" s="151"/>
    </row>
    <row r="636" customFormat="false" ht="12.75" hidden="false" customHeight="false" outlineLevel="0" collapsed="false">
      <c r="D636" s="142"/>
      <c r="E636" s="142"/>
      <c r="T636" s="143"/>
      <c r="AU636" s="146"/>
      <c r="AX636" s="180"/>
      <c r="AY636" s="180"/>
      <c r="AZ636" s="155"/>
      <c r="BF636" s="155"/>
      <c r="BG636" s="155"/>
      <c r="BH636" s="155"/>
      <c r="BI636" s="153"/>
      <c r="BL636" s="204"/>
      <c r="BM636" s="204"/>
      <c r="BQ636" s="151"/>
      <c r="BR636" s="151"/>
      <c r="BS636" s="151"/>
      <c r="BT636" s="151"/>
    </row>
    <row r="637" customFormat="false" ht="12.75" hidden="false" customHeight="false" outlineLevel="0" collapsed="false">
      <c r="D637" s="142"/>
      <c r="E637" s="142"/>
      <c r="T637" s="143"/>
      <c r="AU637" s="146"/>
      <c r="AX637" s="180"/>
      <c r="AY637" s="180"/>
      <c r="AZ637" s="155"/>
      <c r="BF637" s="155"/>
      <c r="BG637" s="155"/>
      <c r="BH637" s="155"/>
      <c r="BI637" s="153"/>
      <c r="BL637" s="204"/>
      <c r="BM637" s="204"/>
      <c r="BQ637" s="151"/>
      <c r="BR637" s="151"/>
      <c r="BS637" s="151"/>
      <c r="BT637" s="151"/>
    </row>
    <row r="638" customFormat="false" ht="12.75" hidden="false" customHeight="false" outlineLevel="0" collapsed="false">
      <c r="D638" s="142"/>
      <c r="E638" s="142"/>
      <c r="T638" s="143"/>
      <c r="AU638" s="146"/>
      <c r="AX638" s="180"/>
      <c r="AY638" s="180"/>
      <c r="AZ638" s="155"/>
      <c r="BF638" s="155"/>
      <c r="BG638" s="155"/>
      <c r="BH638" s="155"/>
      <c r="BI638" s="153"/>
      <c r="BL638" s="204"/>
      <c r="BM638" s="204"/>
      <c r="BQ638" s="151"/>
      <c r="BR638" s="151"/>
      <c r="BS638" s="151"/>
      <c r="BT638" s="151"/>
    </row>
    <row r="639" customFormat="false" ht="12.75" hidden="false" customHeight="false" outlineLevel="0" collapsed="false">
      <c r="D639" s="142"/>
      <c r="E639" s="142"/>
      <c r="T639" s="143"/>
      <c r="AU639" s="146"/>
      <c r="AX639" s="180"/>
      <c r="AY639" s="180"/>
      <c r="AZ639" s="155"/>
      <c r="BF639" s="155"/>
      <c r="BG639" s="155"/>
      <c r="BH639" s="155"/>
      <c r="BI639" s="153"/>
      <c r="BL639" s="204"/>
      <c r="BM639" s="204"/>
      <c r="BQ639" s="151"/>
      <c r="BR639" s="151"/>
      <c r="BS639" s="151"/>
      <c r="BT639" s="151"/>
    </row>
    <row r="640" customFormat="false" ht="12.75" hidden="false" customHeight="false" outlineLevel="0" collapsed="false">
      <c r="D640" s="142"/>
      <c r="E640" s="142"/>
      <c r="T640" s="143"/>
      <c r="AU640" s="146"/>
      <c r="AX640" s="180"/>
      <c r="AY640" s="180"/>
      <c r="AZ640" s="155"/>
      <c r="BF640" s="155"/>
      <c r="BG640" s="155"/>
      <c r="BH640" s="155"/>
      <c r="BI640" s="153"/>
      <c r="BL640" s="204"/>
      <c r="BM640" s="204"/>
      <c r="BQ640" s="151"/>
      <c r="BR640" s="151"/>
      <c r="BS640" s="151"/>
      <c r="BT640" s="151"/>
    </row>
    <row r="641" customFormat="false" ht="12.75" hidden="false" customHeight="false" outlineLevel="0" collapsed="false">
      <c r="D641" s="142"/>
      <c r="E641" s="142"/>
      <c r="T641" s="143"/>
      <c r="AU641" s="146"/>
      <c r="AX641" s="180"/>
      <c r="AY641" s="180"/>
      <c r="AZ641" s="155"/>
      <c r="BF641" s="155"/>
      <c r="BG641" s="155"/>
      <c r="BH641" s="155"/>
      <c r="BI641" s="153"/>
      <c r="BL641" s="204"/>
      <c r="BM641" s="204"/>
      <c r="BQ641" s="151"/>
      <c r="BR641" s="151"/>
      <c r="BS641" s="151"/>
      <c r="BT641" s="151"/>
    </row>
    <row r="642" customFormat="false" ht="12.75" hidden="false" customHeight="false" outlineLevel="0" collapsed="false">
      <c r="D642" s="142"/>
      <c r="E642" s="142"/>
      <c r="T642" s="143"/>
      <c r="AU642" s="146"/>
      <c r="AX642" s="180"/>
      <c r="AY642" s="180"/>
      <c r="AZ642" s="155"/>
      <c r="BF642" s="155"/>
      <c r="BG642" s="155"/>
      <c r="BH642" s="155"/>
      <c r="BI642" s="153"/>
      <c r="BL642" s="204"/>
      <c r="BM642" s="204"/>
      <c r="BQ642" s="151"/>
      <c r="BR642" s="151"/>
      <c r="BS642" s="151"/>
      <c r="BT642" s="151"/>
    </row>
    <row r="643" customFormat="false" ht="12.75" hidden="false" customHeight="false" outlineLevel="0" collapsed="false">
      <c r="D643" s="142"/>
      <c r="E643" s="142"/>
      <c r="T643" s="143"/>
      <c r="AU643" s="146"/>
      <c r="AX643" s="180"/>
      <c r="AY643" s="180"/>
      <c r="AZ643" s="155"/>
      <c r="BF643" s="155"/>
      <c r="BG643" s="155"/>
      <c r="BH643" s="155"/>
      <c r="BI643" s="153"/>
      <c r="BL643" s="204"/>
      <c r="BM643" s="204"/>
      <c r="BQ643" s="151"/>
      <c r="BR643" s="151"/>
      <c r="BS643" s="151"/>
      <c r="BT643" s="151"/>
    </row>
    <row r="644" customFormat="false" ht="12.75" hidden="false" customHeight="false" outlineLevel="0" collapsed="false">
      <c r="D644" s="142"/>
      <c r="E644" s="142"/>
      <c r="T644" s="143"/>
      <c r="AU644" s="146"/>
      <c r="AX644" s="180"/>
      <c r="AY644" s="180"/>
      <c r="AZ644" s="155"/>
      <c r="BF644" s="155"/>
      <c r="BG644" s="155"/>
      <c r="BH644" s="155"/>
      <c r="BI644" s="153"/>
      <c r="BL644" s="204"/>
      <c r="BM644" s="204"/>
      <c r="BQ644" s="151"/>
      <c r="BR644" s="151"/>
      <c r="BS644" s="151"/>
      <c r="BT644" s="151"/>
    </row>
    <row r="645" customFormat="false" ht="12.75" hidden="false" customHeight="false" outlineLevel="0" collapsed="false">
      <c r="D645" s="142"/>
      <c r="E645" s="142"/>
      <c r="T645" s="143"/>
      <c r="AU645" s="146"/>
      <c r="AX645" s="180"/>
      <c r="AY645" s="180"/>
      <c r="AZ645" s="155"/>
      <c r="BF645" s="155"/>
      <c r="BG645" s="155"/>
      <c r="BH645" s="155"/>
      <c r="BI645" s="153"/>
      <c r="BL645" s="204"/>
      <c r="BM645" s="204"/>
      <c r="BQ645" s="151"/>
      <c r="BR645" s="151"/>
      <c r="BS645" s="151"/>
      <c r="BT645" s="151"/>
    </row>
    <row r="646" customFormat="false" ht="12.75" hidden="false" customHeight="false" outlineLevel="0" collapsed="false">
      <c r="D646" s="142"/>
      <c r="E646" s="142"/>
      <c r="T646" s="143"/>
      <c r="AU646" s="146"/>
      <c r="AX646" s="180"/>
      <c r="AY646" s="180"/>
      <c r="AZ646" s="155"/>
      <c r="BF646" s="155"/>
      <c r="BG646" s="155"/>
      <c r="BH646" s="155"/>
      <c r="BI646" s="153"/>
      <c r="BL646" s="204"/>
      <c r="BM646" s="204"/>
      <c r="BQ646" s="151"/>
      <c r="BR646" s="151"/>
      <c r="BS646" s="151"/>
      <c r="BT646" s="151"/>
    </row>
    <row r="647" customFormat="false" ht="12.75" hidden="false" customHeight="false" outlineLevel="0" collapsed="false">
      <c r="D647" s="142"/>
      <c r="E647" s="142"/>
      <c r="T647" s="143"/>
      <c r="AU647" s="146"/>
      <c r="AX647" s="180"/>
      <c r="AY647" s="180"/>
      <c r="AZ647" s="155"/>
      <c r="BF647" s="155"/>
      <c r="BG647" s="155"/>
      <c r="BH647" s="155"/>
      <c r="BI647" s="153"/>
      <c r="BL647" s="204"/>
      <c r="BM647" s="204"/>
      <c r="BQ647" s="151"/>
      <c r="BR647" s="151"/>
      <c r="BS647" s="151"/>
      <c r="BT647" s="151"/>
    </row>
    <row r="648" customFormat="false" ht="12.75" hidden="false" customHeight="false" outlineLevel="0" collapsed="false">
      <c r="D648" s="142"/>
      <c r="E648" s="142"/>
      <c r="T648" s="143"/>
      <c r="AU648" s="146"/>
      <c r="AX648" s="180"/>
      <c r="AY648" s="180"/>
      <c r="AZ648" s="155"/>
      <c r="BF648" s="155"/>
      <c r="BG648" s="155"/>
      <c r="BH648" s="155"/>
      <c r="BI648" s="153"/>
      <c r="BL648" s="204"/>
      <c r="BM648" s="204"/>
      <c r="BQ648" s="151"/>
      <c r="BR648" s="151"/>
      <c r="BS648" s="151"/>
      <c r="BT648" s="151"/>
    </row>
    <row r="649" customFormat="false" ht="12.75" hidden="false" customHeight="false" outlineLevel="0" collapsed="false">
      <c r="D649" s="142"/>
      <c r="E649" s="142"/>
      <c r="T649" s="143"/>
      <c r="AU649" s="146"/>
      <c r="AX649" s="180"/>
      <c r="AY649" s="180"/>
      <c r="AZ649" s="155"/>
      <c r="BF649" s="155"/>
      <c r="BG649" s="155"/>
      <c r="BH649" s="155"/>
      <c r="BI649" s="153"/>
      <c r="BL649" s="204"/>
      <c r="BM649" s="204"/>
      <c r="BQ649" s="151"/>
      <c r="BR649" s="151"/>
      <c r="BS649" s="151"/>
      <c r="BT649" s="151"/>
    </row>
    <row r="650" customFormat="false" ht="12.75" hidden="false" customHeight="false" outlineLevel="0" collapsed="false">
      <c r="D650" s="142"/>
      <c r="E650" s="142"/>
      <c r="T650" s="143"/>
      <c r="AU650" s="146"/>
      <c r="AX650" s="180"/>
      <c r="AY650" s="180"/>
      <c r="AZ650" s="155"/>
      <c r="BF650" s="155"/>
      <c r="BG650" s="155"/>
      <c r="BH650" s="155"/>
      <c r="BI650" s="153"/>
      <c r="BL650" s="204"/>
      <c r="BM650" s="204"/>
      <c r="BQ650" s="151"/>
      <c r="BR650" s="151"/>
      <c r="BS650" s="151"/>
      <c r="BT650" s="151"/>
    </row>
    <row r="651" customFormat="false" ht="12.75" hidden="false" customHeight="false" outlineLevel="0" collapsed="false">
      <c r="D651" s="142"/>
      <c r="E651" s="142"/>
      <c r="T651" s="143"/>
      <c r="AU651" s="146"/>
      <c r="AX651" s="180"/>
      <c r="AY651" s="180"/>
      <c r="AZ651" s="155"/>
      <c r="BF651" s="155"/>
      <c r="BG651" s="155"/>
      <c r="BH651" s="155"/>
      <c r="BI651" s="153"/>
      <c r="BL651" s="204"/>
      <c r="BM651" s="204"/>
      <c r="BQ651" s="151"/>
      <c r="BR651" s="151"/>
      <c r="BS651" s="151"/>
      <c r="BT651" s="151"/>
    </row>
    <row r="652" customFormat="false" ht="12.75" hidden="false" customHeight="false" outlineLevel="0" collapsed="false">
      <c r="D652" s="142"/>
      <c r="E652" s="142"/>
      <c r="T652" s="143"/>
      <c r="AU652" s="146"/>
      <c r="AX652" s="180"/>
      <c r="AY652" s="180"/>
      <c r="AZ652" s="155"/>
      <c r="BF652" s="155"/>
      <c r="BG652" s="155"/>
      <c r="BH652" s="155"/>
      <c r="BI652" s="153"/>
      <c r="BL652" s="204"/>
      <c r="BM652" s="204"/>
      <c r="BQ652" s="151"/>
      <c r="BR652" s="151"/>
      <c r="BS652" s="151"/>
      <c r="BT652" s="151"/>
    </row>
    <row r="653" customFormat="false" ht="12.75" hidden="false" customHeight="false" outlineLevel="0" collapsed="false">
      <c r="D653" s="142"/>
      <c r="E653" s="142"/>
      <c r="T653" s="143"/>
      <c r="AU653" s="146"/>
      <c r="AX653" s="180"/>
      <c r="AY653" s="180"/>
      <c r="AZ653" s="155"/>
      <c r="BF653" s="155"/>
      <c r="BG653" s="155"/>
      <c r="BH653" s="155"/>
      <c r="BI653" s="153"/>
      <c r="BL653" s="204"/>
      <c r="BM653" s="204"/>
      <c r="BQ653" s="151"/>
      <c r="BR653" s="151"/>
      <c r="BS653" s="151"/>
      <c r="BT653" s="151"/>
    </row>
    <row r="654" customFormat="false" ht="12.75" hidden="false" customHeight="false" outlineLevel="0" collapsed="false">
      <c r="D654" s="142"/>
      <c r="E654" s="142"/>
      <c r="T654" s="143"/>
      <c r="AU654" s="146"/>
      <c r="AX654" s="180"/>
      <c r="AY654" s="180"/>
      <c r="AZ654" s="155"/>
      <c r="BF654" s="155"/>
      <c r="BG654" s="155"/>
      <c r="BH654" s="155"/>
      <c r="BI654" s="153"/>
      <c r="BL654" s="204"/>
      <c r="BM654" s="204"/>
      <c r="BQ654" s="151"/>
      <c r="BR654" s="151"/>
      <c r="BS654" s="151"/>
      <c r="BT654" s="151"/>
    </row>
    <row r="655" customFormat="false" ht="12.75" hidden="false" customHeight="false" outlineLevel="0" collapsed="false">
      <c r="D655" s="142"/>
      <c r="E655" s="142"/>
      <c r="T655" s="143"/>
      <c r="AU655" s="146"/>
      <c r="AX655" s="180"/>
      <c r="AY655" s="180"/>
      <c r="AZ655" s="155"/>
      <c r="BF655" s="155"/>
      <c r="BG655" s="155"/>
      <c r="BH655" s="155"/>
      <c r="BI655" s="153"/>
      <c r="BL655" s="204"/>
      <c r="BM655" s="204"/>
      <c r="BQ655" s="151"/>
      <c r="BR655" s="151"/>
      <c r="BS655" s="151"/>
      <c r="BT655" s="151"/>
    </row>
    <row r="656" customFormat="false" ht="12.75" hidden="false" customHeight="false" outlineLevel="0" collapsed="false">
      <c r="D656" s="142"/>
      <c r="E656" s="142"/>
      <c r="T656" s="143"/>
      <c r="AU656" s="146"/>
      <c r="AX656" s="180"/>
      <c r="AY656" s="180"/>
      <c r="AZ656" s="155"/>
      <c r="BF656" s="155"/>
      <c r="BG656" s="155"/>
      <c r="BH656" s="155"/>
      <c r="BI656" s="153"/>
      <c r="BL656" s="204"/>
      <c r="BM656" s="204"/>
      <c r="BQ656" s="151"/>
      <c r="BR656" s="151"/>
      <c r="BS656" s="151"/>
      <c r="BT656" s="151"/>
    </row>
    <row r="657" customFormat="false" ht="12.75" hidden="false" customHeight="false" outlineLevel="0" collapsed="false">
      <c r="D657" s="142"/>
      <c r="E657" s="142"/>
      <c r="T657" s="143"/>
      <c r="AU657" s="146"/>
      <c r="AX657" s="180"/>
      <c r="AY657" s="180"/>
      <c r="AZ657" s="155"/>
      <c r="BF657" s="155"/>
      <c r="BG657" s="155"/>
      <c r="BH657" s="155"/>
      <c r="BI657" s="153"/>
      <c r="BL657" s="204"/>
      <c r="BM657" s="204"/>
      <c r="BQ657" s="151"/>
      <c r="BR657" s="151"/>
      <c r="BS657" s="151"/>
      <c r="BT657" s="151"/>
    </row>
    <row r="658" customFormat="false" ht="12.75" hidden="false" customHeight="false" outlineLevel="0" collapsed="false">
      <c r="D658" s="142"/>
      <c r="E658" s="142"/>
      <c r="T658" s="143"/>
      <c r="AU658" s="146"/>
      <c r="AX658" s="180"/>
      <c r="AY658" s="180"/>
      <c r="AZ658" s="155"/>
      <c r="BF658" s="155"/>
      <c r="BG658" s="155"/>
      <c r="BH658" s="155"/>
      <c r="BI658" s="153"/>
      <c r="BL658" s="204"/>
      <c r="BM658" s="204"/>
      <c r="BQ658" s="151"/>
      <c r="BR658" s="151"/>
      <c r="BS658" s="151"/>
      <c r="BT658" s="151"/>
    </row>
    <row r="659" customFormat="false" ht="12.75" hidden="false" customHeight="false" outlineLevel="0" collapsed="false">
      <c r="D659" s="142"/>
      <c r="E659" s="142"/>
      <c r="T659" s="143"/>
      <c r="AU659" s="146"/>
      <c r="AX659" s="180"/>
      <c r="AY659" s="180"/>
      <c r="AZ659" s="155"/>
      <c r="BF659" s="155"/>
      <c r="BG659" s="155"/>
      <c r="BH659" s="155"/>
      <c r="BI659" s="153"/>
      <c r="BL659" s="204"/>
      <c r="BM659" s="204"/>
      <c r="BQ659" s="151"/>
      <c r="BR659" s="151"/>
      <c r="BS659" s="151"/>
      <c r="BT659" s="151"/>
    </row>
    <row r="660" customFormat="false" ht="12.75" hidden="false" customHeight="false" outlineLevel="0" collapsed="false">
      <c r="D660" s="142"/>
      <c r="E660" s="142"/>
      <c r="T660" s="143"/>
      <c r="AU660" s="146"/>
      <c r="AX660" s="180"/>
      <c r="AY660" s="180"/>
      <c r="AZ660" s="155"/>
      <c r="BF660" s="155"/>
      <c r="BG660" s="155"/>
      <c r="BH660" s="155"/>
      <c r="BI660" s="153"/>
      <c r="BL660" s="204"/>
      <c r="BM660" s="204"/>
      <c r="BQ660" s="151"/>
      <c r="BR660" s="151"/>
      <c r="BS660" s="151"/>
      <c r="BT660" s="151"/>
    </row>
    <row r="661" customFormat="false" ht="12.75" hidden="false" customHeight="false" outlineLevel="0" collapsed="false">
      <c r="D661" s="142"/>
      <c r="E661" s="142"/>
      <c r="T661" s="143"/>
      <c r="AU661" s="146"/>
      <c r="AX661" s="180"/>
      <c r="AY661" s="180"/>
      <c r="AZ661" s="155"/>
      <c r="BF661" s="155"/>
      <c r="BG661" s="155"/>
      <c r="BH661" s="155"/>
      <c r="BI661" s="153"/>
      <c r="BL661" s="204"/>
      <c r="BM661" s="204"/>
      <c r="BQ661" s="151"/>
      <c r="BR661" s="151"/>
      <c r="BS661" s="151"/>
      <c r="BT661" s="151"/>
    </row>
    <row r="662" customFormat="false" ht="12.75" hidden="false" customHeight="false" outlineLevel="0" collapsed="false">
      <c r="D662" s="142"/>
      <c r="E662" s="142"/>
      <c r="T662" s="143"/>
      <c r="AU662" s="146"/>
      <c r="AX662" s="180"/>
      <c r="AY662" s="180"/>
      <c r="AZ662" s="155"/>
      <c r="BF662" s="155"/>
      <c r="BG662" s="155"/>
      <c r="BH662" s="155"/>
      <c r="BI662" s="153"/>
      <c r="BL662" s="204"/>
      <c r="BM662" s="204"/>
      <c r="BQ662" s="151"/>
      <c r="BR662" s="151"/>
      <c r="BS662" s="151"/>
      <c r="BT662" s="151"/>
    </row>
    <row r="663" customFormat="false" ht="12.75" hidden="false" customHeight="false" outlineLevel="0" collapsed="false">
      <c r="D663" s="142"/>
      <c r="E663" s="142"/>
      <c r="T663" s="143"/>
      <c r="AU663" s="146"/>
      <c r="AX663" s="180"/>
      <c r="AY663" s="180"/>
      <c r="AZ663" s="155"/>
      <c r="BF663" s="155"/>
      <c r="BG663" s="155"/>
      <c r="BH663" s="155"/>
      <c r="BI663" s="153"/>
      <c r="BL663" s="204"/>
      <c r="BM663" s="204"/>
      <c r="BQ663" s="151"/>
      <c r="BR663" s="151"/>
      <c r="BS663" s="151"/>
      <c r="BT663" s="151"/>
    </row>
    <row r="664" customFormat="false" ht="12.75" hidden="false" customHeight="false" outlineLevel="0" collapsed="false">
      <c r="D664" s="142"/>
      <c r="E664" s="142"/>
      <c r="T664" s="143"/>
      <c r="AU664" s="146"/>
      <c r="AX664" s="180"/>
      <c r="AY664" s="180"/>
      <c r="AZ664" s="155"/>
      <c r="BF664" s="155"/>
      <c r="BG664" s="155"/>
      <c r="BH664" s="155"/>
      <c r="BI664" s="153"/>
      <c r="BL664" s="204"/>
      <c r="BM664" s="204"/>
      <c r="BQ664" s="151"/>
      <c r="BR664" s="151"/>
      <c r="BS664" s="151"/>
      <c r="BT664" s="151"/>
    </row>
    <row r="665" customFormat="false" ht="12.75" hidden="false" customHeight="false" outlineLevel="0" collapsed="false">
      <c r="D665" s="142"/>
      <c r="E665" s="142"/>
      <c r="T665" s="143"/>
      <c r="AU665" s="146"/>
      <c r="AX665" s="180"/>
      <c r="AY665" s="180"/>
      <c r="AZ665" s="155"/>
      <c r="BF665" s="155"/>
      <c r="BG665" s="155"/>
      <c r="BH665" s="155"/>
      <c r="BI665" s="153"/>
      <c r="BL665" s="204"/>
      <c r="BM665" s="204"/>
      <c r="BQ665" s="151"/>
      <c r="BR665" s="151"/>
      <c r="BS665" s="151"/>
      <c r="BT665" s="151"/>
    </row>
    <row r="666" customFormat="false" ht="12.75" hidden="false" customHeight="false" outlineLevel="0" collapsed="false">
      <c r="D666" s="142"/>
      <c r="E666" s="142"/>
      <c r="T666" s="143"/>
      <c r="AU666" s="146"/>
      <c r="AX666" s="180"/>
      <c r="AY666" s="180"/>
      <c r="AZ666" s="155"/>
      <c r="BF666" s="155"/>
      <c r="BG666" s="155"/>
      <c r="BH666" s="155"/>
      <c r="BI666" s="153"/>
      <c r="BL666" s="204"/>
      <c r="BM666" s="204"/>
      <c r="BQ666" s="151"/>
      <c r="BR666" s="151"/>
      <c r="BS666" s="151"/>
      <c r="BT666" s="151"/>
    </row>
    <row r="667" customFormat="false" ht="12.75" hidden="false" customHeight="false" outlineLevel="0" collapsed="false">
      <c r="D667" s="142"/>
      <c r="E667" s="142"/>
      <c r="T667" s="143"/>
      <c r="AU667" s="146"/>
      <c r="AX667" s="180"/>
      <c r="AY667" s="180"/>
      <c r="AZ667" s="155"/>
      <c r="BF667" s="155"/>
      <c r="BG667" s="155"/>
      <c r="BH667" s="155"/>
      <c r="BI667" s="153"/>
      <c r="BL667" s="204"/>
      <c r="BM667" s="204"/>
      <c r="BQ667" s="151"/>
      <c r="BR667" s="151"/>
      <c r="BS667" s="151"/>
      <c r="BT667" s="151"/>
    </row>
    <row r="668" customFormat="false" ht="12.75" hidden="false" customHeight="false" outlineLevel="0" collapsed="false">
      <c r="D668" s="142"/>
      <c r="E668" s="142"/>
      <c r="T668" s="143"/>
      <c r="AU668" s="146"/>
      <c r="AX668" s="180"/>
      <c r="AY668" s="180"/>
      <c r="AZ668" s="155"/>
      <c r="BF668" s="155"/>
      <c r="BG668" s="155"/>
      <c r="BH668" s="155"/>
      <c r="BI668" s="153"/>
      <c r="BL668" s="204"/>
      <c r="BM668" s="204"/>
      <c r="BQ668" s="151"/>
      <c r="BR668" s="151"/>
      <c r="BS668" s="151"/>
      <c r="BT668" s="151"/>
    </row>
    <row r="669" customFormat="false" ht="12.75" hidden="false" customHeight="false" outlineLevel="0" collapsed="false">
      <c r="D669" s="142"/>
      <c r="E669" s="142"/>
      <c r="T669" s="143"/>
      <c r="AU669" s="146"/>
      <c r="AX669" s="180"/>
      <c r="AY669" s="180"/>
      <c r="AZ669" s="155"/>
      <c r="BF669" s="155"/>
      <c r="BG669" s="155"/>
      <c r="BH669" s="155"/>
      <c r="BI669" s="153"/>
      <c r="BL669" s="204"/>
      <c r="BM669" s="204"/>
      <c r="BQ669" s="151"/>
      <c r="BR669" s="151"/>
      <c r="BS669" s="151"/>
      <c r="BT669" s="151"/>
    </row>
    <row r="670" customFormat="false" ht="12.75" hidden="false" customHeight="false" outlineLevel="0" collapsed="false">
      <c r="D670" s="142"/>
      <c r="E670" s="142"/>
      <c r="T670" s="143"/>
      <c r="AU670" s="146"/>
      <c r="AX670" s="180"/>
      <c r="AY670" s="180"/>
      <c r="AZ670" s="155"/>
      <c r="BF670" s="155"/>
      <c r="BG670" s="155"/>
      <c r="BH670" s="155"/>
      <c r="BI670" s="153"/>
      <c r="BL670" s="204"/>
      <c r="BM670" s="204"/>
      <c r="BQ670" s="151"/>
      <c r="BR670" s="151"/>
      <c r="BS670" s="151"/>
      <c r="BT670" s="151"/>
    </row>
    <row r="671" customFormat="false" ht="12.75" hidden="false" customHeight="false" outlineLevel="0" collapsed="false">
      <c r="D671" s="142"/>
      <c r="E671" s="142"/>
      <c r="T671" s="143"/>
      <c r="AU671" s="146"/>
      <c r="AX671" s="180"/>
      <c r="AY671" s="180"/>
      <c r="AZ671" s="155"/>
      <c r="BF671" s="155"/>
      <c r="BG671" s="155"/>
      <c r="BH671" s="155"/>
      <c r="BI671" s="153"/>
      <c r="BL671" s="204"/>
      <c r="BM671" s="204"/>
      <c r="BQ671" s="151"/>
      <c r="BR671" s="151"/>
      <c r="BS671" s="151"/>
      <c r="BT671" s="151"/>
    </row>
    <row r="672" customFormat="false" ht="12.75" hidden="false" customHeight="false" outlineLevel="0" collapsed="false">
      <c r="D672" s="142"/>
      <c r="E672" s="142"/>
      <c r="T672" s="143"/>
      <c r="AU672" s="146"/>
      <c r="AX672" s="180"/>
      <c r="AY672" s="180"/>
      <c r="AZ672" s="155"/>
      <c r="BF672" s="155"/>
      <c r="BG672" s="155"/>
      <c r="BH672" s="155"/>
      <c r="BI672" s="153"/>
      <c r="BL672" s="204"/>
      <c r="BM672" s="204"/>
      <c r="BQ672" s="151"/>
      <c r="BR672" s="151"/>
      <c r="BS672" s="151"/>
      <c r="BT672" s="151"/>
    </row>
    <row r="673" customFormat="false" ht="12.75" hidden="false" customHeight="false" outlineLevel="0" collapsed="false">
      <c r="D673" s="142"/>
      <c r="E673" s="142"/>
      <c r="T673" s="143"/>
      <c r="AU673" s="146"/>
      <c r="AX673" s="180"/>
      <c r="AY673" s="180"/>
      <c r="AZ673" s="155"/>
      <c r="BF673" s="155"/>
      <c r="BG673" s="155"/>
      <c r="BH673" s="155"/>
      <c r="BI673" s="153"/>
      <c r="BL673" s="204"/>
      <c r="BM673" s="204"/>
      <c r="BQ673" s="151"/>
      <c r="BR673" s="151"/>
      <c r="BS673" s="151"/>
      <c r="BT673" s="151"/>
    </row>
    <row r="674" customFormat="false" ht="12.75" hidden="false" customHeight="false" outlineLevel="0" collapsed="false">
      <c r="D674" s="142"/>
      <c r="E674" s="142"/>
      <c r="T674" s="143"/>
      <c r="AU674" s="146"/>
      <c r="AX674" s="180"/>
      <c r="AY674" s="180"/>
      <c r="AZ674" s="155"/>
      <c r="BF674" s="155"/>
      <c r="BG674" s="155"/>
      <c r="BH674" s="155"/>
      <c r="BI674" s="153"/>
      <c r="BL674" s="204"/>
      <c r="BM674" s="204"/>
      <c r="BQ674" s="151"/>
      <c r="BR674" s="151"/>
      <c r="BS674" s="151"/>
      <c r="BT674" s="151"/>
    </row>
    <row r="675" customFormat="false" ht="12.75" hidden="false" customHeight="false" outlineLevel="0" collapsed="false">
      <c r="D675" s="142"/>
      <c r="E675" s="142"/>
      <c r="T675" s="143"/>
      <c r="AU675" s="146"/>
      <c r="AX675" s="180"/>
      <c r="AY675" s="180"/>
      <c r="AZ675" s="155"/>
      <c r="BF675" s="155"/>
      <c r="BG675" s="155"/>
      <c r="BH675" s="155"/>
      <c r="BI675" s="153"/>
      <c r="BL675" s="204"/>
      <c r="BM675" s="204"/>
      <c r="BQ675" s="151"/>
      <c r="BR675" s="151"/>
      <c r="BS675" s="151"/>
      <c r="BT675" s="151"/>
    </row>
    <row r="676" customFormat="false" ht="12.75" hidden="false" customHeight="false" outlineLevel="0" collapsed="false">
      <c r="D676" s="142"/>
      <c r="E676" s="142"/>
      <c r="T676" s="143"/>
      <c r="AU676" s="146"/>
      <c r="AX676" s="180"/>
      <c r="AY676" s="180"/>
      <c r="AZ676" s="155"/>
      <c r="BF676" s="155"/>
      <c r="BG676" s="155"/>
      <c r="BH676" s="155"/>
      <c r="BI676" s="153"/>
      <c r="BL676" s="204"/>
      <c r="BM676" s="204"/>
      <c r="BQ676" s="151"/>
      <c r="BR676" s="151"/>
      <c r="BS676" s="151"/>
      <c r="BT676" s="151"/>
    </row>
    <row r="677" customFormat="false" ht="12.75" hidden="false" customHeight="false" outlineLevel="0" collapsed="false">
      <c r="D677" s="142"/>
      <c r="E677" s="142"/>
      <c r="T677" s="143"/>
      <c r="AU677" s="146"/>
      <c r="AX677" s="180"/>
      <c r="AY677" s="180"/>
      <c r="AZ677" s="155"/>
      <c r="BF677" s="155"/>
      <c r="BG677" s="155"/>
      <c r="BH677" s="155"/>
      <c r="BI677" s="153"/>
      <c r="BL677" s="204"/>
      <c r="BM677" s="204"/>
      <c r="BQ677" s="151"/>
      <c r="BR677" s="151"/>
      <c r="BS677" s="151"/>
      <c r="BT677" s="151"/>
    </row>
    <row r="678" customFormat="false" ht="12.75" hidden="false" customHeight="false" outlineLevel="0" collapsed="false">
      <c r="D678" s="142"/>
      <c r="E678" s="142"/>
      <c r="T678" s="143"/>
      <c r="AU678" s="146"/>
      <c r="AX678" s="180"/>
      <c r="AY678" s="180"/>
      <c r="AZ678" s="155"/>
      <c r="BF678" s="155"/>
      <c r="BG678" s="155"/>
      <c r="BH678" s="155"/>
      <c r="BI678" s="153"/>
      <c r="BL678" s="204"/>
      <c r="BM678" s="204"/>
      <c r="BQ678" s="151"/>
      <c r="BR678" s="151"/>
      <c r="BS678" s="151"/>
      <c r="BT678" s="151"/>
    </row>
    <row r="679" customFormat="false" ht="12.75" hidden="false" customHeight="false" outlineLevel="0" collapsed="false">
      <c r="D679" s="142"/>
      <c r="E679" s="142"/>
      <c r="T679" s="143"/>
      <c r="AU679" s="146"/>
      <c r="AX679" s="180"/>
      <c r="AY679" s="180"/>
      <c r="AZ679" s="155"/>
      <c r="BF679" s="155"/>
      <c r="BG679" s="155"/>
      <c r="BH679" s="155"/>
      <c r="BI679" s="153"/>
      <c r="BL679" s="204"/>
      <c r="BM679" s="204"/>
      <c r="BQ679" s="151"/>
      <c r="BR679" s="151"/>
      <c r="BS679" s="151"/>
      <c r="BT679" s="151"/>
    </row>
    <row r="680" customFormat="false" ht="12.75" hidden="false" customHeight="false" outlineLevel="0" collapsed="false">
      <c r="D680" s="142"/>
      <c r="E680" s="142"/>
      <c r="T680" s="143"/>
      <c r="AU680" s="146"/>
      <c r="AX680" s="180"/>
      <c r="AY680" s="180"/>
      <c r="AZ680" s="155"/>
      <c r="BF680" s="155"/>
      <c r="BG680" s="155"/>
      <c r="BH680" s="155"/>
      <c r="BI680" s="153"/>
      <c r="BL680" s="204"/>
      <c r="BM680" s="204"/>
      <c r="BQ680" s="151"/>
      <c r="BR680" s="151"/>
      <c r="BS680" s="151"/>
      <c r="BT680" s="151"/>
    </row>
    <row r="681" customFormat="false" ht="12.75" hidden="false" customHeight="false" outlineLevel="0" collapsed="false">
      <c r="D681" s="142"/>
      <c r="E681" s="142"/>
      <c r="T681" s="143"/>
      <c r="AU681" s="146"/>
      <c r="AX681" s="180"/>
      <c r="AY681" s="180"/>
      <c r="AZ681" s="155"/>
      <c r="BF681" s="155"/>
      <c r="BG681" s="155"/>
      <c r="BH681" s="155"/>
      <c r="BI681" s="153"/>
      <c r="BL681" s="204"/>
      <c r="BM681" s="204"/>
      <c r="BQ681" s="151"/>
      <c r="BR681" s="151"/>
      <c r="BS681" s="151"/>
      <c r="BT681" s="151"/>
    </row>
    <row r="682" customFormat="false" ht="12.75" hidden="false" customHeight="false" outlineLevel="0" collapsed="false">
      <c r="D682" s="142"/>
      <c r="E682" s="142"/>
      <c r="T682" s="143"/>
      <c r="AU682" s="146"/>
      <c r="AX682" s="180"/>
      <c r="AY682" s="180"/>
      <c r="AZ682" s="155"/>
      <c r="BF682" s="155"/>
      <c r="BG682" s="155"/>
      <c r="BH682" s="155"/>
      <c r="BI682" s="153"/>
      <c r="BL682" s="204"/>
      <c r="BM682" s="204"/>
      <c r="BQ682" s="151"/>
      <c r="BR682" s="151"/>
      <c r="BS682" s="151"/>
      <c r="BT682" s="151"/>
    </row>
    <row r="683" customFormat="false" ht="12.75" hidden="false" customHeight="false" outlineLevel="0" collapsed="false">
      <c r="D683" s="142"/>
      <c r="E683" s="142"/>
      <c r="T683" s="143"/>
      <c r="AU683" s="146"/>
      <c r="AX683" s="180"/>
      <c r="AY683" s="180"/>
      <c r="AZ683" s="155"/>
      <c r="BF683" s="155"/>
      <c r="BG683" s="155"/>
      <c r="BH683" s="155"/>
      <c r="BI683" s="153"/>
      <c r="BL683" s="204"/>
      <c r="BM683" s="204"/>
      <c r="BQ683" s="151"/>
      <c r="BR683" s="151"/>
      <c r="BS683" s="151"/>
      <c r="BT683" s="151"/>
    </row>
    <row r="684" customFormat="false" ht="12.75" hidden="false" customHeight="false" outlineLevel="0" collapsed="false">
      <c r="D684" s="142"/>
      <c r="E684" s="142"/>
      <c r="T684" s="143"/>
      <c r="AU684" s="146"/>
      <c r="AX684" s="180"/>
      <c r="AY684" s="180"/>
      <c r="AZ684" s="155"/>
      <c r="BF684" s="155"/>
      <c r="BG684" s="155"/>
      <c r="BH684" s="155"/>
      <c r="BI684" s="153"/>
      <c r="BL684" s="204"/>
      <c r="BM684" s="204"/>
      <c r="BQ684" s="151"/>
      <c r="BR684" s="151"/>
      <c r="BS684" s="151"/>
      <c r="BT684" s="151"/>
    </row>
    <row r="685" customFormat="false" ht="12.75" hidden="false" customHeight="false" outlineLevel="0" collapsed="false">
      <c r="D685" s="142"/>
      <c r="E685" s="142"/>
      <c r="T685" s="143"/>
      <c r="AU685" s="146"/>
      <c r="AX685" s="180"/>
      <c r="AY685" s="180"/>
      <c r="AZ685" s="155"/>
      <c r="BF685" s="155"/>
      <c r="BG685" s="155"/>
      <c r="BH685" s="155"/>
      <c r="BI685" s="153"/>
      <c r="BL685" s="204"/>
      <c r="BM685" s="204"/>
      <c r="BQ685" s="151"/>
      <c r="BR685" s="151"/>
      <c r="BS685" s="151"/>
      <c r="BT685" s="151"/>
    </row>
    <row r="686" customFormat="false" ht="12.75" hidden="false" customHeight="false" outlineLevel="0" collapsed="false">
      <c r="D686" s="142"/>
      <c r="E686" s="142"/>
      <c r="T686" s="143"/>
      <c r="AU686" s="146"/>
      <c r="AX686" s="180"/>
      <c r="AY686" s="180"/>
      <c r="AZ686" s="155"/>
      <c r="BF686" s="155"/>
      <c r="BG686" s="155"/>
      <c r="BH686" s="155"/>
      <c r="BI686" s="153"/>
      <c r="BL686" s="204"/>
      <c r="BM686" s="204"/>
      <c r="BQ686" s="151"/>
      <c r="BR686" s="151"/>
      <c r="BS686" s="151"/>
      <c r="BT686" s="151"/>
    </row>
    <row r="687" customFormat="false" ht="12.75" hidden="false" customHeight="false" outlineLevel="0" collapsed="false">
      <c r="D687" s="142"/>
      <c r="E687" s="142"/>
      <c r="T687" s="143"/>
      <c r="AU687" s="146"/>
      <c r="AX687" s="180"/>
      <c r="AY687" s="180"/>
      <c r="AZ687" s="155"/>
      <c r="BF687" s="155"/>
      <c r="BG687" s="155"/>
      <c r="BH687" s="155"/>
      <c r="BI687" s="153"/>
      <c r="BL687" s="204"/>
      <c r="BM687" s="204"/>
      <c r="BQ687" s="151"/>
      <c r="BR687" s="151"/>
      <c r="BS687" s="151"/>
      <c r="BT687" s="151"/>
    </row>
    <row r="688" customFormat="false" ht="12.75" hidden="false" customHeight="false" outlineLevel="0" collapsed="false">
      <c r="D688" s="142"/>
      <c r="E688" s="142"/>
      <c r="T688" s="143"/>
      <c r="AU688" s="146"/>
      <c r="AX688" s="180"/>
      <c r="AY688" s="180"/>
      <c r="AZ688" s="155"/>
      <c r="BF688" s="155"/>
      <c r="BG688" s="155"/>
      <c r="BH688" s="155"/>
      <c r="BI688" s="153"/>
      <c r="BL688" s="204"/>
      <c r="BM688" s="204"/>
      <c r="BQ688" s="151"/>
      <c r="BR688" s="151"/>
      <c r="BS688" s="151"/>
      <c r="BT688" s="151"/>
    </row>
    <row r="689" customFormat="false" ht="12.75" hidden="false" customHeight="false" outlineLevel="0" collapsed="false">
      <c r="D689" s="142"/>
      <c r="E689" s="142"/>
      <c r="T689" s="143"/>
      <c r="AU689" s="146"/>
      <c r="AX689" s="180"/>
      <c r="AY689" s="180"/>
      <c r="AZ689" s="155"/>
      <c r="BF689" s="155"/>
      <c r="BG689" s="155"/>
      <c r="BH689" s="155"/>
      <c r="BI689" s="153"/>
      <c r="BL689" s="204"/>
      <c r="BM689" s="204"/>
      <c r="BQ689" s="151"/>
      <c r="BR689" s="151"/>
      <c r="BS689" s="151"/>
      <c r="BT689" s="151"/>
    </row>
    <row r="690" customFormat="false" ht="12.75" hidden="false" customHeight="false" outlineLevel="0" collapsed="false">
      <c r="D690" s="142"/>
      <c r="E690" s="142"/>
      <c r="T690" s="143"/>
      <c r="AU690" s="146"/>
      <c r="AX690" s="180"/>
      <c r="AY690" s="180"/>
      <c r="AZ690" s="155"/>
      <c r="BF690" s="155"/>
      <c r="BG690" s="155"/>
      <c r="BH690" s="155"/>
      <c r="BI690" s="153"/>
      <c r="BL690" s="204"/>
      <c r="BM690" s="204"/>
      <c r="BQ690" s="151"/>
      <c r="BR690" s="151"/>
      <c r="BS690" s="151"/>
      <c r="BT690" s="151"/>
    </row>
    <row r="691" customFormat="false" ht="12.75" hidden="false" customHeight="false" outlineLevel="0" collapsed="false">
      <c r="D691" s="142"/>
      <c r="E691" s="142"/>
      <c r="T691" s="143"/>
      <c r="AU691" s="146"/>
      <c r="AX691" s="180"/>
      <c r="AY691" s="180"/>
      <c r="AZ691" s="155"/>
      <c r="BF691" s="155"/>
      <c r="BG691" s="155"/>
      <c r="BH691" s="155"/>
      <c r="BI691" s="153"/>
      <c r="BL691" s="204"/>
      <c r="BM691" s="204"/>
      <c r="BQ691" s="151"/>
      <c r="BR691" s="151"/>
      <c r="BS691" s="151"/>
      <c r="BT691" s="151"/>
    </row>
    <row r="692" customFormat="false" ht="12.75" hidden="false" customHeight="false" outlineLevel="0" collapsed="false">
      <c r="D692" s="142"/>
      <c r="E692" s="142"/>
      <c r="T692" s="143"/>
      <c r="AU692" s="146"/>
      <c r="AX692" s="180"/>
      <c r="AY692" s="180"/>
      <c r="AZ692" s="155"/>
      <c r="BF692" s="155"/>
      <c r="BG692" s="155"/>
      <c r="BH692" s="155"/>
      <c r="BI692" s="153"/>
      <c r="BL692" s="204"/>
      <c r="BM692" s="204"/>
      <c r="BQ692" s="151"/>
      <c r="BR692" s="151"/>
      <c r="BS692" s="151"/>
      <c r="BT692" s="151"/>
    </row>
    <row r="693" customFormat="false" ht="12.75" hidden="false" customHeight="false" outlineLevel="0" collapsed="false">
      <c r="D693" s="142"/>
      <c r="E693" s="142"/>
      <c r="T693" s="143"/>
      <c r="AU693" s="146"/>
      <c r="AX693" s="180"/>
      <c r="AY693" s="180"/>
      <c r="AZ693" s="155"/>
      <c r="BF693" s="155"/>
      <c r="BG693" s="155"/>
      <c r="BH693" s="155"/>
      <c r="BI693" s="153"/>
      <c r="BL693" s="204"/>
      <c r="BM693" s="204"/>
      <c r="BQ693" s="151"/>
      <c r="BR693" s="151"/>
      <c r="BS693" s="151"/>
      <c r="BT693" s="151"/>
    </row>
    <row r="694" customFormat="false" ht="12.75" hidden="false" customHeight="false" outlineLevel="0" collapsed="false">
      <c r="D694" s="142"/>
      <c r="E694" s="142"/>
      <c r="T694" s="143"/>
      <c r="AU694" s="146"/>
      <c r="AX694" s="180"/>
      <c r="AY694" s="180"/>
      <c r="AZ694" s="155"/>
      <c r="BF694" s="155"/>
      <c r="BG694" s="155"/>
      <c r="BH694" s="155"/>
      <c r="BI694" s="153"/>
      <c r="BL694" s="204"/>
      <c r="BM694" s="204"/>
      <c r="BQ694" s="151"/>
      <c r="BR694" s="151"/>
      <c r="BS694" s="151"/>
      <c r="BT694" s="151"/>
    </row>
    <row r="695" customFormat="false" ht="12.75" hidden="false" customHeight="false" outlineLevel="0" collapsed="false">
      <c r="D695" s="142"/>
      <c r="E695" s="142"/>
      <c r="T695" s="143"/>
      <c r="AU695" s="146"/>
      <c r="AX695" s="180"/>
      <c r="AY695" s="180"/>
      <c r="AZ695" s="155"/>
      <c r="BF695" s="155"/>
      <c r="BG695" s="155"/>
      <c r="BH695" s="155"/>
      <c r="BI695" s="153"/>
      <c r="BL695" s="204"/>
      <c r="BM695" s="204"/>
      <c r="BQ695" s="151"/>
      <c r="BR695" s="151"/>
      <c r="BS695" s="151"/>
      <c r="BT695" s="151"/>
    </row>
    <row r="696" customFormat="false" ht="12.75" hidden="false" customHeight="false" outlineLevel="0" collapsed="false">
      <c r="D696" s="142"/>
      <c r="E696" s="142"/>
      <c r="T696" s="143"/>
      <c r="AU696" s="146"/>
      <c r="AX696" s="180"/>
      <c r="AY696" s="180"/>
      <c r="AZ696" s="155"/>
      <c r="BF696" s="155"/>
      <c r="BG696" s="155"/>
      <c r="BH696" s="155"/>
      <c r="BI696" s="153"/>
      <c r="BL696" s="204"/>
      <c r="BM696" s="204"/>
      <c r="BQ696" s="151"/>
      <c r="BR696" s="151"/>
      <c r="BS696" s="151"/>
      <c r="BT696" s="151"/>
    </row>
    <row r="697" customFormat="false" ht="12.75" hidden="false" customHeight="false" outlineLevel="0" collapsed="false">
      <c r="D697" s="142"/>
      <c r="E697" s="142"/>
      <c r="T697" s="143"/>
      <c r="AU697" s="146"/>
      <c r="AX697" s="180"/>
      <c r="AY697" s="180"/>
      <c r="AZ697" s="155"/>
      <c r="BF697" s="155"/>
      <c r="BG697" s="155"/>
      <c r="BH697" s="155"/>
      <c r="BI697" s="153"/>
      <c r="BL697" s="204"/>
      <c r="BM697" s="204"/>
      <c r="BQ697" s="151"/>
      <c r="BR697" s="151"/>
      <c r="BS697" s="151"/>
      <c r="BT697" s="151"/>
    </row>
    <row r="698" customFormat="false" ht="12.75" hidden="false" customHeight="false" outlineLevel="0" collapsed="false">
      <c r="D698" s="142"/>
      <c r="E698" s="142"/>
      <c r="T698" s="143"/>
      <c r="AU698" s="146"/>
      <c r="AX698" s="180"/>
      <c r="AY698" s="180"/>
      <c r="AZ698" s="155"/>
      <c r="BF698" s="155"/>
      <c r="BG698" s="155"/>
      <c r="BH698" s="155"/>
      <c r="BI698" s="153"/>
      <c r="BL698" s="204"/>
      <c r="BM698" s="204"/>
      <c r="BQ698" s="151"/>
      <c r="BR698" s="151"/>
      <c r="BS698" s="151"/>
      <c r="BT698" s="151"/>
    </row>
    <row r="699" customFormat="false" ht="12.75" hidden="false" customHeight="false" outlineLevel="0" collapsed="false">
      <c r="D699" s="142"/>
      <c r="E699" s="142"/>
      <c r="T699" s="143"/>
      <c r="AU699" s="146"/>
      <c r="AX699" s="180"/>
      <c r="AY699" s="180"/>
      <c r="AZ699" s="155"/>
      <c r="BF699" s="155"/>
      <c r="BG699" s="155"/>
      <c r="BH699" s="155"/>
      <c r="BI699" s="153"/>
      <c r="BL699" s="204"/>
      <c r="BM699" s="204"/>
      <c r="BQ699" s="151"/>
      <c r="BR699" s="151"/>
      <c r="BS699" s="151"/>
      <c r="BT699" s="151"/>
    </row>
    <row r="700" customFormat="false" ht="12.75" hidden="false" customHeight="false" outlineLevel="0" collapsed="false">
      <c r="D700" s="142"/>
      <c r="E700" s="142"/>
      <c r="T700" s="143"/>
      <c r="AU700" s="146"/>
      <c r="AX700" s="180"/>
      <c r="AY700" s="180"/>
      <c r="AZ700" s="155"/>
      <c r="BF700" s="155"/>
      <c r="BG700" s="155"/>
      <c r="BH700" s="155"/>
      <c r="BI700" s="153"/>
      <c r="BL700" s="204"/>
      <c r="BM700" s="204"/>
      <c r="BQ700" s="151"/>
      <c r="BR700" s="151"/>
      <c r="BS700" s="151"/>
      <c r="BT700" s="151"/>
    </row>
    <row r="701" customFormat="false" ht="12.75" hidden="false" customHeight="false" outlineLevel="0" collapsed="false">
      <c r="D701" s="142"/>
      <c r="E701" s="142"/>
      <c r="T701" s="143"/>
      <c r="AU701" s="146"/>
      <c r="AX701" s="180"/>
      <c r="AY701" s="180"/>
      <c r="AZ701" s="155"/>
      <c r="BF701" s="155"/>
      <c r="BG701" s="155"/>
      <c r="BH701" s="155"/>
      <c r="BI701" s="153"/>
      <c r="BL701" s="204"/>
      <c r="BM701" s="204"/>
      <c r="BQ701" s="151"/>
      <c r="BR701" s="151"/>
      <c r="BS701" s="151"/>
      <c r="BT701" s="151"/>
    </row>
    <row r="702" customFormat="false" ht="12.75" hidden="false" customHeight="false" outlineLevel="0" collapsed="false">
      <c r="D702" s="142"/>
      <c r="E702" s="142"/>
      <c r="T702" s="143"/>
      <c r="AU702" s="146"/>
      <c r="AX702" s="180"/>
      <c r="AY702" s="180"/>
      <c r="AZ702" s="155"/>
      <c r="BF702" s="155"/>
      <c r="BG702" s="155"/>
      <c r="BH702" s="155"/>
      <c r="BI702" s="153"/>
      <c r="BL702" s="204"/>
      <c r="BM702" s="204"/>
      <c r="BQ702" s="151"/>
      <c r="BR702" s="151"/>
      <c r="BS702" s="151"/>
      <c r="BT702" s="151"/>
    </row>
    <row r="703" customFormat="false" ht="12.75" hidden="false" customHeight="false" outlineLevel="0" collapsed="false">
      <c r="D703" s="142"/>
      <c r="E703" s="142"/>
      <c r="T703" s="143"/>
      <c r="AU703" s="146"/>
      <c r="AX703" s="180"/>
      <c r="AY703" s="180"/>
      <c r="AZ703" s="155"/>
      <c r="BF703" s="155"/>
      <c r="BG703" s="155"/>
      <c r="BH703" s="155"/>
      <c r="BI703" s="153"/>
      <c r="BL703" s="204"/>
      <c r="BM703" s="204"/>
      <c r="BQ703" s="151"/>
      <c r="BR703" s="151"/>
      <c r="BS703" s="151"/>
      <c r="BT703" s="151"/>
    </row>
    <row r="704" customFormat="false" ht="12.75" hidden="false" customHeight="false" outlineLevel="0" collapsed="false">
      <c r="D704" s="142"/>
      <c r="E704" s="142"/>
      <c r="T704" s="143"/>
      <c r="AU704" s="146"/>
      <c r="AX704" s="180"/>
      <c r="AY704" s="180"/>
      <c r="AZ704" s="155"/>
      <c r="BF704" s="155"/>
      <c r="BG704" s="155"/>
      <c r="BH704" s="155"/>
      <c r="BI704" s="153"/>
      <c r="BL704" s="204"/>
      <c r="BM704" s="204"/>
      <c r="BQ704" s="151"/>
      <c r="BR704" s="151"/>
      <c r="BS704" s="151"/>
      <c r="BT704" s="151"/>
    </row>
    <row r="705" customFormat="false" ht="12.75" hidden="false" customHeight="false" outlineLevel="0" collapsed="false">
      <c r="D705" s="142"/>
      <c r="E705" s="142"/>
      <c r="T705" s="143"/>
      <c r="AU705" s="146"/>
      <c r="AX705" s="180"/>
      <c r="AY705" s="180"/>
      <c r="AZ705" s="155"/>
      <c r="BF705" s="155"/>
      <c r="BG705" s="155"/>
      <c r="BH705" s="155"/>
      <c r="BI705" s="153"/>
      <c r="BL705" s="204"/>
      <c r="BM705" s="204"/>
      <c r="BQ705" s="151"/>
      <c r="BR705" s="151"/>
      <c r="BS705" s="151"/>
      <c r="BT705" s="151"/>
    </row>
    <row r="706" customFormat="false" ht="12.75" hidden="false" customHeight="false" outlineLevel="0" collapsed="false">
      <c r="D706" s="142"/>
      <c r="E706" s="142"/>
      <c r="T706" s="143"/>
      <c r="AU706" s="146"/>
      <c r="AX706" s="180"/>
      <c r="AY706" s="180"/>
      <c r="AZ706" s="155"/>
      <c r="BF706" s="155"/>
      <c r="BG706" s="155"/>
      <c r="BH706" s="155"/>
      <c r="BI706" s="153"/>
      <c r="BL706" s="204"/>
      <c r="BM706" s="204"/>
      <c r="BQ706" s="151"/>
      <c r="BR706" s="151"/>
      <c r="BS706" s="151"/>
      <c r="BT706" s="151"/>
    </row>
    <row r="707" customFormat="false" ht="12.75" hidden="false" customHeight="false" outlineLevel="0" collapsed="false">
      <c r="D707" s="142"/>
      <c r="E707" s="142"/>
      <c r="T707" s="143"/>
      <c r="AU707" s="146"/>
      <c r="AX707" s="180"/>
      <c r="AY707" s="180"/>
      <c r="AZ707" s="155"/>
      <c r="BF707" s="155"/>
      <c r="BG707" s="155"/>
      <c r="BH707" s="155"/>
      <c r="BI707" s="153"/>
      <c r="BL707" s="204"/>
      <c r="BM707" s="204"/>
      <c r="BQ707" s="151"/>
      <c r="BR707" s="151"/>
      <c r="BS707" s="151"/>
      <c r="BT707" s="151"/>
    </row>
    <row r="708" customFormat="false" ht="12.75" hidden="false" customHeight="false" outlineLevel="0" collapsed="false">
      <c r="D708" s="142"/>
      <c r="E708" s="142"/>
      <c r="T708" s="143"/>
      <c r="AU708" s="146"/>
      <c r="AX708" s="180"/>
      <c r="AY708" s="180"/>
      <c r="AZ708" s="155"/>
      <c r="BF708" s="155"/>
      <c r="BG708" s="155"/>
      <c r="BH708" s="155"/>
      <c r="BI708" s="153"/>
      <c r="BL708" s="204"/>
      <c r="BM708" s="204"/>
      <c r="BQ708" s="151"/>
      <c r="BR708" s="151"/>
      <c r="BS708" s="151"/>
      <c r="BT708" s="151"/>
    </row>
    <row r="709" customFormat="false" ht="12.75" hidden="false" customHeight="false" outlineLevel="0" collapsed="false">
      <c r="D709" s="142"/>
      <c r="E709" s="142"/>
      <c r="T709" s="143"/>
      <c r="AU709" s="146"/>
      <c r="AX709" s="180"/>
      <c r="AY709" s="180"/>
      <c r="AZ709" s="155"/>
      <c r="BF709" s="155"/>
      <c r="BG709" s="155"/>
      <c r="BH709" s="155"/>
      <c r="BI709" s="153"/>
      <c r="BL709" s="204"/>
      <c r="BM709" s="204"/>
      <c r="BQ709" s="151"/>
      <c r="BR709" s="151"/>
      <c r="BS709" s="151"/>
      <c r="BT709" s="151"/>
    </row>
    <row r="710" customFormat="false" ht="12.75" hidden="false" customHeight="false" outlineLevel="0" collapsed="false">
      <c r="D710" s="142"/>
      <c r="E710" s="142"/>
      <c r="T710" s="143"/>
      <c r="AU710" s="146"/>
      <c r="AX710" s="180"/>
      <c r="AY710" s="180"/>
      <c r="AZ710" s="155"/>
      <c r="BF710" s="155"/>
      <c r="BG710" s="155"/>
      <c r="BH710" s="155"/>
      <c r="BI710" s="153"/>
      <c r="BL710" s="204"/>
      <c r="BM710" s="204"/>
      <c r="BQ710" s="151"/>
      <c r="BR710" s="151"/>
      <c r="BS710" s="151"/>
      <c r="BT710" s="151"/>
    </row>
    <row r="711" customFormat="false" ht="12.75" hidden="false" customHeight="false" outlineLevel="0" collapsed="false">
      <c r="D711" s="142"/>
      <c r="E711" s="142"/>
      <c r="T711" s="143"/>
      <c r="AU711" s="146"/>
      <c r="AX711" s="180"/>
      <c r="AY711" s="180"/>
      <c r="AZ711" s="155"/>
      <c r="BF711" s="155"/>
      <c r="BG711" s="155"/>
      <c r="BH711" s="155"/>
      <c r="BI711" s="153"/>
      <c r="BL711" s="204"/>
      <c r="BM711" s="204"/>
      <c r="BQ711" s="151"/>
      <c r="BR711" s="151"/>
      <c r="BS711" s="151"/>
      <c r="BT711" s="151"/>
    </row>
    <row r="712" customFormat="false" ht="12.75" hidden="false" customHeight="false" outlineLevel="0" collapsed="false">
      <c r="D712" s="142"/>
      <c r="E712" s="142"/>
      <c r="T712" s="143"/>
      <c r="AU712" s="146"/>
      <c r="AX712" s="180"/>
      <c r="AY712" s="180"/>
      <c r="AZ712" s="155"/>
      <c r="BF712" s="155"/>
      <c r="BG712" s="155"/>
      <c r="BH712" s="155"/>
      <c r="BI712" s="153"/>
      <c r="BL712" s="204"/>
      <c r="BM712" s="204"/>
      <c r="BQ712" s="151"/>
      <c r="BR712" s="151"/>
      <c r="BS712" s="151"/>
      <c r="BT712" s="151"/>
    </row>
    <row r="713" customFormat="false" ht="12.75" hidden="false" customHeight="false" outlineLevel="0" collapsed="false">
      <c r="D713" s="142"/>
      <c r="E713" s="142"/>
      <c r="T713" s="143"/>
      <c r="AU713" s="146"/>
      <c r="AX713" s="180"/>
      <c r="AY713" s="180"/>
      <c r="AZ713" s="155"/>
      <c r="BF713" s="155"/>
      <c r="BG713" s="155"/>
      <c r="BH713" s="155"/>
      <c r="BI713" s="153"/>
      <c r="BL713" s="204"/>
      <c r="BM713" s="204"/>
      <c r="BQ713" s="151"/>
      <c r="BR713" s="151"/>
      <c r="BS713" s="151"/>
      <c r="BT713" s="151"/>
    </row>
    <row r="714" customFormat="false" ht="12.75" hidden="false" customHeight="false" outlineLevel="0" collapsed="false">
      <c r="D714" s="142"/>
      <c r="E714" s="142"/>
      <c r="T714" s="143"/>
      <c r="AU714" s="146"/>
      <c r="AX714" s="180"/>
      <c r="AY714" s="180"/>
      <c r="AZ714" s="155"/>
      <c r="BF714" s="155"/>
      <c r="BG714" s="155"/>
      <c r="BH714" s="155"/>
      <c r="BI714" s="153"/>
      <c r="BL714" s="204"/>
      <c r="BM714" s="204"/>
      <c r="BQ714" s="151"/>
      <c r="BR714" s="151"/>
      <c r="BS714" s="151"/>
      <c r="BT714" s="151"/>
    </row>
    <row r="715" customFormat="false" ht="12.75" hidden="false" customHeight="false" outlineLevel="0" collapsed="false">
      <c r="D715" s="142"/>
      <c r="E715" s="142"/>
      <c r="T715" s="143"/>
      <c r="AU715" s="146"/>
      <c r="AX715" s="180"/>
      <c r="AY715" s="180"/>
      <c r="AZ715" s="155"/>
      <c r="BF715" s="155"/>
      <c r="BG715" s="155"/>
      <c r="BH715" s="155"/>
      <c r="BI715" s="153"/>
      <c r="BL715" s="204"/>
      <c r="BM715" s="204"/>
      <c r="BQ715" s="151"/>
      <c r="BR715" s="151"/>
      <c r="BS715" s="151"/>
      <c r="BT715" s="151"/>
    </row>
    <row r="716" customFormat="false" ht="12.75" hidden="false" customHeight="false" outlineLevel="0" collapsed="false">
      <c r="D716" s="142"/>
      <c r="E716" s="142"/>
      <c r="T716" s="143"/>
      <c r="AU716" s="146"/>
      <c r="AX716" s="180"/>
      <c r="AY716" s="180"/>
      <c r="AZ716" s="155"/>
      <c r="BF716" s="155"/>
      <c r="BG716" s="155"/>
      <c r="BH716" s="155"/>
      <c r="BI716" s="153"/>
      <c r="BL716" s="204"/>
      <c r="BM716" s="204"/>
      <c r="BQ716" s="151"/>
      <c r="BR716" s="151"/>
      <c r="BS716" s="151"/>
      <c r="BT716" s="151"/>
    </row>
    <row r="717" customFormat="false" ht="12.75" hidden="false" customHeight="false" outlineLevel="0" collapsed="false">
      <c r="D717" s="142"/>
      <c r="E717" s="142"/>
      <c r="T717" s="143"/>
      <c r="AU717" s="146"/>
      <c r="AX717" s="180"/>
      <c r="AY717" s="180"/>
      <c r="AZ717" s="155"/>
      <c r="BF717" s="155"/>
      <c r="BG717" s="155"/>
      <c r="BH717" s="155"/>
      <c r="BI717" s="153"/>
      <c r="BL717" s="204"/>
      <c r="BM717" s="204"/>
      <c r="BQ717" s="151"/>
      <c r="BR717" s="151"/>
      <c r="BS717" s="151"/>
      <c r="BT717" s="151"/>
    </row>
    <row r="718" customFormat="false" ht="12.75" hidden="false" customHeight="false" outlineLevel="0" collapsed="false">
      <c r="D718" s="142"/>
      <c r="E718" s="142"/>
      <c r="T718" s="143"/>
      <c r="AU718" s="146"/>
      <c r="AX718" s="180"/>
      <c r="AY718" s="180"/>
      <c r="AZ718" s="155"/>
      <c r="BF718" s="155"/>
      <c r="BG718" s="155"/>
      <c r="BH718" s="155"/>
      <c r="BI718" s="153"/>
      <c r="BL718" s="204"/>
      <c r="BM718" s="204"/>
      <c r="BQ718" s="151"/>
      <c r="BR718" s="151"/>
      <c r="BS718" s="151"/>
      <c r="BT718" s="151"/>
    </row>
    <row r="719" customFormat="false" ht="12.75" hidden="false" customHeight="false" outlineLevel="0" collapsed="false">
      <c r="D719" s="142"/>
      <c r="E719" s="142"/>
      <c r="T719" s="143"/>
      <c r="AU719" s="146"/>
      <c r="AX719" s="180"/>
      <c r="AY719" s="180"/>
      <c r="AZ719" s="155"/>
      <c r="BF719" s="155"/>
      <c r="BG719" s="155"/>
      <c r="BH719" s="155"/>
      <c r="BI719" s="153"/>
      <c r="BL719" s="204"/>
      <c r="BM719" s="204"/>
      <c r="BQ719" s="151"/>
      <c r="BR719" s="151"/>
      <c r="BS719" s="151"/>
      <c r="BT719" s="151"/>
    </row>
    <row r="720" customFormat="false" ht="12.75" hidden="false" customHeight="false" outlineLevel="0" collapsed="false">
      <c r="D720" s="142"/>
      <c r="E720" s="142"/>
      <c r="T720" s="143"/>
      <c r="AU720" s="146"/>
      <c r="AX720" s="180"/>
      <c r="AY720" s="180"/>
      <c r="AZ720" s="155"/>
      <c r="BF720" s="155"/>
      <c r="BG720" s="155"/>
      <c r="BH720" s="155"/>
      <c r="BI720" s="153"/>
      <c r="BL720" s="204"/>
      <c r="BM720" s="204"/>
      <c r="BQ720" s="151"/>
      <c r="BR720" s="151"/>
      <c r="BS720" s="151"/>
      <c r="BT720" s="151"/>
    </row>
    <row r="721" customFormat="false" ht="12.75" hidden="false" customHeight="false" outlineLevel="0" collapsed="false">
      <c r="D721" s="142"/>
      <c r="E721" s="142"/>
      <c r="T721" s="143"/>
      <c r="AU721" s="146"/>
      <c r="AX721" s="180"/>
      <c r="AY721" s="180"/>
      <c r="AZ721" s="155"/>
      <c r="BF721" s="155"/>
      <c r="BG721" s="155"/>
      <c r="BH721" s="155"/>
      <c r="BI721" s="153"/>
      <c r="BL721" s="204"/>
      <c r="BM721" s="204"/>
      <c r="BQ721" s="151"/>
      <c r="BR721" s="151"/>
      <c r="BS721" s="151"/>
      <c r="BT721" s="151"/>
    </row>
    <row r="722" customFormat="false" ht="12.75" hidden="false" customHeight="false" outlineLevel="0" collapsed="false">
      <c r="D722" s="142"/>
      <c r="E722" s="142"/>
      <c r="T722" s="143"/>
      <c r="AU722" s="146"/>
      <c r="AX722" s="180"/>
      <c r="AY722" s="180"/>
      <c r="AZ722" s="155"/>
      <c r="BF722" s="155"/>
      <c r="BG722" s="155"/>
      <c r="BH722" s="155"/>
      <c r="BI722" s="153"/>
      <c r="BL722" s="204"/>
      <c r="BM722" s="204"/>
      <c r="BQ722" s="151"/>
      <c r="BR722" s="151"/>
      <c r="BS722" s="151"/>
      <c r="BT722" s="151"/>
    </row>
    <row r="723" customFormat="false" ht="12.75" hidden="false" customHeight="false" outlineLevel="0" collapsed="false">
      <c r="D723" s="142"/>
      <c r="E723" s="142"/>
      <c r="T723" s="143"/>
      <c r="AU723" s="146"/>
      <c r="AX723" s="180"/>
      <c r="AY723" s="180"/>
      <c r="AZ723" s="155"/>
      <c r="BF723" s="155"/>
      <c r="BG723" s="155"/>
      <c r="BH723" s="155"/>
      <c r="BI723" s="153"/>
      <c r="BL723" s="204"/>
      <c r="BM723" s="204"/>
      <c r="BQ723" s="151"/>
      <c r="BR723" s="151"/>
      <c r="BS723" s="151"/>
      <c r="BT723" s="151"/>
    </row>
    <row r="724" customFormat="false" ht="12.75" hidden="false" customHeight="false" outlineLevel="0" collapsed="false">
      <c r="D724" s="142"/>
      <c r="E724" s="142"/>
      <c r="T724" s="143"/>
      <c r="AU724" s="146"/>
      <c r="AX724" s="180"/>
      <c r="AY724" s="180"/>
      <c r="AZ724" s="155"/>
      <c r="BF724" s="155"/>
      <c r="BG724" s="155"/>
      <c r="BH724" s="155"/>
      <c r="BI724" s="153"/>
      <c r="BL724" s="204"/>
      <c r="BM724" s="204"/>
      <c r="BQ724" s="151"/>
      <c r="BR724" s="151"/>
      <c r="BS724" s="151"/>
      <c r="BT724" s="151"/>
    </row>
    <row r="725" customFormat="false" ht="12.75" hidden="false" customHeight="false" outlineLevel="0" collapsed="false">
      <c r="D725" s="142"/>
      <c r="E725" s="142"/>
      <c r="T725" s="143"/>
      <c r="AU725" s="146"/>
      <c r="AX725" s="180"/>
      <c r="AY725" s="180"/>
      <c r="AZ725" s="155"/>
      <c r="BF725" s="155"/>
      <c r="BG725" s="155"/>
      <c r="BH725" s="155"/>
      <c r="BI725" s="153"/>
      <c r="BL725" s="204"/>
      <c r="BM725" s="204"/>
      <c r="BQ725" s="151"/>
      <c r="BR725" s="151"/>
      <c r="BS725" s="151"/>
      <c r="BT725" s="151"/>
    </row>
    <row r="726" customFormat="false" ht="12.75" hidden="false" customHeight="false" outlineLevel="0" collapsed="false">
      <c r="D726" s="142"/>
      <c r="E726" s="142"/>
      <c r="T726" s="143"/>
      <c r="AU726" s="146"/>
      <c r="AX726" s="180"/>
      <c r="AY726" s="180"/>
      <c r="AZ726" s="155"/>
      <c r="BF726" s="155"/>
      <c r="BG726" s="155"/>
      <c r="BH726" s="155"/>
      <c r="BI726" s="153"/>
      <c r="BL726" s="204"/>
      <c r="BM726" s="204"/>
      <c r="BQ726" s="151"/>
      <c r="BR726" s="151"/>
      <c r="BS726" s="151"/>
      <c r="BT726" s="151"/>
    </row>
    <row r="727" customFormat="false" ht="12.75" hidden="false" customHeight="false" outlineLevel="0" collapsed="false">
      <c r="D727" s="142"/>
      <c r="E727" s="142"/>
      <c r="T727" s="143"/>
      <c r="AU727" s="146"/>
      <c r="AX727" s="180"/>
      <c r="AY727" s="180"/>
      <c r="AZ727" s="155"/>
      <c r="BF727" s="155"/>
      <c r="BG727" s="155"/>
      <c r="BH727" s="155"/>
      <c r="BI727" s="153"/>
      <c r="BL727" s="204"/>
      <c r="BM727" s="204"/>
      <c r="BQ727" s="151"/>
      <c r="BR727" s="151"/>
      <c r="BS727" s="151"/>
      <c r="BT727" s="151"/>
    </row>
    <row r="728" customFormat="false" ht="12.75" hidden="false" customHeight="false" outlineLevel="0" collapsed="false">
      <c r="D728" s="142"/>
      <c r="E728" s="142"/>
      <c r="T728" s="143"/>
      <c r="AU728" s="146"/>
      <c r="AX728" s="180"/>
      <c r="AY728" s="180"/>
      <c r="AZ728" s="155"/>
      <c r="BF728" s="155"/>
      <c r="BG728" s="155"/>
      <c r="BH728" s="155"/>
      <c r="BI728" s="153"/>
      <c r="BL728" s="204"/>
      <c r="BM728" s="204"/>
      <c r="BQ728" s="151"/>
      <c r="BR728" s="151"/>
      <c r="BS728" s="151"/>
      <c r="BT728" s="151"/>
    </row>
    <row r="729" customFormat="false" ht="12.75" hidden="false" customHeight="false" outlineLevel="0" collapsed="false">
      <c r="D729" s="142"/>
      <c r="E729" s="142"/>
      <c r="T729" s="143"/>
      <c r="AU729" s="146"/>
      <c r="AX729" s="180"/>
      <c r="AY729" s="180"/>
      <c r="AZ729" s="155"/>
      <c r="BF729" s="155"/>
      <c r="BG729" s="155"/>
      <c r="BH729" s="155"/>
      <c r="BI729" s="153"/>
      <c r="BL729" s="204"/>
      <c r="BM729" s="204"/>
      <c r="BQ729" s="151"/>
      <c r="BR729" s="151"/>
      <c r="BS729" s="151"/>
      <c r="BT729" s="151"/>
    </row>
    <row r="730" customFormat="false" ht="12.75" hidden="false" customHeight="false" outlineLevel="0" collapsed="false">
      <c r="D730" s="142"/>
      <c r="E730" s="142"/>
      <c r="T730" s="143"/>
      <c r="AU730" s="146"/>
      <c r="AX730" s="180"/>
      <c r="AY730" s="180"/>
      <c r="AZ730" s="155"/>
      <c r="BF730" s="155"/>
      <c r="BG730" s="155"/>
      <c r="BH730" s="155"/>
      <c r="BI730" s="153"/>
      <c r="BL730" s="204"/>
      <c r="BM730" s="204"/>
      <c r="BQ730" s="151"/>
      <c r="BR730" s="151"/>
      <c r="BS730" s="151"/>
      <c r="BT730" s="151"/>
    </row>
    <row r="731" customFormat="false" ht="12.75" hidden="false" customHeight="false" outlineLevel="0" collapsed="false">
      <c r="D731" s="142"/>
      <c r="E731" s="142"/>
      <c r="T731" s="143"/>
      <c r="AU731" s="146"/>
      <c r="AX731" s="180"/>
      <c r="AY731" s="180"/>
      <c r="AZ731" s="155"/>
      <c r="BF731" s="155"/>
      <c r="BG731" s="155"/>
      <c r="BH731" s="155"/>
      <c r="BI731" s="153"/>
      <c r="BL731" s="204"/>
      <c r="BM731" s="204"/>
      <c r="BQ731" s="151"/>
      <c r="BR731" s="151"/>
      <c r="BS731" s="151"/>
      <c r="BT731" s="151"/>
    </row>
    <row r="732" customFormat="false" ht="12.75" hidden="false" customHeight="false" outlineLevel="0" collapsed="false">
      <c r="D732" s="142"/>
      <c r="E732" s="142"/>
      <c r="T732" s="143"/>
      <c r="AU732" s="146"/>
      <c r="AX732" s="180"/>
      <c r="AY732" s="180"/>
      <c r="AZ732" s="155"/>
      <c r="BF732" s="155"/>
      <c r="BG732" s="155"/>
      <c r="BH732" s="155"/>
      <c r="BI732" s="153"/>
      <c r="BL732" s="204"/>
      <c r="BM732" s="204"/>
      <c r="BQ732" s="151"/>
      <c r="BR732" s="151"/>
      <c r="BS732" s="151"/>
      <c r="BT732" s="151"/>
    </row>
    <row r="733" customFormat="false" ht="12.75" hidden="false" customHeight="false" outlineLevel="0" collapsed="false">
      <c r="D733" s="142"/>
      <c r="E733" s="142"/>
      <c r="T733" s="143"/>
      <c r="AU733" s="146"/>
      <c r="AX733" s="180"/>
      <c r="AY733" s="180"/>
      <c r="AZ733" s="155"/>
      <c r="BF733" s="155"/>
      <c r="BG733" s="155"/>
      <c r="BH733" s="155"/>
      <c r="BI733" s="153"/>
      <c r="BL733" s="204"/>
      <c r="BM733" s="204"/>
      <c r="BQ733" s="151"/>
      <c r="BR733" s="151"/>
      <c r="BS733" s="151"/>
      <c r="BT733" s="151"/>
    </row>
    <row r="734" customFormat="false" ht="12.75" hidden="false" customHeight="false" outlineLevel="0" collapsed="false">
      <c r="D734" s="142"/>
      <c r="E734" s="142"/>
      <c r="T734" s="143"/>
      <c r="AU734" s="146"/>
      <c r="AX734" s="180"/>
      <c r="AY734" s="180"/>
      <c r="AZ734" s="155"/>
      <c r="BF734" s="155"/>
      <c r="BG734" s="155"/>
      <c r="BH734" s="155"/>
      <c r="BI734" s="153"/>
      <c r="BL734" s="204"/>
      <c r="BM734" s="204"/>
      <c r="BQ734" s="151"/>
      <c r="BR734" s="151"/>
      <c r="BS734" s="151"/>
      <c r="BT734" s="151"/>
    </row>
    <row r="735" customFormat="false" ht="12.75" hidden="false" customHeight="false" outlineLevel="0" collapsed="false">
      <c r="D735" s="142"/>
      <c r="E735" s="142"/>
      <c r="T735" s="143"/>
      <c r="AU735" s="146"/>
      <c r="AX735" s="180"/>
      <c r="AY735" s="180"/>
      <c r="AZ735" s="155"/>
      <c r="BF735" s="155"/>
      <c r="BG735" s="155"/>
      <c r="BH735" s="155"/>
      <c r="BI735" s="153"/>
      <c r="BL735" s="204"/>
      <c r="BM735" s="204"/>
      <c r="BQ735" s="151"/>
      <c r="BR735" s="151"/>
      <c r="BS735" s="151"/>
      <c r="BT735" s="151"/>
    </row>
    <row r="736" customFormat="false" ht="12.75" hidden="false" customHeight="false" outlineLevel="0" collapsed="false">
      <c r="D736" s="142"/>
      <c r="E736" s="142"/>
      <c r="T736" s="143"/>
      <c r="AU736" s="146"/>
      <c r="AX736" s="180"/>
      <c r="AY736" s="180"/>
      <c r="AZ736" s="155"/>
      <c r="BF736" s="155"/>
      <c r="BG736" s="155"/>
      <c r="BH736" s="155"/>
      <c r="BI736" s="153"/>
      <c r="BL736" s="204"/>
      <c r="BM736" s="204"/>
      <c r="BQ736" s="151"/>
      <c r="BR736" s="151"/>
      <c r="BS736" s="151"/>
      <c r="BT736" s="151"/>
    </row>
    <row r="737" customFormat="false" ht="12.75" hidden="false" customHeight="false" outlineLevel="0" collapsed="false">
      <c r="D737" s="142"/>
      <c r="E737" s="142"/>
      <c r="T737" s="143"/>
      <c r="AU737" s="146"/>
      <c r="AX737" s="180"/>
      <c r="AY737" s="180"/>
      <c r="AZ737" s="155"/>
      <c r="BF737" s="155"/>
      <c r="BG737" s="155"/>
      <c r="BH737" s="155"/>
      <c r="BI737" s="153"/>
      <c r="BL737" s="204"/>
      <c r="BM737" s="204"/>
      <c r="BQ737" s="151"/>
      <c r="BR737" s="151"/>
      <c r="BS737" s="151"/>
      <c r="BT737" s="151"/>
    </row>
    <row r="738" customFormat="false" ht="12.75" hidden="false" customHeight="false" outlineLevel="0" collapsed="false">
      <c r="D738" s="142"/>
      <c r="E738" s="142"/>
      <c r="T738" s="143"/>
      <c r="AU738" s="146"/>
      <c r="AX738" s="180"/>
      <c r="AY738" s="180"/>
      <c r="AZ738" s="155"/>
      <c r="BF738" s="155"/>
      <c r="BG738" s="155"/>
      <c r="BH738" s="155"/>
      <c r="BI738" s="153"/>
      <c r="BL738" s="204"/>
      <c r="BM738" s="204"/>
      <c r="BQ738" s="151"/>
      <c r="BR738" s="151"/>
      <c r="BS738" s="151"/>
      <c r="BT738" s="151"/>
    </row>
    <row r="739" customFormat="false" ht="12.75" hidden="false" customHeight="false" outlineLevel="0" collapsed="false">
      <c r="D739" s="142"/>
      <c r="E739" s="142"/>
      <c r="T739" s="143"/>
      <c r="AU739" s="146"/>
      <c r="AX739" s="180"/>
      <c r="AY739" s="180"/>
      <c r="AZ739" s="155"/>
      <c r="BF739" s="155"/>
      <c r="BG739" s="155"/>
      <c r="BH739" s="155"/>
      <c r="BI739" s="153"/>
      <c r="BL739" s="204"/>
      <c r="BM739" s="204"/>
      <c r="BQ739" s="151"/>
      <c r="BR739" s="151"/>
      <c r="BS739" s="151"/>
      <c r="BT739" s="151"/>
    </row>
    <row r="740" customFormat="false" ht="12.75" hidden="false" customHeight="false" outlineLevel="0" collapsed="false">
      <c r="D740" s="142"/>
      <c r="E740" s="142"/>
      <c r="T740" s="143"/>
      <c r="AU740" s="146"/>
      <c r="AX740" s="180"/>
      <c r="AY740" s="180"/>
      <c r="AZ740" s="155"/>
      <c r="BF740" s="155"/>
      <c r="BG740" s="155"/>
      <c r="BH740" s="155"/>
      <c r="BI740" s="153"/>
      <c r="BL740" s="204"/>
      <c r="BM740" s="204"/>
      <c r="BQ740" s="151"/>
      <c r="BR740" s="151"/>
      <c r="BS740" s="151"/>
      <c r="BT740" s="151"/>
    </row>
    <row r="741" customFormat="false" ht="12.75" hidden="false" customHeight="false" outlineLevel="0" collapsed="false">
      <c r="D741" s="142"/>
      <c r="E741" s="142"/>
      <c r="T741" s="143"/>
      <c r="AU741" s="146"/>
      <c r="AX741" s="180"/>
      <c r="AY741" s="180"/>
      <c r="AZ741" s="155"/>
      <c r="BF741" s="155"/>
      <c r="BG741" s="155"/>
      <c r="BH741" s="155"/>
      <c r="BI741" s="153"/>
      <c r="BL741" s="204"/>
      <c r="BM741" s="204"/>
      <c r="BQ741" s="151"/>
      <c r="BR741" s="151"/>
      <c r="BS741" s="151"/>
      <c r="BT741" s="151"/>
    </row>
    <row r="742" customFormat="false" ht="12.75" hidden="false" customHeight="false" outlineLevel="0" collapsed="false">
      <c r="D742" s="142"/>
      <c r="E742" s="142"/>
      <c r="T742" s="143"/>
      <c r="AU742" s="146"/>
      <c r="AX742" s="180"/>
      <c r="AY742" s="180"/>
      <c r="AZ742" s="155"/>
      <c r="BF742" s="155"/>
      <c r="BG742" s="155"/>
      <c r="BH742" s="155"/>
      <c r="BI742" s="153"/>
      <c r="BL742" s="204"/>
      <c r="BM742" s="204"/>
      <c r="BQ742" s="151"/>
      <c r="BR742" s="151"/>
      <c r="BS742" s="151"/>
      <c r="BT742" s="151"/>
    </row>
    <row r="743" customFormat="false" ht="12.75" hidden="false" customHeight="false" outlineLevel="0" collapsed="false">
      <c r="D743" s="142"/>
      <c r="E743" s="142"/>
      <c r="T743" s="143"/>
      <c r="AU743" s="146"/>
      <c r="AX743" s="180"/>
      <c r="AY743" s="180"/>
      <c r="AZ743" s="155"/>
      <c r="BF743" s="155"/>
      <c r="BG743" s="155"/>
      <c r="BH743" s="155"/>
      <c r="BI743" s="153"/>
      <c r="BL743" s="204"/>
      <c r="BM743" s="204"/>
      <c r="BQ743" s="151"/>
      <c r="BR743" s="151"/>
      <c r="BS743" s="151"/>
      <c r="BT743" s="151"/>
    </row>
    <row r="744" customFormat="false" ht="12.75" hidden="false" customHeight="false" outlineLevel="0" collapsed="false">
      <c r="D744" s="142"/>
      <c r="E744" s="142"/>
      <c r="T744" s="143"/>
      <c r="AU744" s="146"/>
      <c r="AX744" s="180"/>
      <c r="AY744" s="180"/>
      <c r="AZ744" s="155"/>
      <c r="BF744" s="155"/>
      <c r="BG744" s="155"/>
      <c r="BH744" s="155"/>
      <c r="BI744" s="153"/>
      <c r="BL744" s="204"/>
      <c r="BM744" s="204"/>
      <c r="BQ744" s="151"/>
      <c r="BR744" s="151"/>
      <c r="BS744" s="151"/>
      <c r="BT744" s="151"/>
    </row>
    <row r="745" customFormat="false" ht="12.75" hidden="false" customHeight="false" outlineLevel="0" collapsed="false">
      <c r="D745" s="142"/>
      <c r="E745" s="142"/>
      <c r="T745" s="143"/>
      <c r="AU745" s="146"/>
      <c r="AX745" s="180"/>
      <c r="AY745" s="180"/>
      <c r="AZ745" s="155"/>
      <c r="BF745" s="155"/>
      <c r="BG745" s="155"/>
      <c r="BH745" s="155"/>
      <c r="BI745" s="153"/>
      <c r="BL745" s="204"/>
      <c r="BM745" s="204"/>
      <c r="BQ745" s="151"/>
      <c r="BR745" s="151"/>
      <c r="BS745" s="151"/>
      <c r="BT745" s="151"/>
    </row>
    <row r="746" customFormat="false" ht="12.75" hidden="false" customHeight="false" outlineLevel="0" collapsed="false">
      <c r="D746" s="142"/>
      <c r="E746" s="142"/>
      <c r="T746" s="143"/>
      <c r="AU746" s="146"/>
      <c r="AX746" s="180"/>
      <c r="AY746" s="180"/>
      <c r="AZ746" s="155"/>
      <c r="BF746" s="155"/>
      <c r="BG746" s="155"/>
      <c r="BH746" s="155"/>
      <c r="BI746" s="153"/>
      <c r="BL746" s="204"/>
      <c r="BM746" s="204"/>
      <c r="BQ746" s="151"/>
      <c r="BR746" s="151"/>
      <c r="BS746" s="151"/>
      <c r="BT746" s="151"/>
    </row>
    <row r="747" customFormat="false" ht="12.75" hidden="false" customHeight="false" outlineLevel="0" collapsed="false">
      <c r="D747" s="142"/>
      <c r="E747" s="142"/>
      <c r="T747" s="143"/>
      <c r="AU747" s="146"/>
      <c r="AX747" s="180"/>
      <c r="AY747" s="180"/>
      <c r="AZ747" s="155"/>
      <c r="BF747" s="155"/>
      <c r="BG747" s="155"/>
      <c r="BH747" s="155"/>
      <c r="BI747" s="153"/>
      <c r="BL747" s="204"/>
      <c r="BM747" s="204"/>
      <c r="BQ747" s="151"/>
      <c r="BR747" s="151"/>
      <c r="BS747" s="151"/>
      <c r="BT747" s="151"/>
    </row>
    <row r="748" customFormat="false" ht="12.75" hidden="false" customHeight="false" outlineLevel="0" collapsed="false">
      <c r="D748" s="142"/>
      <c r="E748" s="142"/>
      <c r="T748" s="143"/>
      <c r="AU748" s="146"/>
      <c r="AX748" s="180"/>
      <c r="AY748" s="180"/>
      <c r="AZ748" s="155"/>
      <c r="BF748" s="155"/>
      <c r="BG748" s="155"/>
      <c r="BH748" s="155"/>
      <c r="BI748" s="153"/>
      <c r="BL748" s="204"/>
      <c r="BM748" s="204"/>
      <c r="BQ748" s="151"/>
      <c r="BR748" s="151"/>
      <c r="BS748" s="151"/>
      <c r="BT748" s="151"/>
    </row>
    <row r="749" customFormat="false" ht="12.75" hidden="false" customHeight="false" outlineLevel="0" collapsed="false">
      <c r="D749" s="142"/>
      <c r="E749" s="142"/>
      <c r="T749" s="143"/>
      <c r="AU749" s="146"/>
      <c r="AX749" s="180"/>
      <c r="AY749" s="180"/>
      <c r="AZ749" s="155"/>
      <c r="BF749" s="155"/>
      <c r="BG749" s="155"/>
      <c r="BH749" s="155"/>
      <c r="BI749" s="153"/>
      <c r="BL749" s="204"/>
      <c r="BM749" s="204"/>
      <c r="BQ749" s="151"/>
      <c r="BR749" s="151"/>
      <c r="BS749" s="151"/>
      <c r="BT749" s="151"/>
    </row>
    <row r="750" customFormat="false" ht="12.75" hidden="false" customHeight="false" outlineLevel="0" collapsed="false">
      <c r="D750" s="142"/>
      <c r="E750" s="142"/>
      <c r="T750" s="143"/>
      <c r="AU750" s="146"/>
      <c r="AX750" s="180"/>
      <c r="AY750" s="180"/>
      <c r="AZ750" s="155"/>
      <c r="BF750" s="155"/>
      <c r="BG750" s="155"/>
      <c r="BH750" s="155"/>
      <c r="BI750" s="153"/>
      <c r="BL750" s="204"/>
      <c r="BM750" s="204"/>
      <c r="BQ750" s="151"/>
      <c r="BR750" s="151"/>
      <c r="BS750" s="151"/>
      <c r="BT750" s="151"/>
    </row>
    <row r="751" customFormat="false" ht="12.75" hidden="false" customHeight="false" outlineLevel="0" collapsed="false">
      <c r="D751" s="142"/>
      <c r="E751" s="142"/>
      <c r="T751" s="143"/>
      <c r="AU751" s="146"/>
      <c r="AX751" s="180"/>
      <c r="AY751" s="180"/>
      <c r="AZ751" s="155"/>
      <c r="BF751" s="155"/>
      <c r="BG751" s="155"/>
      <c r="BH751" s="155"/>
      <c r="BI751" s="153"/>
      <c r="BL751" s="204"/>
      <c r="BM751" s="204"/>
      <c r="BQ751" s="151"/>
      <c r="BR751" s="151"/>
      <c r="BS751" s="151"/>
      <c r="BT751" s="151"/>
    </row>
    <row r="752" customFormat="false" ht="12.75" hidden="false" customHeight="false" outlineLevel="0" collapsed="false">
      <c r="D752" s="142"/>
      <c r="E752" s="142"/>
      <c r="T752" s="143"/>
      <c r="AU752" s="146"/>
      <c r="AX752" s="180"/>
      <c r="AY752" s="180"/>
      <c r="AZ752" s="155"/>
      <c r="BF752" s="155"/>
      <c r="BG752" s="155"/>
      <c r="BH752" s="155"/>
      <c r="BI752" s="153"/>
      <c r="BL752" s="204"/>
      <c r="BM752" s="204"/>
      <c r="BQ752" s="151"/>
      <c r="BR752" s="151"/>
      <c r="BS752" s="151"/>
      <c r="BT752" s="151"/>
    </row>
    <row r="753" customFormat="false" ht="12.75" hidden="false" customHeight="false" outlineLevel="0" collapsed="false">
      <c r="D753" s="142"/>
      <c r="E753" s="142"/>
      <c r="T753" s="143"/>
      <c r="AU753" s="146"/>
      <c r="AX753" s="180"/>
      <c r="AY753" s="180"/>
      <c r="AZ753" s="155"/>
      <c r="BF753" s="155"/>
      <c r="BG753" s="155"/>
      <c r="BH753" s="155"/>
      <c r="BI753" s="153"/>
      <c r="BL753" s="204"/>
      <c r="BM753" s="204"/>
      <c r="BQ753" s="151"/>
      <c r="BR753" s="151"/>
      <c r="BS753" s="151"/>
      <c r="BT753" s="151"/>
    </row>
    <row r="754" customFormat="false" ht="12.75" hidden="false" customHeight="false" outlineLevel="0" collapsed="false">
      <c r="D754" s="142"/>
      <c r="E754" s="142"/>
      <c r="T754" s="143"/>
      <c r="AU754" s="146"/>
      <c r="AX754" s="180"/>
      <c r="AY754" s="180"/>
      <c r="AZ754" s="155"/>
      <c r="BF754" s="155"/>
      <c r="BG754" s="155"/>
      <c r="BH754" s="155"/>
      <c r="BI754" s="153"/>
      <c r="BL754" s="204"/>
      <c r="BM754" s="204"/>
      <c r="BQ754" s="151"/>
      <c r="BR754" s="151"/>
      <c r="BS754" s="151"/>
      <c r="BT754" s="151"/>
    </row>
    <row r="755" customFormat="false" ht="12.75" hidden="false" customHeight="false" outlineLevel="0" collapsed="false">
      <c r="D755" s="142"/>
      <c r="E755" s="142"/>
      <c r="T755" s="143"/>
      <c r="AU755" s="146"/>
      <c r="AX755" s="180"/>
      <c r="AY755" s="180"/>
      <c r="AZ755" s="155"/>
      <c r="BF755" s="155"/>
      <c r="BG755" s="155"/>
      <c r="BH755" s="155"/>
      <c r="BI755" s="153"/>
      <c r="BL755" s="204"/>
      <c r="BM755" s="204"/>
      <c r="BQ755" s="151"/>
      <c r="BR755" s="151"/>
      <c r="BS755" s="151"/>
      <c r="BT755" s="151"/>
    </row>
    <row r="756" customFormat="false" ht="12.75" hidden="false" customHeight="false" outlineLevel="0" collapsed="false">
      <c r="D756" s="142"/>
      <c r="E756" s="142"/>
      <c r="T756" s="143"/>
      <c r="AU756" s="146"/>
      <c r="AX756" s="180"/>
      <c r="AY756" s="180"/>
      <c r="AZ756" s="155"/>
      <c r="BF756" s="155"/>
      <c r="BG756" s="155"/>
      <c r="BH756" s="155"/>
      <c r="BI756" s="153"/>
      <c r="BL756" s="204"/>
      <c r="BM756" s="204"/>
      <c r="BQ756" s="151"/>
      <c r="BR756" s="151"/>
      <c r="BS756" s="151"/>
      <c r="BT756" s="151"/>
    </row>
    <row r="757" customFormat="false" ht="12.75" hidden="false" customHeight="false" outlineLevel="0" collapsed="false">
      <c r="D757" s="142"/>
      <c r="E757" s="142"/>
      <c r="T757" s="143"/>
      <c r="AU757" s="146"/>
      <c r="AX757" s="180"/>
      <c r="AY757" s="180"/>
      <c r="AZ757" s="155"/>
      <c r="BF757" s="155"/>
      <c r="BG757" s="155"/>
      <c r="BH757" s="155"/>
      <c r="BI757" s="153"/>
      <c r="BL757" s="204"/>
      <c r="BM757" s="204"/>
      <c r="BQ757" s="151"/>
      <c r="BR757" s="151"/>
      <c r="BS757" s="151"/>
      <c r="BT757" s="151"/>
    </row>
    <row r="758" customFormat="false" ht="12.75" hidden="false" customHeight="false" outlineLevel="0" collapsed="false">
      <c r="D758" s="142"/>
      <c r="E758" s="142"/>
      <c r="T758" s="143"/>
      <c r="AU758" s="146"/>
      <c r="AX758" s="180"/>
      <c r="AY758" s="180"/>
      <c r="AZ758" s="155"/>
      <c r="BF758" s="155"/>
      <c r="BG758" s="155"/>
      <c r="BH758" s="155"/>
      <c r="BI758" s="153"/>
      <c r="BL758" s="204"/>
      <c r="BM758" s="204"/>
      <c r="BQ758" s="151"/>
      <c r="BR758" s="151"/>
      <c r="BS758" s="151"/>
      <c r="BT758" s="151"/>
    </row>
    <row r="759" customFormat="false" ht="12.75" hidden="false" customHeight="false" outlineLevel="0" collapsed="false">
      <c r="D759" s="142"/>
      <c r="E759" s="142"/>
      <c r="T759" s="143"/>
      <c r="AU759" s="146"/>
      <c r="AX759" s="180"/>
      <c r="AY759" s="180"/>
      <c r="AZ759" s="155"/>
      <c r="BF759" s="155"/>
      <c r="BG759" s="155"/>
      <c r="BH759" s="155"/>
      <c r="BI759" s="153"/>
      <c r="BL759" s="204"/>
      <c r="BM759" s="204"/>
      <c r="BQ759" s="151"/>
      <c r="BR759" s="151"/>
      <c r="BS759" s="151"/>
      <c r="BT759" s="151"/>
    </row>
    <row r="760" customFormat="false" ht="12.75" hidden="false" customHeight="false" outlineLevel="0" collapsed="false">
      <c r="D760" s="142"/>
      <c r="E760" s="142"/>
      <c r="T760" s="143"/>
      <c r="AU760" s="146"/>
      <c r="AX760" s="180"/>
      <c r="AY760" s="180"/>
      <c r="AZ760" s="155"/>
      <c r="BF760" s="155"/>
      <c r="BG760" s="155"/>
      <c r="BH760" s="155"/>
      <c r="BI760" s="153"/>
      <c r="BL760" s="204"/>
      <c r="BM760" s="204"/>
      <c r="BQ760" s="151"/>
      <c r="BR760" s="151"/>
      <c r="BS760" s="151"/>
      <c r="BT760" s="151"/>
    </row>
    <row r="761" customFormat="false" ht="12.75" hidden="false" customHeight="false" outlineLevel="0" collapsed="false">
      <c r="D761" s="142"/>
      <c r="E761" s="142"/>
      <c r="T761" s="143"/>
      <c r="AU761" s="146"/>
      <c r="AX761" s="180"/>
      <c r="AY761" s="180"/>
      <c r="AZ761" s="155"/>
      <c r="BF761" s="155"/>
      <c r="BG761" s="155"/>
      <c r="BH761" s="155"/>
      <c r="BI761" s="153"/>
      <c r="BL761" s="204"/>
      <c r="BM761" s="204"/>
      <c r="BQ761" s="151"/>
      <c r="BR761" s="151"/>
      <c r="BS761" s="151"/>
      <c r="BT761" s="151"/>
    </row>
    <row r="762" customFormat="false" ht="12.75" hidden="false" customHeight="false" outlineLevel="0" collapsed="false">
      <c r="D762" s="142"/>
      <c r="E762" s="142"/>
      <c r="T762" s="143"/>
      <c r="AU762" s="146"/>
      <c r="AX762" s="180"/>
      <c r="AY762" s="180"/>
      <c r="AZ762" s="155"/>
      <c r="BF762" s="155"/>
      <c r="BG762" s="155"/>
      <c r="BH762" s="155"/>
      <c r="BI762" s="153"/>
      <c r="BL762" s="204"/>
      <c r="BM762" s="204"/>
      <c r="BQ762" s="151"/>
      <c r="BR762" s="151"/>
      <c r="BS762" s="151"/>
      <c r="BT762" s="151"/>
    </row>
    <row r="763" customFormat="false" ht="12.75" hidden="false" customHeight="false" outlineLevel="0" collapsed="false">
      <c r="D763" s="142"/>
      <c r="E763" s="142"/>
      <c r="T763" s="143"/>
      <c r="AU763" s="146"/>
      <c r="AX763" s="180"/>
      <c r="AY763" s="180"/>
      <c r="AZ763" s="155"/>
      <c r="BF763" s="155"/>
      <c r="BG763" s="155"/>
      <c r="BH763" s="155"/>
      <c r="BI763" s="153"/>
      <c r="BL763" s="204"/>
      <c r="BM763" s="204"/>
      <c r="BQ763" s="151"/>
      <c r="BR763" s="151"/>
      <c r="BS763" s="151"/>
      <c r="BT763" s="151"/>
    </row>
    <row r="764" customFormat="false" ht="12.75" hidden="false" customHeight="false" outlineLevel="0" collapsed="false">
      <c r="D764" s="142"/>
      <c r="E764" s="142"/>
      <c r="T764" s="143"/>
      <c r="AU764" s="146"/>
      <c r="AX764" s="180"/>
      <c r="AY764" s="180"/>
      <c r="AZ764" s="155"/>
      <c r="BF764" s="155"/>
      <c r="BG764" s="155"/>
      <c r="BH764" s="155"/>
      <c r="BI764" s="153"/>
      <c r="BL764" s="204"/>
      <c r="BM764" s="204"/>
      <c r="BQ764" s="151"/>
      <c r="BR764" s="151"/>
      <c r="BS764" s="151"/>
      <c r="BT764" s="151"/>
    </row>
    <row r="765" customFormat="false" ht="12.75" hidden="false" customHeight="false" outlineLevel="0" collapsed="false">
      <c r="D765" s="142"/>
      <c r="E765" s="142"/>
      <c r="T765" s="143"/>
      <c r="AU765" s="146"/>
      <c r="AX765" s="180"/>
      <c r="AY765" s="180"/>
      <c r="AZ765" s="155"/>
      <c r="BF765" s="155"/>
      <c r="BG765" s="155"/>
      <c r="BH765" s="155"/>
      <c r="BI765" s="153"/>
      <c r="BL765" s="204"/>
      <c r="BM765" s="204"/>
      <c r="BQ765" s="151"/>
      <c r="BR765" s="151"/>
      <c r="BS765" s="151"/>
      <c r="BT765" s="151"/>
    </row>
    <row r="766" customFormat="false" ht="12.75" hidden="false" customHeight="false" outlineLevel="0" collapsed="false">
      <c r="D766" s="142"/>
      <c r="E766" s="142"/>
      <c r="T766" s="143"/>
      <c r="AU766" s="146"/>
      <c r="AX766" s="180"/>
      <c r="AY766" s="180"/>
      <c r="AZ766" s="155"/>
      <c r="BF766" s="155"/>
      <c r="BG766" s="155"/>
      <c r="BH766" s="155"/>
      <c r="BI766" s="153"/>
      <c r="BL766" s="204"/>
      <c r="BM766" s="204"/>
      <c r="BQ766" s="151"/>
      <c r="BR766" s="151"/>
      <c r="BS766" s="151"/>
      <c r="BT766" s="151"/>
    </row>
    <row r="767" customFormat="false" ht="12.75" hidden="false" customHeight="false" outlineLevel="0" collapsed="false">
      <c r="D767" s="142"/>
      <c r="E767" s="142"/>
      <c r="T767" s="143"/>
      <c r="AU767" s="146"/>
      <c r="AX767" s="180"/>
      <c r="AY767" s="180"/>
      <c r="AZ767" s="155"/>
      <c r="BF767" s="155"/>
      <c r="BG767" s="155"/>
      <c r="BH767" s="155"/>
      <c r="BI767" s="153"/>
      <c r="BL767" s="204"/>
      <c r="BM767" s="204"/>
      <c r="BQ767" s="151"/>
      <c r="BR767" s="151"/>
      <c r="BS767" s="151"/>
      <c r="BT767" s="151"/>
    </row>
    <row r="768" customFormat="false" ht="12.75" hidden="false" customHeight="false" outlineLevel="0" collapsed="false">
      <c r="D768" s="142"/>
      <c r="E768" s="142"/>
      <c r="T768" s="143"/>
      <c r="AU768" s="146"/>
      <c r="AX768" s="180"/>
      <c r="AY768" s="180"/>
      <c r="AZ768" s="155"/>
      <c r="BF768" s="155"/>
      <c r="BG768" s="155"/>
      <c r="BH768" s="155"/>
      <c r="BI768" s="153"/>
      <c r="BL768" s="204"/>
      <c r="BM768" s="204"/>
      <c r="BQ768" s="151"/>
      <c r="BR768" s="151"/>
      <c r="BS768" s="151"/>
      <c r="BT768" s="151"/>
    </row>
    <row r="769" customFormat="false" ht="12.75" hidden="false" customHeight="false" outlineLevel="0" collapsed="false">
      <c r="D769" s="142"/>
      <c r="E769" s="142"/>
      <c r="T769" s="143"/>
      <c r="AU769" s="146"/>
      <c r="AX769" s="180"/>
      <c r="AY769" s="180"/>
      <c r="AZ769" s="155"/>
      <c r="BF769" s="155"/>
      <c r="BG769" s="155"/>
      <c r="BH769" s="155"/>
      <c r="BI769" s="153"/>
      <c r="BL769" s="204"/>
      <c r="BM769" s="204"/>
      <c r="BQ769" s="151"/>
      <c r="BR769" s="151"/>
      <c r="BS769" s="151"/>
      <c r="BT769" s="151"/>
    </row>
    <row r="770" customFormat="false" ht="12.75" hidden="false" customHeight="false" outlineLevel="0" collapsed="false">
      <c r="D770" s="142"/>
      <c r="E770" s="142"/>
      <c r="T770" s="143"/>
      <c r="AU770" s="146"/>
      <c r="AX770" s="180"/>
      <c r="AY770" s="180"/>
      <c r="AZ770" s="155"/>
      <c r="BF770" s="155"/>
      <c r="BG770" s="155"/>
      <c r="BH770" s="155"/>
      <c r="BI770" s="153"/>
      <c r="BL770" s="204"/>
      <c r="BM770" s="204"/>
      <c r="BQ770" s="151"/>
      <c r="BR770" s="151"/>
      <c r="BS770" s="151"/>
      <c r="BT770" s="151"/>
    </row>
    <row r="771" customFormat="false" ht="12.75" hidden="false" customHeight="false" outlineLevel="0" collapsed="false">
      <c r="D771" s="142"/>
      <c r="E771" s="142"/>
      <c r="T771" s="143"/>
      <c r="AU771" s="146"/>
      <c r="AX771" s="180"/>
      <c r="AY771" s="180"/>
      <c r="AZ771" s="155"/>
      <c r="BF771" s="155"/>
      <c r="BG771" s="155"/>
      <c r="BH771" s="155"/>
      <c r="BI771" s="153"/>
      <c r="BL771" s="204"/>
      <c r="BM771" s="204"/>
      <c r="BQ771" s="151"/>
      <c r="BR771" s="151"/>
      <c r="BS771" s="151"/>
      <c r="BT771" s="151"/>
    </row>
    <row r="772" customFormat="false" ht="12.75" hidden="false" customHeight="false" outlineLevel="0" collapsed="false">
      <c r="D772" s="142"/>
      <c r="E772" s="142"/>
      <c r="T772" s="143"/>
      <c r="AU772" s="146"/>
      <c r="AX772" s="180"/>
      <c r="AY772" s="180"/>
      <c r="AZ772" s="155"/>
      <c r="BF772" s="155"/>
      <c r="BG772" s="155"/>
      <c r="BH772" s="155"/>
      <c r="BI772" s="153"/>
      <c r="BL772" s="204"/>
      <c r="BM772" s="204"/>
      <c r="BQ772" s="151"/>
      <c r="BR772" s="151"/>
      <c r="BS772" s="151"/>
      <c r="BT772" s="151"/>
    </row>
    <row r="773" customFormat="false" ht="12.75" hidden="false" customHeight="false" outlineLevel="0" collapsed="false">
      <c r="D773" s="142"/>
      <c r="E773" s="142"/>
      <c r="T773" s="143"/>
      <c r="AU773" s="146"/>
      <c r="AX773" s="180"/>
      <c r="AY773" s="180"/>
      <c r="AZ773" s="155"/>
      <c r="BF773" s="155"/>
      <c r="BG773" s="155"/>
      <c r="BH773" s="155"/>
      <c r="BI773" s="153"/>
      <c r="BL773" s="204"/>
      <c r="BM773" s="204"/>
      <c r="BQ773" s="151"/>
      <c r="BR773" s="151"/>
      <c r="BS773" s="151"/>
      <c r="BT773" s="151"/>
    </row>
    <row r="774" customFormat="false" ht="12.75" hidden="false" customHeight="false" outlineLevel="0" collapsed="false">
      <c r="D774" s="142"/>
      <c r="E774" s="142"/>
      <c r="T774" s="143"/>
      <c r="AU774" s="146"/>
      <c r="AZ774" s="155"/>
      <c r="BF774" s="155"/>
      <c r="BG774" s="155"/>
      <c r="BH774" s="155"/>
      <c r="BI774" s="153"/>
      <c r="BL774" s="204"/>
      <c r="BM774" s="204"/>
      <c r="BQ774" s="151"/>
      <c r="BR774" s="151"/>
      <c r="BS774" s="151"/>
      <c r="BT774" s="151"/>
    </row>
    <row r="775" customFormat="false" ht="12.75" hidden="false" customHeight="false" outlineLevel="0" collapsed="false">
      <c r="D775" s="142"/>
      <c r="E775" s="142"/>
      <c r="T775" s="143"/>
      <c r="AU775" s="146"/>
      <c r="AZ775" s="155"/>
      <c r="BF775" s="155"/>
      <c r="BG775" s="155"/>
      <c r="BH775" s="155"/>
      <c r="BI775" s="153"/>
      <c r="BL775" s="204"/>
      <c r="BM775" s="204"/>
      <c r="BQ775" s="151"/>
      <c r="BR775" s="151"/>
      <c r="BS775" s="151"/>
      <c r="BT775" s="151"/>
    </row>
    <row r="776" customFormat="false" ht="12.75" hidden="false" customHeight="false" outlineLevel="0" collapsed="false">
      <c r="D776" s="142"/>
      <c r="E776" s="142"/>
      <c r="T776" s="143"/>
      <c r="AU776" s="146"/>
      <c r="AZ776" s="155"/>
      <c r="BF776" s="155"/>
      <c r="BG776" s="155"/>
      <c r="BH776" s="155"/>
      <c r="BI776" s="153"/>
      <c r="BL776" s="204"/>
      <c r="BM776" s="204"/>
      <c r="BQ776" s="151"/>
      <c r="BR776" s="151"/>
      <c r="BS776" s="151"/>
      <c r="BT776" s="151"/>
    </row>
    <row r="777" customFormat="false" ht="12.75" hidden="false" customHeight="false" outlineLevel="0" collapsed="false">
      <c r="D777" s="142"/>
      <c r="E777" s="142"/>
      <c r="T777" s="143"/>
      <c r="AU777" s="146"/>
      <c r="AZ777" s="155"/>
      <c r="BF777" s="155"/>
      <c r="BG777" s="155"/>
      <c r="BH777" s="155"/>
      <c r="BI777" s="153"/>
      <c r="BL777" s="204"/>
      <c r="BM777" s="204"/>
      <c r="BQ777" s="151"/>
      <c r="BR777" s="151"/>
      <c r="BS777" s="151"/>
      <c r="BT777" s="151"/>
    </row>
    <row r="778" customFormat="false" ht="12.75" hidden="false" customHeight="false" outlineLevel="0" collapsed="false">
      <c r="D778" s="142"/>
      <c r="E778" s="142"/>
      <c r="T778" s="143"/>
      <c r="AU778" s="146"/>
      <c r="AZ778" s="155"/>
      <c r="BF778" s="155"/>
      <c r="BG778" s="155"/>
      <c r="BH778" s="155"/>
      <c r="BI778" s="153"/>
      <c r="BL778" s="204"/>
      <c r="BM778" s="204"/>
      <c r="BQ778" s="151"/>
      <c r="BR778" s="151"/>
      <c r="BS778" s="151"/>
      <c r="BT778" s="151"/>
    </row>
    <row r="779" customFormat="false" ht="12.75" hidden="false" customHeight="false" outlineLevel="0" collapsed="false">
      <c r="D779" s="142"/>
      <c r="E779" s="142"/>
      <c r="T779" s="143"/>
      <c r="AU779" s="146"/>
      <c r="AZ779" s="155"/>
      <c r="BF779" s="155"/>
      <c r="BG779" s="155"/>
      <c r="BH779" s="155"/>
      <c r="BI779" s="153"/>
      <c r="BL779" s="204"/>
      <c r="BM779" s="204"/>
      <c r="BQ779" s="151"/>
      <c r="BR779" s="151"/>
      <c r="BS779" s="151"/>
      <c r="BT779" s="151"/>
    </row>
    <row r="780" customFormat="false" ht="12.75" hidden="false" customHeight="false" outlineLevel="0" collapsed="false">
      <c r="D780" s="142"/>
      <c r="E780" s="142"/>
      <c r="T780" s="143"/>
      <c r="AU780" s="146"/>
      <c r="AZ780" s="155"/>
      <c r="BF780" s="155"/>
      <c r="BG780" s="155"/>
      <c r="BH780" s="155"/>
      <c r="BI780" s="153"/>
      <c r="BL780" s="204"/>
      <c r="BM780" s="204"/>
      <c r="BQ780" s="151"/>
      <c r="BR780" s="151"/>
      <c r="BS780" s="151"/>
      <c r="BT780" s="151"/>
    </row>
    <row r="781" customFormat="false" ht="12.75" hidden="false" customHeight="false" outlineLevel="0" collapsed="false">
      <c r="D781" s="142"/>
      <c r="E781" s="142"/>
      <c r="T781" s="143"/>
      <c r="AU781" s="146"/>
      <c r="AZ781" s="155"/>
      <c r="BF781" s="155"/>
      <c r="BG781" s="155"/>
      <c r="BH781" s="155"/>
      <c r="BI781" s="153"/>
      <c r="BL781" s="204"/>
      <c r="BM781" s="204"/>
      <c r="BQ781" s="151"/>
      <c r="BR781" s="151"/>
      <c r="BS781" s="151"/>
      <c r="BT781" s="151"/>
    </row>
    <row r="782" customFormat="false" ht="12.75" hidden="false" customHeight="false" outlineLevel="0" collapsed="false">
      <c r="D782" s="142"/>
      <c r="E782" s="142"/>
      <c r="T782" s="143"/>
      <c r="AU782" s="146"/>
      <c r="AZ782" s="155"/>
      <c r="BF782" s="155"/>
      <c r="BG782" s="155"/>
      <c r="BH782" s="155"/>
      <c r="BI782" s="153"/>
      <c r="BL782" s="204"/>
      <c r="BM782" s="204"/>
      <c r="BQ782" s="151"/>
      <c r="BR782" s="151"/>
      <c r="BS782" s="151"/>
      <c r="BT782" s="151"/>
    </row>
    <row r="783" customFormat="false" ht="12.75" hidden="false" customHeight="false" outlineLevel="0" collapsed="false">
      <c r="D783" s="142"/>
      <c r="E783" s="142"/>
      <c r="T783" s="143"/>
      <c r="AU783" s="146"/>
      <c r="AZ783" s="155"/>
      <c r="BF783" s="155"/>
      <c r="BG783" s="155"/>
      <c r="BH783" s="155"/>
      <c r="BI783" s="153"/>
      <c r="BL783" s="204"/>
      <c r="BM783" s="204"/>
      <c r="BQ783" s="151"/>
      <c r="BR783" s="151"/>
      <c r="BS783" s="151"/>
      <c r="BT783" s="151"/>
    </row>
    <row r="784" customFormat="false" ht="12.75" hidden="false" customHeight="false" outlineLevel="0" collapsed="false">
      <c r="D784" s="142"/>
      <c r="E784" s="142"/>
      <c r="T784" s="143"/>
      <c r="AU784" s="146"/>
      <c r="AZ784" s="155"/>
      <c r="BF784" s="155"/>
      <c r="BG784" s="155"/>
      <c r="BH784" s="155"/>
      <c r="BI784" s="153"/>
      <c r="BL784" s="204"/>
      <c r="BM784" s="204"/>
      <c r="BQ784" s="151"/>
      <c r="BR784" s="151"/>
      <c r="BS784" s="151"/>
      <c r="BT784" s="151"/>
    </row>
    <row r="785" customFormat="false" ht="12.75" hidden="false" customHeight="false" outlineLevel="0" collapsed="false">
      <c r="D785" s="142"/>
      <c r="E785" s="142"/>
      <c r="T785" s="143"/>
      <c r="AU785" s="146"/>
      <c r="AZ785" s="155"/>
      <c r="BF785" s="155"/>
      <c r="BG785" s="155"/>
      <c r="BH785" s="155"/>
      <c r="BI785" s="153"/>
      <c r="BL785" s="204"/>
      <c r="BM785" s="204"/>
      <c r="BQ785" s="151"/>
      <c r="BR785" s="151"/>
      <c r="BS785" s="151"/>
      <c r="BT785" s="151"/>
    </row>
    <row r="786" customFormat="false" ht="12.75" hidden="false" customHeight="false" outlineLevel="0" collapsed="false">
      <c r="D786" s="142"/>
      <c r="E786" s="142"/>
      <c r="T786" s="143"/>
      <c r="AU786" s="146"/>
      <c r="AZ786" s="155"/>
      <c r="BF786" s="155"/>
      <c r="BG786" s="155"/>
      <c r="BH786" s="155"/>
      <c r="BI786" s="153"/>
      <c r="BL786" s="204"/>
      <c r="BM786" s="204"/>
      <c r="BQ786" s="151"/>
      <c r="BR786" s="151"/>
      <c r="BS786" s="151"/>
      <c r="BT786" s="151"/>
    </row>
    <row r="787" customFormat="false" ht="12.75" hidden="false" customHeight="false" outlineLevel="0" collapsed="false">
      <c r="D787" s="142"/>
      <c r="E787" s="142"/>
      <c r="T787" s="143"/>
      <c r="AU787" s="146"/>
      <c r="AZ787" s="155"/>
      <c r="BF787" s="155"/>
      <c r="BG787" s="155"/>
      <c r="BH787" s="155"/>
      <c r="BI787" s="153"/>
      <c r="BL787" s="204"/>
      <c r="BM787" s="204"/>
      <c r="BQ787" s="151"/>
      <c r="BR787" s="151"/>
      <c r="BS787" s="151"/>
      <c r="BT787" s="151"/>
    </row>
    <row r="788" customFormat="false" ht="12.75" hidden="false" customHeight="false" outlineLevel="0" collapsed="false">
      <c r="D788" s="142"/>
      <c r="E788" s="142"/>
      <c r="T788" s="143"/>
      <c r="AU788" s="146"/>
      <c r="AZ788" s="155"/>
      <c r="BF788" s="155"/>
      <c r="BG788" s="155"/>
      <c r="BH788" s="155"/>
      <c r="BI788" s="153"/>
      <c r="BL788" s="204"/>
      <c r="BM788" s="204"/>
      <c r="BQ788" s="151"/>
      <c r="BR788" s="151"/>
      <c r="BS788" s="151"/>
      <c r="BT788" s="151"/>
    </row>
    <row r="789" customFormat="false" ht="12.75" hidden="false" customHeight="false" outlineLevel="0" collapsed="false">
      <c r="D789" s="142"/>
      <c r="E789" s="142"/>
      <c r="T789" s="143"/>
      <c r="AU789" s="146"/>
      <c r="AZ789" s="155"/>
      <c r="BF789" s="155"/>
      <c r="BG789" s="155"/>
      <c r="BH789" s="155"/>
      <c r="BI789" s="153"/>
      <c r="BL789" s="204"/>
      <c r="BM789" s="204"/>
      <c r="BQ789" s="151"/>
      <c r="BR789" s="151"/>
      <c r="BS789" s="151"/>
      <c r="BT789" s="151"/>
    </row>
    <row r="790" customFormat="false" ht="12.75" hidden="false" customHeight="false" outlineLevel="0" collapsed="false">
      <c r="D790" s="142"/>
      <c r="E790" s="142"/>
      <c r="T790" s="143"/>
      <c r="AU790" s="146"/>
      <c r="AZ790" s="155"/>
      <c r="BF790" s="155"/>
      <c r="BG790" s="155"/>
      <c r="BH790" s="155"/>
      <c r="BI790" s="153"/>
      <c r="BL790" s="204"/>
      <c r="BM790" s="204"/>
      <c r="BQ790" s="151"/>
      <c r="BR790" s="151"/>
      <c r="BS790" s="151"/>
      <c r="BT790" s="151"/>
    </row>
    <row r="791" customFormat="false" ht="12.75" hidden="false" customHeight="false" outlineLevel="0" collapsed="false">
      <c r="D791" s="142"/>
      <c r="E791" s="142"/>
      <c r="T791" s="143"/>
      <c r="AU791" s="146"/>
      <c r="AZ791" s="155"/>
      <c r="BF791" s="155"/>
      <c r="BG791" s="155"/>
      <c r="BH791" s="155"/>
      <c r="BI791" s="153"/>
      <c r="BL791" s="204"/>
      <c r="BM791" s="204"/>
      <c r="BQ791" s="151"/>
      <c r="BR791" s="151"/>
      <c r="BS791" s="151"/>
      <c r="BT791" s="151"/>
    </row>
    <row r="792" customFormat="false" ht="12.75" hidden="false" customHeight="false" outlineLevel="0" collapsed="false">
      <c r="D792" s="142"/>
      <c r="E792" s="142"/>
      <c r="T792" s="143"/>
      <c r="AU792" s="146"/>
      <c r="AZ792" s="155"/>
      <c r="BF792" s="155"/>
      <c r="BG792" s="155"/>
      <c r="BH792" s="155"/>
      <c r="BI792" s="153"/>
      <c r="BL792" s="204"/>
      <c r="BM792" s="204"/>
      <c r="BQ792" s="151"/>
      <c r="BR792" s="151"/>
      <c r="BS792" s="151"/>
      <c r="BT792" s="151"/>
    </row>
    <row r="793" customFormat="false" ht="12.75" hidden="false" customHeight="false" outlineLevel="0" collapsed="false">
      <c r="D793" s="142"/>
      <c r="E793" s="142"/>
      <c r="T793" s="143"/>
      <c r="AU793" s="146"/>
      <c r="AZ793" s="155"/>
      <c r="BF793" s="155"/>
      <c r="BG793" s="155"/>
      <c r="BH793" s="155"/>
      <c r="BI793" s="153"/>
      <c r="BL793" s="204"/>
      <c r="BM793" s="204"/>
      <c r="BQ793" s="151"/>
      <c r="BR793" s="151"/>
      <c r="BS793" s="151"/>
      <c r="BT793" s="151"/>
    </row>
    <row r="794" customFormat="false" ht="12.75" hidden="false" customHeight="false" outlineLevel="0" collapsed="false">
      <c r="D794" s="142"/>
      <c r="E794" s="142"/>
      <c r="T794" s="143"/>
      <c r="AU794" s="146"/>
      <c r="AZ794" s="155"/>
      <c r="BF794" s="155"/>
      <c r="BG794" s="155"/>
      <c r="BH794" s="155"/>
      <c r="BI794" s="153"/>
      <c r="BL794" s="204"/>
      <c r="BM794" s="204"/>
      <c r="BQ794" s="151"/>
      <c r="BR794" s="151"/>
      <c r="BS794" s="151"/>
      <c r="BT794" s="151"/>
    </row>
    <row r="795" customFormat="false" ht="12.75" hidden="false" customHeight="false" outlineLevel="0" collapsed="false">
      <c r="D795" s="142"/>
      <c r="E795" s="142"/>
      <c r="T795" s="143"/>
      <c r="AU795" s="146"/>
      <c r="AZ795" s="155"/>
      <c r="BF795" s="155"/>
      <c r="BG795" s="155"/>
      <c r="BH795" s="155"/>
      <c r="BI795" s="153"/>
      <c r="BL795" s="204"/>
      <c r="BM795" s="204"/>
      <c r="BQ795" s="151"/>
      <c r="BR795" s="151"/>
      <c r="BS795" s="151"/>
      <c r="BT795" s="151"/>
    </row>
    <row r="796" customFormat="false" ht="12.75" hidden="false" customHeight="false" outlineLevel="0" collapsed="false">
      <c r="D796" s="142"/>
      <c r="E796" s="142"/>
      <c r="T796" s="143"/>
      <c r="AU796" s="146"/>
      <c r="AZ796" s="155"/>
      <c r="BF796" s="155"/>
      <c r="BG796" s="155"/>
      <c r="BH796" s="155"/>
      <c r="BI796" s="153"/>
      <c r="BL796" s="204"/>
      <c r="BM796" s="204"/>
      <c r="BQ796" s="151"/>
      <c r="BR796" s="151"/>
      <c r="BS796" s="151"/>
      <c r="BT796" s="151"/>
    </row>
    <row r="797" customFormat="false" ht="12.75" hidden="false" customHeight="false" outlineLevel="0" collapsed="false">
      <c r="D797" s="142"/>
      <c r="E797" s="142"/>
      <c r="T797" s="143"/>
      <c r="AU797" s="146"/>
      <c r="AZ797" s="155"/>
      <c r="BF797" s="155"/>
      <c r="BG797" s="155"/>
      <c r="BH797" s="155"/>
      <c r="BI797" s="153"/>
      <c r="BL797" s="204"/>
      <c r="BM797" s="204"/>
      <c r="BQ797" s="151"/>
      <c r="BR797" s="151"/>
      <c r="BS797" s="151"/>
      <c r="BT797" s="151"/>
    </row>
    <row r="798" customFormat="false" ht="12.75" hidden="false" customHeight="false" outlineLevel="0" collapsed="false">
      <c r="D798" s="142"/>
      <c r="E798" s="142"/>
      <c r="T798" s="143"/>
      <c r="AU798" s="146"/>
      <c r="AZ798" s="155"/>
      <c r="BF798" s="155"/>
      <c r="BG798" s="155"/>
      <c r="BH798" s="155"/>
      <c r="BI798" s="153"/>
      <c r="BL798" s="204"/>
      <c r="BM798" s="204"/>
      <c r="BQ798" s="151"/>
      <c r="BR798" s="151"/>
      <c r="BS798" s="151"/>
      <c r="BT798" s="151"/>
    </row>
    <row r="799" customFormat="false" ht="12.75" hidden="false" customHeight="false" outlineLevel="0" collapsed="false">
      <c r="D799" s="142"/>
      <c r="E799" s="142"/>
      <c r="T799" s="143"/>
      <c r="AU799" s="146"/>
      <c r="AZ799" s="155"/>
      <c r="BF799" s="155"/>
      <c r="BG799" s="155"/>
      <c r="BH799" s="155"/>
      <c r="BI799" s="153"/>
      <c r="BL799" s="204"/>
      <c r="BM799" s="204"/>
      <c r="BQ799" s="151"/>
      <c r="BR799" s="151"/>
      <c r="BS799" s="151"/>
      <c r="BT799" s="151"/>
    </row>
    <row r="800" customFormat="false" ht="12.75" hidden="false" customHeight="false" outlineLevel="0" collapsed="false">
      <c r="D800" s="142"/>
      <c r="E800" s="142"/>
      <c r="T800" s="143"/>
      <c r="AU800" s="146"/>
      <c r="AZ800" s="155"/>
      <c r="BF800" s="155"/>
      <c r="BG800" s="155"/>
      <c r="BH800" s="155"/>
      <c r="BI800" s="153"/>
      <c r="BL800" s="204"/>
      <c r="BM800" s="204"/>
      <c r="BQ800" s="151"/>
      <c r="BR800" s="151"/>
      <c r="BS800" s="151"/>
      <c r="BT800" s="151"/>
    </row>
    <row r="801" customFormat="false" ht="12.75" hidden="false" customHeight="false" outlineLevel="0" collapsed="false">
      <c r="D801" s="142"/>
      <c r="E801" s="142"/>
      <c r="T801" s="143"/>
      <c r="AU801" s="146"/>
      <c r="AZ801" s="155"/>
      <c r="BF801" s="155"/>
      <c r="BG801" s="155"/>
      <c r="BH801" s="155"/>
      <c r="BI801" s="153"/>
      <c r="BL801" s="204"/>
      <c r="BM801" s="204"/>
      <c r="BQ801" s="151"/>
      <c r="BR801" s="151"/>
      <c r="BS801" s="151"/>
      <c r="BT801" s="151"/>
    </row>
    <row r="802" customFormat="false" ht="12.75" hidden="false" customHeight="false" outlineLevel="0" collapsed="false">
      <c r="D802" s="142"/>
      <c r="E802" s="142"/>
      <c r="T802" s="143"/>
      <c r="AU802" s="146"/>
      <c r="AZ802" s="155"/>
      <c r="BF802" s="155"/>
      <c r="BG802" s="155"/>
      <c r="BH802" s="155"/>
      <c r="BI802" s="153"/>
      <c r="BL802" s="204"/>
      <c r="BM802" s="204"/>
      <c r="BQ802" s="151"/>
      <c r="BR802" s="151"/>
      <c r="BS802" s="151"/>
      <c r="BT802" s="151"/>
    </row>
    <row r="803" customFormat="false" ht="12.75" hidden="false" customHeight="false" outlineLevel="0" collapsed="false">
      <c r="D803" s="142"/>
      <c r="E803" s="142"/>
      <c r="T803" s="143"/>
      <c r="AU803" s="146"/>
      <c r="AZ803" s="155"/>
      <c r="BF803" s="155"/>
      <c r="BG803" s="155"/>
      <c r="BH803" s="155"/>
      <c r="BI803" s="153"/>
      <c r="BL803" s="204"/>
      <c r="BM803" s="204"/>
      <c r="BQ803" s="151"/>
      <c r="BR803" s="151"/>
      <c r="BS803" s="151"/>
      <c r="BT803" s="151"/>
    </row>
    <row r="804" customFormat="false" ht="12.75" hidden="false" customHeight="false" outlineLevel="0" collapsed="false">
      <c r="D804" s="142"/>
      <c r="E804" s="142"/>
      <c r="T804" s="143"/>
      <c r="AU804" s="146"/>
      <c r="AZ804" s="155"/>
      <c r="BF804" s="155"/>
      <c r="BG804" s="155"/>
      <c r="BH804" s="155"/>
      <c r="BI804" s="153"/>
      <c r="BL804" s="204"/>
      <c r="BM804" s="204"/>
      <c r="BQ804" s="151"/>
      <c r="BR804" s="151"/>
      <c r="BS804" s="151"/>
      <c r="BT804" s="151"/>
    </row>
    <row r="805" customFormat="false" ht="12.75" hidden="false" customHeight="false" outlineLevel="0" collapsed="false">
      <c r="D805" s="142"/>
      <c r="E805" s="142"/>
      <c r="T805" s="143"/>
      <c r="AU805" s="146"/>
      <c r="AZ805" s="155"/>
      <c r="BF805" s="155"/>
      <c r="BG805" s="155"/>
      <c r="BH805" s="155"/>
      <c r="BI805" s="153"/>
      <c r="BL805" s="204"/>
      <c r="BM805" s="204"/>
      <c r="BQ805" s="151"/>
      <c r="BR805" s="151"/>
      <c r="BS805" s="151"/>
      <c r="BT805" s="151"/>
    </row>
    <row r="806" customFormat="false" ht="12.75" hidden="false" customHeight="false" outlineLevel="0" collapsed="false">
      <c r="D806" s="142"/>
      <c r="E806" s="142"/>
      <c r="T806" s="143"/>
      <c r="AU806" s="146"/>
      <c r="AZ806" s="155"/>
      <c r="BF806" s="155"/>
      <c r="BG806" s="155"/>
      <c r="BH806" s="155"/>
      <c r="BI806" s="153"/>
      <c r="BL806" s="204"/>
      <c r="BM806" s="204"/>
      <c r="BQ806" s="151"/>
      <c r="BR806" s="151"/>
      <c r="BS806" s="151"/>
      <c r="BT806" s="151"/>
    </row>
    <row r="807" customFormat="false" ht="12.75" hidden="false" customHeight="false" outlineLevel="0" collapsed="false">
      <c r="D807" s="142"/>
      <c r="E807" s="142"/>
      <c r="T807" s="143"/>
      <c r="AU807" s="146"/>
      <c r="AZ807" s="155"/>
      <c r="BF807" s="155"/>
      <c r="BG807" s="155"/>
      <c r="BH807" s="155"/>
      <c r="BI807" s="153"/>
      <c r="BL807" s="204"/>
      <c r="BM807" s="204"/>
      <c r="BQ807" s="151"/>
      <c r="BR807" s="151"/>
      <c r="BS807" s="151"/>
      <c r="BT807" s="151"/>
    </row>
    <row r="808" customFormat="false" ht="12.75" hidden="false" customHeight="false" outlineLevel="0" collapsed="false">
      <c r="D808" s="142"/>
      <c r="E808" s="142"/>
      <c r="T808" s="143"/>
      <c r="AU808" s="146"/>
      <c r="AZ808" s="155"/>
      <c r="BF808" s="155"/>
      <c r="BG808" s="155"/>
      <c r="BH808" s="155"/>
      <c r="BI808" s="153"/>
      <c r="BL808" s="204"/>
      <c r="BM808" s="204"/>
      <c r="BQ808" s="151"/>
      <c r="BR808" s="151"/>
      <c r="BS808" s="151"/>
      <c r="BT808" s="151"/>
    </row>
    <row r="809" customFormat="false" ht="12.75" hidden="false" customHeight="false" outlineLevel="0" collapsed="false">
      <c r="D809" s="142"/>
      <c r="E809" s="142"/>
      <c r="T809" s="143"/>
      <c r="AU809" s="146"/>
      <c r="AZ809" s="155"/>
      <c r="BF809" s="155"/>
      <c r="BG809" s="155"/>
      <c r="BH809" s="155"/>
      <c r="BI809" s="153"/>
      <c r="BL809" s="204"/>
      <c r="BM809" s="204"/>
      <c r="BQ809" s="151"/>
      <c r="BR809" s="151"/>
      <c r="BS809" s="151"/>
      <c r="BT809" s="151"/>
    </row>
    <row r="810" customFormat="false" ht="12.75" hidden="false" customHeight="false" outlineLevel="0" collapsed="false">
      <c r="D810" s="142"/>
      <c r="E810" s="142"/>
      <c r="T810" s="143"/>
      <c r="AU810" s="146"/>
      <c r="AZ810" s="155"/>
      <c r="BF810" s="155"/>
      <c r="BG810" s="155"/>
      <c r="BH810" s="155"/>
      <c r="BI810" s="153"/>
      <c r="BL810" s="204"/>
      <c r="BM810" s="204"/>
      <c r="BQ810" s="151"/>
      <c r="BR810" s="151"/>
      <c r="BS810" s="151"/>
      <c r="BT810" s="151"/>
    </row>
    <row r="811" customFormat="false" ht="12.75" hidden="false" customHeight="false" outlineLevel="0" collapsed="false">
      <c r="D811" s="142"/>
      <c r="E811" s="142"/>
      <c r="T811" s="143"/>
      <c r="AU811" s="146"/>
      <c r="AZ811" s="155"/>
      <c r="BF811" s="155"/>
      <c r="BG811" s="155"/>
      <c r="BH811" s="155"/>
      <c r="BI811" s="153"/>
      <c r="BL811" s="204"/>
      <c r="BM811" s="204"/>
      <c r="BQ811" s="151"/>
      <c r="BR811" s="151"/>
      <c r="BS811" s="151"/>
      <c r="BT811" s="151"/>
    </row>
    <row r="812" customFormat="false" ht="12.75" hidden="false" customHeight="false" outlineLevel="0" collapsed="false">
      <c r="D812" s="142"/>
      <c r="E812" s="142"/>
      <c r="T812" s="143"/>
      <c r="AU812" s="146"/>
      <c r="AZ812" s="155"/>
      <c r="BF812" s="155"/>
      <c r="BG812" s="155"/>
      <c r="BH812" s="155"/>
      <c r="BI812" s="153"/>
      <c r="BL812" s="204"/>
      <c r="BM812" s="204"/>
      <c r="BQ812" s="151"/>
      <c r="BR812" s="151"/>
      <c r="BS812" s="151"/>
      <c r="BT812" s="151"/>
    </row>
    <row r="813" customFormat="false" ht="12.75" hidden="false" customHeight="false" outlineLevel="0" collapsed="false">
      <c r="D813" s="142"/>
      <c r="E813" s="142"/>
      <c r="T813" s="143"/>
      <c r="AU813" s="146"/>
      <c r="AZ813" s="155"/>
      <c r="BF813" s="155"/>
      <c r="BG813" s="155"/>
      <c r="BH813" s="155"/>
      <c r="BI813" s="153"/>
      <c r="BL813" s="204"/>
      <c r="BM813" s="204"/>
      <c r="BQ813" s="151"/>
      <c r="BR813" s="151"/>
      <c r="BS813" s="151"/>
      <c r="BT813" s="151"/>
    </row>
    <row r="814" customFormat="false" ht="12.75" hidden="false" customHeight="false" outlineLevel="0" collapsed="false">
      <c r="D814" s="142"/>
      <c r="E814" s="142"/>
      <c r="T814" s="143"/>
      <c r="AU814" s="146"/>
      <c r="AZ814" s="155"/>
      <c r="BF814" s="155"/>
      <c r="BG814" s="155"/>
      <c r="BH814" s="155"/>
      <c r="BI814" s="153"/>
      <c r="BL814" s="204"/>
      <c r="BM814" s="204"/>
      <c r="BQ814" s="151"/>
      <c r="BR814" s="151"/>
      <c r="BS814" s="151"/>
      <c r="BT814" s="151"/>
    </row>
    <row r="815" customFormat="false" ht="12.75" hidden="false" customHeight="false" outlineLevel="0" collapsed="false">
      <c r="D815" s="142"/>
      <c r="E815" s="142"/>
      <c r="T815" s="143"/>
      <c r="AU815" s="146"/>
      <c r="AZ815" s="155"/>
      <c r="BF815" s="155"/>
      <c r="BG815" s="155"/>
      <c r="BH815" s="155"/>
      <c r="BI815" s="153"/>
      <c r="BL815" s="204"/>
      <c r="BM815" s="204"/>
      <c r="BQ815" s="151"/>
      <c r="BR815" s="151"/>
      <c r="BS815" s="151"/>
      <c r="BT815" s="151"/>
    </row>
    <row r="816" customFormat="false" ht="12.75" hidden="false" customHeight="false" outlineLevel="0" collapsed="false">
      <c r="D816" s="142"/>
      <c r="E816" s="142"/>
      <c r="T816" s="143"/>
      <c r="AU816" s="146"/>
      <c r="AZ816" s="155"/>
      <c r="BF816" s="155"/>
      <c r="BG816" s="155"/>
      <c r="BH816" s="155"/>
      <c r="BI816" s="153"/>
      <c r="BL816" s="204"/>
      <c r="BM816" s="204"/>
      <c r="BQ816" s="151"/>
      <c r="BR816" s="151"/>
      <c r="BS816" s="151"/>
      <c r="BT816" s="151"/>
    </row>
    <row r="817" customFormat="false" ht="12.75" hidden="false" customHeight="false" outlineLevel="0" collapsed="false">
      <c r="D817" s="142"/>
      <c r="E817" s="142"/>
      <c r="T817" s="143"/>
      <c r="AU817" s="146"/>
      <c r="AZ817" s="155"/>
      <c r="BF817" s="155"/>
      <c r="BG817" s="155"/>
      <c r="BH817" s="155"/>
      <c r="BI817" s="153"/>
      <c r="BL817" s="204"/>
      <c r="BM817" s="204"/>
      <c r="BQ817" s="151"/>
      <c r="BR817" s="151"/>
      <c r="BS817" s="151"/>
      <c r="BT817" s="151"/>
    </row>
    <row r="818" customFormat="false" ht="12.75" hidden="false" customHeight="false" outlineLevel="0" collapsed="false">
      <c r="D818" s="142"/>
      <c r="E818" s="142"/>
      <c r="T818" s="143"/>
      <c r="AU818" s="146"/>
      <c r="AZ818" s="155"/>
      <c r="BF818" s="155"/>
      <c r="BG818" s="155"/>
      <c r="BH818" s="155"/>
      <c r="BI818" s="153"/>
      <c r="BL818" s="204"/>
      <c r="BM818" s="204"/>
      <c r="BQ818" s="151"/>
      <c r="BR818" s="151"/>
      <c r="BS818" s="151"/>
      <c r="BT818" s="151"/>
    </row>
    <row r="819" customFormat="false" ht="12.75" hidden="false" customHeight="false" outlineLevel="0" collapsed="false">
      <c r="D819" s="142"/>
      <c r="E819" s="142"/>
      <c r="T819" s="143"/>
      <c r="AU819" s="146"/>
      <c r="AZ819" s="155"/>
      <c r="BF819" s="155"/>
      <c r="BG819" s="155"/>
      <c r="BH819" s="155"/>
      <c r="BI819" s="153"/>
      <c r="BL819" s="204"/>
      <c r="BM819" s="204"/>
      <c r="BQ819" s="151"/>
      <c r="BR819" s="151"/>
      <c r="BS819" s="151"/>
      <c r="BT819" s="151"/>
    </row>
    <row r="820" customFormat="false" ht="12.75" hidden="false" customHeight="false" outlineLevel="0" collapsed="false">
      <c r="D820" s="142"/>
      <c r="E820" s="142"/>
      <c r="T820" s="143"/>
      <c r="AU820" s="146"/>
      <c r="AZ820" s="155"/>
      <c r="BF820" s="155"/>
      <c r="BG820" s="155"/>
      <c r="BH820" s="155"/>
      <c r="BI820" s="153"/>
      <c r="BL820" s="204"/>
      <c r="BM820" s="204"/>
      <c r="BQ820" s="151"/>
      <c r="BR820" s="151"/>
      <c r="BS820" s="151"/>
      <c r="BT820" s="151"/>
    </row>
    <row r="821" customFormat="false" ht="12.75" hidden="false" customHeight="false" outlineLevel="0" collapsed="false">
      <c r="D821" s="142"/>
      <c r="E821" s="142"/>
      <c r="T821" s="143"/>
      <c r="AU821" s="146"/>
      <c r="AZ821" s="155"/>
      <c r="BF821" s="155"/>
      <c r="BG821" s="155"/>
      <c r="BH821" s="155"/>
      <c r="BI821" s="153"/>
      <c r="BL821" s="204"/>
      <c r="BM821" s="204"/>
      <c r="BQ821" s="151"/>
      <c r="BR821" s="151"/>
      <c r="BS821" s="151"/>
      <c r="BT821" s="151"/>
    </row>
    <row r="822" customFormat="false" ht="12.75" hidden="false" customHeight="false" outlineLevel="0" collapsed="false">
      <c r="D822" s="142"/>
      <c r="E822" s="142"/>
      <c r="T822" s="143"/>
      <c r="AU822" s="146"/>
      <c r="AZ822" s="155"/>
      <c r="BF822" s="155"/>
      <c r="BG822" s="155"/>
      <c r="BH822" s="155"/>
      <c r="BI822" s="153"/>
      <c r="BL822" s="204"/>
      <c r="BM822" s="204"/>
      <c r="BQ822" s="151"/>
      <c r="BR822" s="151"/>
      <c r="BS822" s="151"/>
      <c r="BT822" s="151"/>
    </row>
    <row r="823" customFormat="false" ht="12.75" hidden="false" customHeight="false" outlineLevel="0" collapsed="false">
      <c r="D823" s="142"/>
      <c r="E823" s="142"/>
      <c r="T823" s="143"/>
      <c r="AU823" s="146"/>
      <c r="AZ823" s="155"/>
      <c r="BF823" s="155"/>
      <c r="BG823" s="155"/>
      <c r="BH823" s="155"/>
      <c r="BI823" s="153"/>
      <c r="BL823" s="204"/>
      <c r="BM823" s="204"/>
      <c r="BQ823" s="151"/>
      <c r="BR823" s="151"/>
      <c r="BS823" s="151"/>
      <c r="BT823" s="151"/>
    </row>
    <row r="824" customFormat="false" ht="12.75" hidden="false" customHeight="false" outlineLevel="0" collapsed="false">
      <c r="D824" s="142"/>
      <c r="E824" s="142"/>
      <c r="T824" s="143"/>
      <c r="AU824" s="146"/>
      <c r="AZ824" s="155"/>
      <c r="BF824" s="155"/>
      <c r="BG824" s="155"/>
      <c r="BH824" s="155"/>
      <c r="BI824" s="153"/>
      <c r="BL824" s="204"/>
      <c r="BM824" s="204"/>
      <c r="BQ824" s="151"/>
      <c r="BR824" s="151"/>
      <c r="BS824" s="151"/>
      <c r="BT824" s="151"/>
    </row>
    <row r="825" customFormat="false" ht="12.75" hidden="false" customHeight="false" outlineLevel="0" collapsed="false">
      <c r="D825" s="142"/>
      <c r="E825" s="142"/>
      <c r="T825" s="143"/>
      <c r="AU825" s="146"/>
      <c r="AZ825" s="155"/>
      <c r="BF825" s="155"/>
      <c r="BG825" s="155"/>
      <c r="BH825" s="155"/>
      <c r="BI825" s="153"/>
      <c r="BL825" s="204"/>
      <c r="BM825" s="204"/>
      <c r="BQ825" s="151"/>
      <c r="BR825" s="151"/>
      <c r="BS825" s="151"/>
      <c r="BT825" s="151"/>
    </row>
    <row r="826" customFormat="false" ht="12.75" hidden="false" customHeight="false" outlineLevel="0" collapsed="false">
      <c r="D826" s="142"/>
      <c r="E826" s="142"/>
      <c r="T826" s="143"/>
      <c r="AU826" s="146"/>
      <c r="AZ826" s="155"/>
      <c r="BF826" s="155"/>
      <c r="BG826" s="155"/>
      <c r="BH826" s="155"/>
      <c r="BI826" s="153"/>
      <c r="BL826" s="204"/>
      <c r="BM826" s="204"/>
      <c r="BQ826" s="151"/>
      <c r="BR826" s="151"/>
      <c r="BS826" s="151"/>
      <c r="BT826" s="151"/>
    </row>
    <row r="827" customFormat="false" ht="12.75" hidden="false" customHeight="false" outlineLevel="0" collapsed="false">
      <c r="D827" s="142"/>
      <c r="E827" s="142"/>
      <c r="T827" s="143"/>
      <c r="AU827" s="146"/>
      <c r="AZ827" s="155"/>
      <c r="BF827" s="155"/>
      <c r="BG827" s="155"/>
      <c r="BH827" s="155"/>
      <c r="BI827" s="153"/>
      <c r="BL827" s="204"/>
      <c r="BM827" s="204"/>
      <c r="BQ827" s="151"/>
      <c r="BR827" s="151"/>
      <c r="BS827" s="151"/>
      <c r="BT827" s="151"/>
    </row>
    <row r="828" customFormat="false" ht="12.75" hidden="false" customHeight="false" outlineLevel="0" collapsed="false">
      <c r="D828" s="142"/>
      <c r="E828" s="142"/>
      <c r="T828" s="143"/>
      <c r="AU828" s="146"/>
      <c r="AZ828" s="155"/>
      <c r="BF828" s="155"/>
      <c r="BG828" s="155"/>
      <c r="BH828" s="155"/>
      <c r="BI828" s="153"/>
      <c r="BL828" s="204"/>
      <c r="BM828" s="204"/>
      <c r="BQ828" s="151"/>
      <c r="BR828" s="151"/>
      <c r="BS828" s="151"/>
      <c r="BT828" s="151"/>
    </row>
    <row r="829" customFormat="false" ht="12.75" hidden="false" customHeight="false" outlineLevel="0" collapsed="false">
      <c r="D829" s="142"/>
      <c r="E829" s="142"/>
      <c r="T829" s="143"/>
      <c r="AU829" s="146"/>
      <c r="AZ829" s="155"/>
      <c r="BF829" s="155"/>
      <c r="BG829" s="155"/>
      <c r="BH829" s="155"/>
      <c r="BI829" s="153"/>
      <c r="BL829" s="204"/>
      <c r="BM829" s="204"/>
      <c r="BQ829" s="151"/>
      <c r="BR829" s="151"/>
      <c r="BS829" s="151"/>
      <c r="BT829" s="151"/>
    </row>
    <row r="830" customFormat="false" ht="12.75" hidden="false" customHeight="false" outlineLevel="0" collapsed="false">
      <c r="D830" s="142"/>
      <c r="E830" s="142"/>
      <c r="T830" s="143"/>
      <c r="AU830" s="146"/>
      <c r="AZ830" s="155"/>
      <c r="BF830" s="155"/>
      <c r="BG830" s="155"/>
      <c r="BH830" s="155"/>
      <c r="BI830" s="153"/>
      <c r="BL830" s="204"/>
      <c r="BM830" s="204"/>
      <c r="BQ830" s="151"/>
      <c r="BR830" s="151"/>
      <c r="BS830" s="151"/>
      <c r="BT830" s="151"/>
    </row>
    <row r="831" customFormat="false" ht="12.75" hidden="false" customHeight="false" outlineLevel="0" collapsed="false">
      <c r="D831" s="142"/>
      <c r="E831" s="142"/>
      <c r="T831" s="143"/>
      <c r="AU831" s="146"/>
      <c r="AZ831" s="155"/>
      <c r="BF831" s="155"/>
      <c r="BG831" s="155"/>
      <c r="BH831" s="155"/>
      <c r="BI831" s="153"/>
      <c r="BL831" s="204"/>
      <c r="BM831" s="204"/>
      <c r="BQ831" s="151"/>
      <c r="BR831" s="151"/>
      <c r="BS831" s="151"/>
      <c r="BT831" s="151"/>
    </row>
    <row r="832" customFormat="false" ht="12.75" hidden="false" customHeight="false" outlineLevel="0" collapsed="false">
      <c r="D832" s="142"/>
      <c r="E832" s="142"/>
      <c r="T832" s="143"/>
      <c r="AU832" s="146"/>
      <c r="AZ832" s="155"/>
      <c r="BF832" s="155"/>
      <c r="BG832" s="155"/>
      <c r="BH832" s="155"/>
      <c r="BI832" s="153"/>
      <c r="BL832" s="204"/>
      <c r="BM832" s="204"/>
      <c r="BQ832" s="151"/>
      <c r="BR832" s="151"/>
      <c r="BS832" s="151"/>
      <c r="BT832" s="151"/>
    </row>
    <row r="833" customFormat="false" ht="12.75" hidden="false" customHeight="false" outlineLevel="0" collapsed="false">
      <c r="D833" s="142"/>
      <c r="E833" s="142"/>
      <c r="T833" s="143"/>
      <c r="AU833" s="146"/>
      <c r="AZ833" s="155"/>
      <c r="BF833" s="155"/>
      <c r="BG833" s="155"/>
      <c r="BH833" s="155"/>
      <c r="BI833" s="153"/>
      <c r="BL833" s="204"/>
      <c r="BM833" s="204"/>
      <c r="BQ833" s="151"/>
      <c r="BR833" s="151"/>
      <c r="BS833" s="151"/>
      <c r="BT833" s="151"/>
    </row>
    <row r="834" customFormat="false" ht="12.75" hidden="false" customHeight="false" outlineLevel="0" collapsed="false">
      <c r="D834" s="142"/>
      <c r="E834" s="142"/>
      <c r="T834" s="143"/>
      <c r="AU834" s="146"/>
      <c r="AZ834" s="155"/>
      <c r="BF834" s="155"/>
      <c r="BG834" s="155"/>
      <c r="BH834" s="155"/>
      <c r="BI834" s="153"/>
      <c r="BL834" s="204"/>
      <c r="BM834" s="204"/>
      <c r="BQ834" s="151"/>
      <c r="BR834" s="151"/>
      <c r="BS834" s="151"/>
      <c r="BT834" s="151"/>
    </row>
    <row r="835" customFormat="false" ht="12.75" hidden="false" customHeight="false" outlineLevel="0" collapsed="false">
      <c r="D835" s="142"/>
      <c r="E835" s="142"/>
      <c r="T835" s="143"/>
      <c r="AU835" s="146"/>
      <c r="AZ835" s="155"/>
      <c r="BF835" s="155"/>
      <c r="BG835" s="155"/>
      <c r="BH835" s="155"/>
      <c r="BI835" s="153"/>
      <c r="BL835" s="204"/>
      <c r="BM835" s="204"/>
      <c r="BQ835" s="151"/>
      <c r="BR835" s="151"/>
      <c r="BS835" s="151"/>
      <c r="BT835" s="151"/>
    </row>
    <row r="836" customFormat="false" ht="12.75" hidden="false" customHeight="false" outlineLevel="0" collapsed="false">
      <c r="D836" s="142"/>
      <c r="E836" s="142"/>
      <c r="T836" s="143"/>
      <c r="AU836" s="146"/>
      <c r="AZ836" s="155"/>
      <c r="BF836" s="155"/>
      <c r="BG836" s="155"/>
      <c r="BH836" s="155"/>
      <c r="BI836" s="153"/>
      <c r="BL836" s="204"/>
      <c r="BM836" s="204"/>
      <c r="BQ836" s="151"/>
      <c r="BR836" s="151"/>
      <c r="BS836" s="151"/>
      <c r="BT836" s="151"/>
    </row>
    <row r="837" customFormat="false" ht="12.75" hidden="false" customHeight="false" outlineLevel="0" collapsed="false">
      <c r="D837" s="142"/>
      <c r="E837" s="142"/>
      <c r="T837" s="143"/>
      <c r="AU837" s="146"/>
      <c r="AZ837" s="155"/>
      <c r="BF837" s="155"/>
      <c r="BG837" s="155"/>
      <c r="BH837" s="155"/>
      <c r="BI837" s="153"/>
      <c r="BL837" s="204"/>
      <c r="BM837" s="204"/>
      <c r="BQ837" s="151"/>
      <c r="BR837" s="151"/>
      <c r="BS837" s="151"/>
      <c r="BT837" s="151"/>
    </row>
    <row r="838" customFormat="false" ht="12.75" hidden="false" customHeight="false" outlineLevel="0" collapsed="false">
      <c r="D838" s="142"/>
      <c r="E838" s="142"/>
      <c r="T838" s="143"/>
      <c r="AU838" s="146"/>
      <c r="AZ838" s="155"/>
      <c r="BF838" s="155"/>
      <c r="BG838" s="155"/>
      <c r="BH838" s="155"/>
      <c r="BI838" s="153"/>
      <c r="BL838" s="204"/>
      <c r="BM838" s="204"/>
      <c r="BQ838" s="151"/>
      <c r="BR838" s="151"/>
      <c r="BS838" s="151"/>
      <c r="BT838" s="151"/>
    </row>
    <row r="839" customFormat="false" ht="12.75" hidden="false" customHeight="false" outlineLevel="0" collapsed="false">
      <c r="D839" s="142"/>
      <c r="E839" s="142"/>
      <c r="T839" s="143"/>
      <c r="AU839" s="146"/>
      <c r="AZ839" s="155"/>
      <c r="BF839" s="155"/>
      <c r="BG839" s="155"/>
      <c r="BH839" s="155"/>
      <c r="BI839" s="153"/>
      <c r="BL839" s="204"/>
      <c r="BM839" s="204"/>
      <c r="BQ839" s="151"/>
      <c r="BR839" s="151"/>
      <c r="BS839" s="151"/>
      <c r="BT839" s="151"/>
    </row>
    <row r="840" customFormat="false" ht="12.75" hidden="false" customHeight="false" outlineLevel="0" collapsed="false">
      <c r="D840" s="142"/>
      <c r="E840" s="142"/>
      <c r="T840" s="143"/>
      <c r="AU840" s="146"/>
      <c r="AZ840" s="155"/>
      <c r="BF840" s="155"/>
      <c r="BG840" s="155"/>
      <c r="BH840" s="155"/>
      <c r="BI840" s="153"/>
      <c r="BL840" s="204"/>
      <c r="BM840" s="204"/>
      <c r="BQ840" s="151"/>
      <c r="BR840" s="151"/>
      <c r="BS840" s="151"/>
      <c r="BT840" s="151"/>
    </row>
    <row r="841" customFormat="false" ht="12.75" hidden="false" customHeight="false" outlineLevel="0" collapsed="false">
      <c r="D841" s="142"/>
      <c r="E841" s="142"/>
      <c r="T841" s="143"/>
      <c r="AU841" s="146"/>
      <c r="AZ841" s="155"/>
      <c r="BF841" s="155"/>
      <c r="BG841" s="155"/>
      <c r="BH841" s="155"/>
      <c r="BI841" s="153"/>
      <c r="BL841" s="204"/>
      <c r="BM841" s="204"/>
      <c r="BQ841" s="151"/>
      <c r="BR841" s="151"/>
      <c r="BS841" s="151"/>
      <c r="BT841" s="151"/>
    </row>
    <row r="842" customFormat="false" ht="12.75" hidden="false" customHeight="false" outlineLevel="0" collapsed="false">
      <c r="D842" s="142"/>
      <c r="E842" s="142"/>
      <c r="T842" s="143"/>
      <c r="AU842" s="146"/>
      <c r="AZ842" s="155"/>
      <c r="BF842" s="155"/>
      <c r="BG842" s="155"/>
      <c r="BH842" s="155"/>
      <c r="BI842" s="153"/>
      <c r="BL842" s="204"/>
      <c r="BM842" s="204"/>
      <c r="BQ842" s="151"/>
      <c r="BR842" s="151"/>
      <c r="BS842" s="151"/>
      <c r="BT842" s="151"/>
    </row>
    <row r="843" customFormat="false" ht="12.75" hidden="false" customHeight="false" outlineLevel="0" collapsed="false">
      <c r="D843" s="142"/>
      <c r="E843" s="142"/>
      <c r="T843" s="143"/>
      <c r="AU843" s="146"/>
      <c r="AZ843" s="155"/>
      <c r="BF843" s="155"/>
      <c r="BG843" s="155"/>
      <c r="BH843" s="155"/>
      <c r="BI843" s="153"/>
      <c r="BL843" s="204"/>
      <c r="BM843" s="204"/>
      <c r="BQ843" s="151"/>
      <c r="BR843" s="151"/>
      <c r="BS843" s="151"/>
      <c r="BT843" s="151"/>
    </row>
    <row r="844" customFormat="false" ht="12.75" hidden="false" customHeight="false" outlineLevel="0" collapsed="false">
      <c r="D844" s="142"/>
      <c r="E844" s="142"/>
      <c r="T844" s="143"/>
      <c r="AU844" s="146"/>
      <c r="AZ844" s="155"/>
      <c r="BF844" s="155"/>
      <c r="BG844" s="155"/>
      <c r="BH844" s="155"/>
      <c r="BI844" s="153"/>
      <c r="BL844" s="204"/>
      <c r="BM844" s="204"/>
      <c r="BQ844" s="151"/>
      <c r="BR844" s="151"/>
      <c r="BS844" s="151"/>
      <c r="BT844" s="151"/>
    </row>
    <row r="845" customFormat="false" ht="12.75" hidden="false" customHeight="false" outlineLevel="0" collapsed="false">
      <c r="D845" s="142"/>
      <c r="E845" s="142"/>
      <c r="T845" s="143"/>
      <c r="AU845" s="146"/>
      <c r="AZ845" s="155"/>
      <c r="BF845" s="155"/>
      <c r="BG845" s="155"/>
      <c r="BH845" s="155"/>
      <c r="BI845" s="153"/>
      <c r="BL845" s="204"/>
      <c r="BM845" s="204"/>
      <c r="BQ845" s="151"/>
      <c r="BR845" s="151"/>
      <c r="BS845" s="151"/>
      <c r="BT845" s="151"/>
    </row>
    <row r="846" customFormat="false" ht="12.75" hidden="false" customHeight="false" outlineLevel="0" collapsed="false">
      <c r="D846" s="142"/>
      <c r="E846" s="142"/>
      <c r="T846" s="143"/>
      <c r="AU846" s="146"/>
      <c r="AZ846" s="155"/>
      <c r="BF846" s="155"/>
      <c r="BG846" s="155"/>
      <c r="BH846" s="155"/>
      <c r="BI846" s="153"/>
      <c r="BL846" s="204"/>
      <c r="BM846" s="204"/>
      <c r="BQ846" s="151"/>
      <c r="BR846" s="151"/>
      <c r="BS846" s="151"/>
      <c r="BT846" s="151"/>
    </row>
    <row r="847" customFormat="false" ht="12.75" hidden="false" customHeight="false" outlineLevel="0" collapsed="false">
      <c r="D847" s="142"/>
      <c r="E847" s="142"/>
      <c r="T847" s="143"/>
      <c r="AU847" s="146"/>
      <c r="AZ847" s="155"/>
      <c r="BF847" s="155"/>
      <c r="BG847" s="155"/>
      <c r="BH847" s="155"/>
      <c r="BI847" s="153"/>
      <c r="BL847" s="204"/>
      <c r="BM847" s="204"/>
      <c r="BQ847" s="151"/>
      <c r="BR847" s="151"/>
      <c r="BS847" s="151"/>
      <c r="BT847" s="151"/>
    </row>
    <row r="848" customFormat="false" ht="12.75" hidden="false" customHeight="false" outlineLevel="0" collapsed="false">
      <c r="D848" s="142"/>
      <c r="E848" s="142"/>
      <c r="T848" s="143"/>
      <c r="AU848" s="146"/>
      <c r="AZ848" s="155"/>
      <c r="BF848" s="155"/>
      <c r="BG848" s="155"/>
      <c r="BH848" s="155"/>
      <c r="BI848" s="153"/>
      <c r="BL848" s="204"/>
      <c r="BM848" s="204"/>
      <c r="BQ848" s="151"/>
      <c r="BR848" s="151"/>
      <c r="BS848" s="151"/>
      <c r="BT848" s="151"/>
    </row>
    <row r="849" customFormat="false" ht="12.75" hidden="false" customHeight="false" outlineLevel="0" collapsed="false">
      <c r="D849" s="142"/>
      <c r="E849" s="142"/>
      <c r="T849" s="143"/>
      <c r="AU849" s="146"/>
      <c r="AZ849" s="155"/>
      <c r="BF849" s="155"/>
      <c r="BG849" s="155"/>
      <c r="BH849" s="155"/>
      <c r="BI849" s="153"/>
      <c r="BL849" s="204"/>
      <c r="BM849" s="204"/>
      <c r="BQ849" s="151"/>
      <c r="BR849" s="151"/>
      <c r="BS849" s="151"/>
      <c r="BT849" s="151"/>
    </row>
    <row r="850" customFormat="false" ht="12.75" hidden="false" customHeight="false" outlineLevel="0" collapsed="false">
      <c r="D850" s="142"/>
      <c r="E850" s="142"/>
      <c r="T850" s="143"/>
      <c r="AU850" s="146"/>
      <c r="AZ850" s="155"/>
      <c r="BF850" s="155"/>
      <c r="BG850" s="155"/>
      <c r="BH850" s="155"/>
      <c r="BI850" s="153"/>
      <c r="BL850" s="204"/>
      <c r="BM850" s="204"/>
      <c r="BQ850" s="151"/>
      <c r="BR850" s="151"/>
      <c r="BS850" s="151"/>
      <c r="BT850" s="151"/>
    </row>
    <row r="851" customFormat="false" ht="12.75" hidden="false" customHeight="false" outlineLevel="0" collapsed="false">
      <c r="D851" s="142"/>
      <c r="E851" s="142"/>
      <c r="T851" s="143"/>
      <c r="AU851" s="146"/>
      <c r="AZ851" s="155"/>
      <c r="BF851" s="155"/>
      <c r="BG851" s="155"/>
      <c r="BH851" s="155"/>
      <c r="BI851" s="153"/>
      <c r="BL851" s="204"/>
      <c r="BM851" s="204"/>
      <c r="BQ851" s="151"/>
      <c r="BR851" s="151"/>
      <c r="BS851" s="151"/>
      <c r="BT851" s="151"/>
    </row>
    <row r="852" customFormat="false" ht="12.75" hidden="false" customHeight="false" outlineLevel="0" collapsed="false">
      <c r="D852" s="142"/>
      <c r="E852" s="142"/>
      <c r="T852" s="143"/>
      <c r="AU852" s="146"/>
      <c r="AZ852" s="155"/>
      <c r="BF852" s="155"/>
      <c r="BG852" s="155"/>
      <c r="BH852" s="155"/>
      <c r="BI852" s="153"/>
      <c r="BL852" s="204"/>
      <c r="BM852" s="204"/>
      <c r="BQ852" s="151"/>
      <c r="BR852" s="151"/>
      <c r="BS852" s="151"/>
      <c r="BT852" s="151"/>
    </row>
    <row r="853" customFormat="false" ht="12.75" hidden="false" customHeight="false" outlineLevel="0" collapsed="false">
      <c r="D853" s="142"/>
      <c r="E853" s="142"/>
      <c r="T853" s="143"/>
      <c r="AU853" s="146"/>
      <c r="AZ853" s="155"/>
      <c r="BF853" s="155"/>
      <c r="BG853" s="155"/>
      <c r="BH853" s="155"/>
      <c r="BI853" s="153"/>
      <c r="BL853" s="204"/>
      <c r="BM853" s="204"/>
      <c r="BQ853" s="151"/>
      <c r="BR853" s="151"/>
      <c r="BS853" s="151"/>
      <c r="BT853" s="151"/>
    </row>
    <row r="854" customFormat="false" ht="12.75" hidden="false" customHeight="false" outlineLevel="0" collapsed="false">
      <c r="D854" s="142"/>
      <c r="E854" s="142"/>
      <c r="T854" s="143"/>
      <c r="AU854" s="146"/>
      <c r="AZ854" s="155"/>
      <c r="BF854" s="155"/>
      <c r="BG854" s="155"/>
      <c r="BH854" s="155"/>
      <c r="BI854" s="153"/>
      <c r="BL854" s="204"/>
      <c r="BM854" s="204"/>
      <c r="BQ854" s="151"/>
      <c r="BR854" s="151"/>
      <c r="BS854" s="151"/>
      <c r="BT854" s="151"/>
    </row>
    <row r="855" customFormat="false" ht="12.75" hidden="false" customHeight="false" outlineLevel="0" collapsed="false">
      <c r="D855" s="142"/>
      <c r="E855" s="142"/>
      <c r="T855" s="143"/>
      <c r="AU855" s="146"/>
      <c r="AZ855" s="155"/>
      <c r="BF855" s="155"/>
      <c r="BG855" s="155"/>
      <c r="BH855" s="155"/>
      <c r="BI855" s="153"/>
      <c r="BL855" s="204"/>
      <c r="BM855" s="204"/>
      <c r="BQ855" s="151"/>
      <c r="BR855" s="151"/>
      <c r="BS855" s="151"/>
      <c r="BT855" s="151"/>
    </row>
    <row r="856" customFormat="false" ht="12.75" hidden="false" customHeight="false" outlineLevel="0" collapsed="false">
      <c r="D856" s="142"/>
      <c r="E856" s="142"/>
      <c r="T856" s="143"/>
      <c r="AU856" s="146"/>
      <c r="AZ856" s="155"/>
      <c r="BF856" s="155"/>
      <c r="BG856" s="155"/>
      <c r="BH856" s="155"/>
      <c r="BI856" s="153"/>
      <c r="BL856" s="204"/>
      <c r="BM856" s="204"/>
      <c r="BQ856" s="151"/>
      <c r="BR856" s="151"/>
      <c r="BS856" s="151"/>
      <c r="BT856" s="151"/>
    </row>
    <row r="857" customFormat="false" ht="12.75" hidden="false" customHeight="false" outlineLevel="0" collapsed="false">
      <c r="D857" s="142"/>
      <c r="E857" s="142"/>
      <c r="T857" s="143"/>
      <c r="AU857" s="146"/>
      <c r="AZ857" s="155"/>
      <c r="BF857" s="155"/>
      <c r="BG857" s="155"/>
      <c r="BH857" s="155"/>
      <c r="BI857" s="153"/>
      <c r="BL857" s="204"/>
      <c r="BM857" s="204"/>
      <c r="BQ857" s="151"/>
      <c r="BR857" s="151"/>
      <c r="BS857" s="151"/>
      <c r="BT857" s="151"/>
    </row>
    <row r="858" customFormat="false" ht="12.75" hidden="false" customHeight="false" outlineLevel="0" collapsed="false">
      <c r="D858" s="142"/>
      <c r="E858" s="142"/>
      <c r="T858" s="143"/>
      <c r="AU858" s="146"/>
      <c r="AZ858" s="155"/>
      <c r="BF858" s="155"/>
      <c r="BG858" s="155"/>
      <c r="BH858" s="155"/>
      <c r="BI858" s="153"/>
      <c r="BL858" s="204"/>
      <c r="BM858" s="204"/>
      <c r="BQ858" s="151"/>
      <c r="BR858" s="151"/>
      <c r="BS858" s="151"/>
      <c r="BT858" s="151"/>
    </row>
    <row r="859" customFormat="false" ht="12.75" hidden="false" customHeight="false" outlineLevel="0" collapsed="false">
      <c r="D859" s="142"/>
      <c r="E859" s="142"/>
      <c r="T859" s="143"/>
      <c r="AU859" s="146"/>
      <c r="AZ859" s="155"/>
      <c r="BF859" s="155"/>
      <c r="BG859" s="155"/>
      <c r="BH859" s="155"/>
      <c r="BI859" s="153"/>
      <c r="BL859" s="204"/>
      <c r="BM859" s="204"/>
      <c r="BQ859" s="151"/>
      <c r="BR859" s="151"/>
      <c r="BS859" s="151"/>
      <c r="BT859" s="151"/>
    </row>
    <row r="860" customFormat="false" ht="12.75" hidden="false" customHeight="false" outlineLevel="0" collapsed="false">
      <c r="D860" s="142"/>
      <c r="E860" s="142"/>
      <c r="T860" s="143"/>
      <c r="AU860" s="146"/>
      <c r="AZ860" s="155"/>
      <c r="BF860" s="155"/>
      <c r="BG860" s="155"/>
      <c r="BH860" s="155"/>
      <c r="BI860" s="153"/>
      <c r="BL860" s="204"/>
      <c r="BM860" s="204"/>
      <c r="BQ860" s="151"/>
      <c r="BR860" s="151"/>
      <c r="BS860" s="151"/>
      <c r="BT860" s="151"/>
    </row>
    <row r="861" customFormat="false" ht="12.75" hidden="false" customHeight="false" outlineLevel="0" collapsed="false">
      <c r="D861" s="142"/>
      <c r="E861" s="142"/>
      <c r="T861" s="143"/>
      <c r="AU861" s="146"/>
      <c r="AZ861" s="155"/>
      <c r="BF861" s="155"/>
      <c r="BG861" s="155"/>
      <c r="BH861" s="155"/>
      <c r="BI861" s="153"/>
      <c r="BL861" s="204"/>
      <c r="BM861" s="204"/>
      <c r="BQ861" s="151"/>
      <c r="BR861" s="151"/>
      <c r="BS861" s="151"/>
      <c r="BT861" s="151"/>
    </row>
    <row r="862" customFormat="false" ht="12.75" hidden="false" customHeight="false" outlineLevel="0" collapsed="false">
      <c r="D862" s="142"/>
      <c r="E862" s="142"/>
      <c r="T862" s="143"/>
      <c r="AU862" s="146"/>
      <c r="AZ862" s="155"/>
      <c r="BF862" s="155"/>
      <c r="BG862" s="155"/>
      <c r="BH862" s="155"/>
      <c r="BI862" s="153"/>
      <c r="BL862" s="204"/>
      <c r="BM862" s="204"/>
      <c r="BQ862" s="151"/>
      <c r="BR862" s="151"/>
      <c r="BS862" s="151"/>
      <c r="BT862" s="151"/>
    </row>
    <row r="863" customFormat="false" ht="12.75" hidden="false" customHeight="false" outlineLevel="0" collapsed="false">
      <c r="D863" s="142"/>
      <c r="E863" s="142"/>
      <c r="T863" s="143"/>
      <c r="AU863" s="146"/>
      <c r="AZ863" s="155"/>
      <c r="BF863" s="155"/>
      <c r="BG863" s="155"/>
      <c r="BH863" s="155"/>
      <c r="BI863" s="153"/>
      <c r="BL863" s="204"/>
      <c r="BM863" s="204"/>
      <c r="BQ863" s="151"/>
      <c r="BR863" s="151"/>
      <c r="BS863" s="151"/>
      <c r="BT863" s="151"/>
    </row>
    <row r="864" customFormat="false" ht="12.75" hidden="false" customHeight="false" outlineLevel="0" collapsed="false">
      <c r="D864" s="142"/>
      <c r="E864" s="142"/>
      <c r="T864" s="143"/>
      <c r="AU864" s="146"/>
      <c r="AZ864" s="155"/>
      <c r="BF864" s="155"/>
      <c r="BG864" s="155"/>
      <c r="BH864" s="155"/>
      <c r="BI864" s="153"/>
      <c r="BL864" s="204"/>
      <c r="BM864" s="204"/>
      <c r="BQ864" s="151"/>
      <c r="BR864" s="151"/>
      <c r="BS864" s="151"/>
      <c r="BT864" s="151"/>
    </row>
    <row r="865" customFormat="false" ht="12.75" hidden="false" customHeight="false" outlineLevel="0" collapsed="false">
      <c r="D865" s="142"/>
      <c r="E865" s="142"/>
      <c r="T865" s="143"/>
      <c r="AU865" s="146"/>
      <c r="AZ865" s="155"/>
      <c r="BF865" s="155"/>
      <c r="BG865" s="155"/>
      <c r="BH865" s="155"/>
      <c r="BI865" s="153"/>
      <c r="BL865" s="204"/>
      <c r="BM865" s="204"/>
      <c r="BQ865" s="151"/>
      <c r="BR865" s="151"/>
      <c r="BS865" s="151"/>
      <c r="BT865" s="151"/>
    </row>
    <row r="866" customFormat="false" ht="12.75" hidden="false" customHeight="false" outlineLevel="0" collapsed="false">
      <c r="D866" s="142"/>
      <c r="E866" s="142"/>
      <c r="T866" s="143"/>
      <c r="AU866" s="146"/>
      <c r="AZ866" s="155"/>
      <c r="BF866" s="155"/>
      <c r="BG866" s="155"/>
      <c r="BH866" s="155"/>
      <c r="BI866" s="153"/>
      <c r="BL866" s="204"/>
      <c r="BM866" s="204"/>
      <c r="BQ866" s="151"/>
      <c r="BR866" s="151"/>
      <c r="BS866" s="151"/>
      <c r="BT866" s="151"/>
    </row>
    <row r="867" customFormat="false" ht="12.75" hidden="false" customHeight="false" outlineLevel="0" collapsed="false">
      <c r="D867" s="142"/>
      <c r="E867" s="142"/>
      <c r="T867" s="143"/>
      <c r="AU867" s="146"/>
      <c r="AZ867" s="155"/>
      <c r="BF867" s="155"/>
      <c r="BG867" s="155"/>
      <c r="BH867" s="155"/>
      <c r="BI867" s="153"/>
      <c r="BL867" s="204"/>
      <c r="BM867" s="204"/>
      <c r="BQ867" s="151"/>
      <c r="BR867" s="151"/>
      <c r="BS867" s="151"/>
      <c r="BT867" s="151"/>
    </row>
    <row r="868" customFormat="false" ht="12.75" hidden="false" customHeight="false" outlineLevel="0" collapsed="false">
      <c r="D868" s="142"/>
      <c r="E868" s="142"/>
      <c r="T868" s="143"/>
      <c r="AU868" s="146"/>
      <c r="AZ868" s="155"/>
      <c r="BF868" s="155"/>
      <c r="BG868" s="155"/>
      <c r="BH868" s="155"/>
      <c r="BI868" s="153"/>
      <c r="BL868" s="204"/>
      <c r="BM868" s="204"/>
      <c r="BQ868" s="151"/>
      <c r="BR868" s="151"/>
      <c r="BS868" s="151"/>
      <c r="BT868" s="151"/>
    </row>
    <row r="869" customFormat="false" ht="12.75" hidden="false" customHeight="false" outlineLevel="0" collapsed="false">
      <c r="D869" s="142"/>
      <c r="E869" s="142"/>
      <c r="T869" s="143"/>
      <c r="AU869" s="146"/>
      <c r="AZ869" s="155"/>
      <c r="BF869" s="155"/>
      <c r="BG869" s="155"/>
      <c r="BH869" s="155"/>
      <c r="BI869" s="153"/>
      <c r="BL869" s="204"/>
      <c r="BM869" s="204"/>
      <c r="BQ869" s="151"/>
      <c r="BR869" s="151"/>
      <c r="BS869" s="151"/>
      <c r="BT869" s="151"/>
    </row>
    <row r="870" customFormat="false" ht="12.75" hidden="false" customHeight="false" outlineLevel="0" collapsed="false">
      <c r="D870" s="142"/>
      <c r="E870" s="142"/>
      <c r="T870" s="143"/>
      <c r="AU870" s="146"/>
      <c r="AZ870" s="155"/>
      <c r="BF870" s="155"/>
      <c r="BG870" s="155"/>
      <c r="BH870" s="155"/>
      <c r="BI870" s="153"/>
      <c r="BL870" s="204"/>
      <c r="BM870" s="204"/>
      <c r="BQ870" s="151"/>
      <c r="BR870" s="151"/>
      <c r="BS870" s="151"/>
      <c r="BT870" s="151"/>
    </row>
    <row r="871" customFormat="false" ht="12.75" hidden="false" customHeight="false" outlineLevel="0" collapsed="false">
      <c r="D871" s="142"/>
      <c r="E871" s="142"/>
      <c r="T871" s="143"/>
      <c r="AU871" s="146"/>
      <c r="AZ871" s="155"/>
      <c r="BF871" s="155"/>
      <c r="BG871" s="155"/>
      <c r="BH871" s="155"/>
      <c r="BI871" s="153"/>
      <c r="BL871" s="204"/>
      <c r="BM871" s="204"/>
      <c r="BQ871" s="151"/>
      <c r="BR871" s="151"/>
      <c r="BS871" s="151"/>
      <c r="BT871" s="151"/>
    </row>
    <row r="872" customFormat="false" ht="12.75" hidden="false" customHeight="false" outlineLevel="0" collapsed="false">
      <c r="D872" s="142"/>
      <c r="E872" s="142"/>
      <c r="T872" s="143"/>
      <c r="AU872" s="146"/>
      <c r="AZ872" s="155"/>
      <c r="BF872" s="155"/>
      <c r="BG872" s="155"/>
      <c r="BH872" s="155"/>
      <c r="BI872" s="153"/>
      <c r="BL872" s="204"/>
      <c r="BM872" s="204"/>
      <c r="BQ872" s="151"/>
      <c r="BR872" s="151"/>
      <c r="BS872" s="151"/>
      <c r="BT872" s="151"/>
    </row>
    <row r="873" customFormat="false" ht="12.75" hidden="false" customHeight="false" outlineLevel="0" collapsed="false">
      <c r="D873" s="142"/>
      <c r="E873" s="142"/>
      <c r="T873" s="143"/>
      <c r="AU873" s="146"/>
      <c r="AZ873" s="155"/>
      <c r="BF873" s="155"/>
      <c r="BG873" s="155"/>
      <c r="BH873" s="155"/>
      <c r="BI873" s="153"/>
      <c r="BL873" s="204"/>
      <c r="BM873" s="204"/>
      <c r="BQ873" s="151"/>
      <c r="BR873" s="151"/>
      <c r="BS873" s="151"/>
      <c r="BT873" s="151"/>
    </row>
    <row r="874" customFormat="false" ht="12.75" hidden="false" customHeight="false" outlineLevel="0" collapsed="false">
      <c r="D874" s="142"/>
      <c r="E874" s="142"/>
      <c r="T874" s="143"/>
      <c r="AU874" s="146"/>
      <c r="AZ874" s="155"/>
      <c r="BF874" s="155"/>
      <c r="BG874" s="155"/>
      <c r="BH874" s="155"/>
      <c r="BI874" s="153"/>
      <c r="BL874" s="204"/>
      <c r="BM874" s="204"/>
      <c r="BQ874" s="151"/>
      <c r="BR874" s="151"/>
      <c r="BS874" s="151"/>
      <c r="BT874" s="151"/>
    </row>
    <row r="875" customFormat="false" ht="12.75" hidden="false" customHeight="false" outlineLevel="0" collapsed="false">
      <c r="D875" s="142"/>
      <c r="E875" s="142"/>
      <c r="T875" s="143"/>
      <c r="AU875" s="146"/>
      <c r="AZ875" s="155"/>
      <c r="BF875" s="155"/>
      <c r="BG875" s="155"/>
      <c r="BH875" s="155"/>
      <c r="BI875" s="153"/>
      <c r="BL875" s="204"/>
      <c r="BM875" s="204"/>
      <c r="BQ875" s="151"/>
      <c r="BR875" s="151"/>
      <c r="BS875" s="151"/>
      <c r="BT875" s="151"/>
    </row>
    <row r="876" customFormat="false" ht="12.75" hidden="false" customHeight="false" outlineLevel="0" collapsed="false">
      <c r="D876" s="142"/>
      <c r="E876" s="142"/>
      <c r="T876" s="143"/>
      <c r="AU876" s="146"/>
      <c r="AZ876" s="155"/>
      <c r="BF876" s="155"/>
      <c r="BG876" s="155"/>
      <c r="BH876" s="155"/>
      <c r="BI876" s="153"/>
      <c r="BL876" s="204"/>
      <c r="BM876" s="204"/>
      <c r="BQ876" s="151"/>
      <c r="BR876" s="151"/>
      <c r="BS876" s="151"/>
      <c r="BT876" s="151"/>
    </row>
    <row r="877" customFormat="false" ht="12.75" hidden="false" customHeight="false" outlineLevel="0" collapsed="false">
      <c r="D877" s="142"/>
      <c r="E877" s="142"/>
      <c r="T877" s="143"/>
      <c r="AU877" s="146"/>
      <c r="AZ877" s="155"/>
      <c r="BF877" s="155"/>
      <c r="BG877" s="155"/>
      <c r="BH877" s="155"/>
      <c r="BI877" s="153"/>
      <c r="BL877" s="204"/>
      <c r="BM877" s="204"/>
      <c r="BQ877" s="151"/>
      <c r="BR877" s="151"/>
      <c r="BS877" s="151"/>
      <c r="BT877" s="151"/>
    </row>
    <row r="878" customFormat="false" ht="12.75" hidden="false" customHeight="false" outlineLevel="0" collapsed="false">
      <c r="D878" s="142"/>
      <c r="E878" s="142"/>
      <c r="T878" s="143"/>
      <c r="AU878" s="146"/>
      <c r="AZ878" s="155"/>
      <c r="BF878" s="155"/>
      <c r="BG878" s="155"/>
      <c r="BH878" s="155"/>
      <c r="BI878" s="153"/>
      <c r="BL878" s="204"/>
      <c r="BM878" s="204"/>
      <c r="BQ878" s="151"/>
      <c r="BR878" s="151"/>
      <c r="BS878" s="151"/>
      <c r="BT878" s="151"/>
    </row>
    <row r="879" customFormat="false" ht="12.75" hidden="false" customHeight="false" outlineLevel="0" collapsed="false">
      <c r="D879" s="142"/>
      <c r="E879" s="142"/>
      <c r="T879" s="143"/>
      <c r="AU879" s="146"/>
      <c r="AZ879" s="155"/>
      <c r="BF879" s="155"/>
      <c r="BG879" s="155"/>
      <c r="BH879" s="155"/>
      <c r="BI879" s="153"/>
      <c r="BL879" s="204"/>
      <c r="BM879" s="204"/>
      <c r="BQ879" s="151"/>
      <c r="BR879" s="151"/>
      <c r="BS879" s="151"/>
      <c r="BT879" s="151"/>
    </row>
    <row r="880" customFormat="false" ht="12.75" hidden="false" customHeight="false" outlineLevel="0" collapsed="false">
      <c r="D880" s="142"/>
      <c r="E880" s="142"/>
      <c r="T880" s="143"/>
      <c r="AU880" s="146"/>
      <c r="AZ880" s="155"/>
      <c r="BF880" s="155"/>
      <c r="BG880" s="155"/>
      <c r="BH880" s="155"/>
      <c r="BI880" s="153"/>
      <c r="BL880" s="204"/>
      <c r="BM880" s="204"/>
      <c r="BQ880" s="151"/>
      <c r="BR880" s="151"/>
      <c r="BS880" s="151"/>
      <c r="BT880" s="151"/>
    </row>
    <row r="881" customFormat="false" ht="12.75" hidden="false" customHeight="false" outlineLevel="0" collapsed="false">
      <c r="D881" s="142"/>
      <c r="E881" s="142"/>
      <c r="T881" s="143"/>
      <c r="AU881" s="146"/>
      <c r="AZ881" s="155"/>
      <c r="BF881" s="155"/>
      <c r="BG881" s="155"/>
      <c r="BH881" s="155"/>
      <c r="BI881" s="153"/>
      <c r="BL881" s="204"/>
      <c r="BM881" s="204"/>
      <c r="BQ881" s="151"/>
      <c r="BR881" s="151"/>
      <c r="BS881" s="151"/>
      <c r="BT881" s="151"/>
    </row>
    <row r="882" customFormat="false" ht="12.75" hidden="false" customHeight="false" outlineLevel="0" collapsed="false">
      <c r="D882" s="142"/>
      <c r="E882" s="142"/>
      <c r="T882" s="143"/>
      <c r="AU882" s="146"/>
      <c r="AZ882" s="155"/>
      <c r="BF882" s="155"/>
      <c r="BG882" s="155"/>
      <c r="BH882" s="155"/>
      <c r="BI882" s="153"/>
      <c r="BL882" s="204"/>
      <c r="BM882" s="204"/>
      <c r="BQ882" s="151"/>
      <c r="BR882" s="151"/>
      <c r="BS882" s="151"/>
      <c r="BT882" s="151"/>
    </row>
    <row r="883" customFormat="false" ht="12.75" hidden="false" customHeight="false" outlineLevel="0" collapsed="false">
      <c r="D883" s="142"/>
      <c r="E883" s="142"/>
      <c r="T883" s="143"/>
      <c r="AU883" s="146"/>
      <c r="AZ883" s="155"/>
      <c r="BF883" s="155"/>
      <c r="BG883" s="155"/>
      <c r="BH883" s="155"/>
      <c r="BI883" s="153"/>
      <c r="BL883" s="204"/>
      <c r="BM883" s="204"/>
      <c r="BQ883" s="151"/>
      <c r="BR883" s="151"/>
      <c r="BS883" s="151"/>
      <c r="BT883" s="151"/>
    </row>
    <row r="884" customFormat="false" ht="12.75" hidden="false" customHeight="false" outlineLevel="0" collapsed="false">
      <c r="D884" s="142"/>
      <c r="E884" s="142"/>
      <c r="T884" s="143"/>
      <c r="AU884" s="146"/>
      <c r="AZ884" s="155"/>
      <c r="BF884" s="155"/>
      <c r="BG884" s="155"/>
      <c r="BH884" s="155"/>
      <c r="BI884" s="153"/>
      <c r="BL884" s="204"/>
      <c r="BM884" s="204"/>
      <c r="BQ884" s="151"/>
      <c r="BR884" s="151"/>
      <c r="BS884" s="151"/>
      <c r="BT884" s="151"/>
    </row>
    <row r="885" customFormat="false" ht="12.75" hidden="false" customHeight="false" outlineLevel="0" collapsed="false">
      <c r="D885" s="142"/>
      <c r="E885" s="142"/>
      <c r="T885" s="143"/>
      <c r="AU885" s="146"/>
      <c r="AZ885" s="155"/>
      <c r="BF885" s="155"/>
      <c r="BG885" s="155"/>
      <c r="BH885" s="155"/>
      <c r="BI885" s="153"/>
      <c r="BL885" s="204"/>
      <c r="BM885" s="204"/>
      <c r="BQ885" s="151"/>
      <c r="BR885" s="151"/>
      <c r="BS885" s="151"/>
      <c r="BT885" s="151"/>
    </row>
    <row r="886" customFormat="false" ht="12.75" hidden="false" customHeight="false" outlineLevel="0" collapsed="false">
      <c r="D886" s="142"/>
      <c r="E886" s="142"/>
      <c r="T886" s="143"/>
      <c r="AU886" s="146"/>
      <c r="AZ886" s="155"/>
      <c r="BF886" s="155"/>
      <c r="BG886" s="155"/>
      <c r="BH886" s="155"/>
      <c r="BI886" s="153"/>
      <c r="BL886" s="204"/>
      <c r="BM886" s="204"/>
      <c r="BQ886" s="151"/>
      <c r="BR886" s="151"/>
      <c r="BS886" s="151"/>
      <c r="BT886" s="151"/>
    </row>
    <row r="887" customFormat="false" ht="12.75" hidden="false" customHeight="false" outlineLevel="0" collapsed="false">
      <c r="D887" s="142"/>
      <c r="E887" s="142"/>
      <c r="T887" s="143"/>
      <c r="AU887" s="146"/>
      <c r="AZ887" s="155"/>
      <c r="BF887" s="155"/>
      <c r="BG887" s="155"/>
      <c r="BH887" s="155"/>
      <c r="BI887" s="153"/>
      <c r="BL887" s="204"/>
      <c r="BM887" s="204"/>
      <c r="BQ887" s="151"/>
      <c r="BR887" s="151"/>
      <c r="BS887" s="151"/>
      <c r="BT887" s="151"/>
    </row>
    <row r="888" customFormat="false" ht="12.75" hidden="false" customHeight="false" outlineLevel="0" collapsed="false">
      <c r="D888" s="142"/>
      <c r="E888" s="142"/>
      <c r="T888" s="143"/>
      <c r="AU888" s="146"/>
      <c r="AZ888" s="155"/>
      <c r="BF888" s="155"/>
      <c r="BG888" s="155"/>
      <c r="BH888" s="155"/>
      <c r="BI888" s="153"/>
      <c r="BL888" s="204"/>
      <c r="BM888" s="204"/>
      <c r="BQ888" s="151"/>
      <c r="BR888" s="151"/>
      <c r="BS888" s="151"/>
      <c r="BT888" s="151"/>
    </row>
    <row r="889" customFormat="false" ht="12.75" hidden="false" customHeight="false" outlineLevel="0" collapsed="false">
      <c r="D889" s="142"/>
      <c r="E889" s="142"/>
      <c r="T889" s="143"/>
      <c r="AU889" s="146"/>
      <c r="AZ889" s="155"/>
      <c r="BF889" s="155"/>
      <c r="BG889" s="155"/>
      <c r="BH889" s="155"/>
      <c r="BI889" s="153"/>
      <c r="BL889" s="204"/>
      <c r="BM889" s="204"/>
      <c r="BQ889" s="151"/>
      <c r="BR889" s="151"/>
      <c r="BS889" s="151"/>
      <c r="BT889" s="151"/>
    </row>
    <row r="890" customFormat="false" ht="12.75" hidden="false" customHeight="false" outlineLevel="0" collapsed="false">
      <c r="D890" s="142"/>
      <c r="E890" s="142"/>
      <c r="T890" s="143"/>
      <c r="AU890" s="146"/>
      <c r="AZ890" s="155"/>
      <c r="BF890" s="155"/>
      <c r="BG890" s="155"/>
      <c r="BH890" s="155"/>
      <c r="BI890" s="153"/>
      <c r="BL890" s="204"/>
      <c r="BM890" s="204"/>
      <c r="BQ890" s="151"/>
      <c r="BR890" s="151"/>
      <c r="BS890" s="151"/>
      <c r="BT890" s="151"/>
    </row>
    <row r="891" customFormat="false" ht="12.75" hidden="false" customHeight="false" outlineLevel="0" collapsed="false">
      <c r="D891" s="142"/>
      <c r="E891" s="142"/>
      <c r="T891" s="143"/>
      <c r="AU891" s="146"/>
      <c r="AZ891" s="155"/>
      <c r="BF891" s="155"/>
      <c r="BG891" s="155"/>
      <c r="BH891" s="155"/>
      <c r="BI891" s="153"/>
      <c r="BL891" s="204"/>
      <c r="BM891" s="204"/>
      <c r="BQ891" s="151"/>
      <c r="BR891" s="151"/>
      <c r="BS891" s="151"/>
      <c r="BT891" s="151"/>
    </row>
    <row r="892" customFormat="false" ht="12.75" hidden="false" customHeight="false" outlineLevel="0" collapsed="false">
      <c r="D892" s="142"/>
      <c r="E892" s="142"/>
      <c r="T892" s="143"/>
      <c r="AU892" s="146"/>
      <c r="AZ892" s="155"/>
      <c r="BF892" s="155"/>
      <c r="BG892" s="155"/>
      <c r="BH892" s="155"/>
      <c r="BI892" s="153"/>
      <c r="BL892" s="204"/>
      <c r="BM892" s="204"/>
      <c r="BQ892" s="151"/>
      <c r="BR892" s="151"/>
      <c r="BS892" s="151"/>
      <c r="BT892" s="151"/>
    </row>
    <row r="893" customFormat="false" ht="12.75" hidden="false" customHeight="false" outlineLevel="0" collapsed="false">
      <c r="D893" s="142"/>
      <c r="E893" s="142"/>
      <c r="T893" s="143"/>
      <c r="AU893" s="146"/>
      <c r="AZ893" s="155"/>
      <c r="BF893" s="155"/>
      <c r="BG893" s="155"/>
      <c r="BH893" s="155"/>
      <c r="BI893" s="153"/>
      <c r="BL893" s="204"/>
      <c r="BM893" s="204"/>
      <c r="BQ893" s="151"/>
      <c r="BR893" s="151"/>
      <c r="BS893" s="151"/>
      <c r="BT893" s="151"/>
    </row>
    <row r="894" customFormat="false" ht="12.75" hidden="false" customHeight="false" outlineLevel="0" collapsed="false">
      <c r="D894" s="142"/>
      <c r="E894" s="142"/>
      <c r="T894" s="143"/>
      <c r="AU894" s="146"/>
      <c r="AZ894" s="155"/>
      <c r="BF894" s="155"/>
      <c r="BG894" s="155"/>
      <c r="BH894" s="155"/>
      <c r="BI894" s="153"/>
      <c r="BL894" s="204"/>
      <c r="BM894" s="204"/>
      <c r="BQ894" s="151"/>
      <c r="BR894" s="151"/>
      <c r="BS894" s="151"/>
      <c r="BT894" s="151"/>
    </row>
    <row r="895" customFormat="false" ht="12.75" hidden="false" customHeight="false" outlineLevel="0" collapsed="false">
      <c r="D895" s="142"/>
      <c r="E895" s="142"/>
      <c r="T895" s="143"/>
      <c r="AU895" s="146"/>
      <c r="AZ895" s="155"/>
      <c r="BF895" s="155"/>
      <c r="BG895" s="155"/>
      <c r="BH895" s="155"/>
      <c r="BI895" s="153"/>
      <c r="BL895" s="204"/>
      <c r="BM895" s="204"/>
      <c r="BQ895" s="151"/>
      <c r="BR895" s="151"/>
      <c r="BS895" s="151"/>
      <c r="BT895" s="151"/>
    </row>
    <row r="896" customFormat="false" ht="12.75" hidden="false" customHeight="false" outlineLevel="0" collapsed="false">
      <c r="D896" s="142"/>
      <c r="E896" s="142"/>
      <c r="T896" s="143"/>
      <c r="AU896" s="146"/>
      <c r="AZ896" s="155"/>
      <c r="BF896" s="155"/>
      <c r="BG896" s="155"/>
      <c r="BH896" s="155"/>
      <c r="BI896" s="153"/>
      <c r="BL896" s="204"/>
      <c r="BM896" s="204"/>
      <c r="BQ896" s="151"/>
      <c r="BR896" s="151"/>
      <c r="BS896" s="151"/>
      <c r="BT896" s="151"/>
    </row>
    <row r="897" customFormat="false" ht="12.75" hidden="false" customHeight="false" outlineLevel="0" collapsed="false">
      <c r="D897" s="142"/>
      <c r="E897" s="142"/>
      <c r="T897" s="143"/>
      <c r="AU897" s="146"/>
      <c r="AZ897" s="155"/>
      <c r="BF897" s="155"/>
      <c r="BG897" s="155"/>
      <c r="BH897" s="155"/>
      <c r="BI897" s="153"/>
      <c r="BL897" s="204"/>
      <c r="BM897" s="204"/>
      <c r="BQ897" s="151"/>
      <c r="BR897" s="151"/>
      <c r="BS897" s="151"/>
      <c r="BT897" s="151"/>
    </row>
    <row r="898" customFormat="false" ht="12.75" hidden="false" customHeight="false" outlineLevel="0" collapsed="false">
      <c r="D898" s="142"/>
      <c r="E898" s="142"/>
      <c r="T898" s="143"/>
      <c r="AU898" s="146"/>
      <c r="AZ898" s="155"/>
      <c r="BF898" s="155"/>
      <c r="BG898" s="155"/>
      <c r="BH898" s="155"/>
      <c r="BI898" s="153"/>
      <c r="BL898" s="204"/>
      <c r="BM898" s="204"/>
      <c r="BQ898" s="151"/>
      <c r="BR898" s="151"/>
      <c r="BS898" s="151"/>
      <c r="BT898" s="151"/>
    </row>
    <row r="899" customFormat="false" ht="12.75" hidden="false" customHeight="false" outlineLevel="0" collapsed="false">
      <c r="D899" s="142"/>
      <c r="E899" s="142"/>
      <c r="T899" s="143"/>
      <c r="AU899" s="146"/>
      <c r="AZ899" s="155"/>
      <c r="BF899" s="155"/>
      <c r="BG899" s="155"/>
      <c r="BH899" s="155"/>
      <c r="BI899" s="153"/>
      <c r="BL899" s="204"/>
      <c r="BM899" s="204"/>
      <c r="BQ899" s="151"/>
      <c r="BR899" s="151"/>
      <c r="BS899" s="151"/>
      <c r="BT899" s="151"/>
    </row>
    <row r="900" customFormat="false" ht="12.75" hidden="false" customHeight="false" outlineLevel="0" collapsed="false">
      <c r="D900" s="142"/>
      <c r="E900" s="142"/>
      <c r="T900" s="143"/>
      <c r="AU900" s="146"/>
      <c r="AZ900" s="155"/>
      <c r="BF900" s="155"/>
      <c r="BG900" s="155"/>
      <c r="BH900" s="155"/>
      <c r="BI900" s="153"/>
      <c r="BL900" s="204"/>
      <c r="BM900" s="204"/>
      <c r="BQ900" s="151"/>
      <c r="BR900" s="151"/>
      <c r="BS900" s="151"/>
      <c r="BT900" s="151"/>
    </row>
    <row r="901" customFormat="false" ht="12.75" hidden="false" customHeight="false" outlineLevel="0" collapsed="false">
      <c r="D901" s="142"/>
      <c r="E901" s="142"/>
      <c r="T901" s="143"/>
      <c r="AU901" s="146"/>
      <c r="AZ901" s="155"/>
      <c r="BF901" s="155"/>
      <c r="BG901" s="155"/>
      <c r="BH901" s="155"/>
      <c r="BI901" s="153"/>
      <c r="BL901" s="204"/>
      <c r="BM901" s="204"/>
      <c r="BQ901" s="151"/>
      <c r="BR901" s="151"/>
      <c r="BS901" s="151"/>
      <c r="BT901" s="151"/>
    </row>
    <row r="902" customFormat="false" ht="12.75" hidden="false" customHeight="false" outlineLevel="0" collapsed="false">
      <c r="D902" s="142"/>
      <c r="E902" s="142"/>
      <c r="T902" s="143"/>
      <c r="AU902" s="146"/>
      <c r="AZ902" s="155"/>
      <c r="BF902" s="155"/>
      <c r="BG902" s="155"/>
      <c r="BH902" s="155"/>
      <c r="BI902" s="153"/>
      <c r="BL902" s="204"/>
      <c r="BM902" s="204"/>
      <c r="BQ902" s="151"/>
      <c r="BR902" s="151"/>
      <c r="BS902" s="151"/>
      <c r="BT902" s="151"/>
    </row>
    <row r="903" customFormat="false" ht="12.75" hidden="false" customHeight="false" outlineLevel="0" collapsed="false">
      <c r="D903" s="142"/>
      <c r="E903" s="142"/>
      <c r="T903" s="143"/>
      <c r="AU903" s="146"/>
      <c r="AZ903" s="155"/>
      <c r="BF903" s="155"/>
      <c r="BG903" s="155"/>
      <c r="BH903" s="155"/>
      <c r="BI903" s="153"/>
      <c r="BL903" s="204"/>
      <c r="BM903" s="204"/>
      <c r="BQ903" s="151"/>
      <c r="BR903" s="151"/>
      <c r="BS903" s="151"/>
      <c r="BT903" s="151"/>
    </row>
    <row r="904" customFormat="false" ht="12.75" hidden="false" customHeight="false" outlineLevel="0" collapsed="false">
      <c r="D904" s="142"/>
      <c r="E904" s="142"/>
      <c r="T904" s="143"/>
      <c r="AU904" s="146"/>
      <c r="AZ904" s="155"/>
      <c r="BF904" s="155"/>
      <c r="BG904" s="155"/>
      <c r="BH904" s="155"/>
      <c r="BI904" s="153"/>
      <c r="BL904" s="204"/>
      <c r="BM904" s="204"/>
      <c r="BQ904" s="151"/>
      <c r="BR904" s="151"/>
      <c r="BS904" s="151"/>
      <c r="BT904" s="151"/>
    </row>
    <row r="905" customFormat="false" ht="12.75" hidden="false" customHeight="false" outlineLevel="0" collapsed="false">
      <c r="D905" s="142"/>
      <c r="E905" s="142"/>
      <c r="T905" s="143"/>
      <c r="AU905" s="146"/>
      <c r="AZ905" s="155"/>
      <c r="BF905" s="155"/>
      <c r="BG905" s="155"/>
      <c r="BH905" s="155"/>
      <c r="BI905" s="153"/>
      <c r="BL905" s="204"/>
      <c r="BM905" s="204"/>
      <c r="BQ905" s="151"/>
      <c r="BR905" s="151"/>
      <c r="BS905" s="151"/>
      <c r="BT905" s="151"/>
    </row>
    <row r="906" customFormat="false" ht="12.75" hidden="false" customHeight="false" outlineLevel="0" collapsed="false">
      <c r="D906" s="142"/>
      <c r="E906" s="142"/>
      <c r="T906" s="143"/>
      <c r="AU906" s="146"/>
      <c r="AZ906" s="155"/>
      <c r="BF906" s="155"/>
      <c r="BG906" s="155"/>
      <c r="BH906" s="155"/>
      <c r="BI906" s="153"/>
      <c r="BL906" s="204"/>
      <c r="BM906" s="204"/>
      <c r="BQ906" s="151"/>
      <c r="BR906" s="151"/>
      <c r="BS906" s="151"/>
      <c r="BT906" s="151"/>
    </row>
    <row r="907" customFormat="false" ht="12.75" hidden="false" customHeight="false" outlineLevel="0" collapsed="false">
      <c r="D907" s="142"/>
      <c r="E907" s="142"/>
      <c r="T907" s="143"/>
      <c r="AU907" s="146"/>
      <c r="AZ907" s="155"/>
      <c r="BF907" s="155"/>
      <c r="BG907" s="155"/>
      <c r="BH907" s="155"/>
      <c r="BI907" s="153"/>
      <c r="BL907" s="204"/>
      <c r="BM907" s="204"/>
      <c r="BQ907" s="151"/>
      <c r="BR907" s="151"/>
      <c r="BS907" s="151"/>
      <c r="BT907" s="151"/>
    </row>
    <row r="908" customFormat="false" ht="12.75" hidden="false" customHeight="false" outlineLevel="0" collapsed="false">
      <c r="D908" s="142"/>
      <c r="E908" s="142"/>
      <c r="T908" s="143"/>
      <c r="AU908" s="146"/>
      <c r="AZ908" s="155"/>
      <c r="BF908" s="155"/>
      <c r="BG908" s="155"/>
      <c r="BH908" s="155"/>
      <c r="BI908" s="153"/>
      <c r="BL908" s="204"/>
      <c r="BM908" s="204"/>
      <c r="BQ908" s="151"/>
      <c r="BR908" s="151"/>
      <c r="BS908" s="151"/>
      <c r="BT908" s="151"/>
    </row>
    <row r="909" customFormat="false" ht="12.75" hidden="false" customHeight="false" outlineLevel="0" collapsed="false">
      <c r="D909" s="142"/>
      <c r="E909" s="142"/>
      <c r="T909" s="143"/>
      <c r="AU909" s="146"/>
      <c r="AZ909" s="155"/>
      <c r="BF909" s="155"/>
      <c r="BG909" s="155"/>
      <c r="BH909" s="155"/>
      <c r="BI909" s="153"/>
      <c r="BL909" s="204"/>
      <c r="BM909" s="204"/>
      <c r="BQ909" s="151"/>
      <c r="BR909" s="151"/>
      <c r="BS909" s="151"/>
      <c r="BT909" s="151"/>
    </row>
    <row r="910" customFormat="false" ht="12.75" hidden="false" customHeight="false" outlineLevel="0" collapsed="false">
      <c r="D910" s="142"/>
      <c r="E910" s="142"/>
      <c r="T910" s="143"/>
      <c r="AU910" s="146"/>
      <c r="AZ910" s="155"/>
      <c r="BF910" s="155"/>
      <c r="BG910" s="155"/>
      <c r="BH910" s="155"/>
      <c r="BI910" s="153"/>
      <c r="BL910" s="204"/>
      <c r="BM910" s="204"/>
      <c r="BQ910" s="151"/>
      <c r="BR910" s="151"/>
      <c r="BS910" s="151"/>
      <c r="BT910" s="151"/>
    </row>
    <row r="911" customFormat="false" ht="12.75" hidden="false" customHeight="false" outlineLevel="0" collapsed="false">
      <c r="D911" s="142"/>
      <c r="E911" s="142"/>
      <c r="T911" s="143"/>
      <c r="AU911" s="146"/>
      <c r="AZ911" s="155"/>
      <c r="BF911" s="155"/>
      <c r="BG911" s="155"/>
      <c r="BH911" s="155"/>
      <c r="BI911" s="153"/>
      <c r="BL911" s="204"/>
      <c r="BM911" s="204"/>
      <c r="BQ911" s="151"/>
      <c r="BR911" s="151"/>
      <c r="BS911" s="151"/>
      <c r="BT911" s="151"/>
    </row>
    <row r="912" customFormat="false" ht="12.75" hidden="false" customHeight="false" outlineLevel="0" collapsed="false">
      <c r="D912" s="142"/>
      <c r="E912" s="142"/>
      <c r="T912" s="143"/>
      <c r="AU912" s="146"/>
      <c r="AZ912" s="155"/>
      <c r="BF912" s="155"/>
      <c r="BG912" s="155"/>
      <c r="BH912" s="155"/>
      <c r="BI912" s="153"/>
      <c r="BL912" s="204"/>
      <c r="BM912" s="204"/>
      <c r="BQ912" s="151"/>
      <c r="BR912" s="151"/>
      <c r="BS912" s="151"/>
      <c r="BT912" s="151"/>
    </row>
    <row r="913" customFormat="false" ht="12.75" hidden="false" customHeight="false" outlineLevel="0" collapsed="false">
      <c r="D913" s="142"/>
      <c r="E913" s="142"/>
      <c r="T913" s="143"/>
      <c r="AU913" s="146"/>
      <c r="AZ913" s="155"/>
      <c r="BF913" s="155"/>
      <c r="BG913" s="155"/>
      <c r="BH913" s="155"/>
      <c r="BI913" s="153"/>
      <c r="BL913" s="204"/>
      <c r="BM913" s="204"/>
      <c r="BQ913" s="151"/>
      <c r="BR913" s="151"/>
      <c r="BS913" s="151"/>
      <c r="BT913" s="151"/>
    </row>
    <row r="914" customFormat="false" ht="12.75" hidden="false" customHeight="false" outlineLevel="0" collapsed="false">
      <c r="D914" s="142"/>
      <c r="E914" s="142"/>
      <c r="T914" s="143"/>
      <c r="AU914" s="146"/>
      <c r="AZ914" s="155"/>
      <c r="BF914" s="155"/>
      <c r="BG914" s="155"/>
      <c r="BH914" s="155"/>
      <c r="BI914" s="153"/>
      <c r="BL914" s="204"/>
      <c r="BM914" s="204"/>
      <c r="BQ914" s="151"/>
      <c r="BR914" s="151"/>
      <c r="BS914" s="151"/>
      <c r="BT914" s="151"/>
    </row>
    <row r="915" customFormat="false" ht="12.75" hidden="false" customHeight="false" outlineLevel="0" collapsed="false">
      <c r="D915" s="142"/>
      <c r="E915" s="142"/>
      <c r="T915" s="143"/>
      <c r="AU915" s="146"/>
      <c r="AZ915" s="155"/>
      <c r="BF915" s="155"/>
      <c r="BG915" s="155"/>
      <c r="BH915" s="155"/>
      <c r="BI915" s="153"/>
      <c r="BL915" s="204"/>
      <c r="BM915" s="204"/>
      <c r="BQ915" s="151"/>
      <c r="BR915" s="151"/>
      <c r="BS915" s="151"/>
      <c r="BT915" s="151"/>
    </row>
    <row r="916" customFormat="false" ht="12.75" hidden="false" customHeight="false" outlineLevel="0" collapsed="false">
      <c r="D916" s="142"/>
      <c r="E916" s="142"/>
      <c r="T916" s="143"/>
      <c r="AU916" s="146"/>
      <c r="AZ916" s="155"/>
      <c r="BF916" s="155"/>
      <c r="BG916" s="155"/>
      <c r="BH916" s="155"/>
      <c r="BI916" s="153"/>
      <c r="BL916" s="204"/>
      <c r="BM916" s="204"/>
      <c r="BQ916" s="151"/>
      <c r="BR916" s="151"/>
      <c r="BS916" s="151"/>
      <c r="BT916" s="151"/>
    </row>
    <row r="917" customFormat="false" ht="12.75" hidden="false" customHeight="false" outlineLevel="0" collapsed="false">
      <c r="D917" s="142"/>
      <c r="E917" s="142"/>
      <c r="T917" s="143"/>
      <c r="AU917" s="146"/>
      <c r="AZ917" s="155"/>
      <c r="BF917" s="155"/>
      <c r="BG917" s="155"/>
      <c r="BH917" s="155"/>
      <c r="BI917" s="153"/>
      <c r="BL917" s="204"/>
      <c r="BM917" s="204"/>
      <c r="BQ917" s="151"/>
      <c r="BR917" s="151"/>
      <c r="BS917" s="151"/>
      <c r="BT917" s="151"/>
    </row>
    <row r="918" customFormat="false" ht="12.75" hidden="false" customHeight="false" outlineLevel="0" collapsed="false">
      <c r="D918" s="142"/>
      <c r="E918" s="142"/>
      <c r="T918" s="143"/>
      <c r="AU918" s="146"/>
      <c r="AZ918" s="155"/>
      <c r="BF918" s="155"/>
      <c r="BG918" s="155"/>
      <c r="BH918" s="155"/>
      <c r="BI918" s="153"/>
      <c r="BL918" s="204"/>
      <c r="BM918" s="204"/>
      <c r="BQ918" s="151"/>
      <c r="BR918" s="151"/>
      <c r="BS918" s="151"/>
      <c r="BT918" s="151"/>
    </row>
    <row r="919" customFormat="false" ht="12.75" hidden="false" customHeight="false" outlineLevel="0" collapsed="false">
      <c r="D919" s="142"/>
      <c r="E919" s="142"/>
      <c r="T919" s="143"/>
      <c r="AU919" s="146"/>
      <c r="AZ919" s="155"/>
      <c r="BF919" s="155"/>
      <c r="BG919" s="155"/>
      <c r="BH919" s="155"/>
      <c r="BI919" s="153"/>
      <c r="BL919" s="204"/>
      <c r="BM919" s="204"/>
      <c r="BQ919" s="151"/>
      <c r="BR919" s="151"/>
      <c r="BS919" s="151"/>
      <c r="BT919" s="151"/>
    </row>
    <row r="920" customFormat="false" ht="12.75" hidden="false" customHeight="false" outlineLevel="0" collapsed="false">
      <c r="D920" s="142"/>
      <c r="E920" s="142"/>
      <c r="T920" s="143"/>
      <c r="AU920" s="146"/>
      <c r="AZ920" s="155"/>
      <c r="BF920" s="155"/>
      <c r="BG920" s="155"/>
      <c r="BH920" s="155"/>
      <c r="BI920" s="153"/>
      <c r="BL920" s="204"/>
      <c r="BM920" s="204"/>
      <c r="BQ920" s="151"/>
      <c r="BR920" s="151"/>
      <c r="BS920" s="151"/>
      <c r="BT920" s="151"/>
    </row>
    <row r="921" customFormat="false" ht="12.75" hidden="false" customHeight="false" outlineLevel="0" collapsed="false">
      <c r="D921" s="142"/>
      <c r="E921" s="142"/>
      <c r="T921" s="143"/>
      <c r="AU921" s="146"/>
      <c r="AZ921" s="155"/>
      <c r="BF921" s="155"/>
      <c r="BG921" s="155"/>
      <c r="BH921" s="155"/>
      <c r="BI921" s="153"/>
      <c r="BL921" s="204"/>
      <c r="BM921" s="204"/>
      <c r="BQ921" s="151"/>
      <c r="BR921" s="151"/>
      <c r="BS921" s="151"/>
      <c r="BT921" s="151"/>
    </row>
    <row r="922" customFormat="false" ht="12.75" hidden="false" customHeight="false" outlineLevel="0" collapsed="false">
      <c r="D922" s="142"/>
      <c r="E922" s="142"/>
      <c r="T922" s="143"/>
      <c r="AU922" s="146"/>
      <c r="AZ922" s="155"/>
      <c r="BF922" s="155"/>
      <c r="BG922" s="155"/>
      <c r="BH922" s="155"/>
      <c r="BI922" s="153"/>
      <c r="BL922" s="204"/>
      <c r="BM922" s="204"/>
      <c r="BQ922" s="151"/>
      <c r="BR922" s="151"/>
      <c r="BS922" s="151"/>
      <c r="BT922" s="151"/>
    </row>
    <row r="923" customFormat="false" ht="12.75" hidden="false" customHeight="false" outlineLevel="0" collapsed="false">
      <c r="D923" s="142"/>
      <c r="E923" s="142"/>
      <c r="T923" s="143"/>
      <c r="AU923" s="146"/>
      <c r="AZ923" s="155"/>
      <c r="BF923" s="155"/>
      <c r="BG923" s="155"/>
      <c r="BH923" s="155"/>
      <c r="BI923" s="153"/>
      <c r="BL923" s="204"/>
      <c r="BM923" s="204"/>
      <c r="BQ923" s="151"/>
      <c r="BR923" s="151"/>
      <c r="BS923" s="151"/>
      <c r="BT923" s="151"/>
    </row>
    <row r="924" customFormat="false" ht="12.75" hidden="false" customHeight="false" outlineLevel="0" collapsed="false">
      <c r="D924" s="142"/>
      <c r="E924" s="142"/>
      <c r="T924" s="143"/>
      <c r="AU924" s="146"/>
      <c r="AZ924" s="155"/>
      <c r="BF924" s="155"/>
      <c r="BG924" s="155"/>
      <c r="BH924" s="155"/>
      <c r="BI924" s="153"/>
      <c r="BL924" s="204"/>
      <c r="BM924" s="204"/>
      <c r="BQ924" s="151"/>
      <c r="BR924" s="151"/>
      <c r="BS924" s="151"/>
      <c r="BT924" s="151"/>
    </row>
    <row r="925" customFormat="false" ht="12.75" hidden="false" customHeight="false" outlineLevel="0" collapsed="false">
      <c r="D925" s="142"/>
      <c r="E925" s="142"/>
      <c r="T925" s="143"/>
      <c r="AU925" s="146"/>
      <c r="AZ925" s="155"/>
      <c r="BF925" s="155"/>
      <c r="BG925" s="155"/>
      <c r="BH925" s="155"/>
      <c r="BI925" s="153"/>
      <c r="BL925" s="204"/>
      <c r="BM925" s="204"/>
      <c r="BQ925" s="151"/>
      <c r="BR925" s="151"/>
      <c r="BS925" s="151"/>
      <c r="BT925" s="151"/>
    </row>
    <row r="926" customFormat="false" ht="12.75" hidden="false" customHeight="false" outlineLevel="0" collapsed="false">
      <c r="D926" s="142"/>
      <c r="E926" s="142"/>
      <c r="T926" s="143"/>
      <c r="AU926" s="146"/>
      <c r="AZ926" s="155"/>
      <c r="BF926" s="155"/>
      <c r="BG926" s="155"/>
      <c r="BH926" s="155"/>
      <c r="BI926" s="153"/>
      <c r="BL926" s="204"/>
      <c r="BM926" s="204"/>
      <c r="BQ926" s="151"/>
      <c r="BR926" s="151"/>
      <c r="BS926" s="151"/>
      <c r="BT926" s="151"/>
    </row>
    <row r="927" customFormat="false" ht="12.75" hidden="false" customHeight="false" outlineLevel="0" collapsed="false">
      <c r="D927" s="142"/>
      <c r="E927" s="142"/>
      <c r="T927" s="143"/>
      <c r="AU927" s="146"/>
      <c r="AZ927" s="155"/>
      <c r="BF927" s="155"/>
      <c r="BG927" s="155"/>
      <c r="BH927" s="155"/>
      <c r="BI927" s="153"/>
      <c r="BL927" s="204"/>
      <c r="BM927" s="204"/>
      <c r="BQ927" s="151"/>
      <c r="BR927" s="151"/>
      <c r="BS927" s="151"/>
      <c r="BT927" s="151"/>
    </row>
    <row r="928" customFormat="false" ht="12.75" hidden="false" customHeight="false" outlineLevel="0" collapsed="false">
      <c r="D928" s="142"/>
      <c r="E928" s="142"/>
      <c r="T928" s="143"/>
      <c r="AU928" s="146"/>
      <c r="AZ928" s="155"/>
      <c r="BF928" s="155"/>
      <c r="BG928" s="155"/>
      <c r="BH928" s="155"/>
      <c r="BI928" s="153"/>
      <c r="BL928" s="204"/>
      <c r="BM928" s="204"/>
      <c r="BQ928" s="151"/>
      <c r="BR928" s="151"/>
      <c r="BS928" s="151"/>
      <c r="BT928" s="151"/>
    </row>
    <row r="929" customFormat="false" ht="12.75" hidden="false" customHeight="false" outlineLevel="0" collapsed="false">
      <c r="D929" s="142"/>
      <c r="E929" s="142"/>
      <c r="T929" s="143"/>
      <c r="AU929" s="146"/>
      <c r="AZ929" s="155"/>
      <c r="BF929" s="155"/>
      <c r="BG929" s="155"/>
      <c r="BH929" s="155"/>
      <c r="BI929" s="153"/>
      <c r="BL929" s="204"/>
      <c r="BM929" s="204"/>
      <c r="BQ929" s="151"/>
      <c r="BR929" s="151"/>
      <c r="BS929" s="151"/>
      <c r="BT929" s="151"/>
    </row>
    <row r="930" customFormat="false" ht="12.75" hidden="false" customHeight="false" outlineLevel="0" collapsed="false">
      <c r="D930" s="142"/>
      <c r="E930" s="142"/>
      <c r="T930" s="143"/>
      <c r="AU930" s="146"/>
      <c r="AZ930" s="155"/>
      <c r="BF930" s="155"/>
      <c r="BG930" s="155"/>
      <c r="BH930" s="155"/>
      <c r="BI930" s="153"/>
      <c r="BL930" s="204"/>
      <c r="BM930" s="204"/>
      <c r="BQ930" s="151"/>
      <c r="BR930" s="151"/>
      <c r="BS930" s="151"/>
      <c r="BT930" s="151"/>
    </row>
    <row r="931" customFormat="false" ht="12.75" hidden="false" customHeight="false" outlineLevel="0" collapsed="false">
      <c r="D931" s="142"/>
      <c r="E931" s="142"/>
      <c r="T931" s="143"/>
      <c r="AU931" s="146"/>
      <c r="AZ931" s="155"/>
      <c r="BF931" s="155"/>
      <c r="BG931" s="155"/>
      <c r="BH931" s="155"/>
      <c r="BI931" s="153"/>
      <c r="BL931" s="204"/>
      <c r="BM931" s="204"/>
      <c r="BQ931" s="151"/>
      <c r="BR931" s="151"/>
      <c r="BS931" s="151"/>
      <c r="BT931" s="151"/>
    </row>
    <row r="932" customFormat="false" ht="12.75" hidden="false" customHeight="false" outlineLevel="0" collapsed="false">
      <c r="D932" s="142"/>
      <c r="E932" s="142"/>
      <c r="T932" s="143"/>
      <c r="AU932" s="146"/>
      <c r="AZ932" s="155"/>
      <c r="BF932" s="155"/>
      <c r="BG932" s="155"/>
      <c r="BH932" s="155"/>
      <c r="BI932" s="153"/>
      <c r="BL932" s="204"/>
      <c r="BM932" s="204"/>
      <c r="BQ932" s="151"/>
      <c r="BR932" s="151"/>
      <c r="BS932" s="151"/>
      <c r="BT932" s="151"/>
    </row>
    <row r="933" customFormat="false" ht="12.75" hidden="false" customHeight="false" outlineLevel="0" collapsed="false">
      <c r="D933" s="142"/>
      <c r="E933" s="142"/>
      <c r="T933" s="143"/>
      <c r="AU933" s="146"/>
      <c r="AZ933" s="155"/>
      <c r="BF933" s="155"/>
      <c r="BG933" s="155"/>
      <c r="BH933" s="155"/>
      <c r="BI933" s="153"/>
      <c r="BL933" s="204"/>
      <c r="BM933" s="204"/>
      <c r="BQ933" s="151"/>
      <c r="BR933" s="151"/>
      <c r="BS933" s="151"/>
      <c r="BT933" s="151"/>
    </row>
    <row r="934" customFormat="false" ht="12.75" hidden="false" customHeight="false" outlineLevel="0" collapsed="false">
      <c r="D934" s="142"/>
      <c r="E934" s="142"/>
      <c r="T934" s="143"/>
      <c r="AU934" s="146"/>
      <c r="AZ934" s="155"/>
      <c r="BF934" s="155"/>
      <c r="BG934" s="155"/>
      <c r="BH934" s="155"/>
      <c r="BI934" s="153"/>
      <c r="BL934" s="204"/>
      <c r="BM934" s="204"/>
      <c r="BQ934" s="151"/>
      <c r="BR934" s="151"/>
      <c r="BS934" s="151"/>
      <c r="BT934" s="151"/>
    </row>
    <row r="935" customFormat="false" ht="12.75" hidden="false" customHeight="false" outlineLevel="0" collapsed="false">
      <c r="D935" s="142"/>
      <c r="E935" s="142"/>
      <c r="T935" s="143"/>
      <c r="AU935" s="146"/>
      <c r="AZ935" s="155"/>
      <c r="BF935" s="155"/>
      <c r="BG935" s="155"/>
      <c r="BH935" s="155"/>
      <c r="BI935" s="153"/>
      <c r="BL935" s="204"/>
      <c r="BM935" s="204"/>
      <c r="BQ935" s="151"/>
      <c r="BR935" s="151"/>
      <c r="BS935" s="151"/>
      <c r="BT935" s="151"/>
    </row>
    <row r="936" customFormat="false" ht="12.75" hidden="false" customHeight="false" outlineLevel="0" collapsed="false">
      <c r="D936" s="142"/>
      <c r="E936" s="142"/>
      <c r="T936" s="143"/>
      <c r="AU936" s="146"/>
      <c r="AZ936" s="155"/>
      <c r="BF936" s="155"/>
      <c r="BG936" s="155"/>
      <c r="BH936" s="155"/>
      <c r="BI936" s="153"/>
      <c r="BL936" s="204"/>
      <c r="BM936" s="204"/>
      <c r="BQ936" s="151"/>
      <c r="BR936" s="151"/>
      <c r="BS936" s="151"/>
      <c r="BT936" s="151"/>
    </row>
    <row r="937" customFormat="false" ht="12.75" hidden="false" customHeight="false" outlineLevel="0" collapsed="false">
      <c r="D937" s="142"/>
      <c r="E937" s="142"/>
      <c r="T937" s="143"/>
      <c r="AU937" s="146"/>
      <c r="AZ937" s="155"/>
      <c r="BF937" s="155"/>
      <c r="BG937" s="155"/>
      <c r="BH937" s="155"/>
      <c r="BI937" s="153"/>
      <c r="BL937" s="204"/>
      <c r="BM937" s="204"/>
      <c r="BQ937" s="151"/>
      <c r="BR937" s="151"/>
      <c r="BS937" s="151"/>
      <c r="BT937" s="151"/>
    </row>
    <row r="938" customFormat="false" ht="12.75" hidden="false" customHeight="false" outlineLevel="0" collapsed="false">
      <c r="D938" s="142"/>
      <c r="E938" s="142"/>
      <c r="T938" s="143"/>
      <c r="AU938" s="146"/>
      <c r="AZ938" s="155"/>
      <c r="BF938" s="155"/>
      <c r="BG938" s="155"/>
      <c r="BH938" s="155"/>
      <c r="BI938" s="153"/>
      <c r="BL938" s="204"/>
      <c r="BM938" s="204"/>
      <c r="BQ938" s="151"/>
      <c r="BR938" s="151"/>
      <c r="BS938" s="151"/>
      <c r="BT938"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6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ColWidth="9.0390625" defaultRowHeight="12.75" zeroHeight="false" outlineLevelRow="0" outlineLevelCol="0"/>
  <cols>
    <col collapsed="false" customWidth="true" hidden="false" outlineLevel="0" max="1" min="1" style="120" width="22.86"/>
    <col collapsed="false" customWidth="true" hidden="false" outlineLevel="0" max="3" min="2" style="120" width="21.14"/>
    <col collapsed="false" customWidth="true" hidden="false" outlineLevel="0" max="5" min="5" style="0" width="28.3"/>
    <col collapsed="false" customWidth="true" hidden="false" outlineLevel="0" max="6" min="6" style="0" width="28.98"/>
    <col collapsed="false" customWidth="true" hidden="false" outlineLevel="0" max="7" min="7" style="0" width="6.71"/>
    <col collapsed="false" customWidth="true" hidden="false" outlineLevel="0" max="8" min="8" style="0" width="30.86"/>
    <col collapsed="false" customWidth="true" hidden="false" outlineLevel="0" max="9" min="9" style="0" width="44.14"/>
  </cols>
  <sheetData>
    <row r="1" customFormat="false" ht="33.75" hidden="false" customHeight="false" outlineLevel="0" collapsed="false">
      <c r="A1" s="124" t="s">
        <v>11656</v>
      </c>
      <c r="B1" s="124" t="s">
        <v>11657</v>
      </c>
      <c r="C1" s="124" t="s">
        <v>11730</v>
      </c>
      <c r="D1" s="126" t="s">
        <v>11510</v>
      </c>
    </row>
    <row r="2" customFormat="false" ht="22.5" hidden="false" customHeight="false" outlineLevel="0" collapsed="false">
      <c r="A2" s="130" t="s">
        <v>11659</v>
      </c>
      <c r="B2" s="130" t="s">
        <v>11660</v>
      </c>
      <c r="C2" s="130" t="s">
        <v>11661</v>
      </c>
      <c r="D2" s="132"/>
    </row>
    <row r="3" customFormat="false" ht="36" hidden="false" customHeight="false" outlineLevel="0" collapsed="false">
      <c r="A3" s="137" t="s">
        <v>11941</v>
      </c>
      <c r="B3" s="137" t="s">
        <v>11942</v>
      </c>
      <c r="C3" s="137" t="s">
        <v>11943</v>
      </c>
      <c r="D3" s="138"/>
      <c r="E3" s="208" t="s">
        <v>11665</v>
      </c>
      <c r="F3" s="164" t="s">
        <v>11666</v>
      </c>
      <c r="G3" s="121"/>
      <c r="H3" s="209" t="s">
        <v>11944</v>
      </c>
      <c r="I3" s="210" t="e">
        <f aca="false">+IF(SUM(E:E)=0,"OK","Dati volumi immessi in rete non congruenti")</f>
        <v>#N/A</v>
      </c>
    </row>
    <row r="4" customFormat="false" ht="24" hidden="false" customHeight="false" outlineLevel="0" collapsed="false">
      <c r="A4" s="167"/>
      <c r="B4" s="179"/>
      <c r="E4" s="204" t="e">
        <f aca="false">IF(VLOOKUP(A4,Sorgenti!B:AA,26,FALSE())=0,0,1)</f>
        <v>#N/A</v>
      </c>
      <c r="F4" s="153" t="e">
        <f aca="false">+IF(VLOOKUP(B4,Potabilizzatori!B:BC,54,FALSE())&lt;3,0,1)</f>
        <v>#N/A</v>
      </c>
      <c r="G4" s="121"/>
      <c r="H4" s="165" t="s">
        <v>11668</v>
      </c>
      <c r="I4" s="166" t="e">
        <f aca="false">+IF(SUM(F:F)=0,"OK","Errore: associazione con potabilizzatore non conguente")</f>
        <v>#N/A</v>
      </c>
    </row>
    <row r="5" customFormat="false" ht="15" hidden="false" customHeight="false" outlineLevel="0" collapsed="false">
      <c r="A5" s="167"/>
      <c r="B5" s="179"/>
      <c r="E5" s="204"/>
      <c r="F5" s="153"/>
    </row>
    <row r="6" customFormat="false" ht="15" hidden="false" customHeight="false" outlineLevel="0" collapsed="false">
      <c r="A6" s="167"/>
      <c r="B6" s="179"/>
      <c r="E6" s="204"/>
    </row>
    <row r="7" customFormat="false" ht="15" hidden="false" customHeight="false" outlineLevel="0" collapsed="false">
      <c r="A7" s="167"/>
      <c r="B7" s="179"/>
      <c r="E7" s="204"/>
    </row>
    <row r="8" customFormat="false" ht="15" hidden="false" customHeight="false" outlineLevel="0" collapsed="false">
      <c r="A8" s="167"/>
      <c r="B8" s="179"/>
      <c r="E8" s="204"/>
    </row>
    <row r="9" customFormat="false" ht="15" hidden="false" customHeight="false" outlineLevel="0" collapsed="false">
      <c r="A9" s="167"/>
      <c r="B9" s="179"/>
      <c r="E9" s="204"/>
    </row>
    <row r="10" customFormat="false" ht="15" hidden="false" customHeight="false" outlineLevel="0" collapsed="false">
      <c r="A10" s="167"/>
      <c r="B10" s="179"/>
      <c r="E10" s="204"/>
    </row>
    <row r="11" customFormat="false" ht="15" hidden="false" customHeight="false" outlineLevel="0" collapsed="false">
      <c r="A11" s="167"/>
      <c r="B11" s="179"/>
      <c r="E11" s="204"/>
    </row>
    <row r="12" customFormat="false" ht="15" hidden="false" customHeight="false" outlineLevel="0" collapsed="false">
      <c r="A12" s="167"/>
      <c r="B12" s="179"/>
      <c r="E12" s="204"/>
    </row>
    <row r="13" customFormat="false" ht="15" hidden="false" customHeight="false" outlineLevel="0" collapsed="false">
      <c r="A13" s="167"/>
      <c r="B13" s="179"/>
      <c r="E13" s="204"/>
    </row>
    <row r="14" customFormat="false" ht="15" hidden="false" customHeight="false" outlineLevel="0" collapsed="false">
      <c r="A14" s="167"/>
      <c r="B14" s="179"/>
      <c r="E14" s="204"/>
    </row>
    <row r="15" customFormat="false" ht="15" hidden="false" customHeight="false" outlineLevel="0" collapsed="false">
      <c r="A15" s="167"/>
      <c r="B15" s="179"/>
      <c r="E15" s="204"/>
    </row>
    <row r="16" customFormat="false" ht="15" hidden="false" customHeight="false" outlineLevel="0" collapsed="false">
      <c r="A16" s="167"/>
      <c r="B16" s="179"/>
      <c r="E16" s="204"/>
    </row>
    <row r="17" customFormat="false" ht="15" hidden="false" customHeight="false" outlineLevel="0" collapsed="false">
      <c r="A17" s="167"/>
      <c r="B17" s="179"/>
      <c r="E17" s="204"/>
    </row>
    <row r="18" customFormat="false" ht="15" hidden="false" customHeight="false" outlineLevel="0" collapsed="false">
      <c r="A18" s="167"/>
      <c r="B18" s="179"/>
      <c r="E18" s="204"/>
    </row>
    <row r="19" customFormat="false" ht="15" hidden="false" customHeight="false" outlineLevel="0" collapsed="false">
      <c r="A19" s="167"/>
      <c r="B19" s="179"/>
      <c r="E19" s="204"/>
    </row>
    <row r="20" customFormat="false" ht="15" hidden="false" customHeight="false" outlineLevel="0" collapsed="false">
      <c r="A20" s="167"/>
      <c r="B20" s="179"/>
      <c r="E20" s="204"/>
    </row>
    <row r="21" customFormat="false" ht="15" hidden="false" customHeight="false" outlineLevel="0" collapsed="false">
      <c r="A21" s="167"/>
      <c r="B21" s="179"/>
      <c r="E21" s="204"/>
    </row>
    <row r="22" customFormat="false" ht="15" hidden="false" customHeight="false" outlineLevel="0" collapsed="false">
      <c r="A22" s="167"/>
      <c r="B22" s="179"/>
      <c r="E22" s="204"/>
    </row>
    <row r="23" customFormat="false" ht="15" hidden="false" customHeight="false" outlineLevel="0" collapsed="false">
      <c r="A23" s="167"/>
      <c r="B23" s="179"/>
      <c r="E23" s="204"/>
    </row>
    <row r="24" customFormat="false" ht="15" hidden="false" customHeight="false" outlineLevel="0" collapsed="false">
      <c r="A24" s="167"/>
      <c r="B24" s="179"/>
      <c r="E24" s="204"/>
    </row>
    <row r="25" customFormat="false" ht="15" hidden="false" customHeight="false" outlineLevel="0" collapsed="false">
      <c r="A25" s="167"/>
      <c r="B25" s="179"/>
      <c r="E25" s="204"/>
    </row>
    <row r="26" customFormat="false" ht="15" hidden="false" customHeight="false" outlineLevel="0" collapsed="false">
      <c r="A26" s="167"/>
      <c r="B26" s="179"/>
      <c r="E26" s="204"/>
    </row>
    <row r="27" customFormat="false" ht="15" hidden="false" customHeight="false" outlineLevel="0" collapsed="false">
      <c r="A27" s="167"/>
      <c r="B27" s="179"/>
      <c r="E27" s="204"/>
    </row>
    <row r="28" customFormat="false" ht="15" hidden="false" customHeight="false" outlineLevel="0" collapsed="false">
      <c r="A28" s="167"/>
      <c r="B28" s="179"/>
      <c r="E28" s="204"/>
    </row>
    <row r="29" customFormat="false" ht="15" hidden="false" customHeight="false" outlineLevel="0" collapsed="false">
      <c r="A29" s="167"/>
      <c r="B29" s="179"/>
      <c r="E29" s="204"/>
    </row>
    <row r="30" customFormat="false" ht="15" hidden="false" customHeight="false" outlineLevel="0" collapsed="false">
      <c r="A30" s="167"/>
      <c r="B30" s="179"/>
      <c r="E30" s="204"/>
    </row>
    <row r="31" customFormat="false" ht="15" hidden="false" customHeight="false" outlineLevel="0" collapsed="false">
      <c r="A31" s="167"/>
      <c r="B31" s="179"/>
      <c r="E31" s="204"/>
    </row>
    <row r="32" customFormat="false" ht="15" hidden="false" customHeight="false" outlineLevel="0" collapsed="false">
      <c r="A32" s="167"/>
      <c r="B32" s="179"/>
      <c r="E32" s="204"/>
    </row>
    <row r="33" customFormat="false" ht="15" hidden="false" customHeight="false" outlineLevel="0" collapsed="false">
      <c r="A33" s="167"/>
      <c r="B33" s="179"/>
      <c r="E33" s="204"/>
    </row>
    <row r="34" customFormat="false" ht="15" hidden="false" customHeight="false" outlineLevel="0" collapsed="false">
      <c r="A34" s="167"/>
      <c r="B34" s="179"/>
      <c r="E34" s="204"/>
    </row>
    <row r="35" customFormat="false" ht="15" hidden="false" customHeight="false" outlineLevel="0" collapsed="false">
      <c r="A35" s="167"/>
      <c r="B35" s="179"/>
      <c r="E35" s="204"/>
    </row>
    <row r="36" customFormat="false" ht="15" hidden="false" customHeight="false" outlineLevel="0" collapsed="false">
      <c r="A36" s="167"/>
      <c r="B36" s="179"/>
      <c r="E36" s="204"/>
    </row>
    <row r="37" customFormat="false" ht="15" hidden="false" customHeight="false" outlineLevel="0" collapsed="false">
      <c r="A37" s="167"/>
      <c r="B37" s="179"/>
      <c r="E37" s="204"/>
    </row>
    <row r="38" customFormat="false" ht="15" hidden="false" customHeight="false" outlineLevel="0" collapsed="false">
      <c r="A38" s="167"/>
      <c r="B38" s="179"/>
      <c r="E38" s="204"/>
    </row>
    <row r="39" customFormat="false" ht="15" hidden="false" customHeight="false" outlineLevel="0" collapsed="false">
      <c r="A39" s="167"/>
      <c r="B39" s="179"/>
      <c r="E39" s="204"/>
    </row>
    <row r="40" customFormat="false" ht="15" hidden="false" customHeight="false" outlineLevel="0" collapsed="false">
      <c r="A40" s="167"/>
      <c r="B40" s="179"/>
      <c r="E40" s="204"/>
    </row>
    <row r="41" customFormat="false" ht="15" hidden="false" customHeight="false" outlineLevel="0" collapsed="false">
      <c r="A41" s="167"/>
      <c r="B41" s="179"/>
      <c r="E41" s="204"/>
    </row>
    <row r="42" customFormat="false" ht="15" hidden="false" customHeight="false" outlineLevel="0" collapsed="false">
      <c r="A42" s="167"/>
      <c r="B42" s="179"/>
      <c r="E42" s="204"/>
    </row>
    <row r="43" customFormat="false" ht="15" hidden="false" customHeight="false" outlineLevel="0" collapsed="false">
      <c r="A43" s="167"/>
      <c r="B43" s="179"/>
      <c r="E43" s="204"/>
    </row>
    <row r="44" customFormat="false" ht="15" hidden="false" customHeight="false" outlineLevel="0" collapsed="false">
      <c r="A44" s="167"/>
      <c r="B44" s="179"/>
      <c r="E44" s="204"/>
    </row>
    <row r="45" customFormat="false" ht="15" hidden="false" customHeight="false" outlineLevel="0" collapsed="false">
      <c r="A45" s="167"/>
      <c r="B45" s="179"/>
      <c r="E45" s="204"/>
    </row>
    <row r="46" customFormat="false" ht="15" hidden="false" customHeight="false" outlineLevel="0" collapsed="false">
      <c r="A46" s="167"/>
      <c r="B46" s="179"/>
      <c r="E46" s="204"/>
    </row>
    <row r="47" customFormat="false" ht="15" hidden="false" customHeight="false" outlineLevel="0" collapsed="false">
      <c r="A47" s="167"/>
      <c r="B47" s="179"/>
      <c r="E47" s="204"/>
    </row>
    <row r="48" customFormat="false" ht="15" hidden="false" customHeight="false" outlineLevel="0" collapsed="false">
      <c r="A48" s="167"/>
      <c r="B48" s="179"/>
      <c r="E48" s="204"/>
    </row>
    <row r="49" customFormat="false" ht="15" hidden="false" customHeight="false" outlineLevel="0" collapsed="false">
      <c r="A49" s="167"/>
      <c r="B49" s="179"/>
      <c r="E49" s="204"/>
    </row>
    <row r="50" customFormat="false" ht="15" hidden="false" customHeight="false" outlineLevel="0" collapsed="false">
      <c r="A50" s="167"/>
      <c r="B50" s="179"/>
      <c r="E50" s="204"/>
    </row>
    <row r="51" customFormat="false" ht="15" hidden="false" customHeight="false" outlineLevel="0" collapsed="false">
      <c r="A51" s="167"/>
      <c r="B51" s="179"/>
      <c r="E51" s="204"/>
    </row>
    <row r="52" customFormat="false" ht="15" hidden="false" customHeight="false" outlineLevel="0" collapsed="false">
      <c r="A52" s="167"/>
      <c r="B52" s="179"/>
      <c r="E52" s="204"/>
    </row>
    <row r="53" customFormat="false" ht="15" hidden="false" customHeight="false" outlineLevel="0" collapsed="false">
      <c r="A53" s="167"/>
      <c r="B53" s="179"/>
      <c r="E53" s="204"/>
    </row>
    <row r="54" customFormat="false" ht="15" hidden="false" customHeight="false" outlineLevel="0" collapsed="false">
      <c r="A54" s="167"/>
      <c r="B54" s="179"/>
      <c r="E54" s="204"/>
    </row>
    <row r="55" customFormat="false" ht="15" hidden="false" customHeight="false" outlineLevel="0" collapsed="false">
      <c r="A55" s="167"/>
      <c r="B55" s="179"/>
      <c r="E55" s="204"/>
    </row>
    <row r="56" customFormat="false" ht="15" hidden="false" customHeight="false" outlineLevel="0" collapsed="false">
      <c r="A56" s="167"/>
      <c r="B56" s="179"/>
      <c r="E56" s="204"/>
    </row>
    <row r="57" customFormat="false" ht="15" hidden="false" customHeight="false" outlineLevel="0" collapsed="false">
      <c r="A57" s="167"/>
      <c r="B57" s="179"/>
      <c r="E57" s="204"/>
    </row>
    <row r="58" customFormat="false" ht="15" hidden="false" customHeight="false" outlineLevel="0" collapsed="false">
      <c r="A58" s="167"/>
      <c r="B58" s="179"/>
      <c r="E58" s="204"/>
    </row>
    <row r="59" customFormat="false" ht="15" hidden="false" customHeight="false" outlineLevel="0" collapsed="false">
      <c r="A59" s="167"/>
      <c r="B59" s="179"/>
      <c r="E59" s="204"/>
    </row>
    <row r="60" customFormat="false" ht="15" hidden="false" customHeight="false" outlineLevel="0" collapsed="false">
      <c r="A60" s="167"/>
      <c r="B60" s="179"/>
      <c r="E60" s="204"/>
    </row>
    <row r="61" customFormat="false" ht="15" hidden="false" customHeight="false" outlineLevel="0" collapsed="false">
      <c r="A61" s="167"/>
      <c r="B61" s="179"/>
      <c r="E61" s="204"/>
    </row>
    <row r="62" customFormat="false" ht="15" hidden="false" customHeight="false" outlineLevel="0" collapsed="false">
      <c r="A62" s="167"/>
      <c r="B62" s="179"/>
      <c r="E62" s="204"/>
    </row>
    <row r="63" customFormat="false" ht="15" hidden="false" customHeight="false" outlineLevel="0" collapsed="false">
      <c r="A63" s="167"/>
      <c r="B63" s="179"/>
      <c r="E63" s="204"/>
    </row>
    <row r="64" customFormat="false" ht="15" hidden="false" customHeight="false" outlineLevel="0" collapsed="false">
      <c r="A64" s="167"/>
      <c r="B64" s="179"/>
      <c r="E64" s="204"/>
    </row>
    <row r="65" customFormat="false" ht="15" hidden="false" customHeight="false" outlineLevel="0" collapsed="false">
      <c r="A65" s="167"/>
      <c r="B65" s="179"/>
      <c r="E65" s="204"/>
    </row>
    <row r="66" customFormat="false" ht="15" hidden="false" customHeight="false" outlineLevel="0" collapsed="false">
      <c r="A66" s="167"/>
      <c r="B66" s="179"/>
      <c r="E66" s="204"/>
    </row>
    <row r="67" customFormat="false" ht="15" hidden="false" customHeight="false" outlineLevel="0" collapsed="false">
      <c r="A67" s="167"/>
      <c r="B67" s="179"/>
      <c r="E67" s="204"/>
    </row>
    <row r="68" customFormat="false" ht="15" hidden="false" customHeight="false" outlineLevel="0" collapsed="false">
      <c r="A68" s="167"/>
      <c r="B68" s="179"/>
      <c r="E68" s="204"/>
    </row>
    <row r="69" customFormat="false" ht="15" hidden="false" customHeight="false" outlineLevel="0" collapsed="false">
      <c r="A69" s="167"/>
      <c r="B69" s="179"/>
      <c r="E69"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9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6.73046875" defaultRowHeight="12.75" zeroHeight="false" outlineLevelRow="0" outlineLevelCol="0"/>
  <cols>
    <col collapsed="false" customWidth="false" hidden="false" outlineLevel="0" max="3" min="1" style="179" width="16.71"/>
    <col collapsed="false" customWidth="true" hidden="false" outlineLevel="0" max="6" min="4" style="179" width="14.43"/>
    <col collapsed="false" customWidth="true" hidden="false" outlineLevel="0" max="7" min="7" style="179" width="15.71"/>
    <col collapsed="false" customWidth="true" hidden="false" outlineLevel="0" max="8" min="8" style="179" width="21.43"/>
    <col collapsed="false" customWidth="false" hidden="false" outlineLevel="0" max="13" min="9" style="179" width="16.71"/>
    <col collapsed="false" customWidth="true" hidden="false" outlineLevel="0" max="14" min="14" style="179" width="14.28"/>
    <col collapsed="false" customWidth="false" hidden="false" outlineLevel="0" max="58" min="15" style="179" width="16.71"/>
    <col collapsed="false" customWidth="true" hidden="false" outlineLevel="0" max="60" min="59" style="155" width="17.13"/>
    <col collapsed="false" customWidth="true" hidden="false" outlineLevel="0" max="62" min="61" style="179" width="18.58"/>
    <col collapsed="false" customWidth="true" hidden="false" outlineLevel="0" max="63" min="63" style="179" width="47.86"/>
    <col collapsed="false" customWidth="true" hidden="false" outlineLevel="0" max="64" min="64" style="179" width="22.01"/>
    <col collapsed="false" customWidth="false" hidden="false" outlineLevel="0" max="1024" min="65" style="179" width="16.71"/>
  </cols>
  <sheetData>
    <row r="1" customFormat="false" ht="114" hidden="false" customHeight="true" outlineLevel="0" collapsed="false">
      <c r="A1" s="124" t="s">
        <v>11456</v>
      </c>
      <c r="B1" s="124" t="s">
        <v>11457</v>
      </c>
      <c r="C1" s="124" t="s">
        <v>11458</v>
      </c>
      <c r="D1" s="124" t="s">
        <v>11459</v>
      </c>
      <c r="E1" s="124" t="s">
        <v>11460</v>
      </c>
      <c r="F1" s="124" t="s">
        <v>11461</v>
      </c>
      <c r="G1" s="125" t="s">
        <v>11462</v>
      </c>
      <c r="H1" s="125" t="s">
        <v>11463</v>
      </c>
      <c r="I1" s="124" t="s">
        <v>11945</v>
      </c>
      <c r="J1" s="124" t="s">
        <v>11465</v>
      </c>
      <c r="K1" s="124" t="s">
        <v>11466</v>
      </c>
      <c r="L1" s="124" t="s">
        <v>11470</v>
      </c>
      <c r="M1" s="124" t="s">
        <v>11471</v>
      </c>
      <c r="N1" s="125" t="s">
        <v>11472</v>
      </c>
      <c r="O1" s="124" t="s">
        <v>11473</v>
      </c>
      <c r="P1" s="124" t="s">
        <v>11474</v>
      </c>
      <c r="Q1" s="124" t="s">
        <v>11475</v>
      </c>
      <c r="R1" s="124" t="s">
        <v>11476</v>
      </c>
      <c r="S1" s="124" t="s">
        <v>11477</v>
      </c>
      <c r="T1" s="124" t="s">
        <v>11946</v>
      </c>
      <c r="U1" s="124" t="s">
        <v>11947</v>
      </c>
      <c r="V1" s="124" t="s">
        <v>11741</v>
      </c>
      <c r="W1" s="124" t="s">
        <v>11742</v>
      </c>
      <c r="X1" s="124" t="s">
        <v>11479</v>
      </c>
      <c r="Y1" s="124" t="s">
        <v>11481</v>
      </c>
      <c r="Z1" s="124" t="s">
        <v>11743</v>
      </c>
      <c r="AA1" s="124" t="s">
        <v>11744</v>
      </c>
      <c r="AB1" s="124" t="s">
        <v>11491</v>
      </c>
      <c r="AC1" s="124" t="s">
        <v>11492</v>
      </c>
      <c r="AD1" s="124" t="s">
        <v>11745</v>
      </c>
      <c r="AE1" s="124" t="s">
        <v>11493</v>
      </c>
      <c r="AF1" s="124" t="s">
        <v>11673</v>
      </c>
      <c r="AG1" s="124" t="s">
        <v>11674</v>
      </c>
      <c r="AH1" s="124" t="s">
        <v>11499</v>
      </c>
      <c r="AI1" s="124" t="s">
        <v>11501</v>
      </c>
      <c r="AJ1" s="124" t="s">
        <v>11502</v>
      </c>
      <c r="AK1" s="124" t="s">
        <v>11748</v>
      </c>
      <c r="AL1" s="124" t="s">
        <v>11503</v>
      </c>
      <c r="AM1" s="124" t="s">
        <v>11505</v>
      </c>
      <c r="AN1" s="124" t="s">
        <v>11749</v>
      </c>
      <c r="AO1" s="124" t="s">
        <v>11750</v>
      </c>
      <c r="AP1" s="124" t="s">
        <v>11509</v>
      </c>
      <c r="AQ1" s="126" t="s">
        <v>11948</v>
      </c>
      <c r="AR1" s="127" t="s">
        <v>11511</v>
      </c>
      <c r="AS1" s="127" t="s">
        <v>11512</v>
      </c>
      <c r="AT1" s="127" t="s">
        <v>11949</v>
      </c>
      <c r="AU1" s="127" t="s">
        <v>11515</v>
      </c>
      <c r="AV1" s="127" t="s">
        <v>11516</v>
      </c>
      <c r="AW1" s="127" t="s">
        <v>11754</v>
      </c>
      <c r="AX1" s="127" t="s">
        <v>11886</v>
      </c>
      <c r="AY1" s="127" t="s">
        <v>11519</v>
      </c>
      <c r="AZ1" s="127"/>
      <c r="BA1" s="127"/>
      <c r="BB1" s="127" t="s">
        <v>11520</v>
      </c>
      <c r="BC1" s="127" t="s">
        <v>11950</v>
      </c>
      <c r="BD1" s="127" t="s">
        <v>11951</v>
      </c>
      <c r="BE1" s="127" t="s">
        <v>11524</v>
      </c>
      <c r="BF1" s="127" t="s">
        <v>11525</v>
      </c>
      <c r="BG1" s="128" t="s">
        <v>11526</v>
      </c>
      <c r="BH1" s="129" t="s">
        <v>11527</v>
      </c>
      <c r="BI1" s="129" t="s">
        <v>11528</v>
      </c>
      <c r="BJ1" s="129"/>
      <c r="BK1" s="171"/>
      <c r="BL1" s="171"/>
    </row>
    <row r="2" customFormat="false" ht="33.75" hidden="false" customHeight="false" outlineLevel="0" collapsed="false">
      <c r="A2" s="130" t="s">
        <v>11952</v>
      </c>
      <c r="B2" s="130" t="s">
        <v>11530</v>
      </c>
      <c r="C2" s="130" t="s">
        <v>11531</v>
      </c>
      <c r="D2" s="130" t="s">
        <v>11532</v>
      </c>
      <c r="E2" s="130" t="s">
        <v>11533</v>
      </c>
      <c r="F2" s="130" t="s">
        <v>11534</v>
      </c>
      <c r="G2" s="131" t="s">
        <v>11535</v>
      </c>
      <c r="H2" s="131" t="s">
        <v>11536</v>
      </c>
      <c r="I2" s="130" t="s">
        <v>11953</v>
      </c>
      <c r="J2" s="130" t="s">
        <v>11538</v>
      </c>
      <c r="K2" s="130" t="s">
        <v>11539</v>
      </c>
      <c r="L2" s="130" t="s">
        <v>11543</v>
      </c>
      <c r="M2" s="130" t="s">
        <v>11544</v>
      </c>
      <c r="N2" s="131" t="s">
        <v>11545</v>
      </c>
      <c r="O2" s="130" t="s">
        <v>11546</v>
      </c>
      <c r="P2" s="130" t="s">
        <v>11547</v>
      </c>
      <c r="Q2" s="130" t="s">
        <v>11548</v>
      </c>
      <c r="R2" s="130" t="s">
        <v>11549</v>
      </c>
      <c r="S2" s="130" t="s">
        <v>11550</v>
      </c>
      <c r="T2" s="130" t="s">
        <v>11954</v>
      </c>
      <c r="U2" s="130" t="s">
        <v>11955</v>
      </c>
      <c r="V2" s="130" t="s">
        <v>11764</v>
      </c>
      <c r="W2" s="130" t="s">
        <v>11765</v>
      </c>
      <c r="X2" s="130" t="s">
        <v>11552</v>
      </c>
      <c r="Y2" s="130" t="s">
        <v>11554</v>
      </c>
      <c r="Z2" s="130" t="s">
        <v>11766</v>
      </c>
      <c r="AA2" s="130" t="s">
        <v>11767</v>
      </c>
      <c r="AB2" s="130" t="s">
        <v>11564</v>
      </c>
      <c r="AC2" s="130" t="s">
        <v>11565</v>
      </c>
      <c r="AD2" s="130" t="s">
        <v>11768</v>
      </c>
      <c r="AE2" s="130" t="s">
        <v>11566</v>
      </c>
      <c r="AF2" s="130" t="s">
        <v>11567</v>
      </c>
      <c r="AG2" s="130" t="s">
        <v>11568</v>
      </c>
      <c r="AH2" s="130" t="s">
        <v>11572</v>
      </c>
      <c r="AI2" s="130" t="s">
        <v>11574</v>
      </c>
      <c r="AJ2" s="130" t="s">
        <v>11575</v>
      </c>
      <c r="AK2" s="130" t="s">
        <v>11771</v>
      </c>
      <c r="AL2" s="130" t="s">
        <v>11576</v>
      </c>
      <c r="AM2" s="130" t="s">
        <v>11578</v>
      </c>
      <c r="AN2" s="130" t="s">
        <v>11772</v>
      </c>
      <c r="AO2" s="130" t="s">
        <v>11773</v>
      </c>
      <c r="AP2" s="130" t="s">
        <v>11582</v>
      </c>
      <c r="AQ2" s="216" t="s">
        <v>11956</v>
      </c>
      <c r="AR2" s="127"/>
      <c r="AS2" s="127"/>
      <c r="AT2" s="127"/>
      <c r="AU2" s="127"/>
      <c r="AV2" s="133"/>
      <c r="AW2" s="127"/>
      <c r="AX2" s="127"/>
      <c r="AY2" s="127"/>
      <c r="AZ2" s="127"/>
      <c r="BA2" s="127"/>
      <c r="BB2" s="127"/>
      <c r="BC2" s="127"/>
      <c r="BD2" s="127"/>
      <c r="BE2" s="135"/>
      <c r="BF2" s="135"/>
      <c r="BG2" s="129"/>
      <c r="BH2" s="129"/>
      <c r="BI2" s="129"/>
      <c r="BJ2" s="129"/>
      <c r="BK2" s="174"/>
      <c r="BL2" s="174"/>
    </row>
    <row r="3" customFormat="false" ht="51" hidden="false" customHeight="true" outlineLevel="0" collapsed="false">
      <c r="A3" s="137" t="n">
        <v>103900</v>
      </c>
      <c r="B3" s="137" t="n">
        <v>104100</v>
      </c>
      <c r="C3" s="137" t="n">
        <v>104200</v>
      </c>
      <c r="D3" s="137" t="n">
        <v>104300</v>
      </c>
      <c r="E3" s="137" t="n">
        <v>104400</v>
      </c>
      <c r="F3" s="137" t="n">
        <v>104500</v>
      </c>
      <c r="G3" s="137" t="n">
        <v>116400</v>
      </c>
      <c r="H3" s="137" t="n">
        <v>116500</v>
      </c>
      <c r="I3" s="137" t="n">
        <v>104800</v>
      </c>
      <c r="J3" s="137" t="n">
        <v>104900</v>
      </c>
      <c r="K3" s="137" t="n">
        <v>105000</v>
      </c>
      <c r="L3" s="137" t="n">
        <v>105100</v>
      </c>
      <c r="M3" s="137" t="n">
        <v>105200</v>
      </c>
      <c r="N3" s="137" t="n">
        <v>117600</v>
      </c>
      <c r="O3" s="137" t="n">
        <v>105300</v>
      </c>
      <c r="P3" s="137" t="n">
        <v>105400</v>
      </c>
      <c r="Q3" s="137" t="n">
        <v>105500</v>
      </c>
      <c r="R3" s="137" t="n">
        <v>105600</v>
      </c>
      <c r="S3" s="137" t="n">
        <v>105700</v>
      </c>
      <c r="T3" s="137" t="n">
        <v>105800</v>
      </c>
      <c r="U3" s="137" t="n">
        <v>105900</v>
      </c>
      <c r="V3" s="137" t="n">
        <v>106000</v>
      </c>
      <c r="W3" s="137" t="n">
        <v>106100</v>
      </c>
      <c r="X3" s="137" t="n">
        <v>106200</v>
      </c>
      <c r="Y3" s="137" t="n">
        <v>106300</v>
      </c>
      <c r="Z3" s="137" t="n">
        <v>106400</v>
      </c>
      <c r="AA3" s="137" t="n">
        <v>106500</v>
      </c>
      <c r="AB3" s="137" t="n">
        <v>106600</v>
      </c>
      <c r="AC3" s="137" t="n">
        <v>106700</v>
      </c>
      <c r="AD3" s="137" t="n">
        <v>106800</v>
      </c>
      <c r="AE3" s="137" t="n">
        <v>106900</v>
      </c>
      <c r="AF3" s="137" t="n">
        <v>107000</v>
      </c>
      <c r="AG3" s="137" t="n">
        <v>107100</v>
      </c>
      <c r="AH3" s="137" t="n">
        <v>107200</v>
      </c>
      <c r="AI3" s="137" t="n">
        <v>107300</v>
      </c>
      <c r="AJ3" s="137" t="n">
        <v>107400</v>
      </c>
      <c r="AK3" s="137" t="n">
        <v>107500</v>
      </c>
      <c r="AL3" s="137" t="n">
        <v>107600</v>
      </c>
      <c r="AM3" s="137" t="n">
        <v>107700</v>
      </c>
      <c r="AN3" s="137" t="n">
        <v>107800</v>
      </c>
      <c r="AO3" s="137" t="n">
        <v>107900</v>
      </c>
      <c r="AP3" s="137" t="n">
        <v>108100</v>
      </c>
      <c r="AQ3" s="137"/>
      <c r="AR3" s="139"/>
      <c r="AS3" s="139"/>
      <c r="AT3" s="139" t="s">
        <v>11957</v>
      </c>
      <c r="AU3" s="139" t="s">
        <v>11958</v>
      </c>
      <c r="AV3" s="139" t="s">
        <v>124</v>
      </c>
      <c r="AW3" s="139" t="s">
        <v>11473</v>
      </c>
      <c r="AX3" s="139" t="s">
        <v>11474</v>
      </c>
      <c r="AY3" s="139" t="s">
        <v>11637</v>
      </c>
      <c r="AZ3" s="139" t="s">
        <v>11638</v>
      </c>
      <c r="BA3" s="139" t="s">
        <v>11639</v>
      </c>
      <c r="BB3" s="139" t="s">
        <v>11640</v>
      </c>
      <c r="BC3" s="139" t="s">
        <v>11641</v>
      </c>
      <c r="BD3" s="139" t="s">
        <v>11959</v>
      </c>
      <c r="BE3" s="139" t="s">
        <v>11646</v>
      </c>
      <c r="BF3" s="139" t="s">
        <v>11647</v>
      </c>
      <c r="BG3" s="140" t="s">
        <v>11648</v>
      </c>
      <c r="BH3" s="140" t="s">
        <v>11649</v>
      </c>
      <c r="BI3" s="140" t="s">
        <v>11650</v>
      </c>
      <c r="BJ3" s="141"/>
      <c r="BK3" s="172"/>
      <c r="BL3" s="172"/>
    </row>
    <row r="4" customFormat="false" ht="12.75" hidden="false" customHeight="false" outlineLevel="0" collapsed="false">
      <c r="AR4" s="153" t="n">
        <f aca="false">IF(AND(D4&gt;4678396.48217382,D4&lt;4924789.13601513),0,1)</f>
        <v>1</v>
      </c>
      <c r="AS4" s="153" t="n">
        <f aca="false">IF(AND(E4&gt;1554744.35667513,E4&lt;1771650.40247209),0,1)</f>
        <v>1</v>
      </c>
      <c r="AT4" s="176" t="n">
        <f aca="false">+IF(AH4&lt;3,IF(I4="",0,IF(I4&gt;=0,0,1)),0)</f>
        <v>0</v>
      </c>
      <c r="AU4" s="177" t="n">
        <f aca="false">IF(AH4&lt;3,IF(AND(M4&gt;0,M4&lt;1000),0,1),0)</f>
        <v>1</v>
      </c>
      <c r="AV4" s="154" t="n">
        <f aca="false">IF(AH4&lt;3,IF(OR(N4="s",N4="n",N4=0,N4=1),0,1),0)</f>
        <v>0</v>
      </c>
      <c r="AW4" s="177" t="n">
        <f aca="false">IF(AH4&lt;3,IF(OR(O4=9999,O4&lt;=('[2]Input anno'!$A$1)),0,1),0)</f>
        <v>0</v>
      </c>
      <c r="AX4" s="177" t="n">
        <f aca="false">IF(AH4&lt;3,IF(OR(P4=9800,P4=9999,P4&lt;=('[2]Input anno'!$A$1)),0,1),0)</f>
        <v>0</v>
      </c>
      <c r="AY4" s="177" t="n">
        <f aca="false">+IF(AH4=3,IF(O4='[2]Input anno'!$A$1,0,1),0)</f>
        <v>0</v>
      </c>
      <c r="AZ4" s="153" t="n">
        <f aca="false">+IF(AH4&lt;3,IF(O4&lt;&gt;9999,IF(O4&lt;P4,0,1),0),0)</f>
        <v>1</v>
      </c>
      <c r="BA4" s="176" t="n">
        <f aca="false">+IF(AH4&lt;3,IF(S4=100,IF(R4="continuo",0,1),IF(R4="continuo",1,0)),0)</f>
        <v>0</v>
      </c>
      <c r="BB4" s="176" t="n">
        <f aca="false">+IF(AH4&lt;3,IF(R4=0,IF(X4=0,0,1),IF(X4&gt;0,0,1)),0)</f>
        <v>0</v>
      </c>
      <c r="BC4" s="153" t="n">
        <f aca="false">IF(AH4&gt;2,IF(X4=0,0,1),IF(X4&gt;0,IF(W4&gt;0,0,1),IF(W4=0,0,1)))</f>
        <v>0</v>
      </c>
      <c r="BD4" s="153" t="n">
        <f aca="false">IF(AH4&lt;3,IF(AA4&lt;Z4,0,1),0)</f>
        <v>1</v>
      </c>
      <c r="BE4" s="153" t="n">
        <f aca="false">+IF(AH4&lt;3,IF(O4&lt;&gt;9999,IF(O4&gt;=2014,IF(AI4="A",0,1),0),IF(AI4="X",0,1)),0)</f>
        <v>0</v>
      </c>
      <c r="BF4" s="153" t="n">
        <f aca="false">+IF(AH4&lt;3,IF(P4&lt;9800,IF(P4&gt;=2014,IF(AJ4="A",0,1),0),IF(p=9999,IF(AJ4="X",0,1),IF(AJ4="A",0,1))),0)</f>
        <v>0</v>
      </c>
      <c r="BG4" s="151" t="n">
        <f aca="false">+IF(AH4&lt;3,IF(AND(P4&lt;&gt;9800,P4&lt;&gt;9999),IF(AND(P4&gt;=2018,Q4&lt;4),1,0),0),0)</f>
        <v>0</v>
      </c>
      <c r="BH4" s="151" t="n">
        <f aca="false">+IF(AH4&lt;3,IF(O4=9999,0,IF(O4&gt;=2014,IF(AND(P4&gt;O4,Q4&gt;=4),0,1),0)),0)</f>
        <v>0</v>
      </c>
      <c r="BI4" s="151" t="n">
        <f aca="false">+IF(AH4&lt;3,IF(O4=9999,0,IF(O4&gt;=2015,IF(COUNTBLANK(B4:AO4)=0,0,1),0)),0)</f>
        <v>0</v>
      </c>
      <c r="BJ4" s="151"/>
      <c r="BK4" s="169"/>
      <c r="BL4" s="170"/>
    </row>
    <row r="5" customFormat="false" ht="12.75" hidden="false" customHeight="false" outlineLevel="0" collapsed="false">
      <c r="AR5" s="146"/>
      <c r="AS5" s="146"/>
      <c r="AT5" s="176"/>
      <c r="AU5" s="177"/>
      <c r="AV5" s="154"/>
      <c r="AW5" s="177"/>
      <c r="AX5" s="177"/>
      <c r="AY5" s="177"/>
      <c r="AZ5" s="176"/>
      <c r="BA5" s="176"/>
      <c r="BB5" s="176"/>
      <c r="BC5" s="153"/>
      <c r="BD5" s="153"/>
      <c r="BE5" s="155"/>
      <c r="BF5" s="155"/>
      <c r="BG5" s="151"/>
      <c r="BH5" s="151"/>
      <c r="BI5" s="151"/>
      <c r="BJ5" s="151"/>
      <c r="BK5" s="152" t="s">
        <v>11511</v>
      </c>
      <c r="BL5" s="159" t="str">
        <f aca="false">IF(SUM(AR:AR)=0,"OK","errore su QUOTA")</f>
        <v>errore su QUOTA</v>
      </c>
    </row>
    <row r="6" customFormat="false" ht="12.75" hidden="false" customHeight="false" outlineLevel="0" collapsed="false">
      <c r="AR6" s="146"/>
      <c r="AS6" s="146"/>
      <c r="AT6" s="176"/>
      <c r="AU6" s="177"/>
      <c r="AV6" s="154"/>
      <c r="AW6" s="177"/>
      <c r="AX6" s="177"/>
      <c r="AY6" s="177"/>
      <c r="AZ6" s="176"/>
      <c r="BA6" s="176"/>
      <c r="BB6" s="176"/>
      <c r="BC6" s="153"/>
      <c r="BD6" s="153"/>
      <c r="BE6" s="155"/>
      <c r="BF6" s="155"/>
      <c r="BG6" s="151"/>
      <c r="BH6" s="151"/>
      <c r="BI6" s="151"/>
      <c r="BJ6" s="151"/>
      <c r="BK6" s="152" t="s">
        <v>11512</v>
      </c>
      <c r="BL6" s="159" t="str">
        <f aca="false">IF(SUM(AS:AS)=0,"OK","errore su QUOTA")</f>
        <v>errore su QUOTA</v>
      </c>
    </row>
    <row r="7" customFormat="false" ht="12.75" hidden="false" customHeight="false" outlineLevel="0" collapsed="false">
      <c r="AR7" s="146"/>
      <c r="AS7" s="146"/>
      <c r="AT7" s="176"/>
      <c r="AU7" s="177"/>
      <c r="AV7" s="154"/>
      <c r="AW7" s="177"/>
      <c r="AX7" s="177"/>
      <c r="AY7" s="177"/>
      <c r="AZ7" s="176"/>
      <c r="BA7" s="176"/>
      <c r="BB7" s="176"/>
      <c r="BC7" s="153"/>
      <c r="BD7" s="153"/>
      <c r="BE7" s="155"/>
      <c r="BF7" s="155"/>
      <c r="BG7" s="151"/>
      <c r="BH7" s="151"/>
      <c r="BI7" s="151"/>
      <c r="BJ7" s="151"/>
      <c r="BK7" s="152" t="s">
        <v>11651</v>
      </c>
      <c r="BL7" s="159" t="str">
        <f aca="false">IF(SUM(AT:AT)=0,"OK","errore su QUOTA")</f>
        <v>OK</v>
      </c>
    </row>
    <row r="8" customFormat="false" ht="38.25" hidden="false" customHeight="false" outlineLevel="0" collapsed="false">
      <c r="AT8" s="176"/>
      <c r="AU8" s="177"/>
      <c r="AV8" s="154"/>
      <c r="AW8" s="177"/>
      <c r="AX8" s="177"/>
      <c r="AY8" s="177"/>
      <c r="AZ8" s="176"/>
      <c r="BA8" s="176"/>
      <c r="BB8" s="176"/>
      <c r="BC8" s="153"/>
      <c r="BD8" s="153"/>
      <c r="BE8" s="155"/>
      <c r="BF8" s="155"/>
      <c r="BG8" s="151"/>
      <c r="BH8" s="151"/>
      <c r="BI8" s="151"/>
      <c r="BJ8" s="151"/>
      <c r="BK8" s="152" t="s">
        <v>11636</v>
      </c>
      <c r="BL8" s="159" t="str">
        <f aca="false">IF(SUM(AU:AU)=0,"OK","errore su portata concessa uso potabile")</f>
        <v>errore su portata concessa uso potabile</v>
      </c>
    </row>
    <row r="9" customFormat="false" ht="12.75" hidden="false" customHeight="false" outlineLevel="0" collapsed="false">
      <c r="AT9" s="176"/>
      <c r="AU9" s="177"/>
      <c r="AV9" s="154"/>
      <c r="AW9" s="177"/>
      <c r="AX9" s="177"/>
      <c r="AY9" s="177"/>
      <c r="AZ9" s="176"/>
      <c r="BA9" s="176"/>
      <c r="BB9" s="176"/>
      <c r="BC9" s="153"/>
      <c r="BD9" s="153"/>
      <c r="BE9" s="155"/>
      <c r="BF9" s="155"/>
      <c r="BG9" s="151"/>
      <c r="BH9" s="151"/>
      <c r="BI9" s="151"/>
      <c r="BJ9" s="151"/>
      <c r="BK9" s="152" t="s">
        <v>11653</v>
      </c>
      <c r="BL9" s="159" t="str">
        <f aca="false">IF(SUM(AV:AV)=0,"OK","errore compilazione campo")</f>
        <v>OK</v>
      </c>
    </row>
    <row r="10" customFormat="false" ht="12.75" hidden="false" customHeight="false" outlineLevel="0" collapsed="false">
      <c r="AR10" s="156"/>
      <c r="AS10" s="156"/>
      <c r="AT10" s="176"/>
      <c r="AU10" s="177"/>
      <c r="AW10" s="177"/>
      <c r="AX10" s="177"/>
      <c r="AY10" s="177"/>
      <c r="AZ10" s="176"/>
      <c r="BA10" s="176"/>
      <c r="BB10" s="176"/>
      <c r="BC10" s="153"/>
      <c r="BD10" s="153"/>
      <c r="BE10" s="155"/>
      <c r="BF10" s="155"/>
      <c r="BG10" s="151"/>
      <c r="BH10" s="151"/>
      <c r="BI10" s="151"/>
      <c r="BJ10" s="151"/>
      <c r="BK10" s="152" t="s">
        <v>11473</v>
      </c>
      <c r="BL10" s="159" t="str">
        <f aca="false">IF(SUM(AW:AW)=0,"OK","errore su anno costruzione")</f>
        <v>OK</v>
      </c>
    </row>
    <row r="11" customFormat="false" ht="12.75" hidden="false" customHeight="false" outlineLevel="0" collapsed="false">
      <c r="AR11" s="146"/>
      <c r="AS11" s="146"/>
      <c r="AT11" s="176"/>
      <c r="AU11" s="177"/>
      <c r="AV11" s="156"/>
      <c r="AW11" s="177"/>
      <c r="AX11" s="177"/>
      <c r="AY11" s="177"/>
      <c r="AZ11" s="176"/>
      <c r="BA11" s="176"/>
      <c r="BB11" s="176"/>
      <c r="BC11" s="153"/>
      <c r="BD11" s="153"/>
      <c r="BE11" s="155"/>
      <c r="BF11" s="155"/>
      <c r="BG11" s="151"/>
      <c r="BH11" s="151"/>
      <c r="BI11" s="151"/>
      <c r="BJ11" s="151"/>
      <c r="BK11" s="152" t="s">
        <v>11474</v>
      </c>
      <c r="BL11" s="159" t="str">
        <f aca="false">IF(SUM(AX:AX)=0,"OK","errore su anno ristrutturazione")</f>
        <v>OK</v>
      </c>
    </row>
    <row r="12" customFormat="false" ht="12.75" hidden="false" customHeight="false" outlineLevel="0" collapsed="false">
      <c r="AR12" s="146"/>
      <c r="AS12" s="146"/>
      <c r="AT12" s="176"/>
      <c r="AU12" s="177"/>
      <c r="AV12" s="154"/>
      <c r="AW12" s="177"/>
      <c r="AX12" s="177"/>
      <c r="AY12" s="177"/>
      <c r="AZ12" s="176"/>
      <c r="BA12" s="176"/>
      <c r="BB12" s="176"/>
      <c r="BC12" s="153"/>
      <c r="BD12" s="153"/>
      <c r="BE12" s="155"/>
      <c r="BF12" s="155"/>
      <c r="BG12" s="151"/>
      <c r="BH12" s="151"/>
      <c r="BI12" s="151"/>
      <c r="BJ12" s="151"/>
      <c r="BK12" s="152" t="s">
        <v>11637</v>
      </c>
      <c r="BL12" s="159" t="str">
        <f aca="false">IF(SUM(AY:AY)=0,"OK","errore congruenza su anno costruzione pari a 3")</f>
        <v>OK</v>
      </c>
    </row>
    <row r="13" customFormat="false" ht="51" hidden="false" customHeight="false" outlineLevel="0" collapsed="false">
      <c r="AR13" s="146"/>
      <c r="AS13" s="146"/>
      <c r="AT13" s="176"/>
      <c r="AU13" s="177"/>
      <c r="AV13" s="154"/>
      <c r="AW13" s="177"/>
      <c r="AX13" s="177"/>
      <c r="AY13" s="177"/>
      <c r="AZ13" s="176"/>
      <c r="BA13" s="176"/>
      <c r="BB13" s="176"/>
      <c r="BC13" s="153"/>
      <c r="BD13" s="153"/>
      <c r="BE13" s="155"/>
      <c r="BF13" s="155"/>
      <c r="BG13" s="151"/>
      <c r="BH13" s="151"/>
      <c r="BI13" s="151"/>
      <c r="BJ13" s="151"/>
      <c r="BK13" s="152" t="s">
        <v>11654</v>
      </c>
      <c r="BL13" s="159" t="str">
        <f aca="false">IF(SUM(AZ:AZ)=0,"OK","anno costruzione non congruente con anno ristrutturazione")</f>
        <v>anno costruzione non congruente con anno ristrutturazione</v>
      </c>
    </row>
    <row r="14" customFormat="false" ht="12.75" hidden="false" customHeight="false" outlineLevel="0" collapsed="false">
      <c r="AR14" s="146"/>
      <c r="AS14" s="146"/>
      <c r="AT14" s="176"/>
      <c r="AU14" s="177"/>
      <c r="AV14" s="154"/>
      <c r="AW14" s="177"/>
      <c r="AX14" s="177"/>
      <c r="AY14" s="177"/>
      <c r="AZ14" s="176"/>
      <c r="BA14" s="176"/>
      <c r="BB14" s="176"/>
      <c r="BC14" s="153"/>
      <c r="BD14" s="153"/>
      <c r="BE14" s="155"/>
      <c r="BF14" s="155"/>
      <c r="BG14" s="151"/>
      <c r="BH14" s="151"/>
      <c r="BI14" s="151"/>
      <c r="BJ14" s="151"/>
      <c r="BK14" s="159" t="s">
        <v>11639</v>
      </c>
      <c r="BL14" s="159" t="str">
        <f aca="false">IF(SUM(BA:BA)=0,"OK","tipo utilizzo non congruente con %utilizzo")</f>
        <v>OK</v>
      </c>
    </row>
    <row r="15" customFormat="false" ht="12.75" hidden="false" customHeight="false" outlineLevel="0" collapsed="false">
      <c r="AR15" s="146"/>
      <c r="AS15" s="146"/>
      <c r="AT15" s="176"/>
      <c r="AU15" s="177"/>
      <c r="AV15" s="154"/>
      <c r="AW15" s="177"/>
      <c r="AX15" s="177"/>
      <c r="AY15" s="177"/>
      <c r="AZ15" s="176"/>
      <c r="BA15" s="176"/>
      <c r="BB15" s="176"/>
      <c r="BC15" s="153"/>
      <c r="BD15" s="153"/>
      <c r="BE15" s="155"/>
      <c r="BF15" s="155"/>
      <c r="BG15" s="151"/>
      <c r="BH15" s="151"/>
      <c r="BI15" s="151"/>
      <c r="BJ15" s="151"/>
      <c r="BK15" s="152" t="s">
        <v>11640</v>
      </c>
      <c r="BL15" s="159" t="str">
        <f aca="false">IF(SUM(BB:BB)=0,"OK","utilizzo non congruente con volumi")</f>
        <v>OK</v>
      </c>
    </row>
    <row r="16" customFormat="false" ht="12.75" hidden="false" customHeight="false" outlineLevel="0" collapsed="false">
      <c r="AR16" s="146"/>
      <c r="AS16" s="146"/>
      <c r="AT16" s="176"/>
      <c r="AU16" s="177"/>
      <c r="AV16" s="154"/>
      <c r="AW16" s="177"/>
      <c r="AX16" s="177"/>
      <c r="AY16" s="177"/>
      <c r="AZ16" s="176"/>
      <c r="BA16" s="176"/>
      <c r="BB16" s="176"/>
      <c r="BC16" s="153"/>
      <c r="BD16" s="153"/>
      <c r="BE16" s="155"/>
      <c r="BF16" s="155"/>
      <c r="BG16" s="151"/>
      <c r="BH16" s="151"/>
      <c r="BI16" s="151"/>
      <c r="BJ16" s="151"/>
      <c r="BK16" s="152" t="s">
        <v>11641</v>
      </c>
      <c r="BL16" s="159" t="str">
        <f aca="false">IF(SUM(BC:BC)=0,"OK","volumi non congruenti con stato opera")</f>
        <v>OK</v>
      </c>
    </row>
    <row r="17" customFormat="false" ht="25.5" hidden="false" customHeight="false" outlineLevel="0" collapsed="false">
      <c r="AR17" s="146"/>
      <c r="AS17" s="146"/>
      <c r="AT17" s="176"/>
      <c r="AU17" s="177"/>
      <c r="AV17" s="154"/>
      <c r="AW17" s="177"/>
      <c r="AX17" s="177"/>
      <c r="AY17" s="177"/>
      <c r="AZ17" s="176"/>
      <c r="BA17" s="176"/>
      <c r="BB17" s="176"/>
      <c r="BC17" s="153"/>
      <c r="BD17" s="153"/>
      <c r="BE17" s="155"/>
      <c r="BF17" s="155"/>
      <c r="BG17" s="151"/>
      <c r="BH17" s="151"/>
      <c r="BI17" s="151"/>
      <c r="BJ17" s="151"/>
      <c r="BK17" s="152" t="s">
        <v>11960</v>
      </c>
      <c r="BL17" s="159" t="str">
        <f aca="false">IF(SUM(BD:BD)=0,"OK","Errore nelle portate di utilizzo")</f>
        <v>Errore nelle portate di utilizzo</v>
      </c>
    </row>
    <row r="18" customFormat="false" ht="12.75" hidden="false" customHeight="false" outlineLevel="0" collapsed="false">
      <c r="AR18" s="146"/>
      <c r="AS18" s="146"/>
      <c r="AT18" s="176"/>
      <c r="AU18" s="177"/>
      <c r="AV18" s="154"/>
      <c r="AW18" s="177"/>
      <c r="AX18" s="177"/>
      <c r="AY18" s="177"/>
      <c r="AZ18" s="176"/>
      <c r="BA18" s="176"/>
      <c r="BB18" s="176"/>
      <c r="BC18" s="153"/>
      <c r="BD18" s="153"/>
      <c r="BE18" s="155"/>
      <c r="BF18" s="155"/>
      <c r="BG18" s="151"/>
      <c r="BH18" s="151"/>
      <c r="BI18" s="151"/>
      <c r="BJ18" s="151"/>
      <c r="BK18" s="159" t="s">
        <v>11646</v>
      </c>
      <c r="BL18" s="159" t="str">
        <f aca="false">IF(SUM(BE:BE)=0,"OK","indice di confidenza non congruente con anno di costruzione")</f>
        <v>OK</v>
      </c>
    </row>
    <row r="19" customFormat="false" ht="12.75" hidden="false" customHeight="false" outlineLevel="0" collapsed="false">
      <c r="AR19" s="146"/>
      <c r="AS19" s="146"/>
      <c r="AT19" s="176"/>
      <c r="AU19" s="177"/>
      <c r="AV19" s="154"/>
      <c r="AW19" s="177"/>
      <c r="AX19" s="177"/>
      <c r="AY19" s="177"/>
      <c r="AZ19" s="176"/>
      <c r="BA19" s="176"/>
      <c r="BB19" s="176"/>
      <c r="BC19" s="153"/>
      <c r="BD19" s="153"/>
      <c r="BE19" s="155"/>
      <c r="BF19" s="155"/>
      <c r="BG19" s="151"/>
      <c r="BH19" s="151"/>
      <c r="BI19" s="151"/>
      <c r="BJ19" s="151"/>
      <c r="BK19" s="159" t="s">
        <v>11647</v>
      </c>
      <c r="BL19" s="159" t="str">
        <f aca="false">IF(SUM(BF:BF)=0,"OK","indice di confidenza non congruente con anno di ristrutturazione")</f>
        <v>OK</v>
      </c>
    </row>
    <row r="20" customFormat="false" ht="12.75" hidden="false" customHeight="false" outlineLevel="0" collapsed="false">
      <c r="AR20" s="146"/>
      <c r="AS20" s="146"/>
      <c r="AT20" s="176"/>
      <c r="AU20" s="177"/>
      <c r="AV20" s="154"/>
      <c r="AW20" s="177"/>
      <c r="AX20" s="177"/>
      <c r="AY20" s="177"/>
      <c r="AZ20" s="176"/>
      <c r="BA20" s="176"/>
      <c r="BB20" s="176"/>
      <c r="BC20" s="153"/>
      <c r="BD20" s="153"/>
      <c r="BE20" s="155"/>
      <c r="BF20" s="155"/>
      <c r="BG20" s="151"/>
      <c r="BH20" s="151"/>
      <c r="BI20" s="151"/>
      <c r="BJ20" s="151"/>
      <c r="BK20" s="161" t="s">
        <v>11655</v>
      </c>
      <c r="BL20" s="161" t="str">
        <f aca="false">IF(SUM(BG:BG)=0,"OK","conservazione non congruente con anno di ristrutturazione &gt;=2018")</f>
        <v>OK</v>
      </c>
    </row>
    <row r="21" customFormat="false" ht="25.5" hidden="false" customHeight="false" outlineLevel="0" collapsed="false">
      <c r="AR21" s="146"/>
      <c r="AS21" s="146"/>
      <c r="AT21" s="176"/>
      <c r="AU21" s="177"/>
      <c r="AV21" s="154"/>
      <c r="AW21" s="177"/>
      <c r="AX21" s="177"/>
      <c r="AY21" s="177"/>
      <c r="AZ21" s="176"/>
      <c r="BA21" s="176"/>
      <c r="BB21" s="176"/>
      <c r="BC21" s="153"/>
      <c r="BD21" s="153"/>
      <c r="BE21" s="155"/>
      <c r="BF21" s="155"/>
      <c r="BG21" s="151"/>
      <c r="BH21" s="151"/>
      <c r="BI21" s="151"/>
      <c r="BJ21" s="151"/>
      <c r="BK21" s="162" t="s">
        <v>11649</v>
      </c>
      <c r="BL21" s="161" t="str">
        <f aca="false">IF(SUM(BH:BH)=0,"OK","Anno ristrutt. e/o stato di conservazione non congruenti con anno di costruzione &gt;=2014")</f>
        <v>OK</v>
      </c>
    </row>
    <row r="22" customFormat="false" ht="12.75" hidden="false" customHeight="false" outlineLevel="0" collapsed="false">
      <c r="AR22" s="146"/>
      <c r="AS22" s="146"/>
      <c r="AT22" s="176"/>
      <c r="AU22" s="177"/>
      <c r="AV22" s="154"/>
      <c r="AW22" s="177"/>
      <c r="AX22" s="177"/>
      <c r="AY22" s="177"/>
      <c r="AZ22" s="176"/>
      <c r="BA22" s="176"/>
      <c r="BB22" s="176"/>
      <c r="BC22" s="153"/>
      <c r="BD22" s="153"/>
      <c r="BE22" s="155"/>
      <c r="BF22" s="155"/>
      <c r="BG22" s="151"/>
      <c r="BH22" s="151"/>
      <c r="BI22" s="151"/>
      <c r="BJ22" s="151"/>
      <c r="BK22" s="162" t="s">
        <v>11650</v>
      </c>
      <c r="BL22" s="178" t="str">
        <f aca="false">IF(SUM(BI:BI)=0,"OK","Errore: celle vuote in corrispondenza di opera costruita in anno &gt;=2015")</f>
        <v>OK</v>
      </c>
    </row>
    <row r="23" customFormat="false" ht="12.75" hidden="false" customHeight="false" outlineLevel="0" collapsed="false">
      <c r="BG23" s="151"/>
      <c r="BH23" s="151"/>
    </row>
    <row r="24" customFormat="false" ht="12.75" hidden="false" customHeight="false" outlineLevel="0" collapsed="false">
      <c r="BG24" s="151"/>
      <c r="BH24" s="151"/>
    </row>
    <row r="25" customFormat="false" ht="12.75" hidden="false" customHeight="false" outlineLevel="0" collapsed="false">
      <c r="BG25" s="151"/>
      <c r="BH25" s="151"/>
    </row>
    <row r="26" customFormat="false" ht="12.75" hidden="false" customHeight="false" outlineLevel="0" collapsed="false">
      <c r="BG26" s="151"/>
      <c r="BH26" s="151"/>
    </row>
    <row r="27" customFormat="false" ht="12.75" hidden="false" customHeight="false" outlineLevel="0" collapsed="false">
      <c r="BG27" s="151"/>
      <c r="BH27" s="151"/>
    </row>
    <row r="28" customFormat="false" ht="12.75" hidden="false" customHeight="false" outlineLevel="0" collapsed="false">
      <c r="BG28" s="151"/>
      <c r="BH28" s="151"/>
    </row>
    <row r="29" customFormat="false" ht="12.75" hidden="false" customHeight="false" outlineLevel="0" collapsed="false">
      <c r="BG29" s="151"/>
      <c r="BH29" s="151"/>
    </row>
    <row r="30" customFormat="false" ht="12.75" hidden="false" customHeight="false" outlineLevel="0" collapsed="false">
      <c r="BG30" s="151"/>
      <c r="BH30" s="151"/>
    </row>
    <row r="31" customFormat="false" ht="12.75" hidden="false" customHeight="false" outlineLevel="0" collapsed="false">
      <c r="BG31" s="151"/>
      <c r="BH31" s="151"/>
    </row>
    <row r="32" customFormat="false" ht="12.75" hidden="false" customHeight="false" outlineLevel="0" collapsed="false">
      <c r="BG32" s="151"/>
      <c r="BH32" s="151"/>
    </row>
    <row r="33" customFormat="false" ht="12.75" hidden="false" customHeight="false" outlineLevel="0" collapsed="false">
      <c r="BG33" s="151"/>
      <c r="BH33" s="151"/>
    </row>
    <row r="34" customFormat="false" ht="12.75" hidden="false" customHeight="false" outlineLevel="0" collapsed="false">
      <c r="BG34" s="151"/>
      <c r="BH34" s="151"/>
    </row>
    <row r="35" customFormat="false" ht="12.75" hidden="false" customHeight="false" outlineLevel="0" collapsed="false">
      <c r="BG35" s="151"/>
      <c r="BH35" s="151"/>
    </row>
    <row r="36" customFormat="false" ht="12.75" hidden="false" customHeight="false" outlineLevel="0" collapsed="false">
      <c r="BG36" s="151"/>
      <c r="BH36" s="151"/>
    </row>
    <row r="37" customFormat="false" ht="12.75" hidden="false" customHeight="false" outlineLevel="0" collapsed="false">
      <c r="BG37" s="151"/>
      <c r="BH37" s="151"/>
    </row>
    <row r="38" customFormat="false" ht="12.75" hidden="false" customHeight="false" outlineLevel="0" collapsed="false">
      <c r="BG38" s="151"/>
      <c r="BH38" s="151"/>
    </row>
    <row r="39" customFormat="false" ht="12.75" hidden="false" customHeight="false" outlineLevel="0" collapsed="false">
      <c r="BG39" s="151"/>
      <c r="BH39" s="151"/>
    </row>
    <row r="40" customFormat="false" ht="12.75" hidden="false" customHeight="false" outlineLevel="0" collapsed="false">
      <c r="BG40" s="151"/>
      <c r="BH40" s="151"/>
    </row>
    <row r="41" customFormat="false" ht="12.75" hidden="false" customHeight="false" outlineLevel="0" collapsed="false">
      <c r="BG41" s="151"/>
      <c r="BH41" s="151"/>
    </row>
    <row r="42" customFormat="false" ht="12.75" hidden="false" customHeight="false" outlineLevel="0" collapsed="false">
      <c r="BG42" s="151"/>
      <c r="BH42" s="151"/>
    </row>
    <row r="43" customFormat="false" ht="12.75" hidden="false" customHeight="false" outlineLevel="0" collapsed="false">
      <c r="BG43" s="151"/>
      <c r="BH43" s="151"/>
    </row>
    <row r="44" customFormat="false" ht="12.75" hidden="false" customHeight="false" outlineLevel="0" collapsed="false">
      <c r="BG44" s="151"/>
      <c r="BH44" s="151"/>
    </row>
    <row r="45" customFormat="false" ht="12.75" hidden="false" customHeight="false" outlineLevel="0" collapsed="false">
      <c r="BG45" s="151"/>
      <c r="BH45" s="151"/>
    </row>
    <row r="46" customFormat="false" ht="12.75" hidden="false" customHeight="false" outlineLevel="0" collapsed="false">
      <c r="BG46" s="151"/>
      <c r="BH46" s="151"/>
    </row>
    <row r="47" customFormat="false" ht="12.75" hidden="false" customHeight="false" outlineLevel="0" collapsed="false">
      <c r="BG47" s="151"/>
      <c r="BH47" s="151"/>
    </row>
    <row r="48" customFormat="false" ht="12.75" hidden="false" customHeight="false" outlineLevel="0" collapsed="false">
      <c r="BG48" s="151"/>
      <c r="BH48" s="151"/>
    </row>
    <row r="49" customFormat="false" ht="12.75" hidden="false" customHeight="false" outlineLevel="0" collapsed="false">
      <c r="BG49" s="151"/>
      <c r="BH49" s="151"/>
    </row>
    <row r="50" customFormat="false" ht="12.75" hidden="false" customHeight="false" outlineLevel="0" collapsed="false">
      <c r="BG50" s="151"/>
      <c r="BH50" s="151"/>
    </row>
    <row r="51" customFormat="false" ht="12.75" hidden="false" customHeight="false" outlineLevel="0" collapsed="false">
      <c r="BG51" s="151"/>
      <c r="BH51" s="151"/>
    </row>
    <row r="52" customFormat="false" ht="12.75" hidden="false" customHeight="false" outlineLevel="0" collapsed="false">
      <c r="BG52" s="151"/>
      <c r="BH52" s="151"/>
    </row>
    <row r="53" customFormat="false" ht="12.75" hidden="false" customHeight="false" outlineLevel="0" collapsed="false">
      <c r="BG53" s="151"/>
      <c r="BH53" s="151"/>
    </row>
    <row r="54" customFormat="false" ht="12.75" hidden="false" customHeight="false" outlineLevel="0" collapsed="false">
      <c r="BG54" s="151"/>
      <c r="BH54" s="151"/>
    </row>
    <row r="55" customFormat="false" ht="12.75" hidden="false" customHeight="false" outlineLevel="0" collapsed="false">
      <c r="BG55" s="151"/>
      <c r="BH55" s="151"/>
    </row>
    <row r="56" customFormat="false" ht="12.75" hidden="false" customHeight="false" outlineLevel="0" collapsed="false">
      <c r="BG56" s="151"/>
      <c r="BH56" s="151"/>
    </row>
    <row r="57" customFormat="false" ht="12.75" hidden="false" customHeight="false" outlineLevel="0" collapsed="false">
      <c r="BG57" s="151"/>
      <c r="BH57" s="151"/>
    </row>
    <row r="58" customFormat="false" ht="12.75" hidden="false" customHeight="false" outlineLevel="0" collapsed="false">
      <c r="BG58" s="151"/>
      <c r="BH58" s="151"/>
    </row>
    <row r="59" customFormat="false" ht="12.75" hidden="false" customHeight="false" outlineLevel="0" collapsed="false">
      <c r="BG59" s="151"/>
      <c r="BH59" s="151"/>
    </row>
    <row r="60" customFormat="false" ht="12.75" hidden="false" customHeight="false" outlineLevel="0" collapsed="false">
      <c r="BG60" s="151"/>
      <c r="BH60" s="151"/>
    </row>
    <row r="61" customFormat="false" ht="12.75" hidden="false" customHeight="false" outlineLevel="0" collapsed="false">
      <c r="BG61" s="151"/>
      <c r="BH61" s="151"/>
    </row>
    <row r="62" customFormat="false" ht="12.75" hidden="false" customHeight="false" outlineLevel="0" collapsed="false">
      <c r="BG62" s="151"/>
      <c r="BH62" s="151"/>
    </row>
    <row r="63" customFormat="false" ht="12.75" hidden="false" customHeight="false" outlineLevel="0" collapsed="false">
      <c r="BG63" s="151"/>
      <c r="BH63" s="151"/>
    </row>
    <row r="64" customFormat="false" ht="12.75" hidden="false" customHeight="false" outlineLevel="0" collapsed="false">
      <c r="BG64" s="151"/>
      <c r="BH64" s="151"/>
    </row>
    <row r="65" customFormat="false" ht="12.75" hidden="false" customHeight="false" outlineLevel="0" collapsed="false">
      <c r="BG65" s="151"/>
      <c r="BH65" s="151"/>
    </row>
    <row r="66" customFormat="false" ht="12.75" hidden="false" customHeight="false" outlineLevel="0" collapsed="false">
      <c r="BG66" s="151"/>
      <c r="BH66" s="151"/>
    </row>
    <row r="67" customFormat="false" ht="12.75" hidden="false" customHeight="false" outlineLevel="0" collapsed="false">
      <c r="BG67" s="151"/>
      <c r="BH67" s="151"/>
    </row>
    <row r="68" customFormat="false" ht="12.75" hidden="false" customHeight="false" outlineLevel="0" collapsed="false">
      <c r="BG68" s="151"/>
      <c r="BH68" s="151"/>
    </row>
    <row r="69" customFormat="false" ht="12.75" hidden="false" customHeight="false" outlineLevel="0" collapsed="false">
      <c r="BG69" s="151"/>
      <c r="BH69" s="151"/>
    </row>
    <row r="70" customFormat="false" ht="12.75" hidden="false" customHeight="false" outlineLevel="0" collapsed="false">
      <c r="BG70" s="151"/>
      <c r="BH70" s="151"/>
    </row>
    <row r="71" customFormat="false" ht="12.75" hidden="false" customHeight="false" outlineLevel="0" collapsed="false">
      <c r="BG71" s="151"/>
      <c r="BH71" s="151"/>
    </row>
    <row r="72" customFormat="false" ht="12.75" hidden="false" customHeight="false" outlineLevel="0" collapsed="false">
      <c r="BG72" s="151"/>
      <c r="BH72" s="151"/>
    </row>
    <row r="73" customFormat="false" ht="12.75" hidden="false" customHeight="false" outlineLevel="0" collapsed="false">
      <c r="BG73" s="151"/>
      <c r="BH73" s="151"/>
    </row>
    <row r="74" customFormat="false" ht="12.75" hidden="false" customHeight="false" outlineLevel="0" collapsed="false">
      <c r="BG74" s="151"/>
      <c r="BH74" s="151"/>
    </row>
    <row r="75" customFormat="false" ht="12.75" hidden="false" customHeight="false" outlineLevel="0" collapsed="false">
      <c r="BG75" s="151"/>
      <c r="BH75" s="151"/>
    </row>
    <row r="76" customFormat="false" ht="12.75" hidden="false" customHeight="false" outlineLevel="0" collapsed="false">
      <c r="BG76" s="151"/>
      <c r="BH76" s="151"/>
    </row>
    <row r="77" customFormat="false" ht="12.75" hidden="false" customHeight="false" outlineLevel="0" collapsed="false">
      <c r="BG77" s="151"/>
      <c r="BH77" s="151"/>
    </row>
    <row r="78" customFormat="false" ht="12.75" hidden="false" customHeight="false" outlineLevel="0" collapsed="false">
      <c r="BG78" s="151"/>
      <c r="BH78" s="151"/>
    </row>
    <row r="79" customFormat="false" ht="12.75" hidden="false" customHeight="false" outlineLevel="0" collapsed="false">
      <c r="BG79" s="151"/>
      <c r="BH79" s="151"/>
    </row>
    <row r="80" customFormat="false" ht="12.75" hidden="false" customHeight="false" outlineLevel="0" collapsed="false">
      <c r="BG80" s="151"/>
      <c r="BH80" s="151"/>
    </row>
    <row r="81" customFormat="false" ht="12.75" hidden="false" customHeight="false" outlineLevel="0" collapsed="false">
      <c r="BG81" s="151"/>
      <c r="BH81" s="151"/>
    </row>
    <row r="82" customFormat="false" ht="12.75" hidden="false" customHeight="false" outlineLevel="0" collapsed="false">
      <c r="BG82" s="151"/>
      <c r="BH82" s="151"/>
    </row>
    <row r="83" customFormat="false" ht="12.75" hidden="false" customHeight="false" outlineLevel="0" collapsed="false">
      <c r="BG83" s="151"/>
      <c r="BH83" s="151"/>
    </row>
    <row r="84" customFormat="false" ht="12.75" hidden="false" customHeight="false" outlineLevel="0" collapsed="false">
      <c r="BG84" s="151"/>
      <c r="BH84" s="151"/>
    </row>
    <row r="85" customFormat="false" ht="12.75" hidden="false" customHeight="false" outlineLevel="0" collapsed="false">
      <c r="BG85" s="151"/>
      <c r="BH85" s="151"/>
    </row>
    <row r="86" customFormat="false" ht="12.75" hidden="false" customHeight="false" outlineLevel="0" collapsed="false">
      <c r="BG86" s="151"/>
      <c r="BH86" s="151"/>
    </row>
    <row r="87" customFormat="false" ht="12.75" hidden="false" customHeight="false" outlineLevel="0" collapsed="false">
      <c r="BG87" s="151"/>
      <c r="BH87" s="151"/>
    </row>
    <row r="88" customFormat="false" ht="12.75" hidden="false" customHeight="false" outlineLevel="0" collapsed="false">
      <c r="BG88" s="151"/>
      <c r="BH88" s="151"/>
    </row>
    <row r="89" customFormat="false" ht="12.75" hidden="false" customHeight="false" outlineLevel="0" collapsed="false">
      <c r="BG89" s="151"/>
      <c r="BH89" s="151"/>
    </row>
    <row r="90" customFormat="false" ht="12.75" hidden="false" customHeight="false" outlineLevel="0" collapsed="false">
      <c r="BG90" s="151"/>
      <c r="BH90" s="151"/>
    </row>
    <row r="91" customFormat="false" ht="12.75" hidden="false" customHeight="false" outlineLevel="0" collapsed="false">
      <c r="BG91" s="151"/>
      <c r="BH91" s="151"/>
    </row>
    <row r="92" customFormat="false" ht="12.75" hidden="false" customHeight="false" outlineLevel="0" collapsed="false">
      <c r="BG92" s="151"/>
      <c r="BH92" s="151"/>
    </row>
    <row r="93" customFormat="false" ht="12.75" hidden="false" customHeight="false" outlineLevel="0" collapsed="false">
      <c r="BG93" s="151"/>
      <c r="BH93" s="151"/>
    </row>
    <row r="94" customFormat="false" ht="12.75" hidden="false" customHeight="false" outlineLevel="0" collapsed="false">
      <c r="BG94" s="151"/>
      <c r="BH94" s="151"/>
    </row>
    <row r="95" customFormat="false" ht="12.75" hidden="false" customHeight="false" outlineLevel="0" collapsed="false">
      <c r="BG95" s="151"/>
      <c r="BH95" s="151"/>
    </row>
    <row r="96" customFormat="false" ht="12.75" hidden="false" customHeight="false" outlineLevel="0" collapsed="false">
      <c r="BG96" s="151"/>
      <c r="BH96" s="151"/>
    </row>
    <row r="97" customFormat="false" ht="12.75" hidden="false" customHeight="false" outlineLevel="0" collapsed="false">
      <c r="BG97" s="151"/>
      <c r="BH97" s="151"/>
    </row>
    <row r="98" customFormat="false" ht="12.75" hidden="false" customHeight="false" outlineLevel="0" collapsed="false">
      <c r="BG98" s="151"/>
      <c r="BH98" s="151"/>
    </row>
    <row r="99" customFormat="false" ht="12.75" hidden="false" customHeight="false" outlineLevel="0" collapsed="false">
      <c r="BG99" s="151"/>
      <c r="BH99" s="151"/>
    </row>
    <row r="100" customFormat="false" ht="12.75" hidden="false" customHeight="false" outlineLevel="0" collapsed="false">
      <c r="BG100" s="151"/>
      <c r="BH100" s="151"/>
    </row>
    <row r="101" customFormat="false" ht="12.75" hidden="false" customHeight="false" outlineLevel="0" collapsed="false">
      <c r="BG101" s="151"/>
      <c r="BH101" s="151"/>
    </row>
    <row r="102" customFormat="false" ht="12.75" hidden="false" customHeight="false" outlineLevel="0" collapsed="false">
      <c r="BG102" s="151"/>
      <c r="BH102" s="151"/>
    </row>
    <row r="103" customFormat="false" ht="12.75" hidden="false" customHeight="false" outlineLevel="0" collapsed="false">
      <c r="BG103" s="151"/>
      <c r="BH103" s="151"/>
    </row>
    <row r="104" customFormat="false" ht="12.75" hidden="false" customHeight="false" outlineLevel="0" collapsed="false">
      <c r="BG104" s="151"/>
      <c r="BH104" s="151"/>
    </row>
    <row r="105" customFormat="false" ht="12.75" hidden="false" customHeight="false" outlineLevel="0" collapsed="false">
      <c r="BG105" s="151"/>
      <c r="BH105" s="151"/>
    </row>
    <row r="106" customFormat="false" ht="12.75" hidden="false" customHeight="false" outlineLevel="0" collapsed="false">
      <c r="BG106" s="151"/>
      <c r="BH106" s="151"/>
    </row>
    <row r="107" customFormat="false" ht="12.75" hidden="false" customHeight="false" outlineLevel="0" collapsed="false">
      <c r="BG107" s="151"/>
      <c r="BH107" s="151"/>
    </row>
    <row r="108" customFormat="false" ht="12.75" hidden="false" customHeight="false" outlineLevel="0" collapsed="false">
      <c r="BG108" s="151"/>
      <c r="BH108" s="151"/>
    </row>
    <row r="109" customFormat="false" ht="12.75" hidden="false" customHeight="false" outlineLevel="0" collapsed="false">
      <c r="BG109" s="151"/>
      <c r="BH109" s="151"/>
    </row>
    <row r="110" customFormat="false" ht="12.75" hidden="false" customHeight="false" outlineLevel="0" collapsed="false">
      <c r="BG110" s="151"/>
      <c r="BH110" s="151"/>
    </row>
    <row r="111" customFormat="false" ht="12.75" hidden="false" customHeight="false" outlineLevel="0" collapsed="false">
      <c r="BG111" s="151"/>
      <c r="BH111" s="151"/>
    </row>
    <row r="112" customFormat="false" ht="12.75" hidden="false" customHeight="false" outlineLevel="0" collapsed="false">
      <c r="BG112" s="151"/>
      <c r="BH112" s="151"/>
    </row>
    <row r="113" customFormat="false" ht="12.75" hidden="false" customHeight="false" outlineLevel="0" collapsed="false">
      <c r="BG113" s="151"/>
      <c r="BH113" s="151"/>
    </row>
    <row r="114" customFormat="false" ht="12.75" hidden="false" customHeight="false" outlineLevel="0" collapsed="false">
      <c r="BG114" s="151"/>
      <c r="BH114" s="151"/>
    </row>
    <row r="115" customFormat="false" ht="12.75" hidden="false" customHeight="false" outlineLevel="0" collapsed="false">
      <c r="BG115" s="151"/>
      <c r="BH115" s="151"/>
    </row>
    <row r="116" customFormat="false" ht="12.75" hidden="false" customHeight="false" outlineLevel="0" collapsed="false">
      <c r="BG116" s="151"/>
      <c r="BH116" s="151"/>
    </row>
    <row r="117" customFormat="false" ht="12.75" hidden="false" customHeight="false" outlineLevel="0" collapsed="false">
      <c r="BG117" s="151"/>
      <c r="BH117" s="151"/>
    </row>
    <row r="118" customFormat="false" ht="12.75" hidden="false" customHeight="false" outlineLevel="0" collapsed="false">
      <c r="BG118" s="151"/>
      <c r="BH118" s="151"/>
    </row>
    <row r="119" customFormat="false" ht="12.75" hidden="false" customHeight="false" outlineLevel="0" collapsed="false">
      <c r="BG119" s="151"/>
      <c r="BH119" s="151"/>
    </row>
    <row r="120" customFormat="false" ht="12.75" hidden="false" customHeight="false" outlineLevel="0" collapsed="false">
      <c r="BG120" s="151"/>
      <c r="BH120" s="151"/>
    </row>
    <row r="121" customFormat="false" ht="12.75" hidden="false" customHeight="false" outlineLevel="0" collapsed="false">
      <c r="BG121" s="151"/>
      <c r="BH121" s="151"/>
    </row>
    <row r="122" customFormat="false" ht="12.75" hidden="false" customHeight="false" outlineLevel="0" collapsed="false">
      <c r="BG122" s="151"/>
      <c r="BH122" s="151"/>
    </row>
    <row r="123" customFormat="false" ht="12.75" hidden="false" customHeight="false" outlineLevel="0" collapsed="false">
      <c r="BG123" s="151"/>
      <c r="BH123" s="151"/>
    </row>
    <row r="124" customFormat="false" ht="12.75" hidden="false" customHeight="false" outlineLevel="0" collapsed="false">
      <c r="BG124" s="151"/>
      <c r="BH124" s="151"/>
    </row>
    <row r="125" customFormat="false" ht="12.75" hidden="false" customHeight="false" outlineLevel="0" collapsed="false">
      <c r="BG125" s="151"/>
      <c r="BH125" s="151"/>
    </row>
    <row r="126" customFormat="false" ht="12.75" hidden="false" customHeight="false" outlineLevel="0" collapsed="false">
      <c r="BG126" s="151"/>
      <c r="BH126" s="151"/>
    </row>
    <row r="127" customFormat="false" ht="12.75" hidden="false" customHeight="false" outlineLevel="0" collapsed="false">
      <c r="BG127" s="151"/>
      <c r="BH127" s="151"/>
    </row>
    <row r="128" customFormat="false" ht="12.75" hidden="false" customHeight="false" outlineLevel="0" collapsed="false">
      <c r="BG128" s="151"/>
      <c r="BH128" s="151"/>
    </row>
    <row r="129" customFormat="false" ht="12.75" hidden="false" customHeight="false" outlineLevel="0" collapsed="false">
      <c r="BG129" s="151"/>
      <c r="BH129" s="151"/>
    </row>
    <row r="130" customFormat="false" ht="12.75" hidden="false" customHeight="false" outlineLevel="0" collapsed="false">
      <c r="BG130" s="151"/>
      <c r="BH130" s="151"/>
    </row>
    <row r="131" customFormat="false" ht="12.75" hidden="false" customHeight="false" outlineLevel="0" collapsed="false">
      <c r="BG131" s="151"/>
      <c r="BH131" s="151"/>
    </row>
    <row r="132" customFormat="false" ht="12.75" hidden="false" customHeight="false" outlineLevel="0" collapsed="false">
      <c r="BG132" s="151"/>
      <c r="BH132" s="151"/>
    </row>
    <row r="133" customFormat="false" ht="12.75" hidden="false" customHeight="false" outlineLevel="0" collapsed="false">
      <c r="BG133" s="151"/>
      <c r="BH133" s="151"/>
    </row>
    <row r="134" customFormat="false" ht="12.75" hidden="false" customHeight="false" outlineLevel="0" collapsed="false">
      <c r="BG134" s="151"/>
      <c r="BH134" s="151"/>
    </row>
    <row r="135" customFormat="false" ht="12.75" hidden="false" customHeight="false" outlineLevel="0" collapsed="false">
      <c r="BG135" s="151"/>
      <c r="BH135" s="151"/>
    </row>
    <row r="136" customFormat="false" ht="12.75" hidden="false" customHeight="false" outlineLevel="0" collapsed="false">
      <c r="BG136" s="151"/>
      <c r="BH136" s="151"/>
    </row>
    <row r="137" customFormat="false" ht="12.75" hidden="false" customHeight="false" outlineLevel="0" collapsed="false">
      <c r="BG137" s="151"/>
      <c r="BH137" s="151"/>
    </row>
    <row r="138" customFormat="false" ht="12.75" hidden="false" customHeight="false" outlineLevel="0" collapsed="false">
      <c r="BG138" s="151"/>
      <c r="BH138" s="151"/>
    </row>
    <row r="139" customFormat="false" ht="12.75" hidden="false" customHeight="false" outlineLevel="0" collapsed="false">
      <c r="BG139" s="151"/>
      <c r="BH139" s="151"/>
    </row>
    <row r="140" customFormat="false" ht="12.75" hidden="false" customHeight="false" outlineLevel="0" collapsed="false">
      <c r="BG140" s="151"/>
      <c r="BH140" s="151"/>
    </row>
    <row r="141" customFormat="false" ht="12.75" hidden="false" customHeight="false" outlineLevel="0" collapsed="false">
      <c r="BG141" s="151"/>
      <c r="BH141" s="151"/>
    </row>
    <row r="142" customFormat="false" ht="12.75" hidden="false" customHeight="false" outlineLevel="0" collapsed="false">
      <c r="BG142" s="151"/>
      <c r="BH142" s="151"/>
    </row>
    <row r="143" customFormat="false" ht="12.75" hidden="false" customHeight="false" outlineLevel="0" collapsed="false">
      <c r="BG143" s="151"/>
      <c r="BH143" s="151"/>
    </row>
    <row r="144" customFormat="false" ht="12.75" hidden="false" customHeight="false" outlineLevel="0" collapsed="false">
      <c r="BG144" s="151"/>
      <c r="BH144" s="151"/>
    </row>
    <row r="145" customFormat="false" ht="12.75" hidden="false" customHeight="false" outlineLevel="0" collapsed="false">
      <c r="BG145" s="151"/>
      <c r="BH145" s="151"/>
    </row>
    <row r="146" customFormat="false" ht="12.75" hidden="false" customHeight="false" outlineLevel="0" collapsed="false">
      <c r="BG146" s="151"/>
      <c r="BH146" s="151"/>
    </row>
    <row r="147" customFormat="false" ht="12.75" hidden="false" customHeight="false" outlineLevel="0" collapsed="false">
      <c r="BG147" s="151"/>
      <c r="BH147" s="151"/>
    </row>
    <row r="148" customFormat="false" ht="12.75" hidden="false" customHeight="false" outlineLevel="0" collapsed="false">
      <c r="BG148" s="151"/>
      <c r="BH148" s="151"/>
    </row>
    <row r="149" customFormat="false" ht="12.75" hidden="false" customHeight="false" outlineLevel="0" collapsed="false">
      <c r="BG149" s="151"/>
      <c r="BH149" s="151"/>
    </row>
    <row r="150" customFormat="false" ht="12.75" hidden="false" customHeight="false" outlineLevel="0" collapsed="false">
      <c r="BG150" s="151"/>
      <c r="BH150" s="151"/>
    </row>
    <row r="151" customFormat="false" ht="12.75" hidden="false" customHeight="false" outlineLevel="0" collapsed="false">
      <c r="BG151" s="151"/>
      <c r="BH151" s="151"/>
    </row>
    <row r="152" customFormat="false" ht="12.75" hidden="false" customHeight="false" outlineLevel="0" collapsed="false">
      <c r="BG152" s="151"/>
      <c r="BH152" s="151"/>
    </row>
    <row r="153" customFormat="false" ht="12.75" hidden="false" customHeight="false" outlineLevel="0" collapsed="false">
      <c r="BG153" s="151"/>
      <c r="BH153" s="151"/>
    </row>
    <row r="154" customFormat="false" ht="12.75" hidden="false" customHeight="false" outlineLevel="0" collapsed="false">
      <c r="BG154" s="151"/>
      <c r="BH154" s="151"/>
    </row>
    <row r="155" customFormat="false" ht="12.75" hidden="false" customHeight="false" outlineLevel="0" collapsed="false">
      <c r="BG155" s="151"/>
      <c r="BH155" s="151"/>
    </row>
    <row r="156" customFormat="false" ht="12.75" hidden="false" customHeight="false" outlineLevel="0" collapsed="false">
      <c r="BG156" s="151"/>
      <c r="BH156" s="151"/>
    </row>
    <row r="157" customFormat="false" ht="12.75" hidden="false" customHeight="false" outlineLevel="0" collapsed="false">
      <c r="BG157" s="151"/>
      <c r="BH157" s="151"/>
    </row>
    <row r="158" customFormat="false" ht="12.75" hidden="false" customHeight="false" outlineLevel="0" collapsed="false">
      <c r="BG158" s="151"/>
      <c r="BH158" s="151"/>
    </row>
    <row r="159" customFormat="false" ht="12.75" hidden="false" customHeight="false" outlineLevel="0" collapsed="false">
      <c r="BG159" s="151"/>
      <c r="BH159" s="151"/>
    </row>
    <row r="160" customFormat="false" ht="12.75" hidden="false" customHeight="false" outlineLevel="0" collapsed="false">
      <c r="BG160" s="151"/>
      <c r="BH160" s="151"/>
    </row>
    <row r="161" customFormat="false" ht="12.75" hidden="false" customHeight="false" outlineLevel="0" collapsed="false">
      <c r="BG161" s="151"/>
      <c r="BH161" s="151"/>
    </row>
    <row r="162" customFormat="false" ht="12.75" hidden="false" customHeight="false" outlineLevel="0" collapsed="false">
      <c r="BG162" s="151"/>
      <c r="BH162" s="151"/>
    </row>
    <row r="163" customFormat="false" ht="12.75" hidden="false" customHeight="false" outlineLevel="0" collapsed="false">
      <c r="BG163" s="151"/>
      <c r="BH163" s="151"/>
    </row>
    <row r="164" customFormat="false" ht="12.75" hidden="false" customHeight="false" outlineLevel="0" collapsed="false">
      <c r="BG164" s="151"/>
      <c r="BH164" s="151"/>
    </row>
    <row r="165" customFormat="false" ht="12.75" hidden="false" customHeight="false" outlineLevel="0" collapsed="false">
      <c r="BG165" s="151"/>
      <c r="BH165" s="151"/>
    </row>
    <row r="166" customFormat="false" ht="12.75" hidden="false" customHeight="false" outlineLevel="0" collapsed="false">
      <c r="BG166" s="151"/>
      <c r="BH166" s="151"/>
    </row>
    <row r="167" customFormat="false" ht="12.75" hidden="false" customHeight="false" outlineLevel="0" collapsed="false">
      <c r="BG167" s="151"/>
      <c r="BH167" s="151"/>
    </row>
    <row r="168" customFormat="false" ht="12.75" hidden="false" customHeight="false" outlineLevel="0" collapsed="false">
      <c r="BG168" s="151"/>
      <c r="BH168" s="151"/>
    </row>
    <row r="169" customFormat="false" ht="12.75" hidden="false" customHeight="false" outlineLevel="0" collapsed="false">
      <c r="BG169" s="151"/>
      <c r="BH169" s="151"/>
    </row>
    <row r="170" customFormat="false" ht="12.75" hidden="false" customHeight="false" outlineLevel="0" collapsed="false">
      <c r="BG170" s="151"/>
      <c r="BH170" s="151"/>
    </row>
    <row r="171" customFormat="false" ht="12.75" hidden="false" customHeight="false" outlineLevel="0" collapsed="false">
      <c r="BG171" s="151"/>
      <c r="BH171" s="151"/>
    </row>
    <row r="172" customFormat="false" ht="12.75" hidden="false" customHeight="false" outlineLevel="0" collapsed="false">
      <c r="BG172" s="151"/>
      <c r="BH172" s="151"/>
    </row>
    <row r="173" customFormat="false" ht="12.75" hidden="false" customHeight="false" outlineLevel="0" collapsed="false">
      <c r="BG173" s="151"/>
      <c r="BH173" s="151"/>
    </row>
    <row r="174" customFormat="false" ht="12.75" hidden="false" customHeight="false" outlineLevel="0" collapsed="false">
      <c r="BG174" s="151"/>
      <c r="BH174" s="151"/>
    </row>
    <row r="175" customFormat="false" ht="12.75" hidden="false" customHeight="false" outlineLevel="0" collapsed="false">
      <c r="BG175" s="151"/>
      <c r="BH175" s="151"/>
    </row>
    <row r="176" customFormat="false" ht="12.75" hidden="false" customHeight="false" outlineLevel="0" collapsed="false">
      <c r="BG176" s="151"/>
      <c r="BH176" s="151"/>
    </row>
    <row r="177" customFormat="false" ht="12.75" hidden="false" customHeight="false" outlineLevel="0" collapsed="false">
      <c r="BG177" s="151"/>
      <c r="BH177" s="151"/>
    </row>
    <row r="178" customFormat="false" ht="12.75" hidden="false" customHeight="false" outlineLevel="0" collapsed="false">
      <c r="BG178" s="151"/>
      <c r="BH178" s="151"/>
    </row>
    <row r="179" customFormat="false" ht="12.75" hidden="false" customHeight="false" outlineLevel="0" collapsed="false">
      <c r="BG179" s="151"/>
      <c r="BH179" s="151"/>
    </row>
    <row r="180" customFormat="false" ht="12.75" hidden="false" customHeight="false" outlineLevel="0" collapsed="false">
      <c r="BG180" s="151"/>
      <c r="BH180" s="151"/>
    </row>
    <row r="181" customFormat="false" ht="12.75" hidden="false" customHeight="false" outlineLevel="0" collapsed="false">
      <c r="BG181" s="151"/>
      <c r="BH181" s="151"/>
    </row>
    <row r="182" customFormat="false" ht="12.75" hidden="false" customHeight="false" outlineLevel="0" collapsed="false">
      <c r="BG182" s="151"/>
      <c r="BH182" s="151"/>
    </row>
    <row r="183" customFormat="false" ht="12.75" hidden="false" customHeight="false" outlineLevel="0" collapsed="false">
      <c r="BG183" s="151"/>
      <c r="BH183" s="151"/>
    </row>
    <row r="184" customFormat="false" ht="12.75" hidden="false" customHeight="false" outlineLevel="0" collapsed="false">
      <c r="BG184" s="151"/>
      <c r="BH184" s="151"/>
    </row>
    <row r="185" customFormat="false" ht="12.75" hidden="false" customHeight="false" outlineLevel="0" collapsed="false">
      <c r="BG185" s="151"/>
      <c r="BH185" s="151"/>
    </row>
    <row r="186" customFormat="false" ht="12.75" hidden="false" customHeight="false" outlineLevel="0" collapsed="false">
      <c r="BG186" s="151"/>
      <c r="BH186" s="151"/>
    </row>
    <row r="187" customFormat="false" ht="12.75" hidden="false" customHeight="false" outlineLevel="0" collapsed="false">
      <c r="BG187" s="151"/>
      <c r="BH187" s="151"/>
    </row>
    <row r="188" customFormat="false" ht="12.75" hidden="false" customHeight="false" outlineLevel="0" collapsed="false">
      <c r="BG188" s="151"/>
      <c r="BH188" s="151"/>
    </row>
    <row r="189" customFormat="false" ht="12.75" hidden="false" customHeight="false" outlineLevel="0" collapsed="false">
      <c r="BG189" s="151"/>
      <c r="BH189" s="151"/>
    </row>
    <row r="190" customFormat="false" ht="12.75" hidden="false" customHeight="false" outlineLevel="0" collapsed="false">
      <c r="BG190" s="151"/>
      <c r="BH190" s="151"/>
    </row>
    <row r="191" customFormat="false" ht="12.75" hidden="false" customHeight="false" outlineLevel="0" collapsed="false">
      <c r="BG191" s="151"/>
      <c r="BH191" s="151"/>
    </row>
    <row r="192" customFormat="false" ht="12.75" hidden="false" customHeight="false" outlineLevel="0" collapsed="false">
      <c r="BG192" s="151"/>
      <c r="BH192" s="151"/>
    </row>
    <row r="193" customFormat="false" ht="12.75" hidden="false" customHeight="false" outlineLevel="0" collapsed="false">
      <c r="BG193" s="151"/>
      <c r="BH193" s="151"/>
    </row>
    <row r="194" customFormat="false" ht="12.75" hidden="false" customHeight="false" outlineLevel="0" collapsed="false">
      <c r="BG194" s="151"/>
      <c r="BH194" s="151"/>
    </row>
    <row r="195" customFormat="false" ht="12.75" hidden="false" customHeight="false" outlineLevel="0" collapsed="false">
      <c r="BG195" s="151"/>
      <c r="BH195" s="151"/>
    </row>
    <row r="196" customFormat="false" ht="12.75" hidden="false" customHeight="false" outlineLevel="0" collapsed="false">
      <c r="BG196" s="151"/>
      <c r="BH196" s="151"/>
    </row>
    <row r="197" customFormat="false" ht="12.75" hidden="false" customHeight="false" outlineLevel="0" collapsed="false">
      <c r="BG197" s="151"/>
      <c r="BH197" s="151"/>
    </row>
    <row r="198" customFormat="false" ht="12.75" hidden="false" customHeight="false" outlineLevel="0" collapsed="false">
      <c r="BG198" s="151"/>
      <c r="BH198" s="151"/>
    </row>
    <row r="199" customFormat="false" ht="12.75" hidden="false" customHeight="false" outlineLevel="0" collapsed="false">
      <c r="BG199" s="151"/>
      <c r="BH199" s="151"/>
    </row>
    <row r="200" customFormat="false" ht="12.75" hidden="false" customHeight="false" outlineLevel="0" collapsed="false">
      <c r="BG200" s="151"/>
      <c r="BH200" s="151"/>
    </row>
    <row r="201" customFormat="false" ht="12.75" hidden="false" customHeight="false" outlineLevel="0" collapsed="false">
      <c r="BG201" s="151"/>
      <c r="BH201" s="151"/>
    </row>
    <row r="202" customFormat="false" ht="12.75" hidden="false" customHeight="false" outlineLevel="0" collapsed="false">
      <c r="BG202" s="151"/>
      <c r="BH202" s="151"/>
    </row>
    <row r="203" customFormat="false" ht="12.75" hidden="false" customHeight="false" outlineLevel="0" collapsed="false">
      <c r="BG203" s="151"/>
      <c r="BH203" s="151"/>
    </row>
    <row r="204" customFormat="false" ht="12.75" hidden="false" customHeight="false" outlineLevel="0" collapsed="false">
      <c r="BG204" s="151"/>
      <c r="BH204" s="151"/>
    </row>
    <row r="205" customFormat="false" ht="12.75" hidden="false" customHeight="false" outlineLevel="0" collapsed="false">
      <c r="BG205" s="151"/>
      <c r="BH205" s="151"/>
    </row>
    <row r="206" customFormat="false" ht="12.75" hidden="false" customHeight="false" outlineLevel="0" collapsed="false">
      <c r="BG206" s="151"/>
      <c r="BH206" s="151"/>
    </row>
    <row r="207" customFormat="false" ht="12.75" hidden="false" customHeight="false" outlineLevel="0" collapsed="false">
      <c r="BG207" s="151"/>
      <c r="BH207" s="151"/>
    </row>
    <row r="208" customFormat="false" ht="12.75" hidden="false" customHeight="false" outlineLevel="0" collapsed="false">
      <c r="BG208" s="151"/>
      <c r="BH208" s="151"/>
    </row>
    <row r="209" customFormat="false" ht="12.75" hidden="false" customHeight="false" outlineLevel="0" collapsed="false">
      <c r="BG209" s="151"/>
      <c r="BH209" s="151"/>
    </row>
    <row r="210" customFormat="false" ht="12.75" hidden="false" customHeight="false" outlineLevel="0" collapsed="false">
      <c r="BG210" s="151"/>
      <c r="BH210" s="151"/>
    </row>
    <row r="211" customFormat="false" ht="12.75" hidden="false" customHeight="false" outlineLevel="0" collapsed="false">
      <c r="BG211" s="151"/>
      <c r="BH211" s="151"/>
    </row>
    <row r="212" customFormat="false" ht="12.75" hidden="false" customHeight="false" outlineLevel="0" collapsed="false">
      <c r="BG212" s="151"/>
      <c r="BH212" s="151"/>
    </row>
    <row r="213" customFormat="false" ht="12.75" hidden="false" customHeight="false" outlineLevel="0" collapsed="false">
      <c r="BG213" s="151"/>
      <c r="BH213" s="151"/>
    </row>
    <row r="214" customFormat="false" ht="12.75" hidden="false" customHeight="false" outlineLevel="0" collapsed="false">
      <c r="BG214" s="151"/>
      <c r="BH214" s="151"/>
    </row>
    <row r="215" customFormat="false" ht="12.75" hidden="false" customHeight="false" outlineLevel="0" collapsed="false">
      <c r="BG215" s="151"/>
      <c r="BH215" s="151"/>
    </row>
    <row r="216" customFormat="false" ht="12.75" hidden="false" customHeight="false" outlineLevel="0" collapsed="false">
      <c r="BG216" s="151"/>
      <c r="BH216" s="151"/>
    </row>
    <row r="217" customFormat="false" ht="12.75" hidden="false" customHeight="false" outlineLevel="0" collapsed="false">
      <c r="BG217" s="151"/>
      <c r="BH217" s="151"/>
    </row>
    <row r="218" customFormat="false" ht="12.75" hidden="false" customHeight="false" outlineLevel="0" collapsed="false">
      <c r="BG218" s="151"/>
      <c r="BH218" s="151"/>
    </row>
    <row r="219" customFormat="false" ht="12.75" hidden="false" customHeight="false" outlineLevel="0" collapsed="false">
      <c r="BG219" s="151"/>
      <c r="BH219" s="151"/>
    </row>
    <row r="220" customFormat="false" ht="12.75" hidden="false" customHeight="false" outlineLevel="0" collapsed="false">
      <c r="BG220" s="151"/>
      <c r="BH220" s="151"/>
    </row>
    <row r="221" customFormat="false" ht="12.75" hidden="false" customHeight="false" outlineLevel="0" collapsed="false">
      <c r="BG221" s="151"/>
      <c r="BH221" s="151"/>
    </row>
    <row r="222" customFormat="false" ht="12.75" hidden="false" customHeight="false" outlineLevel="0" collapsed="false">
      <c r="BG222" s="151"/>
      <c r="BH222" s="151"/>
    </row>
    <row r="223" customFormat="false" ht="12.75" hidden="false" customHeight="false" outlineLevel="0" collapsed="false">
      <c r="BG223" s="151"/>
      <c r="BH223" s="151"/>
    </row>
    <row r="224" customFormat="false" ht="12.75" hidden="false" customHeight="false" outlineLevel="0" collapsed="false">
      <c r="BG224" s="151"/>
      <c r="BH224" s="151"/>
    </row>
    <row r="225" customFormat="false" ht="12.75" hidden="false" customHeight="false" outlineLevel="0" collapsed="false">
      <c r="BG225" s="151"/>
      <c r="BH225" s="151"/>
    </row>
    <row r="226" customFormat="false" ht="12.75" hidden="false" customHeight="false" outlineLevel="0" collapsed="false">
      <c r="BG226" s="151"/>
      <c r="BH226" s="151"/>
    </row>
    <row r="227" customFormat="false" ht="12.75" hidden="false" customHeight="false" outlineLevel="0" collapsed="false">
      <c r="BG227" s="151"/>
      <c r="BH227" s="151"/>
    </row>
    <row r="228" customFormat="false" ht="12.75" hidden="false" customHeight="false" outlineLevel="0" collapsed="false">
      <c r="BG228" s="151"/>
      <c r="BH228" s="151"/>
    </row>
    <row r="229" customFormat="false" ht="12.75" hidden="false" customHeight="false" outlineLevel="0" collapsed="false">
      <c r="BG229" s="151"/>
      <c r="BH229" s="151"/>
    </row>
    <row r="230" customFormat="false" ht="12.75" hidden="false" customHeight="false" outlineLevel="0" collapsed="false">
      <c r="BG230" s="151"/>
      <c r="BH230" s="151"/>
    </row>
    <row r="231" customFormat="false" ht="12.75" hidden="false" customHeight="false" outlineLevel="0" collapsed="false">
      <c r="BG231" s="151"/>
      <c r="BH231" s="151"/>
    </row>
    <row r="232" customFormat="false" ht="12.75" hidden="false" customHeight="false" outlineLevel="0" collapsed="false">
      <c r="BG232" s="151"/>
      <c r="BH232" s="151"/>
    </row>
    <row r="233" customFormat="false" ht="12.75" hidden="false" customHeight="false" outlineLevel="0" collapsed="false">
      <c r="BG233" s="151"/>
      <c r="BH233" s="151"/>
    </row>
    <row r="234" customFormat="false" ht="12.75" hidden="false" customHeight="false" outlineLevel="0" collapsed="false">
      <c r="BG234" s="151"/>
      <c r="BH234" s="151"/>
    </row>
    <row r="235" customFormat="false" ht="12.75" hidden="false" customHeight="false" outlineLevel="0" collapsed="false">
      <c r="BG235" s="151"/>
      <c r="BH235" s="151"/>
    </row>
    <row r="236" customFormat="false" ht="12.75" hidden="false" customHeight="false" outlineLevel="0" collapsed="false">
      <c r="BG236" s="151"/>
      <c r="BH236" s="151"/>
    </row>
    <row r="237" customFormat="false" ht="12.75" hidden="false" customHeight="false" outlineLevel="0" collapsed="false">
      <c r="BG237" s="151"/>
      <c r="BH237" s="151"/>
    </row>
    <row r="238" customFormat="false" ht="12.75" hidden="false" customHeight="false" outlineLevel="0" collapsed="false">
      <c r="BG238" s="151"/>
      <c r="BH238" s="151"/>
    </row>
    <row r="239" customFormat="false" ht="12.75" hidden="false" customHeight="false" outlineLevel="0" collapsed="false">
      <c r="BG239" s="151"/>
      <c r="BH239" s="151"/>
    </row>
    <row r="240" customFormat="false" ht="12.75" hidden="false" customHeight="false" outlineLevel="0" collapsed="false">
      <c r="BG240" s="151"/>
      <c r="BH240" s="151"/>
    </row>
    <row r="241" customFormat="false" ht="12.75" hidden="false" customHeight="false" outlineLevel="0" collapsed="false">
      <c r="BG241" s="151"/>
      <c r="BH241" s="151"/>
    </row>
    <row r="242" customFormat="false" ht="12.75" hidden="false" customHeight="false" outlineLevel="0" collapsed="false">
      <c r="BG242" s="151"/>
      <c r="BH242" s="151"/>
    </row>
    <row r="243" customFormat="false" ht="12.75" hidden="false" customHeight="false" outlineLevel="0" collapsed="false">
      <c r="BG243" s="151"/>
      <c r="BH243" s="151"/>
    </row>
    <row r="244" customFormat="false" ht="12.75" hidden="false" customHeight="false" outlineLevel="0" collapsed="false">
      <c r="BG244" s="151"/>
      <c r="BH244" s="151"/>
    </row>
    <row r="245" customFormat="false" ht="12.75" hidden="false" customHeight="false" outlineLevel="0" collapsed="false">
      <c r="BG245" s="151"/>
      <c r="BH245" s="151"/>
    </row>
    <row r="246" customFormat="false" ht="12.75" hidden="false" customHeight="false" outlineLevel="0" collapsed="false">
      <c r="BG246" s="151"/>
      <c r="BH246" s="151"/>
    </row>
    <row r="247" customFormat="false" ht="12.75" hidden="false" customHeight="false" outlineLevel="0" collapsed="false">
      <c r="BG247" s="151"/>
      <c r="BH247" s="151"/>
    </row>
    <row r="248" customFormat="false" ht="12.75" hidden="false" customHeight="false" outlineLevel="0" collapsed="false">
      <c r="BG248" s="151"/>
      <c r="BH248" s="151"/>
    </row>
    <row r="249" customFormat="false" ht="12.75" hidden="false" customHeight="false" outlineLevel="0" collapsed="false">
      <c r="BG249" s="151"/>
      <c r="BH249" s="151"/>
    </row>
    <row r="250" customFormat="false" ht="12.75" hidden="false" customHeight="false" outlineLevel="0" collapsed="false">
      <c r="BG250" s="151"/>
      <c r="BH250" s="151"/>
    </row>
    <row r="251" customFormat="false" ht="12.75" hidden="false" customHeight="false" outlineLevel="0" collapsed="false">
      <c r="BG251" s="151"/>
      <c r="BH251" s="151"/>
    </row>
    <row r="252" customFormat="false" ht="12.75" hidden="false" customHeight="false" outlineLevel="0" collapsed="false">
      <c r="BG252" s="151"/>
      <c r="BH252" s="151"/>
    </row>
    <row r="253" customFormat="false" ht="12.75" hidden="false" customHeight="false" outlineLevel="0" collapsed="false">
      <c r="BG253" s="151"/>
      <c r="BH253" s="151"/>
    </row>
    <row r="254" customFormat="false" ht="12.75" hidden="false" customHeight="false" outlineLevel="0" collapsed="false">
      <c r="BG254" s="151"/>
      <c r="BH254" s="151"/>
    </row>
    <row r="255" customFormat="false" ht="12.75" hidden="false" customHeight="false" outlineLevel="0" collapsed="false">
      <c r="BG255" s="151"/>
      <c r="BH255" s="151"/>
    </row>
    <row r="256" customFormat="false" ht="12.75" hidden="false" customHeight="false" outlineLevel="0" collapsed="false">
      <c r="BG256" s="151"/>
      <c r="BH256" s="151"/>
    </row>
    <row r="257" customFormat="false" ht="12.75" hidden="false" customHeight="false" outlineLevel="0" collapsed="false">
      <c r="BG257" s="151"/>
      <c r="BH257" s="151"/>
    </row>
    <row r="258" customFormat="false" ht="12.75" hidden="false" customHeight="false" outlineLevel="0" collapsed="false">
      <c r="BG258" s="151"/>
      <c r="BH258" s="151"/>
    </row>
    <row r="259" customFormat="false" ht="12.75" hidden="false" customHeight="false" outlineLevel="0" collapsed="false">
      <c r="BG259" s="151"/>
      <c r="BH259" s="151"/>
    </row>
    <row r="260" customFormat="false" ht="12.75" hidden="false" customHeight="false" outlineLevel="0" collapsed="false">
      <c r="BG260" s="151"/>
      <c r="BH260" s="151"/>
    </row>
    <row r="261" customFormat="false" ht="12.75" hidden="false" customHeight="false" outlineLevel="0" collapsed="false">
      <c r="BG261" s="151"/>
      <c r="BH261" s="151"/>
    </row>
    <row r="262" customFormat="false" ht="12.75" hidden="false" customHeight="false" outlineLevel="0" collapsed="false">
      <c r="BG262" s="151"/>
      <c r="BH262" s="151"/>
    </row>
    <row r="263" customFormat="false" ht="12.75" hidden="false" customHeight="false" outlineLevel="0" collapsed="false">
      <c r="BG263" s="151"/>
      <c r="BH263" s="151"/>
    </row>
    <row r="264" customFormat="false" ht="12.75" hidden="false" customHeight="false" outlineLevel="0" collapsed="false">
      <c r="BG264" s="151"/>
      <c r="BH264" s="151"/>
    </row>
    <row r="265" customFormat="false" ht="12.75" hidden="false" customHeight="false" outlineLevel="0" collapsed="false">
      <c r="BG265" s="151"/>
      <c r="BH265" s="151"/>
    </row>
    <row r="266" customFormat="false" ht="12.75" hidden="false" customHeight="false" outlineLevel="0" collapsed="false">
      <c r="BG266" s="151"/>
      <c r="BH266" s="151"/>
    </row>
    <row r="267" customFormat="false" ht="12.75" hidden="false" customHeight="false" outlineLevel="0" collapsed="false">
      <c r="BG267" s="151"/>
      <c r="BH267" s="151"/>
    </row>
    <row r="268" customFormat="false" ht="12.75" hidden="false" customHeight="false" outlineLevel="0" collapsed="false">
      <c r="BG268" s="151"/>
      <c r="BH268" s="151"/>
    </row>
    <row r="269" customFormat="false" ht="12.75" hidden="false" customHeight="false" outlineLevel="0" collapsed="false">
      <c r="BG269" s="151"/>
      <c r="BH269" s="151"/>
    </row>
    <row r="270" customFormat="false" ht="12.75" hidden="false" customHeight="false" outlineLevel="0" collapsed="false">
      <c r="BG270" s="151"/>
      <c r="BH270" s="151"/>
    </row>
    <row r="271" customFormat="false" ht="12.75" hidden="false" customHeight="false" outlineLevel="0" collapsed="false">
      <c r="BG271" s="151"/>
      <c r="BH271" s="151"/>
    </row>
    <row r="272" customFormat="false" ht="12.75" hidden="false" customHeight="false" outlineLevel="0" collapsed="false">
      <c r="BG272" s="151"/>
      <c r="BH272" s="151"/>
    </row>
    <row r="273" customFormat="false" ht="12.75" hidden="false" customHeight="false" outlineLevel="0" collapsed="false">
      <c r="BG273" s="151"/>
      <c r="BH273" s="151"/>
    </row>
    <row r="274" customFormat="false" ht="12.75" hidden="false" customHeight="false" outlineLevel="0" collapsed="false">
      <c r="BG274" s="151"/>
      <c r="BH274" s="151"/>
    </row>
    <row r="275" customFormat="false" ht="12.75" hidden="false" customHeight="false" outlineLevel="0" collapsed="false">
      <c r="BG275" s="151"/>
      <c r="BH275" s="151"/>
    </row>
    <row r="276" customFormat="false" ht="12.75" hidden="false" customHeight="false" outlineLevel="0" collapsed="false">
      <c r="BG276" s="151"/>
      <c r="BH276" s="151"/>
    </row>
    <row r="277" customFormat="false" ht="12.75" hidden="false" customHeight="false" outlineLevel="0" collapsed="false">
      <c r="BG277" s="151"/>
      <c r="BH277" s="151"/>
    </row>
    <row r="278" customFormat="false" ht="12.75" hidden="false" customHeight="false" outlineLevel="0" collapsed="false">
      <c r="BG278" s="151"/>
      <c r="BH278" s="151"/>
    </row>
    <row r="279" customFormat="false" ht="12.75" hidden="false" customHeight="false" outlineLevel="0" collapsed="false">
      <c r="BG279" s="151"/>
      <c r="BH279" s="151"/>
    </row>
    <row r="280" customFormat="false" ht="12.75" hidden="false" customHeight="false" outlineLevel="0" collapsed="false">
      <c r="BG280" s="151"/>
      <c r="BH280" s="151"/>
    </row>
    <row r="281" customFormat="false" ht="12.75" hidden="false" customHeight="false" outlineLevel="0" collapsed="false">
      <c r="BG281" s="151"/>
      <c r="BH281" s="151"/>
    </row>
    <row r="282" customFormat="false" ht="12.75" hidden="false" customHeight="false" outlineLevel="0" collapsed="false">
      <c r="BG282" s="151"/>
      <c r="BH282" s="151"/>
    </row>
    <row r="283" customFormat="false" ht="12.75" hidden="false" customHeight="false" outlineLevel="0" collapsed="false">
      <c r="BG283" s="151"/>
      <c r="BH283" s="151"/>
    </row>
    <row r="284" customFormat="false" ht="12.75" hidden="false" customHeight="false" outlineLevel="0" collapsed="false">
      <c r="BG284" s="151"/>
      <c r="BH284" s="151"/>
    </row>
    <row r="285" customFormat="false" ht="12.75" hidden="false" customHeight="false" outlineLevel="0" collapsed="false">
      <c r="BG285" s="151"/>
      <c r="BH285" s="151"/>
    </row>
    <row r="286" customFormat="false" ht="12.75" hidden="false" customHeight="false" outlineLevel="0" collapsed="false">
      <c r="BG286" s="151"/>
      <c r="BH286" s="151"/>
    </row>
    <row r="287" customFormat="false" ht="12.75" hidden="false" customHeight="false" outlineLevel="0" collapsed="false">
      <c r="BG287" s="151"/>
      <c r="BH287" s="151"/>
    </row>
    <row r="288" customFormat="false" ht="12.75" hidden="false" customHeight="false" outlineLevel="0" collapsed="false">
      <c r="BG288" s="151"/>
      <c r="BH288" s="151"/>
    </row>
    <row r="289" customFormat="false" ht="12.75" hidden="false" customHeight="false" outlineLevel="0" collapsed="false">
      <c r="BG289" s="151"/>
      <c r="BH289" s="151"/>
    </row>
    <row r="290" customFormat="false" ht="12.75" hidden="false" customHeight="false" outlineLevel="0" collapsed="false">
      <c r="BG290" s="151"/>
      <c r="BH290" s="151"/>
    </row>
    <row r="291" customFormat="false" ht="12.75" hidden="false" customHeight="false" outlineLevel="0" collapsed="false">
      <c r="BG291" s="151"/>
      <c r="BH291" s="151"/>
    </row>
    <row r="292" customFormat="false" ht="12.75" hidden="false" customHeight="false" outlineLevel="0" collapsed="false">
      <c r="BG292" s="151"/>
      <c r="BH292" s="151"/>
    </row>
    <row r="293" customFormat="false" ht="12.75" hidden="false" customHeight="false" outlineLevel="0" collapsed="false">
      <c r="BG293" s="151"/>
      <c r="BH293" s="151"/>
    </row>
    <row r="294" customFormat="false" ht="12.75" hidden="false" customHeight="false" outlineLevel="0" collapsed="false">
      <c r="BG294" s="151"/>
      <c r="BH294" s="151"/>
    </row>
    <row r="295" customFormat="false" ht="12.75" hidden="false" customHeight="false" outlineLevel="0" collapsed="false">
      <c r="BG295" s="151"/>
      <c r="BH295" s="151"/>
    </row>
    <row r="296" customFormat="false" ht="12.75" hidden="false" customHeight="false" outlineLevel="0" collapsed="false">
      <c r="BG296" s="151"/>
      <c r="BH296" s="151"/>
    </row>
    <row r="297" customFormat="false" ht="12.75" hidden="false" customHeight="false" outlineLevel="0" collapsed="false">
      <c r="BG297" s="151"/>
      <c r="BH297" s="151"/>
    </row>
    <row r="298" customFormat="false" ht="12.75" hidden="false" customHeight="false" outlineLevel="0" collapsed="false">
      <c r="BG298" s="151"/>
      <c r="BH298" s="151"/>
    </row>
    <row r="299" customFormat="false" ht="12.75" hidden="false" customHeight="false" outlineLevel="0" collapsed="false">
      <c r="BG299" s="151"/>
      <c r="BH299" s="151"/>
    </row>
    <row r="300" customFormat="false" ht="12.75" hidden="false" customHeight="false" outlineLevel="0" collapsed="false">
      <c r="BG300" s="151"/>
      <c r="BH300" s="151"/>
    </row>
    <row r="301" customFormat="false" ht="12.75" hidden="false" customHeight="false" outlineLevel="0" collapsed="false">
      <c r="BG301" s="151"/>
      <c r="BH301" s="151"/>
    </row>
    <row r="302" customFormat="false" ht="12.75" hidden="false" customHeight="false" outlineLevel="0" collapsed="false">
      <c r="BG302" s="151"/>
      <c r="BH302" s="151"/>
    </row>
    <row r="303" customFormat="false" ht="12.75" hidden="false" customHeight="false" outlineLevel="0" collapsed="false">
      <c r="BG303" s="151"/>
      <c r="BH303" s="151"/>
    </row>
    <row r="304" customFormat="false" ht="12.75" hidden="false" customHeight="false" outlineLevel="0" collapsed="false">
      <c r="BG304" s="151"/>
      <c r="BH304" s="151"/>
    </row>
    <row r="305" customFormat="false" ht="12.75" hidden="false" customHeight="false" outlineLevel="0" collapsed="false">
      <c r="BG305" s="151"/>
      <c r="BH305" s="151"/>
    </row>
    <row r="306" customFormat="false" ht="12.75" hidden="false" customHeight="false" outlineLevel="0" collapsed="false">
      <c r="BG306" s="151"/>
      <c r="BH306" s="151"/>
    </row>
    <row r="307" customFormat="false" ht="12.75" hidden="false" customHeight="false" outlineLevel="0" collapsed="false">
      <c r="BG307" s="151"/>
      <c r="BH307" s="151"/>
    </row>
    <row r="308" customFormat="false" ht="12.75" hidden="false" customHeight="false" outlineLevel="0" collapsed="false">
      <c r="BG308" s="151"/>
      <c r="BH308" s="151"/>
    </row>
    <row r="309" customFormat="false" ht="12.75" hidden="false" customHeight="false" outlineLevel="0" collapsed="false">
      <c r="BG309" s="151"/>
      <c r="BH309" s="151"/>
    </row>
    <row r="310" customFormat="false" ht="12.75" hidden="false" customHeight="false" outlineLevel="0" collapsed="false">
      <c r="BG310" s="151"/>
      <c r="BH310" s="151"/>
    </row>
    <row r="311" customFormat="false" ht="12.75" hidden="false" customHeight="false" outlineLevel="0" collapsed="false">
      <c r="BG311" s="151"/>
      <c r="BH311" s="151"/>
    </row>
    <row r="312" customFormat="false" ht="12.75" hidden="false" customHeight="false" outlineLevel="0" collapsed="false">
      <c r="BG312" s="151"/>
      <c r="BH312" s="151"/>
    </row>
    <row r="313" customFormat="false" ht="12.75" hidden="false" customHeight="false" outlineLevel="0" collapsed="false">
      <c r="BG313" s="151"/>
      <c r="BH313" s="151"/>
    </row>
    <row r="314" customFormat="false" ht="12.75" hidden="false" customHeight="false" outlineLevel="0" collapsed="false">
      <c r="BG314" s="151"/>
      <c r="BH314" s="151"/>
    </row>
    <row r="315" customFormat="false" ht="12.75" hidden="false" customHeight="false" outlineLevel="0" collapsed="false">
      <c r="BG315" s="151"/>
      <c r="BH315" s="151"/>
    </row>
    <row r="316" customFormat="false" ht="12.75" hidden="false" customHeight="false" outlineLevel="0" collapsed="false">
      <c r="BG316" s="151"/>
      <c r="BH316" s="151"/>
    </row>
    <row r="317" customFormat="false" ht="12.75" hidden="false" customHeight="false" outlineLevel="0" collapsed="false">
      <c r="BG317" s="151"/>
      <c r="BH317" s="151"/>
    </row>
    <row r="318" customFormat="false" ht="12.75" hidden="false" customHeight="false" outlineLevel="0" collapsed="false">
      <c r="BG318" s="151"/>
      <c r="BH318" s="151"/>
    </row>
    <row r="319" customFormat="false" ht="12.75" hidden="false" customHeight="false" outlineLevel="0" collapsed="false">
      <c r="BG319" s="151"/>
      <c r="BH319" s="151"/>
    </row>
    <row r="320" customFormat="false" ht="12.75" hidden="false" customHeight="false" outlineLevel="0" collapsed="false">
      <c r="BG320" s="151"/>
      <c r="BH320" s="151"/>
    </row>
    <row r="321" customFormat="false" ht="12.75" hidden="false" customHeight="false" outlineLevel="0" collapsed="false">
      <c r="BG321" s="151"/>
      <c r="BH321" s="151"/>
    </row>
    <row r="322" customFormat="false" ht="12.75" hidden="false" customHeight="false" outlineLevel="0" collapsed="false">
      <c r="BG322" s="151"/>
      <c r="BH322" s="151"/>
    </row>
    <row r="323" customFormat="false" ht="12.75" hidden="false" customHeight="false" outlineLevel="0" collapsed="false">
      <c r="BG323" s="151"/>
      <c r="BH323" s="151"/>
    </row>
    <row r="324" customFormat="false" ht="12.75" hidden="false" customHeight="false" outlineLevel="0" collapsed="false">
      <c r="BG324" s="151"/>
      <c r="BH324" s="151"/>
    </row>
    <row r="325" customFormat="false" ht="12.75" hidden="false" customHeight="false" outlineLevel="0" collapsed="false">
      <c r="BG325" s="151"/>
      <c r="BH325" s="151"/>
    </row>
    <row r="326" customFormat="false" ht="12.75" hidden="false" customHeight="false" outlineLevel="0" collapsed="false">
      <c r="BG326" s="151"/>
      <c r="BH326" s="151"/>
    </row>
    <row r="327" customFormat="false" ht="12.75" hidden="false" customHeight="false" outlineLevel="0" collapsed="false">
      <c r="BG327" s="151"/>
      <c r="BH327" s="151"/>
    </row>
    <row r="328" customFormat="false" ht="12.75" hidden="false" customHeight="false" outlineLevel="0" collapsed="false">
      <c r="BG328" s="151"/>
      <c r="BH328" s="151"/>
    </row>
    <row r="329" customFormat="false" ht="12.75" hidden="false" customHeight="false" outlineLevel="0" collapsed="false">
      <c r="BG329" s="151"/>
      <c r="BH329" s="151"/>
    </row>
    <row r="330" customFormat="false" ht="12.75" hidden="false" customHeight="false" outlineLevel="0" collapsed="false">
      <c r="BG330" s="151"/>
      <c r="BH330" s="151"/>
    </row>
    <row r="331" customFormat="false" ht="12.75" hidden="false" customHeight="false" outlineLevel="0" collapsed="false">
      <c r="BG331" s="151"/>
      <c r="BH331" s="151"/>
    </row>
    <row r="332" customFormat="false" ht="12.75" hidden="false" customHeight="false" outlineLevel="0" collapsed="false">
      <c r="BG332" s="151"/>
      <c r="BH332" s="151"/>
    </row>
    <row r="333" customFormat="false" ht="12.75" hidden="false" customHeight="false" outlineLevel="0" collapsed="false">
      <c r="BG333" s="151"/>
      <c r="BH333" s="151"/>
    </row>
    <row r="334" customFormat="false" ht="12.75" hidden="false" customHeight="false" outlineLevel="0" collapsed="false">
      <c r="BG334" s="151"/>
      <c r="BH334" s="151"/>
    </row>
    <row r="335" customFormat="false" ht="12.75" hidden="false" customHeight="false" outlineLevel="0" collapsed="false">
      <c r="BG335" s="151"/>
      <c r="BH335" s="151"/>
    </row>
    <row r="336" customFormat="false" ht="12.75" hidden="false" customHeight="false" outlineLevel="0" collapsed="false">
      <c r="BG336" s="151"/>
      <c r="BH336" s="151"/>
    </row>
    <row r="337" customFormat="false" ht="12.75" hidden="false" customHeight="false" outlineLevel="0" collapsed="false">
      <c r="BG337" s="151"/>
      <c r="BH337" s="151"/>
    </row>
    <row r="338" customFormat="false" ht="12.75" hidden="false" customHeight="false" outlineLevel="0" collapsed="false">
      <c r="BG338" s="151"/>
      <c r="BH338" s="151"/>
    </row>
    <row r="339" customFormat="false" ht="12.75" hidden="false" customHeight="false" outlineLevel="0" collapsed="false">
      <c r="BG339" s="151"/>
      <c r="BH339" s="151"/>
    </row>
    <row r="340" customFormat="false" ht="12.75" hidden="false" customHeight="false" outlineLevel="0" collapsed="false">
      <c r="BG340" s="151"/>
      <c r="BH340" s="151"/>
    </row>
    <row r="341" customFormat="false" ht="12.75" hidden="false" customHeight="false" outlineLevel="0" collapsed="false">
      <c r="BG341" s="151"/>
      <c r="BH341" s="151"/>
    </row>
    <row r="342" customFormat="false" ht="12.75" hidden="false" customHeight="false" outlineLevel="0" collapsed="false">
      <c r="BG342" s="151"/>
      <c r="BH342" s="151"/>
    </row>
    <row r="343" customFormat="false" ht="12.75" hidden="false" customHeight="false" outlineLevel="0" collapsed="false">
      <c r="BG343" s="151"/>
      <c r="BH343" s="151"/>
    </row>
    <row r="344" customFormat="false" ht="12.75" hidden="false" customHeight="false" outlineLevel="0" collapsed="false">
      <c r="BG344" s="151"/>
      <c r="BH344" s="151"/>
    </row>
    <row r="345" customFormat="false" ht="12.75" hidden="false" customHeight="false" outlineLevel="0" collapsed="false">
      <c r="BG345" s="151"/>
      <c r="BH345" s="151"/>
    </row>
    <row r="346" customFormat="false" ht="12.75" hidden="false" customHeight="false" outlineLevel="0" collapsed="false">
      <c r="BG346" s="151"/>
      <c r="BH346" s="151"/>
    </row>
    <row r="347" customFormat="false" ht="12.75" hidden="false" customHeight="false" outlineLevel="0" collapsed="false">
      <c r="BG347" s="151"/>
      <c r="BH347" s="151"/>
    </row>
    <row r="348" customFormat="false" ht="12.75" hidden="false" customHeight="false" outlineLevel="0" collapsed="false">
      <c r="BG348" s="151"/>
      <c r="BH348" s="151"/>
    </row>
    <row r="349" customFormat="false" ht="12.75" hidden="false" customHeight="false" outlineLevel="0" collapsed="false">
      <c r="BG349" s="151"/>
      <c r="BH349" s="151"/>
    </row>
    <row r="350" customFormat="false" ht="12.75" hidden="false" customHeight="false" outlineLevel="0" collapsed="false">
      <c r="BG350" s="151"/>
      <c r="BH350" s="151"/>
    </row>
    <row r="351" customFormat="false" ht="12.75" hidden="false" customHeight="false" outlineLevel="0" collapsed="false">
      <c r="BG351" s="151"/>
      <c r="BH351" s="151"/>
    </row>
    <row r="352" customFormat="false" ht="12.75" hidden="false" customHeight="false" outlineLevel="0" collapsed="false">
      <c r="BG352" s="151"/>
      <c r="BH352" s="151"/>
    </row>
    <row r="353" customFormat="false" ht="12.75" hidden="false" customHeight="false" outlineLevel="0" collapsed="false">
      <c r="BG353" s="151"/>
      <c r="BH353" s="151"/>
    </row>
    <row r="354" customFormat="false" ht="12.75" hidden="false" customHeight="false" outlineLevel="0" collapsed="false">
      <c r="BG354" s="151"/>
      <c r="BH354" s="151"/>
    </row>
    <row r="355" customFormat="false" ht="12.75" hidden="false" customHeight="false" outlineLevel="0" collapsed="false">
      <c r="BG355" s="151"/>
      <c r="BH355" s="151"/>
    </row>
    <row r="356" customFormat="false" ht="12.75" hidden="false" customHeight="false" outlineLevel="0" collapsed="false">
      <c r="BG356" s="151"/>
      <c r="BH356" s="151"/>
    </row>
    <row r="357" customFormat="false" ht="12.75" hidden="false" customHeight="false" outlineLevel="0" collapsed="false">
      <c r="BG357" s="151"/>
      <c r="BH357" s="151"/>
    </row>
    <row r="358" customFormat="false" ht="12.75" hidden="false" customHeight="false" outlineLevel="0" collapsed="false">
      <c r="BG358" s="151"/>
      <c r="BH358" s="151"/>
    </row>
    <row r="359" customFormat="false" ht="12.75" hidden="false" customHeight="false" outlineLevel="0" collapsed="false">
      <c r="BG359" s="151"/>
      <c r="BH359" s="151"/>
    </row>
    <row r="360" customFormat="false" ht="12.75" hidden="false" customHeight="false" outlineLevel="0" collapsed="false">
      <c r="BG360" s="151"/>
      <c r="BH360" s="151"/>
    </row>
    <row r="361" customFormat="false" ht="12.75" hidden="false" customHeight="false" outlineLevel="0" collapsed="false">
      <c r="BG361" s="151"/>
      <c r="BH361" s="151"/>
    </row>
    <row r="362" customFormat="false" ht="12.75" hidden="false" customHeight="false" outlineLevel="0" collapsed="false">
      <c r="BG362" s="151"/>
      <c r="BH362" s="151"/>
    </row>
    <row r="363" customFormat="false" ht="12.75" hidden="false" customHeight="false" outlineLevel="0" collapsed="false">
      <c r="BG363" s="151"/>
      <c r="BH363" s="151"/>
    </row>
    <row r="364" customFormat="false" ht="12.75" hidden="false" customHeight="false" outlineLevel="0" collapsed="false">
      <c r="BG364" s="151"/>
      <c r="BH364" s="151"/>
    </row>
    <row r="365" customFormat="false" ht="12.75" hidden="false" customHeight="false" outlineLevel="0" collapsed="false">
      <c r="BG365" s="151"/>
      <c r="BH365" s="151"/>
    </row>
    <row r="366" customFormat="false" ht="12.75" hidden="false" customHeight="false" outlineLevel="0" collapsed="false">
      <c r="BG366" s="151"/>
      <c r="BH366" s="151"/>
    </row>
    <row r="367" customFormat="false" ht="12.75" hidden="false" customHeight="false" outlineLevel="0" collapsed="false">
      <c r="BG367" s="151"/>
      <c r="BH367" s="151"/>
    </row>
    <row r="368" customFormat="false" ht="12.75" hidden="false" customHeight="false" outlineLevel="0" collapsed="false">
      <c r="BG368" s="151"/>
      <c r="BH368" s="151"/>
    </row>
    <row r="369" customFormat="false" ht="12.75" hidden="false" customHeight="false" outlineLevel="0" collapsed="false">
      <c r="BG369" s="151"/>
      <c r="BH369" s="151"/>
    </row>
    <row r="370" customFormat="false" ht="12.75" hidden="false" customHeight="false" outlineLevel="0" collapsed="false">
      <c r="BG370" s="151"/>
      <c r="BH370" s="151"/>
    </row>
    <row r="371" customFormat="false" ht="12.75" hidden="false" customHeight="false" outlineLevel="0" collapsed="false">
      <c r="BG371" s="151"/>
      <c r="BH371" s="151"/>
    </row>
    <row r="372" customFormat="false" ht="12.75" hidden="false" customHeight="false" outlineLevel="0" collapsed="false">
      <c r="BG372" s="151"/>
      <c r="BH372" s="151"/>
    </row>
    <row r="373" customFormat="false" ht="12.75" hidden="false" customHeight="false" outlineLevel="0" collapsed="false">
      <c r="BG373" s="151"/>
      <c r="BH373" s="151"/>
    </row>
    <row r="374" customFormat="false" ht="12.75" hidden="false" customHeight="false" outlineLevel="0" collapsed="false">
      <c r="BG374" s="151"/>
      <c r="BH374" s="151"/>
    </row>
    <row r="375" customFormat="false" ht="12.75" hidden="false" customHeight="false" outlineLevel="0" collapsed="false">
      <c r="BG375" s="151"/>
      <c r="BH375" s="151"/>
    </row>
    <row r="376" customFormat="false" ht="12.75" hidden="false" customHeight="false" outlineLevel="0" collapsed="false">
      <c r="BG376" s="151"/>
      <c r="BH376" s="151"/>
    </row>
    <row r="377" customFormat="false" ht="12.75" hidden="false" customHeight="false" outlineLevel="0" collapsed="false">
      <c r="BG377" s="151"/>
      <c r="BH377" s="151"/>
    </row>
    <row r="378" customFormat="false" ht="12.75" hidden="false" customHeight="false" outlineLevel="0" collapsed="false">
      <c r="BG378" s="151"/>
      <c r="BH378" s="151"/>
    </row>
    <row r="379" customFormat="false" ht="12.75" hidden="false" customHeight="false" outlineLevel="0" collapsed="false">
      <c r="BG379" s="151"/>
      <c r="BH379" s="151"/>
    </row>
    <row r="380" customFormat="false" ht="12.75" hidden="false" customHeight="false" outlineLevel="0" collapsed="false">
      <c r="BG380" s="151"/>
      <c r="BH380" s="151"/>
    </row>
    <row r="381" customFormat="false" ht="12.75" hidden="false" customHeight="false" outlineLevel="0" collapsed="false">
      <c r="BG381" s="151"/>
      <c r="BH381" s="151"/>
    </row>
    <row r="382" customFormat="false" ht="12.75" hidden="false" customHeight="false" outlineLevel="0" collapsed="false">
      <c r="BG382" s="151"/>
      <c r="BH382" s="151"/>
    </row>
    <row r="383" customFormat="false" ht="12.75" hidden="false" customHeight="false" outlineLevel="0" collapsed="false">
      <c r="BG383" s="151"/>
      <c r="BH383" s="151"/>
    </row>
    <row r="384" customFormat="false" ht="12.75" hidden="false" customHeight="false" outlineLevel="0" collapsed="false">
      <c r="BG384" s="151"/>
      <c r="BH384" s="151"/>
    </row>
    <row r="385" customFormat="false" ht="12.75" hidden="false" customHeight="false" outlineLevel="0" collapsed="false">
      <c r="BG385" s="151"/>
      <c r="BH385" s="151"/>
    </row>
    <row r="386" customFormat="false" ht="12.75" hidden="false" customHeight="false" outlineLevel="0" collapsed="false">
      <c r="BG386" s="151"/>
      <c r="BH386" s="151"/>
    </row>
    <row r="387" customFormat="false" ht="12.75" hidden="false" customHeight="false" outlineLevel="0" collapsed="false">
      <c r="BG387" s="151"/>
      <c r="BH387" s="151"/>
    </row>
    <row r="388" customFormat="false" ht="12.75" hidden="false" customHeight="false" outlineLevel="0" collapsed="false">
      <c r="BG388" s="151"/>
      <c r="BH388" s="151"/>
    </row>
    <row r="389" customFormat="false" ht="12.75" hidden="false" customHeight="false" outlineLevel="0" collapsed="false">
      <c r="BG389" s="151"/>
      <c r="BH389" s="151"/>
    </row>
    <row r="390" customFormat="false" ht="12.75" hidden="false" customHeight="false" outlineLevel="0" collapsed="false">
      <c r="BG390" s="151"/>
      <c r="BH390" s="151"/>
    </row>
    <row r="391" customFormat="false" ht="12.75" hidden="false" customHeight="false" outlineLevel="0" collapsed="false">
      <c r="BG391" s="151"/>
      <c r="BH391" s="151"/>
    </row>
    <row r="392" customFormat="false" ht="12.75" hidden="false" customHeight="false" outlineLevel="0" collapsed="false">
      <c r="BG392" s="151"/>
      <c r="BH392" s="151"/>
    </row>
    <row r="393" customFormat="false" ht="12.75" hidden="false" customHeight="false" outlineLevel="0" collapsed="false">
      <c r="BG393" s="151"/>
      <c r="BH393" s="151"/>
    </row>
    <row r="394" customFormat="false" ht="12.75" hidden="false" customHeight="false" outlineLevel="0" collapsed="false">
      <c r="BG394" s="151"/>
      <c r="BH394" s="151"/>
    </row>
    <row r="395" customFormat="false" ht="12.75" hidden="false" customHeight="false" outlineLevel="0" collapsed="false">
      <c r="BG395" s="151"/>
      <c r="BH395" s="151"/>
    </row>
    <row r="396" customFormat="false" ht="12.75" hidden="false" customHeight="false" outlineLevel="0" collapsed="false">
      <c r="BG396" s="151"/>
      <c r="BH396" s="151"/>
    </row>
    <row r="397" customFormat="false" ht="12.75" hidden="false" customHeight="false" outlineLevel="0" collapsed="false">
      <c r="BG397" s="151"/>
      <c r="BH397" s="151"/>
    </row>
    <row r="398" customFormat="false" ht="12.75" hidden="false" customHeight="false" outlineLevel="0" collapsed="false">
      <c r="BG398" s="151"/>
      <c r="BH398" s="151"/>
    </row>
    <row r="399" customFormat="false" ht="12.75" hidden="false" customHeight="false" outlineLevel="0" collapsed="false">
      <c r="BG399" s="151"/>
      <c r="BH399" s="151"/>
    </row>
    <row r="400" customFormat="false" ht="12.75" hidden="false" customHeight="false" outlineLevel="0" collapsed="false">
      <c r="BG400" s="151"/>
      <c r="BH400" s="151"/>
    </row>
    <row r="401" customFormat="false" ht="12.75" hidden="false" customHeight="false" outlineLevel="0" collapsed="false">
      <c r="BG401" s="151"/>
      <c r="BH401" s="151"/>
    </row>
    <row r="402" customFormat="false" ht="12.75" hidden="false" customHeight="false" outlineLevel="0" collapsed="false">
      <c r="BG402" s="151"/>
      <c r="BH402" s="151"/>
    </row>
    <row r="403" customFormat="false" ht="12.75" hidden="false" customHeight="false" outlineLevel="0" collapsed="false">
      <c r="BG403" s="151"/>
      <c r="BH403" s="151"/>
    </row>
    <row r="404" customFormat="false" ht="12.75" hidden="false" customHeight="false" outlineLevel="0" collapsed="false">
      <c r="BG404" s="151"/>
      <c r="BH404" s="151"/>
    </row>
    <row r="405" customFormat="false" ht="12.75" hidden="false" customHeight="false" outlineLevel="0" collapsed="false">
      <c r="BG405" s="151"/>
      <c r="BH405" s="151"/>
    </row>
    <row r="406" customFormat="false" ht="12.75" hidden="false" customHeight="false" outlineLevel="0" collapsed="false">
      <c r="BG406" s="151"/>
      <c r="BH406" s="151"/>
    </row>
    <row r="407" customFormat="false" ht="12.75" hidden="false" customHeight="false" outlineLevel="0" collapsed="false">
      <c r="BG407" s="151"/>
      <c r="BH407" s="151"/>
    </row>
    <row r="408" customFormat="false" ht="12.75" hidden="false" customHeight="false" outlineLevel="0" collapsed="false">
      <c r="BG408" s="151"/>
      <c r="BH408" s="151"/>
    </row>
    <row r="409" customFormat="false" ht="12.75" hidden="false" customHeight="false" outlineLevel="0" collapsed="false">
      <c r="BG409" s="151"/>
      <c r="BH409" s="151"/>
    </row>
    <row r="410" customFormat="false" ht="12.75" hidden="false" customHeight="false" outlineLevel="0" collapsed="false">
      <c r="BG410" s="151"/>
      <c r="BH410" s="151"/>
    </row>
    <row r="411" customFormat="false" ht="12.75" hidden="false" customHeight="false" outlineLevel="0" collapsed="false">
      <c r="BG411" s="151"/>
      <c r="BH411" s="151"/>
    </row>
    <row r="412" customFormat="false" ht="12.75" hidden="false" customHeight="false" outlineLevel="0" collapsed="false">
      <c r="BG412" s="151"/>
      <c r="BH412" s="151"/>
    </row>
    <row r="413" customFormat="false" ht="12.75" hidden="false" customHeight="false" outlineLevel="0" collapsed="false">
      <c r="BG413" s="151"/>
      <c r="BH413" s="151"/>
    </row>
    <row r="414" customFormat="false" ht="12.75" hidden="false" customHeight="false" outlineLevel="0" collapsed="false">
      <c r="BG414" s="151"/>
      <c r="BH414" s="151"/>
    </row>
    <row r="415" customFormat="false" ht="12.75" hidden="false" customHeight="false" outlineLevel="0" collapsed="false">
      <c r="BG415" s="151"/>
      <c r="BH415" s="151"/>
    </row>
    <row r="416" customFormat="false" ht="12.75" hidden="false" customHeight="false" outlineLevel="0" collapsed="false">
      <c r="BG416" s="151"/>
      <c r="BH416" s="151"/>
    </row>
    <row r="417" customFormat="false" ht="12.75" hidden="false" customHeight="false" outlineLevel="0" collapsed="false">
      <c r="BG417" s="151"/>
      <c r="BH417" s="151"/>
    </row>
    <row r="418" customFormat="false" ht="12.75" hidden="false" customHeight="false" outlineLevel="0" collapsed="false">
      <c r="BG418" s="151"/>
      <c r="BH418" s="151"/>
    </row>
    <row r="419" customFormat="false" ht="12.75" hidden="false" customHeight="false" outlineLevel="0" collapsed="false">
      <c r="BG419" s="151"/>
      <c r="BH419" s="151"/>
    </row>
    <row r="420" customFormat="false" ht="12.75" hidden="false" customHeight="false" outlineLevel="0" collapsed="false">
      <c r="BG420" s="151"/>
      <c r="BH420" s="151"/>
    </row>
    <row r="421" customFormat="false" ht="12.75" hidden="false" customHeight="false" outlineLevel="0" collapsed="false">
      <c r="BG421" s="151"/>
      <c r="BH421" s="151"/>
    </row>
    <row r="422" customFormat="false" ht="12.75" hidden="false" customHeight="false" outlineLevel="0" collapsed="false">
      <c r="BG422" s="151"/>
      <c r="BH422" s="151"/>
    </row>
    <row r="423" customFormat="false" ht="12.75" hidden="false" customHeight="false" outlineLevel="0" collapsed="false">
      <c r="BG423" s="151"/>
      <c r="BH423" s="151"/>
    </row>
    <row r="424" customFormat="false" ht="12.75" hidden="false" customHeight="false" outlineLevel="0" collapsed="false">
      <c r="BG424" s="151"/>
      <c r="BH424" s="151"/>
    </row>
    <row r="425" customFormat="false" ht="12.75" hidden="false" customHeight="false" outlineLevel="0" collapsed="false">
      <c r="BG425" s="151"/>
      <c r="BH425" s="151"/>
    </row>
    <row r="426" customFormat="false" ht="12.75" hidden="false" customHeight="false" outlineLevel="0" collapsed="false">
      <c r="BG426" s="151"/>
      <c r="BH426" s="151"/>
    </row>
    <row r="427" customFormat="false" ht="12.75" hidden="false" customHeight="false" outlineLevel="0" collapsed="false">
      <c r="BG427" s="151"/>
      <c r="BH427" s="151"/>
    </row>
    <row r="428" customFormat="false" ht="12.75" hidden="false" customHeight="false" outlineLevel="0" collapsed="false">
      <c r="BG428" s="151"/>
      <c r="BH428" s="151"/>
    </row>
    <row r="429" customFormat="false" ht="12.75" hidden="false" customHeight="false" outlineLevel="0" collapsed="false">
      <c r="BG429" s="151"/>
      <c r="BH429" s="151"/>
    </row>
    <row r="430" customFormat="false" ht="12.75" hidden="false" customHeight="false" outlineLevel="0" collapsed="false">
      <c r="BG430" s="151"/>
      <c r="BH430" s="151"/>
    </row>
    <row r="431" customFormat="false" ht="12.75" hidden="false" customHeight="false" outlineLevel="0" collapsed="false">
      <c r="BG431" s="151"/>
      <c r="BH431" s="151"/>
    </row>
    <row r="432" customFormat="false" ht="12.75" hidden="false" customHeight="false" outlineLevel="0" collapsed="false">
      <c r="BG432" s="151"/>
      <c r="BH432" s="151"/>
    </row>
    <row r="433" customFormat="false" ht="12.75" hidden="false" customHeight="false" outlineLevel="0" collapsed="false">
      <c r="BG433" s="151"/>
      <c r="BH433" s="151"/>
    </row>
    <row r="434" customFormat="false" ht="12.75" hidden="false" customHeight="false" outlineLevel="0" collapsed="false">
      <c r="BG434" s="151"/>
      <c r="BH434" s="151"/>
    </row>
    <row r="435" customFormat="false" ht="12.75" hidden="false" customHeight="false" outlineLevel="0" collapsed="false">
      <c r="BG435" s="151"/>
      <c r="BH435" s="151"/>
    </row>
    <row r="436" customFormat="false" ht="12.75" hidden="false" customHeight="false" outlineLevel="0" collapsed="false">
      <c r="BG436" s="151"/>
      <c r="BH436" s="151"/>
    </row>
    <row r="437" customFormat="false" ht="12.75" hidden="false" customHeight="false" outlineLevel="0" collapsed="false">
      <c r="BG437" s="151"/>
      <c r="BH437" s="151"/>
    </row>
    <row r="438" customFormat="false" ht="12.75" hidden="false" customHeight="false" outlineLevel="0" collapsed="false">
      <c r="BG438" s="151"/>
      <c r="BH438" s="151"/>
    </row>
    <row r="439" customFormat="false" ht="12.75" hidden="false" customHeight="false" outlineLevel="0" collapsed="false">
      <c r="BG439" s="151"/>
      <c r="BH439" s="151"/>
    </row>
    <row r="440" customFormat="false" ht="12.75" hidden="false" customHeight="false" outlineLevel="0" collapsed="false">
      <c r="BG440" s="151"/>
      <c r="BH440" s="151"/>
    </row>
    <row r="441" customFormat="false" ht="12.75" hidden="false" customHeight="false" outlineLevel="0" collapsed="false">
      <c r="BG441" s="151"/>
      <c r="BH441" s="151"/>
    </row>
    <row r="442" customFormat="false" ht="12.75" hidden="false" customHeight="false" outlineLevel="0" collapsed="false">
      <c r="BG442" s="151"/>
      <c r="BH442" s="151"/>
    </row>
    <row r="443" customFormat="false" ht="12.75" hidden="false" customHeight="false" outlineLevel="0" collapsed="false">
      <c r="BG443" s="151"/>
      <c r="BH443" s="151"/>
    </row>
    <row r="444" customFormat="false" ht="12.75" hidden="false" customHeight="false" outlineLevel="0" collapsed="false">
      <c r="BG444" s="151"/>
      <c r="BH444" s="151"/>
    </row>
    <row r="445" customFormat="false" ht="12.75" hidden="false" customHeight="false" outlineLevel="0" collapsed="false">
      <c r="BG445" s="151"/>
      <c r="BH445" s="151"/>
    </row>
    <row r="446" customFormat="false" ht="12.75" hidden="false" customHeight="false" outlineLevel="0" collapsed="false">
      <c r="BG446" s="151"/>
      <c r="BH446" s="151"/>
    </row>
    <row r="447" customFormat="false" ht="12.75" hidden="false" customHeight="false" outlineLevel="0" collapsed="false">
      <c r="BG447" s="151"/>
      <c r="BH447" s="151"/>
    </row>
    <row r="448" customFormat="false" ht="12.75" hidden="false" customHeight="false" outlineLevel="0" collapsed="false">
      <c r="BG448" s="151"/>
      <c r="BH448" s="151"/>
    </row>
    <row r="449" customFormat="false" ht="12.75" hidden="false" customHeight="false" outlineLevel="0" collapsed="false">
      <c r="BG449" s="151"/>
      <c r="BH449" s="151"/>
    </row>
    <row r="450" customFormat="false" ht="12.75" hidden="false" customHeight="false" outlineLevel="0" collapsed="false">
      <c r="BG450" s="151"/>
      <c r="BH450" s="151"/>
    </row>
    <row r="451" customFormat="false" ht="12.75" hidden="false" customHeight="false" outlineLevel="0" collapsed="false">
      <c r="BG451" s="151"/>
      <c r="BH451" s="151"/>
    </row>
    <row r="452" customFormat="false" ht="12.75" hidden="false" customHeight="false" outlineLevel="0" collapsed="false">
      <c r="BG452" s="151"/>
      <c r="BH452" s="151"/>
    </row>
    <row r="453" customFormat="false" ht="12.75" hidden="false" customHeight="false" outlineLevel="0" collapsed="false">
      <c r="BG453" s="151"/>
      <c r="BH453" s="151"/>
    </row>
    <row r="454" customFormat="false" ht="12.75" hidden="false" customHeight="false" outlineLevel="0" collapsed="false">
      <c r="BG454" s="151"/>
      <c r="BH454" s="151"/>
    </row>
    <row r="455" customFormat="false" ht="12.75" hidden="false" customHeight="false" outlineLevel="0" collapsed="false">
      <c r="BG455" s="151"/>
      <c r="BH455" s="151"/>
    </row>
    <row r="456" customFormat="false" ht="12.75" hidden="false" customHeight="false" outlineLevel="0" collapsed="false">
      <c r="BG456" s="151"/>
      <c r="BH456" s="151"/>
    </row>
    <row r="457" customFormat="false" ht="12.75" hidden="false" customHeight="false" outlineLevel="0" collapsed="false">
      <c r="BG457" s="151"/>
      <c r="BH457" s="151"/>
    </row>
    <row r="458" customFormat="false" ht="12.75" hidden="false" customHeight="false" outlineLevel="0" collapsed="false">
      <c r="BG458" s="151"/>
      <c r="BH458" s="151"/>
    </row>
    <row r="459" customFormat="false" ht="12.75" hidden="false" customHeight="false" outlineLevel="0" collapsed="false">
      <c r="BG459" s="151"/>
      <c r="BH459" s="151"/>
    </row>
    <row r="460" customFormat="false" ht="12.75" hidden="false" customHeight="false" outlineLevel="0" collapsed="false">
      <c r="BG460" s="151"/>
      <c r="BH460" s="151"/>
    </row>
    <row r="461" customFormat="false" ht="12.75" hidden="false" customHeight="false" outlineLevel="0" collapsed="false">
      <c r="BG461" s="151"/>
      <c r="BH461" s="151"/>
    </row>
    <row r="462" customFormat="false" ht="12.75" hidden="false" customHeight="false" outlineLevel="0" collapsed="false">
      <c r="BG462" s="151"/>
      <c r="BH462" s="151"/>
    </row>
    <row r="463" customFormat="false" ht="12.75" hidden="false" customHeight="false" outlineLevel="0" collapsed="false">
      <c r="BG463" s="151"/>
      <c r="BH463" s="151"/>
    </row>
    <row r="464" customFormat="false" ht="12.75" hidden="false" customHeight="false" outlineLevel="0" collapsed="false">
      <c r="BG464" s="151"/>
      <c r="BH464" s="151"/>
    </row>
    <row r="465" customFormat="false" ht="12.75" hidden="false" customHeight="false" outlineLevel="0" collapsed="false">
      <c r="BG465" s="151"/>
      <c r="BH465" s="151"/>
    </row>
    <row r="466" customFormat="false" ht="12.75" hidden="false" customHeight="false" outlineLevel="0" collapsed="false">
      <c r="BG466" s="151"/>
      <c r="BH466" s="151"/>
    </row>
    <row r="467" customFormat="false" ht="12.75" hidden="false" customHeight="false" outlineLevel="0" collapsed="false">
      <c r="BG467" s="151"/>
      <c r="BH467" s="151"/>
    </row>
    <row r="468" customFormat="false" ht="12.75" hidden="false" customHeight="false" outlineLevel="0" collapsed="false">
      <c r="BG468" s="151"/>
      <c r="BH468" s="151"/>
    </row>
    <row r="469" customFormat="false" ht="12.75" hidden="false" customHeight="false" outlineLevel="0" collapsed="false">
      <c r="BG469" s="151"/>
      <c r="BH469" s="151"/>
    </row>
    <row r="470" customFormat="false" ht="12.75" hidden="false" customHeight="false" outlineLevel="0" collapsed="false">
      <c r="BG470" s="151"/>
      <c r="BH470" s="151"/>
    </row>
    <row r="471" customFormat="false" ht="12.75" hidden="false" customHeight="false" outlineLevel="0" collapsed="false">
      <c r="BG471" s="151"/>
      <c r="BH471" s="151"/>
    </row>
    <row r="472" customFormat="false" ht="12.75" hidden="false" customHeight="false" outlineLevel="0" collapsed="false">
      <c r="BG472" s="151"/>
      <c r="BH472" s="151"/>
    </row>
    <row r="473" customFormat="false" ht="12.75" hidden="false" customHeight="false" outlineLevel="0" collapsed="false">
      <c r="BG473" s="151"/>
      <c r="BH473" s="151"/>
    </row>
    <row r="474" customFormat="false" ht="12.75" hidden="false" customHeight="false" outlineLevel="0" collapsed="false">
      <c r="BG474" s="151"/>
      <c r="BH474" s="151"/>
    </row>
    <row r="475" customFormat="false" ht="12.75" hidden="false" customHeight="false" outlineLevel="0" collapsed="false">
      <c r="BG475" s="151"/>
      <c r="BH475" s="151"/>
    </row>
    <row r="476" customFormat="false" ht="12.75" hidden="false" customHeight="false" outlineLevel="0" collapsed="false">
      <c r="BG476" s="151"/>
      <c r="BH476" s="151"/>
    </row>
    <row r="477" customFormat="false" ht="12.75" hidden="false" customHeight="false" outlineLevel="0" collapsed="false">
      <c r="BG477" s="151"/>
      <c r="BH477" s="151"/>
    </row>
    <row r="478" customFormat="false" ht="12.75" hidden="false" customHeight="false" outlineLevel="0" collapsed="false">
      <c r="BG478" s="151"/>
      <c r="BH478" s="151"/>
    </row>
    <row r="479" customFormat="false" ht="12.75" hidden="false" customHeight="false" outlineLevel="0" collapsed="false">
      <c r="BG479" s="151"/>
      <c r="BH479" s="151"/>
    </row>
    <row r="480" customFormat="false" ht="12.75" hidden="false" customHeight="false" outlineLevel="0" collapsed="false">
      <c r="BG480" s="151"/>
      <c r="BH480" s="151"/>
    </row>
    <row r="481" customFormat="false" ht="12.75" hidden="false" customHeight="false" outlineLevel="0" collapsed="false">
      <c r="BG481" s="151"/>
      <c r="BH481" s="151"/>
    </row>
    <row r="482" customFormat="false" ht="12.75" hidden="false" customHeight="false" outlineLevel="0" collapsed="false">
      <c r="BG482" s="151"/>
      <c r="BH482" s="151"/>
    </row>
    <row r="483" customFormat="false" ht="12.75" hidden="false" customHeight="false" outlineLevel="0" collapsed="false">
      <c r="BG483" s="151"/>
      <c r="BH483" s="151"/>
    </row>
    <row r="484" customFormat="false" ht="12.75" hidden="false" customHeight="false" outlineLevel="0" collapsed="false">
      <c r="BG484" s="151"/>
      <c r="BH484" s="151"/>
    </row>
    <row r="485" customFormat="false" ht="12.75" hidden="false" customHeight="false" outlineLevel="0" collapsed="false">
      <c r="BG485" s="151"/>
      <c r="BH485" s="151"/>
    </row>
    <row r="486" customFormat="false" ht="12.75" hidden="false" customHeight="false" outlineLevel="0" collapsed="false">
      <c r="BG486" s="151"/>
      <c r="BH486" s="151"/>
    </row>
    <row r="487" customFormat="false" ht="12.75" hidden="false" customHeight="false" outlineLevel="0" collapsed="false">
      <c r="BG487" s="151"/>
      <c r="BH487" s="151"/>
    </row>
    <row r="488" customFormat="false" ht="12.75" hidden="false" customHeight="false" outlineLevel="0" collapsed="false">
      <c r="BG488" s="151"/>
      <c r="BH488" s="151"/>
    </row>
    <row r="489" customFormat="false" ht="12.75" hidden="false" customHeight="false" outlineLevel="0" collapsed="false">
      <c r="BG489" s="151"/>
      <c r="BH489" s="151"/>
    </row>
    <row r="490" customFormat="false" ht="12.75" hidden="false" customHeight="false" outlineLevel="0" collapsed="false">
      <c r="BG490" s="151"/>
      <c r="BH490" s="151"/>
    </row>
    <row r="491" customFormat="false" ht="12.75" hidden="false" customHeight="false" outlineLevel="0" collapsed="false">
      <c r="BG491" s="151"/>
      <c r="BH491" s="151"/>
    </row>
    <row r="492" customFormat="false" ht="12.75" hidden="false" customHeight="false" outlineLevel="0" collapsed="false">
      <c r="BG492" s="151"/>
      <c r="BH492" s="151"/>
    </row>
    <row r="493" customFormat="false" ht="12.75" hidden="false" customHeight="false" outlineLevel="0" collapsed="false">
      <c r="BG493" s="151"/>
      <c r="BH493" s="151"/>
    </row>
    <row r="494" customFormat="false" ht="12.75" hidden="false" customHeight="false" outlineLevel="0" collapsed="false">
      <c r="BG494" s="151"/>
      <c r="BH494" s="151"/>
    </row>
    <row r="495" customFormat="false" ht="12.75" hidden="false" customHeight="false" outlineLevel="0" collapsed="false">
      <c r="BG495" s="151"/>
      <c r="BH495" s="151"/>
    </row>
    <row r="496" customFormat="false" ht="12.75" hidden="false" customHeight="false" outlineLevel="0" collapsed="false">
      <c r="BG496" s="151"/>
      <c r="BH496" s="151"/>
    </row>
    <row r="497" customFormat="false" ht="12.75" hidden="false" customHeight="false" outlineLevel="0" collapsed="false">
      <c r="BG497" s="151"/>
      <c r="BH497" s="151"/>
    </row>
    <row r="498" customFormat="false" ht="12.75" hidden="false" customHeight="false" outlineLevel="0" collapsed="false">
      <c r="BG498" s="151"/>
      <c r="BH498" s="151"/>
    </row>
    <row r="499" customFormat="false" ht="12.75" hidden="false" customHeight="false" outlineLevel="0" collapsed="false">
      <c r="BG499" s="151"/>
      <c r="BH499" s="151"/>
    </row>
    <row r="500" customFormat="false" ht="12.75" hidden="false" customHeight="false" outlineLevel="0" collapsed="false">
      <c r="BG500" s="151"/>
      <c r="BH500" s="151"/>
    </row>
    <row r="501" customFormat="false" ht="12.75" hidden="false" customHeight="false" outlineLevel="0" collapsed="false">
      <c r="BG501" s="151"/>
      <c r="BH501" s="151"/>
    </row>
    <row r="502" customFormat="false" ht="12.75" hidden="false" customHeight="false" outlineLevel="0" collapsed="false">
      <c r="BG502" s="151"/>
      <c r="BH502" s="151"/>
    </row>
    <row r="503" customFormat="false" ht="12.75" hidden="false" customHeight="false" outlineLevel="0" collapsed="false">
      <c r="BG503" s="151"/>
      <c r="BH503" s="151"/>
    </row>
    <row r="504" customFormat="false" ht="12.75" hidden="false" customHeight="false" outlineLevel="0" collapsed="false">
      <c r="BG504" s="151"/>
      <c r="BH504" s="151"/>
    </row>
    <row r="505" customFormat="false" ht="12.75" hidden="false" customHeight="false" outlineLevel="0" collapsed="false">
      <c r="BG505" s="151"/>
      <c r="BH505" s="151"/>
    </row>
    <row r="506" customFormat="false" ht="12.75" hidden="false" customHeight="false" outlineLevel="0" collapsed="false">
      <c r="BG506" s="151"/>
      <c r="BH506" s="151"/>
    </row>
    <row r="507" customFormat="false" ht="12.75" hidden="false" customHeight="false" outlineLevel="0" collapsed="false">
      <c r="BG507" s="151"/>
      <c r="BH507" s="151"/>
    </row>
    <row r="508" customFormat="false" ht="12.75" hidden="false" customHeight="false" outlineLevel="0" collapsed="false">
      <c r="BG508" s="151"/>
      <c r="BH508" s="151"/>
    </row>
    <row r="509" customFormat="false" ht="12.75" hidden="false" customHeight="false" outlineLevel="0" collapsed="false">
      <c r="BG509" s="151"/>
      <c r="BH509" s="151"/>
    </row>
    <row r="510" customFormat="false" ht="12.75" hidden="false" customHeight="false" outlineLevel="0" collapsed="false">
      <c r="BG510" s="151"/>
      <c r="BH510" s="151"/>
    </row>
    <row r="511" customFormat="false" ht="12.75" hidden="false" customHeight="false" outlineLevel="0" collapsed="false">
      <c r="BG511" s="151"/>
      <c r="BH511" s="151"/>
    </row>
    <row r="512" customFormat="false" ht="12.75" hidden="false" customHeight="false" outlineLevel="0" collapsed="false">
      <c r="BG512" s="151"/>
      <c r="BH512" s="151"/>
    </row>
    <row r="513" customFormat="false" ht="12.75" hidden="false" customHeight="false" outlineLevel="0" collapsed="false">
      <c r="BG513" s="151"/>
      <c r="BH513" s="151"/>
    </row>
    <row r="514" customFormat="false" ht="12.75" hidden="false" customHeight="false" outlineLevel="0" collapsed="false">
      <c r="BG514" s="151"/>
      <c r="BH514" s="151"/>
    </row>
    <row r="515" customFormat="false" ht="12.75" hidden="false" customHeight="false" outlineLevel="0" collapsed="false">
      <c r="BG515" s="151"/>
      <c r="BH515" s="151"/>
    </row>
    <row r="516" customFormat="false" ht="12.75" hidden="false" customHeight="false" outlineLevel="0" collapsed="false">
      <c r="BG516" s="151"/>
      <c r="BH516" s="151"/>
    </row>
    <row r="517" customFormat="false" ht="12.75" hidden="false" customHeight="false" outlineLevel="0" collapsed="false">
      <c r="BG517" s="151"/>
      <c r="BH517" s="151"/>
    </row>
    <row r="518" customFormat="false" ht="12.75" hidden="false" customHeight="false" outlineLevel="0" collapsed="false">
      <c r="BG518" s="151"/>
      <c r="BH518" s="151"/>
    </row>
    <row r="519" customFormat="false" ht="12.75" hidden="false" customHeight="false" outlineLevel="0" collapsed="false">
      <c r="BG519" s="151"/>
      <c r="BH519" s="151"/>
    </row>
    <row r="520" customFormat="false" ht="12.75" hidden="false" customHeight="false" outlineLevel="0" collapsed="false">
      <c r="BG520" s="151"/>
      <c r="BH520" s="151"/>
    </row>
    <row r="521" customFormat="false" ht="12.75" hidden="false" customHeight="false" outlineLevel="0" collapsed="false">
      <c r="BG521" s="151"/>
      <c r="BH521" s="151"/>
    </row>
    <row r="522" customFormat="false" ht="12.75" hidden="false" customHeight="false" outlineLevel="0" collapsed="false">
      <c r="BG522" s="151"/>
      <c r="BH522" s="151"/>
    </row>
    <row r="523" customFormat="false" ht="12.75" hidden="false" customHeight="false" outlineLevel="0" collapsed="false">
      <c r="BG523" s="151"/>
      <c r="BH523" s="151"/>
    </row>
    <row r="524" customFormat="false" ht="12.75" hidden="false" customHeight="false" outlineLevel="0" collapsed="false">
      <c r="BG524" s="151"/>
      <c r="BH524" s="151"/>
    </row>
    <row r="525" customFormat="false" ht="12.75" hidden="false" customHeight="false" outlineLevel="0" collapsed="false">
      <c r="BG525" s="151"/>
      <c r="BH525" s="151"/>
    </row>
    <row r="526" customFormat="false" ht="12.75" hidden="false" customHeight="false" outlineLevel="0" collapsed="false">
      <c r="BG526" s="151"/>
      <c r="BH526" s="151"/>
    </row>
    <row r="527" customFormat="false" ht="12.75" hidden="false" customHeight="false" outlineLevel="0" collapsed="false">
      <c r="BG527" s="151"/>
      <c r="BH527" s="151"/>
    </row>
    <row r="528" customFormat="false" ht="12.75" hidden="false" customHeight="false" outlineLevel="0" collapsed="false">
      <c r="BG528" s="151"/>
      <c r="BH528" s="151"/>
    </row>
    <row r="529" customFormat="false" ht="12.75" hidden="false" customHeight="false" outlineLevel="0" collapsed="false">
      <c r="BG529" s="151"/>
      <c r="BH529" s="151"/>
    </row>
    <row r="530" customFormat="false" ht="12.75" hidden="false" customHeight="false" outlineLevel="0" collapsed="false">
      <c r="BG530" s="151"/>
      <c r="BH530" s="151"/>
    </row>
    <row r="531" customFormat="false" ht="12.75" hidden="false" customHeight="false" outlineLevel="0" collapsed="false">
      <c r="BG531" s="151"/>
      <c r="BH531" s="151"/>
    </row>
    <row r="532" customFormat="false" ht="12.75" hidden="false" customHeight="false" outlineLevel="0" collapsed="false">
      <c r="BG532" s="151"/>
      <c r="BH532" s="151"/>
    </row>
    <row r="533" customFormat="false" ht="12.75" hidden="false" customHeight="false" outlineLevel="0" collapsed="false">
      <c r="BG533" s="151"/>
      <c r="BH533" s="151"/>
    </row>
    <row r="534" customFormat="false" ht="12.75" hidden="false" customHeight="false" outlineLevel="0" collapsed="false">
      <c r="BG534" s="151"/>
      <c r="BH534" s="151"/>
    </row>
    <row r="535" customFormat="false" ht="12.75" hidden="false" customHeight="false" outlineLevel="0" collapsed="false">
      <c r="BG535" s="151"/>
      <c r="BH535" s="151"/>
    </row>
    <row r="536" customFormat="false" ht="12.75" hidden="false" customHeight="false" outlineLevel="0" collapsed="false">
      <c r="BG536" s="151"/>
      <c r="BH536" s="151"/>
    </row>
    <row r="537" customFormat="false" ht="12.75" hidden="false" customHeight="false" outlineLevel="0" collapsed="false">
      <c r="BG537" s="151"/>
      <c r="BH537" s="151"/>
    </row>
    <row r="538" customFormat="false" ht="12.75" hidden="false" customHeight="false" outlineLevel="0" collapsed="false">
      <c r="BG538" s="151"/>
      <c r="BH538" s="151"/>
    </row>
    <row r="539" customFormat="false" ht="12.75" hidden="false" customHeight="false" outlineLevel="0" collapsed="false">
      <c r="BG539" s="151"/>
      <c r="BH539" s="151"/>
    </row>
    <row r="540" customFormat="false" ht="12.75" hidden="false" customHeight="false" outlineLevel="0" collapsed="false">
      <c r="BG540" s="151"/>
      <c r="BH540" s="151"/>
    </row>
    <row r="541" customFormat="false" ht="12.75" hidden="false" customHeight="false" outlineLevel="0" collapsed="false">
      <c r="BG541" s="151"/>
      <c r="BH541" s="151"/>
    </row>
    <row r="542" customFormat="false" ht="12.75" hidden="false" customHeight="false" outlineLevel="0" collapsed="false">
      <c r="BG542" s="151"/>
      <c r="BH542" s="151"/>
    </row>
    <row r="543" customFormat="false" ht="12.75" hidden="false" customHeight="false" outlineLevel="0" collapsed="false">
      <c r="BG543" s="151"/>
      <c r="BH543" s="151"/>
    </row>
    <row r="544" customFormat="false" ht="12.75" hidden="false" customHeight="false" outlineLevel="0" collapsed="false">
      <c r="BG544" s="151"/>
      <c r="BH544" s="151"/>
    </row>
    <row r="545" customFormat="false" ht="12.75" hidden="false" customHeight="false" outlineLevel="0" collapsed="false">
      <c r="BG545" s="151"/>
      <c r="BH545" s="151"/>
    </row>
    <row r="546" customFormat="false" ht="12.75" hidden="false" customHeight="false" outlineLevel="0" collapsed="false">
      <c r="BG546" s="151"/>
      <c r="BH546" s="151"/>
    </row>
    <row r="547" customFormat="false" ht="12.75" hidden="false" customHeight="false" outlineLevel="0" collapsed="false">
      <c r="BG547" s="151"/>
      <c r="BH547" s="151"/>
    </row>
    <row r="548" customFormat="false" ht="12.75" hidden="false" customHeight="false" outlineLevel="0" collapsed="false">
      <c r="BG548" s="151"/>
      <c r="BH548" s="151"/>
    </row>
    <row r="549" customFormat="false" ht="12.75" hidden="false" customHeight="false" outlineLevel="0" collapsed="false">
      <c r="BG549" s="151"/>
      <c r="BH549" s="151"/>
    </row>
    <row r="550" customFormat="false" ht="12.75" hidden="false" customHeight="false" outlineLevel="0" collapsed="false">
      <c r="BG550" s="151"/>
      <c r="BH550" s="151"/>
    </row>
    <row r="551" customFormat="false" ht="12.75" hidden="false" customHeight="false" outlineLevel="0" collapsed="false">
      <c r="BG551" s="151"/>
      <c r="BH551" s="151"/>
    </row>
    <row r="552" customFormat="false" ht="12.75" hidden="false" customHeight="false" outlineLevel="0" collapsed="false">
      <c r="BG552" s="151"/>
      <c r="BH552" s="151"/>
    </row>
    <row r="553" customFormat="false" ht="12.75" hidden="false" customHeight="false" outlineLevel="0" collapsed="false">
      <c r="BG553" s="151"/>
      <c r="BH553" s="151"/>
    </row>
    <row r="554" customFormat="false" ht="12.75" hidden="false" customHeight="false" outlineLevel="0" collapsed="false">
      <c r="BG554" s="151"/>
      <c r="BH554" s="151"/>
    </row>
    <row r="555" customFormat="false" ht="12.75" hidden="false" customHeight="false" outlineLevel="0" collapsed="false">
      <c r="BG555" s="151"/>
      <c r="BH555" s="151"/>
    </row>
    <row r="556" customFormat="false" ht="12.75" hidden="false" customHeight="false" outlineLevel="0" collapsed="false">
      <c r="BG556" s="151"/>
      <c r="BH556" s="151"/>
    </row>
    <row r="557" customFormat="false" ht="12.75" hidden="false" customHeight="false" outlineLevel="0" collapsed="false">
      <c r="BG557" s="151"/>
      <c r="BH557" s="151"/>
    </row>
    <row r="558" customFormat="false" ht="12.75" hidden="false" customHeight="false" outlineLevel="0" collapsed="false">
      <c r="BG558" s="151"/>
      <c r="BH558" s="151"/>
    </row>
    <row r="559" customFormat="false" ht="12.75" hidden="false" customHeight="false" outlineLevel="0" collapsed="false">
      <c r="BG559" s="151"/>
      <c r="BH559" s="151"/>
    </row>
    <row r="560" customFormat="false" ht="12.75" hidden="false" customHeight="false" outlineLevel="0" collapsed="false">
      <c r="BG560" s="151"/>
      <c r="BH560" s="151"/>
    </row>
    <row r="561" customFormat="false" ht="12.75" hidden="false" customHeight="false" outlineLevel="0" collapsed="false">
      <c r="BG561" s="151"/>
      <c r="BH561" s="151"/>
    </row>
    <row r="562" customFormat="false" ht="12.75" hidden="false" customHeight="false" outlineLevel="0" collapsed="false">
      <c r="BG562" s="151"/>
      <c r="BH562" s="151"/>
    </row>
    <row r="563" customFormat="false" ht="12.75" hidden="false" customHeight="false" outlineLevel="0" collapsed="false">
      <c r="BG563" s="151"/>
      <c r="BH563" s="151"/>
    </row>
    <row r="564" customFormat="false" ht="12.75" hidden="false" customHeight="false" outlineLevel="0" collapsed="false">
      <c r="BG564" s="151"/>
      <c r="BH564" s="151"/>
    </row>
    <row r="565" customFormat="false" ht="12.75" hidden="false" customHeight="false" outlineLevel="0" collapsed="false">
      <c r="BG565" s="151"/>
      <c r="BH565" s="151"/>
    </row>
    <row r="566" customFormat="false" ht="12.75" hidden="false" customHeight="false" outlineLevel="0" collapsed="false">
      <c r="BG566" s="151"/>
      <c r="BH566" s="151"/>
    </row>
    <row r="567" customFormat="false" ht="12.75" hidden="false" customHeight="false" outlineLevel="0" collapsed="false">
      <c r="BG567" s="151"/>
      <c r="BH567" s="151"/>
    </row>
    <row r="568" customFormat="false" ht="12.75" hidden="false" customHeight="false" outlineLevel="0" collapsed="false">
      <c r="BG568" s="151"/>
      <c r="BH568" s="151"/>
    </row>
    <row r="569" customFormat="false" ht="12.75" hidden="false" customHeight="false" outlineLevel="0" collapsed="false">
      <c r="BG569" s="151"/>
      <c r="BH569" s="151"/>
    </row>
    <row r="570" customFormat="false" ht="12.75" hidden="false" customHeight="false" outlineLevel="0" collapsed="false">
      <c r="BG570" s="151"/>
      <c r="BH570" s="151"/>
    </row>
    <row r="571" customFormat="false" ht="12.75" hidden="false" customHeight="false" outlineLevel="0" collapsed="false">
      <c r="BG571" s="151"/>
      <c r="BH571" s="151"/>
    </row>
    <row r="572" customFormat="false" ht="12.75" hidden="false" customHeight="false" outlineLevel="0" collapsed="false">
      <c r="BG572" s="151"/>
      <c r="BH572" s="151"/>
    </row>
    <row r="573" customFormat="false" ht="12.75" hidden="false" customHeight="false" outlineLevel="0" collapsed="false">
      <c r="BG573" s="151"/>
      <c r="BH573" s="151"/>
    </row>
    <row r="574" customFormat="false" ht="12.75" hidden="false" customHeight="false" outlineLevel="0" collapsed="false">
      <c r="BG574" s="151"/>
      <c r="BH574" s="151"/>
    </row>
    <row r="575" customFormat="false" ht="12.75" hidden="false" customHeight="false" outlineLevel="0" collapsed="false">
      <c r="BG575" s="151"/>
      <c r="BH575" s="151"/>
    </row>
    <row r="576" customFormat="false" ht="12.75" hidden="false" customHeight="false" outlineLevel="0" collapsed="false">
      <c r="BG576" s="151"/>
      <c r="BH576" s="151"/>
    </row>
    <row r="577" customFormat="false" ht="12.75" hidden="false" customHeight="false" outlineLevel="0" collapsed="false">
      <c r="BG577" s="151"/>
      <c r="BH577" s="151"/>
    </row>
    <row r="578" customFormat="false" ht="12.75" hidden="false" customHeight="false" outlineLevel="0" collapsed="false">
      <c r="BG578" s="151"/>
      <c r="BH578" s="151"/>
    </row>
    <row r="579" customFormat="false" ht="12.75" hidden="false" customHeight="false" outlineLevel="0" collapsed="false">
      <c r="BG579" s="151"/>
      <c r="BH579" s="151"/>
    </row>
    <row r="580" customFormat="false" ht="12.75" hidden="false" customHeight="false" outlineLevel="0" collapsed="false">
      <c r="BG580" s="151"/>
      <c r="BH580" s="151"/>
    </row>
    <row r="581" customFormat="false" ht="12.75" hidden="false" customHeight="false" outlineLevel="0" collapsed="false">
      <c r="BG581" s="151"/>
      <c r="BH581" s="151"/>
    </row>
    <row r="582" customFormat="false" ht="12.75" hidden="false" customHeight="false" outlineLevel="0" collapsed="false">
      <c r="BG582" s="151"/>
      <c r="BH582" s="151"/>
    </row>
    <row r="583" customFormat="false" ht="12.75" hidden="false" customHeight="false" outlineLevel="0" collapsed="false">
      <c r="BG583" s="151"/>
      <c r="BH583" s="151"/>
    </row>
    <row r="584" customFormat="false" ht="12.75" hidden="false" customHeight="false" outlineLevel="0" collapsed="false">
      <c r="BG584" s="151"/>
      <c r="BH584" s="151"/>
    </row>
    <row r="585" customFormat="false" ht="12.75" hidden="false" customHeight="false" outlineLevel="0" collapsed="false">
      <c r="BG585" s="151"/>
      <c r="BH585" s="151"/>
    </row>
    <row r="586" customFormat="false" ht="12.75" hidden="false" customHeight="false" outlineLevel="0" collapsed="false">
      <c r="BG586" s="151"/>
      <c r="BH586" s="151"/>
    </row>
    <row r="587" customFormat="false" ht="12.75" hidden="false" customHeight="false" outlineLevel="0" collapsed="false">
      <c r="BG587" s="151"/>
      <c r="BH587" s="151"/>
    </row>
    <row r="588" customFormat="false" ht="12.75" hidden="false" customHeight="false" outlineLevel="0" collapsed="false">
      <c r="BG588" s="151"/>
      <c r="BH588" s="151"/>
    </row>
    <row r="589" customFormat="false" ht="12.75" hidden="false" customHeight="false" outlineLevel="0" collapsed="false">
      <c r="BG589" s="151"/>
      <c r="BH589" s="151"/>
    </row>
    <row r="590" customFormat="false" ht="12.75" hidden="false" customHeight="false" outlineLevel="0" collapsed="false">
      <c r="BG590" s="151"/>
      <c r="BH590" s="151"/>
    </row>
    <row r="591" customFormat="false" ht="12.75" hidden="false" customHeight="false" outlineLevel="0" collapsed="false">
      <c r="BG591" s="151"/>
      <c r="BH591" s="151"/>
    </row>
    <row r="592" customFormat="false" ht="12.75" hidden="false" customHeight="false" outlineLevel="0" collapsed="false">
      <c r="BG592" s="151"/>
      <c r="BH592" s="151"/>
    </row>
    <row r="593" customFormat="false" ht="12.75" hidden="false" customHeight="false" outlineLevel="0" collapsed="false">
      <c r="BG593" s="151"/>
      <c r="BH593" s="151"/>
    </row>
    <row r="594" customFormat="false" ht="12.75" hidden="false" customHeight="false" outlineLevel="0" collapsed="false">
      <c r="BG594" s="151"/>
      <c r="BH594" s="151"/>
    </row>
    <row r="595" customFormat="false" ht="12.75" hidden="false" customHeight="false" outlineLevel="0" collapsed="false">
      <c r="BG595" s="151"/>
      <c r="BH595" s="151"/>
    </row>
    <row r="596" customFormat="false" ht="12.75" hidden="false" customHeight="false" outlineLevel="0" collapsed="false">
      <c r="BG596" s="151"/>
      <c r="BH596" s="151"/>
    </row>
    <row r="597" customFormat="false" ht="12.75" hidden="false" customHeight="false" outlineLevel="0" collapsed="false">
      <c r="BG597" s="151"/>
      <c r="BH597" s="151"/>
    </row>
    <row r="598" customFormat="false" ht="12.75" hidden="false" customHeight="false" outlineLevel="0" collapsed="false">
      <c r="BG598" s="151"/>
      <c r="BH598" s="151"/>
    </row>
    <row r="599" customFormat="false" ht="12.75" hidden="false" customHeight="false" outlineLevel="0" collapsed="false">
      <c r="BG599" s="151"/>
      <c r="BH599" s="151"/>
    </row>
    <row r="600" customFormat="false" ht="12.75" hidden="false" customHeight="false" outlineLevel="0" collapsed="false">
      <c r="BG600" s="151"/>
      <c r="BH600" s="151"/>
    </row>
    <row r="601" customFormat="false" ht="12.75" hidden="false" customHeight="false" outlineLevel="0" collapsed="false">
      <c r="BG601" s="151"/>
      <c r="BH601" s="151"/>
    </row>
    <row r="602" customFormat="false" ht="12.75" hidden="false" customHeight="false" outlineLevel="0" collapsed="false">
      <c r="BG602" s="151"/>
      <c r="BH602" s="151"/>
    </row>
    <row r="603" customFormat="false" ht="12.75" hidden="false" customHeight="false" outlineLevel="0" collapsed="false">
      <c r="BG603" s="151"/>
      <c r="BH603" s="151"/>
    </row>
    <row r="604" customFormat="false" ht="12.75" hidden="false" customHeight="false" outlineLevel="0" collapsed="false">
      <c r="BG604" s="151"/>
      <c r="BH604" s="151"/>
    </row>
    <row r="605" customFormat="false" ht="12.75" hidden="false" customHeight="false" outlineLevel="0" collapsed="false">
      <c r="BG605" s="151"/>
      <c r="BH605" s="151"/>
    </row>
    <row r="606" customFormat="false" ht="12.75" hidden="false" customHeight="false" outlineLevel="0" collapsed="false">
      <c r="BG606" s="151"/>
      <c r="BH606" s="151"/>
    </row>
    <row r="607" customFormat="false" ht="12.75" hidden="false" customHeight="false" outlineLevel="0" collapsed="false">
      <c r="BG607" s="151"/>
      <c r="BH607" s="151"/>
    </row>
    <row r="608" customFormat="false" ht="12.75" hidden="false" customHeight="false" outlineLevel="0" collapsed="false">
      <c r="BG608" s="151"/>
      <c r="BH608" s="151"/>
    </row>
    <row r="609" customFormat="false" ht="12.75" hidden="false" customHeight="false" outlineLevel="0" collapsed="false">
      <c r="BG609" s="151"/>
      <c r="BH609" s="151"/>
    </row>
    <row r="610" customFormat="false" ht="12.75" hidden="false" customHeight="false" outlineLevel="0" collapsed="false">
      <c r="BG610" s="151"/>
      <c r="BH610" s="151"/>
    </row>
    <row r="611" customFormat="false" ht="12.75" hidden="false" customHeight="false" outlineLevel="0" collapsed="false">
      <c r="BG611" s="151"/>
      <c r="BH611" s="151"/>
    </row>
    <row r="612" customFormat="false" ht="12.75" hidden="false" customHeight="false" outlineLevel="0" collapsed="false">
      <c r="BG612" s="151"/>
      <c r="BH612" s="151"/>
    </row>
    <row r="613" customFormat="false" ht="12.75" hidden="false" customHeight="false" outlineLevel="0" collapsed="false">
      <c r="BG613" s="151"/>
      <c r="BH613" s="151"/>
    </row>
    <row r="614" customFormat="false" ht="12.75" hidden="false" customHeight="false" outlineLevel="0" collapsed="false">
      <c r="BG614" s="151"/>
      <c r="BH614" s="151"/>
    </row>
    <row r="615" customFormat="false" ht="12.75" hidden="false" customHeight="false" outlineLevel="0" collapsed="false">
      <c r="BG615" s="151"/>
      <c r="BH615" s="151"/>
    </row>
    <row r="616" customFormat="false" ht="12.75" hidden="false" customHeight="false" outlineLevel="0" collapsed="false">
      <c r="BG616" s="151"/>
      <c r="BH616" s="151"/>
    </row>
    <row r="617" customFormat="false" ht="12.75" hidden="false" customHeight="false" outlineLevel="0" collapsed="false">
      <c r="BG617" s="151"/>
      <c r="BH617" s="151"/>
    </row>
    <row r="618" customFormat="false" ht="12.75" hidden="false" customHeight="false" outlineLevel="0" collapsed="false">
      <c r="BG618" s="151"/>
      <c r="BH618" s="151"/>
    </row>
    <row r="619" customFormat="false" ht="12.75" hidden="false" customHeight="false" outlineLevel="0" collapsed="false">
      <c r="BG619" s="151"/>
      <c r="BH619" s="151"/>
    </row>
    <row r="620" customFormat="false" ht="12.75" hidden="false" customHeight="false" outlineLevel="0" collapsed="false">
      <c r="BG620" s="151"/>
      <c r="BH620" s="151"/>
    </row>
    <row r="621" customFormat="false" ht="12.75" hidden="false" customHeight="false" outlineLevel="0" collapsed="false">
      <c r="BG621" s="151"/>
      <c r="BH621" s="151"/>
    </row>
    <row r="622" customFormat="false" ht="12.75" hidden="false" customHeight="false" outlineLevel="0" collapsed="false">
      <c r="BG622" s="151"/>
      <c r="BH622" s="151"/>
    </row>
    <row r="623" customFormat="false" ht="12.75" hidden="false" customHeight="false" outlineLevel="0" collapsed="false">
      <c r="BG623" s="151"/>
      <c r="BH623" s="151"/>
    </row>
    <row r="624" customFormat="false" ht="12.75" hidden="false" customHeight="false" outlineLevel="0" collapsed="false">
      <c r="BG624" s="151"/>
      <c r="BH624" s="151"/>
    </row>
    <row r="625" customFormat="false" ht="12.75" hidden="false" customHeight="false" outlineLevel="0" collapsed="false">
      <c r="BG625" s="151"/>
      <c r="BH625" s="151"/>
    </row>
    <row r="626" customFormat="false" ht="12.75" hidden="false" customHeight="false" outlineLevel="0" collapsed="false">
      <c r="BG626" s="151"/>
      <c r="BH626" s="151"/>
    </row>
    <row r="627" customFormat="false" ht="12.75" hidden="false" customHeight="false" outlineLevel="0" collapsed="false">
      <c r="BG627" s="151"/>
      <c r="BH627" s="151"/>
    </row>
    <row r="628" customFormat="false" ht="12.75" hidden="false" customHeight="false" outlineLevel="0" collapsed="false">
      <c r="BG628" s="151"/>
      <c r="BH628" s="151"/>
    </row>
    <row r="629" customFormat="false" ht="12.75" hidden="false" customHeight="false" outlineLevel="0" collapsed="false">
      <c r="BG629" s="151"/>
      <c r="BH629" s="151"/>
    </row>
    <row r="630" customFormat="false" ht="12.75" hidden="false" customHeight="false" outlineLevel="0" collapsed="false">
      <c r="BG630" s="151"/>
      <c r="BH630" s="151"/>
    </row>
    <row r="631" customFormat="false" ht="12.75" hidden="false" customHeight="false" outlineLevel="0" collapsed="false">
      <c r="BG631" s="151"/>
      <c r="BH631" s="151"/>
    </row>
    <row r="632" customFormat="false" ht="12.75" hidden="false" customHeight="false" outlineLevel="0" collapsed="false">
      <c r="BG632" s="151"/>
      <c r="BH632" s="151"/>
    </row>
    <row r="633" customFormat="false" ht="12.75" hidden="false" customHeight="false" outlineLevel="0" collapsed="false">
      <c r="BG633" s="151"/>
      <c r="BH633" s="151"/>
    </row>
    <row r="634" customFormat="false" ht="12.75" hidden="false" customHeight="false" outlineLevel="0" collapsed="false">
      <c r="BG634" s="151"/>
      <c r="BH634" s="151"/>
    </row>
    <row r="635" customFormat="false" ht="12.75" hidden="false" customHeight="false" outlineLevel="0" collapsed="false">
      <c r="BG635" s="151"/>
      <c r="BH635" s="151"/>
    </row>
    <row r="636" customFormat="false" ht="12.75" hidden="false" customHeight="false" outlineLevel="0" collapsed="false">
      <c r="BG636" s="151"/>
      <c r="BH636" s="151"/>
    </row>
    <row r="637" customFormat="false" ht="12.75" hidden="false" customHeight="false" outlineLevel="0" collapsed="false">
      <c r="BG637" s="151"/>
      <c r="BH637" s="151"/>
    </row>
    <row r="638" customFormat="false" ht="12.75" hidden="false" customHeight="false" outlineLevel="0" collapsed="false">
      <c r="BG638" s="151"/>
      <c r="BH638" s="151"/>
    </row>
    <row r="639" customFormat="false" ht="12.75" hidden="false" customHeight="false" outlineLevel="0" collapsed="false">
      <c r="BG639" s="151"/>
      <c r="BH639" s="151"/>
    </row>
    <row r="640" customFormat="false" ht="12.75" hidden="false" customHeight="false" outlineLevel="0" collapsed="false">
      <c r="BG640" s="151"/>
      <c r="BH640" s="151"/>
    </row>
    <row r="641" customFormat="false" ht="12.75" hidden="false" customHeight="false" outlineLevel="0" collapsed="false">
      <c r="BG641" s="151"/>
      <c r="BH641" s="151"/>
    </row>
    <row r="642" customFormat="false" ht="12.75" hidden="false" customHeight="false" outlineLevel="0" collapsed="false">
      <c r="BG642" s="151"/>
      <c r="BH642" s="151"/>
    </row>
    <row r="643" customFormat="false" ht="12.75" hidden="false" customHeight="false" outlineLevel="0" collapsed="false">
      <c r="BG643" s="151"/>
      <c r="BH643" s="151"/>
    </row>
    <row r="644" customFormat="false" ht="12.75" hidden="false" customHeight="false" outlineLevel="0" collapsed="false">
      <c r="BG644" s="151"/>
      <c r="BH644" s="151"/>
    </row>
    <row r="645" customFormat="false" ht="12.75" hidden="false" customHeight="false" outlineLevel="0" collapsed="false">
      <c r="BG645" s="151"/>
      <c r="BH645" s="151"/>
    </row>
    <row r="646" customFormat="false" ht="12.75" hidden="false" customHeight="false" outlineLevel="0" collapsed="false">
      <c r="BG646" s="151"/>
      <c r="BH646" s="151"/>
    </row>
    <row r="647" customFormat="false" ht="12.75" hidden="false" customHeight="false" outlineLevel="0" collapsed="false">
      <c r="BG647" s="151"/>
      <c r="BH647" s="151"/>
    </row>
    <row r="648" customFormat="false" ht="12.75" hidden="false" customHeight="false" outlineLevel="0" collapsed="false">
      <c r="BG648" s="151"/>
      <c r="BH648" s="151"/>
    </row>
    <row r="649" customFormat="false" ht="12.75" hidden="false" customHeight="false" outlineLevel="0" collapsed="false">
      <c r="BG649" s="151"/>
      <c r="BH649" s="151"/>
    </row>
    <row r="650" customFormat="false" ht="12.75" hidden="false" customHeight="false" outlineLevel="0" collapsed="false">
      <c r="BG650" s="151"/>
      <c r="BH650" s="151"/>
    </row>
    <row r="651" customFormat="false" ht="12.75" hidden="false" customHeight="false" outlineLevel="0" collapsed="false">
      <c r="BG651" s="151"/>
      <c r="BH651" s="151"/>
    </row>
    <row r="652" customFormat="false" ht="12.75" hidden="false" customHeight="false" outlineLevel="0" collapsed="false">
      <c r="BG652" s="151"/>
      <c r="BH652" s="151"/>
    </row>
    <row r="653" customFormat="false" ht="12.75" hidden="false" customHeight="false" outlineLevel="0" collapsed="false">
      <c r="BG653" s="151"/>
      <c r="BH653" s="151"/>
    </row>
    <row r="654" customFormat="false" ht="12.75" hidden="false" customHeight="false" outlineLevel="0" collapsed="false">
      <c r="BG654" s="151"/>
      <c r="BH654" s="151"/>
    </row>
    <row r="655" customFormat="false" ht="12.75" hidden="false" customHeight="false" outlineLevel="0" collapsed="false">
      <c r="BG655" s="151"/>
      <c r="BH655" s="151"/>
    </row>
    <row r="656" customFormat="false" ht="12.75" hidden="false" customHeight="false" outlineLevel="0" collapsed="false">
      <c r="BG656" s="151"/>
      <c r="BH656" s="151"/>
    </row>
    <row r="657" customFormat="false" ht="12.75" hidden="false" customHeight="false" outlineLevel="0" collapsed="false">
      <c r="BG657" s="151"/>
      <c r="BH657" s="151"/>
    </row>
    <row r="658" customFormat="false" ht="12.75" hidden="false" customHeight="false" outlineLevel="0" collapsed="false">
      <c r="BG658" s="151"/>
      <c r="BH658" s="151"/>
    </row>
    <row r="659" customFormat="false" ht="12.75" hidden="false" customHeight="false" outlineLevel="0" collapsed="false">
      <c r="BG659" s="151"/>
      <c r="BH659" s="151"/>
    </row>
    <row r="660" customFormat="false" ht="12.75" hidden="false" customHeight="false" outlineLevel="0" collapsed="false">
      <c r="BG660" s="151"/>
      <c r="BH660" s="151"/>
    </row>
    <row r="661" customFormat="false" ht="12.75" hidden="false" customHeight="false" outlineLevel="0" collapsed="false">
      <c r="BG661" s="151"/>
      <c r="BH661" s="151"/>
    </row>
    <row r="662" customFormat="false" ht="12.75" hidden="false" customHeight="false" outlineLevel="0" collapsed="false">
      <c r="BG662" s="151"/>
      <c r="BH662" s="151"/>
    </row>
    <row r="663" customFormat="false" ht="12.75" hidden="false" customHeight="false" outlineLevel="0" collapsed="false">
      <c r="BG663" s="151"/>
      <c r="BH663" s="151"/>
    </row>
    <row r="664" customFormat="false" ht="12.75" hidden="false" customHeight="false" outlineLevel="0" collapsed="false">
      <c r="BG664" s="151"/>
      <c r="BH664" s="151"/>
    </row>
    <row r="665" customFormat="false" ht="12.75" hidden="false" customHeight="false" outlineLevel="0" collapsed="false">
      <c r="BG665" s="151"/>
      <c r="BH665" s="151"/>
    </row>
    <row r="666" customFormat="false" ht="12.75" hidden="false" customHeight="false" outlineLevel="0" collapsed="false">
      <c r="BG666" s="151"/>
      <c r="BH666" s="151"/>
    </row>
    <row r="667" customFormat="false" ht="12.75" hidden="false" customHeight="false" outlineLevel="0" collapsed="false">
      <c r="BG667" s="151"/>
      <c r="BH667" s="151"/>
    </row>
    <row r="668" customFormat="false" ht="12.75" hidden="false" customHeight="false" outlineLevel="0" collapsed="false">
      <c r="BG668" s="151"/>
      <c r="BH668" s="151"/>
    </row>
    <row r="669" customFormat="false" ht="12.75" hidden="false" customHeight="false" outlineLevel="0" collapsed="false">
      <c r="BG669" s="151"/>
      <c r="BH669" s="151"/>
    </row>
    <row r="670" customFormat="false" ht="12.75" hidden="false" customHeight="false" outlineLevel="0" collapsed="false">
      <c r="BG670" s="151"/>
      <c r="BH670" s="151"/>
    </row>
    <row r="671" customFormat="false" ht="12.75" hidden="false" customHeight="false" outlineLevel="0" collapsed="false">
      <c r="BG671" s="151"/>
      <c r="BH671" s="151"/>
    </row>
    <row r="672" customFormat="false" ht="12.75" hidden="false" customHeight="false" outlineLevel="0" collapsed="false">
      <c r="BG672" s="151"/>
      <c r="BH672" s="151"/>
    </row>
    <row r="673" customFormat="false" ht="12.75" hidden="false" customHeight="false" outlineLevel="0" collapsed="false">
      <c r="BG673" s="151"/>
      <c r="BH673" s="151"/>
    </row>
    <row r="674" customFormat="false" ht="12.75" hidden="false" customHeight="false" outlineLevel="0" collapsed="false">
      <c r="BG674" s="151"/>
      <c r="BH674" s="151"/>
    </row>
    <row r="675" customFormat="false" ht="12.75" hidden="false" customHeight="false" outlineLevel="0" collapsed="false">
      <c r="BG675" s="151"/>
      <c r="BH675" s="151"/>
    </row>
    <row r="676" customFormat="false" ht="12.75" hidden="false" customHeight="false" outlineLevel="0" collapsed="false">
      <c r="BG676" s="151"/>
      <c r="BH676" s="151"/>
    </row>
    <row r="677" customFormat="false" ht="12.75" hidden="false" customHeight="false" outlineLevel="0" collapsed="false">
      <c r="BG677" s="151"/>
      <c r="BH677" s="151"/>
    </row>
    <row r="678" customFormat="false" ht="12.75" hidden="false" customHeight="false" outlineLevel="0" collapsed="false">
      <c r="BG678" s="151"/>
      <c r="BH678" s="151"/>
    </row>
    <row r="679" customFormat="false" ht="12.75" hidden="false" customHeight="false" outlineLevel="0" collapsed="false">
      <c r="BG679" s="151"/>
      <c r="BH679" s="151"/>
    </row>
    <row r="680" customFormat="false" ht="12.75" hidden="false" customHeight="false" outlineLevel="0" collapsed="false">
      <c r="BG680" s="151"/>
      <c r="BH680" s="151"/>
    </row>
    <row r="681" customFormat="false" ht="12.75" hidden="false" customHeight="false" outlineLevel="0" collapsed="false">
      <c r="BG681" s="151"/>
      <c r="BH681" s="151"/>
    </row>
    <row r="682" customFormat="false" ht="12.75" hidden="false" customHeight="false" outlineLevel="0" collapsed="false">
      <c r="BG682" s="151"/>
      <c r="BH682" s="151"/>
    </row>
    <row r="683" customFormat="false" ht="12.75" hidden="false" customHeight="false" outlineLevel="0" collapsed="false">
      <c r="BG683" s="151"/>
      <c r="BH683" s="151"/>
    </row>
    <row r="684" customFormat="false" ht="12.75" hidden="false" customHeight="false" outlineLevel="0" collapsed="false">
      <c r="BG684" s="151"/>
      <c r="BH684" s="151"/>
    </row>
    <row r="685" customFormat="false" ht="12.75" hidden="false" customHeight="false" outlineLevel="0" collapsed="false">
      <c r="BG685" s="151"/>
      <c r="BH685" s="151"/>
    </row>
    <row r="686" customFormat="false" ht="12.75" hidden="false" customHeight="false" outlineLevel="0" collapsed="false">
      <c r="BG686" s="151"/>
      <c r="BH686" s="151"/>
    </row>
    <row r="687" customFormat="false" ht="12.75" hidden="false" customHeight="false" outlineLevel="0" collapsed="false">
      <c r="BG687" s="151"/>
      <c r="BH687" s="151"/>
    </row>
    <row r="688" customFormat="false" ht="12.75" hidden="false" customHeight="false" outlineLevel="0" collapsed="false">
      <c r="BG688" s="151"/>
      <c r="BH688" s="151"/>
    </row>
    <row r="689" customFormat="false" ht="12.75" hidden="false" customHeight="false" outlineLevel="0" collapsed="false">
      <c r="BG689" s="151"/>
      <c r="BH689" s="151"/>
    </row>
    <row r="690" customFormat="false" ht="12.75" hidden="false" customHeight="false" outlineLevel="0" collapsed="false">
      <c r="BG690" s="151"/>
      <c r="BH690" s="151"/>
    </row>
    <row r="691" customFormat="false" ht="12.75" hidden="false" customHeight="false" outlineLevel="0" collapsed="false">
      <c r="BG691" s="151"/>
      <c r="BH691" s="151"/>
    </row>
    <row r="692" customFormat="false" ht="12.75" hidden="false" customHeight="false" outlineLevel="0" collapsed="false">
      <c r="BG692" s="151"/>
      <c r="BH692" s="151"/>
    </row>
    <row r="693" customFormat="false" ht="12.75" hidden="false" customHeight="false" outlineLevel="0" collapsed="false">
      <c r="BG693" s="151"/>
      <c r="BH693" s="151"/>
    </row>
    <row r="694" customFormat="false" ht="12.75" hidden="false" customHeight="false" outlineLevel="0" collapsed="false">
      <c r="BG694" s="151"/>
      <c r="BH694" s="151"/>
    </row>
    <row r="695" customFormat="false" ht="12.75" hidden="false" customHeight="false" outlineLevel="0" collapsed="false">
      <c r="BG695" s="151"/>
      <c r="BH695" s="151"/>
    </row>
    <row r="696" customFormat="false" ht="12.75" hidden="false" customHeight="false" outlineLevel="0" collapsed="false">
      <c r="BG696" s="151"/>
      <c r="BH696" s="151"/>
    </row>
    <row r="697" customFormat="false" ht="12.75" hidden="false" customHeight="false" outlineLevel="0" collapsed="false">
      <c r="BG697" s="151"/>
      <c r="BH697" s="151"/>
    </row>
    <row r="698" customFormat="false" ht="12.75" hidden="false" customHeight="false" outlineLevel="0" collapsed="false">
      <c r="BG698" s="151"/>
      <c r="BH698" s="151"/>
    </row>
    <row r="699" customFormat="false" ht="12.75" hidden="false" customHeight="false" outlineLevel="0" collapsed="false">
      <c r="BG699" s="151"/>
      <c r="BH699" s="151"/>
    </row>
    <row r="700" customFormat="false" ht="12.75" hidden="false" customHeight="false" outlineLevel="0" collapsed="false">
      <c r="BG700" s="151"/>
      <c r="BH700" s="151"/>
    </row>
    <row r="701" customFormat="false" ht="12.75" hidden="false" customHeight="false" outlineLevel="0" collapsed="false">
      <c r="BG701" s="151"/>
      <c r="BH701" s="151"/>
    </row>
    <row r="702" customFormat="false" ht="12.75" hidden="false" customHeight="false" outlineLevel="0" collapsed="false">
      <c r="BG702" s="151"/>
      <c r="BH702" s="151"/>
    </row>
    <row r="703" customFormat="false" ht="12.75" hidden="false" customHeight="false" outlineLevel="0" collapsed="false">
      <c r="BG703" s="151"/>
      <c r="BH703" s="151"/>
    </row>
    <row r="704" customFormat="false" ht="12.75" hidden="false" customHeight="false" outlineLevel="0" collapsed="false">
      <c r="BG704" s="151"/>
      <c r="BH704" s="151"/>
    </row>
    <row r="705" customFormat="false" ht="12.75" hidden="false" customHeight="false" outlineLevel="0" collapsed="false">
      <c r="BG705" s="151"/>
      <c r="BH705" s="151"/>
    </row>
    <row r="706" customFormat="false" ht="12.75" hidden="false" customHeight="false" outlineLevel="0" collapsed="false">
      <c r="BG706" s="151"/>
      <c r="BH706" s="151"/>
    </row>
    <row r="707" customFormat="false" ht="12.75" hidden="false" customHeight="false" outlineLevel="0" collapsed="false">
      <c r="BG707" s="151"/>
      <c r="BH707" s="151"/>
    </row>
    <row r="708" customFormat="false" ht="12.75" hidden="false" customHeight="false" outlineLevel="0" collapsed="false">
      <c r="BG708" s="151"/>
      <c r="BH708" s="151"/>
    </row>
    <row r="709" customFormat="false" ht="12.75" hidden="false" customHeight="false" outlineLevel="0" collapsed="false">
      <c r="BG709" s="151"/>
      <c r="BH709" s="151"/>
    </row>
    <row r="710" customFormat="false" ht="12.75" hidden="false" customHeight="false" outlineLevel="0" collapsed="false">
      <c r="BG710" s="151"/>
      <c r="BH710" s="151"/>
    </row>
    <row r="711" customFormat="false" ht="12.75" hidden="false" customHeight="false" outlineLevel="0" collapsed="false">
      <c r="BG711" s="151"/>
      <c r="BH711" s="151"/>
    </row>
    <row r="712" customFormat="false" ht="12.75" hidden="false" customHeight="false" outlineLevel="0" collapsed="false">
      <c r="BG712" s="151"/>
      <c r="BH712" s="151"/>
    </row>
    <row r="713" customFormat="false" ht="12.75" hidden="false" customHeight="false" outlineLevel="0" collapsed="false">
      <c r="BG713" s="151"/>
      <c r="BH713" s="151"/>
    </row>
    <row r="714" customFormat="false" ht="12.75" hidden="false" customHeight="false" outlineLevel="0" collapsed="false">
      <c r="BG714" s="151"/>
      <c r="BH714" s="151"/>
    </row>
    <row r="715" customFormat="false" ht="12.75" hidden="false" customHeight="false" outlineLevel="0" collapsed="false">
      <c r="BG715" s="151"/>
      <c r="BH715" s="151"/>
    </row>
    <row r="716" customFormat="false" ht="12.75" hidden="false" customHeight="false" outlineLevel="0" collapsed="false">
      <c r="BG716" s="151"/>
      <c r="BH716" s="151"/>
    </row>
    <row r="717" customFormat="false" ht="12.75" hidden="false" customHeight="false" outlineLevel="0" collapsed="false">
      <c r="BG717" s="151"/>
      <c r="BH717" s="151"/>
    </row>
    <row r="718" customFormat="false" ht="12.75" hidden="false" customHeight="false" outlineLevel="0" collapsed="false">
      <c r="BG718" s="151"/>
      <c r="BH718" s="151"/>
    </row>
    <row r="719" customFormat="false" ht="12.75" hidden="false" customHeight="false" outlineLevel="0" collapsed="false">
      <c r="BG719" s="151"/>
      <c r="BH719" s="151"/>
    </row>
    <row r="720" customFormat="false" ht="12.75" hidden="false" customHeight="false" outlineLevel="0" collapsed="false">
      <c r="BG720" s="151"/>
      <c r="BH720" s="151"/>
    </row>
    <row r="721" customFormat="false" ht="12.75" hidden="false" customHeight="false" outlineLevel="0" collapsed="false">
      <c r="BG721" s="151"/>
      <c r="BH721" s="151"/>
    </row>
    <row r="722" customFormat="false" ht="12.75" hidden="false" customHeight="false" outlineLevel="0" collapsed="false">
      <c r="BG722" s="151"/>
      <c r="BH722" s="151"/>
    </row>
    <row r="723" customFormat="false" ht="12.75" hidden="false" customHeight="false" outlineLevel="0" collapsed="false">
      <c r="BG723" s="151"/>
      <c r="BH723" s="151"/>
    </row>
    <row r="724" customFormat="false" ht="12.75" hidden="false" customHeight="false" outlineLevel="0" collapsed="false">
      <c r="BG724" s="151"/>
      <c r="BH724" s="151"/>
    </row>
    <row r="725" customFormat="false" ht="12.75" hidden="false" customHeight="false" outlineLevel="0" collapsed="false">
      <c r="BG725" s="151"/>
      <c r="BH725" s="151"/>
    </row>
    <row r="726" customFormat="false" ht="12.75" hidden="false" customHeight="false" outlineLevel="0" collapsed="false">
      <c r="BG726" s="151"/>
      <c r="BH726" s="151"/>
    </row>
    <row r="727" customFormat="false" ht="12.75" hidden="false" customHeight="false" outlineLevel="0" collapsed="false">
      <c r="BG727" s="151"/>
      <c r="BH727" s="151"/>
    </row>
    <row r="728" customFormat="false" ht="12.75" hidden="false" customHeight="false" outlineLevel="0" collapsed="false">
      <c r="BG728" s="151"/>
      <c r="BH728" s="151"/>
    </row>
    <row r="729" customFormat="false" ht="12.75" hidden="false" customHeight="false" outlineLevel="0" collapsed="false">
      <c r="BG729" s="151"/>
      <c r="BH729" s="151"/>
    </row>
    <row r="730" customFormat="false" ht="12.75" hidden="false" customHeight="false" outlineLevel="0" collapsed="false">
      <c r="BG730" s="151"/>
      <c r="BH730" s="151"/>
    </row>
    <row r="731" customFormat="false" ht="12.75" hidden="false" customHeight="false" outlineLevel="0" collapsed="false">
      <c r="BG731" s="151"/>
      <c r="BH731" s="151"/>
    </row>
    <row r="732" customFormat="false" ht="12.75" hidden="false" customHeight="false" outlineLevel="0" collapsed="false">
      <c r="BG732" s="151"/>
      <c r="BH732" s="151"/>
    </row>
    <row r="733" customFormat="false" ht="12.75" hidden="false" customHeight="false" outlineLevel="0" collapsed="false">
      <c r="BG733" s="151"/>
      <c r="BH733" s="151"/>
    </row>
    <row r="734" customFormat="false" ht="12.75" hidden="false" customHeight="false" outlineLevel="0" collapsed="false">
      <c r="BG734" s="151"/>
      <c r="BH734" s="151"/>
    </row>
    <row r="735" customFormat="false" ht="12.75" hidden="false" customHeight="false" outlineLevel="0" collapsed="false">
      <c r="BG735" s="151"/>
      <c r="BH735" s="151"/>
    </row>
    <row r="736" customFormat="false" ht="12.75" hidden="false" customHeight="false" outlineLevel="0" collapsed="false">
      <c r="BG736" s="151"/>
      <c r="BH736" s="151"/>
    </row>
    <row r="737" customFormat="false" ht="12.75" hidden="false" customHeight="false" outlineLevel="0" collapsed="false">
      <c r="BG737" s="151"/>
      <c r="BH737" s="151"/>
    </row>
    <row r="738" customFormat="false" ht="12.75" hidden="false" customHeight="false" outlineLevel="0" collapsed="false">
      <c r="BG738" s="151"/>
      <c r="BH738" s="151"/>
    </row>
    <row r="739" customFormat="false" ht="12.75" hidden="false" customHeight="false" outlineLevel="0" collapsed="false">
      <c r="BG739" s="151"/>
      <c r="BH739" s="151"/>
    </row>
    <row r="740" customFormat="false" ht="12.75" hidden="false" customHeight="false" outlineLevel="0" collapsed="false">
      <c r="BG740" s="151"/>
      <c r="BH740" s="151"/>
    </row>
    <row r="741" customFormat="false" ht="12.75" hidden="false" customHeight="false" outlineLevel="0" collapsed="false">
      <c r="BG741" s="151"/>
      <c r="BH741" s="151"/>
    </row>
    <row r="742" customFormat="false" ht="12.75" hidden="false" customHeight="false" outlineLevel="0" collapsed="false">
      <c r="BG742" s="151"/>
      <c r="BH742" s="151"/>
    </row>
    <row r="743" customFormat="false" ht="12.75" hidden="false" customHeight="false" outlineLevel="0" collapsed="false">
      <c r="BG743" s="151"/>
      <c r="BH743" s="151"/>
    </row>
    <row r="744" customFormat="false" ht="12.75" hidden="false" customHeight="false" outlineLevel="0" collapsed="false">
      <c r="BG744" s="151"/>
      <c r="BH744" s="151"/>
    </row>
    <row r="745" customFormat="false" ht="12.75" hidden="false" customHeight="false" outlineLevel="0" collapsed="false">
      <c r="BG745" s="151"/>
      <c r="BH745" s="151"/>
    </row>
    <row r="746" customFormat="false" ht="12.75" hidden="false" customHeight="false" outlineLevel="0" collapsed="false">
      <c r="BG746" s="151"/>
      <c r="BH746" s="151"/>
    </row>
    <row r="747" customFormat="false" ht="12.75" hidden="false" customHeight="false" outlineLevel="0" collapsed="false">
      <c r="BG747" s="151"/>
      <c r="BH747" s="151"/>
    </row>
    <row r="748" customFormat="false" ht="12.75" hidden="false" customHeight="false" outlineLevel="0" collapsed="false">
      <c r="BG748" s="151"/>
      <c r="BH748" s="151"/>
    </row>
    <row r="749" customFormat="false" ht="12.75" hidden="false" customHeight="false" outlineLevel="0" collapsed="false">
      <c r="BG749" s="151"/>
      <c r="BH749" s="151"/>
    </row>
    <row r="750" customFormat="false" ht="12.75" hidden="false" customHeight="false" outlineLevel="0" collapsed="false">
      <c r="BG750" s="151"/>
      <c r="BH750" s="151"/>
    </row>
    <row r="751" customFormat="false" ht="12.75" hidden="false" customHeight="false" outlineLevel="0" collapsed="false">
      <c r="BG751" s="151"/>
      <c r="BH751" s="151"/>
    </row>
    <row r="752" customFormat="false" ht="12.75" hidden="false" customHeight="false" outlineLevel="0" collapsed="false">
      <c r="BG752" s="151"/>
      <c r="BH752" s="151"/>
    </row>
    <row r="753" customFormat="false" ht="12.75" hidden="false" customHeight="false" outlineLevel="0" collapsed="false">
      <c r="BG753" s="151"/>
      <c r="BH753" s="151"/>
    </row>
    <row r="754" customFormat="false" ht="12.75" hidden="false" customHeight="false" outlineLevel="0" collapsed="false">
      <c r="BG754" s="151"/>
      <c r="BH754" s="151"/>
    </row>
    <row r="755" customFormat="false" ht="12.75" hidden="false" customHeight="false" outlineLevel="0" collapsed="false">
      <c r="BG755" s="151"/>
      <c r="BH755" s="151"/>
    </row>
    <row r="756" customFormat="false" ht="12.75" hidden="false" customHeight="false" outlineLevel="0" collapsed="false">
      <c r="BG756" s="151"/>
      <c r="BH756" s="151"/>
    </row>
    <row r="757" customFormat="false" ht="12.75" hidden="false" customHeight="false" outlineLevel="0" collapsed="false">
      <c r="BG757" s="151"/>
      <c r="BH757" s="151"/>
    </row>
    <row r="758" customFormat="false" ht="12.75" hidden="false" customHeight="false" outlineLevel="0" collapsed="false">
      <c r="BG758" s="151"/>
      <c r="BH758" s="151"/>
    </row>
    <row r="759" customFormat="false" ht="12.75" hidden="false" customHeight="false" outlineLevel="0" collapsed="false">
      <c r="BG759" s="151"/>
      <c r="BH759" s="151"/>
    </row>
    <row r="760" customFormat="false" ht="12.75" hidden="false" customHeight="false" outlineLevel="0" collapsed="false">
      <c r="BG760" s="151"/>
      <c r="BH760" s="151"/>
    </row>
    <row r="761" customFormat="false" ht="12.75" hidden="false" customHeight="false" outlineLevel="0" collapsed="false">
      <c r="BG761" s="151"/>
      <c r="BH761" s="151"/>
    </row>
    <row r="762" customFormat="false" ht="12.75" hidden="false" customHeight="false" outlineLevel="0" collapsed="false">
      <c r="BG762" s="151"/>
      <c r="BH762" s="151"/>
    </row>
    <row r="763" customFormat="false" ht="12.75" hidden="false" customHeight="false" outlineLevel="0" collapsed="false">
      <c r="BG763" s="151"/>
      <c r="BH763" s="151"/>
    </row>
    <row r="764" customFormat="false" ht="12.75" hidden="false" customHeight="false" outlineLevel="0" collapsed="false">
      <c r="BG764" s="151"/>
      <c r="BH764" s="151"/>
    </row>
    <row r="765" customFormat="false" ht="12.75" hidden="false" customHeight="false" outlineLevel="0" collapsed="false">
      <c r="BG765" s="151"/>
      <c r="BH765" s="151"/>
    </row>
    <row r="766" customFormat="false" ht="12.75" hidden="false" customHeight="false" outlineLevel="0" collapsed="false">
      <c r="BG766" s="151"/>
      <c r="BH766" s="151"/>
    </row>
    <row r="767" customFormat="false" ht="12.75" hidden="false" customHeight="false" outlineLevel="0" collapsed="false">
      <c r="BG767" s="151"/>
      <c r="BH767" s="151"/>
    </row>
    <row r="768" customFormat="false" ht="12.75" hidden="false" customHeight="false" outlineLevel="0" collapsed="false">
      <c r="BG768" s="151"/>
      <c r="BH768" s="151"/>
    </row>
    <row r="769" customFormat="false" ht="12.75" hidden="false" customHeight="false" outlineLevel="0" collapsed="false">
      <c r="BG769" s="151"/>
      <c r="BH769" s="151"/>
    </row>
    <row r="770" customFormat="false" ht="12.75" hidden="false" customHeight="false" outlineLevel="0" collapsed="false">
      <c r="BG770" s="151"/>
      <c r="BH770" s="151"/>
    </row>
    <row r="771" customFormat="false" ht="12.75" hidden="false" customHeight="false" outlineLevel="0" collapsed="false">
      <c r="BG771" s="151"/>
      <c r="BH771" s="151"/>
    </row>
    <row r="772" customFormat="false" ht="12.75" hidden="false" customHeight="false" outlineLevel="0" collapsed="false">
      <c r="BG772" s="151"/>
      <c r="BH772" s="151"/>
    </row>
    <row r="773" customFormat="false" ht="12.75" hidden="false" customHeight="false" outlineLevel="0" collapsed="false">
      <c r="BG773" s="151"/>
      <c r="BH773" s="151"/>
    </row>
    <row r="774" customFormat="false" ht="12.75" hidden="false" customHeight="false" outlineLevel="0" collapsed="false">
      <c r="BG774" s="151"/>
      <c r="BH774" s="151"/>
    </row>
    <row r="775" customFormat="false" ht="12.75" hidden="false" customHeight="false" outlineLevel="0" collapsed="false">
      <c r="BG775" s="151"/>
      <c r="BH775" s="151"/>
    </row>
    <row r="776" customFormat="false" ht="12.75" hidden="false" customHeight="false" outlineLevel="0" collapsed="false">
      <c r="BG776" s="151"/>
      <c r="BH776" s="151"/>
    </row>
    <row r="777" customFormat="false" ht="12.75" hidden="false" customHeight="false" outlineLevel="0" collapsed="false">
      <c r="BG777" s="151"/>
      <c r="BH777" s="151"/>
    </row>
    <row r="778" customFormat="false" ht="12.75" hidden="false" customHeight="false" outlineLevel="0" collapsed="false">
      <c r="BG778" s="151"/>
      <c r="BH778" s="151"/>
    </row>
    <row r="779" customFormat="false" ht="12.75" hidden="false" customHeight="false" outlineLevel="0" collapsed="false">
      <c r="BG779" s="151"/>
      <c r="BH779" s="151"/>
    </row>
    <row r="780" customFormat="false" ht="12.75" hidden="false" customHeight="false" outlineLevel="0" collapsed="false">
      <c r="BG780" s="151"/>
      <c r="BH780" s="151"/>
    </row>
    <row r="781" customFormat="false" ht="12.75" hidden="false" customHeight="false" outlineLevel="0" collapsed="false">
      <c r="BG781" s="151"/>
      <c r="BH781" s="151"/>
    </row>
    <row r="782" customFormat="false" ht="12.75" hidden="false" customHeight="false" outlineLevel="0" collapsed="false">
      <c r="BG782" s="151"/>
      <c r="BH782" s="151"/>
    </row>
    <row r="783" customFormat="false" ht="12.75" hidden="false" customHeight="false" outlineLevel="0" collapsed="false">
      <c r="BG783" s="151"/>
      <c r="BH783" s="151"/>
    </row>
    <row r="784" customFormat="false" ht="12.75" hidden="false" customHeight="false" outlineLevel="0" collapsed="false">
      <c r="BG784" s="151"/>
      <c r="BH784" s="151"/>
    </row>
    <row r="785" customFormat="false" ht="12.75" hidden="false" customHeight="false" outlineLevel="0" collapsed="false">
      <c r="BG785" s="151"/>
      <c r="BH785" s="151"/>
    </row>
    <row r="786" customFormat="false" ht="12.75" hidden="false" customHeight="false" outlineLevel="0" collapsed="false">
      <c r="BG786" s="151"/>
      <c r="BH786" s="151"/>
    </row>
    <row r="787" customFormat="false" ht="12.75" hidden="false" customHeight="false" outlineLevel="0" collapsed="false">
      <c r="BG787" s="151"/>
      <c r="BH787" s="151"/>
    </row>
    <row r="788" customFormat="false" ht="12.75" hidden="false" customHeight="false" outlineLevel="0" collapsed="false">
      <c r="BG788" s="151"/>
      <c r="BH788" s="151"/>
    </row>
    <row r="789" customFormat="false" ht="12.75" hidden="false" customHeight="false" outlineLevel="0" collapsed="false">
      <c r="BG789" s="151"/>
      <c r="BH789" s="151"/>
    </row>
    <row r="790" customFormat="false" ht="12.75" hidden="false" customHeight="false" outlineLevel="0" collapsed="false">
      <c r="BG790" s="151"/>
      <c r="BH790" s="151"/>
    </row>
    <row r="791" customFormat="false" ht="12.75" hidden="false" customHeight="false" outlineLevel="0" collapsed="false">
      <c r="BG791" s="151"/>
      <c r="BH791" s="151"/>
    </row>
    <row r="792" customFormat="false" ht="12.75" hidden="false" customHeight="false" outlineLevel="0" collapsed="false">
      <c r="BG792" s="151"/>
      <c r="BH792" s="151"/>
    </row>
    <row r="793" customFormat="false" ht="12.75" hidden="false" customHeight="false" outlineLevel="0" collapsed="false">
      <c r="BG793" s="151"/>
      <c r="BH793" s="151"/>
    </row>
    <row r="794" customFormat="false" ht="12.75" hidden="false" customHeight="false" outlineLevel="0" collapsed="false">
      <c r="BG794" s="151"/>
      <c r="BH794" s="151"/>
    </row>
    <row r="795" customFormat="false" ht="12.75" hidden="false" customHeight="false" outlineLevel="0" collapsed="false">
      <c r="BG795" s="151"/>
      <c r="BH795" s="151"/>
    </row>
    <row r="796" customFormat="false" ht="12.75" hidden="false" customHeight="false" outlineLevel="0" collapsed="false">
      <c r="BG796" s="151"/>
      <c r="BH796" s="151"/>
    </row>
    <row r="797" customFormat="false" ht="12.75" hidden="false" customHeight="false" outlineLevel="0" collapsed="false">
      <c r="BG797" s="151"/>
      <c r="BH797" s="151"/>
    </row>
    <row r="798" customFormat="false" ht="12.75" hidden="false" customHeight="false" outlineLevel="0" collapsed="false">
      <c r="BG798" s="151"/>
      <c r="BH798" s="151"/>
    </row>
    <row r="799" customFormat="false" ht="12.75" hidden="false" customHeight="false" outlineLevel="0" collapsed="false">
      <c r="BG799" s="151"/>
      <c r="BH799" s="151"/>
    </row>
    <row r="800" customFormat="false" ht="12.75" hidden="false" customHeight="false" outlineLevel="0" collapsed="false">
      <c r="BG800" s="151"/>
      <c r="BH800" s="151"/>
    </row>
    <row r="801" customFormat="false" ht="12.75" hidden="false" customHeight="false" outlineLevel="0" collapsed="false">
      <c r="BG801" s="151"/>
      <c r="BH801" s="151"/>
    </row>
    <row r="802" customFormat="false" ht="12.75" hidden="false" customHeight="false" outlineLevel="0" collapsed="false">
      <c r="BG802" s="151"/>
      <c r="BH802" s="151"/>
    </row>
    <row r="803" customFormat="false" ht="12.75" hidden="false" customHeight="false" outlineLevel="0" collapsed="false">
      <c r="BG803" s="151"/>
      <c r="BH803" s="151"/>
    </row>
    <row r="804" customFormat="false" ht="12.75" hidden="false" customHeight="false" outlineLevel="0" collapsed="false">
      <c r="BG804" s="151"/>
      <c r="BH804" s="151"/>
    </row>
    <row r="805" customFormat="false" ht="12.75" hidden="false" customHeight="false" outlineLevel="0" collapsed="false">
      <c r="BG805" s="151"/>
      <c r="BH805" s="151"/>
    </row>
    <row r="806" customFormat="false" ht="12.75" hidden="false" customHeight="false" outlineLevel="0" collapsed="false">
      <c r="BG806" s="151"/>
      <c r="BH806" s="151"/>
    </row>
    <row r="807" customFormat="false" ht="12.75" hidden="false" customHeight="false" outlineLevel="0" collapsed="false">
      <c r="BG807" s="151"/>
      <c r="BH807" s="151"/>
    </row>
    <row r="808" customFormat="false" ht="12.75" hidden="false" customHeight="false" outlineLevel="0" collapsed="false">
      <c r="BG808" s="151"/>
      <c r="BH808" s="151"/>
    </row>
    <row r="809" customFormat="false" ht="12.75" hidden="false" customHeight="false" outlineLevel="0" collapsed="false">
      <c r="BG809" s="151"/>
      <c r="BH809" s="151"/>
    </row>
    <row r="810" customFormat="false" ht="12.75" hidden="false" customHeight="false" outlineLevel="0" collapsed="false">
      <c r="BG810" s="151"/>
      <c r="BH810" s="151"/>
    </row>
    <row r="811" customFormat="false" ht="12.75" hidden="false" customHeight="false" outlineLevel="0" collapsed="false">
      <c r="BG811" s="151"/>
      <c r="BH811" s="151"/>
    </row>
    <row r="812" customFormat="false" ht="12.75" hidden="false" customHeight="false" outlineLevel="0" collapsed="false">
      <c r="BG812" s="151"/>
      <c r="BH812" s="151"/>
    </row>
    <row r="813" customFormat="false" ht="12.75" hidden="false" customHeight="false" outlineLevel="0" collapsed="false">
      <c r="BG813" s="151"/>
      <c r="BH813" s="151"/>
    </row>
    <row r="814" customFormat="false" ht="12.75" hidden="false" customHeight="false" outlineLevel="0" collapsed="false">
      <c r="BG814" s="151"/>
      <c r="BH814" s="151"/>
    </row>
    <row r="815" customFormat="false" ht="12.75" hidden="false" customHeight="false" outlineLevel="0" collapsed="false">
      <c r="BG815" s="151"/>
      <c r="BH815" s="151"/>
    </row>
    <row r="816" customFormat="false" ht="12.75" hidden="false" customHeight="false" outlineLevel="0" collapsed="false">
      <c r="BG816" s="151"/>
      <c r="BH816" s="151"/>
    </row>
    <row r="817" customFormat="false" ht="12.75" hidden="false" customHeight="false" outlineLevel="0" collapsed="false">
      <c r="BG817" s="151"/>
      <c r="BH817" s="151"/>
    </row>
    <row r="818" customFormat="false" ht="12.75" hidden="false" customHeight="false" outlineLevel="0" collapsed="false">
      <c r="BG818" s="151"/>
      <c r="BH818" s="151"/>
    </row>
    <row r="819" customFormat="false" ht="12.75" hidden="false" customHeight="false" outlineLevel="0" collapsed="false">
      <c r="BG819" s="151"/>
      <c r="BH819" s="151"/>
    </row>
    <row r="820" customFormat="false" ht="12.75" hidden="false" customHeight="false" outlineLevel="0" collapsed="false">
      <c r="BG820" s="151"/>
      <c r="BH820" s="151"/>
    </row>
    <row r="821" customFormat="false" ht="12.75" hidden="false" customHeight="false" outlineLevel="0" collapsed="false">
      <c r="BG821" s="151"/>
      <c r="BH821" s="151"/>
    </row>
    <row r="822" customFormat="false" ht="12.75" hidden="false" customHeight="false" outlineLevel="0" collapsed="false">
      <c r="BG822" s="151"/>
      <c r="BH822" s="151"/>
    </row>
    <row r="823" customFormat="false" ht="12.75" hidden="false" customHeight="false" outlineLevel="0" collapsed="false">
      <c r="BG823" s="151"/>
      <c r="BH823" s="151"/>
    </row>
    <row r="824" customFormat="false" ht="12.75" hidden="false" customHeight="false" outlineLevel="0" collapsed="false">
      <c r="BG824" s="151"/>
      <c r="BH824" s="151"/>
    </row>
    <row r="825" customFormat="false" ht="12.75" hidden="false" customHeight="false" outlineLevel="0" collapsed="false">
      <c r="BG825" s="151"/>
      <c r="BH825" s="151"/>
    </row>
    <row r="826" customFormat="false" ht="12.75" hidden="false" customHeight="false" outlineLevel="0" collapsed="false">
      <c r="BG826" s="151"/>
      <c r="BH826" s="151"/>
    </row>
    <row r="827" customFormat="false" ht="12.75" hidden="false" customHeight="false" outlineLevel="0" collapsed="false">
      <c r="BG827" s="151"/>
      <c r="BH827" s="151"/>
    </row>
    <row r="828" customFormat="false" ht="12.75" hidden="false" customHeight="false" outlineLevel="0" collapsed="false">
      <c r="BG828" s="151"/>
      <c r="BH828" s="151"/>
    </row>
    <row r="829" customFormat="false" ht="12.75" hidden="false" customHeight="false" outlineLevel="0" collapsed="false">
      <c r="BG829" s="151"/>
      <c r="BH829" s="151"/>
    </row>
    <row r="830" customFormat="false" ht="12.75" hidden="false" customHeight="false" outlineLevel="0" collapsed="false">
      <c r="BG830" s="151"/>
      <c r="BH830" s="151"/>
    </row>
    <row r="831" customFormat="false" ht="12.75" hidden="false" customHeight="false" outlineLevel="0" collapsed="false">
      <c r="BG831" s="151"/>
      <c r="BH831" s="151"/>
    </row>
    <row r="832" customFormat="false" ht="12.75" hidden="false" customHeight="false" outlineLevel="0" collapsed="false">
      <c r="BG832" s="151"/>
      <c r="BH832" s="151"/>
    </row>
    <row r="833" customFormat="false" ht="12.75" hidden="false" customHeight="false" outlineLevel="0" collapsed="false">
      <c r="BG833" s="151"/>
      <c r="BH833" s="151"/>
    </row>
    <row r="834" customFormat="false" ht="12.75" hidden="false" customHeight="false" outlineLevel="0" collapsed="false">
      <c r="BG834" s="151"/>
      <c r="BH834" s="151"/>
    </row>
    <row r="835" customFormat="false" ht="12.75" hidden="false" customHeight="false" outlineLevel="0" collapsed="false">
      <c r="BG835" s="151"/>
      <c r="BH835" s="151"/>
    </row>
    <row r="836" customFormat="false" ht="12.75" hidden="false" customHeight="false" outlineLevel="0" collapsed="false">
      <c r="BG836" s="151"/>
      <c r="BH836" s="151"/>
    </row>
    <row r="837" customFormat="false" ht="12.75" hidden="false" customHeight="false" outlineLevel="0" collapsed="false">
      <c r="BG837" s="151"/>
      <c r="BH837" s="151"/>
    </row>
    <row r="838" customFormat="false" ht="12.75" hidden="false" customHeight="false" outlineLevel="0" collapsed="false">
      <c r="BG838" s="151"/>
      <c r="BH838" s="151"/>
    </row>
    <row r="839" customFormat="false" ht="12.75" hidden="false" customHeight="false" outlineLevel="0" collapsed="false">
      <c r="BG839" s="151"/>
      <c r="BH839" s="151"/>
    </row>
    <row r="840" customFormat="false" ht="12.75" hidden="false" customHeight="false" outlineLevel="0" collapsed="false">
      <c r="BG840" s="151"/>
      <c r="BH840" s="151"/>
    </row>
    <row r="841" customFormat="false" ht="12.75" hidden="false" customHeight="false" outlineLevel="0" collapsed="false">
      <c r="BG841" s="151"/>
      <c r="BH841" s="151"/>
    </row>
    <row r="842" customFormat="false" ht="12.75" hidden="false" customHeight="false" outlineLevel="0" collapsed="false">
      <c r="BG842" s="151"/>
      <c r="BH842" s="151"/>
    </row>
    <row r="843" customFormat="false" ht="12.75" hidden="false" customHeight="false" outlineLevel="0" collapsed="false">
      <c r="BG843" s="151"/>
      <c r="BH843" s="151"/>
    </row>
    <row r="844" customFormat="false" ht="12.75" hidden="false" customHeight="false" outlineLevel="0" collapsed="false">
      <c r="BG844" s="151"/>
      <c r="BH844" s="151"/>
    </row>
    <row r="845" customFormat="false" ht="12.75" hidden="false" customHeight="false" outlineLevel="0" collapsed="false">
      <c r="BG845" s="151"/>
      <c r="BH845" s="151"/>
    </row>
    <row r="846" customFormat="false" ht="12.75" hidden="false" customHeight="false" outlineLevel="0" collapsed="false">
      <c r="BG846" s="151"/>
      <c r="BH846" s="151"/>
    </row>
    <row r="847" customFormat="false" ht="12.75" hidden="false" customHeight="false" outlineLevel="0" collapsed="false">
      <c r="BG847" s="151"/>
      <c r="BH847" s="151"/>
    </row>
    <row r="848" customFormat="false" ht="12.75" hidden="false" customHeight="false" outlineLevel="0" collapsed="false">
      <c r="BG848" s="151"/>
      <c r="BH848" s="151"/>
    </row>
    <row r="849" customFormat="false" ht="12.75" hidden="false" customHeight="false" outlineLevel="0" collapsed="false">
      <c r="BG849" s="151"/>
      <c r="BH849" s="151"/>
    </row>
    <row r="850" customFormat="false" ht="12.75" hidden="false" customHeight="false" outlineLevel="0" collapsed="false">
      <c r="BG850" s="151"/>
      <c r="BH850" s="151"/>
    </row>
    <row r="851" customFormat="false" ht="12.75" hidden="false" customHeight="false" outlineLevel="0" collapsed="false">
      <c r="BG851" s="151"/>
      <c r="BH851" s="151"/>
    </row>
    <row r="852" customFormat="false" ht="12.75" hidden="false" customHeight="false" outlineLevel="0" collapsed="false">
      <c r="BG852" s="151"/>
      <c r="BH852" s="151"/>
    </row>
    <row r="853" customFormat="false" ht="12.75" hidden="false" customHeight="false" outlineLevel="0" collapsed="false">
      <c r="BG853" s="151"/>
      <c r="BH853" s="151"/>
    </row>
    <row r="854" customFormat="false" ht="12.75" hidden="false" customHeight="false" outlineLevel="0" collapsed="false">
      <c r="BG854" s="151"/>
      <c r="BH854" s="151"/>
    </row>
    <row r="855" customFormat="false" ht="12.75" hidden="false" customHeight="false" outlineLevel="0" collapsed="false">
      <c r="BG855" s="151"/>
      <c r="BH855" s="151"/>
    </row>
    <row r="856" customFormat="false" ht="12.75" hidden="false" customHeight="false" outlineLevel="0" collapsed="false">
      <c r="BG856" s="151"/>
      <c r="BH856" s="151"/>
    </row>
    <row r="857" customFormat="false" ht="12.75" hidden="false" customHeight="false" outlineLevel="0" collapsed="false">
      <c r="BG857" s="151"/>
      <c r="BH857" s="151"/>
    </row>
    <row r="858" customFormat="false" ht="12.75" hidden="false" customHeight="false" outlineLevel="0" collapsed="false">
      <c r="BG858" s="151"/>
      <c r="BH858" s="151"/>
    </row>
    <row r="859" customFormat="false" ht="12.75" hidden="false" customHeight="false" outlineLevel="0" collapsed="false">
      <c r="BG859" s="151"/>
      <c r="BH859" s="151"/>
    </row>
    <row r="860" customFormat="false" ht="12.75" hidden="false" customHeight="false" outlineLevel="0" collapsed="false">
      <c r="BG860" s="151"/>
      <c r="BH860" s="151"/>
    </row>
    <row r="861" customFormat="false" ht="12.75" hidden="false" customHeight="false" outlineLevel="0" collapsed="false">
      <c r="BG861" s="151"/>
      <c r="BH861" s="151"/>
    </row>
    <row r="862" customFormat="false" ht="12.75" hidden="false" customHeight="false" outlineLevel="0" collapsed="false">
      <c r="BG862" s="151"/>
      <c r="BH862" s="151"/>
    </row>
    <row r="863" customFormat="false" ht="12.75" hidden="false" customHeight="false" outlineLevel="0" collapsed="false">
      <c r="BG863" s="151"/>
      <c r="BH863" s="151"/>
    </row>
    <row r="864" customFormat="false" ht="12.75" hidden="false" customHeight="false" outlineLevel="0" collapsed="false">
      <c r="BG864" s="151"/>
      <c r="BH864" s="151"/>
    </row>
    <row r="865" customFormat="false" ht="12.75" hidden="false" customHeight="false" outlineLevel="0" collapsed="false">
      <c r="BG865" s="151"/>
      <c r="BH865" s="151"/>
    </row>
    <row r="866" customFormat="false" ht="12.75" hidden="false" customHeight="false" outlineLevel="0" collapsed="false">
      <c r="BG866" s="151"/>
      <c r="BH866" s="151"/>
    </row>
    <row r="867" customFormat="false" ht="12.75" hidden="false" customHeight="false" outlineLevel="0" collapsed="false">
      <c r="BG867" s="151"/>
      <c r="BH867" s="151"/>
    </row>
    <row r="868" customFormat="false" ht="12.75" hidden="false" customHeight="false" outlineLevel="0" collapsed="false">
      <c r="BG868" s="151"/>
      <c r="BH868" s="151"/>
    </row>
    <row r="869" customFormat="false" ht="12.75" hidden="false" customHeight="false" outlineLevel="0" collapsed="false">
      <c r="BG869" s="151"/>
      <c r="BH869" s="151"/>
    </row>
    <row r="870" customFormat="false" ht="12.75" hidden="false" customHeight="false" outlineLevel="0" collapsed="false">
      <c r="BG870" s="151"/>
      <c r="BH870" s="151"/>
    </row>
    <row r="871" customFormat="false" ht="12.75" hidden="false" customHeight="false" outlineLevel="0" collapsed="false">
      <c r="BG871" s="151"/>
      <c r="BH871" s="151"/>
    </row>
    <row r="872" customFormat="false" ht="12.75" hidden="false" customHeight="false" outlineLevel="0" collapsed="false">
      <c r="BG872" s="151"/>
      <c r="BH872" s="151"/>
    </row>
    <row r="873" customFormat="false" ht="12.75" hidden="false" customHeight="false" outlineLevel="0" collapsed="false">
      <c r="BG873" s="151"/>
      <c r="BH873" s="151"/>
    </row>
    <row r="874" customFormat="false" ht="12.75" hidden="false" customHeight="false" outlineLevel="0" collapsed="false">
      <c r="BG874" s="151"/>
      <c r="BH874" s="151"/>
    </row>
    <row r="875" customFormat="false" ht="12.75" hidden="false" customHeight="false" outlineLevel="0" collapsed="false">
      <c r="BG875" s="151"/>
      <c r="BH875" s="151"/>
    </row>
    <row r="876" customFormat="false" ht="12.75" hidden="false" customHeight="false" outlineLevel="0" collapsed="false">
      <c r="BG876" s="151"/>
      <c r="BH876" s="151"/>
    </row>
    <row r="877" customFormat="false" ht="12.75" hidden="false" customHeight="false" outlineLevel="0" collapsed="false">
      <c r="BG877" s="151"/>
      <c r="BH877" s="151"/>
    </row>
    <row r="878" customFormat="false" ht="12.75" hidden="false" customHeight="false" outlineLevel="0" collapsed="false">
      <c r="BG878" s="151"/>
      <c r="BH878" s="151"/>
    </row>
    <row r="879" customFormat="false" ht="12.75" hidden="false" customHeight="false" outlineLevel="0" collapsed="false">
      <c r="BG879" s="151"/>
      <c r="BH879" s="151"/>
    </row>
    <row r="880" customFormat="false" ht="12.75" hidden="false" customHeight="false" outlineLevel="0" collapsed="false">
      <c r="BG880" s="151"/>
      <c r="BH880" s="151"/>
    </row>
    <row r="881" customFormat="false" ht="12.75" hidden="false" customHeight="false" outlineLevel="0" collapsed="false">
      <c r="BG881" s="151"/>
      <c r="BH881" s="151"/>
    </row>
    <row r="882" customFormat="false" ht="12.75" hidden="false" customHeight="false" outlineLevel="0" collapsed="false">
      <c r="BG882" s="151"/>
      <c r="BH882" s="151"/>
    </row>
    <row r="883" customFormat="false" ht="12.75" hidden="false" customHeight="false" outlineLevel="0" collapsed="false">
      <c r="BG883" s="151"/>
      <c r="BH883" s="151"/>
    </row>
    <row r="884" customFormat="false" ht="12.75" hidden="false" customHeight="false" outlineLevel="0" collapsed="false">
      <c r="BG884" s="151"/>
      <c r="BH884" s="151"/>
    </row>
    <row r="885" customFormat="false" ht="12.75" hidden="false" customHeight="false" outlineLevel="0" collapsed="false">
      <c r="BG885" s="151"/>
      <c r="BH885" s="151"/>
    </row>
    <row r="886" customFormat="false" ht="12.75" hidden="false" customHeight="false" outlineLevel="0" collapsed="false">
      <c r="BG886" s="151"/>
      <c r="BH886" s="151"/>
    </row>
    <row r="887" customFormat="false" ht="12.75" hidden="false" customHeight="false" outlineLevel="0" collapsed="false">
      <c r="BG887" s="151"/>
      <c r="BH887" s="151"/>
    </row>
    <row r="888" customFormat="false" ht="12.75" hidden="false" customHeight="false" outlineLevel="0" collapsed="false">
      <c r="BG888" s="151"/>
      <c r="BH888" s="151"/>
    </row>
    <row r="889" customFormat="false" ht="12.75" hidden="false" customHeight="false" outlineLevel="0" collapsed="false">
      <c r="BG889" s="151"/>
      <c r="BH889" s="151"/>
    </row>
    <row r="890" customFormat="false" ht="12.75" hidden="false" customHeight="false" outlineLevel="0" collapsed="false">
      <c r="BG890" s="151"/>
      <c r="BH890" s="151"/>
    </row>
    <row r="891" customFormat="false" ht="12.75" hidden="false" customHeight="false" outlineLevel="0" collapsed="false">
      <c r="BG891" s="151"/>
      <c r="BH891" s="151"/>
    </row>
    <row r="892" customFormat="false" ht="12.75" hidden="false" customHeight="false" outlineLevel="0" collapsed="false">
      <c r="BG892" s="151"/>
      <c r="BH892" s="151"/>
    </row>
    <row r="893" customFormat="false" ht="12.75" hidden="false" customHeight="false" outlineLevel="0" collapsed="false">
      <c r="BG893" s="151"/>
      <c r="BH893" s="151"/>
    </row>
    <row r="894" customFormat="false" ht="12.75" hidden="false" customHeight="false" outlineLevel="0" collapsed="false">
      <c r="BG894" s="151"/>
      <c r="BH894" s="151"/>
    </row>
    <row r="895" customFormat="false" ht="12.75" hidden="false" customHeight="false" outlineLevel="0" collapsed="false">
      <c r="BG895" s="151"/>
      <c r="BH895" s="151"/>
    </row>
    <row r="896" customFormat="false" ht="12.75" hidden="false" customHeight="false" outlineLevel="0" collapsed="false">
      <c r="BG896" s="151"/>
      <c r="BH896" s="151"/>
    </row>
    <row r="897" customFormat="false" ht="12.75" hidden="false" customHeight="false" outlineLevel="0" collapsed="false">
      <c r="BG897" s="151"/>
      <c r="BH897" s="151"/>
    </row>
    <row r="898" customFormat="false" ht="12.75" hidden="false" customHeight="false" outlineLevel="0" collapsed="false">
      <c r="BG898" s="151"/>
      <c r="BH898" s="151"/>
    </row>
    <row r="899" customFormat="false" ht="12.75" hidden="false" customHeight="false" outlineLevel="0" collapsed="false">
      <c r="BG899" s="151"/>
      <c r="BH899" s="151"/>
    </row>
    <row r="900" customFormat="false" ht="12.75" hidden="false" customHeight="false" outlineLevel="0" collapsed="false">
      <c r="BG900" s="151"/>
      <c r="BH900" s="151"/>
    </row>
    <row r="901" customFormat="false" ht="12.75" hidden="false" customHeight="false" outlineLevel="0" collapsed="false">
      <c r="BG901" s="151"/>
      <c r="BH901" s="151"/>
    </row>
    <row r="902" customFormat="false" ht="12.75" hidden="false" customHeight="false" outlineLevel="0" collapsed="false">
      <c r="BG902" s="151"/>
      <c r="BH902" s="151"/>
    </row>
    <row r="903" customFormat="false" ht="12.75" hidden="false" customHeight="false" outlineLevel="0" collapsed="false">
      <c r="BG903" s="151"/>
      <c r="BH903" s="151"/>
    </row>
    <row r="904" customFormat="false" ht="12.75" hidden="false" customHeight="false" outlineLevel="0" collapsed="false">
      <c r="BG904" s="151"/>
      <c r="BH904" s="151"/>
    </row>
    <row r="905" customFormat="false" ht="12.75" hidden="false" customHeight="false" outlineLevel="0" collapsed="false">
      <c r="BG905" s="151"/>
      <c r="BH905" s="151"/>
    </row>
    <row r="906" customFormat="false" ht="12.75" hidden="false" customHeight="false" outlineLevel="0" collapsed="false">
      <c r="BG906" s="151"/>
      <c r="BH906" s="151"/>
    </row>
    <row r="907" customFormat="false" ht="12.75" hidden="false" customHeight="false" outlineLevel="0" collapsed="false">
      <c r="BG907" s="151"/>
      <c r="BH907" s="151"/>
    </row>
    <row r="908" customFormat="false" ht="12.75" hidden="false" customHeight="false" outlineLevel="0" collapsed="false">
      <c r="BG908" s="151"/>
      <c r="BH908" s="151"/>
    </row>
    <row r="909" customFormat="false" ht="12.75" hidden="false" customHeight="false" outlineLevel="0" collapsed="false">
      <c r="BG909" s="151"/>
      <c r="BH909" s="151"/>
    </row>
    <row r="910" customFormat="false" ht="12.75" hidden="false" customHeight="false" outlineLevel="0" collapsed="false">
      <c r="BG910" s="151"/>
      <c r="BH910" s="151"/>
    </row>
    <row r="911" customFormat="false" ht="12.75" hidden="false" customHeight="false" outlineLevel="0" collapsed="false">
      <c r="BG911" s="151"/>
      <c r="BH911" s="151"/>
    </row>
    <row r="912" customFormat="false" ht="12.75" hidden="false" customHeight="false" outlineLevel="0" collapsed="false">
      <c r="BG912" s="151"/>
      <c r="BH912" s="151"/>
    </row>
    <row r="913" customFormat="false" ht="12.75" hidden="false" customHeight="false" outlineLevel="0" collapsed="false">
      <c r="BG913" s="151"/>
      <c r="BH913" s="151"/>
    </row>
    <row r="914" customFormat="false" ht="12.75" hidden="false" customHeight="false" outlineLevel="0" collapsed="false">
      <c r="BG914" s="151"/>
      <c r="BH914" s="151"/>
    </row>
    <row r="915" customFormat="false" ht="12.75" hidden="false" customHeight="false" outlineLevel="0" collapsed="false">
      <c r="BG915" s="151"/>
      <c r="BH915" s="151"/>
    </row>
    <row r="916" customFormat="false" ht="12.75" hidden="false" customHeight="false" outlineLevel="0" collapsed="false">
      <c r="BG916" s="151"/>
      <c r="BH916" s="151"/>
    </row>
    <row r="917" customFormat="false" ht="12.75" hidden="false" customHeight="false" outlineLevel="0" collapsed="false">
      <c r="BG917" s="151"/>
      <c r="BH917" s="151"/>
    </row>
    <row r="918" customFormat="false" ht="12.75" hidden="false" customHeight="false" outlineLevel="0" collapsed="false">
      <c r="BG918" s="151"/>
      <c r="BH918" s="151"/>
    </row>
    <row r="919" customFormat="false" ht="12.75" hidden="false" customHeight="false" outlineLevel="0" collapsed="false">
      <c r="BG919" s="151"/>
      <c r="BH919" s="151"/>
    </row>
    <row r="920" customFormat="false" ht="12.75" hidden="false" customHeight="false" outlineLevel="0" collapsed="false">
      <c r="BG920" s="151"/>
      <c r="BH920" s="151"/>
    </row>
    <row r="921" customFormat="false" ht="12.75" hidden="false" customHeight="false" outlineLevel="0" collapsed="false">
      <c r="BG921" s="151"/>
      <c r="BH921" s="151"/>
    </row>
    <row r="922" customFormat="false" ht="12.75" hidden="false" customHeight="false" outlineLevel="0" collapsed="false">
      <c r="BG922" s="151"/>
      <c r="BH922" s="151"/>
    </row>
    <row r="923" customFormat="false" ht="12.75" hidden="false" customHeight="false" outlineLevel="0" collapsed="false">
      <c r="BG923" s="151"/>
      <c r="BH923" s="151"/>
    </row>
    <row r="924" customFormat="false" ht="12.75" hidden="false" customHeight="false" outlineLevel="0" collapsed="false">
      <c r="BG924" s="151"/>
      <c r="BH924" s="151"/>
    </row>
    <row r="925" customFormat="false" ht="12.75" hidden="false" customHeight="false" outlineLevel="0" collapsed="false">
      <c r="BG925" s="151"/>
      <c r="BH925" s="151"/>
    </row>
    <row r="926" customFormat="false" ht="12.75" hidden="false" customHeight="false" outlineLevel="0" collapsed="false">
      <c r="BG926" s="151"/>
      <c r="BH926" s="151"/>
    </row>
    <row r="927" customFormat="false" ht="12.75" hidden="false" customHeight="false" outlineLevel="0" collapsed="false">
      <c r="BG927" s="151"/>
      <c r="BH927" s="151"/>
    </row>
    <row r="928" customFormat="false" ht="12.75" hidden="false" customHeight="false" outlineLevel="0" collapsed="false">
      <c r="BG928" s="151"/>
      <c r="BH928" s="151"/>
    </row>
    <row r="929" customFormat="false" ht="12.75" hidden="false" customHeight="false" outlineLevel="0" collapsed="false">
      <c r="BG929" s="151"/>
      <c r="BH929" s="151"/>
    </row>
    <row r="930" customFormat="false" ht="12.75" hidden="false" customHeight="false" outlineLevel="0" collapsed="false">
      <c r="BG930" s="151"/>
      <c r="BH930" s="151"/>
    </row>
    <row r="931" customFormat="false" ht="12.75" hidden="false" customHeight="false" outlineLevel="0" collapsed="false">
      <c r="BG931" s="151"/>
      <c r="BH931" s="151"/>
    </row>
    <row r="932" customFormat="false" ht="12.75" hidden="false" customHeight="false" outlineLevel="0" collapsed="false">
      <c r="BG932" s="151"/>
      <c r="BH932" s="151"/>
    </row>
    <row r="933" customFormat="false" ht="12.75" hidden="false" customHeight="false" outlineLevel="0" collapsed="false">
      <c r="BG933" s="151"/>
      <c r="BH933" s="151"/>
    </row>
    <row r="934" customFormat="false" ht="12.75" hidden="false" customHeight="false" outlineLevel="0" collapsed="false">
      <c r="BG934" s="151"/>
      <c r="BH934" s="151"/>
    </row>
    <row r="935" customFormat="false" ht="12.75" hidden="false" customHeight="false" outlineLevel="0" collapsed="false">
      <c r="BG935" s="151"/>
      <c r="BH935" s="151"/>
    </row>
    <row r="936" customFormat="false" ht="12.75" hidden="false" customHeight="false" outlineLevel="0" collapsed="false">
      <c r="BG936" s="151"/>
      <c r="BH936" s="151"/>
    </row>
    <row r="937" customFormat="false" ht="12.75" hidden="false" customHeight="false" outlineLevel="0" collapsed="false">
      <c r="BG937" s="151"/>
      <c r="BH937" s="151"/>
    </row>
    <row r="938" customFormat="false" ht="12.75" hidden="false" customHeight="false" outlineLevel="0" collapsed="false">
      <c r="BG938" s="151"/>
      <c r="BH938" s="151"/>
    </row>
    <row r="939" customFormat="false" ht="12.75" hidden="false" customHeight="false" outlineLevel="0" collapsed="false">
      <c r="BG939" s="151"/>
      <c r="BH939" s="15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3671875" defaultRowHeight="12.75" zeroHeight="false" outlineLevelRow="0" outlineLevelCol="0"/>
  <cols>
    <col collapsed="false" customWidth="true" hidden="false" outlineLevel="0" max="1" min="1" style="179" width="19.57"/>
    <col collapsed="false" customWidth="true" hidden="false" outlineLevel="0" max="3" min="2" style="179" width="15.42"/>
    <col collapsed="false" customWidth="true" hidden="false" outlineLevel="0" max="4" min="4" style="179" width="25.71"/>
    <col collapsed="false" customWidth="true" hidden="false" outlineLevel="0" max="5" min="5" style="179" width="14.57"/>
    <col collapsed="false" customWidth="true" hidden="false" outlineLevel="0" max="6" min="6" style="0" width="28.98"/>
    <col collapsed="false" customWidth="false" hidden="false" outlineLevel="0" max="7" min="7" style="179" width="9.13"/>
    <col collapsed="false" customWidth="true" hidden="false" outlineLevel="0" max="8" min="8" style="179" width="26.29"/>
    <col collapsed="false" customWidth="true" hidden="false" outlineLevel="0" max="9" min="9" style="179" width="24.57"/>
    <col collapsed="false" customWidth="false" hidden="false" outlineLevel="0" max="1024" min="10" style="179" width="9.13"/>
  </cols>
  <sheetData>
    <row r="1" customFormat="false" ht="50.25" hidden="false" customHeight="true" outlineLevel="0" collapsed="false">
      <c r="A1" s="124" t="s">
        <v>11656</v>
      </c>
      <c r="B1" s="124" t="s">
        <v>11657</v>
      </c>
      <c r="C1" s="124" t="s">
        <v>11730</v>
      </c>
      <c r="D1" s="126" t="s">
        <v>11510</v>
      </c>
    </row>
    <row r="2" customFormat="false" ht="33.75" hidden="false" customHeight="false" outlineLevel="0" collapsed="false">
      <c r="A2" s="130" t="s">
        <v>11659</v>
      </c>
      <c r="B2" s="130" t="s">
        <v>11660</v>
      </c>
      <c r="C2" s="130" t="s">
        <v>11661</v>
      </c>
      <c r="D2" s="217"/>
    </row>
    <row r="3" customFormat="false" ht="48" hidden="false" customHeight="false" outlineLevel="0" collapsed="false">
      <c r="A3" s="218" t="n">
        <v>109800</v>
      </c>
      <c r="B3" s="218" t="n">
        <v>110000</v>
      </c>
      <c r="C3" s="219" t="n">
        <v>110100</v>
      </c>
      <c r="D3" s="220"/>
      <c r="E3" s="208" t="s">
        <v>11961</v>
      </c>
      <c r="F3" s="164" t="s">
        <v>11666</v>
      </c>
      <c r="G3" s="121"/>
      <c r="H3" s="209" t="s">
        <v>11962</v>
      </c>
      <c r="I3" s="210" t="e">
        <f aca="false">+IF(SUM(E:E)=0,"OK","Dati volumi immessi in rete non congruenti")</f>
        <v>#N/A</v>
      </c>
    </row>
    <row r="4" customFormat="false" ht="24" hidden="false" customHeight="false" outlineLevel="0" collapsed="false">
      <c r="E4" s="153" t="e">
        <f aca="false">+IF(VLOOKUP(A4,Mari!B:AN,39,FALSE())&lt;3,0,1)</f>
        <v>#N/A</v>
      </c>
      <c r="F4" s="153" t="e">
        <f aca="false">+IF(VLOOKUP(B4,Potabilizzatori!B:BC,54,FALSE())&lt;3,0,1)</f>
        <v>#N/A</v>
      </c>
      <c r="G4" s="121"/>
      <c r="H4" s="165" t="s">
        <v>11668</v>
      </c>
      <c r="I4" s="166" t="e">
        <f aca="false">+IF(SUM(F:F)=0,"OK","Errore: associazione con potabilizzatore non conguente")</f>
        <v>#N/A</v>
      </c>
    </row>
    <row r="5" customFormat="false" ht="12.75" hidden="false" customHeight="false" outlineLevel="0" collapsed="false">
      <c r="F5" s="153"/>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9.13671875" defaultRowHeight="12.75" zeroHeight="false" outlineLevelRow="0" outlineLevelCol="0"/>
  <cols>
    <col collapsed="false" customWidth="true" hidden="false" outlineLevel="0" max="1" min="1" style="179" width="14.15"/>
    <col collapsed="false" customWidth="true" hidden="false" outlineLevel="0" max="2" min="2" style="179" width="9.59"/>
    <col collapsed="false" customWidth="false" hidden="false" outlineLevel="0" max="5" min="3" style="179" width="9.13"/>
    <col collapsed="false" customWidth="true" hidden="false" outlineLevel="0" max="13" min="6" style="179" width="11.14"/>
    <col collapsed="false" customWidth="false" hidden="false" outlineLevel="0" max="14" min="14" style="179" width="9.13"/>
    <col collapsed="false" customWidth="true" hidden="false" outlineLevel="0" max="15" min="15" style="179" width="14.01"/>
    <col collapsed="false" customWidth="true" hidden="false" outlineLevel="0" max="16" min="16" style="179" width="13.7"/>
    <col collapsed="false" customWidth="true" hidden="false" outlineLevel="0" max="17" min="17" style="179" width="16.43"/>
    <col collapsed="false" customWidth="true" hidden="false" outlineLevel="0" max="18" min="18" style="179" width="12.14"/>
    <col collapsed="false" customWidth="true" hidden="false" outlineLevel="0" max="19" min="19" style="179" width="13.43"/>
    <col collapsed="false" customWidth="true" hidden="false" outlineLevel="0" max="20" min="20" style="179" width="12.14"/>
    <col collapsed="false" customWidth="true" hidden="false" outlineLevel="0" max="21" min="21" style="179" width="14.15"/>
    <col collapsed="false" customWidth="false" hidden="false" outlineLevel="0" max="24" min="22" style="179" width="9.13"/>
    <col collapsed="false" customWidth="true" hidden="false" outlineLevel="0" max="25" min="25" style="179" width="10.85"/>
    <col collapsed="false" customWidth="false" hidden="false" outlineLevel="0" max="26" min="26" style="179" width="9.13"/>
    <col collapsed="false" customWidth="true" hidden="false" outlineLevel="0" max="27" min="27" style="179" width="43"/>
    <col collapsed="false" customWidth="false" hidden="false" outlineLevel="0" max="1024" min="28" style="179" width="9.13"/>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11835</v>
      </c>
      <c r="T1" s="202" t="s">
        <v>11526</v>
      </c>
      <c r="U1" s="127" t="s">
        <v>11836</v>
      </c>
      <c r="V1" s="127" t="s">
        <v>11837</v>
      </c>
      <c r="W1" s="127" t="s">
        <v>11838</v>
      </c>
      <c r="X1" s="127" t="s">
        <v>11839</v>
      </c>
      <c r="Y1" s="127" t="s">
        <v>11840</v>
      </c>
      <c r="AA1" s="203"/>
      <c r="AB1" s="203"/>
    </row>
    <row r="2" customFormat="false" ht="45" hidden="false" customHeight="false" outlineLevel="0" collapsed="false">
      <c r="A2" s="130" t="s">
        <v>11952</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217"/>
      <c r="O2" s="135"/>
      <c r="P2" s="135"/>
      <c r="Q2" s="135"/>
      <c r="R2" s="135"/>
      <c r="S2" s="135"/>
      <c r="T2" s="135"/>
      <c r="U2" s="135"/>
      <c r="V2" s="204"/>
      <c r="W2" s="204"/>
      <c r="X2" s="204"/>
      <c r="Y2" s="204"/>
      <c r="AA2" s="203"/>
      <c r="AB2" s="203"/>
    </row>
    <row r="3" customFormat="false" ht="60" hidden="false" customHeight="false" outlineLevel="0" collapsed="false">
      <c r="A3" s="137" t="n">
        <v>108300</v>
      </c>
      <c r="B3" s="137" t="n">
        <v>108500</v>
      </c>
      <c r="C3" s="137" t="n">
        <v>108600</v>
      </c>
      <c r="D3" s="137" t="n">
        <v>108700</v>
      </c>
      <c r="E3" s="137" t="n">
        <v>108800</v>
      </c>
      <c r="F3" s="137" t="n">
        <v>108900</v>
      </c>
      <c r="G3" s="137" t="n">
        <v>109000</v>
      </c>
      <c r="H3" s="137" t="n">
        <v>109100</v>
      </c>
      <c r="I3" s="137" t="n">
        <v>109200</v>
      </c>
      <c r="J3" s="137" t="n">
        <v>109300</v>
      </c>
      <c r="K3" s="137" t="n">
        <v>109400</v>
      </c>
      <c r="L3" s="137" t="n">
        <v>109500</v>
      </c>
      <c r="M3" s="137" t="n">
        <v>109600</v>
      </c>
      <c r="N3" s="221"/>
      <c r="O3" s="205" t="s">
        <v>11863</v>
      </c>
      <c r="P3" s="139" t="s">
        <v>11864</v>
      </c>
      <c r="Q3" s="139" t="s">
        <v>11474</v>
      </c>
      <c r="R3" s="139" t="s">
        <v>11865</v>
      </c>
      <c r="S3" s="139" t="s">
        <v>11647</v>
      </c>
      <c r="T3" s="139" t="s">
        <v>11648</v>
      </c>
      <c r="U3" s="139" t="s">
        <v>11866</v>
      </c>
      <c r="V3" s="139" t="s">
        <v>11867</v>
      </c>
      <c r="W3" s="139" t="s">
        <v>11868</v>
      </c>
      <c r="X3" s="139" t="s">
        <v>11826</v>
      </c>
      <c r="Y3" s="139" t="s">
        <v>11869</v>
      </c>
      <c r="AA3" s="203"/>
      <c r="AB3" s="203"/>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+IF(D4&lt;&gt;9800,IF(D4&gt;=2014,IF(J4&lt;&gt;"A",1,0),0),0)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O5" s="204"/>
      <c r="P5" s="204"/>
      <c r="Q5" s="204"/>
      <c r="R5" s="155"/>
      <c r="S5" s="204"/>
      <c r="T5" s="155"/>
      <c r="U5" s="155"/>
      <c r="V5" s="204"/>
      <c r="W5" s="204"/>
      <c r="X5" s="204"/>
      <c r="Y5" s="204"/>
      <c r="AA5" s="207" t="s">
        <v>11823</v>
      </c>
      <c r="AB5" s="207" t="str">
        <f aca="false">IF(SUM(P:P)=0,"OK","errore su anno installazione")</f>
        <v>OK</v>
      </c>
    </row>
    <row r="6" customFormat="false" ht="12.75" hidden="false" customHeight="false" outlineLevel="0" collapsed="false">
      <c r="O6" s="204"/>
      <c r="P6" s="204"/>
      <c r="Q6" s="204"/>
      <c r="R6" s="155"/>
      <c r="S6" s="204"/>
      <c r="T6" s="155"/>
      <c r="U6" s="155"/>
      <c r="V6" s="204"/>
      <c r="W6" s="204"/>
      <c r="X6" s="204"/>
      <c r="Y6" s="204"/>
      <c r="AA6" s="207" t="s">
        <v>11474</v>
      </c>
      <c r="AB6" s="207" t="str">
        <f aca="false">IF(SUM(Q:Q)=0,"OK","errore su anni ristrutturazione")</f>
        <v>OK</v>
      </c>
    </row>
    <row r="7" customFormat="false" ht="12.75" hidden="false" customHeight="false" outlineLevel="0" collapsed="false">
      <c r="O7" s="204"/>
      <c r="P7" s="204"/>
      <c r="Q7" s="204"/>
      <c r="R7" s="155"/>
      <c r="S7" s="204"/>
      <c r="T7" s="155"/>
      <c r="U7" s="155"/>
      <c r="V7" s="204"/>
      <c r="W7" s="204"/>
      <c r="X7" s="204"/>
      <c r="Y7" s="204"/>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O8" s="204"/>
      <c r="P8" s="204"/>
      <c r="Q8" s="204"/>
      <c r="R8" s="155"/>
      <c r="S8" s="204"/>
      <c r="T8" s="155"/>
      <c r="U8" s="155"/>
      <c r="V8" s="204"/>
      <c r="W8" s="204"/>
      <c r="X8" s="204"/>
      <c r="Y8" s="204"/>
      <c r="AA8" s="207" t="s">
        <v>11871</v>
      </c>
      <c r="AB8" s="207" t="str">
        <f aca="false">IF(SUM(S:S)=0,"OK","indice confidenza non congruente con anno installazione")</f>
        <v>OK</v>
      </c>
    </row>
    <row r="9" customFormat="false" ht="12.75" hidden="false" customHeight="false" outlineLevel="0" collapsed="false">
      <c r="O9" s="204"/>
      <c r="P9" s="204"/>
      <c r="Q9" s="204"/>
      <c r="R9" s="155"/>
      <c r="S9" s="204"/>
      <c r="T9" s="155"/>
      <c r="U9" s="155"/>
      <c r="V9" s="204"/>
      <c r="W9" s="204"/>
      <c r="X9" s="204"/>
      <c r="Y9" s="204"/>
      <c r="AA9" s="207" t="s">
        <v>11872</v>
      </c>
      <c r="AB9" s="207" t="str">
        <f aca="false">IF(SUM(T:T)=0,"OK","stato conservazione non congruente con anno ristrutturazione")</f>
        <v>OK</v>
      </c>
    </row>
    <row r="10" customFormat="false" ht="12.75" hidden="false" customHeight="false" outlineLevel="0" collapsed="false">
      <c r="O10" s="204"/>
      <c r="P10" s="204"/>
      <c r="Q10" s="204"/>
      <c r="R10" s="155"/>
      <c r="S10" s="204"/>
      <c r="T10" s="155"/>
      <c r="U10" s="155"/>
      <c r="V10" s="204"/>
      <c r="W10" s="204"/>
      <c r="X10" s="204"/>
      <c r="Y10" s="204"/>
      <c r="AA10" s="207" t="s">
        <v>11873</v>
      </c>
      <c r="AB10" s="207" t="str">
        <f aca="false">IF(SUM(T:T)=0,"OK","indice confidenza non congruente con anno ristrutturazione")</f>
        <v>OK</v>
      </c>
    </row>
    <row r="11" customFormat="false" ht="12.75" hidden="false" customHeight="false" outlineLevel="0" collapsed="false">
      <c r="O11" s="204"/>
      <c r="P11" s="204"/>
      <c r="Q11" s="204"/>
      <c r="R11" s="155"/>
      <c r="S11" s="204"/>
      <c r="T11" s="155"/>
      <c r="U11" s="155"/>
      <c r="V11" s="204"/>
      <c r="W11" s="204"/>
      <c r="X11" s="204"/>
      <c r="Y11" s="204"/>
      <c r="AA11" s="206" t="s">
        <v>341</v>
      </c>
      <c r="AB11" s="207" t="str">
        <f aca="false">IF(SUM(V:V)=0,"OK","potenza errata")</f>
        <v>potenza errata</v>
      </c>
    </row>
    <row r="12" customFormat="false" ht="12.75" hidden="false" customHeight="false" outlineLevel="0" collapsed="false">
      <c r="O12" s="204"/>
      <c r="P12" s="204"/>
      <c r="Q12" s="204"/>
      <c r="R12" s="155"/>
      <c r="S12" s="204"/>
      <c r="T12" s="155"/>
      <c r="U12" s="155"/>
      <c r="V12" s="204"/>
      <c r="W12" s="204"/>
      <c r="X12" s="204"/>
      <c r="Y12" s="204"/>
      <c r="AA12" s="206" t="s">
        <v>343</v>
      </c>
      <c r="AB12" s="207" t="str">
        <f aca="false">IF(SUM(W:W)=0,"OK","portata errata")</f>
        <v>portata errata</v>
      </c>
    </row>
    <row r="13" customFormat="false" ht="12.75" hidden="false" customHeight="false" outlineLevel="0" collapsed="false">
      <c r="O13" s="204"/>
      <c r="P13" s="204"/>
      <c r="Q13" s="204"/>
      <c r="R13" s="155"/>
      <c r="S13" s="204"/>
      <c r="T13" s="155"/>
      <c r="U13" s="155"/>
      <c r="V13" s="204"/>
      <c r="W13" s="204"/>
      <c r="X13" s="204"/>
      <c r="Y13" s="204"/>
      <c r="AA13" s="206" t="s">
        <v>345</v>
      </c>
      <c r="AB13" s="207" t="str">
        <f aca="false">IF(SUM(X:X)=0,"OK","prevalenza errata")</f>
        <v>prevalenza errata</v>
      </c>
    </row>
    <row r="14" customFormat="false" ht="12.75" hidden="false" customHeight="false" outlineLevel="0" collapsed="false">
      <c r="O14" s="204"/>
      <c r="P14" s="204"/>
      <c r="Q14" s="204"/>
      <c r="R14" s="155"/>
      <c r="S14" s="204"/>
      <c r="T14" s="155"/>
      <c r="U14" s="155"/>
      <c r="V14" s="204"/>
      <c r="W14" s="204"/>
      <c r="X14" s="204"/>
      <c r="Y14" s="204"/>
      <c r="AA14" s="206" t="s">
        <v>11869</v>
      </c>
      <c r="AB14" s="207" t="str">
        <f aca="false">IF(SUM(Y:Y)=0,"OK","funzione di riserva errata")</f>
        <v>OK</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K772"/>
  <sheetViews>
    <sheetView showFormulas="false" showGridLines="true" showRowColHeaders="true" showZeros="true" rightToLeft="false" tabSelected="false" showOutlineSymbols="true" defaultGridColor="true" view="normal" topLeftCell="BL1" colorId="64" zoomScale="100" zoomScaleNormal="100" zoomScalePageLayoutView="100" workbookViewId="0">
      <selection pane="topLeft" activeCell="BL4" activeCellId="0" sqref="BL4"/>
    </sheetView>
  </sheetViews>
  <sheetFormatPr defaultColWidth="9.13671875" defaultRowHeight="12.75" zeroHeight="false" outlineLevelRow="0" outlineLevelCol="0"/>
  <cols>
    <col collapsed="false" customWidth="true" hidden="false" outlineLevel="0" max="1" min="1" style="120" width="38.29"/>
    <col collapsed="false" customWidth="true" hidden="false" outlineLevel="0" max="2" min="2" style="120" width="21.71"/>
    <col collapsed="false" customWidth="true" hidden="false" outlineLevel="0" max="3" min="3" style="120" width="43.13"/>
    <col collapsed="false" customWidth="true" hidden="false" outlineLevel="0" max="5" min="4" style="120" width="12.57"/>
    <col collapsed="false" customWidth="true" hidden="false" outlineLevel="0" max="7" min="6" style="120" width="10.72"/>
    <col collapsed="false" customWidth="true" hidden="false" outlineLevel="0" max="8" min="8" style="120" width="16.57"/>
    <col collapsed="false" customWidth="true" hidden="false" outlineLevel="0" max="11" min="9" style="120" width="10.72"/>
    <col collapsed="false" customWidth="true" hidden="false" outlineLevel="0" max="14" min="12" style="222" width="10.72"/>
    <col collapsed="false" customWidth="true" hidden="false" outlineLevel="0" max="15" min="15" style="222" width="10"/>
    <col collapsed="false" customWidth="true" hidden="false" outlineLevel="0" max="19" min="16" style="120" width="10.72"/>
    <col collapsed="false" customWidth="true" hidden="false" outlineLevel="0" max="20" min="20" style="120" width="40.71"/>
    <col collapsed="false" customWidth="true" hidden="false" outlineLevel="0" max="51" min="21" style="120" width="10.72"/>
    <col collapsed="false" customWidth="true" hidden="false" outlineLevel="0" max="53" min="52" style="222" width="10.72"/>
    <col collapsed="false" customWidth="true" hidden="false" outlineLevel="0" max="56" min="54" style="120" width="10.72"/>
    <col collapsed="false" customWidth="true" hidden="false" outlineLevel="0" max="57" min="57" style="120" width="13.7"/>
    <col collapsed="false" customWidth="true" hidden="false" outlineLevel="0" max="58" min="58" style="0" width="17"/>
    <col collapsed="false" customWidth="true" hidden="false" outlineLevel="0" max="59" min="59" style="0" width="17.86"/>
    <col collapsed="false" customWidth="true" hidden="false" outlineLevel="0" max="60" min="60" style="0" width="16.29"/>
    <col collapsed="false" customWidth="true" hidden="false" outlineLevel="0" max="61" min="61" style="0" width="20.43"/>
    <col collapsed="false" customWidth="true" hidden="false" outlineLevel="0" max="64" min="62" style="0" width="9.59"/>
    <col collapsed="false" customWidth="true" hidden="false" outlineLevel="0" max="66" min="65" style="0" width="12.71"/>
    <col collapsed="false" customWidth="true" hidden="false" outlineLevel="0" max="67" min="67" style="177" width="14.86"/>
    <col collapsed="false" customWidth="true" hidden="false" outlineLevel="0" max="68" min="68" style="177" width="12.71"/>
    <col collapsed="false" customWidth="true" hidden="false" outlineLevel="0" max="70" min="69" style="177" width="19.57"/>
    <col collapsed="false" customWidth="true" hidden="false" outlineLevel="0" max="71" min="71" style="177" width="15.42"/>
    <col collapsed="false" customWidth="true" hidden="false" outlineLevel="0" max="72" min="72" style="177" width="16.87"/>
    <col collapsed="false" customWidth="true" hidden="false" outlineLevel="0" max="74" min="73" style="177" width="14.28"/>
    <col collapsed="false" customWidth="true" hidden="false" outlineLevel="0" max="75" min="75" style="177" width="15.42"/>
    <col collapsed="false" customWidth="true" hidden="false" outlineLevel="0" max="76" min="76" style="177" width="16.71"/>
    <col collapsed="false" customWidth="true" hidden="false" outlineLevel="0" max="77" min="77" style="177" width="17.59"/>
    <col collapsed="false" customWidth="true" hidden="false" outlineLevel="0" max="78" min="78" style="177" width="16.71"/>
    <col collapsed="false" customWidth="true" hidden="false" outlineLevel="0" max="79" min="79" style="176" width="17.59"/>
    <col collapsed="false" customWidth="true" hidden="false" outlineLevel="0" max="80" min="80" style="177" width="21.57"/>
    <col collapsed="false" customWidth="true" hidden="false" outlineLevel="0" max="81" min="81" style="177" width="17.86"/>
    <col collapsed="false" customWidth="true" hidden="false" outlineLevel="0" max="82" min="82" style="177" width="21.14"/>
    <col collapsed="false" customWidth="true" hidden="false" outlineLevel="0" max="83" min="83" style="155" width="20.3"/>
    <col collapsed="false" customWidth="true" hidden="false" outlineLevel="0" max="84" min="84" style="155" width="19.72"/>
    <col collapsed="false" customWidth="true" hidden="false" outlineLevel="0" max="85" min="85" style="155" width="20.57"/>
    <col collapsed="false" customWidth="true" hidden="false" outlineLevel="0" max="87" min="86" style="155" width="19"/>
    <col collapsed="false" customWidth="true" hidden="false" outlineLevel="0" max="88" min="88" style="156" width="51.59"/>
    <col collapsed="false" customWidth="true" hidden="false" outlineLevel="0" max="89" min="89" style="156" width="28.98"/>
    <col collapsed="false" customWidth="false" hidden="false" outlineLevel="0" max="1024" min="90" style="120" width="9.13"/>
  </cols>
  <sheetData>
    <row r="1" s="172" customFormat="true" ht="108" hidden="false" customHeight="fals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11963</v>
      </c>
      <c r="M1" s="124" t="s">
        <v>11473</v>
      </c>
      <c r="N1" s="223" t="s">
        <v>11964</v>
      </c>
      <c r="O1" s="223" t="s">
        <v>11965</v>
      </c>
      <c r="P1" s="223" t="s">
        <v>11966</v>
      </c>
      <c r="Q1" s="223" t="s">
        <v>11967</v>
      </c>
      <c r="R1" s="124" t="s">
        <v>11968</v>
      </c>
      <c r="S1" s="124" t="s">
        <v>11969</v>
      </c>
      <c r="T1" s="224" t="s">
        <v>11970</v>
      </c>
      <c r="U1" s="124" t="s">
        <v>11741</v>
      </c>
      <c r="V1" s="124" t="s">
        <v>11742</v>
      </c>
      <c r="W1" s="124" t="s">
        <v>11971</v>
      </c>
      <c r="X1" s="124" t="s">
        <v>11972</v>
      </c>
      <c r="Y1" s="124" t="s">
        <v>11491</v>
      </c>
      <c r="Z1" s="124" t="s">
        <v>11973</v>
      </c>
      <c r="AA1" s="224" t="s">
        <v>11974</v>
      </c>
      <c r="AB1" s="224" t="s">
        <v>11975</v>
      </c>
      <c r="AC1" s="124" t="s">
        <v>11976</v>
      </c>
      <c r="AD1" s="124" t="s">
        <v>11977</v>
      </c>
      <c r="AE1" s="124" t="s">
        <v>11978</v>
      </c>
      <c r="AF1" s="124" t="s">
        <v>11979</v>
      </c>
      <c r="AG1" s="124" t="s">
        <v>11980</v>
      </c>
      <c r="AH1" s="124" t="s">
        <v>11981</v>
      </c>
      <c r="AI1" s="124" t="s">
        <v>11982</v>
      </c>
      <c r="AJ1" s="124" t="s">
        <v>11983</v>
      </c>
      <c r="AK1" s="124" t="s">
        <v>11984</v>
      </c>
      <c r="AL1" s="124" t="s">
        <v>11985</v>
      </c>
      <c r="AM1" s="124" t="s">
        <v>11986</v>
      </c>
      <c r="AN1" s="124" t="s">
        <v>11987</v>
      </c>
      <c r="AO1" s="124" t="s">
        <v>11988</v>
      </c>
      <c r="AP1" s="124" t="s">
        <v>11989</v>
      </c>
      <c r="AQ1" s="124" t="s">
        <v>11990</v>
      </c>
      <c r="AR1" s="124" t="s">
        <v>11496</v>
      </c>
      <c r="AS1" s="124" t="s">
        <v>11991</v>
      </c>
      <c r="AT1" s="124" t="s">
        <v>11992</v>
      </c>
      <c r="AU1" s="124" t="s">
        <v>11993</v>
      </c>
      <c r="AV1" s="124" t="s">
        <v>11994</v>
      </c>
      <c r="AW1" s="124" t="s">
        <v>11995</v>
      </c>
      <c r="AX1" s="124" t="s">
        <v>11996</v>
      </c>
      <c r="AY1" s="124" t="s">
        <v>11997</v>
      </c>
      <c r="AZ1" s="124" t="s">
        <v>11998</v>
      </c>
      <c r="BA1" s="124" t="s">
        <v>11999</v>
      </c>
      <c r="BB1" s="124" t="s">
        <v>12000</v>
      </c>
      <c r="BC1" s="124" t="s">
        <v>11499</v>
      </c>
      <c r="BD1" s="124" t="s">
        <v>11501</v>
      </c>
      <c r="BE1" s="124" t="s">
        <v>12001</v>
      </c>
      <c r="BF1" s="124" t="s">
        <v>12002</v>
      </c>
      <c r="BG1" s="124" t="s">
        <v>12003</v>
      </c>
      <c r="BH1" s="124" t="s">
        <v>12004</v>
      </c>
      <c r="BI1" s="124" t="s">
        <v>11748</v>
      </c>
      <c r="BJ1" s="224" t="s">
        <v>12005</v>
      </c>
      <c r="BK1" s="124" t="s">
        <v>11509</v>
      </c>
      <c r="BL1" s="126" t="s">
        <v>11510</v>
      </c>
      <c r="BM1" s="127" t="s">
        <v>11511</v>
      </c>
      <c r="BN1" s="127" t="s">
        <v>11512</v>
      </c>
      <c r="BO1" s="127" t="s">
        <v>11513</v>
      </c>
      <c r="BP1" s="127" t="s">
        <v>11517</v>
      </c>
      <c r="BQ1" s="127" t="s">
        <v>11518</v>
      </c>
      <c r="BR1" s="127" t="s">
        <v>11518</v>
      </c>
      <c r="BS1" s="127" t="s">
        <v>11519</v>
      </c>
      <c r="BT1" s="127" t="s">
        <v>11834</v>
      </c>
      <c r="BU1" s="127" t="s">
        <v>12006</v>
      </c>
      <c r="BV1" s="127" t="s">
        <v>12007</v>
      </c>
      <c r="BW1" s="127" t="s">
        <v>12008</v>
      </c>
      <c r="BX1" s="127" t="s">
        <v>12008</v>
      </c>
      <c r="BY1" s="127" t="s">
        <v>12009</v>
      </c>
      <c r="BZ1" s="127" t="s">
        <v>12010</v>
      </c>
      <c r="CA1" s="127" t="s">
        <v>12011</v>
      </c>
      <c r="CB1" s="127" t="s">
        <v>11524</v>
      </c>
      <c r="CC1" s="127" t="s">
        <v>12012</v>
      </c>
      <c r="CD1" s="127" t="s">
        <v>12013</v>
      </c>
      <c r="CE1" s="128" t="s">
        <v>12014</v>
      </c>
      <c r="CF1" s="128" t="s">
        <v>12015</v>
      </c>
      <c r="CG1" s="129" t="s">
        <v>11527</v>
      </c>
      <c r="CH1" s="129" t="s">
        <v>11528</v>
      </c>
      <c r="CI1" s="129"/>
      <c r="CJ1" s="225"/>
      <c r="CK1" s="225"/>
    </row>
    <row r="2" s="175" customFormat="true" ht="38.25" hidden="false" customHeight="true" outlineLevel="0" collapsed="false">
      <c r="A2" s="130" t="s">
        <v>12016</v>
      </c>
      <c r="B2" s="130" t="s">
        <v>11530</v>
      </c>
      <c r="C2" s="130" t="s">
        <v>11531</v>
      </c>
      <c r="D2" s="130" t="s">
        <v>11532</v>
      </c>
      <c r="E2" s="130" t="s">
        <v>11533</v>
      </c>
      <c r="F2" s="130" t="s">
        <v>11534</v>
      </c>
      <c r="G2" s="131" t="s">
        <v>11535</v>
      </c>
      <c r="H2" s="131" t="s">
        <v>11536</v>
      </c>
      <c r="I2" s="130" t="s">
        <v>11537</v>
      </c>
      <c r="J2" s="130" t="s">
        <v>11538</v>
      </c>
      <c r="K2" s="130" t="s">
        <v>11539</v>
      </c>
      <c r="L2" s="130" t="s">
        <v>12017</v>
      </c>
      <c r="M2" s="130" t="s">
        <v>11546</v>
      </c>
      <c r="N2" s="130" t="s">
        <v>12018</v>
      </c>
      <c r="O2" s="130" t="s">
        <v>12019</v>
      </c>
      <c r="P2" s="130" t="s">
        <v>12020</v>
      </c>
      <c r="Q2" s="130" t="s">
        <v>12021</v>
      </c>
      <c r="R2" s="130" t="s">
        <v>12022</v>
      </c>
      <c r="S2" s="130" t="s">
        <v>12023</v>
      </c>
      <c r="T2" s="226" t="s">
        <v>156</v>
      </c>
      <c r="U2" s="130" t="s">
        <v>11764</v>
      </c>
      <c r="V2" s="130" t="s">
        <v>11765</v>
      </c>
      <c r="W2" s="130" t="s">
        <v>12024</v>
      </c>
      <c r="X2" s="130" t="s">
        <v>12025</v>
      </c>
      <c r="Y2" s="130" t="s">
        <v>11564</v>
      </c>
      <c r="Z2" s="130" t="s">
        <v>12026</v>
      </c>
      <c r="AA2" s="226" t="s">
        <v>126</v>
      </c>
      <c r="AB2" s="226" t="s">
        <v>126</v>
      </c>
      <c r="AC2" s="130" t="s">
        <v>12027</v>
      </c>
      <c r="AD2" s="130" t="s">
        <v>12028</v>
      </c>
      <c r="AE2" s="130" t="s">
        <v>12029</v>
      </c>
      <c r="AF2" s="130" t="s">
        <v>12030</v>
      </c>
      <c r="AG2" s="130" t="s">
        <v>12031</v>
      </c>
      <c r="AH2" s="130" t="s">
        <v>12032</v>
      </c>
      <c r="AI2" s="130" t="s">
        <v>12033</v>
      </c>
      <c r="AJ2" s="130" t="s">
        <v>12034</v>
      </c>
      <c r="AK2" s="130" t="s">
        <v>12035</v>
      </c>
      <c r="AL2" s="130" t="s">
        <v>12036</v>
      </c>
      <c r="AM2" s="130" t="s">
        <v>12037</v>
      </c>
      <c r="AN2" s="130" t="s">
        <v>12038</v>
      </c>
      <c r="AO2" s="130" t="s">
        <v>12039</v>
      </c>
      <c r="AP2" s="130" t="s">
        <v>12040</v>
      </c>
      <c r="AQ2" s="130" t="s">
        <v>12041</v>
      </c>
      <c r="AR2" s="130" t="s">
        <v>11569</v>
      </c>
      <c r="AS2" s="130" t="s">
        <v>12042</v>
      </c>
      <c r="AT2" s="130" t="s">
        <v>12043</v>
      </c>
      <c r="AU2" s="130" t="s">
        <v>12044</v>
      </c>
      <c r="AV2" s="130" t="s">
        <v>12045</v>
      </c>
      <c r="AW2" s="130" t="s">
        <v>12046</v>
      </c>
      <c r="AX2" s="130" t="s">
        <v>12047</v>
      </c>
      <c r="AY2" s="130" t="s">
        <v>12048</v>
      </c>
      <c r="AZ2" s="130" t="s">
        <v>12049</v>
      </c>
      <c r="BA2" s="130" t="s">
        <v>12050</v>
      </c>
      <c r="BB2" s="130" t="s">
        <v>12051</v>
      </c>
      <c r="BC2" s="130" t="s">
        <v>11572</v>
      </c>
      <c r="BD2" s="130" t="s">
        <v>11574</v>
      </c>
      <c r="BE2" s="130" t="s">
        <v>12052</v>
      </c>
      <c r="BF2" s="130" t="s">
        <v>12053</v>
      </c>
      <c r="BG2" s="130" t="s">
        <v>12054</v>
      </c>
      <c r="BH2" s="130" t="s">
        <v>12055</v>
      </c>
      <c r="BI2" s="130" t="s">
        <v>11771</v>
      </c>
      <c r="BJ2" s="226" t="s">
        <v>220</v>
      </c>
      <c r="BK2" s="130" t="s">
        <v>11582</v>
      </c>
      <c r="BL2" s="132"/>
      <c r="BM2" s="127"/>
      <c r="BN2" s="127"/>
      <c r="BO2" s="135"/>
      <c r="BP2" s="135"/>
      <c r="BQ2" s="135"/>
      <c r="BR2" s="135"/>
      <c r="BS2" s="135"/>
      <c r="BT2" s="135"/>
      <c r="BU2" s="135"/>
      <c r="BV2" s="135"/>
      <c r="BW2" s="135"/>
      <c r="BX2" s="135"/>
      <c r="BY2" s="135"/>
      <c r="BZ2" s="135"/>
      <c r="CA2" s="135"/>
      <c r="CB2" s="135"/>
      <c r="CC2" s="135"/>
      <c r="CD2" s="135"/>
      <c r="CE2" s="129"/>
      <c r="CF2" s="129"/>
      <c r="CG2" s="129"/>
      <c r="CH2" s="129"/>
      <c r="CI2" s="129"/>
    </row>
    <row r="3" s="172" customFormat="true" ht="52.5" hidden="false" customHeight="true" outlineLevel="0" collapsed="false">
      <c r="A3" s="137" t="s">
        <v>12056</v>
      </c>
      <c r="B3" s="137" t="s">
        <v>12057</v>
      </c>
      <c r="C3" s="137" t="s">
        <v>12058</v>
      </c>
      <c r="D3" s="137" t="s">
        <v>12059</v>
      </c>
      <c r="E3" s="137" t="s">
        <v>12060</v>
      </c>
      <c r="F3" s="137" t="s">
        <v>12061</v>
      </c>
      <c r="G3" s="137" t="n">
        <v>112300</v>
      </c>
      <c r="H3" s="137" t="n">
        <v>112400</v>
      </c>
      <c r="I3" s="137" t="s">
        <v>12062</v>
      </c>
      <c r="J3" s="137" t="s">
        <v>12063</v>
      </c>
      <c r="K3" s="137" t="s">
        <v>12064</v>
      </c>
      <c r="L3" s="137" t="s">
        <v>12065</v>
      </c>
      <c r="M3" s="137" t="s">
        <v>12066</v>
      </c>
      <c r="N3" s="227" t="n">
        <v>32010</v>
      </c>
      <c r="O3" s="227" t="n">
        <v>32020</v>
      </c>
      <c r="P3" s="227" t="n">
        <v>32030</v>
      </c>
      <c r="Q3" s="227" t="n">
        <v>32040</v>
      </c>
      <c r="R3" s="137" t="s">
        <v>12067</v>
      </c>
      <c r="S3" s="137" t="s">
        <v>12068</v>
      </c>
      <c r="T3" s="137" t="s">
        <v>12069</v>
      </c>
      <c r="U3" s="137" t="s">
        <v>12070</v>
      </c>
      <c r="V3" s="137" t="s">
        <v>12071</v>
      </c>
      <c r="W3" s="137" t="s">
        <v>12072</v>
      </c>
      <c r="X3" s="137" t="s">
        <v>12073</v>
      </c>
      <c r="Y3" s="137" t="s">
        <v>12074</v>
      </c>
      <c r="Z3" s="137" t="s">
        <v>12075</v>
      </c>
      <c r="AA3" s="137" t="s">
        <v>12076</v>
      </c>
      <c r="AB3" s="137" t="s">
        <v>12077</v>
      </c>
      <c r="AC3" s="137" t="s">
        <v>12078</v>
      </c>
      <c r="AD3" s="137" t="s">
        <v>12079</v>
      </c>
      <c r="AE3" s="137" t="s">
        <v>12080</v>
      </c>
      <c r="AF3" s="137" t="s">
        <v>12081</v>
      </c>
      <c r="AG3" s="137" t="s">
        <v>12082</v>
      </c>
      <c r="AH3" s="137" t="s">
        <v>12083</v>
      </c>
      <c r="AI3" s="137" t="s">
        <v>12084</v>
      </c>
      <c r="AJ3" s="137" t="s">
        <v>12085</v>
      </c>
      <c r="AK3" s="137" t="s">
        <v>12086</v>
      </c>
      <c r="AL3" s="137" t="s">
        <v>12087</v>
      </c>
      <c r="AM3" s="137" t="s">
        <v>12088</v>
      </c>
      <c r="AN3" s="137" t="s">
        <v>12089</v>
      </c>
      <c r="AO3" s="137" t="s">
        <v>12090</v>
      </c>
      <c r="AP3" s="137" t="s">
        <v>12091</v>
      </c>
      <c r="AQ3" s="137" t="s">
        <v>12092</v>
      </c>
      <c r="AR3" s="137" t="s">
        <v>12093</v>
      </c>
      <c r="AS3" s="137" t="s">
        <v>12094</v>
      </c>
      <c r="AT3" s="137" t="s">
        <v>12095</v>
      </c>
      <c r="AU3" s="137" t="s">
        <v>12096</v>
      </c>
      <c r="AV3" s="137" t="s">
        <v>12097</v>
      </c>
      <c r="AW3" s="137" t="s">
        <v>12098</v>
      </c>
      <c r="AX3" s="137" t="s">
        <v>12099</v>
      </c>
      <c r="AY3" s="137" t="s">
        <v>12100</v>
      </c>
      <c r="AZ3" s="137" t="s">
        <v>12101</v>
      </c>
      <c r="BA3" s="137" t="s">
        <v>12102</v>
      </c>
      <c r="BB3" s="137" t="s">
        <v>12103</v>
      </c>
      <c r="BC3" s="137" t="s">
        <v>12104</v>
      </c>
      <c r="BD3" s="137" t="s">
        <v>12105</v>
      </c>
      <c r="BE3" s="137" t="n">
        <v>35710</v>
      </c>
      <c r="BF3" s="137" t="s">
        <v>12106</v>
      </c>
      <c r="BG3" s="137" t="s">
        <v>12107</v>
      </c>
      <c r="BH3" s="137" t="s">
        <v>12108</v>
      </c>
      <c r="BI3" s="137" t="s">
        <v>12109</v>
      </c>
      <c r="BJ3" s="137" t="s">
        <v>12110</v>
      </c>
      <c r="BK3" s="137" t="s">
        <v>12111</v>
      </c>
      <c r="BL3" s="138"/>
      <c r="BM3" s="139"/>
      <c r="BN3" s="139"/>
      <c r="BO3" s="205" t="s">
        <v>11634</v>
      </c>
      <c r="BP3" s="139" t="s">
        <v>11473</v>
      </c>
      <c r="BQ3" s="139" t="s">
        <v>12112</v>
      </c>
      <c r="BR3" s="139" t="s">
        <v>12113</v>
      </c>
      <c r="BS3" s="139" t="s">
        <v>11637</v>
      </c>
      <c r="BT3" s="139" t="s">
        <v>11638</v>
      </c>
      <c r="BU3" s="139" t="s">
        <v>12114</v>
      </c>
      <c r="BV3" s="139" t="s">
        <v>12115</v>
      </c>
      <c r="BW3" s="139" t="s">
        <v>307</v>
      </c>
      <c r="BX3" s="139" t="s">
        <v>11820</v>
      </c>
      <c r="BY3" s="139" t="s">
        <v>12116</v>
      </c>
      <c r="BZ3" s="139" t="s">
        <v>414</v>
      </c>
      <c r="CA3" s="139" t="s">
        <v>11969</v>
      </c>
      <c r="CB3" s="139" t="s">
        <v>11646</v>
      </c>
      <c r="CC3" s="139" t="s">
        <v>12117</v>
      </c>
      <c r="CD3" s="139" t="s">
        <v>12118</v>
      </c>
      <c r="CE3" s="140" t="s">
        <v>12119</v>
      </c>
      <c r="CF3" s="140" t="s">
        <v>12120</v>
      </c>
      <c r="CG3" s="140" t="s">
        <v>11649</v>
      </c>
      <c r="CH3" s="140" t="s">
        <v>11650</v>
      </c>
      <c r="CI3" s="141"/>
    </row>
    <row r="4" customFormat="false" ht="12.75" hidden="false" customHeight="false" outlineLevel="0" collapsed="false">
      <c r="A4" s="160"/>
      <c r="B4" s="168"/>
      <c r="C4" s="160"/>
      <c r="D4" s="187"/>
      <c r="E4" s="187"/>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0"/>
      <c r="AT4" s="160"/>
      <c r="AU4" s="160"/>
      <c r="AV4" s="160"/>
      <c r="AW4" s="160"/>
      <c r="AX4" s="160"/>
      <c r="AY4" s="160"/>
      <c r="AZ4" s="160"/>
      <c r="BA4" s="160"/>
      <c r="BB4" s="160"/>
      <c r="BC4" s="160"/>
      <c r="BD4" s="160"/>
      <c r="BE4" s="188"/>
      <c r="BF4" s="180"/>
      <c r="BG4" s="180"/>
      <c r="BH4" s="160"/>
      <c r="BI4" s="160"/>
      <c r="BJ4" s="180"/>
      <c r="BK4" s="180"/>
      <c r="BL4" s="180"/>
      <c r="BM4" s="153" t="n">
        <f aca="false">IF(AND(D4&gt;4678396.48217382,D4&lt;4924789.13601513),0,1)</f>
        <v>1</v>
      </c>
      <c r="BN4" s="153" t="n">
        <f aca="false">IF(AND(E4&gt;1554744.35667513,E4&lt;1771650.40247209),0,1)</f>
        <v>1</v>
      </c>
      <c r="BO4" s="228" t="n">
        <f aca="false">+IF(BC4&lt;3,IF(I4="",0,IF(I4&gt;0,0,1)),0)</f>
        <v>0</v>
      </c>
      <c r="BP4" s="228" t="n">
        <f aca="false">IF(BC4&lt;3,IF(OR(M4=9999,M4&lt;=('[2]Input anno'!$A$1)),0,1),0)</f>
        <v>0</v>
      </c>
      <c r="BQ4" s="228" t="n">
        <f aca="false">IF(BC4&lt;3,IF(OR(N4=9800,N4=9999,N4&lt;='[2]Input anno'!$A$1),0,1),0)</f>
        <v>0</v>
      </c>
      <c r="BR4" s="228" t="n">
        <f aca="false">IF(BC4&lt;3,IF(OR(P4=9800,P4=9999,P4&lt;='[2]Input anno'!$A$1),0,1),0)</f>
        <v>0</v>
      </c>
      <c r="BS4" s="228" t="n">
        <f aca="false">+IF(BC4=3,IF(M4='[2]Input anno'!$A$1,0,1),0)</f>
        <v>0</v>
      </c>
      <c r="BT4" s="228" t="n">
        <f aca="false">+IF(BC4&lt;3,IF(M4&lt;&gt;9999,IF(AND(M4&lt;N4,M4&lt;P4),0,1),0),0)</f>
        <v>1</v>
      </c>
      <c r="BU4" s="228" t="n">
        <f aca="false">+IF(BC4&lt;3,IF(AND(O4&gt;0,O4&lt;6),0,1),0)</f>
        <v>1</v>
      </c>
      <c r="BV4" s="228" t="n">
        <f aca="false">+IF(BC4&lt;3,IF(OR(Q4=1,Q4=2,Q4=3,Q4=4,Q4=5),0,1),0)</f>
        <v>1</v>
      </c>
      <c r="BW4" s="228" t="n">
        <f aca="false">+IF(BC4&lt;3,IF(U4&gt;0,0,1),0)</f>
        <v>1</v>
      </c>
      <c r="BX4" s="228" t="n">
        <f aca="false">+IF(AND(BC4&lt;3,S4&gt;0),IF(V4&gt;0,0,1),0)</f>
        <v>0</v>
      </c>
      <c r="BY4" s="228" t="n">
        <f aca="false">+IF(BC4&lt;3,IF(AND(Y4&gt;0,Y4&lt;5),0,1),0)</f>
        <v>1</v>
      </c>
      <c r="BZ4" s="228" t="n">
        <f aca="false">+IF(BC4&lt;3,IF(AND(L4&gt;0,L4&lt;6),0,1),0)</f>
        <v>1</v>
      </c>
      <c r="CA4" s="155" t="n">
        <f aca="false">+IF(BC4&lt;3,IF(S4&gt;0,0,1),0)</f>
        <v>1</v>
      </c>
      <c r="CB4" s="155" t="n">
        <f aca="false">+IF(BC4&lt;3,IF(M4&lt;&gt;9999,IF(M4&gt;=2014,IF(BD4="A",0,1),0),IF(BD4="X",0,1)),0)</f>
        <v>0</v>
      </c>
      <c r="CC4" s="155" t="n">
        <f aca="false">+IF(BC4&lt;3,IF(N4&lt;9800,IF(N4&gt;=2014,IF(BE4="A",0,1),0),IF(N4=9999,IF(BE4="X",0,1),IF(BE4="A",0,1))),0)</f>
        <v>0</v>
      </c>
      <c r="CD4" s="155" t="n">
        <f aca="false">+IF(BC4&lt;3,IF(P4&lt;9800,IF(P4&gt;=2014,IF(BF4="A",0,1),0),IF(P4=9999,IF(BF4="X",0,1),IF(BF4="A",0,1))),0)</f>
        <v>0</v>
      </c>
      <c r="CE4" s="151" t="n">
        <f aca="false">+IF(BC4&lt;3,IF(AND(N4&lt;&gt;9800,N4&lt;&gt;9999),IF(AND(N4&gt;=2018,O4&lt;4),1,0),0),0)</f>
        <v>0</v>
      </c>
      <c r="CF4" s="151" t="n">
        <f aca="false">+IF(BC4&lt;3,IF(AND(P4&lt;&gt;9800,P4&lt;&gt;9999),IF(AND(P4&gt;=2018,Q4&lt;4),1,0),0),0)</f>
        <v>0</v>
      </c>
      <c r="CG4" s="151" t="n">
        <f aca="false">+IF(BC4&lt;3,IF(M4=9999,0,IF(M4&gt;=2014,IF(AND(N4&gt;M4,P4&gt;M4,O4&gt;=4,Q4&gt;=4),0,1),0)),0)</f>
        <v>0</v>
      </c>
      <c r="CH4" s="151" t="n">
        <f aca="false">+IF(BC4&lt;3,IF(M4=9999,0,IF(M4&gt;=2015,IF(COUNTBLANK(B4:BK4)=0,0,1),0)),0)</f>
        <v>0</v>
      </c>
      <c r="CI4" s="151"/>
      <c r="CJ4" s="152" t="s">
        <v>11511</v>
      </c>
      <c r="CK4" s="152" t="str">
        <f aca="false">IF(SUM(BM:BM)=0,"OK","errore su coordinata Nord")</f>
        <v>errore su coordinata Nord</v>
      </c>
    </row>
    <row r="5" customFormat="false" ht="12.75" hidden="false" customHeight="false" outlineLevel="0" collapsed="false">
      <c r="A5" s="160"/>
      <c r="B5" s="160"/>
      <c r="C5" s="160"/>
      <c r="D5" s="187"/>
      <c r="E5" s="187"/>
      <c r="F5" s="160"/>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88"/>
      <c r="BF5" s="180"/>
      <c r="BG5" s="180"/>
      <c r="BH5" s="160"/>
      <c r="BI5" s="160"/>
      <c r="BJ5" s="180"/>
      <c r="BK5" s="180"/>
      <c r="BL5" s="180"/>
      <c r="BM5" s="180"/>
      <c r="BN5" s="180"/>
      <c r="BO5" s="228"/>
      <c r="BP5" s="228"/>
      <c r="BQ5" s="228"/>
      <c r="BR5" s="228"/>
      <c r="BS5" s="228"/>
      <c r="BT5" s="228"/>
      <c r="BU5" s="228"/>
      <c r="BV5" s="228"/>
      <c r="BW5" s="228"/>
      <c r="BX5" s="228"/>
      <c r="BY5" s="228"/>
      <c r="BZ5" s="228"/>
      <c r="CA5" s="155"/>
      <c r="CB5" s="155"/>
      <c r="CC5" s="155"/>
      <c r="CD5" s="155"/>
      <c r="CE5" s="151"/>
      <c r="CF5" s="151"/>
      <c r="CG5" s="151"/>
      <c r="CH5" s="151"/>
      <c r="CI5" s="151"/>
      <c r="CJ5" s="152" t="s">
        <v>11512</v>
      </c>
      <c r="CK5" s="152" t="str">
        <f aca="false">IF(SUM(BN:BN)=0,"OK","errore su coordinata Est")</f>
        <v>errore su coordinata Est</v>
      </c>
    </row>
    <row r="6" customFormat="false" ht="12.75" hidden="false" customHeight="false" outlineLevel="0" collapsed="false">
      <c r="A6" s="160"/>
      <c r="B6" s="160"/>
      <c r="C6" s="160"/>
      <c r="D6" s="187"/>
      <c r="E6" s="187"/>
      <c r="F6" s="160"/>
      <c r="G6" s="160"/>
      <c r="H6" s="160"/>
      <c r="I6" s="160"/>
      <c r="J6" s="160"/>
      <c r="K6" s="160"/>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c r="AL6" s="160"/>
      <c r="AM6" s="160"/>
      <c r="AN6" s="160"/>
      <c r="AO6" s="160"/>
      <c r="AP6" s="160"/>
      <c r="AQ6" s="160"/>
      <c r="AR6" s="160"/>
      <c r="AS6" s="160"/>
      <c r="AT6" s="160"/>
      <c r="AU6" s="160"/>
      <c r="AV6" s="160"/>
      <c r="AW6" s="160"/>
      <c r="AX6" s="160"/>
      <c r="AY6" s="160"/>
      <c r="AZ6" s="160"/>
      <c r="BA6" s="160"/>
      <c r="BB6" s="160"/>
      <c r="BC6" s="160"/>
      <c r="BD6" s="160"/>
      <c r="BE6" s="188"/>
      <c r="BF6" s="180"/>
      <c r="BG6" s="180"/>
      <c r="BH6" s="160"/>
      <c r="BI6" s="160"/>
      <c r="BJ6" s="180"/>
      <c r="BK6" s="180"/>
      <c r="BL6" s="180"/>
      <c r="BM6" s="180"/>
      <c r="BN6" s="180"/>
      <c r="BO6" s="228"/>
      <c r="BP6" s="228"/>
      <c r="BQ6" s="228"/>
      <c r="BR6" s="228"/>
      <c r="BS6" s="228"/>
      <c r="BT6" s="228"/>
      <c r="BU6" s="228"/>
      <c r="BV6" s="228"/>
      <c r="BW6" s="228"/>
      <c r="BX6" s="228"/>
      <c r="BY6" s="228"/>
      <c r="BZ6" s="228"/>
      <c r="CA6" s="155"/>
      <c r="CB6" s="155"/>
      <c r="CC6" s="155"/>
      <c r="CD6" s="155"/>
      <c r="CE6" s="151"/>
      <c r="CF6" s="151"/>
      <c r="CG6" s="151"/>
      <c r="CH6" s="151"/>
      <c r="CI6" s="151"/>
      <c r="CJ6" s="196" t="s">
        <v>11634</v>
      </c>
      <c r="CK6" s="196" t="str">
        <f aca="false">IF(SUM(BO:BO)=0,"OK","errore su quota")</f>
        <v>OK</v>
      </c>
    </row>
    <row r="7" customFormat="false" ht="12.75" hidden="false" customHeight="false" outlineLevel="0" collapsed="false">
      <c r="A7" s="160"/>
      <c r="B7" s="160"/>
      <c r="C7" s="160"/>
      <c r="D7" s="187"/>
      <c r="E7" s="187"/>
      <c r="F7" s="160"/>
      <c r="G7" s="160"/>
      <c r="H7" s="160"/>
      <c r="I7" s="160"/>
      <c r="J7" s="160"/>
      <c r="K7" s="160"/>
      <c r="L7" s="160"/>
      <c r="M7" s="160"/>
      <c r="N7" s="160"/>
      <c r="O7" s="160"/>
      <c r="P7" s="160"/>
      <c r="Q7" s="160"/>
      <c r="R7" s="160"/>
      <c r="S7" s="160"/>
      <c r="T7" s="160"/>
      <c r="U7" s="160"/>
      <c r="V7" s="160"/>
      <c r="W7" s="160"/>
      <c r="X7" s="160"/>
      <c r="Y7" s="160"/>
      <c r="Z7" s="160"/>
      <c r="AA7" s="160"/>
      <c r="AB7" s="160"/>
      <c r="AC7" s="160"/>
      <c r="AD7" s="160"/>
      <c r="AE7" s="160"/>
      <c r="AF7" s="160"/>
      <c r="AG7" s="160"/>
      <c r="AH7" s="160"/>
      <c r="AI7" s="160"/>
      <c r="AJ7" s="160"/>
      <c r="AK7" s="160"/>
      <c r="AL7" s="160"/>
      <c r="AM7" s="160"/>
      <c r="AN7" s="160"/>
      <c r="AO7" s="160"/>
      <c r="AP7" s="160"/>
      <c r="AQ7" s="160"/>
      <c r="AR7" s="160"/>
      <c r="AS7" s="160"/>
      <c r="AT7" s="160"/>
      <c r="AU7" s="160"/>
      <c r="AV7" s="160"/>
      <c r="AW7" s="160"/>
      <c r="AX7" s="160"/>
      <c r="AY7" s="160"/>
      <c r="AZ7" s="160"/>
      <c r="BA7" s="160"/>
      <c r="BB7" s="160"/>
      <c r="BC7" s="160"/>
      <c r="BD7" s="160"/>
      <c r="BE7" s="188"/>
      <c r="BF7" s="180"/>
      <c r="BG7" s="180"/>
      <c r="BH7" s="160"/>
      <c r="BI7" s="160"/>
      <c r="BJ7" s="180"/>
      <c r="BK7" s="180"/>
      <c r="BL7" s="180"/>
      <c r="BM7" s="180"/>
      <c r="BN7" s="180"/>
      <c r="BO7" s="228"/>
      <c r="BP7" s="228"/>
      <c r="BQ7" s="228"/>
      <c r="BR7" s="228"/>
      <c r="BS7" s="228"/>
      <c r="BT7" s="228"/>
      <c r="BU7" s="228"/>
      <c r="BV7" s="228"/>
      <c r="BW7" s="228"/>
      <c r="BX7" s="228"/>
      <c r="BY7" s="228"/>
      <c r="BZ7" s="228"/>
      <c r="CA7" s="155"/>
      <c r="CB7" s="155"/>
      <c r="CC7" s="155"/>
      <c r="CD7" s="155"/>
      <c r="CE7" s="151"/>
      <c r="CF7" s="151"/>
      <c r="CG7" s="151"/>
      <c r="CH7" s="151"/>
      <c r="CI7" s="151"/>
      <c r="CJ7" s="196" t="s">
        <v>11473</v>
      </c>
      <c r="CK7" s="196" t="str">
        <f aca="false">IF(SUM(BP:BP)=0,"OK","errore su anno di costruzione")</f>
        <v>OK</v>
      </c>
    </row>
    <row r="8" customFormat="false" ht="12.75" hidden="false" customHeight="false" outlineLevel="0" collapsed="false">
      <c r="A8" s="160"/>
      <c r="B8" s="160"/>
      <c r="C8" s="160"/>
      <c r="D8" s="187"/>
      <c r="E8" s="187"/>
      <c r="F8" s="160"/>
      <c r="G8" s="160"/>
      <c r="H8" s="160"/>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c r="AL8" s="160"/>
      <c r="AM8" s="160"/>
      <c r="AN8" s="160"/>
      <c r="AO8" s="160"/>
      <c r="AP8" s="160"/>
      <c r="AQ8" s="160"/>
      <c r="AR8" s="160"/>
      <c r="AS8" s="160"/>
      <c r="AT8" s="160"/>
      <c r="AU8" s="160"/>
      <c r="AV8" s="160"/>
      <c r="AW8" s="160"/>
      <c r="AX8" s="160"/>
      <c r="AY8" s="160"/>
      <c r="AZ8" s="160"/>
      <c r="BA8" s="160"/>
      <c r="BB8" s="160"/>
      <c r="BC8" s="160"/>
      <c r="BD8" s="160"/>
      <c r="BE8" s="188"/>
      <c r="BF8" s="180"/>
      <c r="BG8" s="180"/>
      <c r="BH8" s="160"/>
      <c r="BI8" s="160"/>
      <c r="BJ8" s="180"/>
      <c r="BK8" s="180"/>
      <c r="BL8" s="180"/>
      <c r="BM8" s="180"/>
      <c r="BN8" s="180"/>
      <c r="BO8" s="228"/>
      <c r="BP8" s="228"/>
      <c r="BQ8" s="228"/>
      <c r="BR8" s="228"/>
      <c r="BS8" s="228"/>
      <c r="BT8" s="228"/>
      <c r="BU8" s="228"/>
      <c r="BV8" s="228"/>
      <c r="BW8" s="228"/>
      <c r="BX8" s="228"/>
      <c r="BY8" s="228"/>
      <c r="BZ8" s="228"/>
      <c r="CA8" s="155"/>
      <c r="CB8" s="155"/>
      <c r="CC8" s="155"/>
      <c r="CD8" s="155"/>
      <c r="CE8" s="151"/>
      <c r="CF8" s="151"/>
      <c r="CG8" s="151"/>
      <c r="CH8" s="151"/>
      <c r="CI8" s="151"/>
      <c r="CJ8" s="196" t="s">
        <v>12112</v>
      </c>
      <c r="CK8" s="196" t="str">
        <f aca="false">IF(SUM(BQ:BQ)=0,"OK","errore su anno di ristrutt. Op. civili")</f>
        <v>OK</v>
      </c>
    </row>
    <row r="9" customFormat="false" ht="12.75" hidden="false" customHeight="false" outlineLevel="0" collapsed="false">
      <c r="A9" s="160"/>
      <c r="B9" s="160"/>
      <c r="C9" s="160"/>
      <c r="D9" s="187"/>
      <c r="E9" s="187"/>
      <c r="F9" s="160"/>
      <c r="G9" s="160"/>
      <c r="H9" s="160"/>
      <c r="I9" s="160"/>
      <c r="J9" s="160"/>
      <c r="K9" s="160"/>
      <c r="L9" s="160"/>
      <c r="M9" s="160"/>
      <c r="N9" s="160"/>
      <c r="O9" s="160"/>
      <c r="P9" s="160"/>
      <c r="Q9" s="160"/>
      <c r="R9" s="160"/>
      <c r="S9" s="160"/>
      <c r="T9" s="160"/>
      <c r="U9" s="160"/>
      <c r="V9" s="160"/>
      <c r="W9" s="160"/>
      <c r="X9" s="160"/>
      <c r="Y9" s="160"/>
      <c r="Z9" s="160"/>
      <c r="AA9" s="160"/>
      <c r="AB9" s="160"/>
      <c r="AC9" s="160"/>
      <c r="AD9" s="160"/>
      <c r="AE9" s="160"/>
      <c r="AF9" s="160"/>
      <c r="AG9" s="160"/>
      <c r="AH9" s="160"/>
      <c r="AI9" s="160"/>
      <c r="AJ9" s="160"/>
      <c r="AK9" s="160"/>
      <c r="AL9" s="160"/>
      <c r="AM9" s="160"/>
      <c r="AN9" s="160"/>
      <c r="AO9" s="160"/>
      <c r="AP9" s="160"/>
      <c r="AQ9" s="160"/>
      <c r="AR9" s="160"/>
      <c r="AS9" s="160"/>
      <c r="AT9" s="160"/>
      <c r="AU9" s="160"/>
      <c r="AV9" s="160"/>
      <c r="AW9" s="160"/>
      <c r="AX9" s="160"/>
      <c r="AY9" s="160"/>
      <c r="AZ9" s="160"/>
      <c r="BA9" s="160"/>
      <c r="BB9" s="160"/>
      <c r="BC9" s="160"/>
      <c r="BD9" s="160"/>
      <c r="BE9" s="188"/>
      <c r="BF9" s="180"/>
      <c r="BG9" s="180"/>
      <c r="BH9" s="160"/>
      <c r="BI9" s="160"/>
      <c r="BJ9" s="180"/>
      <c r="BK9" s="180"/>
      <c r="BL9" s="180"/>
      <c r="BM9" s="180"/>
      <c r="BN9" s="180"/>
      <c r="BO9" s="228"/>
      <c r="BP9" s="228"/>
      <c r="BQ9" s="228"/>
      <c r="BR9" s="228"/>
      <c r="BS9" s="228"/>
      <c r="BT9" s="228"/>
      <c r="BU9" s="228"/>
      <c r="BV9" s="228"/>
      <c r="BW9" s="228"/>
      <c r="BX9" s="228"/>
      <c r="BY9" s="228"/>
      <c r="BZ9" s="228"/>
      <c r="CA9" s="155"/>
      <c r="CB9" s="155"/>
      <c r="CC9" s="155"/>
      <c r="CD9" s="155"/>
      <c r="CE9" s="151"/>
      <c r="CF9" s="151"/>
      <c r="CG9" s="151"/>
      <c r="CH9" s="151"/>
      <c r="CI9" s="151"/>
      <c r="CJ9" s="196" t="s">
        <v>12113</v>
      </c>
      <c r="CK9" s="196" t="str">
        <f aca="false">IF(SUM(BR:BR)=0,"OK","errore su anno di ristrutt. Op. civili")</f>
        <v>OK</v>
      </c>
    </row>
    <row r="10" customFormat="false" ht="14.25" hidden="false" customHeight="true" outlineLevel="0" collapsed="false">
      <c r="A10" s="160"/>
      <c r="B10" s="160"/>
      <c r="C10" s="160"/>
      <c r="D10" s="187"/>
      <c r="E10" s="187"/>
      <c r="F10" s="160"/>
      <c r="G10" s="160"/>
      <c r="H10" s="160"/>
      <c r="I10" s="160"/>
      <c r="J10" s="160"/>
      <c r="K10" s="160"/>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c r="AL10" s="160"/>
      <c r="AM10" s="160"/>
      <c r="AN10" s="160"/>
      <c r="AO10" s="160"/>
      <c r="AP10" s="160"/>
      <c r="AQ10" s="160"/>
      <c r="AR10" s="160"/>
      <c r="AS10" s="160"/>
      <c r="AT10" s="160"/>
      <c r="AU10" s="160"/>
      <c r="AV10" s="160"/>
      <c r="AW10" s="160"/>
      <c r="AX10" s="160"/>
      <c r="AY10" s="160"/>
      <c r="AZ10" s="160"/>
      <c r="BA10" s="160"/>
      <c r="BB10" s="160"/>
      <c r="BC10" s="160"/>
      <c r="BD10" s="160"/>
      <c r="BE10" s="188"/>
      <c r="BF10" s="180"/>
      <c r="BG10" s="180"/>
      <c r="BH10" s="160"/>
      <c r="BI10" s="160"/>
      <c r="BJ10" s="180"/>
      <c r="BK10" s="180"/>
      <c r="BL10" s="180"/>
      <c r="BM10" s="180"/>
      <c r="BN10" s="180"/>
      <c r="BO10" s="228"/>
      <c r="BP10" s="228"/>
      <c r="BQ10" s="228"/>
      <c r="BR10" s="228"/>
      <c r="BS10" s="228"/>
      <c r="BT10" s="228"/>
      <c r="BU10" s="228"/>
      <c r="BV10" s="228"/>
      <c r="BW10" s="228"/>
      <c r="BX10" s="228"/>
      <c r="BY10" s="228"/>
      <c r="BZ10" s="228"/>
      <c r="CA10" s="155"/>
      <c r="CB10" s="155"/>
      <c r="CC10" s="155"/>
      <c r="CD10" s="155"/>
      <c r="CE10" s="151"/>
      <c r="CF10" s="151"/>
      <c r="CG10" s="151"/>
      <c r="CH10" s="151"/>
      <c r="CI10" s="151"/>
      <c r="CJ10" s="196" t="s">
        <v>11637</v>
      </c>
      <c r="CK10" s="196" t="str">
        <f aca="false">IF(SUM(BS:BS)=0,"OK","errore su anno di costruz. Op. stato 3")</f>
        <v>OK</v>
      </c>
    </row>
    <row r="11" customFormat="false" ht="12.75" hidden="false" customHeight="false" outlineLevel="0" collapsed="false">
      <c r="A11" s="160"/>
      <c r="B11" s="160"/>
      <c r="C11" s="160"/>
      <c r="D11" s="187"/>
      <c r="E11" s="187"/>
      <c r="F11" s="160"/>
      <c r="G11" s="160"/>
      <c r="H11" s="160"/>
      <c r="I11" s="160"/>
      <c r="J11" s="160"/>
      <c r="K11" s="160"/>
      <c r="L11" s="160"/>
      <c r="M11" s="160"/>
      <c r="N11" s="160"/>
      <c r="O11" s="160"/>
      <c r="P11" s="160"/>
      <c r="Q11" s="160"/>
      <c r="R11" s="160"/>
      <c r="S11" s="160"/>
      <c r="T11" s="160"/>
      <c r="U11" s="160"/>
      <c r="V11" s="160"/>
      <c r="W11" s="160"/>
      <c r="X11" s="160"/>
      <c r="Y11" s="160"/>
      <c r="Z11" s="160"/>
      <c r="AA11" s="160"/>
      <c r="AB11" s="160"/>
      <c r="AC11" s="160"/>
      <c r="AD11" s="160"/>
      <c r="AE11" s="160"/>
      <c r="AF11" s="160"/>
      <c r="AG11" s="160"/>
      <c r="AH11" s="160"/>
      <c r="AI11" s="160"/>
      <c r="AJ11" s="160"/>
      <c r="AK11" s="160"/>
      <c r="AL11" s="160"/>
      <c r="AM11" s="160"/>
      <c r="AN11" s="160"/>
      <c r="AO11" s="160"/>
      <c r="AP11" s="160"/>
      <c r="AQ11" s="160"/>
      <c r="AR11" s="160"/>
      <c r="AS11" s="160"/>
      <c r="AT11" s="160"/>
      <c r="AU11" s="160"/>
      <c r="AV11" s="160"/>
      <c r="AW11" s="160"/>
      <c r="AX11" s="160"/>
      <c r="AY11" s="160"/>
      <c r="AZ11" s="160"/>
      <c r="BA11" s="160"/>
      <c r="BB11" s="160"/>
      <c r="BC11" s="160"/>
      <c r="BD11" s="160"/>
      <c r="BE11" s="188"/>
      <c r="BF11" s="180"/>
      <c r="BG11" s="180"/>
      <c r="BH11" s="160"/>
      <c r="BI11" s="160"/>
      <c r="BJ11" s="180"/>
      <c r="BK11" s="180"/>
      <c r="BL11" s="180"/>
      <c r="BM11" s="180"/>
      <c r="BN11" s="180"/>
      <c r="BO11" s="228"/>
      <c r="BP11" s="228"/>
      <c r="BQ11" s="228"/>
      <c r="BR11" s="228"/>
      <c r="BS11" s="228"/>
      <c r="BT11" s="228"/>
      <c r="BU11" s="228"/>
      <c r="BV11" s="228"/>
      <c r="BW11" s="228"/>
      <c r="BX11" s="228"/>
      <c r="BY11" s="228"/>
      <c r="BZ11" s="228"/>
      <c r="CA11" s="155"/>
      <c r="CB11" s="155"/>
      <c r="CC11" s="155"/>
      <c r="CD11" s="155"/>
      <c r="CE11" s="151"/>
      <c r="CF11" s="151"/>
      <c r="CG11" s="151"/>
      <c r="CH11" s="151"/>
      <c r="CI11" s="151"/>
      <c r="CJ11" s="196" t="s">
        <v>11638</v>
      </c>
      <c r="CK11" s="196" t="str">
        <f aca="false">IF(SUM(BT:BT)=0,"OK","errore su anno di costruz. Vs anno ristrutt.")</f>
        <v>errore su anno di costruz. Vs anno ristrutt.</v>
      </c>
    </row>
    <row r="12" customFormat="false" ht="12.75" hidden="false" customHeight="false" outlineLevel="0" collapsed="false">
      <c r="A12" s="160"/>
      <c r="B12" s="160"/>
      <c r="C12" s="160"/>
      <c r="D12" s="187"/>
      <c r="E12" s="187"/>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60"/>
      <c r="AO12" s="160"/>
      <c r="AP12" s="160"/>
      <c r="AQ12" s="160"/>
      <c r="AR12" s="160"/>
      <c r="AS12" s="160"/>
      <c r="AT12" s="160"/>
      <c r="AU12" s="160"/>
      <c r="AV12" s="160"/>
      <c r="AW12" s="160"/>
      <c r="AX12" s="160"/>
      <c r="AY12" s="160"/>
      <c r="AZ12" s="160"/>
      <c r="BA12" s="160"/>
      <c r="BB12" s="160"/>
      <c r="BC12" s="160"/>
      <c r="BD12" s="160"/>
      <c r="BE12" s="188"/>
      <c r="BF12" s="180"/>
      <c r="BG12" s="180"/>
      <c r="BH12" s="160"/>
      <c r="BI12" s="160"/>
      <c r="BJ12" s="180"/>
      <c r="BK12" s="180"/>
      <c r="BL12" s="180"/>
      <c r="BM12" s="180"/>
      <c r="BN12" s="180"/>
      <c r="BO12" s="228"/>
      <c r="BP12" s="228"/>
      <c r="BQ12" s="228"/>
      <c r="BR12" s="228"/>
      <c r="BS12" s="228"/>
      <c r="BT12" s="228"/>
      <c r="BU12" s="228"/>
      <c r="BV12" s="228"/>
      <c r="BW12" s="228"/>
      <c r="BX12" s="228"/>
      <c r="BY12" s="228"/>
      <c r="BZ12" s="228"/>
      <c r="CA12" s="155"/>
      <c r="CB12" s="155"/>
      <c r="CC12" s="155"/>
      <c r="CD12" s="155"/>
      <c r="CE12" s="151"/>
      <c r="CF12" s="151"/>
      <c r="CG12" s="151"/>
      <c r="CH12" s="151"/>
      <c r="CI12" s="151"/>
      <c r="CJ12" s="196" t="s">
        <v>12114</v>
      </c>
      <c r="CK12" s="196" t="str">
        <f aca="false">IF(SUM(BU:BU)=0,"OK","errore su id. stato conserv. Op. civili")</f>
        <v>errore su id. stato conserv. Op. civili</v>
      </c>
    </row>
    <row r="13" customFormat="false" ht="12.75" hidden="false" customHeight="false" outlineLevel="0" collapsed="false">
      <c r="A13" s="160"/>
      <c r="B13" s="160"/>
      <c r="C13" s="160"/>
      <c r="D13" s="187"/>
      <c r="E13" s="187"/>
      <c r="F13" s="160"/>
      <c r="G13" s="160"/>
      <c r="H13" s="160"/>
      <c r="I13" s="160"/>
      <c r="J13" s="160"/>
      <c r="K13" s="160"/>
      <c r="L13" s="160"/>
      <c r="M13" s="160"/>
      <c r="N13" s="160"/>
      <c r="O13" s="160"/>
      <c r="P13" s="160"/>
      <c r="Q13" s="160"/>
      <c r="R13" s="160"/>
      <c r="S13" s="160"/>
      <c r="T13" s="160"/>
      <c r="U13" s="160"/>
      <c r="V13" s="160"/>
      <c r="W13" s="160"/>
      <c r="X13" s="160"/>
      <c r="Y13" s="160"/>
      <c r="Z13" s="160"/>
      <c r="AA13" s="160"/>
      <c r="AB13" s="160"/>
      <c r="AC13" s="160"/>
      <c r="AD13" s="160"/>
      <c r="AE13" s="160"/>
      <c r="AF13" s="160"/>
      <c r="AG13" s="160"/>
      <c r="AH13" s="160"/>
      <c r="AI13" s="160"/>
      <c r="AJ13" s="160"/>
      <c r="AK13" s="160"/>
      <c r="AL13" s="160"/>
      <c r="AM13" s="160"/>
      <c r="AN13" s="160"/>
      <c r="AO13" s="160"/>
      <c r="AP13" s="160"/>
      <c r="AQ13" s="160"/>
      <c r="AR13" s="160"/>
      <c r="AS13" s="160"/>
      <c r="AT13" s="160"/>
      <c r="AU13" s="160"/>
      <c r="AV13" s="160"/>
      <c r="AW13" s="160"/>
      <c r="AX13" s="160"/>
      <c r="AY13" s="160"/>
      <c r="AZ13" s="160"/>
      <c r="BA13" s="160"/>
      <c r="BB13" s="160"/>
      <c r="BC13" s="160"/>
      <c r="BD13" s="160"/>
      <c r="BE13" s="188"/>
      <c r="BF13" s="180"/>
      <c r="BG13" s="180"/>
      <c r="BH13" s="160"/>
      <c r="BI13" s="160"/>
      <c r="BJ13" s="180"/>
      <c r="BK13" s="180"/>
      <c r="BL13" s="180"/>
      <c r="BM13" s="180"/>
      <c r="BN13" s="180"/>
      <c r="BO13" s="228"/>
      <c r="BP13" s="228"/>
      <c r="BQ13" s="228"/>
      <c r="BR13" s="228"/>
      <c r="BS13" s="228"/>
      <c r="BT13" s="228"/>
      <c r="BU13" s="228"/>
      <c r="BV13" s="228"/>
      <c r="BW13" s="228"/>
      <c r="BX13" s="228"/>
      <c r="BY13" s="228"/>
      <c r="BZ13" s="228"/>
      <c r="CA13" s="155"/>
      <c r="CB13" s="155"/>
      <c r="CC13" s="155"/>
      <c r="CD13" s="155"/>
      <c r="CE13" s="151"/>
      <c r="CF13" s="151"/>
      <c r="CG13" s="151"/>
      <c r="CH13" s="151"/>
      <c r="CI13" s="151"/>
      <c r="CJ13" s="196" t="s">
        <v>12115</v>
      </c>
      <c r="CK13" s="196" t="str">
        <f aca="false">IF(SUM(BV:BV)=0,"OK","errore su id. stato conserv. Op. elettrom.")</f>
        <v>errore su id. stato conserv. Op. elettrom.</v>
      </c>
    </row>
    <row r="14" customFormat="false" ht="12.75" hidden="false" customHeight="false" outlineLevel="0" collapsed="false">
      <c r="A14" s="160"/>
      <c r="B14" s="160"/>
      <c r="C14" s="160"/>
      <c r="D14" s="187"/>
      <c r="E14" s="187"/>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60"/>
      <c r="AO14" s="160"/>
      <c r="AP14" s="160"/>
      <c r="AQ14" s="160"/>
      <c r="AR14" s="160"/>
      <c r="AS14" s="160"/>
      <c r="AT14" s="160"/>
      <c r="AU14" s="160"/>
      <c r="AV14" s="160"/>
      <c r="AW14" s="160"/>
      <c r="AX14" s="160"/>
      <c r="AY14" s="160"/>
      <c r="AZ14" s="160"/>
      <c r="BA14" s="160"/>
      <c r="BB14" s="160"/>
      <c r="BC14" s="160"/>
      <c r="BD14" s="160"/>
      <c r="BE14" s="188"/>
      <c r="BF14" s="180"/>
      <c r="BG14" s="180"/>
      <c r="BH14" s="160"/>
      <c r="BI14" s="160"/>
      <c r="BJ14" s="180"/>
      <c r="BK14" s="180"/>
      <c r="BL14" s="180"/>
      <c r="BM14" s="180"/>
      <c r="BN14" s="180"/>
      <c r="BO14" s="228"/>
      <c r="BP14" s="228"/>
      <c r="BQ14" s="228"/>
      <c r="BR14" s="228"/>
      <c r="BS14" s="228"/>
      <c r="BT14" s="228"/>
      <c r="BU14" s="228"/>
      <c r="BV14" s="228"/>
      <c r="BW14" s="228"/>
      <c r="BX14" s="228"/>
      <c r="BY14" s="228"/>
      <c r="BZ14" s="228"/>
      <c r="CA14" s="155"/>
      <c r="CB14" s="155"/>
      <c r="CC14" s="155"/>
      <c r="CD14" s="155"/>
      <c r="CE14" s="151"/>
      <c r="CF14" s="151"/>
      <c r="CG14" s="151"/>
      <c r="CH14" s="151"/>
      <c r="CI14" s="151"/>
      <c r="CJ14" s="196" t="s">
        <v>307</v>
      </c>
      <c r="CK14" s="196" t="str">
        <f aca="false">IF(SUM(BW:BW)=0,"OK","errore su potenza installata")</f>
        <v>errore su potenza installata</v>
      </c>
    </row>
    <row r="15" customFormat="false" ht="12.75" hidden="false" customHeight="false" outlineLevel="0" collapsed="false">
      <c r="A15" s="160"/>
      <c r="B15" s="160"/>
      <c r="C15" s="160"/>
      <c r="D15" s="187"/>
      <c r="E15" s="187"/>
      <c r="F15" s="160"/>
      <c r="G15" s="160"/>
      <c r="H15" s="160"/>
      <c r="I15" s="160"/>
      <c r="J15" s="160"/>
      <c r="K15" s="160"/>
      <c r="L15" s="160"/>
      <c r="M15" s="160"/>
      <c r="N15" s="160"/>
      <c r="O15" s="160"/>
      <c r="P15" s="160"/>
      <c r="Q15" s="160"/>
      <c r="R15" s="160"/>
      <c r="S15" s="160"/>
      <c r="T15" s="160"/>
      <c r="U15" s="160"/>
      <c r="V15" s="160"/>
      <c r="W15" s="160"/>
      <c r="X15" s="160"/>
      <c r="Y15" s="160"/>
      <c r="Z15" s="160"/>
      <c r="AA15" s="160"/>
      <c r="AB15" s="160"/>
      <c r="AC15" s="160"/>
      <c r="AD15" s="160"/>
      <c r="AE15" s="160"/>
      <c r="AF15" s="160"/>
      <c r="AG15" s="160"/>
      <c r="AH15" s="160"/>
      <c r="AI15" s="160"/>
      <c r="AJ15" s="160"/>
      <c r="AK15" s="160"/>
      <c r="AL15" s="160"/>
      <c r="AM15" s="160"/>
      <c r="AN15" s="160"/>
      <c r="AO15" s="160"/>
      <c r="AP15" s="160"/>
      <c r="AQ15" s="160"/>
      <c r="AR15" s="160"/>
      <c r="AS15" s="160"/>
      <c r="AT15" s="160"/>
      <c r="AU15" s="160"/>
      <c r="AV15" s="160"/>
      <c r="AW15" s="160"/>
      <c r="AX15" s="160"/>
      <c r="AY15" s="160"/>
      <c r="AZ15" s="160"/>
      <c r="BA15" s="160"/>
      <c r="BB15" s="160"/>
      <c r="BC15" s="160"/>
      <c r="BD15" s="160"/>
      <c r="BE15" s="188"/>
      <c r="BF15" s="180"/>
      <c r="BG15" s="180"/>
      <c r="BH15" s="180"/>
      <c r="BI15" s="160"/>
      <c r="BJ15" s="180"/>
      <c r="BK15" s="180"/>
      <c r="BL15" s="180"/>
      <c r="BM15" s="180"/>
      <c r="BN15" s="180"/>
      <c r="BO15" s="228"/>
      <c r="BP15" s="228"/>
      <c r="BQ15" s="228"/>
      <c r="BR15" s="228"/>
      <c r="BS15" s="228"/>
      <c r="BT15" s="228"/>
      <c r="BU15" s="228"/>
      <c r="BV15" s="228"/>
      <c r="BW15" s="228"/>
      <c r="BX15" s="228"/>
      <c r="BY15" s="228"/>
      <c r="BZ15" s="228"/>
      <c r="CA15" s="155"/>
      <c r="CB15" s="155"/>
      <c r="CC15" s="155"/>
      <c r="CD15" s="155"/>
      <c r="CE15" s="151"/>
      <c r="CF15" s="151"/>
      <c r="CG15" s="151"/>
      <c r="CH15" s="151"/>
      <c r="CI15" s="151"/>
      <c r="CJ15" s="196" t="s">
        <v>11820</v>
      </c>
      <c r="CK15" s="196" t="str">
        <f aca="false">IF(SUM(BX:BX)=0,"OK","consumo energia")</f>
        <v>OK</v>
      </c>
    </row>
    <row r="16" customFormat="false" ht="12.75" hidden="false" customHeight="false" outlineLevel="0" collapsed="false">
      <c r="A16" s="160"/>
      <c r="B16" s="160"/>
      <c r="C16" s="160"/>
      <c r="D16" s="187"/>
      <c r="E16" s="187"/>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60"/>
      <c r="AO16" s="160"/>
      <c r="AP16" s="160"/>
      <c r="AQ16" s="160"/>
      <c r="AR16" s="160"/>
      <c r="AS16" s="160"/>
      <c r="AT16" s="160"/>
      <c r="AU16" s="160"/>
      <c r="AV16" s="160"/>
      <c r="AW16" s="160"/>
      <c r="AX16" s="160"/>
      <c r="AY16" s="160"/>
      <c r="AZ16" s="160"/>
      <c r="BA16" s="160"/>
      <c r="BB16" s="160"/>
      <c r="BC16" s="160"/>
      <c r="BD16" s="160"/>
      <c r="BE16" s="188"/>
      <c r="BF16" s="180"/>
      <c r="BG16" s="180"/>
      <c r="BH16" s="180"/>
      <c r="BI16" s="160"/>
      <c r="BJ16" s="180"/>
      <c r="BK16" s="180"/>
      <c r="BL16" s="180"/>
      <c r="BM16" s="180"/>
      <c r="BN16" s="180"/>
      <c r="BO16" s="228"/>
      <c r="BP16" s="228"/>
      <c r="BQ16" s="228"/>
      <c r="BR16" s="228"/>
      <c r="BS16" s="228"/>
      <c r="BT16" s="228"/>
      <c r="BU16" s="228"/>
      <c r="BV16" s="228"/>
      <c r="BW16" s="228"/>
      <c r="BX16" s="228"/>
      <c r="BY16" s="228"/>
      <c r="BZ16" s="228"/>
      <c r="CA16" s="155"/>
      <c r="CB16" s="155"/>
      <c r="CC16" s="155"/>
      <c r="CD16" s="155"/>
      <c r="CE16" s="151"/>
      <c r="CF16" s="151"/>
      <c r="CG16" s="151"/>
      <c r="CH16" s="151"/>
      <c r="CI16" s="151"/>
      <c r="CJ16" s="196" t="s">
        <v>12116</v>
      </c>
      <c r="CK16" s="196" t="str">
        <f aca="false">IF(SUM(BY:BY)=0,"OK","errore su telecontrollo")</f>
        <v>errore su telecontrollo</v>
      </c>
    </row>
    <row r="17" customFormat="false" ht="12.75" hidden="false" customHeight="false" outlineLevel="0" collapsed="false">
      <c r="A17" s="160"/>
      <c r="B17" s="160"/>
      <c r="C17" s="160"/>
      <c r="D17" s="187"/>
      <c r="E17" s="187"/>
      <c r="F17" s="160"/>
      <c r="G17" s="160"/>
      <c r="H17" s="160"/>
      <c r="I17" s="160"/>
      <c r="J17" s="160"/>
      <c r="K17" s="160"/>
      <c r="L17" s="160"/>
      <c r="M17" s="160"/>
      <c r="N17" s="160"/>
      <c r="O17" s="160"/>
      <c r="P17" s="160"/>
      <c r="Q17" s="160"/>
      <c r="R17" s="160"/>
      <c r="S17" s="160"/>
      <c r="T17" s="160"/>
      <c r="U17" s="160"/>
      <c r="V17" s="160"/>
      <c r="W17" s="160"/>
      <c r="X17" s="160"/>
      <c r="Y17" s="160"/>
      <c r="Z17" s="160"/>
      <c r="AA17" s="160"/>
      <c r="AB17" s="160"/>
      <c r="AC17" s="160"/>
      <c r="AD17" s="160"/>
      <c r="AE17" s="160"/>
      <c r="AF17" s="160"/>
      <c r="AG17" s="160"/>
      <c r="AH17" s="160"/>
      <c r="AI17" s="160"/>
      <c r="AJ17" s="160"/>
      <c r="AK17" s="160"/>
      <c r="AL17" s="160"/>
      <c r="AM17" s="160"/>
      <c r="AN17" s="160"/>
      <c r="AO17" s="160"/>
      <c r="AP17" s="160"/>
      <c r="AQ17" s="160"/>
      <c r="AR17" s="160"/>
      <c r="AS17" s="160"/>
      <c r="AT17" s="160"/>
      <c r="AU17" s="160"/>
      <c r="AV17" s="160"/>
      <c r="AW17" s="160"/>
      <c r="AX17" s="160"/>
      <c r="AY17" s="160"/>
      <c r="AZ17" s="160"/>
      <c r="BA17" s="160"/>
      <c r="BB17" s="160"/>
      <c r="BC17" s="160"/>
      <c r="BD17" s="160"/>
      <c r="BE17" s="188"/>
      <c r="BF17" s="180"/>
      <c r="BG17" s="180"/>
      <c r="BH17" s="160"/>
      <c r="BI17" s="160"/>
      <c r="BJ17" s="180"/>
      <c r="BK17" s="180"/>
      <c r="BL17" s="180"/>
      <c r="BM17" s="180"/>
      <c r="BN17" s="180"/>
      <c r="BO17" s="228"/>
      <c r="BP17" s="228"/>
      <c r="BQ17" s="228"/>
      <c r="BR17" s="228"/>
      <c r="BS17" s="228"/>
      <c r="BT17" s="228"/>
      <c r="BU17" s="228"/>
      <c r="BV17" s="228"/>
      <c r="BW17" s="228"/>
      <c r="BX17" s="228"/>
      <c r="BY17" s="228"/>
      <c r="BZ17" s="228"/>
      <c r="CA17" s="155"/>
      <c r="CB17" s="155"/>
      <c r="CC17" s="155"/>
      <c r="CD17" s="155"/>
      <c r="CE17" s="151"/>
      <c r="CF17" s="151"/>
      <c r="CG17" s="151"/>
      <c r="CH17" s="151"/>
      <c r="CI17" s="151"/>
      <c r="CJ17" s="196" t="s">
        <v>414</v>
      </c>
      <c r="CK17" s="196" t="str">
        <f aca="false">IF(SUM(BZ:BZ)=0,"OK","errore su tipo trattamento")</f>
        <v>errore su tipo trattamento</v>
      </c>
    </row>
    <row r="18" customFormat="false" ht="12.75" hidden="false" customHeight="false" outlineLevel="0" collapsed="false">
      <c r="A18" s="160"/>
      <c r="B18" s="160"/>
      <c r="C18" s="160"/>
      <c r="D18" s="187"/>
      <c r="E18" s="187"/>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60"/>
      <c r="AO18" s="160"/>
      <c r="AP18" s="160"/>
      <c r="AQ18" s="160"/>
      <c r="AR18" s="160"/>
      <c r="AS18" s="160"/>
      <c r="AT18" s="160"/>
      <c r="AU18" s="160"/>
      <c r="AV18" s="160"/>
      <c r="AW18" s="160"/>
      <c r="AX18" s="160"/>
      <c r="AY18" s="160"/>
      <c r="AZ18" s="160"/>
      <c r="BA18" s="160"/>
      <c r="BB18" s="160"/>
      <c r="BC18" s="160"/>
      <c r="BD18" s="160"/>
      <c r="BE18" s="188"/>
      <c r="BF18" s="180"/>
      <c r="BG18" s="180"/>
      <c r="BH18" s="160"/>
      <c r="BI18" s="160"/>
      <c r="BJ18" s="180"/>
      <c r="BK18" s="180"/>
      <c r="BL18" s="180"/>
      <c r="BM18" s="180"/>
      <c r="BN18" s="180"/>
      <c r="BO18" s="228"/>
      <c r="BP18" s="228"/>
      <c r="BQ18" s="228"/>
      <c r="BR18" s="228"/>
      <c r="BS18" s="228"/>
      <c r="BT18" s="228"/>
      <c r="BU18" s="228"/>
      <c r="BV18" s="228"/>
      <c r="BW18" s="228"/>
      <c r="BX18" s="228"/>
      <c r="BY18" s="228"/>
      <c r="BZ18" s="228"/>
      <c r="CA18" s="155"/>
      <c r="CB18" s="155"/>
      <c r="CC18" s="155"/>
      <c r="CD18" s="155"/>
      <c r="CE18" s="151"/>
      <c r="CF18" s="151"/>
      <c r="CG18" s="151"/>
      <c r="CH18" s="151"/>
      <c r="CI18" s="151"/>
      <c r="CJ18" s="196" t="s">
        <v>11969</v>
      </c>
      <c r="CK18" s="196" t="str">
        <f aca="false">IF(SUM(CA:CA)=0,"OK","volume trattato non congruente")</f>
        <v>volume trattato non congruente</v>
      </c>
    </row>
    <row r="19" customFormat="false" ht="12.75" hidden="false" customHeight="false" outlineLevel="0" collapsed="false">
      <c r="A19" s="160"/>
      <c r="B19" s="160"/>
      <c r="C19" s="160"/>
      <c r="D19" s="187"/>
      <c r="E19" s="187"/>
      <c r="F19" s="160"/>
      <c r="G19" s="160"/>
      <c r="H19" s="160"/>
      <c r="I19" s="160"/>
      <c r="J19" s="160"/>
      <c r="K19" s="160"/>
      <c r="L19" s="160"/>
      <c r="M19" s="160"/>
      <c r="N19" s="160"/>
      <c r="O19" s="160"/>
      <c r="P19" s="160"/>
      <c r="Q19" s="160"/>
      <c r="R19" s="160"/>
      <c r="S19" s="160"/>
      <c r="T19" s="160"/>
      <c r="U19" s="160"/>
      <c r="V19" s="160"/>
      <c r="W19" s="160"/>
      <c r="X19" s="160"/>
      <c r="Y19" s="160"/>
      <c r="Z19" s="160"/>
      <c r="AA19" s="160"/>
      <c r="AB19" s="160"/>
      <c r="AC19" s="160"/>
      <c r="AD19" s="160"/>
      <c r="AE19" s="160"/>
      <c r="AF19" s="160"/>
      <c r="AG19" s="160"/>
      <c r="AH19" s="160"/>
      <c r="AI19" s="160"/>
      <c r="AJ19" s="160"/>
      <c r="AK19" s="160"/>
      <c r="AL19" s="160"/>
      <c r="AM19" s="160"/>
      <c r="AN19" s="160"/>
      <c r="AO19" s="160"/>
      <c r="AP19" s="160"/>
      <c r="AQ19" s="160"/>
      <c r="AR19" s="160"/>
      <c r="AS19" s="160"/>
      <c r="AT19" s="160"/>
      <c r="AU19" s="160"/>
      <c r="AV19" s="160"/>
      <c r="AW19" s="160"/>
      <c r="AX19" s="160"/>
      <c r="AY19" s="160"/>
      <c r="AZ19" s="160"/>
      <c r="BA19" s="160"/>
      <c r="BB19" s="160"/>
      <c r="BC19" s="160"/>
      <c r="BD19" s="160"/>
      <c r="BE19" s="188"/>
      <c r="BF19" s="180"/>
      <c r="BG19" s="180"/>
      <c r="BH19" s="160"/>
      <c r="BI19" s="160"/>
      <c r="BJ19" s="180"/>
      <c r="BK19" s="180"/>
      <c r="BL19" s="180"/>
      <c r="BM19" s="180"/>
      <c r="BN19" s="180"/>
      <c r="BO19" s="228"/>
      <c r="BP19" s="228"/>
      <c r="BQ19" s="228"/>
      <c r="BR19" s="228"/>
      <c r="BS19" s="228"/>
      <c r="BT19" s="228"/>
      <c r="BU19" s="228"/>
      <c r="BV19" s="228"/>
      <c r="BW19" s="228"/>
      <c r="BX19" s="228"/>
      <c r="BY19" s="228"/>
      <c r="BZ19" s="228"/>
      <c r="CA19" s="155"/>
      <c r="CB19" s="155"/>
      <c r="CC19" s="155"/>
      <c r="CD19" s="155"/>
      <c r="CE19" s="151"/>
      <c r="CF19" s="151"/>
      <c r="CG19" s="151"/>
      <c r="CH19" s="151"/>
      <c r="CI19" s="151"/>
      <c r="CJ19" s="196" t="s">
        <v>11646</v>
      </c>
      <c r="CK19" s="196" t="str">
        <f aca="false">IF(SUM(CB:CB)=0,"OK","indice confidenza non congruente con anno di costruzione")</f>
        <v>OK</v>
      </c>
    </row>
    <row r="20" customFormat="false" ht="12.75" hidden="false" customHeight="false" outlineLevel="0" collapsed="false">
      <c r="A20" s="160"/>
      <c r="B20" s="160"/>
      <c r="C20" s="160"/>
      <c r="D20" s="187"/>
      <c r="E20" s="187"/>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60"/>
      <c r="AO20" s="160"/>
      <c r="AP20" s="160"/>
      <c r="AQ20" s="160"/>
      <c r="AR20" s="160"/>
      <c r="AS20" s="160"/>
      <c r="AT20" s="160"/>
      <c r="AU20" s="160"/>
      <c r="AV20" s="160"/>
      <c r="AW20" s="160"/>
      <c r="AX20" s="160"/>
      <c r="AY20" s="160"/>
      <c r="AZ20" s="160"/>
      <c r="BA20" s="160"/>
      <c r="BB20" s="160"/>
      <c r="BC20" s="160"/>
      <c r="BD20" s="160"/>
      <c r="BE20" s="188"/>
      <c r="BF20" s="180"/>
      <c r="BG20" s="180"/>
      <c r="BH20" s="160"/>
      <c r="BI20" s="160"/>
      <c r="BJ20" s="180"/>
      <c r="BK20" s="180"/>
      <c r="BL20" s="180"/>
      <c r="BM20" s="180"/>
      <c r="BN20" s="180"/>
      <c r="BO20" s="228"/>
      <c r="BP20" s="228"/>
      <c r="BQ20" s="228"/>
      <c r="BR20" s="228"/>
      <c r="BS20" s="228"/>
      <c r="BT20" s="228"/>
      <c r="BU20" s="228"/>
      <c r="BV20" s="228"/>
      <c r="BW20" s="228"/>
      <c r="BX20" s="228"/>
      <c r="BY20" s="228"/>
      <c r="BZ20" s="228"/>
      <c r="CA20" s="155"/>
      <c r="CB20" s="155"/>
      <c r="CC20" s="155"/>
      <c r="CD20" s="155"/>
      <c r="CE20" s="151"/>
      <c r="CF20" s="151"/>
      <c r="CG20" s="151"/>
      <c r="CH20" s="151"/>
      <c r="CI20" s="151"/>
      <c r="CJ20" s="196" t="s">
        <v>12117</v>
      </c>
      <c r="CK20" s="196" t="str">
        <f aca="false">IF(SUM(CC:CC)=0,"OK","indice confidenza non congruente con anno di ristrutt. Op. civili")</f>
        <v>OK</v>
      </c>
    </row>
    <row r="21" customFormat="false" ht="12.75" hidden="false" customHeight="false" outlineLevel="0" collapsed="false">
      <c r="A21" s="160"/>
      <c r="B21" s="160"/>
      <c r="C21" s="160"/>
      <c r="D21" s="187"/>
      <c r="E21" s="187"/>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c r="BB21" s="160"/>
      <c r="BC21" s="160"/>
      <c r="BD21" s="160"/>
      <c r="BE21" s="188"/>
      <c r="BF21" s="180"/>
      <c r="BG21" s="180"/>
      <c r="BH21" s="160"/>
      <c r="BI21" s="160"/>
      <c r="BJ21" s="180"/>
      <c r="BK21" s="180"/>
      <c r="BL21" s="180"/>
      <c r="BM21" s="180"/>
      <c r="BN21" s="180"/>
      <c r="BO21" s="228"/>
      <c r="BP21" s="228"/>
      <c r="BQ21" s="228"/>
      <c r="BR21" s="228"/>
      <c r="BS21" s="228"/>
      <c r="BT21" s="228"/>
      <c r="BU21" s="228"/>
      <c r="BV21" s="228"/>
      <c r="BW21" s="228"/>
      <c r="BX21" s="228"/>
      <c r="BY21" s="228"/>
      <c r="BZ21" s="228"/>
      <c r="CA21" s="155"/>
      <c r="CB21" s="155"/>
      <c r="CC21" s="155"/>
      <c r="CD21" s="155"/>
      <c r="CE21" s="151"/>
      <c r="CF21" s="151"/>
      <c r="CG21" s="151"/>
      <c r="CH21" s="151"/>
      <c r="CI21" s="151"/>
      <c r="CJ21" s="196" t="s">
        <v>12118</v>
      </c>
      <c r="CK21" s="196" t="str">
        <f aca="false">IF(SUM(CD:CD)=0,"OK","indice confidenza non congruente con anno di ristrutt. Op. elettrom.")</f>
        <v>OK</v>
      </c>
    </row>
    <row r="22" customFormat="false" ht="12.75" hidden="false" customHeight="false" outlineLevel="0" collapsed="false">
      <c r="A22" s="160"/>
      <c r="B22" s="160"/>
      <c r="C22" s="160"/>
      <c r="D22" s="187"/>
      <c r="E22" s="187"/>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c r="BB22" s="160"/>
      <c r="BC22" s="160"/>
      <c r="BD22" s="160"/>
      <c r="BE22" s="188"/>
      <c r="BF22" s="180"/>
      <c r="BG22" s="180"/>
      <c r="BH22" s="160"/>
      <c r="BI22" s="160"/>
      <c r="BJ22" s="180"/>
      <c r="BK22" s="180"/>
      <c r="BL22" s="180"/>
      <c r="BM22" s="180"/>
      <c r="BN22" s="180"/>
      <c r="BO22" s="228"/>
      <c r="BP22" s="228"/>
      <c r="BQ22" s="228"/>
      <c r="BR22" s="228"/>
      <c r="BS22" s="228"/>
      <c r="BT22" s="228"/>
      <c r="BU22" s="228"/>
      <c r="BV22" s="228"/>
      <c r="BW22" s="228"/>
      <c r="BX22" s="228"/>
      <c r="BY22" s="228"/>
      <c r="BZ22" s="228"/>
      <c r="CA22" s="155"/>
      <c r="CB22" s="155"/>
      <c r="CC22" s="155"/>
      <c r="CD22" s="155"/>
      <c r="CE22" s="151"/>
      <c r="CF22" s="151"/>
      <c r="CG22" s="151"/>
      <c r="CH22" s="151"/>
      <c r="CI22" s="151"/>
      <c r="CJ22" s="161" t="s">
        <v>12121</v>
      </c>
      <c r="CK22" s="229" t="str">
        <f aca="false">IF(SUM(CE:CE)=0,"OK","conservazione opere CIVILI non congruente con anno di ristrutturazione &gt;=2018")</f>
        <v>OK</v>
      </c>
    </row>
    <row r="23" customFormat="false" ht="12.75" hidden="false" customHeight="false" outlineLevel="0" collapsed="false">
      <c r="A23" s="160"/>
      <c r="B23" s="160"/>
      <c r="C23" s="160"/>
      <c r="D23" s="187"/>
      <c r="E23" s="187"/>
      <c r="F23" s="160"/>
      <c r="G23" s="160"/>
      <c r="H23" s="160"/>
      <c r="I23" s="160"/>
      <c r="J23" s="160"/>
      <c r="K23" s="160"/>
      <c r="L23" s="160"/>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c r="BB23" s="160"/>
      <c r="BC23" s="160"/>
      <c r="BD23" s="160"/>
      <c r="BE23" s="188"/>
      <c r="BF23" s="180"/>
      <c r="BG23" s="180"/>
      <c r="BH23" s="160"/>
      <c r="BI23" s="160"/>
      <c r="BJ23" s="180"/>
      <c r="BK23" s="180"/>
      <c r="BL23" s="180"/>
      <c r="BM23" s="180"/>
      <c r="BN23" s="180"/>
      <c r="BO23" s="228"/>
      <c r="BP23" s="228"/>
      <c r="BQ23" s="228"/>
      <c r="BR23" s="228"/>
      <c r="BS23" s="228"/>
      <c r="BT23" s="228"/>
      <c r="BU23" s="228"/>
      <c r="BV23" s="228"/>
      <c r="BW23" s="228"/>
      <c r="BX23" s="228"/>
      <c r="BY23" s="228"/>
      <c r="BZ23" s="228"/>
      <c r="CA23" s="155"/>
      <c r="CB23" s="155"/>
      <c r="CC23" s="155"/>
      <c r="CD23" s="155"/>
      <c r="CE23" s="151"/>
      <c r="CF23" s="151"/>
      <c r="CG23" s="151"/>
      <c r="CH23" s="151"/>
      <c r="CI23" s="151"/>
      <c r="CJ23" s="161" t="s">
        <v>12122</v>
      </c>
      <c r="CK23" s="229" t="str">
        <f aca="false">IF(SUM(CF:CF)=0,"OK","conservazione opere ELETTROM non congruente con anno di ristrutturazione &gt;=2018")</f>
        <v>OK</v>
      </c>
    </row>
    <row r="24" customFormat="false" ht="12.75" hidden="false" customHeight="false" outlineLevel="0" collapsed="false">
      <c r="A24" s="160"/>
      <c r="B24" s="160"/>
      <c r="C24" s="160"/>
      <c r="D24" s="187"/>
      <c r="E24" s="187"/>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c r="BB24" s="160"/>
      <c r="BC24" s="160"/>
      <c r="BD24" s="160"/>
      <c r="BE24" s="188"/>
      <c r="BF24" s="180"/>
      <c r="BG24" s="180"/>
      <c r="BH24" s="160"/>
      <c r="BI24" s="160"/>
      <c r="BJ24" s="180"/>
      <c r="BK24" s="180"/>
      <c r="BL24" s="180"/>
      <c r="BM24" s="180"/>
      <c r="BN24" s="180"/>
      <c r="BO24" s="228"/>
      <c r="BP24" s="228"/>
      <c r="BQ24" s="228"/>
      <c r="BR24" s="228"/>
      <c r="BS24" s="228"/>
      <c r="BT24" s="228"/>
      <c r="BU24" s="228"/>
      <c r="BV24" s="228"/>
      <c r="BW24" s="228"/>
      <c r="BX24" s="228"/>
      <c r="BY24" s="228"/>
      <c r="BZ24" s="228"/>
      <c r="CA24" s="155"/>
      <c r="CB24" s="155"/>
      <c r="CC24" s="155"/>
      <c r="CD24" s="155"/>
      <c r="CE24" s="151"/>
      <c r="CF24" s="151"/>
      <c r="CG24" s="151"/>
      <c r="CH24" s="151"/>
      <c r="CI24" s="151"/>
      <c r="CJ24" s="162" t="s">
        <v>11649</v>
      </c>
      <c r="CK24" s="229" t="str">
        <f aca="false">IF(SUM(CG:CG)=0,"OK","Anno ristrutt. e/o stato di conservazione non congruenti con anno di costruzione &gt;=2014")</f>
        <v>OK</v>
      </c>
    </row>
    <row r="25" customFormat="false" ht="12.75" hidden="false" customHeight="false" outlineLevel="0" collapsed="false">
      <c r="A25" s="160"/>
      <c r="B25" s="160"/>
      <c r="C25" s="160"/>
      <c r="D25" s="187"/>
      <c r="E25" s="187"/>
      <c r="F25" s="160"/>
      <c r="G25" s="160"/>
      <c r="H25" s="160"/>
      <c r="I25" s="160"/>
      <c r="J25" s="160"/>
      <c r="K25" s="160"/>
      <c r="L25" s="160"/>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c r="BB25" s="160"/>
      <c r="BC25" s="160"/>
      <c r="BD25" s="160"/>
      <c r="BE25" s="188"/>
      <c r="BF25" s="180"/>
      <c r="BG25" s="180"/>
      <c r="BH25" s="160"/>
      <c r="BI25" s="160"/>
      <c r="BJ25" s="180"/>
      <c r="BK25" s="180"/>
      <c r="BL25" s="180"/>
      <c r="BM25" s="180"/>
      <c r="BN25" s="180"/>
      <c r="BO25" s="228"/>
      <c r="BP25" s="228"/>
      <c r="BQ25" s="228"/>
      <c r="BR25" s="228"/>
      <c r="BS25" s="228"/>
      <c r="BT25" s="228"/>
      <c r="BU25" s="228"/>
      <c r="BV25" s="228"/>
      <c r="BW25" s="228"/>
      <c r="BX25" s="228"/>
      <c r="BY25" s="228"/>
      <c r="BZ25" s="228"/>
      <c r="CA25" s="155"/>
      <c r="CB25" s="155"/>
      <c r="CC25" s="155"/>
      <c r="CD25" s="155"/>
      <c r="CE25" s="151"/>
      <c r="CF25" s="151"/>
      <c r="CG25" s="151"/>
      <c r="CH25" s="151"/>
      <c r="CI25" s="151"/>
      <c r="CJ25" s="162" t="s">
        <v>11650</v>
      </c>
      <c r="CK25" s="229" t="str">
        <f aca="false">IF(SUM(CH:CH)=0,"OK","Errore: celle vuote in corrispondenza di opera costruita in anno &gt;=2015")</f>
        <v>OK</v>
      </c>
    </row>
    <row r="26" customFormat="false" ht="12.75" hidden="false" customHeight="false" outlineLevel="0" collapsed="false">
      <c r="A26" s="160"/>
      <c r="B26" s="160"/>
      <c r="C26" s="160"/>
      <c r="D26" s="187"/>
      <c r="E26" s="187"/>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c r="BB26" s="160"/>
      <c r="BC26" s="160"/>
      <c r="BD26" s="160"/>
      <c r="BE26" s="188"/>
      <c r="BF26" s="180"/>
      <c r="BG26" s="180"/>
      <c r="BH26" s="160"/>
      <c r="BI26" s="160"/>
      <c r="BJ26" s="180"/>
      <c r="BK26" s="180"/>
      <c r="BL26" s="180"/>
      <c r="BM26" s="180"/>
      <c r="BN26" s="180"/>
      <c r="BO26" s="228"/>
      <c r="BP26" s="228"/>
      <c r="BQ26" s="228"/>
      <c r="BR26" s="228"/>
      <c r="BS26" s="228"/>
      <c r="BT26" s="228"/>
      <c r="BU26" s="228"/>
      <c r="BV26" s="228"/>
      <c r="BW26" s="228"/>
      <c r="BX26" s="228"/>
      <c r="BY26" s="228"/>
      <c r="BZ26" s="228"/>
      <c r="CA26" s="155"/>
      <c r="CB26" s="155"/>
      <c r="CC26" s="155"/>
      <c r="CD26" s="155"/>
      <c r="CE26" s="151"/>
      <c r="CF26" s="151"/>
      <c r="CG26" s="151"/>
      <c r="CH26" s="151"/>
      <c r="CI26" s="151"/>
    </row>
    <row r="27" customFormat="false" ht="12.75" hidden="false" customHeight="false" outlineLevel="0" collapsed="false">
      <c r="A27" s="160"/>
      <c r="B27" s="160"/>
      <c r="C27" s="160"/>
      <c r="D27" s="187"/>
      <c r="E27" s="187"/>
      <c r="F27" s="160"/>
      <c r="G27" s="160"/>
      <c r="H27" s="160"/>
      <c r="I27" s="160"/>
      <c r="J27" s="160"/>
      <c r="K27" s="160"/>
      <c r="L27" s="160"/>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c r="BB27" s="160"/>
      <c r="BC27" s="160"/>
      <c r="BD27" s="160"/>
      <c r="BE27" s="188"/>
      <c r="BF27" s="180"/>
      <c r="BG27" s="180"/>
      <c r="BH27" s="160"/>
      <c r="BI27" s="160"/>
      <c r="BJ27" s="180"/>
      <c r="BK27" s="180"/>
      <c r="BL27" s="180"/>
      <c r="BM27" s="180"/>
      <c r="BN27" s="180"/>
      <c r="BO27" s="228"/>
      <c r="BP27" s="228"/>
      <c r="BQ27" s="228"/>
      <c r="BR27" s="228"/>
      <c r="BS27" s="228"/>
      <c r="BT27" s="228"/>
      <c r="BU27" s="228"/>
      <c r="BV27" s="228"/>
      <c r="BW27" s="228"/>
      <c r="BX27" s="228"/>
      <c r="BY27" s="228"/>
      <c r="BZ27" s="228"/>
      <c r="CA27" s="155"/>
      <c r="CB27" s="155"/>
      <c r="CC27" s="155"/>
      <c r="CD27" s="155"/>
      <c r="CE27" s="151"/>
      <c r="CF27" s="151"/>
      <c r="CG27" s="151"/>
      <c r="CH27" s="151"/>
      <c r="CI27" s="151"/>
    </row>
    <row r="28" customFormat="false" ht="12.75" hidden="false" customHeight="false" outlineLevel="0" collapsed="false">
      <c r="A28" s="160"/>
      <c r="B28" s="160"/>
      <c r="C28" s="160"/>
      <c r="D28" s="187"/>
      <c r="E28" s="187"/>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c r="BB28" s="160"/>
      <c r="BC28" s="160"/>
      <c r="BD28" s="160"/>
      <c r="BE28" s="188"/>
      <c r="BF28" s="180"/>
      <c r="BG28" s="180"/>
      <c r="BH28" s="180"/>
      <c r="BI28" s="160"/>
      <c r="BJ28" s="180"/>
      <c r="BK28" s="180"/>
      <c r="BL28" s="180"/>
      <c r="BM28" s="180"/>
      <c r="BN28" s="180"/>
      <c r="BO28" s="228"/>
      <c r="BP28" s="228"/>
      <c r="BQ28" s="228"/>
      <c r="BR28" s="228"/>
      <c r="BS28" s="228"/>
      <c r="BT28" s="228"/>
      <c r="BU28" s="228"/>
      <c r="BV28" s="228"/>
      <c r="BW28" s="228"/>
      <c r="BX28" s="228"/>
      <c r="BY28" s="228"/>
      <c r="BZ28" s="228"/>
      <c r="CA28" s="155"/>
      <c r="CB28" s="155"/>
      <c r="CC28" s="155"/>
      <c r="CD28" s="155"/>
      <c r="CE28" s="151"/>
      <c r="CF28" s="151"/>
      <c r="CG28" s="151"/>
      <c r="CH28" s="151"/>
      <c r="CI28" s="151"/>
    </row>
    <row r="29" customFormat="false" ht="12.75" hidden="false" customHeight="false" outlineLevel="0" collapsed="false">
      <c r="A29" s="160"/>
      <c r="B29" s="160"/>
      <c r="C29" s="160"/>
      <c r="D29" s="187"/>
      <c r="E29" s="187"/>
      <c r="F29" s="160"/>
      <c r="G29" s="160"/>
      <c r="H29" s="160"/>
      <c r="I29" s="160"/>
      <c r="J29" s="160"/>
      <c r="K29" s="160"/>
      <c r="L29" s="160"/>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c r="BB29" s="160"/>
      <c r="BC29" s="160"/>
      <c r="BD29" s="160"/>
      <c r="BE29" s="188"/>
      <c r="BF29" s="180"/>
      <c r="BG29" s="180"/>
      <c r="BH29" s="160"/>
      <c r="BI29" s="160"/>
      <c r="BJ29" s="180"/>
      <c r="BK29" s="180"/>
      <c r="BL29" s="180"/>
      <c r="BM29" s="180"/>
      <c r="BN29" s="180"/>
      <c r="BO29" s="228"/>
      <c r="BP29" s="228"/>
      <c r="BQ29" s="228"/>
      <c r="BR29" s="228"/>
      <c r="BS29" s="228"/>
      <c r="BT29" s="228"/>
      <c r="BU29" s="228"/>
      <c r="BV29" s="228"/>
      <c r="BW29" s="228"/>
      <c r="BX29" s="228"/>
      <c r="BY29" s="228"/>
      <c r="BZ29" s="228"/>
      <c r="CA29" s="155"/>
      <c r="CB29" s="155"/>
      <c r="CC29" s="155"/>
      <c r="CD29" s="155"/>
      <c r="CE29" s="151"/>
      <c r="CF29" s="151"/>
      <c r="CG29" s="151"/>
      <c r="CH29" s="151"/>
      <c r="CI29" s="151"/>
    </row>
    <row r="30" customFormat="false" ht="12.75" hidden="false" customHeight="false" outlineLevel="0" collapsed="false">
      <c r="A30" s="160"/>
      <c r="B30" s="160"/>
      <c r="C30" s="160"/>
      <c r="D30" s="187"/>
      <c r="E30" s="187"/>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c r="BB30" s="160"/>
      <c r="BC30" s="160"/>
      <c r="BD30" s="160"/>
      <c r="BE30" s="188"/>
      <c r="BF30" s="180"/>
      <c r="BG30" s="180"/>
      <c r="BH30" s="180"/>
      <c r="BI30" s="160"/>
      <c r="BJ30" s="180"/>
      <c r="BK30" s="180"/>
      <c r="BL30" s="180"/>
      <c r="BM30" s="180"/>
      <c r="BN30" s="180"/>
      <c r="BO30" s="228"/>
      <c r="BP30" s="228"/>
      <c r="BQ30" s="228"/>
      <c r="BR30" s="228"/>
      <c r="BS30" s="228"/>
      <c r="BT30" s="228"/>
      <c r="BU30" s="228"/>
      <c r="BV30" s="228"/>
      <c r="BW30" s="228"/>
      <c r="BX30" s="228"/>
      <c r="BY30" s="228"/>
      <c r="BZ30" s="228"/>
      <c r="CA30" s="155"/>
      <c r="CB30" s="155"/>
      <c r="CC30" s="155"/>
      <c r="CD30" s="155"/>
      <c r="CE30" s="151"/>
      <c r="CF30" s="151"/>
      <c r="CG30" s="151"/>
      <c r="CH30" s="151"/>
      <c r="CI30" s="151"/>
    </row>
    <row r="31" customFormat="false" ht="12.75" hidden="false" customHeight="false" outlineLevel="0" collapsed="false">
      <c r="A31" s="160"/>
      <c r="B31" s="160"/>
      <c r="C31" s="160"/>
      <c r="D31" s="187"/>
      <c r="E31" s="187"/>
      <c r="F31" s="160"/>
      <c r="G31" s="160"/>
      <c r="H31" s="160"/>
      <c r="I31" s="160"/>
      <c r="J31" s="160"/>
      <c r="K31" s="160"/>
      <c r="L31" s="160"/>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c r="BB31" s="160"/>
      <c r="BC31" s="160"/>
      <c r="BD31" s="160"/>
      <c r="BE31" s="188"/>
      <c r="BF31" s="180"/>
      <c r="BG31" s="180"/>
      <c r="BH31" s="180"/>
      <c r="BI31" s="160"/>
      <c r="BJ31" s="180"/>
      <c r="BK31" s="180"/>
      <c r="BL31" s="180"/>
      <c r="BM31" s="180"/>
      <c r="BN31" s="180"/>
      <c r="BO31" s="228"/>
      <c r="BP31" s="228"/>
      <c r="BQ31" s="228"/>
      <c r="BR31" s="228"/>
      <c r="BS31" s="228"/>
      <c r="BT31" s="228"/>
      <c r="BU31" s="228"/>
      <c r="BV31" s="228"/>
      <c r="BW31" s="228"/>
      <c r="BX31" s="228"/>
      <c r="BY31" s="228"/>
      <c r="BZ31" s="228"/>
      <c r="CA31" s="155"/>
      <c r="CB31" s="155"/>
      <c r="CC31" s="155"/>
      <c r="CD31" s="155"/>
      <c r="CE31" s="151"/>
      <c r="CF31" s="151"/>
      <c r="CG31" s="151"/>
      <c r="CH31" s="151"/>
      <c r="CI31" s="151"/>
    </row>
    <row r="32" customFormat="false" ht="12.75" hidden="false" customHeight="false" outlineLevel="0" collapsed="false">
      <c r="A32" s="160"/>
      <c r="B32" s="160"/>
      <c r="C32" s="160"/>
      <c r="D32" s="187"/>
      <c r="E32" s="187"/>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88"/>
      <c r="BF32" s="180"/>
      <c r="BG32" s="180"/>
      <c r="BH32" s="180"/>
      <c r="BI32" s="160"/>
      <c r="BJ32" s="180"/>
      <c r="BK32" s="180"/>
      <c r="BL32" s="180"/>
      <c r="BM32" s="180"/>
      <c r="BN32" s="180"/>
      <c r="BO32" s="228"/>
      <c r="BP32" s="228"/>
      <c r="BQ32" s="228"/>
      <c r="BR32" s="228"/>
      <c r="BS32" s="228"/>
      <c r="BT32" s="228"/>
      <c r="BU32" s="228"/>
      <c r="BV32" s="228"/>
      <c r="BW32" s="228"/>
      <c r="BX32" s="228"/>
      <c r="BY32" s="228"/>
      <c r="BZ32" s="228"/>
      <c r="CA32" s="155"/>
      <c r="CB32" s="155"/>
      <c r="CC32" s="155"/>
      <c r="CD32" s="155"/>
      <c r="CE32" s="151"/>
      <c r="CF32" s="151"/>
      <c r="CG32" s="151"/>
      <c r="CH32" s="151"/>
      <c r="CI32" s="151"/>
    </row>
    <row r="33" customFormat="false" ht="12.75" hidden="false" customHeight="false" outlineLevel="0" collapsed="false">
      <c r="A33" s="160"/>
      <c r="B33" s="160"/>
      <c r="C33" s="160"/>
      <c r="D33" s="187"/>
      <c r="E33" s="187"/>
      <c r="F33" s="160"/>
      <c r="G33" s="160"/>
      <c r="H33" s="160"/>
      <c r="I33" s="160"/>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c r="BB33" s="160"/>
      <c r="BC33" s="160"/>
      <c r="BD33" s="160"/>
      <c r="BE33" s="188"/>
      <c r="BF33" s="180"/>
      <c r="BG33" s="180"/>
      <c r="BH33" s="180"/>
      <c r="BI33" s="160"/>
      <c r="BJ33" s="180"/>
      <c r="BK33" s="180"/>
      <c r="BL33" s="180"/>
      <c r="BM33" s="180"/>
      <c r="BN33" s="180"/>
      <c r="BO33" s="228"/>
      <c r="BP33" s="228"/>
      <c r="BQ33" s="228"/>
      <c r="BR33" s="228"/>
      <c r="BS33" s="228"/>
      <c r="BT33" s="228"/>
      <c r="BU33" s="228"/>
      <c r="BV33" s="228"/>
      <c r="BW33" s="228"/>
      <c r="BX33" s="228"/>
      <c r="BY33" s="228"/>
      <c r="BZ33" s="228"/>
      <c r="CA33" s="155"/>
      <c r="CB33" s="155"/>
      <c r="CC33" s="155"/>
      <c r="CD33" s="155"/>
      <c r="CE33" s="151"/>
      <c r="CF33" s="151"/>
      <c r="CG33" s="151"/>
      <c r="CH33" s="151"/>
      <c r="CI33" s="151"/>
    </row>
    <row r="34" customFormat="false" ht="12.75" hidden="false" customHeight="false" outlineLevel="0" collapsed="false">
      <c r="A34" s="160"/>
      <c r="B34" s="160"/>
      <c r="C34" s="160"/>
      <c r="D34" s="187"/>
      <c r="E34" s="187"/>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c r="BB34" s="160"/>
      <c r="BC34" s="160"/>
      <c r="BD34" s="160"/>
      <c r="BE34" s="188"/>
      <c r="BF34" s="180"/>
      <c r="BG34" s="180"/>
      <c r="BH34" s="180"/>
      <c r="BI34" s="160"/>
      <c r="BJ34" s="180"/>
      <c r="BK34" s="180"/>
      <c r="BL34" s="180"/>
      <c r="BM34" s="180"/>
      <c r="BN34" s="180"/>
      <c r="BO34" s="228"/>
      <c r="BP34" s="228"/>
      <c r="BQ34" s="228"/>
      <c r="BR34" s="228"/>
      <c r="BS34" s="228"/>
      <c r="BT34" s="228"/>
      <c r="BU34" s="228"/>
      <c r="BV34" s="228"/>
      <c r="BW34" s="228"/>
      <c r="BX34" s="228"/>
      <c r="BY34" s="228"/>
      <c r="BZ34" s="228"/>
      <c r="CA34" s="155"/>
      <c r="CB34" s="155"/>
      <c r="CC34" s="155"/>
      <c r="CD34" s="155"/>
      <c r="CE34" s="151"/>
      <c r="CF34" s="151"/>
      <c r="CG34" s="151"/>
      <c r="CH34" s="151"/>
      <c r="CI34" s="151"/>
    </row>
    <row r="35" customFormat="false" ht="12.75" hidden="false" customHeight="false" outlineLevel="0" collapsed="false">
      <c r="A35" s="160"/>
      <c r="B35" s="160"/>
      <c r="C35" s="160"/>
      <c r="D35" s="187"/>
      <c r="E35" s="187"/>
      <c r="F35" s="160"/>
      <c r="G35" s="160"/>
      <c r="H35" s="160"/>
      <c r="I35" s="160"/>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c r="BB35" s="160"/>
      <c r="BC35" s="160"/>
      <c r="BD35" s="160"/>
      <c r="BE35" s="188"/>
      <c r="BF35" s="180"/>
      <c r="BG35" s="180"/>
      <c r="BH35" s="180"/>
      <c r="BI35" s="160"/>
      <c r="BJ35" s="180"/>
      <c r="BK35" s="180"/>
      <c r="BL35" s="180"/>
      <c r="BM35" s="180"/>
      <c r="BN35" s="180"/>
      <c r="BO35" s="228"/>
      <c r="BP35" s="228"/>
      <c r="BQ35" s="228"/>
      <c r="BR35" s="228"/>
      <c r="BS35" s="228"/>
      <c r="BT35" s="228"/>
      <c r="BU35" s="228"/>
      <c r="BV35" s="228"/>
      <c r="BW35" s="228"/>
      <c r="BX35" s="228"/>
      <c r="BY35" s="228"/>
      <c r="BZ35" s="228"/>
      <c r="CA35" s="155"/>
      <c r="CB35" s="155"/>
      <c r="CC35" s="155"/>
      <c r="CD35" s="155"/>
      <c r="CE35" s="151"/>
      <c r="CF35" s="151"/>
      <c r="CG35" s="151"/>
      <c r="CH35" s="151"/>
      <c r="CI35" s="151"/>
    </row>
    <row r="36" customFormat="false" ht="12.75" hidden="false" customHeight="false" outlineLevel="0" collapsed="false">
      <c r="A36" s="160"/>
      <c r="B36" s="160"/>
      <c r="C36" s="160"/>
      <c r="D36" s="187"/>
      <c r="E36" s="187"/>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c r="BB36" s="160"/>
      <c r="BC36" s="160"/>
      <c r="BD36" s="160"/>
      <c r="BE36" s="188"/>
      <c r="BF36" s="180"/>
      <c r="BG36" s="180"/>
      <c r="BH36" s="160"/>
      <c r="BI36" s="160"/>
      <c r="BJ36" s="180"/>
      <c r="BK36" s="180"/>
      <c r="BL36" s="180"/>
      <c r="BM36" s="180"/>
      <c r="BN36" s="180"/>
      <c r="BO36" s="228"/>
      <c r="BP36" s="228"/>
      <c r="BQ36" s="228"/>
      <c r="BR36" s="228"/>
      <c r="BS36" s="228"/>
      <c r="BT36" s="228"/>
      <c r="BU36" s="228"/>
      <c r="BV36" s="228"/>
      <c r="BW36" s="228"/>
      <c r="BX36" s="228"/>
      <c r="BY36" s="228"/>
      <c r="BZ36" s="228"/>
      <c r="CA36" s="155"/>
      <c r="CB36" s="155"/>
      <c r="CC36" s="155"/>
      <c r="CD36" s="155"/>
      <c r="CE36" s="151"/>
      <c r="CF36" s="151"/>
      <c r="CG36" s="151"/>
      <c r="CH36" s="151"/>
      <c r="CI36" s="151"/>
    </row>
    <row r="37" customFormat="false" ht="12.75" hidden="false" customHeight="false" outlineLevel="0" collapsed="false">
      <c r="A37" s="160"/>
      <c r="B37" s="160"/>
      <c r="C37" s="160"/>
      <c r="D37" s="187"/>
      <c r="E37" s="187"/>
      <c r="F37" s="160"/>
      <c r="G37" s="160"/>
      <c r="H37" s="160"/>
      <c r="I37" s="160"/>
      <c r="J37" s="160"/>
      <c r="K37" s="160"/>
      <c r="L37" s="160"/>
      <c r="M37" s="160"/>
      <c r="N37" s="160"/>
      <c r="O37" s="160"/>
      <c r="P37" s="160"/>
      <c r="Q37" s="160"/>
      <c r="R37" s="160"/>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c r="BB37" s="160"/>
      <c r="BC37" s="160"/>
      <c r="BD37" s="160"/>
      <c r="BE37" s="188"/>
      <c r="BF37" s="180"/>
      <c r="BG37" s="180"/>
      <c r="BH37" s="180"/>
      <c r="BI37" s="160"/>
      <c r="BJ37" s="180"/>
      <c r="BK37" s="180"/>
      <c r="BL37" s="180"/>
      <c r="BM37" s="180"/>
      <c r="BN37" s="180"/>
      <c r="BO37" s="228"/>
      <c r="BP37" s="228"/>
      <c r="BQ37" s="228"/>
      <c r="BR37" s="228"/>
      <c r="BS37" s="228"/>
      <c r="BT37" s="228"/>
      <c r="BU37" s="228"/>
      <c r="BV37" s="228"/>
      <c r="BW37" s="228"/>
      <c r="BX37" s="228"/>
      <c r="BY37" s="228"/>
      <c r="BZ37" s="228"/>
      <c r="CA37" s="155"/>
      <c r="CB37" s="155"/>
      <c r="CC37" s="155"/>
      <c r="CD37" s="155"/>
      <c r="CE37" s="151"/>
      <c r="CF37" s="151"/>
      <c r="CG37" s="151"/>
      <c r="CH37" s="151"/>
      <c r="CI37" s="151"/>
    </row>
    <row r="38" customFormat="false" ht="12.75" hidden="false" customHeight="false" outlineLevel="0" collapsed="false">
      <c r="A38" s="160"/>
      <c r="B38" s="160"/>
      <c r="C38" s="160"/>
      <c r="D38" s="187"/>
      <c r="E38" s="187"/>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c r="BB38" s="160"/>
      <c r="BC38" s="160"/>
      <c r="BD38" s="160"/>
      <c r="BE38" s="188"/>
      <c r="BF38" s="180"/>
      <c r="BG38" s="180"/>
      <c r="BH38" s="180"/>
      <c r="BI38" s="160"/>
      <c r="BJ38" s="180"/>
      <c r="BK38" s="180"/>
      <c r="BL38" s="180"/>
      <c r="BM38" s="180"/>
      <c r="BN38" s="180"/>
      <c r="BO38" s="228"/>
      <c r="BP38" s="228"/>
      <c r="BQ38" s="228"/>
      <c r="BR38" s="228"/>
      <c r="BS38" s="228"/>
      <c r="BT38" s="228"/>
      <c r="BU38" s="228"/>
      <c r="BV38" s="228"/>
      <c r="BW38" s="228"/>
      <c r="BX38" s="228"/>
      <c r="BY38" s="228"/>
      <c r="BZ38" s="228"/>
      <c r="CA38" s="155"/>
      <c r="CB38" s="155"/>
      <c r="CC38" s="155"/>
      <c r="CD38" s="155"/>
      <c r="CE38" s="151"/>
      <c r="CF38" s="151"/>
      <c r="CG38" s="151"/>
      <c r="CH38" s="151"/>
      <c r="CI38" s="151"/>
    </row>
    <row r="39" customFormat="false" ht="12.75" hidden="false" customHeight="false" outlineLevel="0" collapsed="false">
      <c r="A39" s="160"/>
      <c r="B39" s="160"/>
      <c r="C39" s="160"/>
      <c r="D39" s="187"/>
      <c r="E39" s="187"/>
      <c r="F39" s="160"/>
      <c r="G39" s="160"/>
      <c r="H39" s="160"/>
      <c r="I39" s="160"/>
      <c r="J39" s="160"/>
      <c r="K39" s="160"/>
      <c r="L39" s="160"/>
      <c r="M39" s="160"/>
      <c r="N39" s="160"/>
      <c r="O39" s="160"/>
      <c r="P39" s="160"/>
      <c r="Q39" s="160"/>
      <c r="R39" s="160"/>
      <c r="S39" s="160"/>
      <c r="T39" s="160"/>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c r="BB39" s="160"/>
      <c r="BC39" s="160"/>
      <c r="BD39" s="160"/>
      <c r="BE39" s="188"/>
      <c r="BF39" s="180"/>
      <c r="BG39" s="180"/>
      <c r="BH39" s="180"/>
      <c r="BI39" s="160"/>
      <c r="BJ39" s="180"/>
      <c r="BK39" s="180"/>
      <c r="BL39" s="180"/>
      <c r="BM39" s="180"/>
      <c r="BN39" s="180"/>
      <c r="BO39" s="228"/>
      <c r="BP39" s="228"/>
      <c r="BQ39" s="228"/>
      <c r="BR39" s="228"/>
      <c r="BS39" s="228"/>
      <c r="BT39" s="228"/>
      <c r="BU39" s="228"/>
      <c r="BV39" s="228"/>
      <c r="BW39" s="228"/>
      <c r="BX39" s="228"/>
      <c r="BY39" s="228"/>
      <c r="BZ39" s="228"/>
      <c r="CA39" s="155"/>
      <c r="CB39" s="155"/>
      <c r="CC39" s="155"/>
      <c r="CD39" s="155"/>
      <c r="CE39" s="151"/>
      <c r="CF39" s="151"/>
      <c r="CG39" s="151"/>
      <c r="CH39" s="151"/>
      <c r="CI39" s="151"/>
    </row>
    <row r="40" customFormat="false" ht="12.75" hidden="false" customHeight="false" outlineLevel="0" collapsed="false">
      <c r="A40" s="160"/>
      <c r="B40" s="160"/>
      <c r="C40" s="160"/>
      <c r="D40" s="187"/>
      <c r="E40" s="187"/>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c r="BB40" s="160"/>
      <c r="BC40" s="160"/>
      <c r="BD40" s="160"/>
      <c r="BE40" s="188"/>
      <c r="BF40" s="180"/>
      <c r="BG40" s="180"/>
      <c r="BH40" s="160"/>
      <c r="BI40" s="160"/>
      <c r="BJ40" s="180"/>
      <c r="BK40" s="180"/>
      <c r="BL40" s="180"/>
      <c r="BM40" s="180"/>
      <c r="BN40" s="180"/>
      <c r="BO40" s="228"/>
      <c r="BP40" s="228"/>
      <c r="BQ40" s="228"/>
      <c r="BR40" s="228"/>
      <c r="BS40" s="228"/>
      <c r="BT40" s="228"/>
      <c r="BU40" s="228"/>
      <c r="BV40" s="228"/>
      <c r="BW40" s="228"/>
      <c r="BX40" s="228"/>
      <c r="BY40" s="228"/>
      <c r="BZ40" s="228"/>
      <c r="CA40" s="155"/>
      <c r="CB40" s="155"/>
      <c r="CC40" s="155"/>
      <c r="CD40" s="155"/>
      <c r="CE40" s="151"/>
      <c r="CF40" s="151"/>
      <c r="CG40" s="151"/>
      <c r="CH40" s="151"/>
      <c r="CI40" s="151"/>
    </row>
    <row r="41" customFormat="false" ht="12.75" hidden="false" customHeight="false" outlineLevel="0" collapsed="false">
      <c r="A41" s="160"/>
      <c r="B41" s="160"/>
      <c r="C41" s="160"/>
      <c r="D41" s="187"/>
      <c r="E41" s="187"/>
      <c r="F41" s="160"/>
      <c r="G41" s="160"/>
      <c r="H41" s="160"/>
      <c r="I41" s="160"/>
      <c r="J41" s="160"/>
      <c r="K41" s="160"/>
      <c r="L41" s="160"/>
      <c r="M41" s="160"/>
      <c r="N41" s="160"/>
      <c r="O41" s="160"/>
      <c r="P41" s="160"/>
      <c r="Q41" s="160"/>
      <c r="R41" s="160"/>
      <c r="S41" s="160"/>
      <c r="T41" s="160"/>
      <c r="U41" s="160"/>
      <c r="V41" s="160"/>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c r="BB41" s="160"/>
      <c r="BC41" s="160"/>
      <c r="BD41" s="160"/>
      <c r="BE41" s="188"/>
      <c r="BF41" s="180"/>
      <c r="BG41" s="180"/>
      <c r="BH41" s="160"/>
      <c r="BI41" s="160"/>
      <c r="BJ41" s="180"/>
      <c r="BK41" s="180"/>
      <c r="BL41" s="180"/>
      <c r="BM41" s="180"/>
      <c r="BN41" s="180"/>
      <c r="BO41" s="228"/>
      <c r="BP41" s="228"/>
      <c r="BQ41" s="228"/>
      <c r="BR41" s="228"/>
      <c r="BS41" s="228"/>
      <c r="BT41" s="228"/>
      <c r="BU41" s="228"/>
      <c r="BV41" s="228"/>
      <c r="BW41" s="228"/>
      <c r="BX41" s="228"/>
      <c r="BY41" s="228"/>
      <c r="BZ41" s="228"/>
      <c r="CA41" s="155"/>
      <c r="CB41" s="155"/>
      <c r="CC41" s="155"/>
      <c r="CD41" s="155"/>
      <c r="CE41" s="151"/>
      <c r="CF41" s="151"/>
      <c r="CG41" s="151"/>
      <c r="CH41" s="151"/>
      <c r="CI41" s="151"/>
    </row>
    <row r="42" customFormat="false" ht="12.75" hidden="false" customHeight="false" outlineLevel="0" collapsed="false">
      <c r="A42" s="160"/>
      <c r="B42" s="160"/>
      <c r="C42" s="160"/>
      <c r="D42" s="187"/>
      <c r="E42" s="187"/>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c r="BB42" s="160"/>
      <c r="BC42" s="160"/>
      <c r="BD42" s="160"/>
      <c r="BE42" s="188"/>
      <c r="BF42" s="180"/>
      <c r="BG42" s="180"/>
      <c r="BH42" s="180"/>
      <c r="BI42" s="160"/>
      <c r="BJ42" s="180"/>
      <c r="BK42" s="180"/>
      <c r="BL42" s="180"/>
      <c r="BM42" s="180"/>
      <c r="BN42" s="180"/>
      <c r="BO42" s="228"/>
      <c r="BP42" s="228"/>
      <c r="BQ42" s="228"/>
      <c r="BR42" s="228"/>
      <c r="BS42" s="228"/>
      <c r="BT42" s="228"/>
      <c r="BU42" s="228"/>
      <c r="BV42" s="228"/>
      <c r="BW42" s="228"/>
      <c r="BX42" s="228"/>
      <c r="BY42" s="228"/>
      <c r="BZ42" s="228"/>
      <c r="CA42" s="155"/>
      <c r="CB42" s="155"/>
      <c r="CC42" s="155"/>
      <c r="CD42" s="155"/>
      <c r="CE42" s="151"/>
      <c r="CF42" s="151"/>
      <c r="CG42" s="151"/>
      <c r="CH42" s="151"/>
      <c r="CI42" s="151"/>
    </row>
    <row r="43" customFormat="false" ht="12.75" hidden="false" customHeight="false" outlineLevel="0" collapsed="false">
      <c r="A43" s="160"/>
      <c r="B43" s="160"/>
      <c r="C43" s="160"/>
      <c r="D43" s="187"/>
      <c r="E43" s="187"/>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c r="BB43" s="160"/>
      <c r="BC43" s="160"/>
      <c r="BD43" s="160"/>
      <c r="BE43" s="188"/>
      <c r="BF43" s="180"/>
      <c r="BG43" s="180"/>
      <c r="BH43" s="180"/>
      <c r="BI43" s="160"/>
      <c r="BJ43" s="180"/>
      <c r="BK43" s="180"/>
      <c r="BL43" s="180"/>
      <c r="BM43" s="180"/>
      <c r="BN43" s="180"/>
      <c r="BO43" s="228"/>
      <c r="BP43" s="228"/>
      <c r="BQ43" s="228"/>
      <c r="BR43" s="228"/>
      <c r="BS43" s="228"/>
      <c r="BT43" s="228"/>
      <c r="BU43" s="228"/>
      <c r="BV43" s="228"/>
      <c r="BW43" s="228"/>
      <c r="BX43" s="228"/>
      <c r="BY43" s="228"/>
      <c r="BZ43" s="228"/>
      <c r="CA43" s="155"/>
      <c r="CB43" s="155"/>
      <c r="CC43" s="155"/>
      <c r="CD43" s="155"/>
      <c r="CE43" s="151"/>
      <c r="CF43" s="151"/>
      <c r="CG43" s="151"/>
      <c r="CH43" s="151"/>
      <c r="CI43" s="151"/>
    </row>
    <row r="44" customFormat="false" ht="12.75" hidden="false" customHeight="false" outlineLevel="0" collapsed="false">
      <c r="A44" s="160"/>
      <c r="B44" s="160"/>
      <c r="C44" s="160"/>
      <c r="D44" s="187"/>
      <c r="E44" s="187"/>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c r="BB44" s="160"/>
      <c r="BC44" s="160"/>
      <c r="BD44" s="160"/>
      <c r="BE44" s="188"/>
      <c r="BF44" s="180"/>
      <c r="BG44" s="180"/>
      <c r="BH44" s="180"/>
      <c r="BI44" s="160"/>
      <c r="BJ44" s="180"/>
      <c r="BK44" s="180"/>
      <c r="BL44" s="180"/>
      <c r="BM44" s="180"/>
      <c r="BN44" s="180"/>
      <c r="BO44" s="228"/>
      <c r="BP44" s="228"/>
      <c r="BQ44" s="228"/>
      <c r="BR44" s="228"/>
      <c r="BS44" s="228"/>
      <c r="BT44" s="228"/>
      <c r="BU44" s="228"/>
      <c r="BV44" s="228"/>
      <c r="BW44" s="228"/>
      <c r="BX44" s="228"/>
      <c r="BY44" s="228"/>
      <c r="BZ44" s="228"/>
      <c r="CA44" s="155"/>
      <c r="CB44" s="155"/>
      <c r="CC44" s="155"/>
      <c r="CD44" s="155"/>
      <c r="CE44" s="151"/>
      <c r="CF44" s="151"/>
      <c r="CG44" s="151"/>
      <c r="CH44" s="151"/>
      <c r="CI44" s="151"/>
    </row>
    <row r="45" customFormat="false" ht="12.75" hidden="false" customHeight="false" outlineLevel="0" collapsed="false">
      <c r="A45" s="160"/>
      <c r="B45" s="160"/>
      <c r="C45" s="160"/>
      <c r="D45" s="187"/>
      <c r="E45" s="187"/>
      <c r="F45" s="160"/>
      <c r="G45" s="160"/>
      <c r="H45" s="160"/>
      <c r="I45" s="160"/>
      <c r="J45" s="160"/>
      <c r="K45" s="160"/>
      <c r="L45" s="160"/>
      <c r="M45" s="160"/>
      <c r="N45" s="160"/>
      <c r="O45" s="160"/>
      <c r="P45" s="160"/>
      <c r="Q45" s="160"/>
      <c r="R45" s="160"/>
      <c r="S45" s="160"/>
      <c r="T45" s="160"/>
      <c r="U45" s="160"/>
      <c r="V45" s="160"/>
      <c r="W45" s="160"/>
      <c r="X45" s="160"/>
      <c r="Y45" s="160"/>
      <c r="Z45" s="160"/>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c r="BB45" s="160"/>
      <c r="BC45" s="160"/>
      <c r="BD45" s="160"/>
      <c r="BE45" s="188"/>
      <c r="BF45" s="180"/>
      <c r="BG45" s="180"/>
      <c r="BH45" s="160"/>
      <c r="BI45" s="160"/>
      <c r="BJ45" s="180"/>
      <c r="BK45" s="180"/>
      <c r="BL45" s="180"/>
      <c r="BM45" s="180"/>
      <c r="BN45" s="180"/>
      <c r="BO45" s="228"/>
      <c r="BP45" s="228"/>
      <c r="BQ45" s="228"/>
      <c r="BR45" s="228"/>
      <c r="BS45" s="228"/>
      <c r="BT45" s="228"/>
      <c r="BU45" s="228"/>
      <c r="BV45" s="228"/>
      <c r="BW45" s="228"/>
      <c r="BX45" s="228"/>
      <c r="BY45" s="228"/>
      <c r="BZ45" s="228"/>
      <c r="CA45" s="155"/>
      <c r="CB45" s="155"/>
      <c r="CC45" s="155"/>
      <c r="CD45" s="155"/>
      <c r="CE45" s="151"/>
      <c r="CF45" s="151"/>
      <c r="CG45" s="151"/>
      <c r="CH45" s="151"/>
      <c r="CI45" s="151"/>
    </row>
    <row r="46" customFormat="false" ht="12.75" hidden="false" customHeight="false" outlineLevel="0" collapsed="false">
      <c r="A46" s="160"/>
      <c r="B46" s="160"/>
      <c r="C46" s="160"/>
      <c r="D46" s="187"/>
      <c r="E46" s="187"/>
      <c r="F46" s="160"/>
      <c r="G46" s="160"/>
      <c r="H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c r="BB46" s="160"/>
      <c r="BC46" s="160"/>
      <c r="BD46" s="160"/>
      <c r="BE46" s="188"/>
      <c r="BF46" s="180"/>
      <c r="BG46" s="180"/>
      <c r="BH46" s="160"/>
      <c r="BI46" s="160"/>
      <c r="BJ46" s="180"/>
      <c r="BK46" s="180"/>
      <c r="BL46" s="180"/>
      <c r="BM46" s="180"/>
      <c r="BN46" s="180"/>
      <c r="BO46" s="228"/>
      <c r="BP46" s="228"/>
      <c r="BQ46" s="228"/>
      <c r="BR46" s="228"/>
      <c r="BS46" s="228"/>
      <c r="BT46" s="228"/>
      <c r="BU46" s="228"/>
      <c r="BV46" s="228"/>
      <c r="BW46" s="228"/>
      <c r="BX46" s="228"/>
      <c r="BY46" s="228"/>
      <c r="BZ46" s="228"/>
      <c r="CA46" s="155"/>
      <c r="CB46" s="155"/>
      <c r="CC46" s="155"/>
      <c r="CD46" s="155"/>
      <c r="CE46" s="151"/>
      <c r="CF46" s="151"/>
      <c r="CG46" s="151"/>
      <c r="CH46" s="151"/>
      <c r="CI46" s="151"/>
    </row>
    <row r="47" customFormat="false" ht="12.75" hidden="false" customHeight="false" outlineLevel="0" collapsed="false">
      <c r="A47" s="160"/>
      <c r="B47" s="160"/>
      <c r="C47" s="160"/>
      <c r="D47" s="187"/>
      <c r="E47" s="187"/>
      <c r="F47" s="160"/>
      <c r="G47" s="160"/>
      <c r="H47" s="160"/>
      <c r="I47" s="160"/>
      <c r="J47" s="160"/>
      <c r="K47" s="160"/>
      <c r="L47" s="160"/>
      <c r="M47" s="160"/>
      <c r="N47" s="160"/>
      <c r="O47" s="160"/>
      <c r="P47" s="160"/>
      <c r="Q47" s="160"/>
      <c r="R47" s="160"/>
      <c r="S47" s="160"/>
      <c r="T47" s="160"/>
      <c r="U47" s="160"/>
      <c r="V47" s="160"/>
      <c r="W47" s="160"/>
      <c r="X47" s="160"/>
      <c r="Y47" s="160"/>
      <c r="Z47" s="160"/>
      <c r="AA47" s="160"/>
      <c r="AB47" s="160"/>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c r="BB47" s="160"/>
      <c r="BC47" s="160"/>
      <c r="BD47" s="160"/>
      <c r="BE47" s="188"/>
      <c r="BF47" s="180"/>
      <c r="BG47" s="180"/>
      <c r="BH47" s="180"/>
      <c r="BI47" s="160"/>
      <c r="BJ47" s="180"/>
      <c r="BK47" s="180"/>
      <c r="BL47" s="180"/>
      <c r="BM47" s="180"/>
      <c r="BN47" s="180"/>
      <c r="BO47" s="228"/>
      <c r="BP47" s="228"/>
      <c r="BQ47" s="228"/>
      <c r="BR47" s="228"/>
      <c r="BS47" s="228"/>
      <c r="BT47" s="228"/>
      <c r="BU47" s="228"/>
      <c r="BV47" s="228"/>
      <c r="BW47" s="228"/>
      <c r="BX47" s="228"/>
      <c r="BY47" s="228"/>
      <c r="BZ47" s="228"/>
      <c r="CA47" s="155"/>
      <c r="CB47" s="155"/>
      <c r="CC47" s="155"/>
      <c r="CD47" s="155"/>
      <c r="CE47" s="151"/>
      <c r="CF47" s="151"/>
      <c r="CG47" s="151"/>
      <c r="CH47" s="151"/>
      <c r="CI47" s="151"/>
    </row>
    <row r="48" customFormat="false" ht="12.75" hidden="false" customHeight="false" outlineLevel="0" collapsed="false">
      <c r="A48" s="160"/>
      <c r="B48" s="160"/>
      <c r="C48" s="160"/>
      <c r="D48" s="187"/>
      <c r="E48" s="187"/>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c r="BC48" s="160"/>
      <c r="BD48" s="160"/>
      <c r="BE48" s="188"/>
      <c r="BF48" s="180"/>
      <c r="BG48" s="180"/>
      <c r="BH48" s="160"/>
      <c r="BI48" s="160"/>
      <c r="BJ48" s="180"/>
      <c r="BK48" s="180"/>
      <c r="BL48" s="180"/>
      <c r="BM48" s="180"/>
      <c r="BN48" s="180"/>
      <c r="BO48" s="228"/>
      <c r="BP48" s="228"/>
      <c r="BQ48" s="228"/>
      <c r="BR48" s="228"/>
      <c r="BS48" s="228"/>
      <c r="BT48" s="228"/>
      <c r="BU48" s="228"/>
      <c r="BV48" s="228"/>
      <c r="BW48" s="228"/>
      <c r="BX48" s="228"/>
      <c r="BY48" s="228"/>
      <c r="BZ48" s="228"/>
      <c r="CA48" s="155"/>
      <c r="CB48" s="155"/>
      <c r="CC48" s="155"/>
      <c r="CD48" s="155"/>
      <c r="CE48" s="151"/>
      <c r="CF48" s="151"/>
      <c r="CG48" s="151"/>
      <c r="CH48" s="151"/>
      <c r="CI48" s="151"/>
    </row>
    <row r="49" customFormat="false" ht="12.75" hidden="false" customHeight="false" outlineLevel="0" collapsed="false">
      <c r="A49" s="160"/>
      <c r="B49" s="160"/>
      <c r="C49" s="160"/>
      <c r="D49" s="187"/>
      <c r="E49" s="187"/>
      <c r="F49" s="160"/>
      <c r="G49" s="160"/>
      <c r="H49" s="160"/>
      <c r="I49" s="160"/>
      <c r="J49" s="160"/>
      <c r="K49" s="160"/>
      <c r="L49" s="160"/>
      <c r="M49" s="160"/>
      <c r="N49" s="160"/>
      <c r="O49" s="160"/>
      <c r="P49" s="160"/>
      <c r="Q49" s="160"/>
      <c r="R49" s="160"/>
      <c r="S49" s="160"/>
      <c r="T49" s="160"/>
      <c r="U49" s="160"/>
      <c r="V49" s="160"/>
      <c r="W49" s="160"/>
      <c r="X49" s="160"/>
      <c r="Y49" s="160"/>
      <c r="Z49" s="160"/>
      <c r="AA49" s="160"/>
      <c r="AB49" s="160"/>
      <c r="AC49" s="160"/>
      <c r="AD49" s="160"/>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c r="BD49" s="160"/>
      <c r="BE49" s="188"/>
      <c r="BF49" s="180"/>
      <c r="BG49" s="180"/>
      <c r="BH49" s="160"/>
      <c r="BI49" s="160"/>
      <c r="BJ49" s="180"/>
      <c r="BK49" s="180"/>
      <c r="BL49" s="180"/>
      <c r="BM49" s="180"/>
      <c r="BN49" s="180"/>
      <c r="BO49" s="228"/>
      <c r="BP49" s="228"/>
      <c r="BQ49" s="228"/>
      <c r="BR49" s="228"/>
      <c r="BS49" s="228"/>
      <c r="BT49" s="228"/>
      <c r="BU49" s="228"/>
      <c r="BV49" s="228"/>
      <c r="BW49" s="228"/>
      <c r="BX49" s="228"/>
      <c r="BY49" s="228"/>
      <c r="BZ49" s="228"/>
      <c r="CA49" s="155"/>
      <c r="CB49" s="155"/>
      <c r="CC49" s="155"/>
      <c r="CD49" s="155"/>
      <c r="CE49" s="151"/>
      <c r="CF49" s="151"/>
      <c r="CG49" s="151"/>
      <c r="CH49" s="151"/>
      <c r="CI49" s="151"/>
    </row>
    <row r="50" customFormat="false" ht="12.75" hidden="false" customHeight="false" outlineLevel="0" collapsed="false">
      <c r="A50" s="160"/>
      <c r="B50" s="160"/>
      <c r="C50" s="160"/>
      <c r="D50" s="187"/>
      <c r="E50" s="187"/>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c r="BE50" s="188"/>
      <c r="BF50" s="180"/>
      <c r="BG50" s="180"/>
      <c r="BH50" s="160"/>
      <c r="BI50" s="160"/>
      <c r="BJ50" s="180"/>
      <c r="BK50" s="180"/>
      <c r="BL50" s="180"/>
      <c r="BM50" s="180"/>
      <c r="BN50" s="180"/>
      <c r="BO50" s="228"/>
      <c r="BP50" s="228"/>
      <c r="BQ50" s="228"/>
      <c r="BR50" s="228"/>
      <c r="BS50" s="228"/>
      <c r="BT50" s="228"/>
      <c r="BU50" s="228"/>
      <c r="BV50" s="228"/>
      <c r="BW50" s="228"/>
      <c r="BX50" s="228"/>
      <c r="BY50" s="228"/>
      <c r="BZ50" s="228"/>
      <c r="CA50" s="155"/>
      <c r="CB50" s="155"/>
      <c r="CC50" s="155"/>
      <c r="CD50" s="155"/>
      <c r="CE50" s="151"/>
      <c r="CF50" s="151"/>
      <c r="CG50" s="151"/>
      <c r="CH50" s="151"/>
      <c r="CI50" s="151"/>
    </row>
    <row r="51" customFormat="false" ht="12.75" hidden="false" customHeight="false" outlineLevel="0" collapsed="false">
      <c r="A51" s="160"/>
      <c r="B51" s="160"/>
      <c r="C51" s="160"/>
      <c r="D51" s="187"/>
      <c r="E51" s="187"/>
      <c r="F51" s="160"/>
      <c r="G51" s="160"/>
      <c r="H51" s="160"/>
      <c r="I51" s="160"/>
      <c r="J51" s="160"/>
      <c r="K51" s="160"/>
      <c r="L51" s="160"/>
      <c r="M51" s="160"/>
      <c r="N51" s="160"/>
      <c r="O51" s="160"/>
      <c r="P51" s="160"/>
      <c r="Q51" s="160"/>
      <c r="R51" s="160"/>
      <c r="S51" s="160"/>
      <c r="T51" s="160"/>
      <c r="U51" s="160"/>
      <c r="V51" s="160"/>
      <c r="W51" s="160"/>
      <c r="X51" s="160"/>
      <c r="Y51" s="160"/>
      <c r="Z51" s="160"/>
      <c r="AA51" s="160"/>
      <c r="AB51" s="160"/>
      <c r="AC51" s="160"/>
      <c r="AD51" s="160"/>
      <c r="AE51" s="160"/>
      <c r="AF51" s="160"/>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88"/>
      <c r="BF51" s="180"/>
      <c r="BG51" s="180"/>
      <c r="BH51" s="180"/>
      <c r="BI51" s="160"/>
      <c r="BJ51" s="180"/>
      <c r="BK51" s="180"/>
      <c r="BL51" s="180"/>
      <c r="BM51" s="180"/>
      <c r="BN51" s="180"/>
      <c r="BO51" s="228"/>
      <c r="BP51" s="228"/>
      <c r="BQ51" s="228"/>
      <c r="BR51" s="228"/>
      <c r="BS51" s="228"/>
      <c r="BT51" s="228"/>
      <c r="BU51" s="228"/>
      <c r="BV51" s="228"/>
      <c r="BW51" s="228"/>
      <c r="BX51" s="228"/>
      <c r="BY51" s="228"/>
      <c r="BZ51" s="228"/>
      <c r="CA51" s="155"/>
      <c r="CB51" s="155"/>
      <c r="CC51" s="155"/>
      <c r="CD51" s="155"/>
      <c r="CE51" s="151"/>
      <c r="CF51" s="151"/>
      <c r="CG51" s="151"/>
      <c r="CH51" s="151"/>
      <c r="CI51" s="151"/>
    </row>
    <row r="52" customFormat="false" ht="12.75" hidden="false" customHeight="false" outlineLevel="0" collapsed="false">
      <c r="A52" s="160"/>
      <c r="B52" s="160"/>
      <c r="C52" s="160"/>
      <c r="D52" s="187"/>
      <c r="E52" s="187"/>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88"/>
      <c r="BF52" s="180"/>
      <c r="BG52" s="180"/>
      <c r="BH52" s="160"/>
      <c r="BI52" s="160"/>
      <c r="BJ52" s="180"/>
      <c r="BK52" s="180"/>
      <c r="BL52" s="180"/>
      <c r="BM52" s="180"/>
      <c r="BN52" s="180"/>
      <c r="BO52" s="228"/>
      <c r="BP52" s="228"/>
      <c r="BQ52" s="228"/>
      <c r="BR52" s="228"/>
      <c r="BS52" s="228"/>
      <c r="BT52" s="228"/>
      <c r="BU52" s="228"/>
      <c r="BV52" s="228"/>
      <c r="BW52" s="228"/>
      <c r="BX52" s="228"/>
      <c r="BY52" s="228"/>
      <c r="BZ52" s="228"/>
      <c r="CA52" s="155"/>
      <c r="CB52" s="155"/>
      <c r="CC52" s="155"/>
      <c r="CD52" s="155"/>
      <c r="CE52" s="151"/>
      <c r="CF52" s="151"/>
      <c r="CG52" s="151"/>
      <c r="CH52" s="151"/>
      <c r="CI52" s="151"/>
    </row>
    <row r="53" customFormat="false" ht="12.75" hidden="false" customHeight="false" outlineLevel="0" collapsed="false">
      <c r="A53" s="160"/>
      <c r="B53" s="160"/>
      <c r="C53" s="160"/>
      <c r="D53" s="187"/>
      <c r="E53" s="187"/>
      <c r="F53" s="160"/>
      <c r="G53" s="160"/>
      <c r="H53" s="160"/>
      <c r="I53" s="160"/>
      <c r="J53" s="160"/>
      <c r="K53" s="160"/>
      <c r="L53" s="160"/>
      <c r="M53" s="160"/>
      <c r="N53" s="160"/>
      <c r="O53" s="160"/>
      <c r="P53" s="160"/>
      <c r="Q53" s="160"/>
      <c r="R53" s="160"/>
      <c r="S53" s="160"/>
      <c r="T53" s="160"/>
      <c r="U53" s="160"/>
      <c r="V53" s="160"/>
      <c r="W53" s="160"/>
      <c r="X53" s="160"/>
      <c r="Y53" s="160"/>
      <c r="Z53" s="160"/>
      <c r="AA53" s="160"/>
      <c r="AB53" s="160"/>
      <c r="AC53" s="160"/>
      <c r="AD53" s="160"/>
      <c r="AE53" s="160"/>
      <c r="AF53" s="160"/>
      <c r="AG53" s="160"/>
      <c r="AH53" s="160"/>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88"/>
      <c r="BF53" s="180"/>
      <c r="BG53" s="180"/>
      <c r="BH53" s="160"/>
      <c r="BI53" s="160"/>
      <c r="BJ53" s="180"/>
      <c r="BK53" s="180"/>
      <c r="BL53" s="180"/>
      <c r="BM53" s="180"/>
      <c r="BN53" s="180"/>
      <c r="BO53" s="228"/>
      <c r="BP53" s="228"/>
      <c r="BQ53" s="228"/>
      <c r="BR53" s="228"/>
      <c r="BS53" s="228"/>
      <c r="BT53" s="228"/>
      <c r="BU53" s="228"/>
      <c r="BV53" s="228"/>
      <c r="BW53" s="228"/>
      <c r="BX53" s="228"/>
      <c r="BY53" s="228"/>
      <c r="BZ53" s="228"/>
      <c r="CA53" s="155"/>
      <c r="CB53" s="155"/>
      <c r="CC53" s="155"/>
      <c r="CD53" s="155"/>
      <c r="CE53" s="151"/>
      <c r="CF53" s="151"/>
      <c r="CG53" s="151"/>
      <c r="CH53" s="151"/>
      <c r="CI53" s="151"/>
    </row>
    <row r="54" customFormat="false" ht="12.75" hidden="false" customHeight="false" outlineLevel="0" collapsed="false">
      <c r="A54" s="160"/>
      <c r="B54" s="160"/>
      <c r="C54" s="160"/>
      <c r="D54" s="187"/>
      <c r="E54" s="187"/>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60"/>
      <c r="AO54" s="160"/>
      <c r="AP54" s="160"/>
      <c r="AQ54" s="160"/>
      <c r="AR54" s="160"/>
      <c r="AS54" s="160"/>
      <c r="AT54" s="160"/>
      <c r="AU54" s="160"/>
      <c r="AV54" s="160"/>
      <c r="AW54" s="160"/>
      <c r="AX54" s="160"/>
      <c r="AY54" s="160"/>
      <c r="AZ54" s="160"/>
      <c r="BA54" s="160"/>
      <c r="BB54" s="160"/>
      <c r="BC54" s="160"/>
      <c r="BD54" s="160"/>
      <c r="BE54" s="188"/>
      <c r="BF54" s="180"/>
      <c r="BG54" s="180"/>
      <c r="BH54" s="160"/>
      <c r="BI54" s="160"/>
      <c r="BJ54" s="180"/>
      <c r="BK54" s="180"/>
      <c r="BL54" s="180"/>
      <c r="BM54" s="180"/>
      <c r="BN54" s="180"/>
      <c r="BO54" s="228"/>
      <c r="BP54" s="228"/>
      <c r="BQ54" s="228"/>
      <c r="BR54" s="228"/>
      <c r="BS54" s="228"/>
      <c r="BT54" s="228"/>
      <c r="BU54" s="228"/>
      <c r="BV54" s="228"/>
      <c r="BW54" s="228"/>
      <c r="BX54" s="228"/>
      <c r="BY54" s="228"/>
      <c r="BZ54" s="228"/>
      <c r="CA54" s="155"/>
      <c r="CB54" s="155"/>
      <c r="CC54" s="155"/>
      <c r="CD54" s="155"/>
      <c r="CE54" s="151"/>
      <c r="CF54" s="151"/>
      <c r="CG54" s="151"/>
      <c r="CH54" s="151"/>
      <c r="CI54" s="151"/>
    </row>
    <row r="55" customFormat="false" ht="12.75" hidden="false" customHeight="false" outlineLevel="0" collapsed="false">
      <c r="A55" s="160"/>
      <c r="B55" s="160"/>
      <c r="C55" s="160"/>
      <c r="D55" s="187"/>
      <c r="E55" s="187"/>
      <c r="F55" s="160"/>
      <c r="G55" s="160"/>
      <c r="H55" s="160"/>
      <c r="I55" s="160"/>
      <c r="J55" s="160"/>
      <c r="K55" s="160"/>
      <c r="L55" s="160"/>
      <c r="M55" s="160"/>
      <c r="N55" s="160"/>
      <c r="O55" s="160"/>
      <c r="P55" s="160"/>
      <c r="Q55" s="160"/>
      <c r="R55" s="160"/>
      <c r="S55" s="160"/>
      <c r="T55" s="160"/>
      <c r="U55" s="160"/>
      <c r="V55" s="160"/>
      <c r="W55" s="160"/>
      <c r="X55" s="160"/>
      <c r="Y55" s="160"/>
      <c r="Z55" s="160"/>
      <c r="AA55" s="160"/>
      <c r="AB55" s="160"/>
      <c r="AC55" s="160"/>
      <c r="AD55" s="160"/>
      <c r="AE55" s="160"/>
      <c r="AF55" s="160"/>
      <c r="AG55" s="160"/>
      <c r="AH55" s="160"/>
      <c r="AI55" s="160"/>
      <c r="AJ55" s="160"/>
      <c r="AK55" s="160"/>
      <c r="AL55" s="160"/>
      <c r="AM55" s="160"/>
      <c r="AN55" s="160"/>
      <c r="AO55" s="160"/>
      <c r="AP55" s="160"/>
      <c r="AQ55" s="160"/>
      <c r="AR55" s="160"/>
      <c r="AS55" s="160"/>
      <c r="AT55" s="160"/>
      <c r="AU55" s="160"/>
      <c r="AV55" s="160"/>
      <c r="AW55" s="160"/>
      <c r="AX55" s="160"/>
      <c r="AY55" s="160"/>
      <c r="AZ55" s="160"/>
      <c r="BA55" s="160"/>
      <c r="BB55" s="160"/>
      <c r="BC55" s="160"/>
      <c r="BD55" s="160"/>
      <c r="BE55" s="188"/>
      <c r="BF55" s="180"/>
      <c r="BG55" s="180"/>
      <c r="BH55" s="160"/>
      <c r="BI55" s="160"/>
      <c r="BJ55" s="180"/>
      <c r="BK55" s="180"/>
      <c r="BL55" s="180"/>
      <c r="BM55" s="180"/>
      <c r="BN55" s="180"/>
      <c r="BO55" s="228"/>
      <c r="BP55" s="228"/>
      <c r="BQ55" s="228"/>
      <c r="BR55" s="228"/>
      <c r="BS55" s="228"/>
      <c r="BT55" s="228"/>
      <c r="BU55" s="228"/>
      <c r="BV55" s="228"/>
      <c r="BW55" s="228"/>
      <c r="BX55" s="228"/>
      <c r="BY55" s="228"/>
      <c r="BZ55" s="228"/>
      <c r="CA55" s="155"/>
      <c r="CB55" s="155"/>
      <c r="CC55" s="155"/>
      <c r="CD55" s="155"/>
      <c r="CE55" s="151"/>
      <c r="CF55" s="151"/>
      <c r="CG55" s="151"/>
      <c r="CH55" s="151"/>
      <c r="CI55" s="151"/>
    </row>
    <row r="56" customFormat="false" ht="12.75" hidden="false" customHeight="false" outlineLevel="0" collapsed="false">
      <c r="A56" s="160"/>
      <c r="B56" s="160"/>
      <c r="C56" s="160"/>
      <c r="D56" s="187"/>
      <c r="E56" s="187"/>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60"/>
      <c r="AO56" s="160"/>
      <c r="AP56" s="160"/>
      <c r="AQ56" s="160"/>
      <c r="AR56" s="160"/>
      <c r="AS56" s="160"/>
      <c r="AT56" s="160"/>
      <c r="AU56" s="160"/>
      <c r="AV56" s="160"/>
      <c r="AW56" s="160"/>
      <c r="AX56" s="160"/>
      <c r="AY56" s="160"/>
      <c r="AZ56" s="160"/>
      <c r="BA56" s="160"/>
      <c r="BB56" s="160"/>
      <c r="BC56" s="160"/>
      <c r="BD56" s="160"/>
      <c r="BE56" s="188"/>
      <c r="BF56" s="180"/>
      <c r="BG56" s="180"/>
      <c r="BH56" s="160"/>
      <c r="BI56" s="160"/>
      <c r="BJ56" s="180"/>
      <c r="BK56" s="180"/>
      <c r="BL56" s="180"/>
      <c r="BM56" s="180"/>
      <c r="BN56" s="180"/>
      <c r="BO56" s="228"/>
      <c r="BP56" s="228"/>
      <c r="BQ56" s="228"/>
      <c r="BR56" s="228"/>
      <c r="BS56" s="228"/>
      <c r="BT56" s="228"/>
      <c r="BU56" s="228"/>
      <c r="BV56" s="228"/>
      <c r="BW56" s="228"/>
      <c r="BX56" s="228"/>
      <c r="BY56" s="228"/>
      <c r="BZ56" s="228"/>
      <c r="CA56" s="155"/>
      <c r="CB56" s="155"/>
      <c r="CC56" s="155"/>
      <c r="CD56" s="155"/>
      <c r="CE56" s="151"/>
      <c r="CF56" s="151"/>
      <c r="CG56" s="151"/>
      <c r="CH56" s="151"/>
      <c r="CI56" s="151"/>
    </row>
    <row r="57" customFormat="false" ht="12.75" hidden="false" customHeight="false" outlineLevel="0" collapsed="false">
      <c r="A57" s="160"/>
      <c r="B57" s="160"/>
      <c r="C57" s="160"/>
      <c r="D57" s="187"/>
      <c r="E57" s="187"/>
      <c r="F57" s="160"/>
      <c r="G57" s="160"/>
      <c r="H57" s="160"/>
      <c r="I57" s="160"/>
      <c r="J57" s="160"/>
      <c r="K57" s="160"/>
      <c r="L57" s="160"/>
      <c r="M57" s="160"/>
      <c r="N57" s="160"/>
      <c r="O57" s="160"/>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c r="AO57" s="160"/>
      <c r="AP57" s="160"/>
      <c r="AQ57" s="160"/>
      <c r="AR57" s="160"/>
      <c r="AS57" s="160"/>
      <c r="AT57" s="160"/>
      <c r="AU57" s="160"/>
      <c r="AV57" s="160"/>
      <c r="AW57" s="160"/>
      <c r="AX57" s="160"/>
      <c r="AY57" s="160"/>
      <c r="AZ57" s="160"/>
      <c r="BA57" s="160"/>
      <c r="BB57" s="160"/>
      <c r="BC57" s="160"/>
      <c r="BD57" s="160"/>
      <c r="BE57" s="188"/>
      <c r="BF57" s="180"/>
      <c r="BG57" s="180"/>
      <c r="BH57" s="160"/>
      <c r="BI57" s="160"/>
      <c r="BJ57" s="180"/>
      <c r="BK57" s="180"/>
      <c r="BL57" s="180"/>
      <c r="BM57" s="180"/>
      <c r="BN57" s="180"/>
      <c r="BO57" s="228"/>
      <c r="BP57" s="228"/>
      <c r="BQ57" s="228"/>
      <c r="BR57" s="228"/>
      <c r="BS57" s="228"/>
      <c r="BT57" s="228"/>
      <c r="BU57" s="228"/>
      <c r="BV57" s="228"/>
      <c r="BW57" s="228"/>
      <c r="BX57" s="228"/>
      <c r="BY57" s="228"/>
      <c r="BZ57" s="228"/>
      <c r="CA57" s="155"/>
      <c r="CB57" s="155"/>
      <c r="CC57" s="155"/>
      <c r="CD57" s="155"/>
      <c r="CE57" s="151"/>
      <c r="CF57" s="151"/>
      <c r="CG57" s="151"/>
      <c r="CH57" s="151"/>
      <c r="CI57" s="151"/>
    </row>
    <row r="58" customFormat="false" ht="12.75" hidden="false" customHeight="false" outlineLevel="0" collapsed="false">
      <c r="A58" s="160"/>
      <c r="B58" s="160"/>
      <c r="C58" s="160"/>
      <c r="D58" s="187"/>
      <c r="E58" s="187"/>
      <c r="F58" s="160"/>
      <c r="G58" s="160"/>
      <c r="H58" s="160"/>
      <c r="I58" s="160"/>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60"/>
      <c r="AO58" s="160"/>
      <c r="AP58" s="160"/>
      <c r="AQ58" s="160"/>
      <c r="AR58" s="160"/>
      <c r="AS58" s="160"/>
      <c r="AT58" s="160"/>
      <c r="AU58" s="160"/>
      <c r="AV58" s="160"/>
      <c r="AW58" s="160"/>
      <c r="AX58" s="160"/>
      <c r="AY58" s="160"/>
      <c r="AZ58" s="160"/>
      <c r="BA58" s="160"/>
      <c r="BB58" s="160"/>
      <c r="BC58" s="160"/>
      <c r="BD58" s="160"/>
      <c r="BE58" s="188"/>
      <c r="BF58" s="180"/>
      <c r="BG58" s="180"/>
      <c r="BH58" s="180"/>
      <c r="BI58" s="160"/>
      <c r="BJ58" s="180"/>
      <c r="BK58" s="180"/>
      <c r="BL58" s="180"/>
      <c r="BM58" s="180"/>
      <c r="BN58" s="180"/>
      <c r="BO58" s="228"/>
      <c r="BP58" s="228"/>
      <c r="BQ58" s="228"/>
      <c r="BR58" s="228"/>
      <c r="BS58" s="228"/>
      <c r="BT58" s="228"/>
      <c r="BU58" s="228"/>
      <c r="BV58" s="228"/>
      <c r="BW58" s="228"/>
      <c r="BX58" s="228"/>
      <c r="BY58" s="228"/>
      <c r="BZ58" s="228"/>
      <c r="CA58" s="155"/>
      <c r="CB58" s="155"/>
      <c r="CC58" s="155"/>
      <c r="CD58" s="155"/>
      <c r="CE58" s="151"/>
      <c r="CF58" s="151"/>
      <c r="CG58" s="151"/>
      <c r="CH58" s="151"/>
      <c r="CI58" s="151"/>
    </row>
    <row r="59" customFormat="false" ht="12.75" hidden="false" customHeight="false" outlineLevel="0" collapsed="false">
      <c r="A59" s="160"/>
      <c r="B59" s="160"/>
      <c r="C59" s="160"/>
      <c r="D59" s="187"/>
      <c r="E59" s="187"/>
      <c r="F59" s="160"/>
      <c r="G59" s="160"/>
      <c r="H59" s="160"/>
      <c r="I59" s="160"/>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60"/>
      <c r="AN59" s="160"/>
      <c r="AO59" s="160"/>
      <c r="AP59" s="160"/>
      <c r="AQ59" s="160"/>
      <c r="AR59" s="160"/>
      <c r="AS59" s="160"/>
      <c r="AT59" s="160"/>
      <c r="AU59" s="160"/>
      <c r="AV59" s="160"/>
      <c r="AW59" s="160"/>
      <c r="AX59" s="160"/>
      <c r="AY59" s="160"/>
      <c r="AZ59" s="160"/>
      <c r="BA59" s="160"/>
      <c r="BB59" s="160"/>
      <c r="BC59" s="160"/>
      <c r="BD59" s="160"/>
      <c r="BE59" s="188"/>
      <c r="BF59" s="180"/>
      <c r="BG59" s="180"/>
      <c r="BH59" s="160"/>
      <c r="BI59" s="160"/>
      <c r="BJ59" s="180"/>
      <c r="BK59" s="180"/>
      <c r="BL59" s="180"/>
      <c r="BM59" s="180"/>
      <c r="BN59" s="180"/>
      <c r="BO59" s="228"/>
      <c r="BP59" s="228"/>
      <c r="BQ59" s="228"/>
      <c r="BR59" s="228"/>
      <c r="BS59" s="228"/>
      <c r="BT59" s="228"/>
      <c r="BU59" s="228"/>
      <c r="BV59" s="228"/>
      <c r="BW59" s="228"/>
      <c r="BX59" s="228"/>
      <c r="BY59" s="228"/>
      <c r="BZ59" s="228"/>
      <c r="CA59" s="155"/>
      <c r="CB59" s="155"/>
      <c r="CC59" s="155"/>
      <c r="CD59" s="155"/>
      <c r="CE59" s="151"/>
      <c r="CF59" s="151"/>
      <c r="CG59" s="151"/>
      <c r="CH59" s="151"/>
      <c r="CI59" s="151"/>
    </row>
    <row r="60" customFormat="false" ht="12.75" hidden="false" customHeight="false" outlineLevel="0" collapsed="false">
      <c r="A60" s="160"/>
      <c r="B60" s="160"/>
      <c r="C60" s="160"/>
      <c r="D60" s="187"/>
      <c r="E60" s="187"/>
      <c r="F60" s="160"/>
      <c r="G60" s="160"/>
      <c r="H60" s="160"/>
      <c r="I60" s="160"/>
      <c r="J60" s="160"/>
      <c r="K60" s="160"/>
      <c r="L60" s="160"/>
      <c r="M60" s="160"/>
      <c r="N60" s="160"/>
      <c r="O60" s="160"/>
      <c r="P60" s="160"/>
      <c r="Q60" s="160"/>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60"/>
      <c r="AO60" s="160"/>
      <c r="AP60" s="160"/>
      <c r="AQ60" s="160"/>
      <c r="AR60" s="160"/>
      <c r="AS60" s="160"/>
      <c r="AT60" s="160"/>
      <c r="AU60" s="160"/>
      <c r="AV60" s="160"/>
      <c r="AW60" s="160"/>
      <c r="AX60" s="160"/>
      <c r="AY60" s="160"/>
      <c r="AZ60" s="160"/>
      <c r="BA60" s="160"/>
      <c r="BB60" s="160"/>
      <c r="BC60" s="160"/>
      <c r="BD60" s="160"/>
      <c r="BE60" s="188"/>
      <c r="BF60" s="180"/>
      <c r="BG60" s="180"/>
      <c r="BH60" s="160"/>
      <c r="BI60" s="160"/>
      <c r="BJ60" s="180"/>
      <c r="BK60" s="180"/>
      <c r="BL60" s="180"/>
      <c r="BM60" s="180"/>
      <c r="BN60" s="180"/>
      <c r="BO60" s="228"/>
      <c r="BP60" s="228"/>
      <c r="BQ60" s="228"/>
      <c r="BR60" s="228"/>
      <c r="BS60" s="228"/>
      <c r="BT60" s="228"/>
      <c r="BU60" s="228"/>
      <c r="BV60" s="228"/>
      <c r="BW60" s="228"/>
      <c r="BX60" s="228"/>
      <c r="BY60" s="228"/>
      <c r="BZ60" s="228"/>
      <c r="CA60" s="155"/>
      <c r="CB60" s="155"/>
      <c r="CC60" s="155"/>
      <c r="CD60" s="155"/>
      <c r="CE60" s="151"/>
      <c r="CF60" s="151"/>
      <c r="CG60" s="151"/>
      <c r="CH60" s="151"/>
      <c r="CI60" s="151"/>
    </row>
    <row r="61" customFormat="false" ht="12.75" hidden="false" customHeight="false" outlineLevel="0" collapsed="false">
      <c r="A61" s="160"/>
      <c r="B61" s="160"/>
      <c r="C61" s="160"/>
      <c r="D61" s="187"/>
      <c r="E61" s="187"/>
      <c r="F61" s="160"/>
      <c r="G61" s="160"/>
      <c r="H61" s="160"/>
      <c r="I61" s="160"/>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c r="AK61" s="160"/>
      <c r="AL61" s="160"/>
      <c r="AM61" s="160"/>
      <c r="AN61" s="160"/>
      <c r="AO61" s="160"/>
      <c r="AP61" s="160"/>
      <c r="AQ61" s="160"/>
      <c r="AR61" s="160"/>
      <c r="AS61" s="160"/>
      <c r="AT61" s="160"/>
      <c r="AU61" s="160"/>
      <c r="AV61" s="160"/>
      <c r="AW61" s="160"/>
      <c r="AX61" s="160"/>
      <c r="AY61" s="160"/>
      <c r="AZ61" s="160"/>
      <c r="BA61" s="160"/>
      <c r="BB61" s="160"/>
      <c r="BC61" s="160"/>
      <c r="BD61" s="160"/>
      <c r="BE61" s="188"/>
      <c r="BF61" s="180"/>
      <c r="BG61" s="180"/>
      <c r="BH61" s="160"/>
      <c r="BI61" s="160"/>
      <c r="BJ61" s="180"/>
      <c r="BK61" s="180"/>
      <c r="BL61" s="180"/>
      <c r="BM61" s="180"/>
      <c r="BN61" s="180"/>
      <c r="BO61" s="228"/>
      <c r="BP61" s="228"/>
      <c r="BQ61" s="228"/>
      <c r="BR61" s="228"/>
      <c r="BS61" s="228"/>
      <c r="BT61" s="228"/>
      <c r="BU61" s="228"/>
      <c r="BV61" s="228"/>
      <c r="BW61" s="228"/>
      <c r="BX61" s="228"/>
      <c r="BY61" s="228"/>
      <c r="BZ61" s="228"/>
      <c r="CA61" s="155"/>
      <c r="CB61" s="155"/>
      <c r="CC61" s="155"/>
      <c r="CD61" s="155"/>
      <c r="CE61" s="151"/>
      <c r="CF61" s="151"/>
      <c r="CG61" s="151"/>
      <c r="CH61" s="151"/>
      <c r="CI61" s="151"/>
    </row>
    <row r="62" customFormat="false" ht="12.75" hidden="false" customHeight="false" outlineLevel="0" collapsed="false">
      <c r="A62" s="160"/>
      <c r="B62" s="160"/>
      <c r="C62" s="160"/>
      <c r="D62" s="187"/>
      <c r="E62" s="187"/>
      <c r="F62" s="160"/>
      <c r="G62" s="160"/>
      <c r="H62" s="160"/>
      <c r="I62" s="160"/>
      <c r="J62" s="160"/>
      <c r="K62" s="160"/>
      <c r="L62" s="160"/>
      <c r="M62" s="160"/>
      <c r="N62" s="160"/>
      <c r="O62" s="160"/>
      <c r="P62" s="160"/>
      <c r="Q62" s="160"/>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60"/>
      <c r="AO62" s="160"/>
      <c r="AP62" s="160"/>
      <c r="AQ62" s="160"/>
      <c r="AR62" s="160"/>
      <c r="AS62" s="160"/>
      <c r="AT62" s="160"/>
      <c r="AU62" s="160"/>
      <c r="AV62" s="160"/>
      <c r="AW62" s="160"/>
      <c r="AX62" s="160"/>
      <c r="AY62" s="160"/>
      <c r="AZ62" s="160"/>
      <c r="BA62" s="160"/>
      <c r="BB62" s="160"/>
      <c r="BC62" s="160"/>
      <c r="BD62" s="160"/>
      <c r="BE62" s="188"/>
      <c r="BF62" s="180"/>
      <c r="BG62" s="180"/>
      <c r="BH62" s="180"/>
      <c r="BI62" s="160"/>
      <c r="BJ62" s="180"/>
      <c r="BK62" s="180"/>
      <c r="BL62" s="180"/>
      <c r="BM62" s="180"/>
      <c r="BN62" s="180"/>
      <c r="BO62" s="228"/>
      <c r="BP62" s="228"/>
      <c r="BQ62" s="228"/>
      <c r="BR62" s="228"/>
      <c r="BS62" s="228"/>
      <c r="BT62" s="228"/>
      <c r="BU62" s="228"/>
      <c r="BV62" s="228"/>
      <c r="BW62" s="228"/>
      <c r="BX62" s="228"/>
      <c r="BY62" s="228"/>
      <c r="BZ62" s="228"/>
      <c r="CA62" s="155"/>
      <c r="CB62" s="155"/>
      <c r="CC62" s="155"/>
      <c r="CD62" s="155"/>
      <c r="CE62" s="151"/>
      <c r="CF62" s="151"/>
      <c r="CG62" s="151"/>
      <c r="CH62" s="151"/>
      <c r="CI62" s="151"/>
    </row>
    <row r="63" customFormat="false" ht="12.75" hidden="false" customHeight="false" outlineLevel="0" collapsed="false">
      <c r="A63" s="160"/>
      <c r="B63" s="160"/>
      <c r="C63" s="160"/>
      <c r="D63" s="187"/>
      <c r="E63" s="187"/>
      <c r="F63" s="160"/>
      <c r="G63" s="160"/>
      <c r="H63" s="160"/>
      <c r="I63" s="160"/>
      <c r="J63" s="160"/>
      <c r="K63" s="160"/>
      <c r="L63" s="160"/>
      <c r="M63" s="160"/>
      <c r="N63" s="160"/>
      <c r="O63" s="160"/>
      <c r="P63" s="160"/>
      <c r="Q63" s="160"/>
      <c r="R63" s="160"/>
      <c r="S63" s="160"/>
      <c r="T63" s="160"/>
      <c r="U63" s="160"/>
      <c r="V63" s="160"/>
      <c r="W63" s="160"/>
      <c r="X63" s="160"/>
      <c r="Y63" s="160"/>
      <c r="Z63" s="160"/>
      <c r="AA63" s="160"/>
      <c r="AB63" s="160"/>
      <c r="AC63" s="160"/>
      <c r="AD63" s="160"/>
      <c r="AE63" s="160"/>
      <c r="AF63" s="160"/>
      <c r="AG63" s="160"/>
      <c r="AH63" s="160"/>
      <c r="AI63" s="160"/>
      <c r="AJ63" s="160"/>
      <c r="AK63" s="160"/>
      <c r="AL63" s="160"/>
      <c r="AM63" s="160"/>
      <c r="AN63" s="160"/>
      <c r="AO63" s="160"/>
      <c r="AP63" s="160"/>
      <c r="AQ63" s="160"/>
      <c r="AR63" s="160"/>
      <c r="AS63" s="160"/>
      <c r="AT63" s="160"/>
      <c r="AU63" s="160"/>
      <c r="AV63" s="160"/>
      <c r="AW63" s="160"/>
      <c r="AX63" s="160"/>
      <c r="AY63" s="160"/>
      <c r="AZ63" s="160"/>
      <c r="BA63" s="160"/>
      <c r="BB63" s="160"/>
      <c r="BC63" s="160"/>
      <c r="BD63" s="160"/>
      <c r="BE63" s="188"/>
      <c r="BF63" s="180"/>
      <c r="BG63" s="180"/>
      <c r="BH63" s="180"/>
      <c r="BI63" s="160"/>
      <c r="BJ63" s="180"/>
      <c r="BK63" s="180"/>
      <c r="BL63" s="180"/>
      <c r="BM63" s="180"/>
      <c r="BN63" s="180"/>
      <c r="BO63" s="228"/>
      <c r="BP63" s="228"/>
      <c r="BQ63" s="228"/>
      <c r="BR63" s="228"/>
      <c r="BS63" s="228"/>
      <c r="BT63" s="228"/>
      <c r="BU63" s="228"/>
      <c r="BV63" s="228"/>
      <c r="BW63" s="228"/>
      <c r="BX63" s="228"/>
      <c r="BY63" s="228"/>
      <c r="BZ63" s="228"/>
      <c r="CA63" s="155"/>
      <c r="CB63" s="155"/>
      <c r="CC63" s="155"/>
      <c r="CD63" s="155"/>
      <c r="CE63" s="151"/>
      <c r="CF63" s="151"/>
      <c r="CG63" s="151"/>
      <c r="CH63" s="151"/>
      <c r="CI63" s="151"/>
    </row>
    <row r="64" customFormat="false" ht="12.75" hidden="false" customHeight="false" outlineLevel="0" collapsed="false">
      <c r="A64" s="160"/>
      <c r="B64" s="160"/>
      <c r="C64" s="160"/>
      <c r="D64" s="187"/>
      <c r="E64" s="187"/>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60"/>
      <c r="AO64" s="160"/>
      <c r="AP64" s="160"/>
      <c r="AQ64" s="160"/>
      <c r="AR64" s="160"/>
      <c r="AS64" s="160"/>
      <c r="AT64" s="160"/>
      <c r="AU64" s="160"/>
      <c r="AV64" s="160"/>
      <c r="AW64" s="160"/>
      <c r="AX64" s="160"/>
      <c r="AY64" s="160"/>
      <c r="AZ64" s="160"/>
      <c r="BA64" s="160"/>
      <c r="BB64" s="160"/>
      <c r="BC64" s="160"/>
      <c r="BD64" s="160"/>
      <c r="BE64" s="188"/>
      <c r="BF64" s="180"/>
      <c r="BG64" s="180"/>
      <c r="BH64" s="160"/>
      <c r="BI64" s="160"/>
      <c r="BJ64" s="180"/>
      <c r="BK64" s="180"/>
      <c r="BL64" s="180"/>
      <c r="BM64" s="180"/>
      <c r="BN64" s="180"/>
      <c r="BO64" s="228"/>
      <c r="BP64" s="228"/>
      <c r="BQ64" s="228"/>
      <c r="BR64" s="228"/>
      <c r="BS64" s="228"/>
      <c r="BT64" s="228"/>
      <c r="BU64" s="228"/>
      <c r="BV64" s="228"/>
      <c r="BW64" s="228"/>
      <c r="BX64" s="228"/>
      <c r="BY64" s="228"/>
      <c r="BZ64" s="228"/>
      <c r="CA64" s="155"/>
      <c r="CB64" s="155"/>
      <c r="CC64" s="155"/>
      <c r="CD64" s="155"/>
      <c r="CE64" s="151"/>
      <c r="CF64" s="151"/>
      <c r="CG64" s="151"/>
      <c r="CH64" s="151"/>
      <c r="CI64" s="151"/>
    </row>
    <row r="65" customFormat="false" ht="12.75" hidden="false" customHeight="false" outlineLevel="0" collapsed="false">
      <c r="A65" s="160"/>
      <c r="B65" s="160"/>
      <c r="C65" s="160"/>
      <c r="D65" s="187"/>
      <c r="E65" s="187"/>
      <c r="F65" s="160"/>
      <c r="G65" s="160"/>
      <c r="H65" s="160"/>
      <c r="I65" s="160"/>
      <c r="J65" s="160"/>
      <c r="K65" s="160"/>
      <c r="L65" s="160"/>
      <c r="M65" s="160"/>
      <c r="N65" s="160"/>
      <c r="O65" s="160"/>
      <c r="P65" s="160"/>
      <c r="Q65" s="160"/>
      <c r="R65" s="160"/>
      <c r="S65" s="160"/>
      <c r="T65" s="160"/>
      <c r="U65" s="160"/>
      <c r="V65" s="160"/>
      <c r="W65" s="160"/>
      <c r="X65" s="160"/>
      <c r="Y65" s="160"/>
      <c r="Z65" s="160"/>
      <c r="AA65" s="160"/>
      <c r="AB65" s="160"/>
      <c r="AC65" s="160"/>
      <c r="AD65" s="160"/>
      <c r="AE65" s="160"/>
      <c r="AF65" s="160"/>
      <c r="AG65" s="160"/>
      <c r="AH65" s="160"/>
      <c r="AI65" s="160"/>
      <c r="AJ65" s="160"/>
      <c r="AK65" s="160"/>
      <c r="AL65" s="160"/>
      <c r="AM65" s="160"/>
      <c r="AN65" s="160"/>
      <c r="AO65" s="160"/>
      <c r="AP65" s="160"/>
      <c r="AQ65" s="160"/>
      <c r="AR65" s="160"/>
      <c r="AS65" s="160"/>
      <c r="AT65" s="160"/>
      <c r="AU65" s="160"/>
      <c r="AV65" s="160"/>
      <c r="AW65" s="160"/>
      <c r="AX65" s="160"/>
      <c r="AY65" s="160"/>
      <c r="AZ65" s="160"/>
      <c r="BA65" s="160"/>
      <c r="BB65" s="160"/>
      <c r="BC65" s="160"/>
      <c r="BD65" s="160"/>
      <c r="BE65" s="188"/>
      <c r="BF65" s="180"/>
      <c r="BG65" s="180"/>
      <c r="BH65" s="160"/>
      <c r="BI65" s="160"/>
      <c r="BJ65" s="180"/>
      <c r="BK65" s="180"/>
      <c r="BL65" s="180"/>
      <c r="BM65" s="180"/>
      <c r="BN65" s="180"/>
      <c r="BO65" s="228"/>
      <c r="BP65" s="228"/>
      <c r="BQ65" s="228"/>
      <c r="BR65" s="228"/>
      <c r="BS65" s="228"/>
      <c r="BT65" s="228"/>
      <c r="BU65" s="228"/>
      <c r="BV65" s="228"/>
      <c r="BW65" s="228"/>
      <c r="BX65" s="228"/>
      <c r="BY65" s="228"/>
      <c r="BZ65" s="228"/>
      <c r="CA65" s="155"/>
      <c r="CB65" s="155"/>
      <c r="CC65" s="155"/>
      <c r="CD65" s="155"/>
      <c r="CE65" s="151"/>
      <c r="CF65" s="151"/>
      <c r="CG65" s="151"/>
      <c r="CH65" s="151"/>
      <c r="CI65" s="151"/>
    </row>
    <row r="66" customFormat="false" ht="12.75" hidden="false" customHeight="false" outlineLevel="0" collapsed="false">
      <c r="A66" s="160"/>
      <c r="B66" s="160"/>
      <c r="C66" s="160"/>
      <c r="D66" s="187"/>
      <c r="E66" s="187"/>
      <c r="F66" s="160"/>
      <c r="G66" s="160"/>
      <c r="H66" s="160"/>
      <c r="I66" s="160"/>
      <c r="J66" s="160"/>
      <c r="K66" s="160"/>
      <c r="L66" s="160"/>
      <c r="M66" s="160"/>
      <c r="N66" s="160"/>
      <c r="O66" s="160"/>
      <c r="P66" s="160"/>
      <c r="Q66" s="160"/>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60"/>
      <c r="AO66" s="160"/>
      <c r="AP66" s="160"/>
      <c r="AQ66" s="160"/>
      <c r="AR66" s="160"/>
      <c r="AS66" s="160"/>
      <c r="AT66" s="160"/>
      <c r="AU66" s="160"/>
      <c r="AV66" s="160"/>
      <c r="AW66" s="160"/>
      <c r="AX66" s="160"/>
      <c r="AY66" s="160"/>
      <c r="AZ66" s="160"/>
      <c r="BA66" s="160"/>
      <c r="BB66" s="160"/>
      <c r="BC66" s="160"/>
      <c r="BD66" s="160"/>
      <c r="BE66" s="188"/>
      <c r="BF66" s="180"/>
      <c r="BG66" s="180"/>
      <c r="BH66" s="180"/>
      <c r="BI66" s="160"/>
      <c r="BJ66" s="180"/>
      <c r="BK66" s="180"/>
      <c r="BL66" s="180"/>
      <c r="BM66" s="180"/>
      <c r="BN66" s="180"/>
      <c r="BO66" s="228"/>
      <c r="BP66" s="228"/>
      <c r="BQ66" s="228"/>
      <c r="BR66" s="228"/>
      <c r="BS66" s="228"/>
      <c r="BT66" s="228"/>
      <c r="BU66" s="228"/>
      <c r="BV66" s="228"/>
      <c r="BW66" s="228"/>
      <c r="BX66" s="228"/>
      <c r="BY66" s="228"/>
      <c r="BZ66" s="228"/>
      <c r="CA66" s="155"/>
      <c r="CB66" s="155"/>
      <c r="CC66" s="155"/>
      <c r="CD66" s="155"/>
      <c r="CE66" s="151"/>
      <c r="CF66" s="151"/>
      <c r="CG66" s="151"/>
      <c r="CH66" s="151"/>
      <c r="CI66" s="151"/>
    </row>
    <row r="67" customFormat="false" ht="12.75" hidden="false" customHeight="false" outlineLevel="0" collapsed="false">
      <c r="A67" s="160"/>
      <c r="B67" s="160"/>
      <c r="C67" s="160"/>
      <c r="D67" s="187"/>
      <c r="E67" s="187"/>
      <c r="F67" s="160"/>
      <c r="G67" s="160"/>
      <c r="H67" s="160"/>
      <c r="I67" s="160"/>
      <c r="J67" s="160"/>
      <c r="K67" s="160"/>
      <c r="L67" s="160"/>
      <c r="M67" s="160"/>
      <c r="N67" s="160"/>
      <c r="O67" s="160"/>
      <c r="P67" s="160"/>
      <c r="Q67" s="160"/>
      <c r="R67" s="160"/>
      <c r="S67" s="160"/>
      <c r="T67" s="160"/>
      <c r="U67" s="160"/>
      <c r="V67" s="160"/>
      <c r="W67" s="160"/>
      <c r="X67" s="160"/>
      <c r="Y67" s="160"/>
      <c r="Z67" s="160"/>
      <c r="AA67" s="160"/>
      <c r="AB67" s="160"/>
      <c r="AC67" s="160"/>
      <c r="AD67" s="160"/>
      <c r="AE67" s="160"/>
      <c r="AF67" s="160"/>
      <c r="AG67" s="160"/>
      <c r="AH67" s="160"/>
      <c r="AI67" s="160"/>
      <c r="AJ67" s="160"/>
      <c r="AK67" s="160"/>
      <c r="AL67" s="160"/>
      <c r="AM67" s="160"/>
      <c r="AN67" s="160"/>
      <c r="AO67" s="160"/>
      <c r="AP67" s="160"/>
      <c r="AQ67" s="160"/>
      <c r="AR67" s="160"/>
      <c r="AS67" s="160"/>
      <c r="AT67" s="160"/>
      <c r="AU67" s="160"/>
      <c r="AV67" s="160"/>
      <c r="AW67" s="160"/>
      <c r="AX67" s="160"/>
      <c r="AY67" s="160"/>
      <c r="AZ67" s="160"/>
      <c r="BA67" s="160"/>
      <c r="BB67" s="160"/>
      <c r="BC67" s="160"/>
      <c r="BD67" s="160"/>
      <c r="BE67" s="188"/>
      <c r="BF67" s="180"/>
      <c r="BG67" s="180"/>
      <c r="BH67" s="160"/>
      <c r="BI67" s="160"/>
      <c r="BJ67" s="180"/>
      <c r="BK67" s="180"/>
      <c r="BL67" s="180"/>
      <c r="BM67" s="180"/>
      <c r="BN67" s="180"/>
      <c r="BO67" s="228"/>
      <c r="BP67" s="228"/>
      <c r="BQ67" s="228"/>
      <c r="BR67" s="228"/>
      <c r="BS67" s="228"/>
      <c r="BT67" s="228"/>
      <c r="BU67" s="228"/>
      <c r="BV67" s="228"/>
      <c r="BW67" s="228"/>
      <c r="BX67" s="228"/>
      <c r="BY67" s="228"/>
      <c r="BZ67" s="228"/>
      <c r="CA67" s="155"/>
      <c r="CB67" s="155"/>
      <c r="CC67" s="155"/>
      <c r="CD67" s="155"/>
      <c r="CE67" s="151"/>
      <c r="CF67" s="151"/>
      <c r="CG67" s="151"/>
      <c r="CH67" s="151"/>
      <c r="CI67" s="151"/>
    </row>
    <row r="68" customFormat="false" ht="12.75" hidden="false" customHeight="false" outlineLevel="0" collapsed="false">
      <c r="A68" s="160"/>
      <c r="B68" s="160"/>
      <c r="C68" s="160"/>
      <c r="D68" s="187"/>
      <c r="E68" s="187"/>
      <c r="F68" s="160"/>
      <c r="G68" s="160"/>
      <c r="H68" s="160"/>
      <c r="I68" s="160"/>
      <c r="J68" s="160"/>
      <c r="K68" s="160"/>
      <c r="L68" s="160"/>
      <c r="M68" s="160"/>
      <c r="N68" s="160"/>
      <c r="O68" s="160"/>
      <c r="P68" s="160"/>
      <c r="Q68" s="160"/>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60"/>
      <c r="AO68" s="160"/>
      <c r="AP68" s="160"/>
      <c r="AQ68" s="160"/>
      <c r="AR68" s="160"/>
      <c r="AS68" s="160"/>
      <c r="AT68" s="160"/>
      <c r="AU68" s="160"/>
      <c r="AV68" s="160"/>
      <c r="AW68" s="160"/>
      <c r="AX68" s="160"/>
      <c r="AY68" s="160"/>
      <c r="AZ68" s="160"/>
      <c r="BA68" s="160"/>
      <c r="BB68" s="160"/>
      <c r="BC68" s="160"/>
      <c r="BD68" s="160"/>
      <c r="BE68" s="188"/>
      <c r="BF68" s="180"/>
      <c r="BG68" s="180"/>
      <c r="BH68" s="160"/>
      <c r="BI68" s="160"/>
      <c r="BJ68" s="180"/>
      <c r="BK68" s="180"/>
      <c r="BL68" s="180"/>
      <c r="BM68" s="180"/>
      <c r="BN68" s="180"/>
      <c r="BO68" s="228"/>
      <c r="BP68" s="228"/>
      <c r="BQ68" s="228"/>
      <c r="BR68" s="228"/>
      <c r="BS68" s="228"/>
      <c r="BT68" s="228"/>
      <c r="BU68" s="228"/>
      <c r="BV68" s="228"/>
      <c r="BW68" s="228"/>
      <c r="BX68" s="228"/>
      <c r="BY68" s="228"/>
      <c r="BZ68" s="228"/>
      <c r="CA68" s="155"/>
      <c r="CB68" s="155"/>
      <c r="CC68" s="155"/>
      <c r="CD68" s="155"/>
      <c r="CE68" s="151"/>
      <c r="CF68" s="151"/>
      <c r="CG68" s="151"/>
      <c r="CH68" s="151"/>
      <c r="CI68" s="151"/>
    </row>
    <row r="69" customFormat="false" ht="12.75" hidden="false" customHeight="false" outlineLevel="0" collapsed="false">
      <c r="A69" s="160"/>
      <c r="B69" s="160"/>
      <c r="C69" s="160"/>
      <c r="D69" s="187"/>
      <c r="E69" s="187"/>
      <c r="F69" s="160"/>
      <c r="G69" s="160"/>
      <c r="H69" s="160"/>
      <c r="I69" s="160"/>
      <c r="J69" s="160"/>
      <c r="K69" s="160"/>
      <c r="L69" s="160"/>
      <c r="M69" s="160"/>
      <c r="N69" s="160"/>
      <c r="O69" s="160"/>
      <c r="P69" s="160"/>
      <c r="Q69" s="160"/>
      <c r="R69" s="160"/>
      <c r="S69" s="160"/>
      <c r="T69" s="160"/>
      <c r="U69" s="160"/>
      <c r="V69" s="160"/>
      <c r="W69" s="160"/>
      <c r="X69" s="160"/>
      <c r="Y69" s="160"/>
      <c r="Z69" s="160"/>
      <c r="AA69" s="160"/>
      <c r="AB69" s="160"/>
      <c r="AC69" s="160"/>
      <c r="AD69" s="160"/>
      <c r="AE69" s="160"/>
      <c r="AF69" s="160"/>
      <c r="AG69" s="160"/>
      <c r="AH69" s="160"/>
      <c r="AI69" s="160"/>
      <c r="AJ69" s="160"/>
      <c r="AK69" s="160"/>
      <c r="AL69" s="160"/>
      <c r="AM69" s="160"/>
      <c r="AN69" s="160"/>
      <c r="AO69" s="160"/>
      <c r="AP69" s="160"/>
      <c r="AQ69" s="160"/>
      <c r="AR69" s="160"/>
      <c r="AS69" s="160"/>
      <c r="AT69" s="160"/>
      <c r="AU69" s="160"/>
      <c r="AV69" s="160"/>
      <c r="AW69" s="160"/>
      <c r="AX69" s="160"/>
      <c r="AY69" s="160"/>
      <c r="AZ69" s="160"/>
      <c r="BA69" s="160"/>
      <c r="BB69" s="160"/>
      <c r="BC69" s="160"/>
      <c r="BD69" s="160"/>
      <c r="BE69" s="188"/>
      <c r="BF69" s="180"/>
      <c r="BG69" s="180"/>
      <c r="BH69" s="180"/>
      <c r="BI69" s="160"/>
      <c r="BJ69" s="180"/>
      <c r="BK69" s="180"/>
      <c r="BL69" s="180"/>
      <c r="BM69" s="180"/>
      <c r="BN69" s="180"/>
      <c r="BO69" s="228"/>
      <c r="BP69" s="228"/>
      <c r="BQ69" s="228"/>
      <c r="BR69" s="228"/>
      <c r="BS69" s="228"/>
      <c r="BT69" s="228"/>
      <c r="BU69" s="228"/>
      <c r="BV69" s="228"/>
      <c r="BW69" s="228"/>
      <c r="BX69" s="228"/>
      <c r="BY69" s="228"/>
      <c r="BZ69" s="228"/>
      <c r="CA69" s="155"/>
      <c r="CB69" s="155"/>
      <c r="CC69" s="155"/>
      <c r="CD69" s="155"/>
      <c r="CE69" s="151"/>
      <c r="CF69" s="151"/>
      <c r="CG69" s="151"/>
      <c r="CH69" s="151"/>
      <c r="CI69" s="151"/>
    </row>
    <row r="70" customFormat="false" ht="12.75" hidden="false" customHeight="false" outlineLevel="0" collapsed="false">
      <c r="A70" s="160"/>
      <c r="B70" s="160"/>
      <c r="C70" s="160"/>
      <c r="D70" s="187"/>
      <c r="E70" s="187"/>
      <c r="F70" s="160"/>
      <c r="G70" s="160"/>
      <c r="H70" s="160"/>
      <c r="I70" s="160"/>
      <c r="J70" s="160"/>
      <c r="K70" s="160"/>
      <c r="L70" s="160"/>
      <c r="M70" s="160"/>
      <c r="N70" s="160"/>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60"/>
      <c r="AO70" s="160"/>
      <c r="AP70" s="160"/>
      <c r="AQ70" s="160"/>
      <c r="AR70" s="160"/>
      <c r="AS70" s="160"/>
      <c r="AT70" s="160"/>
      <c r="AU70" s="160"/>
      <c r="AV70" s="160"/>
      <c r="AW70" s="160"/>
      <c r="AX70" s="160"/>
      <c r="AY70" s="160"/>
      <c r="AZ70" s="160"/>
      <c r="BA70" s="160"/>
      <c r="BB70" s="160"/>
      <c r="BC70" s="160"/>
      <c r="BD70" s="160"/>
      <c r="BE70" s="188"/>
      <c r="BF70" s="180"/>
      <c r="BG70" s="180"/>
      <c r="BH70" s="160"/>
      <c r="BI70" s="160"/>
      <c r="BJ70" s="180"/>
      <c r="BK70" s="180"/>
      <c r="BL70" s="180"/>
      <c r="BM70" s="180"/>
      <c r="BN70" s="180"/>
      <c r="BO70" s="228"/>
      <c r="BP70" s="228"/>
      <c r="BQ70" s="228"/>
      <c r="BR70" s="228"/>
      <c r="BS70" s="228"/>
      <c r="BT70" s="228"/>
      <c r="BU70" s="228"/>
      <c r="BV70" s="228"/>
      <c r="BW70" s="228"/>
      <c r="BX70" s="228"/>
      <c r="BY70" s="228"/>
      <c r="BZ70" s="228"/>
      <c r="CA70" s="155"/>
      <c r="CB70" s="155"/>
      <c r="CC70" s="155"/>
      <c r="CD70" s="155"/>
      <c r="CE70" s="151"/>
      <c r="CF70" s="151"/>
      <c r="CG70" s="151"/>
      <c r="CH70" s="151"/>
      <c r="CI70" s="151"/>
    </row>
    <row r="71" customFormat="false" ht="12.75" hidden="false" customHeight="false" outlineLevel="0" collapsed="false">
      <c r="A71" s="160"/>
      <c r="B71" s="160"/>
      <c r="C71" s="160"/>
      <c r="D71" s="187"/>
      <c r="E71" s="187"/>
      <c r="F71" s="160"/>
      <c r="G71" s="160"/>
      <c r="H71" s="160"/>
      <c r="I71" s="160"/>
      <c r="J71" s="160"/>
      <c r="K71" s="160"/>
      <c r="L71" s="160"/>
      <c r="M71" s="160"/>
      <c r="N71" s="160"/>
      <c r="O71" s="160"/>
      <c r="P71" s="160"/>
      <c r="Q71" s="160"/>
      <c r="R71" s="160"/>
      <c r="S71" s="160"/>
      <c r="T71" s="160"/>
      <c r="U71" s="160"/>
      <c r="V71" s="160"/>
      <c r="W71" s="160"/>
      <c r="X71" s="160"/>
      <c r="Y71" s="160"/>
      <c r="Z71" s="160"/>
      <c r="AA71" s="160"/>
      <c r="AB71" s="160"/>
      <c r="AC71" s="160"/>
      <c r="AD71" s="160"/>
      <c r="AE71" s="160"/>
      <c r="AF71" s="160"/>
      <c r="AG71" s="160"/>
      <c r="AH71" s="160"/>
      <c r="AI71" s="160"/>
      <c r="AJ71" s="160"/>
      <c r="AK71" s="160"/>
      <c r="AL71" s="160"/>
      <c r="AM71" s="160"/>
      <c r="AN71" s="160"/>
      <c r="AO71" s="160"/>
      <c r="AP71" s="160"/>
      <c r="AQ71" s="160"/>
      <c r="AR71" s="160"/>
      <c r="AS71" s="160"/>
      <c r="AT71" s="160"/>
      <c r="AU71" s="160"/>
      <c r="AV71" s="160"/>
      <c r="AW71" s="160"/>
      <c r="AX71" s="160"/>
      <c r="AY71" s="160"/>
      <c r="AZ71" s="160"/>
      <c r="BA71" s="160"/>
      <c r="BB71" s="160"/>
      <c r="BC71" s="160"/>
      <c r="BD71" s="160"/>
      <c r="BE71" s="188"/>
      <c r="BF71" s="180"/>
      <c r="BG71" s="180"/>
      <c r="BH71" s="180"/>
      <c r="BI71" s="160"/>
      <c r="BJ71" s="180"/>
      <c r="BK71" s="180"/>
      <c r="BL71" s="180"/>
      <c r="BM71" s="180"/>
      <c r="BN71" s="180"/>
      <c r="BO71" s="228"/>
      <c r="BP71" s="228"/>
      <c r="BQ71" s="228"/>
      <c r="BR71" s="228"/>
      <c r="BS71" s="228"/>
      <c r="BT71" s="228"/>
      <c r="BU71" s="228"/>
      <c r="BV71" s="228"/>
      <c r="BW71" s="228"/>
      <c r="BX71" s="228"/>
      <c r="BY71" s="228"/>
      <c r="BZ71" s="228"/>
      <c r="CA71" s="155"/>
      <c r="CB71" s="155"/>
      <c r="CC71" s="155"/>
      <c r="CD71" s="155"/>
      <c r="CE71" s="151"/>
      <c r="CF71" s="151"/>
      <c r="CG71" s="151"/>
      <c r="CH71" s="151"/>
      <c r="CI71" s="151"/>
    </row>
    <row r="72" customFormat="false" ht="12.75" hidden="false" customHeight="false" outlineLevel="0" collapsed="false">
      <c r="A72" s="160"/>
      <c r="B72" s="160"/>
      <c r="C72" s="160"/>
      <c r="D72" s="187"/>
      <c r="E72" s="187"/>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c r="AW72" s="160"/>
      <c r="AX72" s="160"/>
      <c r="AY72" s="160"/>
      <c r="AZ72" s="160"/>
      <c r="BA72" s="160"/>
      <c r="BB72" s="160"/>
      <c r="BC72" s="160"/>
      <c r="BD72" s="160"/>
      <c r="BE72" s="188"/>
      <c r="BF72" s="180"/>
      <c r="BG72" s="180"/>
      <c r="BH72" s="180"/>
      <c r="BI72" s="160"/>
      <c r="BJ72" s="180"/>
      <c r="BK72" s="180"/>
      <c r="BL72" s="180"/>
      <c r="BM72" s="180"/>
      <c r="BN72" s="180"/>
      <c r="BO72" s="228"/>
      <c r="BP72" s="228"/>
      <c r="BQ72" s="228"/>
      <c r="BR72" s="228"/>
      <c r="BS72" s="228"/>
      <c r="BT72" s="228"/>
      <c r="BU72" s="228"/>
      <c r="BV72" s="228"/>
      <c r="BW72" s="228"/>
      <c r="BX72" s="228"/>
      <c r="BY72" s="228"/>
      <c r="BZ72" s="228"/>
      <c r="CA72" s="155"/>
      <c r="CB72" s="155"/>
      <c r="CC72" s="155"/>
      <c r="CD72" s="155"/>
      <c r="CE72" s="151"/>
      <c r="CF72" s="151"/>
      <c r="CG72" s="151"/>
      <c r="CH72" s="151"/>
      <c r="CI72" s="151"/>
    </row>
    <row r="73" customFormat="false" ht="12.75" hidden="false" customHeight="false" outlineLevel="0" collapsed="false">
      <c r="A73" s="160"/>
      <c r="B73" s="160"/>
      <c r="C73" s="160"/>
      <c r="D73" s="187"/>
      <c r="E73" s="187"/>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c r="BB73" s="160"/>
      <c r="BC73" s="160"/>
      <c r="BD73" s="160"/>
      <c r="BE73" s="188"/>
      <c r="BF73" s="180"/>
      <c r="BG73" s="180"/>
      <c r="BH73" s="160"/>
      <c r="BI73" s="160"/>
      <c r="BJ73" s="180"/>
      <c r="BK73" s="180"/>
      <c r="BL73" s="180"/>
      <c r="BM73" s="180"/>
      <c r="BN73" s="180"/>
      <c r="BO73" s="228"/>
      <c r="BP73" s="228"/>
      <c r="BQ73" s="228"/>
      <c r="BR73" s="228"/>
      <c r="BS73" s="228"/>
      <c r="BT73" s="228"/>
      <c r="BU73" s="228"/>
      <c r="BV73" s="228"/>
      <c r="BW73" s="228"/>
      <c r="BX73" s="228"/>
      <c r="BY73" s="228"/>
      <c r="BZ73" s="228"/>
      <c r="CA73" s="155"/>
      <c r="CB73" s="155"/>
      <c r="CC73" s="155"/>
      <c r="CD73" s="155"/>
      <c r="CE73" s="151"/>
      <c r="CF73" s="151"/>
      <c r="CG73" s="151"/>
      <c r="CH73" s="151"/>
      <c r="CI73" s="151"/>
    </row>
    <row r="74" customFormat="false" ht="12.75" hidden="false" customHeight="false" outlineLevel="0" collapsed="false">
      <c r="A74" s="160"/>
      <c r="B74" s="160"/>
      <c r="C74" s="160"/>
      <c r="D74" s="187"/>
      <c r="E74" s="187"/>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c r="BB74" s="160"/>
      <c r="BC74" s="160"/>
      <c r="BD74" s="160"/>
      <c r="BE74" s="188"/>
      <c r="BF74" s="180"/>
      <c r="BG74" s="180"/>
      <c r="BH74" s="160"/>
      <c r="BI74" s="160"/>
      <c r="BJ74" s="180"/>
      <c r="BK74" s="180"/>
      <c r="BL74" s="180"/>
      <c r="BM74" s="180"/>
      <c r="BN74" s="180"/>
      <c r="BO74" s="228"/>
      <c r="BP74" s="228"/>
      <c r="BQ74" s="228"/>
      <c r="BR74" s="228"/>
      <c r="BS74" s="228"/>
      <c r="BT74" s="228"/>
      <c r="BU74" s="228"/>
      <c r="BV74" s="228"/>
      <c r="BW74" s="228"/>
      <c r="BX74" s="228"/>
      <c r="BY74" s="228"/>
      <c r="BZ74" s="228"/>
      <c r="CA74" s="155"/>
      <c r="CB74" s="155"/>
      <c r="CC74" s="155"/>
      <c r="CD74" s="155"/>
      <c r="CE74" s="151"/>
      <c r="CF74" s="151"/>
      <c r="CG74" s="151"/>
      <c r="CH74" s="151"/>
      <c r="CI74" s="151"/>
    </row>
    <row r="75" customFormat="false" ht="12.75" hidden="false" customHeight="false" outlineLevel="0" collapsed="false">
      <c r="A75" s="160"/>
      <c r="B75" s="160"/>
      <c r="C75" s="160"/>
      <c r="D75" s="187"/>
      <c r="E75" s="187"/>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c r="BB75" s="160"/>
      <c r="BC75" s="160"/>
      <c r="BD75" s="160"/>
      <c r="BE75" s="188"/>
      <c r="BF75" s="180"/>
      <c r="BG75" s="180"/>
      <c r="BH75" s="160"/>
      <c r="BI75" s="160"/>
      <c r="BJ75" s="180"/>
      <c r="BK75" s="180"/>
      <c r="BL75" s="180"/>
      <c r="BM75" s="180"/>
      <c r="BN75" s="180"/>
      <c r="BO75" s="228"/>
      <c r="BP75" s="228"/>
      <c r="BQ75" s="228"/>
      <c r="BR75" s="228"/>
      <c r="BS75" s="228"/>
      <c r="BT75" s="228"/>
      <c r="BU75" s="228"/>
      <c r="BV75" s="228"/>
      <c r="BW75" s="228"/>
      <c r="BX75" s="228"/>
      <c r="BY75" s="228"/>
      <c r="BZ75" s="228"/>
      <c r="CA75" s="155"/>
      <c r="CB75" s="155"/>
      <c r="CC75" s="155"/>
      <c r="CD75" s="155"/>
      <c r="CE75" s="151"/>
      <c r="CF75" s="151"/>
      <c r="CG75" s="151"/>
      <c r="CH75" s="151"/>
      <c r="CI75" s="151"/>
    </row>
    <row r="76" customFormat="false" ht="12.75" hidden="false" customHeight="false" outlineLevel="0" collapsed="false">
      <c r="A76" s="160"/>
      <c r="B76" s="160"/>
      <c r="C76" s="160"/>
      <c r="D76" s="187"/>
      <c r="E76" s="187"/>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c r="BB76" s="160"/>
      <c r="BC76" s="160"/>
      <c r="BD76" s="160"/>
      <c r="BE76" s="188"/>
      <c r="BF76" s="180"/>
      <c r="BG76" s="180"/>
      <c r="BH76" s="160"/>
      <c r="BI76" s="160"/>
      <c r="BJ76" s="180"/>
      <c r="BK76" s="180"/>
      <c r="BL76" s="180"/>
      <c r="BM76" s="180"/>
      <c r="BN76" s="180"/>
      <c r="BO76" s="228"/>
      <c r="BP76" s="228"/>
      <c r="BQ76" s="228"/>
      <c r="BR76" s="228"/>
      <c r="BS76" s="228"/>
      <c r="BT76" s="228"/>
      <c r="BU76" s="228"/>
      <c r="BV76" s="228"/>
      <c r="BW76" s="228"/>
      <c r="BX76" s="228"/>
      <c r="BY76" s="228"/>
      <c r="BZ76" s="228"/>
      <c r="CA76" s="155"/>
      <c r="CB76" s="155"/>
      <c r="CC76" s="155"/>
      <c r="CD76" s="155"/>
      <c r="CE76" s="151"/>
      <c r="CF76" s="151"/>
      <c r="CG76" s="151"/>
      <c r="CH76" s="151"/>
      <c r="CI76" s="151"/>
    </row>
    <row r="77" customFormat="false" ht="12.75" hidden="false" customHeight="false" outlineLevel="0" collapsed="false">
      <c r="A77" s="160"/>
      <c r="B77" s="160"/>
      <c r="C77" s="160"/>
      <c r="D77" s="187"/>
      <c r="E77" s="187"/>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c r="BB77" s="160"/>
      <c r="BC77" s="160"/>
      <c r="BD77" s="160"/>
      <c r="BE77" s="188"/>
      <c r="BF77" s="180"/>
      <c r="BG77" s="180"/>
      <c r="BH77" s="160"/>
      <c r="BI77" s="160"/>
      <c r="BJ77" s="180"/>
      <c r="BK77" s="180"/>
      <c r="BL77" s="180"/>
      <c r="BM77" s="180"/>
      <c r="BN77" s="180"/>
      <c r="BO77" s="228"/>
      <c r="BP77" s="228"/>
      <c r="BQ77" s="228"/>
      <c r="BR77" s="228"/>
      <c r="BS77" s="228"/>
      <c r="BT77" s="228"/>
      <c r="BU77" s="228"/>
      <c r="BV77" s="228"/>
      <c r="BW77" s="228"/>
      <c r="BX77" s="228"/>
      <c r="BY77" s="228"/>
      <c r="BZ77" s="228"/>
      <c r="CA77" s="155"/>
      <c r="CB77" s="155"/>
      <c r="CC77" s="155"/>
      <c r="CD77" s="155"/>
      <c r="CE77" s="151"/>
      <c r="CF77" s="151"/>
      <c r="CG77" s="151"/>
      <c r="CH77" s="151"/>
      <c r="CI77" s="151"/>
    </row>
    <row r="78" customFormat="false" ht="12.75" hidden="false" customHeight="false" outlineLevel="0" collapsed="false">
      <c r="A78" s="160"/>
      <c r="B78" s="160"/>
      <c r="C78" s="160"/>
      <c r="D78" s="187"/>
      <c r="E78" s="187"/>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c r="BB78" s="160"/>
      <c r="BC78" s="160"/>
      <c r="BD78" s="160"/>
      <c r="BE78" s="188"/>
      <c r="BF78" s="180"/>
      <c r="BG78" s="180"/>
      <c r="BH78" s="180"/>
      <c r="BI78" s="160"/>
      <c r="BJ78" s="180"/>
      <c r="BK78" s="180"/>
      <c r="BL78" s="180"/>
      <c r="BM78" s="180"/>
      <c r="BN78" s="180"/>
      <c r="BO78" s="228"/>
      <c r="BP78" s="228"/>
      <c r="BQ78" s="228"/>
      <c r="BR78" s="228"/>
      <c r="BS78" s="228"/>
      <c r="BT78" s="228"/>
      <c r="BU78" s="228"/>
      <c r="BV78" s="228"/>
      <c r="BW78" s="228"/>
      <c r="BX78" s="228"/>
      <c r="BY78" s="228"/>
      <c r="BZ78" s="228"/>
      <c r="CA78" s="155"/>
      <c r="CB78" s="155"/>
      <c r="CC78" s="155"/>
      <c r="CD78" s="155"/>
      <c r="CE78" s="151"/>
      <c r="CF78" s="151"/>
      <c r="CG78" s="151"/>
      <c r="CH78" s="151"/>
      <c r="CI78" s="151"/>
    </row>
    <row r="79" customFormat="false" ht="12.75" hidden="false" customHeight="false" outlineLevel="0" collapsed="false">
      <c r="A79" s="160"/>
      <c r="B79" s="160"/>
      <c r="C79" s="160"/>
      <c r="D79" s="187"/>
      <c r="E79" s="187"/>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c r="BB79" s="160"/>
      <c r="BC79" s="160"/>
      <c r="BD79" s="160"/>
      <c r="BE79" s="188"/>
      <c r="BF79" s="180"/>
      <c r="BG79" s="180"/>
      <c r="BH79" s="180"/>
      <c r="BI79" s="160"/>
      <c r="BJ79" s="180"/>
      <c r="BK79" s="180"/>
      <c r="BL79" s="180"/>
      <c r="BM79" s="180"/>
      <c r="BN79" s="180"/>
      <c r="BO79" s="228"/>
      <c r="BP79" s="228"/>
      <c r="BQ79" s="228"/>
      <c r="BR79" s="228"/>
      <c r="BS79" s="228"/>
      <c r="BT79" s="228"/>
      <c r="BU79" s="228"/>
      <c r="BV79" s="228"/>
      <c r="BW79" s="228"/>
      <c r="BX79" s="228"/>
      <c r="BY79" s="228"/>
      <c r="BZ79" s="228"/>
      <c r="CA79" s="155"/>
      <c r="CB79" s="155"/>
      <c r="CC79" s="155"/>
      <c r="CD79" s="155"/>
      <c r="CE79" s="151"/>
      <c r="CF79" s="151"/>
      <c r="CG79" s="151"/>
      <c r="CH79" s="151"/>
      <c r="CI79" s="151"/>
    </row>
    <row r="80" customFormat="false" ht="12.75" hidden="false" customHeight="false" outlineLevel="0" collapsed="false">
      <c r="A80" s="160"/>
      <c r="B80" s="160"/>
      <c r="C80" s="160"/>
      <c r="D80" s="187"/>
      <c r="E80" s="187"/>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c r="BB80" s="160"/>
      <c r="BC80" s="160"/>
      <c r="BD80" s="160"/>
      <c r="BE80" s="188"/>
      <c r="BF80" s="180"/>
      <c r="BG80" s="180"/>
      <c r="BH80" s="180"/>
      <c r="BI80" s="160"/>
      <c r="BJ80" s="180"/>
      <c r="BK80" s="180"/>
      <c r="BL80" s="180"/>
      <c r="BM80" s="180"/>
      <c r="BN80" s="180"/>
      <c r="BO80" s="228"/>
      <c r="BP80" s="228"/>
      <c r="BQ80" s="228"/>
      <c r="BR80" s="228"/>
      <c r="BS80" s="228"/>
      <c r="BT80" s="228"/>
      <c r="BU80" s="228"/>
      <c r="BV80" s="228"/>
      <c r="BW80" s="228"/>
      <c r="BX80" s="228"/>
      <c r="BY80" s="228"/>
      <c r="BZ80" s="228"/>
      <c r="CA80" s="155"/>
      <c r="CB80" s="155"/>
      <c r="CC80" s="155"/>
      <c r="CD80" s="155"/>
      <c r="CE80" s="151"/>
      <c r="CF80" s="151"/>
      <c r="CG80" s="151"/>
      <c r="CH80" s="151"/>
      <c r="CI80" s="151"/>
    </row>
    <row r="81" customFormat="false" ht="12.75" hidden="false" customHeight="false" outlineLevel="0" collapsed="false">
      <c r="A81" s="160"/>
      <c r="B81" s="160"/>
      <c r="C81" s="160"/>
      <c r="D81" s="187"/>
      <c r="E81" s="187"/>
      <c r="F81" s="160"/>
      <c r="G81" s="160"/>
      <c r="H81" s="160"/>
      <c r="I81" s="160"/>
      <c r="J81" s="160"/>
      <c r="K81" s="160"/>
      <c r="L81" s="160"/>
      <c r="M81" s="160"/>
      <c r="N81" s="160"/>
      <c r="O81" s="160"/>
      <c r="P81" s="160"/>
      <c r="Q81" s="160"/>
      <c r="R81" s="160"/>
      <c r="S81" s="160"/>
      <c r="T81" s="160"/>
      <c r="U81" s="160"/>
      <c r="V81" s="160"/>
      <c r="W81" s="160"/>
      <c r="X81" s="160"/>
      <c r="Y81" s="160"/>
      <c r="Z81" s="160"/>
      <c r="AA81" s="160"/>
      <c r="AB81" s="160"/>
      <c r="AC81" s="160"/>
      <c r="AD81" s="160"/>
      <c r="AE81" s="160"/>
      <c r="AF81" s="160"/>
      <c r="AG81" s="160"/>
      <c r="AH81" s="160"/>
      <c r="AI81" s="160"/>
      <c r="AJ81" s="160"/>
      <c r="AK81" s="160"/>
      <c r="AL81" s="160"/>
      <c r="AM81" s="160"/>
      <c r="AN81" s="160"/>
      <c r="AO81" s="160"/>
      <c r="AP81" s="160"/>
      <c r="AQ81" s="160"/>
      <c r="AR81" s="160"/>
      <c r="AS81" s="160"/>
      <c r="AT81" s="160"/>
      <c r="AU81" s="160"/>
      <c r="AV81" s="160"/>
      <c r="AW81" s="160"/>
      <c r="AX81" s="160"/>
      <c r="AY81" s="160"/>
      <c r="AZ81" s="160"/>
      <c r="BA81" s="160"/>
      <c r="BB81" s="160"/>
      <c r="BC81" s="160"/>
      <c r="BD81" s="160"/>
      <c r="BE81" s="188"/>
      <c r="BF81" s="180"/>
      <c r="BG81" s="180"/>
      <c r="BH81" s="160"/>
      <c r="BI81" s="160"/>
      <c r="BJ81" s="180"/>
      <c r="BK81" s="180"/>
      <c r="BL81" s="180"/>
      <c r="BM81" s="180"/>
      <c r="BN81" s="180"/>
      <c r="BO81" s="228"/>
      <c r="BP81" s="228"/>
      <c r="BQ81" s="228"/>
      <c r="BR81" s="228"/>
      <c r="BS81" s="228"/>
      <c r="BT81" s="228"/>
      <c r="BU81" s="228"/>
      <c r="BV81" s="228"/>
      <c r="BW81" s="228"/>
      <c r="BX81" s="228"/>
      <c r="BY81" s="228"/>
      <c r="BZ81" s="228"/>
      <c r="CA81" s="155"/>
      <c r="CB81" s="155"/>
      <c r="CC81" s="155"/>
      <c r="CD81" s="155"/>
      <c r="CE81" s="151"/>
      <c r="CF81" s="151"/>
      <c r="CG81" s="151"/>
      <c r="CH81" s="151"/>
      <c r="CI81" s="151"/>
    </row>
    <row r="82" customFormat="false" ht="12.75" hidden="false" customHeight="false" outlineLevel="0" collapsed="false">
      <c r="A82" s="160"/>
      <c r="B82" s="160"/>
      <c r="C82" s="160"/>
      <c r="D82" s="187"/>
      <c r="E82" s="187"/>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60"/>
      <c r="AO82" s="160"/>
      <c r="AP82" s="160"/>
      <c r="AQ82" s="160"/>
      <c r="AR82" s="160"/>
      <c r="AS82" s="160"/>
      <c r="AT82" s="160"/>
      <c r="AU82" s="160"/>
      <c r="AV82" s="160"/>
      <c r="AW82" s="160"/>
      <c r="AX82" s="160"/>
      <c r="AY82" s="160"/>
      <c r="AZ82" s="160"/>
      <c r="BA82" s="160"/>
      <c r="BB82" s="160"/>
      <c r="BC82" s="160"/>
      <c r="BD82" s="160"/>
      <c r="BE82" s="188"/>
      <c r="BF82" s="180"/>
      <c r="BG82" s="180"/>
      <c r="BH82" s="180"/>
      <c r="BI82" s="160"/>
      <c r="BJ82" s="180"/>
      <c r="BK82" s="180"/>
      <c r="BL82" s="180"/>
      <c r="BM82" s="180"/>
      <c r="BN82" s="180"/>
      <c r="BO82" s="228"/>
      <c r="BP82" s="228"/>
      <c r="BQ82" s="228"/>
      <c r="BR82" s="228"/>
      <c r="BS82" s="228"/>
      <c r="BT82" s="228"/>
      <c r="BU82" s="228"/>
      <c r="BV82" s="228"/>
      <c r="BW82" s="228"/>
      <c r="BX82" s="228"/>
      <c r="BY82" s="228"/>
      <c r="BZ82" s="228"/>
      <c r="CA82" s="155"/>
      <c r="CB82" s="155"/>
      <c r="CC82" s="155"/>
      <c r="CD82" s="155"/>
      <c r="CE82" s="151"/>
      <c r="CF82" s="151"/>
      <c r="CG82" s="151"/>
      <c r="CH82" s="151"/>
      <c r="CI82" s="151"/>
    </row>
    <row r="83" customFormat="false" ht="12.75" hidden="false" customHeight="false" outlineLevel="0" collapsed="false">
      <c r="A83" s="160"/>
      <c r="B83" s="160"/>
      <c r="C83" s="160"/>
      <c r="D83" s="187"/>
      <c r="E83" s="187"/>
      <c r="F83" s="160"/>
      <c r="G83" s="160"/>
      <c r="H83" s="160"/>
      <c r="I83" s="160"/>
      <c r="J83" s="160"/>
      <c r="K83" s="160"/>
      <c r="L83" s="160"/>
      <c r="M83" s="160"/>
      <c r="N83" s="160"/>
      <c r="O83" s="160"/>
      <c r="P83" s="160"/>
      <c r="Q83" s="160"/>
      <c r="R83" s="160"/>
      <c r="S83" s="160"/>
      <c r="T83" s="160"/>
      <c r="U83" s="160"/>
      <c r="V83" s="160"/>
      <c r="W83" s="160"/>
      <c r="X83" s="160"/>
      <c r="Y83" s="160"/>
      <c r="Z83" s="160"/>
      <c r="AA83" s="160"/>
      <c r="AB83" s="160"/>
      <c r="AC83" s="160"/>
      <c r="AD83" s="160"/>
      <c r="AE83" s="160"/>
      <c r="AF83" s="160"/>
      <c r="AG83" s="160"/>
      <c r="AH83" s="160"/>
      <c r="AI83" s="160"/>
      <c r="AJ83" s="160"/>
      <c r="AK83" s="160"/>
      <c r="AL83" s="160"/>
      <c r="AM83" s="160"/>
      <c r="AN83" s="160"/>
      <c r="AO83" s="160"/>
      <c r="AP83" s="160"/>
      <c r="AQ83" s="160"/>
      <c r="AR83" s="160"/>
      <c r="AS83" s="160"/>
      <c r="AT83" s="160"/>
      <c r="AU83" s="160"/>
      <c r="AV83" s="160"/>
      <c r="AW83" s="160"/>
      <c r="AX83" s="160"/>
      <c r="AY83" s="160"/>
      <c r="AZ83" s="160"/>
      <c r="BA83" s="160"/>
      <c r="BB83" s="160"/>
      <c r="BC83" s="160"/>
      <c r="BD83" s="160"/>
      <c r="BE83" s="188"/>
      <c r="BF83" s="180"/>
      <c r="BG83" s="180"/>
      <c r="BH83" s="180"/>
      <c r="BI83" s="160"/>
      <c r="BJ83" s="180"/>
      <c r="BK83" s="180"/>
      <c r="BL83" s="180"/>
      <c r="BM83" s="180"/>
      <c r="BN83" s="180"/>
      <c r="BO83" s="228"/>
      <c r="BP83" s="228"/>
      <c r="BQ83" s="228"/>
      <c r="BR83" s="228"/>
      <c r="BS83" s="228"/>
      <c r="BT83" s="228"/>
      <c r="BU83" s="228"/>
      <c r="BV83" s="228"/>
      <c r="BW83" s="228"/>
      <c r="BX83" s="228"/>
      <c r="BY83" s="228"/>
      <c r="BZ83" s="228"/>
      <c r="CA83" s="155"/>
      <c r="CB83" s="155"/>
      <c r="CC83" s="155"/>
      <c r="CD83" s="155"/>
      <c r="CE83" s="151"/>
      <c r="CF83" s="151"/>
      <c r="CG83" s="151"/>
      <c r="CH83" s="151"/>
      <c r="CI83" s="151"/>
    </row>
    <row r="84" customFormat="false" ht="12.75" hidden="false" customHeight="false" outlineLevel="0" collapsed="false">
      <c r="A84" s="160"/>
      <c r="B84" s="160"/>
      <c r="C84" s="160"/>
      <c r="D84" s="187"/>
      <c r="E84" s="187"/>
      <c r="F84" s="160"/>
      <c r="G84" s="160"/>
      <c r="H84" s="160"/>
      <c r="I84" s="160"/>
      <c r="J84" s="160"/>
      <c r="K84" s="160"/>
      <c r="L84" s="160"/>
      <c r="M84" s="160"/>
      <c r="N84" s="160"/>
      <c r="O84" s="160"/>
      <c r="P84" s="160"/>
      <c r="Q84" s="160"/>
      <c r="R84" s="160"/>
      <c r="S84" s="160"/>
      <c r="T84" s="160"/>
      <c r="U84" s="160"/>
      <c r="V84" s="160"/>
      <c r="W84" s="160"/>
      <c r="X84" s="160"/>
      <c r="Y84" s="160"/>
      <c r="Z84" s="160"/>
      <c r="AA84" s="160"/>
      <c r="AB84" s="160"/>
      <c r="AC84" s="160"/>
      <c r="AD84" s="160"/>
      <c r="AE84" s="160"/>
      <c r="AF84" s="160"/>
      <c r="AG84" s="160"/>
      <c r="AH84" s="160"/>
      <c r="AI84" s="160"/>
      <c r="AJ84" s="160"/>
      <c r="AK84" s="160"/>
      <c r="AL84" s="160"/>
      <c r="AM84" s="160"/>
      <c r="AN84" s="160"/>
      <c r="AO84" s="160"/>
      <c r="AP84" s="160"/>
      <c r="AQ84" s="160"/>
      <c r="AR84" s="160"/>
      <c r="AS84" s="160"/>
      <c r="AT84" s="160"/>
      <c r="AU84" s="160"/>
      <c r="AV84" s="160"/>
      <c r="AW84" s="160"/>
      <c r="AX84" s="160"/>
      <c r="AY84" s="160"/>
      <c r="AZ84" s="160"/>
      <c r="BA84" s="160"/>
      <c r="BB84" s="160"/>
      <c r="BC84" s="160"/>
      <c r="BD84" s="160"/>
      <c r="BE84" s="188"/>
      <c r="BF84" s="180"/>
      <c r="BG84" s="180"/>
      <c r="BH84" s="160"/>
      <c r="BI84" s="160"/>
      <c r="BJ84" s="180"/>
      <c r="BK84" s="180"/>
      <c r="BL84" s="180"/>
      <c r="BM84" s="180"/>
      <c r="BN84" s="180"/>
      <c r="BO84" s="228"/>
      <c r="BP84" s="228"/>
      <c r="BQ84" s="228"/>
      <c r="BR84" s="228"/>
      <c r="BS84" s="228"/>
      <c r="BT84" s="228"/>
      <c r="BU84" s="228"/>
      <c r="BV84" s="228"/>
      <c r="BW84" s="228"/>
      <c r="BX84" s="228"/>
      <c r="BY84" s="228"/>
      <c r="BZ84" s="228"/>
      <c r="CA84" s="155"/>
      <c r="CB84" s="155"/>
      <c r="CC84" s="155"/>
      <c r="CD84" s="155"/>
      <c r="CE84" s="151"/>
      <c r="CF84" s="151"/>
      <c r="CG84" s="151"/>
      <c r="CH84" s="151"/>
      <c r="CI84" s="151"/>
    </row>
    <row r="85" customFormat="false" ht="12.75" hidden="false" customHeight="false" outlineLevel="0" collapsed="false">
      <c r="A85" s="160"/>
      <c r="B85" s="160"/>
      <c r="C85" s="160"/>
      <c r="D85" s="187"/>
      <c r="E85" s="187"/>
      <c r="F85" s="160"/>
      <c r="G85" s="160"/>
      <c r="H85" s="160"/>
      <c r="I85" s="160"/>
      <c r="J85" s="160"/>
      <c r="K85" s="160"/>
      <c r="L85" s="160"/>
      <c r="M85" s="160"/>
      <c r="N85" s="160"/>
      <c r="O85" s="160"/>
      <c r="P85" s="160"/>
      <c r="Q85" s="160"/>
      <c r="R85" s="160"/>
      <c r="S85" s="160"/>
      <c r="T85" s="160"/>
      <c r="U85" s="160"/>
      <c r="V85" s="160"/>
      <c r="W85" s="160"/>
      <c r="X85" s="160"/>
      <c r="Y85" s="160"/>
      <c r="Z85" s="160"/>
      <c r="AA85" s="160"/>
      <c r="AB85" s="160"/>
      <c r="AC85" s="160"/>
      <c r="AD85" s="160"/>
      <c r="AE85" s="160"/>
      <c r="AF85" s="160"/>
      <c r="AG85" s="160"/>
      <c r="AH85" s="160"/>
      <c r="AI85" s="160"/>
      <c r="AJ85" s="160"/>
      <c r="AK85" s="160"/>
      <c r="AL85" s="160"/>
      <c r="AM85" s="160"/>
      <c r="AN85" s="160"/>
      <c r="AO85" s="160"/>
      <c r="AP85" s="160"/>
      <c r="AQ85" s="160"/>
      <c r="AR85" s="160"/>
      <c r="AS85" s="160"/>
      <c r="AT85" s="160"/>
      <c r="AU85" s="160"/>
      <c r="AV85" s="160"/>
      <c r="AW85" s="160"/>
      <c r="AX85" s="160"/>
      <c r="AY85" s="160"/>
      <c r="AZ85" s="160"/>
      <c r="BA85" s="160"/>
      <c r="BB85" s="160"/>
      <c r="BC85" s="160"/>
      <c r="BD85" s="160"/>
      <c r="BE85" s="188"/>
      <c r="BF85" s="180"/>
      <c r="BG85" s="180"/>
      <c r="BH85" s="180"/>
      <c r="BI85" s="160"/>
      <c r="BJ85" s="180"/>
      <c r="BK85" s="180"/>
      <c r="BL85" s="180"/>
      <c r="BM85" s="180"/>
      <c r="BN85" s="180"/>
      <c r="BO85" s="228"/>
      <c r="BP85" s="228"/>
      <c r="BQ85" s="228"/>
      <c r="BR85" s="228"/>
      <c r="BS85" s="228"/>
      <c r="BT85" s="228"/>
      <c r="BU85" s="228"/>
      <c r="BV85" s="228"/>
      <c r="BW85" s="228"/>
      <c r="BX85" s="228"/>
      <c r="BY85" s="228"/>
      <c r="BZ85" s="228"/>
      <c r="CA85" s="155"/>
      <c r="CB85" s="155"/>
      <c r="CC85" s="155"/>
      <c r="CD85" s="155"/>
      <c r="CE85" s="151"/>
      <c r="CF85" s="151"/>
      <c r="CG85" s="151"/>
      <c r="CH85" s="151"/>
      <c r="CI85" s="151"/>
    </row>
    <row r="86" customFormat="false" ht="12.75" hidden="false" customHeight="false" outlineLevel="0" collapsed="false">
      <c r="A86" s="160"/>
      <c r="B86" s="160"/>
      <c r="C86" s="160"/>
      <c r="D86" s="187"/>
      <c r="E86" s="187"/>
      <c r="F86" s="160"/>
      <c r="G86" s="160"/>
      <c r="H86" s="160"/>
      <c r="I86" s="160"/>
      <c r="J86" s="160"/>
      <c r="K86" s="160"/>
      <c r="L86" s="160"/>
      <c r="M86" s="160"/>
      <c r="N86" s="160"/>
      <c r="O86" s="160"/>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60"/>
      <c r="AO86" s="160"/>
      <c r="AP86" s="160"/>
      <c r="AQ86" s="160"/>
      <c r="AR86" s="160"/>
      <c r="AS86" s="160"/>
      <c r="AT86" s="160"/>
      <c r="AU86" s="160"/>
      <c r="AV86" s="160"/>
      <c r="AW86" s="160"/>
      <c r="AX86" s="160"/>
      <c r="AY86" s="160"/>
      <c r="AZ86" s="160"/>
      <c r="BA86" s="160"/>
      <c r="BB86" s="160"/>
      <c r="BC86" s="160"/>
      <c r="BD86" s="160"/>
      <c r="BE86" s="188"/>
      <c r="BF86" s="180"/>
      <c r="BG86" s="180"/>
      <c r="BH86" s="160"/>
      <c r="BI86" s="160"/>
      <c r="BJ86" s="180"/>
      <c r="BK86" s="180"/>
      <c r="BL86" s="180"/>
      <c r="BM86" s="180"/>
      <c r="BN86" s="180"/>
      <c r="BO86" s="228"/>
      <c r="BP86" s="228"/>
      <c r="BQ86" s="228"/>
      <c r="BR86" s="228"/>
      <c r="BS86" s="228"/>
      <c r="BT86" s="228"/>
      <c r="BU86" s="228"/>
      <c r="BV86" s="228"/>
      <c r="BW86" s="228"/>
      <c r="BX86" s="228"/>
      <c r="BY86" s="228"/>
      <c r="BZ86" s="228"/>
      <c r="CA86" s="155"/>
      <c r="CB86" s="155"/>
      <c r="CC86" s="155"/>
      <c r="CD86" s="155"/>
      <c r="CE86" s="151"/>
      <c r="CF86" s="151"/>
      <c r="CG86" s="151"/>
      <c r="CH86" s="151"/>
      <c r="CI86" s="151"/>
    </row>
    <row r="87" customFormat="false" ht="12.75" hidden="false" customHeight="false" outlineLevel="0" collapsed="false">
      <c r="A87" s="160"/>
      <c r="B87" s="160"/>
      <c r="C87" s="160"/>
      <c r="D87" s="187"/>
      <c r="E87" s="187"/>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c r="AJ87" s="160"/>
      <c r="AK87" s="160"/>
      <c r="AL87" s="160"/>
      <c r="AM87" s="160"/>
      <c r="AN87" s="160"/>
      <c r="AO87" s="160"/>
      <c r="AP87" s="160"/>
      <c r="AQ87" s="160"/>
      <c r="AR87" s="160"/>
      <c r="AS87" s="160"/>
      <c r="AT87" s="160"/>
      <c r="AU87" s="160"/>
      <c r="AV87" s="160"/>
      <c r="AW87" s="160"/>
      <c r="AX87" s="160"/>
      <c r="AY87" s="160"/>
      <c r="AZ87" s="160"/>
      <c r="BA87" s="160"/>
      <c r="BB87" s="160"/>
      <c r="BC87" s="160"/>
      <c r="BD87" s="160"/>
      <c r="BE87" s="188"/>
      <c r="BF87" s="180"/>
      <c r="BG87" s="180"/>
      <c r="BH87" s="180"/>
      <c r="BI87" s="160"/>
      <c r="BJ87" s="180"/>
      <c r="BK87" s="180"/>
      <c r="BL87" s="180"/>
      <c r="BM87" s="180"/>
      <c r="BN87" s="180"/>
      <c r="BO87" s="228"/>
      <c r="BP87" s="228"/>
      <c r="BQ87" s="228"/>
      <c r="BR87" s="228"/>
      <c r="BS87" s="228"/>
      <c r="BT87" s="228"/>
      <c r="BU87" s="228"/>
      <c r="BV87" s="228"/>
      <c r="BW87" s="228"/>
      <c r="BX87" s="228"/>
      <c r="BY87" s="228"/>
      <c r="BZ87" s="228"/>
      <c r="CA87" s="155"/>
      <c r="CB87" s="155"/>
      <c r="CC87" s="155"/>
      <c r="CD87" s="155"/>
      <c r="CE87" s="151"/>
      <c r="CF87" s="151"/>
      <c r="CG87" s="151"/>
      <c r="CH87" s="151"/>
      <c r="CI87" s="151"/>
    </row>
    <row r="88" customFormat="false" ht="12.75" hidden="false" customHeight="false" outlineLevel="0" collapsed="false">
      <c r="A88" s="160"/>
      <c r="B88" s="160"/>
      <c r="C88" s="160"/>
      <c r="D88" s="187"/>
      <c r="E88" s="187"/>
      <c r="F88" s="160"/>
      <c r="G88" s="160"/>
      <c r="H88" s="160"/>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88"/>
      <c r="BF88" s="180"/>
      <c r="BG88" s="180"/>
      <c r="BH88" s="180"/>
      <c r="BI88" s="160"/>
      <c r="BJ88" s="180"/>
      <c r="BK88" s="180"/>
      <c r="BL88" s="180"/>
      <c r="BM88" s="180"/>
      <c r="BN88" s="180"/>
      <c r="BO88" s="228"/>
      <c r="BP88" s="228"/>
      <c r="BQ88" s="228"/>
      <c r="BR88" s="228"/>
      <c r="BS88" s="228"/>
      <c r="BT88" s="228"/>
      <c r="BU88" s="228"/>
      <c r="BV88" s="228"/>
      <c r="BW88" s="228"/>
      <c r="BX88" s="228"/>
      <c r="BY88" s="228"/>
      <c r="BZ88" s="228"/>
      <c r="CA88" s="155"/>
      <c r="CB88" s="155"/>
      <c r="CC88" s="155"/>
      <c r="CD88" s="155"/>
      <c r="CE88" s="151"/>
      <c r="CF88" s="151"/>
      <c r="CG88" s="151"/>
      <c r="CH88" s="151"/>
      <c r="CI88" s="151"/>
    </row>
    <row r="89" customFormat="false" ht="12.75" hidden="false" customHeight="false" outlineLevel="0" collapsed="false">
      <c r="A89" s="160"/>
      <c r="B89" s="160"/>
      <c r="C89" s="160"/>
      <c r="D89" s="187"/>
      <c r="E89" s="187"/>
      <c r="F89" s="160"/>
      <c r="G89" s="160"/>
      <c r="H89" s="160"/>
      <c r="I89" s="160"/>
      <c r="J89" s="160"/>
      <c r="K89" s="160"/>
      <c r="L89" s="160"/>
      <c r="M89" s="160"/>
      <c r="N89" s="160"/>
      <c r="O89" s="160"/>
      <c r="P89" s="160"/>
      <c r="Q89" s="160"/>
      <c r="R89" s="160"/>
      <c r="S89" s="160"/>
      <c r="T89" s="160"/>
      <c r="U89" s="160"/>
      <c r="V89" s="160"/>
      <c r="W89" s="160"/>
      <c r="X89" s="160"/>
      <c r="Y89" s="160"/>
      <c r="Z89" s="160"/>
      <c r="AA89" s="160"/>
      <c r="AB89" s="160"/>
      <c r="AC89" s="160"/>
      <c r="AD89" s="160"/>
      <c r="AE89" s="160"/>
      <c r="AF89" s="160"/>
      <c r="AG89" s="160"/>
      <c r="AH89" s="160"/>
      <c r="AI89" s="160"/>
      <c r="AJ89" s="160"/>
      <c r="AK89" s="160"/>
      <c r="AL89" s="160"/>
      <c r="AM89" s="160"/>
      <c r="AN89" s="160"/>
      <c r="AO89" s="160"/>
      <c r="AP89" s="160"/>
      <c r="AQ89" s="160"/>
      <c r="AR89" s="160"/>
      <c r="AS89" s="160"/>
      <c r="AT89" s="160"/>
      <c r="AU89" s="160"/>
      <c r="AV89" s="160"/>
      <c r="AW89" s="160"/>
      <c r="AX89" s="160"/>
      <c r="AY89" s="160"/>
      <c r="AZ89" s="160"/>
      <c r="BA89" s="160"/>
      <c r="BB89" s="160"/>
      <c r="BC89" s="160"/>
      <c r="BD89" s="160"/>
      <c r="BE89" s="188"/>
      <c r="BF89" s="180"/>
      <c r="BG89" s="180"/>
      <c r="BH89" s="160"/>
      <c r="BI89" s="160"/>
      <c r="BJ89" s="180"/>
      <c r="BK89" s="180"/>
      <c r="BL89" s="180"/>
      <c r="BM89" s="180"/>
      <c r="BN89" s="180"/>
      <c r="BO89" s="228"/>
      <c r="BP89" s="228"/>
      <c r="BQ89" s="228"/>
      <c r="BR89" s="228"/>
      <c r="BS89" s="228"/>
      <c r="BT89" s="228"/>
      <c r="BU89" s="228"/>
      <c r="BV89" s="228"/>
      <c r="BW89" s="228"/>
      <c r="BX89" s="228"/>
      <c r="BY89" s="228"/>
      <c r="BZ89" s="228"/>
      <c r="CA89" s="155"/>
      <c r="CB89" s="155"/>
      <c r="CC89" s="155"/>
      <c r="CD89" s="155"/>
      <c r="CE89" s="151"/>
      <c r="CF89" s="151"/>
      <c r="CG89" s="151"/>
      <c r="CH89" s="151"/>
      <c r="CI89" s="151"/>
    </row>
    <row r="90" customFormat="false" ht="12.75" hidden="false" customHeight="false" outlineLevel="0" collapsed="false">
      <c r="A90" s="160"/>
      <c r="B90" s="160"/>
      <c r="C90" s="160"/>
      <c r="D90" s="187"/>
      <c r="E90" s="187"/>
      <c r="F90" s="160"/>
      <c r="G90" s="160"/>
      <c r="H90" s="160"/>
      <c r="I90" s="160"/>
      <c r="J90" s="160"/>
      <c r="K90" s="160"/>
      <c r="L90" s="160"/>
      <c r="M90" s="160"/>
      <c r="N90" s="160"/>
      <c r="O90" s="160"/>
      <c r="P90" s="160"/>
      <c r="Q90" s="160"/>
      <c r="R90" s="160"/>
      <c r="S90" s="160"/>
      <c r="T90" s="160"/>
      <c r="U90" s="160"/>
      <c r="V90" s="160"/>
      <c r="W90" s="160"/>
      <c r="X90" s="160"/>
      <c r="Y90" s="160"/>
      <c r="Z90" s="160"/>
      <c r="AA90" s="160"/>
      <c r="AB90" s="160"/>
      <c r="AC90" s="160"/>
      <c r="AD90" s="160"/>
      <c r="AE90" s="160"/>
      <c r="AF90" s="160"/>
      <c r="AG90" s="160"/>
      <c r="AH90" s="160"/>
      <c r="AI90" s="160"/>
      <c r="AJ90" s="160"/>
      <c r="AK90" s="160"/>
      <c r="AL90" s="160"/>
      <c r="AM90" s="160"/>
      <c r="AN90" s="160"/>
      <c r="AO90" s="160"/>
      <c r="AP90" s="160"/>
      <c r="AQ90" s="160"/>
      <c r="AR90" s="160"/>
      <c r="AS90" s="160"/>
      <c r="AT90" s="160"/>
      <c r="AU90" s="160"/>
      <c r="AV90" s="160"/>
      <c r="AW90" s="160"/>
      <c r="AX90" s="160"/>
      <c r="AY90" s="160"/>
      <c r="AZ90" s="160"/>
      <c r="BA90" s="160"/>
      <c r="BB90" s="160"/>
      <c r="BC90" s="160"/>
      <c r="BD90" s="160"/>
      <c r="BE90" s="188"/>
      <c r="BF90" s="180"/>
      <c r="BG90" s="180"/>
      <c r="BH90" s="180"/>
      <c r="BI90" s="160"/>
      <c r="BJ90" s="180"/>
      <c r="BK90" s="180"/>
      <c r="BL90" s="180"/>
      <c r="BM90" s="180"/>
      <c r="BN90" s="180"/>
      <c r="BO90" s="228"/>
      <c r="BP90" s="228"/>
      <c r="BQ90" s="228"/>
      <c r="BR90" s="228"/>
      <c r="BS90" s="228"/>
      <c r="BT90" s="228"/>
      <c r="BU90" s="228"/>
      <c r="BV90" s="228"/>
      <c r="BW90" s="228"/>
      <c r="BX90" s="228"/>
      <c r="BY90" s="228"/>
      <c r="BZ90" s="228"/>
      <c r="CA90" s="155"/>
      <c r="CB90" s="155"/>
      <c r="CC90" s="155"/>
      <c r="CD90" s="155"/>
      <c r="CE90" s="151"/>
      <c r="CF90" s="151"/>
      <c r="CG90" s="151"/>
      <c r="CH90" s="151"/>
      <c r="CI90" s="151"/>
    </row>
    <row r="91" customFormat="false" ht="12.75" hidden="false" customHeight="false" outlineLevel="0" collapsed="false">
      <c r="A91" s="160"/>
      <c r="B91" s="160"/>
      <c r="C91" s="160"/>
      <c r="D91" s="187"/>
      <c r="E91" s="187"/>
      <c r="F91" s="160"/>
      <c r="G91" s="160"/>
      <c r="H91" s="160"/>
      <c r="I91" s="160"/>
      <c r="J91" s="160"/>
      <c r="K91" s="160"/>
      <c r="L91" s="160"/>
      <c r="M91" s="160"/>
      <c r="N91" s="160"/>
      <c r="O91" s="160"/>
      <c r="P91" s="160"/>
      <c r="Q91" s="160"/>
      <c r="R91" s="160"/>
      <c r="S91" s="160"/>
      <c r="T91" s="160"/>
      <c r="U91" s="160"/>
      <c r="V91" s="160"/>
      <c r="W91" s="160"/>
      <c r="X91" s="160"/>
      <c r="Y91" s="160"/>
      <c r="Z91" s="160"/>
      <c r="AA91" s="160"/>
      <c r="AB91" s="160"/>
      <c r="AC91" s="160"/>
      <c r="AD91" s="160"/>
      <c r="AE91" s="160"/>
      <c r="AF91" s="160"/>
      <c r="AG91" s="160"/>
      <c r="AH91" s="160"/>
      <c r="AI91" s="160"/>
      <c r="AJ91" s="160"/>
      <c r="AK91" s="160"/>
      <c r="AL91" s="160"/>
      <c r="AM91" s="160"/>
      <c r="AN91" s="160"/>
      <c r="AO91" s="160"/>
      <c r="AP91" s="160"/>
      <c r="AQ91" s="160"/>
      <c r="AR91" s="160"/>
      <c r="AS91" s="160"/>
      <c r="AT91" s="160"/>
      <c r="AU91" s="160"/>
      <c r="AV91" s="160"/>
      <c r="AW91" s="160"/>
      <c r="AX91" s="160"/>
      <c r="AY91" s="160"/>
      <c r="AZ91" s="160"/>
      <c r="BA91" s="160"/>
      <c r="BB91" s="160"/>
      <c r="BC91" s="160"/>
      <c r="BD91" s="160"/>
      <c r="BE91" s="188"/>
      <c r="BF91" s="180"/>
      <c r="BG91" s="180"/>
      <c r="BH91" s="180"/>
      <c r="BI91" s="160"/>
      <c r="BJ91" s="180"/>
      <c r="BK91" s="180"/>
      <c r="BL91" s="180"/>
      <c r="BM91" s="180"/>
      <c r="BN91" s="180"/>
      <c r="BO91" s="228"/>
      <c r="BP91" s="228"/>
      <c r="BQ91" s="228"/>
      <c r="BR91" s="228"/>
      <c r="BS91" s="228"/>
      <c r="BT91" s="228"/>
      <c r="BU91" s="228"/>
      <c r="BV91" s="228"/>
      <c r="BW91" s="228"/>
      <c r="BX91" s="228"/>
      <c r="BY91" s="228"/>
      <c r="BZ91" s="228"/>
      <c r="CA91" s="155"/>
      <c r="CB91" s="155"/>
      <c r="CC91" s="155"/>
      <c r="CD91" s="155"/>
      <c r="CE91" s="151"/>
      <c r="CF91" s="151"/>
      <c r="CG91" s="151"/>
      <c r="CH91" s="151"/>
      <c r="CI91" s="151"/>
    </row>
    <row r="92" customFormat="false" ht="12.75" hidden="false" customHeight="false" outlineLevel="0" collapsed="false">
      <c r="A92" s="160"/>
      <c r="B92" s="160"/>
      <c r="C92" s="160"/>
      <c r="D92" s="187"/>
      <c r="E92" s="187"/>
      <c r="F92" s="160"/>
      <c r="G92" s="160"/>
      <c r="H92" s="160"/>
      <c r="I92" s="160"/>
      <c r="J92" s="160"/>
      <c r="K92" s="160"/>
      <c r="L92" s="160"/>
      <c r="M92" s="160"/>
      <c r="N92" s="160"/>
      <c r="O92" s="160"/>
      <c r="P92" s="160"/>
      <c r="Q92" s="160"/>
      <c r="R92" s="160"/>
      <c r="S92" s="160"/>
      <c r="T92" s="160"/>
      <c r="U92" s="160"/>
      <c r="V92" s="160"/>
      <c r="W92" s="160"/>
      <c r="X92" s="160"/>
      <c r="Y92" s="160"/>
      <c r="Z92" s="160"/>
      <c r="AA92" s="160"/>
      <c r="AB92" s="160"/>
      <c r="AC92" s="160"/>
      <c r="AD92" s="160"/>
      <c r="AE92" s="160"/>
      <c r="AF92" s="160"/>
      <c r="AG92" s="160"/>
      <c r="AH92" s="160"/>
      <c r="AI92" s="160"/>
      <c r="AJ92" s="160"/>
      <c r="AK92" s="160"/>
      <c r="AL92" s="160"/>
      <c r="AM92" s="160"/>
      <c r="AN92" s="160"/>
      <c r="AO92" s="160"/>
      <c r="AP92" s="160"/>
      <c r="AQ92" s="160"/>
      <c r="AR92" s="160"/>
      <c r="AS92" s="160"/>
      <c r="AT92" s="160"/>
      <c r="AU92" s="160"/>
      <c r="AV92" s="160"/>
      <c r="AW92" s="160"/>
      <c r="AX92" s="160"/>
      <c r="AY92" s="160"/>
      <c r="AZ92" s="160"/>
      <c r="BA92" s="160"/>
      <c r="BB92" s="160"/>
      <c r="BC92" s="160"/>
      <c r="BD92" s="160"/>
      <c r="BE92" s="188"/>
      <c r="BF92" s="180"/>
      <c r="BG92" s="180"/>
      <c r="BH92" s="160"/>
      <c r="BI92" s="160"/>
      <c r="BJ92" s="180"/>
      <c r="BK92" s="180"/>
      <c r="BL92" s="180"/>
      <c r="BM92" s="180"/>
      <c r="BN92" s="180"/>
      <c r="BO92" s="228"/>
      <c r="BP92" s="228"/>
      <c r="BQ92" s="228"/>
      <c r="BR92" s="228"/>
      <c r="BS92" s="228"/>
      <c r="BT92" s="228"/>
      <c r="BU92" s="228"/>
      <c r="BV92" s="228"/>
      <c r="BW92" s="228"/>
      <c r="BX92" s="228"/>
      <c r="BY92" s="228"/>
      <c r="BZ92" s="228"/>
      <c r="CA92" s="155"/>
      <c r="CB92" s="155"/>
      <c r="CC92" s="155"/>
      <c r="CD92" s="155"/>
      <c r="CE92" s="151"/>
      <c r="CF92" s="151"/>
      <c r="CG92" s="151"/>
      <c r="CH92" s="151"/>
      <c r="CI92" s="151"/>
    </row>
    <row r="93" customFormat="false" ht="12.75" hidden="false" customHeight="false" outlineLevel="0" collapsed="false">
      <c r="A93" s="160"/>
      <c r="B93" s="160"/>
      <c r="C93" s="160"/>
      <c r="D93" s="187"/>
      <c r="E93" s="187"/>
      <c r="F93" s="160"/>
      <c r="G93" s="160"/>
      <c r="H93" s="160"/>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88"/>
      <c r="BF93" s="180"/>
      <c r="BG93" s="180"/>
      <c r="BH93" s="160"/>
      <c r="BI93" s="160"/>
      <c r="BJ93" s="180"/>
      <c r="BK93" s="180"/>
      <c r="BL93" s="180"/>
      <c r="BM93" s="180"/>
      <c r="BN93" s="180"/>
      <c r="BO93" s="228"/>
      <c r="BP93" s="228"/>
      <c r="BQ93" s="228"/>
      <c r="BR93" s="228"/>
      <c r="BS93" s="228"/>
      <c r="BT93" s="228"/>
      <c r="BU93" s="228"/>
      <c r="BV93" s="228"/>
      <c r="BW93" s="228"/>
      <c r="BX93" s="228"/>
      <c r="BY93" s="228"/>
      <c r="BZ93" s="228"/>
      <c r="CA93" s="155"/>
      <c r="CB93" s="155"/>
      <c r="CC93" s="155"/>
      <c r="CD93" s="155"/>
      <c r="CE93" s="151"/>
      <c r="CF93" s="151"/>
      <c r="CG93" s="151"/>
      <c r="CH93" s="151"/>
      <c r="CI93" s="151"/>
    </row>
    <row r="94" customFormat="false" ht="12.75" hidden="false" customHeight="false" outlineLevel="0" collapsed="false">
      <c r="A94" s="160"/>
      <c r="B94" s="160"/>
      <c r="C94" s="160"/>
      <c r="D94" s="187"/>
      <c r="E94" s="187"/>
      <c r="F94" s="160"/>
      <c r="G94" s="160"/>
      <c r="H94" s="160"/>
      <c r="I94" s="160"/>
      <c r="J94" s="160"/>
      <c r="K94" s="160"/>
      <c r="L94" s="160"/>
      <c r="M94" s="160"/>
      <c r="N94" s="160"/>
      <c r="O94" s="160"/>
      <c r="P94" s="160"/>
      <c r="Q94" s="160"/>
      <c r="R94" s="160"/>
      <c r="S94" s="160"/>
      <c r="T94" s="160"/>
      <c r="U94" s="160"/>
      <c r="V94" s="160"/>
      <c r="W94" s="160"/>
      <c r="X94" s="160"/>
      <c r="Y94" s="160"/>
      <c r="Z94" s="160"/>
      <c r="AA94" s="160"/>
      <c r="AB94" s="160"/>
      <c r="AC94" s="160"/>
      <c r="AD94" s="160"/>
      <c r="AE94" s="160"/>
      <c r="AF94" s="160"/>
      <c r="AG94" s="160"/>
      <c r="AH94" s="160"/>
      <c r="AI94" s="160"/>
      <c r="AJ94" s="160"/>
      <c r="AK94" s="160"/>
      <c r="AL94" s="160"/>
      <c r="AM94" s="160"/>
      <c r="AN94" s="160"/>
      <c r="AO94" s="160"/>
      <c r="AP94" s="160"/>
      <c r="AQ94" s="160"/>
      <c r="AR94" s="160"/>
      <c r="AS94" s="160"/>
      <c r="AT94" s="160"/>
      <c r="AU94" s="160"/>
      <c r="AV94" s="160"/>
      <c r="AW94" s="160"/>
      <c r="AX94" s="160"/>
      <c r="AY94" s="160"/>
      <c r="AZ94" s="160"/>
      <c r="BA94" s="160"/>
      <c r="BB94" s="160"/>
      <c r="BC94" s="160"/>
      <c r="BD94" s="160"/>
      <c r="BE94" s="188"/>
      <c r="BF94" s="180"/>
      <c r="BG94" s="180"/>
      <c r="BH94" s="160"/>
      <c r="BI94" s="160"/>
      <c r="BJ94" s="180"/>
      <c r="BK94" s="180"/>
      <c r="BL94" s="180"/>
      <c r="BM94" s="180"/>
      <c r="BN94" s="180"/>
      <c r="BO94" s="228"/>
      <c r="BP94" s="228"/>
      <c r="BQ94" s="228"/>
      <c r="BR94" s="228"/>
      <c r="BS94" s="228"/>
      <c r="BT94" s="228"/>
      <c r="BU94" s="228"/>
      <c r="BV94" s="228"/>
      <c r="BW94" s="228"/>
      <c r="BX94" s="228"/>
      <c r="BY94" s="228"/>
      <c r="BZ94" s="228"/>
      <c r="CA94" s="155"/>
      <c r="CB94" s="155"/>
      <c r="CC94" s="155"/>
      <c r="CD94" s="155"/>
      <c r="CE94" s="151"/>
      <c r="CF94" s="151"/>
      <c r="CG94" s="151"/>
      <c r="CH94" s="151"/>
      <c r="CI94" s="151"/>
    </row>
    <row r="95" customFormat="false" ht="12.75" hidden="false" customHeight="false" outlineLevel="0" collapsed="false">
      <c r="A95" s="160"/>
      <c r="B95" s="160"/>
      <c r="C95" s="160"/>
      <c r="D95" s="187"/>
      <c r="E95" s="187"/>
      <c r="F95" s="160"/>
      <c r="G95" s="160"/>
      <c r="H95" s="160"/>
      <c r="I95" s="160"/>
      <c r="J95" s="160"/>
      <c r="K95" s="160"/>
      <c r="L95" s="160"/>
      <c r="M95" s="160"/>
      <c r="N95" s="160"/>
      <c r="O95" s="160"/>
      <c r="P95" s="160"/>
      <c r="Q95" s="160"/>
      <c r="R95" s="160"/>
      <c r="S95" s="160"/>
      <c r="T95" s="160"/>
      <c r="U95" s="160"/>
      <c r="V95" s="160"/>
      <c r="W95" s="160"/>
      <c r="X95" s="160"/>
      <c r="Y95" s="160"/>
      <c r="Z95" s="160"/>
      <c r="AA95" s="160"/>
      <c r="AB95" s="160"/>
      <c r="AC95" s="160"/>
      <c r="AD95" s="160"/>
      <c r="AE95" s="160"/>
      <c r="AF95" s="160"/>
      <c r="AG95" s="160"/>
      <c r="AH95" s="160"/>
      <c r="AI95" s="160"/>
      <c r="AJ95" s="160"/>
      <c r="AK95" s="160"/>
      <c r="AL95" s="160"/>
      <c r="AM95" s="160"/>
      <c r="AN95" s="160"/>
      <c r="AO95" s="160"/>
      <c r="AP95" s="160"/>
      <c r="AQ95" s="160"/>
      <c r="AR95" s="160"/>
      <c r="AS95" s="160"/>
      <c r="AT95" s="160"/>
      <c r="AU95" s="160"/>
      <c r="AV95" s="160"/>
      <c r="AW95" s="160"/>
      <c r="AX95" s="160"/>
      <c r="AY95" s="160"/>
      <c r="AZ95" s="160"/>
      <c r="BA95" s="160"/>
      <c r="BB95" s="160"/>
      <c r="BC95" s="160"/>
      <c r="BD95" s="160"/>
      <c r="BE95" s="188"/>
      <c r="BF95" s="180"/>
      <c r="BG95" s="180"/>
      <c r="BH95" s="160"/>
      <c r="BI95" s="160"/>
      <c r="BJ95" s="180"/>
      <c r="BK95" s="180"/>
      <c r="BL95" s="180"/>
      <c r="BM95" s="180"/>
      <c r="BN95" s="180"/>
      <c r="BO95" s="228"/>
      <c r="BP95" s="228"/>
      <c r="BQ95" s="228"/>
      <c r="BR95" s="228"/>
      <c r="BS95" s="228"/>
      <c r="BT95" s="228"/>
      <c r="BU95" s="228"/>
      <c r="BV95" s="228"/>
      <c r="BW95" s="228"/>
      <c r="BX95" s="228"/>
      <c r="BY95" s="228"/>
      <c r="BZ95" s="228"/>
      <c r="CA95" s="155"/>
      <c r="CB95" s="155"/>
      <c r="CC95" s="155"/>
      <c r="CD95" s="155"/>
      <c r="CE95" s="151"/>
      <c r="CF95" s="151"/>
      <c r="CG95" s="151"/>
      <c r="CH95" s="151"/>
      <c r="CI95" s="151"/>
    </row>
    <row r="96" customFormat="false" ht="12.75" hidden="false" customHeight="false" outlineLevel="0" collapsed="false">
      <c r="A96" s="160"/>
      <c r="B96" s="160"/>
      <c r="C96" s="160"/>
      <c r="D96" s="187"/>
      <c r="E96" s="187"/>
      <c r="F96" s="160"/>
      <c r="G96" s="160"/>
      <c r="H96" s="160"/>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88"/>
      <c r="BF96" s="180"/>
      <c r="BG96" s="180"/>
      <c r="BH96" s="160"/>
      <c r="BI96" s="160"/>
      <c r="BJ96" s="180"/>
      <c r="BK96" s="180"/>
      <c r="BL96" s="180"/>
      <c r="BM96" s="180"/>
      <c r="BN96" s="180"/>
      <c r="BO96" s="228"/>
      <c r="BP96" s="228"/>
      <c r="BQ96" s="228"/>
      <c r="BR96" s="228"/>
      <c r="BS96" s="228"/>
      <c r="BT96" s="228"/>
      <c r="BU96" s="228"/>
      <c r="BV96" s="228"/>
      <c r="BW96" s="228"/>
      <c r="BX96" s="228"/>
      <c r="BY96" s="228"/>
      <c r="BZ96" s="228"/>
      <c r="CA96" s="155"/>
      <c r="CB96" s="155"/>
      <c r="CC96" s="155"/>
      <c r="CD96" s="155"/>
      <c r="CE96" s="151"/>
      <c r="CF96" s="151"/>
      <c r="CG96" s="151"/>
      <c r="CH96" s="151"/>
      <c r="CI96" s="151"/>
    </row>
    <row r="97" customFormat="false" ht="12.75" hidden="false" customHeight="false" outlineLevel="0" collapsed="false">
      <c r="A97" s="160"/>
      <c r="B97" s="160"/>
      <c r="C97" s="160"/>
      <c r="D97" s="187"/>
      <c r="E97" s="187"/>
      <c r="F97" s="160"/>
      <c r="G97" s="160"/>
      <c r="H97" s="160"/>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88"/>
      <c r="BF97" s="180"/>
      <c r="BG97" s="180"/>
      <c r="BH97" s="180"/>
      <c r="BI97" s="160"/>
      <c r="BJ97" s="180"/>
      <c r="BK97" s="180"/>
      <c r="BL97" s="180"/>
      <c r="BM97" s="180"/>
      <c r="BN97" s="180"/>
      <c r="BO97" s="228"/>
      <c r="BP97" s="228"/>
      <c r="BQ97" s="228"/>
      <c r="BR97" s="228"/>
      <c r="BS97" s="228"/>
      <c r="BT97" s="228"/>
      <c r="BU97" s="228"/>
      <c r="BV97" s="228"/>
      <c r="BW97" s="228"/>
      <c r="BX97" s="228"/>
      <c r="BY97" s="228"/>
      <c r="BZ97" s="228"/>
      <c r="CA97" s="155"/>
      <c r="CB97" s="155"/>
      <c r="CC97" s="155"/>
      <c r="CD97" s="155"/>
      <c r="CE97" s="151"/>
      <c r="CF97" s="151"/>
      <c r="CG97" s="151"/>
      <c r="CH97" s="151"/>
      <c r="CI97" s="151"/>
    </row>
    <row r="98" customFormat="false" ht="12.75" hidden="false" customHeight="false" outlineLevel="0" collapsed="false">
      <c r="A98" s="160"/>
      <c r="B98" s="160"/>
      <c r="C98" s="160"/>
      <c r="D98" s="187"/>
      <c r="E98" s="187"/>
      <c r="F98" s="160"/>
      <c r="G98" s="160"/>
      <c r="H98" s="160"/>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88"/>
      <c r="BF98" s="180"/>
      <c r="BG98" s="180"/>
      <c r="BH98" s="160"/>
      <c r="BI98" s="160"/>
      <c r="BJ98" s="180"/>
      <c r="BK98" s="180"/>
      <c r="BL98" s="180"/>
      <c r="BM98" s="180"/>
      <c r="BN98" s="180"/>
      <c r="BO98" s="228"/>
      <c r="BP98" s="228"/>
      <c r="BQ98" s="228"/>
      <c r="BR98" s="228"/>
      <c r="BS98" s="228"/>
      <c r="BT98" s="228"/>
      <c r="BU98" s="228"/>
      <c r="BV98" s="228"/>
      <c r="BW98" s="228"/>
      <c r="BX98" s="228"/>
      <c r="BY98" s="228"/>
      <c r="BZ98" s="228"/>
      <c r="CA98" s="155"/>
      <c r="CB98" s="155"/>
      <c r="CC98" s="155"/>
      <c r="CD98" s="155"/>
      <c r="CE98" s="151"/>
      <c r="CF98" s="151"/>
      <c r="CG98" s="151"/>
      <c r="CH98" s="151"/>
      <c r="CI98" s="151"/>
    </row>
    <row r="99" customFormat="false" ht="12.75" hidden="false" customHeight="false" outlineLevel="0" collapsed="false">
      <c r="A99" s="160"/>
      <c r="B99" s="160"/>
      <c r="C99" s="160"/>
      <c r="D99" s="187"/>
      <c r="E99" s="187"/>
      <c r="F99" s="160"/>
      <c r="G99" s="160"/>
      <c r="H99" s="160"/>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88"/>
      <c r="BF99" s="180"/>
      <c r="BG99" s="180"/>
      <c r="BH99" s="160"/>
      <c r="BI99" s="160"/>
      <c r="BJ99" s="180"/>
      <c r="BK99" s="180"/>
      <c r="BL99" s="180"/>
      <c r="BM99" s="180"/>
      <c r="BN99" s="180"/>
      <c r="BO99" s="228"/>
      <c r="BP99" s="228"/>
      <c r="BQ99" s="228"/>
      <c r="BR99" s="228"/>
      <c r="BS99" s="228"/>
      <c r="BT99" s="228"/>
      <c r="BU99" s="228"/>
      <c r="BV99" s="228"/>
      <c r="BW99" s="228"/>
      <c r="BX99" s="228"/>
      <c r="BY99" s="228"/>
      <c r="BZ99" s="228"/>
      <c r="CA99" s="155"/>
      <c r="CB99" s="155"/>
      <c r="CC99" s="155"/>
      <c r="CD99" s="155"/>
      <c r="CE99" s="151"/>
      <c r="CF99" s="151"/>
      <c r="CG99" s="151"/>
      <c r="CH99" s="151"/>
      <c r="CI99" s="151"/>
    </row>
    <row r="100" customFormat="false" ht="12.75" hidden="false" customHeight="false" outlineLevel="0" collapsed="false">
      <c r="A100" s="160"/>
      <c r="B100" s="160"/>
      <c r="C100" s="160"/>
      <c r="D100" s="187"/>
      <c r="E100" s="187"/>
      <c r="F100" s="160"/>
      <c r="G100" s="160"/>
      <c r="H100" s="160"/>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88"/>
      <c r="BF100" s="180"/>
      <c r="BG100" s="180"/>
      <c r="BH100" s="160"/>
      <c r="BI100" s="160"/>
      <c r="BJ100" s="180"/>
      <c r="BK100" s="180"/>
      <c r="BL100" s="180"/>
      <c r="BM100" s="180"/>
      <c r="BN100" s="180"/>
      <c r="BO100" s="228"/>
      <c r="BP100" s="228"/>
      <c r="BQ100" s="228"/>
      <c r="BR100" s="228"/>
      <c r="BS100" s="228"/>
      <c r="BT100" s="228"/>
      <c r="BU100" s="228"/>
      <c r="BV100" s="228"/>
      <c r="BW100" s="228"/>
      <c r="BX100" s="228"/>
      <c r="BY100" s="228"/>
      <c r="BZ100" s="228"/>
      <c r="CA100" s="155"/>
      <c r="CB100" s="155"/>
      <c r="CC100" s="155"/>
      <c r="CD100" s="155"/>
      <c r="CE100" s="151"/>
      <c r="CF100" s="151"/>
      <c r="CG100" s="151"/>
      <c r="CH100" s="151"/>
      <c r="CI100" s="151"/>
    </row>
    <row r="101" customFormat="false" ht="12.75" hidden="false" customHeight="false" outlineLevel="0" collapsed="false">
      <c r="A101" s="160"/>
      <c r="B101" s="160"/>
      <c r="C101" s="160"/>
      <c r="D101" s="187"/>
      <c r="E101" s="187"/>
      <c r="F101" s="160"/>
      <c r="G101" s="160"/>
      <c r="H101" s="160"/>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88"/>
      <c r="BF101" s="180"/>
      <c r="BG101" s="180"/>
      <c r="BH101" s="180"/>
      <c r="BI101" s="160"/>
      <c r="BJ101" s="180"/>
      <c r="BK101" s="180"/>
      <c r="BL101" s="180"/>
      <c r="BM101" s="180"/>
      <c r="BN101" s="180"/>
      <c r="BO101" s="228"/>
      <c r="BP101" s="228"/>
      <c r="BQ101" s="228"/>
      <c r="BR101" s="228"/>
      <c r="BS101" s="228"/>
      <c r="BT101" s="228"/>
      <c r="BU101" s="228"/>
      <c r="BV101" s="228"/>
      <c r="BW101" s="228"/>
      <c r="BX101" s="228"/>
      <c r="BY101" s="228"/>
      <c r="BZ101" s="228"/>
      <c r="CA101" s="155"/>
      <c r="CB101" s="155"/>
      <c r="CC101" s="155"/>
      <c r="CD101" s="155"/>
      <c r="CE101" s="151"/>
      <c r="CF101" s="151"/>
      <c r="CG101" s="151"/>
      <c r="CH101" s="151"/>
      <c r="CI101" s="151"/>
    </row>
    <row r="102" customFormat="false" ht="12.75" hidden="false" customHeight="false" outlineLevel="0" collapsed="false">
      <c r="A102" s="160"/>
      <c r="B102" s="160"/>
      <c r="C102" s="160"/>
      <c r="D102" s="187"/>
      <c r="E102" s="187"/>
      <c r="F102" s="160"/>
      <c r="G102" s="160"/>
      <c r="H102" s="160"/>
      <c r="I102" s="160"/>
      <c r="J102" s="160"/>
      <c r="K102" s="160"/>
      <c r="L102" s="160"/>
      <c r="M102" s="160"/>
      <c r="N102" s="160"/>
      <c r="O102" s="160"/>
      <c r="P102" s="160"/>
      <c r="Q102" s="160"/>
      <c r="R102" s="160"/>
      <c r="S102" s="160"/>
      <c r="T102" s="160"/>
      <c r="U102" s="160"/>
      <c r="V102" s="160"/>
      <c r="W102" s="160"/>
      <c r="X102" s="160"/>
      <c r="Y102" s="160"/>
      <c r="Z102" s="160"/>
      <c r="AA102" s="160"/>
      <c r="AB102" s="160"/>
      <c r="AC102" s="160"/>
      <c r="AD102" s="160"/>
      <c r="AE102" s="160"/>
      <c r="AF102" s="160"/>
      <c r="AG102" s="160"/>
      <c r="AH102" s="160"/>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C102" s="160"/>
      <c r="BD102" s="160"/>
      <c r="BE102" s="188"/>
      <c r="BF102" s="180"/>
      <c r="BG102" s="180"/>
      <c r="BH102" s="180"/>
      <c r="BI102" s="160"/>
      <c r="BJ102" s="180"/>
      <c r="BK102" s="180"/>
      <c r="BL102" s="180"/>
      <c r="BM102" s="180"/>
      <c r="BN102" s="180"/>
      <c r="BO102" s="228"/>
      <c r="BP102" s="228"/>
      <c r="BQ102" s="228"/>
      <c r="BR102" s="228"/>
      <c r="BS102" s="228"/>
      <c r="BT102" s="228"/>
      <c r="BU102" s="228"/>
      <c r="BV102" s="228"/>
      <c r="BW102" s="228"/>
      <c r="BX102" s="228"/>
      <c r="BY102" s="228"/>
      <c r="BZ102" s="228"/>
      <c r="CA102" s="155"/>
      <c r="CB102" s="155"/>
      <c r="CC102" s="155"/>
      <c r="CD102" s="155"/>
      <c r="CE102" s="151"/>
      <c r="CF102" s="151"/>
      <c r="CG102" s="151"/>
      <c r="CH102" s="151"/>
      <c r="CI102" s="151"/>
    </row>
    <row r="103" customFormat="false" ht="12.75" hidden="false" customHeight="false" outlineLevel="0" collapsed="false">
      <c r="A103" s="160"/>
      <c r="B103" s="160"/>
      <c r="C103" s="160"/>
      <c r="D103" s="187"/>
      <c r="E103" s="187"/>
      <c r="F103" s="160"/>
      <c r="G103" s="160"/>
      <c r="H103" s="160"/>
      <c r="I103" s="160"/>
      <c r="J103" s="160"/>
      <c r="K103" s="160"/>
      <c r="L103" s="160"/>
      <c r="M103" s="160"/>
      <c r="N103" s="160"/>
      <c r="O103" s="160"/>
      <c r="P103" s="160"/>
      <c r="Q103" s="160"/>
      <c r="R103" s="160"/>
      <c r="S103" s="160"/>
      <c r="T103" s="160"/>
      <c r="U103" s="160"/>
      <c r="V103" s="160"/>
      <c r="W103" s="160"/>
      <c r="X103" s="160"/>
      <c r="Y103" s="160"/>
      <c r="Z103" s="160"/>
      <c r="AA103" s="160"/>
      <c r="AB103" s="160"/>
      <c r="AC103" s="160"/>
      <c r="AD103" s="160"/>
      <c r="AE103" s="160"/>
      <c r="AF103" s="160"/>
      <c r="AG103" s="160"/>
      <c r="AH103" s="160"/>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C103" s="160"/>
      <c r="BD103" s="160"/>
      <c r="BE103" s="188"/>
      <c r="BF103" s="180"/>
      <c r="BG103" s="180"/>
      <c r="BH103" s="160"/>
      <c r="BI103" s="160"/>
      <c r="BJ103" s="180"/>
      <c r="BK103" s="180"/>
      <c r="BL103" s="180"/>
      <c r="BM103" s="180"/>
      <c r="BN103" s="180"/>
      <c r="BO103" s="228"/>
      <c r="BP103" s="228"/>
      <c r="BQ103" s="228"/>
      <c r="BR103" s="228"/>
      <c r="BS103" s="228"/>
      <c r="BT103" s="228"/>
      <c r="BU103" s="228"/>
      <c r="BV103" s="228"/>
      <c r="BW103" s="228"/>
      <c r="BX103" s="228"/>
      <c r="BY103" s="228"/>
      <c r="BZ103" s="228"/>
      <c r="CA103" s="155"/>
      <c r="CB103" s="155"/>
      <c r="CC103" s="155"/>
      <c r="CD103" s="155"/>
      <c r="CE103" s="151"/>
      <c r="CF103" s="151"/>
      <c r="CG103" s="151"/>
      <c r="CH103" s="151"/>
      <c r="CI103" s="151"/>
    </row>
    <row r="104" customFormat="false" ht="12.75" hidden="false" customHeight="false" outlineLevel="0" collapsed="false">
      <c r="A104" s="160"/>
      <c r="B104" s="160"/>
      <c r="C104" s="160"/>
      <c r="D104" s="187"/>
      <c r="E104" s="187"/>
      <c r="F104" s="160"/>
      <c r="G104" s="160"/>
      <c r="H104" s="160"/>
      <c r="I104" s="160"/>
      <c r="J104" s="160"/>
      <c r="K104" s="160"/>
      <c r="L104" s="160"/>
      <c r="M104" s="160"/>
      <c r="N104" s="160"/>
      <c r="O104" s="160"/>
      <c r="P104" s="160"/>
      <c r="Q104" s="160"/>
      <c r="R104" s="160"/>
      <c r="S104" s="160"/>
      <c r="T104" s="160"/>
      <c r="U104" s="160"/>
      <c r="V104" s="160"/>
      <c r="W104" s="160"/>
      <c r="X104" s="160"/>
      <c r="Y104" s="160"/>
      <c r="Z104" s="160"/>
      <c r="AA104" s="160"/>
      <c r="AB104" s="160"/>
      <c r="AC104" s="160"/>
      <c r="AD104" s="160"/>
      <c r="AE104" s="160"/>
      <c r="AF104" s="160"/>
      <c r="AG104" s="160"/>
      <c r="AH104" s="160"/>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C104" s="160"/>
      <c r="BD104" s="160"/>
      <c r="BE104" s="188"/>
      <c r="BF104" s="180"/>
      <c r="BG104" s="180"/>
      <c r="BH104" s="160"/>
      <c r="BI104" s="160"/>
      <c r="BJ104" s="180"/>
      <c r="BK104" s="180"/>
      <c r="BL104" s="180"/>
      <c r="BM104" s="180"/>
      <c r="BN104" s="180"/>
      <c r="BO104" s="228"/>
      <c r="BP104" s="228"/>
      <c r="BQ104" s="228"/>
      <c r="BR104" s="228"/>
      <c r="BS104" s="228"/>
      <c r="BT104" s="228"/>
      <c r="BU104" s="228"/>
      <c r="BV104" s="228"/>
      <c r="BW104" s="228"/>
      <c r="BX104" s="228"/>
      <c r="BY104" s="228"/>
      <c r="BZ104" s="228"/>
      <c r="CA104" s="155"/>
      <c r="CB104" s="155"/>
      <c r="CC104" s="155"/>
      <c r="CD104" s="155"/>
      <c r="CE104" s="151"/>
      <c r="CF104" s="151"/>
      <c r="CG104" s="151"/>
      <c r="CH104" s="151"/>
      <c r="CI104" s="151"/>
    </row>
    <row r="105" customFormat="false" ht="12.75" hidden="false" customHeight="false" outlineLevel="0" collapsed="false">
      <c r="A105" s="160"/>
      <c r="B105" s="160"/>
      <c r="C105" s="160"/>
      <c r="D105" s="187"/>
      <c r="E105" s="187"/>
      <c r="F105" s="160"/>
      <c r="G105" s="160"/>
      <c r="H105" s="160"/>
      <c r="I105" s="160"/>
      <c r="J105" s="160"/>
      <c r="K105" s="160"/>
      <c r="L105" s="160"/>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A105" s="160"/>
      <c r="BB105" s="160"/>
      <c r="BC105" s="160"/>
      <c r="BD105" s="160"/>
      <c r="BE105" s="188"/>
      <c r="BF105" s="180"/>
      <c r="BG105" s="180"/>
      <c r="BH105" s="160"/>
      <c r="BI105" s="160"/>
      <c r="BJ105" s="180"/>
      <c r="BK105" s="180"/>
      <c r="BL105" s="180"/>
      <c r="BM105" s="180"/>
      <c r="BN105" s="180"/>
      <c r="BO105" s="228"/>
      <c r="BP105" s="228"/>
      <c r="BQ105" s="228"/>
      <c r="BR105" s="228"/>
      <c r="BS105" s="228"/>
      <c r="BT105" s="228"/>
      <c r="BU105" s="228"/>
      <c r="BV105" s="228"/>
      <c r="BW105" s="228"/>
      <c r="BX105" s="228"/>
      <c r="BY105" s="228"/>
      <c r="BZ105" s="228"/>
      <c r="CA105" s="155"/>
      <c r="CB105" s="155"/>
      <c r="CC105" s="155"/>
      <c r="CD105" s="155"/>
      <c r="CE105" s="151"/>
      <c r="CF105" s="151"/>
      <c r="CG105" s="151"/>
      <c r="CH105" s="151"/>
      <c r="CI105" s="151"/>
    </row>
    <row r="106" customFormat="false" ht="12.75" hidden="false" customHeight="false" outlineLevel="0" collapsed="false">
      <c r="A106" s="160"/>
      <c r="B106" s="160"/>
      <c r="C106" s="160"/>
      <c r="D106" s="187"/>
      <c r="E106" s="187"/>
      <c r="F106" s="160"/>
      <c r="G106" s="160"/>
      <c r="H106" s="160"/>
      <c r="I106" s="160"/>
      <c r="J106" s="160"/>
      <c r="K106" s="160"/>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AZ106" s="160"/>
      <c r="BA106" s="160"/>
      <c r="BB106" s="160"/>
      <c r="BC106" s="160"/>
      <c r="BD106" s="160"/>
      <c r="BE106" s="188"/>
      <c r="BF106" s="180"/>
      <c r="BG106" s="180"/>
      <c r="BH106" s="160"/>
      <c r="BI106" s="160"/>
      <c r="BJ106" s="180"/>
      <c r="BK106" s="180"/>
      <c r="BL106" s="180"/>
      <c r="BM106" s="180"/>
      <c r="BN106" s="180"/>
      <c r="BO106" s="228"/>
      <c r="BP106" s="228"/>
      <c r="BQ106" s="228"/>
      <c r="BR106" s="228"/>
      <c r="BS106" s="228"/>
      <c r="BT106" s="228"/>
      <c r="BU106" s="228"/>
      <c r="BV106" s="228"/>
      <c r="BW106" s="228"/>
      <c r="BX106" s="228"/>
      <c r="BY106" s="228"/>
      <c r="BZ106" s="228"/>
      <c r="CA106" s="155"/>
      <c r="CB106" s="155"/>
      <c r="CC106" s="155"/>
      <c r="CD106" s="155"/>
      <c r="CE106" s="151"/>
      <c r="CF106" s="151"/>
      <c r="CG106" s="151"/>
      <c r="CH106" s="151"/>
      <c r="CI106" s="151"/>
    </row>
    <row r="107" customFormat="false" ht="12.75" hidden="false" customHeight="false" outlineLevel="0" collapsed="false">
      <c r="A107" s="160"/>
      <c r="B107" s="160"/>
      <c r="C107" s="160"/>
      <c r="D107" s="187"/>
      <c r="E107" s="187"/>
      <c r="F107" s="160"/>
      <c r="G107" s="160"/>
      <c r="H107" s="160"/>
      <c r="I107" s="160"/>
      <c r="J107" s="160"/>
      <c r="K107" s="160"/>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c r="AZ107" s="160"/>
      <c r="BA107" s="160"/>
      <c r="BB107" s="160"/>
      <c r="BC107" s="160"/>
      <c r="BD107" s="160"/>
      <c r="BE107" s="188"/>
      <c r="BF107" s="180"/>
      <c r="BG107" s="180"/>
      <c r="BH107" s="160"/>
      <c r="BI107" s="160"/>
      <c r="BJ107" s="180"/>
      <c r="BK107" s="180"/>
      <c r="BL107" s="180"/>
      <c r="BM107" s="180"/>
      <c r="BN107" s="180"/>
      <c r="BO107" s="228"/>
      <c r="BP107" s="228"/>
      <c r="BQ107" s="228"/>
      <c r="BR107" s="228"/>
      <c r="BS107" s="228"/>
      <c r="BT107" s="228"/>
      <c r="BU107" s="228"/>
      <c r="BV107" s="228"/>
      <c r="BW107" s="228"/>
      <c r="BX107" s="228"/>
      <c r="BY107" s="228"/>
      <c r="BZ107" s="228"/>
      <c r="CA107" s="155"/>
      <c r="CB107" s="155"/>
      <c r="CC107" s="155"/>
      <c r="CD107" s="155"/>
      <c r="CE107" s="151"/>
      <c r="CF107" s="151"/>
      <c r="CG107" s="151"/>
      <c r="CH107" s="151"/>
      <c r="CI107" s="151"/>
    </row>
    <row r="108" customFormat="false" ht="12.75" hidden="false" customHeight="false" outlineLevel="0" collapsed="false">
      <c r="A108" s="160"/>
      <c r="B108" s="160"/>
      <c r="C108" s="160"/>
      <c r="D108" s="187"/>
      <c r="E108" s="187"/>
      <c r="F108" s="160"/>
      <c r="G108" s="160"/>
      <c r="H108" s="160"/>
      <c r="I108" s="160"/>
      <c r="J108" s="160"/>
      <c r="K108" s="160"/>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AZ108" s="160"/>
      <c r="BA108" s="160"/>
      <c r="BB108" s="160"/>
      <c r="BC108" s="160"/>
      <c r="BD108" s="160"/>
      <c r="BE108" s="188"/>
      <c r="BF108" s="180"/>
      <c r="BG108" s="180"/>
      <c r="BH108" s="160"/>
      <c r="BI108" s="160"/>
      <c r="BJ108" s="180"/>
      <c r="BK108" s="180"/>
      <c r="BL108" s="180"/>
      <c r="BM108" s="180"/>
      <c r="BN108" s="180"/>
      <c r="BO108" s="228"/>
      <c r="BP108" s="228"/>
      <c r="BQ108" s="228"/>
      <c r="BR108" s="228"/>
      <c r="BS108" s="228"/>
      <c r="BT108" s="228"/>
      <c r="BU108" s="228"/>
      <c r="BV108" s="228"/>
      <c r="BW108" s="228"/>
      <c r="BX108" s="228"/>
      <c r="BY108" s="228"/>
      <c r="BZ108" s="228"/>
      <c r="CA108" s="155"/>
      <c r="CB108" s="155"/>
      <c r="CC108" s="155"/>
      <c r="CD108" s="155"/>
      <c r="CE108" s="151"/>
      <c r="CF108" s="151"/>
      <c r="CG108" s="151"/>
      <c r="CH108" s="151"/>
      <c r="CI108" s="151"/>
    </row>
    <row r="109" customFormat="false" ht="12.75" hidden="false" customHeight="false" outlineLevel="0" collapsed="false">
      <c r="A109" s="160"/>
      <c r="B109" s="160"/>
      <c r="C109" s="160"/>
      <c r="D109" s="187"/>
      <c r="E109" s="187"/>
      <c r="F109" s="160"/>
      <c r="G109" s="160"/>
      <c r="H109" s="160"/>
      <c r="I109" s="160"/>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c r="AX109" s="160"/>
      <c r="AY109" s="160"/>
      <c r="AZ109" s="160"/>
      <c r="BA109" s="160"/>
      <c r="BB109" s="160"/>
      <c r="BC109" s="160"/>
      <c r="BD109" s="160"/>
      <c r="BE109" s="188"/>
      <c r="BF109" s="180"/>
      <c r="BG109" s="180"/>
      <c r="BH109" s="160"/>
      <c r="BI109" s="160"/>
      <c r="BJ109" s="180"/>
      <c r="BK109" s="180"/>
      <c r="BL109" s="180"/>
      <c r="BM109" s="180"/>
      <c r="BN109" s="180"/>
      <c r="BO109" s="228"/>
      <c r="BP109" s="228"/>
      <c r="BQ109" s="228"/>
      <c r="BR109" s="228"/>
      <c r="BS109" s="228"/>
      <c r="BT109" s="228"/>
      <c r="BU109" s="228"/>
      <c r="BV109" s="228"/>
      <c r="BW109" s="228"/>
      <c r="BX109" s="228"/>
      <c r="BY109" s="228"/>
      <c r="BZ109" s="228"/>
      <c r="CA109" s="155"/>
      <c r="CB109" s="155"/>
      <c r="CC109" s="155"/>
      <c r="CD109" s="155"/>
      <c r="CE109" s="151"/>
      <c r="CF109" s="151"/>
      <c r="CG109" s="151"/>
      <c r="CH109" s="151"/>
      <c r="CI109" s="151"/>
    </row>
    <row r="110" customFormat="false" ht="12.75" hidden="false" customHeight="false" outlineLevel="0" collapsed="false">
      <c r="A110" s="160"/>
      <c r="B110" s="160"/>
      <c r="C110" s="160"/>
      <c r="D110" s="187"/>
      <c r="E110" s="187"/>
      <c r="F110" s="160"/>
      <c r="G110" s="160"/>
      <c r="H110" s="160"/>
      <c r="I110" s="160"/>
      <c r="J110" s="160"/>
      <c r="K110" s="160"/>
      <c r="L110" s="160"/>
      <c r="M110" s="160"/>
      <c r="N110" s="160"/>
      <c r="O110" s="160"/>
      <c r="P110" s="160"/>
      <c r="Q110" s="160"/>
      <c r="R110" s="160"/>
      <c r="S110" s="160"/>
      <c r="T110" s="160"/>
      <c r="U110" s="160"/>
      <c r="V110" s="160"/>
      <c r="W110" s="160"/>
      <c r="X110" s="160"/>
      <c r="Y110" s="160"/>
      <c r="Z110" s="160"/>
      <c r="AA110" s="160"/>
      <c r="AB110" s="160"/>
      <c r="AC110" s="160"/>
      <c r="AD110" s="160"/>
      <c r="AE110" s="160"/>
      <c r="AF110" s="160"/>
      <c r="AG110" s="160"/>
      <c r="AH110" s="160"/>
      <c r="AI110" s="160"/>
      <c r="AJ110" s="160"/>
      <c r="AK110" s="160"/>
      <c r="AL110" s="160"/>
      <c r="AM110" s="160"/>
      <c r="AN110" s="160"/>
      <c r="AO110" s="160"/>
      <c r="AP110" s="160"/>
      <c r="AQ110" s="160"/>
      <c r="AR110" s="160"/>
      <c r="AS110" s="160"/>
      <c r="AT110" s="160"/>
      <c r="AU110" s="160"/>
      <c r="AV110" s="160"/>
      <c r="AW110" s="160"/>
      <c r="AX110" s="160"/>
      <c r="AY110" s="160"/>
      <c r="AZ110" s="160"/>
      <c r="BA110" s="160"/>
      <c r="BB110" s="160"/>
      <c r="BC110" s="160"/>
      <c r="BD110" s="160"/>
      <c r="BE110" s="188"/>
      <c r="BF110" s="180"/>
      <c r="BG110" s="180"/>
      <c r="BH110" s="160"/>
      <c r="BI110" s="160"/>
      <c r="BJ110" s="180"/>
      <c r="BK110" s="180"/>
      <c r="BL110" s="180"/>
      <c r="BM110" s="180"/>
      <c r="BN110" s="180"/>
      <c r="BO110" s="228"/>
      <c r="BP110" s="228"/>
      <c r="BQ110" s="228"/>
      <c r="BR110" s="228"/>
      <c r="BS110" s="228"/>
      <c r="BT110" s="228"/>
      <c r="BU110" s="228"/>
      <c r="BV110" s="228"/>
      <c r="BW110" s="228"/>
      <c r="BX110" s="228"/>
      <c r="BY110" s="228"/>
      <c r="BZ110" s="228"/>
      <c r="CA110" s="155"/>
      <c r="CB110" s="155"/>
      <c r="CC110" s="155"/>
      <c r="CD110" s="155"/>
      <c r="CE110" s="151"/>
      <c r="CF110" s="151"/>
      <c r="CG110" s="151"/>
      <c r="CH110" s="151"/>
      <c r="CI110" s="151"/>
    </row>
    <row r="111" customFormat="false" ht="12.75" hidden="false" customHeight="false" outlineLevel="0" collapsed="false">
      <c r="A111" s="160"/>
      <c r="B111" s="160"/>
      <c r="C111" s="160"/>
      <c r="D111" s="187"/>
      <c r="E111" s="187"/>
      <c r="F111" s="160"/>
      <c r="G111" s="160"/>
      <c r="H111" s="160"/>
      <c r="I111" s="160"/>
      <c r="J111" s="160"/>
      <c r="K111" s="160"/>
      <c r="L111" s="160"/>
      <c r="M111" s="160"/>
      <c r="N111" s="160"/>
      <c r="O111" s="160"/>
      <c r="P111" s="160"/>
      <c r="Q111" s="160"/>
      <c r="R111" s="160"/>
      <c r="S111" s="160"/>
      <c r="T111" s="160"/>
      <c r="U111" s="160"/>
      <c r="V111" s="160"/>
      <c r="W111" s="160"/>
      <c r="X111" s="160"/>
      <c r="Y111" s="160"/>
      <c r="Z111" s="160"/>
      <c r="AA111" s="160"/>
      <c r="AB111" s="160"/>
      <c r="AC111" s="160"/>
      <c r="AD111" s="160"/>
      <c r="AE111" s="160"/>
      <c r="AF111" s="160"/>
      <c r="AG111" s="160"/>
      <c r="AH111" s="160"/>
      <c r="AI111" s="160"/>
      <c r="AJ111" s="160"/>
      <c r="AK111" s="160"/>
      <c r="AL111" s="160"/>
      <c r="AM111" s="160"/>
      <c r="AN111" s="160"/>
      <c r="AO111" s="160"/>
      <c r="AP111" s="160"/>
      <c r="AQ111" s="160"/>
      <c r="AR111" s="160"/>
      <c r="AS111" s="160"/>
      <c r="AT111" s="160"/>
      <c r="AU111" s="160"/>
      <c r="AV111" s="160"/>
      <c r="AW111" s="160"/>
      <c r="AX111" s="160"/>
      <c r="AY111" s="160"/>
      <c r="AZ111" s="160"/>
      <c r="BA111" s="160"/>
      <c r="BB111" s="160"/>
      <c r="BC111" s="160"/>
      <c r="BD111" s="160"/>
      <c r="BE111" s="188"/>
      <c r="BF111" s="180"/>
      <c r="BG111" s="180"/>
      <c r="BH111" s="160"/>
      <c r="BI111" s="160"/>
      <c r="BJ111" s="180"/>
      <c r="BK111" s="180"/>
      <c r="BL111" s="180"/>
      <c r="BM111" s="180"/>
      <c r="BN111" s="180"/>
      <c r="BO111" s="228"/>
      <c r="BP111" s="228"/>
      <c r="BQ111" s="228"/>
      <c r="BR111" s="228"/>
      <c r="BS111" s="228"/>
      <c r="BT111" s="228"/>
      <c r="BU111" s="228"/>
      <c r="BV111" s="228"/>
      <c r="BW111" s="228"/>
      <c r="BX111" s="228"/>
      <c r="BY111" s="228"/>
      <c r="BZ111" s="228"/>
      <c r="CA111" s="155"/>
      <c r="CB111" s="155"/>
      <c r="CC111" s="155"/>
      <c r="CD111" s="155"/>
      <c r="CE111" s="151"/>
      <c r="CF111" s="151"/>
      <c r="CG111" s="151"/>
      <c r="CH111" s="151"/>
      <c r="CI111" s="151"/>
    </row>
    <row r="112" customFormat="false" ht="12.75" hidden="false" customHeight="false" outlineLevel="0" collapsed="false">
      <c r="A112" s="160"/>
      <c r="B112" s="160"/>
      <c r="C112" s="160"/>
      <c r="D112" s="187"/>
      <c r="E112" s="187"/>
      <c r="F112" s="160"/>
      <c r="G112" s="160"/>
      <c r="H112" s="160"/>
      <c r="I112" s="160"/>
      <c r="J112" s="160"/>
      <c r="K112" s="160"/>
      <c r="L112" s="160"/>
      <c r="M112" s="160"/>
      <c r="N112" s="160"/>
      <c r="O112" s="160"/>
      <c r="P112" s="160"/>
      <c r="Q112" s="160"/>
      <c r="R112" s="160"/>
      <c r="S112" s="160"/>
      <c r="T112" s="160"/>
      <c r="U112" s="160"/>
      <c r="V112" s="160"/>
      <c r="W112" s="160"/>
      <c r="X112" s="160"/>
      <c r="Y112" s="160"/>
      <c r="Z112" s="160"/>
      <c r="AA112" s="160"/>
      <c r="AB112" s="160"/>
      <c r="AC112" s="160"/>
      <c r="AD112" s="160"/>
      <c r="AE112" s="160"/>
      <c r="AF112" s="160"/>
      <c r="AG112" s="160"/>
      <c r="AH112" s="160"/>
      <c r="AI112" s="160"/>
      <c r="AJ112" s="160"/>
      <c r="AK112" s="160"/>
      <c r="AL112" s="160"/>
      <c r="AM112" s="160"/>
      <c r="AN112" s="160"/>
      <c r="AO112" s="160"/>
      <c r="AP112" s="160"/>
      <c r="AQ112" s="160"/>
      <c r="AR112" s="160"/>
      <c r="AS112" s="160"/>
      <c r="AT112" s="160"/>
      <c r="AU112" s="160"/>
      <c r="AV112" s="160"/>
      <c r="AW112" s="160"/>
      <c r="AX112" s="160"/>
      <c r="AY112" s="160"/>
      <c r="AZ112" s="160"/>
      <c r="BA112" s="160"/>
      <c r="BB112" s="160"/>
      <c r="BC112" s="160"/>
      <c r="BD112" s="160"/>
      <c r="BE112" s="188"/>
      <c r="BF112" s="180"/>
      <c r="BG112" s="180"/>
      <c r="BH112" s="180"/>
      <c r="BI112" s="160"/>
      <c r="BJ112" s="180"/>
      <c r="BK112" s="180"/>
      <c r="BL112" s="180"/>
      <c r="BM112" s="180"/>
      <c r="BN112" s="180"/>
      <c r="BO112" s="228"/>
      <c r="BP112" s="228"/>
      <c r="BQ112" s="228"/>
      <c r="BR112" s="228"/>
      <c r="BS112" s="228"/>
      <c r="BT112" s="228"/>
      <c r="BU112" s="228"/>
      <c r="BV112" s="228"/>
      <c r="BW112" s="228"/>
      <c r="BX112" s="228"/>
      <c r="BY112" s="228"/>
      <c r="BZ112" s="228"/>
      <c r="CA112" s="155"/>
      <c r="CB112" s="155"/>
      <c r="CC112" s="155"/>
      <c r="CD112" s="155"/>
      <c r="CE112" s="151"/>
      <c r="CF112" s="151"/>
      <c r="CG112" s="151"/>
      <c r="CH112" s="151"/>
      <c r="CI112" s="151"/>
    </row>
    <row r="113" customFormat="false" ht="12.75" hidden="false" customHeight="false" outlineLevel="0" collapsed="false">
      <c r="A113" s="160"/>
      <c r="B113" s="160"/>
      <c r="C113" s="160"/>
      <c r="D113" s="187"/>
      <c r="E113" s="187"/>
      <c r="F113" s="160"/>
      <c r="G113" s="160"/>
      <c r="H113" s="160"/>
      <c r="I113" s="160"/>
      <c r="J113" s="160"/>
      <c r="K113" s="160"/>
      <c r="L113" s="160"/>
      <c r="M113" s="160"/>
      <c r="N113" s="160"/>
      <c r="O113" s="160"/>
      <c r="P113" s="160"/>
      <c r="Q113" s="160"/>
      <c r="R113" s="160"/>
      <c r="S113" s="160"/>
      <c r="T113" s="160"/>
      <c r="U113" s="160"/>
      <c r="V113" s="160"/>
      <c r="W113" s="160"/>
      <c r="X113" s="160"/>
      <c r="Y113" s="160"/>
      <c r="Z113" s="160"/>
      <c r="AA113" s="160"/>
      <c r="AB113" s="160"/>
      <c r="AC113" s="160"/>
      <c r="AD113" s="160"/>
      <c r="AE113" s="160"/>
      <c r="AF113" s="160"/>
      <c r="AG113" s="160"/>
      <c r="AH113" s="160"/>
      <c r="AI113" s="160"/>
      <c r="AJ113" s="160"/>
      <c r="AK113" s="160"/>
      <c r="AL113" s="160"/>
      <c r="AM113" s="160"/>
      <c r="AN113" s="160"/>
      <c r="AO113" s="160"/>
      <c r="AP113" s="160"/>
      <c r="AQ113" s="160"/>
      <c r="AR113" s="160"/>
      <c r="AS113" s="160"/>
      <c r="AT113" s="160"/>
      <c r="AU113" s="160"/>
      <c r="AV113" s="160"/>
      <c r="AW113" s="160"/>
      <c r="AX113" s="160"/>
      <c r="AY113" s="160"/>
      <c r="AZ113" s="160"/>
      <c r="BA113" s="160"/>
      <c r="BB113" s="160"/>
      <c r="BC113" s="160"/>
      <c r="BD113" s="160"/>
      <c r="BE113" s="188"/>
      <c r="BF113" s="180"/>
      <c r="BG113" s="180"/>
      <c r="BH113" s="160"/>
      <c r="BI113" s="160"/>
      <c r="BJ113" s="180"/>
      <c r="BK113" s="180"/>
      <c r="BL113" s="180"/>
      <c r="BM113" s="180"/>
      <c r="BN113" s="180"/>
      <c r="BO113" s="228"/>
      <c r="BP113" s="228"/>
      <c r="BQ113" s="228"/>
      <c r="BR113" s="228"/>
      <c r="BS113" s="228"/>
      <c r="BT113" s="228"/>
      <c r="BU113" s="228"/>
      <c r="BV113" s="228"/>
      <c r="BW113" s="228"/>
      <c r="BX113" s="228"/>
      <c r="BY113" s="228"/>
      <c r="BZ113" s="228"/>
      <c r="CA113" s="155"/>
      <c r="CB113" s="155"/>
      <c r="CC113" s="155"/>
      <c r="CD113" s="155"/>
      <c r="CE113" s="151"/>
      <c r="CF113" s="151"/>
      <c r="CG113" s="151"/>
      <c r="CH113" s="151"/>
      <c r="CI113" s="151"/>
    </row>
    <row r="114" customFormat="false" ht="12.75" hidden="false" customHeight="false" outlineLevel="0" collapsed="false">
      <c r="A114" s="160"/>
      <c r="B114" s="160"/>
      <c r="C114" s="160"/>
      <c r="D114" s="187"/>
      <c r="E114" s="187"/>
      <c r="F114" s="160"/>
      <c r="G114" s="160"/>
      <c r="H114" s="160"/>
      <c r="I114" s="160"/>
      <c r="J114" s="160"/>
      <c r="K114" s="160"/>
      <c r="L114" s="160"/>
      <c r="M114" s="160"/>
      <c r="N114" s="160"/>
      <c r="O114" s="160"/>
      <c r="P114" s="160"/>
      <c r="Q114" s="160"/>
      <c r="R114" s="160"/>
      <c r="S114" s="160"/>
      <c r="T114" s="160"/>
      <c r="U114" s="160"/>
      <c r="V114" s="160"/>
      <c r="W114" s="160"/>
      <c r="X114" s="160"/>
      <c r="Y114" s="160"/>
      <c r="Z114" s="160"/>
      <c r="AA114" s="160"/>
      <c r="AB114" s="160"/>
      <c r="AC114" s="160"/>
      <c r="AD114" s="160"/>
      <c r="AE114" s="160"/>
      <c r="AF114" s="160"/>
      <c r="AG114" s="160"/>
      <c r="AH114" s="160"/>
      <c r="AI114" s="160"/>
      <c r="AJ114" s="160"/>
      <c r="AK114" s="160"/>
      <c r="AL114" s="160"/>
      <c r="AM114" s="160"/>
      <c r="AN114" s="160"/>
      <c r="AO114" s="160"/>
      <c r="AP114" s="160"/>
      <c r="AQ114" s="160"/>
      <c r="AR114" s="160"/>
      <c r="AS114" s="160"/>
      <c r="AT114" s="160"/>
      <c r="AU114" s="160"/>
      <c r="AV114" s="160"/>
      <c r="AW114" s="160"/>
      <c r="AX114" s="160"/>
      <c r="AY114" s="160"/>
      <c r="AZ114" s="160"/>
      <c r="BA114" s="160"/>
      <c r="BB114" s="160"/>
      <c r="BC114" s="160"/>
      <c r="BD114" s="160"/>
      <c r="BE114" s="188"/>
      <c r="BF114" s="180"/>
      <c r="BG114" s="180"/>
      <c r="BH114" s="160"/>
      <c r="BI114" s="160"/>
      <c r="BJ114" s="180"/>
      <c r="BK114" s="180"/>
      <c r="BL114" s="180"/>
      <c r="BM114" s="180"/>
      <c r="BN114" s="180"/>
      <c r="BO114" s="228"/>
      <c r="BP114" s="228"/>
      <c r="BQ114" s="228"/>
      <c r="BR114" s="228"/>
      <c r="BS114" s="228"/>
      <c r="BT114" s="228"/>
      <c r="BU114" s="228"/>
      <c r="BV114" s="228"/>
      <c r="BW114" s="228"/>
      <c r="BX114" s="228"/>
      <c r="BY114" s="228"/>
      <c r="BZ114" s="228"/>
      <c r="CA114" s="155"/>
      <c r="CB114" s="155"/>
      <c r="CC114" s="155"/>
      <c r="CD114" s="155"/>
      <c r="CE114" s="151"/>
      <c r="CF114" s="151"/>
      <c r="CG114" s="151"/>
      <c r="CH114" s="151"/>
      <c r="CI114" s="151"/>
    </row>
    <row r="115" customFormat="false" ht="12.75" hidden="false" customHeight="false" outlineLevel="0" collapsed="false">
      <c r="A115" s="160"/>
      <c r="B115" s="160"/>
      <c r="C115" s="160"/>
      <c r="D115" s="187"/>
      <c r="E115" s="187"/>
      <c r="F115" s="160"/>
      <c r="G115" s="160"/>
      <c r="H115" s="160"/>
      <c r="I115" s="160"/>
      <c r="J115" s="160"/>
      <c r="K115" s="160"/>
      <c r="L115" s="160"/>
      <c r="M115" s="160"/>
      <c r="N115" s="160"/>
      <c r="O115" s="160"/>
      <c r="P115" s="160"/>
      <c r="Q115" s="160"/>
      <c r="R115" s="160"/>
      <c r="S115" s="160"/>
      <c r="T115" s="160"/>
      <c r="U115" s="160"/>
      <c r="V115" s="160"/>
      <c r="W115" s="160"/>
      <c r="X115" s="160"/>
      <c r="Y115" s="160"/>
      <c r="Z115" s="160"/>
      <c r="AA115" s="160"/>
      <c r="AB115" s="160"/>
      <c r="AC115" s="160"/>
      <c r="AD115" s="160"/>
      <c r="AE115" s="160"/>
      <c r="AF115" s="160"/>
      <c r="AG115" s="160"/>
      <c r="AH115" s="160"/>
      <c r="AI115" s="160"/>
      <c r="AJ115" s="160"/>
      <c r="AK115" s="160"/>
      <c r="AL115" s="160"/>
      <c r="AM115" s="160"/>
      <c r="AN115" s="160"/>
      <c r="AO115" s="160"/>
      <c r="AP115" s="160"/>
      <c r="AQ115" s="160"/>
      <c r="AR115" s="160"/>
      <c r="AS115" s="160"/>
      <c r="AT115" s="160"/>
      <c r="AU115" s="160"/>
      <c r="AV115" s="160"/>
      <c r="AW115" s="160"/>
      <c r="AX115" s="160"/>
      <c r="AY115" s="160"/>
      <c r="AZ115" s="160"/>
      <c r="BA115" s="160"/>
      <c r="BB115" s="160"/>
      <c r="BC115" s="160"/>
      <c r="BD115" s="160"/>
      <c r="BE115" s="188"/>
      <c r="BF115" s="180"/>
      <c r="BG115" s="180"/>
      <c r="BH115" s="160"/>
      <c r="BI115" s="160"/>
      <c r="BJ115" s="180"/>
      <c r="BK115" s="180"/>
      <c r="BL115" s="180"/>
      <c r="BM115" s="180"/>
      <c r="BN115" s="180"/>
      <c r="BO115" s="228"/>
      <c r="BP115" s="228"/>
      <c r="BQ115" s="228"/>
      <c r="BR115" s="228"/>
      <c r="BS115" s="228"/>
      <c r="BT115" s="228"/>
      <c r="BU115" s="228"/>
      <c r="BV115" s="228"/>
      <c r="BW115" s="228"/>
      <c r="BX115" s="228"/>
      <c r="BY115" s="228"/>
      <c r="BZ115" s="228"/>
      <c r="CA115" s="155"/>
      <c r="CB115" s="155"/>
      <c r="CC115" s="155"/>
      <c r="CD115" s="155"/>
      <c r="CE115" s="151"/>
      <c r="CF115" s="151"/>
      <c r="CG115" s="151"/>
      <c r="CH115" s="151"/>
      <c r="CI115" s="151"/>
    </row>
    <row r="116" customFormat="false" ht="12.75" hidden="false" customHeight="false" outlineLevel="0" collapsed="false">
      <c r="A116" s="160"/>
      <c r="B116" s="160"/>
      <c r="C116" s="160"/>
      <c r="D116" s="187"/>
      <c r="E116" s="187"/>
      <c r="F116" s="160"/>
      <c r="G116" s="160"/>
      <c r="H116" s="160"/>
      <c r="I116" s="160"/>
      <c r="J116" s="160"/>
      <c r="K116" s="160"/>
      <c r="L116" s="160"/>
      <c r="M116" s="160"/>
      <c r="N116" s="160"/>
      <c r="O116" s="160"/>
      <c r="P116" s="160"/>
      <c r="Q116" s="160"/>
      <c r="R116" s="160"/>
      <c r="S116" s="160"/>
      <c r="T116" s="160"/>
      <c r="U116" s="160"/>
      <c r="V116" s="160"/>
      <c r="W116" s="160"/>
      <c r="X116" s="160"/>
      <c r="Y116" s="160"/>
      <c r="Z116" s="160"/>
      <c r="AA116" s="160"/>
      <c r="AB116" s="160"/>
      <c r="AC116" s="160"/>
      <c r="AD116" s="160"/>
      <c r="AE116" s="160"/>
      <c r="AF116" s="160"/>
      <c r="AG116" s="160"/>
      <c r="AH116" s="160"/>
      <c r="AI116" s="160"/>
      <c r="AJ116" s="160"/>
      <c r="AK116" s="160"/>
      <c r="AL116" s="160"/>
      <c r="AM116" s="160"/>
      <c r="AN116" s="160"/>
      <c r="AO116" s="160"/>
      <c r="AP116" s="160"/>
      <c r="AQ116" s="160"/>
      <c r="AR116" s="160"/>
      <c r="AS116" s="160"/>
      <c r="AT116" s="160"/>
      <c r="AU116" s="160"/>
      <c r="AV116" s="160"/>
      <c r="AW116" s="160"/>
      <c r="AX116" s="160"/>
      <c r="AY116" s="160"/>
      <c r="AZ116" s="160"/>
      <c r="BA116" s="160"/>
      <c r="BB116" s="160"/>
      <c r="BC116" s="160"/>
      <c r="BD116" s="160"/>
      <c r="BE116" s="188"/>
      <c r="BF116" s="180"/>
      <c r="BG116" s="180"/>
      <c r="BH116" s="160"/>
      <c r="BI116" s="160"/>
      <c r="BJ116" s="180"/>
      <c r="BK116" s="180"/>
      <c r="BL116" s="180"/>
      <c r="BM116" s="180"/>
      <c r="BN116" s="180"/>
      <c r="BO116" s="228"/>
      <c r="BP116" s="228"/>
      <c r="BQ116" s="228"/>
      <c r="BR116" s="228"/>
      <c r="BS116" s="228"/>
      <c r="BT116" s="228"/>
      <c r="BU116" s="228"/>
      <c r="BV116" s="228"/>
      <c r="BW116" s="228"/>
      <c r="BX116" s="228"/>
      <c r="BY116" s="228"/>
      <c r="BZ116" s="228"/>
      <c r="CA116" s="155"/>
      <c r="CB116" s="155"/>
      <c r="CC116" s="155"/>
      <c r="CD116" s="155"/>
      <c r="CE116" s="151"/>
      <c r="CF116" s="151"/>
      <c r="CG116" s="151"/>
      <c r="CH116" s="151"/>
      <c r="CI116" s="151"/>
    </row>
    <row r="117" customFormat="false" ht="12.75" hidden="false" customHeight="false" outlineLevel="0" collapsed="false">
      <c r="A117" s="160"/>
      <c r="B117" s="160"/>
      <c r="C117" s="160"/>
      <c r="D117" s="187"/>
      <c r="E117" s="187"/>
      <c r="F117" s="160"/>
      <c r="G117" s="160"/>
      <c r="H117" s="160"/>
      <c r="I117" s="160"/>
      <c r="J117" s="160"/>
      <c r="K117" s="160"/>
      <c r="L117" s="160"/>
      <c r="M117" s="160"/>
      <c r="N117" s="160"/>
      <c r="O117" s="160"/>
      <c r="P117" s="160"/>
      <c r="Q117" s="160"/>
      <c r="R117" s="160"/>
      <c r="S117" s="160"/>
      <c r="T117" s="160"/>
      <c r="U117" s="160"/>
      <c r="V117" s="160"/>
      <c r="W117" s="160"/>
      <c r="X117" s="160"/>
      <c r="Y117" s="160"/>
      <c r="Z117" s="160"/>
      <c r="AA117" s="160"/>
      <c r="AB117" s="160"/>
      <c r="AC117" s="160"/>
      <c r="AD117" s="160"/>
      <c r="AE117" s="160"/>
      <c r="AF117" s="160"/>
      <c r="AG117" s="160"/>
      <c r="AH117" s="160"/>
      <c r="AI117" s="160"/>
      <c r="AJ117" s="160"/>
      <c r="AK117" s="160"/>
      <c r="AL117" s="160"/>
      <c r="AM117" s="160"/>
      <c r="AN117" s="160"/>
      <c r="AO117" s="160"/>
      <c r="AP117" s="160"/>
      <c r="AQ117" s="160"/>
      <c r="AR117" s="160"/>
      <c r="AS117" s="160"/>
      <c r="AT117" s="160"/>
      <c r="AU117" s="160"/>
      <c r="AV117" s="160"/>
      <c r="AW117" s="160"/>
      <c r="AX117" s="160"/>
      <c r="AY117" s="160"/>
      <c r="AZ117" s="160"/>
      <c r="BA117" s="160"/>
      <c r="BB117" s="160"/>
      <c r="BC117" s="160"/>
      <c r="BD117" s="160"/>
      <c r="BE117" s="188"/>
      <c r="BF117" s="180"/>
      <c r="BG117" s="180"/>
      <c r="BH117" s="160"/>
      <c r="BI117" s="160"/>
      <c r="BJ117" s="180"/>
      <c r="BK117" s="180"/>
      <c r="BL117" s="180"/>
      <c r="BM117" s="180"/>
      <c r="BN117" s="180"/>
      <c r="BO117" s="228"/>
      <c r="BP117" s="228"/>
      <c r="BQ117" s="228"/>
      <c r="BR117" s="228"/>
      <c r="BS117" s="228"/>
      <c r="BT117" s="228"/>
      <c r="BU117" s="228"/>
      <c r="BV117" s="228"/>
      <c r="BW117" s="228"/>
      <c r="BX117" s="228"/>
      <c r="BY117" s="228"/>
      <c r="BZ117" s="228"/>
      <c r="CA117" s="155"/>
      <c r="CB117" s="155"/>
      <c r="CC117" s="155"/>
      <c r="CD117" s="155"/>
      <c r="CE117" s="151"/>
      <c r="CF117" s="151"/>
      <c r="CG117" s="151"/>
      <c r="CH117" s="151"/>
      <c r="CI117" s="151"/>
    </row>
    <row r="118" customFormat="false" ht="12.75" hidden="false" customHeight="false" outlineLevel="0" collapsed="false">
      <c r="A118" s="160"/>
      <c r="B118" s="160"/>
      <c r="C118" s="160"/>
      <c r="D118" s="187"/>
      <c r="E118" s="187"/>
      <c r="F118" s="160"/>
      <c r="G118" s="160"/>
      <c r="H118" s="160"/>
      <c r="I118" s="160"/>
      <c r="J118" s="160"/>
      <c r="K118" s="160"/>
      <c r="L118" s="160"/>
      <c r="M118" s="160"/>
      <c r="N118" s="160"/>
      <c r="O118" s="160"/>
      <c r="P118" s="160"/>
      <c r="Q118" s="160"/>
      <c r="R118" s="160"/>
      <c r="S118" s="160"/>
      <c r="T118" s="160"/>
      <c r="U118" s="160"/>
      <c r="V118" s="160"/>
      <c r="W118" s="160"/>
      <c r="X118" s="160"/>
      <c r="Y118" s="160"/>
      <c r="Z118" s="160"/>
      <c r="AA118" s="160"/>
      <c r="AB118" s="160"/>
      <c r="AC118" s="160"/>
      <c r="AD118" s="160"/>
      <c r="AE118" s="160"/>
      <c r="AF118" s="160"/>
      <c r="AG118" s="160"/>
      <c r="AH118" s="160"/>
      <c r="AI118" s="160"/>
      <c r="AJ118" s="160"/>
      <c r="AK118" s="160"/>
      <c r="AL118" s="160"/>
      <c r="AM118" s="160"/>
      <c r="AN118" s="160"/>
      <c r="AO118" s="160"/>
      <c r="AP118" s="160"/>
      <c r="AQ118" s="160"/>
      <c r="AR118" s="160"/>
      <c r="AS118" s="160"/>
      <c r="AT118" s="160"/>
      <c r="AU118" s="160"/>
      <c r="AV118" s="160"/>
      <c r="AW118" s="160"/>
      <c r="AX118" s="160"/>
      <c r="AY118" s="160"/>
      <c r="AZ118" s="160"/>
      <c r="BA118" s="160"/>
      <c r="BB118" s="160"/>
      <c r="BC118" s="160"/>
      <c r="BD118" s="160"/>
      <c r="BE118" s="188"/>
      <c r="BF118" s="180"/>
      <c r="BG118" s="180"/>
      <c r="BH118" s="160"/>
      <c r="BI118" s="160"/>
      <c r="BJ118" s="180"/>
      <c r="BK118" s="180"/>
      <c r="BL118" s="180"/>
      <c r="BM118" s="180"/>
      <c r="BN118" s="180"/>
      <c r="BO118" s="228"/>
      <c r="BP118" s="228"/>
      <c r="BQ118" s="228"/>
      <c r="BR118" s="228"/>
      <c r="BS118" s="228"/>
      <c r="BT118" s="228"/>
      <c r="BU118" s="228"/>
      <c r="BV118" s="228"/>
      <c r="BW118" s="228"/>
      <c r="BX118" s="228"/>
      <c r="BY118" s="228"/>
      <c r="BZ118" s="228"/>
      <c r="CA118" s="155"/>
      <c r="CB118" s="155"/>
      <c r="CC118" s="155"/>
      <c r="CD118" s="155"/>
      <c r="CE118" s="151"/>
      <c r="CF118" s="151"/>
      <c r="CG118" s="151"/>
      <c r="CH118" s="151"/>
      <c r="CI118" s="151"/>
    </row>
    <row r="119" customFormat="false" ht="12.75" hidden="false" customHeight="false" outlineLevel="0" collapsed="false">
      <c r="A119" s="160"/>
      <c r="B119" s="160"/>
      <c r="C119" s="160"/>
      <c r="D119" s="187"/>
      <c r="E119" s="187"/>
      <c r="F119" s="160"/>
      <c r="G119" s="160"/>
      <c r="H119" s="160"/>
      <c r="I119" s="160"/>
      <c r="J119" s="160"/>
      <c r="K119" s="160"/>
      <c r="L119" s="160"/>
      <c r="M119" s="160"/>
      <c r="N119" s="160"/>
      <c r="O119" s="160"/>
      <c r="P119" s="160"/>
      <c r="Q119" s="160"/>
      <c r="R119" s="160"/>
      <c r="S119" s="160"/>
      <c r="T119" s="160"/>
      <c r="U119" s="160"/>
      <c r="V119" s="160"/>
      <c r="W119" s="160"/>
      <c r="X119" s="160"/>
      <c r="Y119" s="160"/>
      <c r="Z119" s="160"/>
      <c r="AA119" s="160"/>
      <c r="AB119" s="160"/>
      <c r="AC119" s="160"/>
      <c r="AD119" s="160"/>
      <c r="AE119" s="160"/>
      <c r="AF119" s="160"/>
      <c r="AG119" s="160"/>
      <c r="AH119" s="160"/>
      <c r="AI119" s="160"/>
      <c r="AJ119" s="160"/>
      <c r="AK119" s="160"/>
      <c r="AL119" s="160"/>
      <c r="AM119" s="160"/>
      <c r="AN119" s="160"/>
      <c r="AO119" s="160"/>
      <c r="AP119" s="160"/>
      <c r="AQ119" s="160"/>
      <c r="AR119" s="160"/>
      <c r="AS119" s="160"/>
      <c r="AT119" s="160"/>
      <c r="AU119" s="160"/>
      <c r="AV119" s="160"/>
      <c r="AW119" s="160"/>
      <c r="AX119" s="160"/>
      <c r="AY119" s="160"/>
      <c r="AZ119" s="160"/>
      <c r="BA119" s="160"/>
      <c r="BB119" s="160"/>
      <c r="BC119" s="160"/>
      <c r="BD119" s="160"/>
      <c r="BE119" s="188"/>
      <c r="BF119" s="180"/>
      <c r="BG119" s="180"/>
      <c r="BH119" s="180"/>
      <c r="BI119" s="160"/>
      <c r="BJ119" s="180"/>
      <c r="BK119" s="180"/>
      <c r="BL119" s="180"/>
      <c r="BM119" s="180"/>
      <c r="BN119" s="180"/>
      <c r="BO119" s="228"/>
      <c r="BP119" s="228"/>
      <c r="BQ119" s="228"/>
      <c r="BR119" s="228"/>
      <c r="BS119" s="228"/>
      <c r="BT119" s="228"/>
      <c r="BU119" s="228"/>
      <c r="BV119" s="228"/>
      <c r="BW119" s="228"/>
      <c r="BX119" s="228"/>
      <c r="BY119" s="228"/>
      <c r="BZ119" s="228"/>
      <c r="CA119" s="155"/>
      <c r="CB119" s="155"/>
      <c r="CC119" s="155"/>
      <c r="CD119" s="155"/>
      <c r="CE119" s="151"/>
      <c r="CF119" s="151"/>
      <c r="CG119" s="151"/>
      <c r="CH119" s="151"/>
      <c r="CI119" s="151"/>
    </row>
    <row r="120" customFormat="false" ht="12.75" hidden="false" customHeight="false" outlineLevel="0" collapsed="false">
      <c r="A120" s="160"/>
      <c r="B120" s="160"/>
      <c r="C120" s="160"/>
      <c r="D120" s="187"/>
      <c r="E120" s="187"/>
      <c r="F120" s="160"/>
      <c r="G120" s="160"/>
      <c r="H120" s="160"/>
      <c r="I120" s="160"/>
      <c r="J120" s="160"/>
      <c r="K120" s="160"/>
      <c r="L120" s="160"/>
      <c r="M120" s="160"/>
      <c r="N120" s="160"/>
      <c r="O120" s="160"/>
      <c r="P120" s="160"/>
      <c r="Q120" s="160"/>
      <c r="R120" s="160"/>
      <c r="S120" s="160"/>
      <c r="T120" s="160"/>
      <c r="U120" s="160"/>
      <c r="V120" s="160"/>
      <c r="W120" s="160"/>
      <c r="X120" s="160"/>
      <c r="Y120" s="160"/>
      <c r="Z120" s="160"/>
      <c r="AA120" s="160"/>
      <c r="AB120" s="160"/>
      <c r="AC120" s="160"/>
      <c r="AD120" s="160"/>
      <c r="AE120" s="160"/>
      <c r="AF120" s="160"/>
      <c r="AG120" s="160"/>
      <c r="AH120" s="160"/>
      <c r="AI120" s="160"/>
      <c r="AJ120" s="160"/>
      <c r="AK120" s="160"/>
      <c r="AL120" s="160"/>
      <c r="AM120" s="160"/>
      <c r="AN120" s="160"/>
      <c r="AO120" s="160"/>
      <c r="AP120" s="160"/>
      <c r="AQ120" s="160"/>
      <c r="AR120" s="160"/>
      <c r="AS120" s="160"/>
      <c r="AT120" s="160"/>
      <c r="AU120" s="160"/>
      <c r="AV120" s="160"/>
      <c r="AW120" s="160"/>
      <c r="AX120" s="160"/>
      <c r="AY120" s="160"/>
      <c r="AZ120" s="160"/>
      <c r="BA120" s="160"/>
      <c r="BB120" s="160"/>
      <c r="BC120" s="160"/>
      <c r="BD120" s="160"/>
      <c r="BE120" s="188"/>
      <c r="BF120" s="180"/>
      <c r="BG120" s="180"/>
      <c r="BH120" s="180"/>
      <c r="BI120" s="160"/>
      <c r="BJ120" s="180"/>
      <c r="BK120" s="180"/>
      <c r="BL120" s="180"/>
      <c r="BM120" s="180"/>
      <c r="BN120" s="180"/>
      <c r="BO120" s="228"/>
      <c r="BP120" s="228"/>
      <c r="BQ120" s="228"/>
      <c r="BR120" s="228"/>
      <c r="BS120" s="228"/>
      <c r="BT120" s="228"/>
      <c r="BU120" s="228"/>
      <c r="BV120" s="228"/>
      <c r="BW120" s="228"/>
      <c r="BX120" s="228"/>
      <c r="BY120" s="228"/>
      <c r="BZ120" s="228"/>
      <c r="CA120" s="155"/>
      <c r="CB120" s="155"/>
      <c r="CC120" s="155"/>
      <c r="CD120" s="155"/>
      <c r="CE120" s="151"/>
      <c r="CF120" s="151"/>
      <c r="CG120" s="151"/>
      <c r="CH120" s="151"/>
      <c r="CI120" s="151"/>
    </row>
    <row r="121" customFormat="false" ht="12.75" hidden="false" customHeight="false" outlineLevel="0" collapsed="false">
      <c r="A121" s="160"/>
      <c r="B121" s="160"/>
      <c r="C121" s="160"/>
      <c r="D121" s="187"/>
      <c r="E121" s="187"/>
      <c r="F121" s="160"/>
      <c r="G121" s="160"/>
      <c r="H121" s="160"/>
      <c r="I121" s="160"/>
      <c r="J121" s="160"/>
      <c r="K121" s="160"/>
      <c r="L121" s="160"/>
      <c r="M121" s="160"/>
      <c r="N121" s="160"/>
      <c r="O121" s="160"/>
      <c r="P121" s="160"/>
      <c r="Q121" s="160"/>
      <c r="R121" s="160"/>
      <c r="S121" s="160"/>
      <c r="T121" s="160"/>
      <c r="U121" s="160"/>
      <c r="V121" s="160"/>
      <c r="W121" s="160"/>
      <c r="X121" s="160"/>
      <c r="Y121" s="160"/>
      <c r="Z121" s="160"/>
      <c r="AA121" s="160"/>
      <c r="AB121" s="160"/>
      <c r="AC121" s="160"/>
      <c r="AD121" s="160"/>
      <c r="AE121" s="160"/>
      <c r="AF121" s="160"/>
      <c r="AG121" s="160"/>
      <c r="AH121" s="160"/>
      <c r="AI121" s="160"/>
      <c r="AJ121" s="160"/>
      <c r="AK121" s="160"/>
      <c r="AL121" s="160"/>
      <c r="AM121" s="160"/>
      <c r="AN121" s="160"/>
      <c r="AO121" s="160"/>
      <c r="AP121" s="160"/>
      <c r="AQ121" s="160"/>
      <c r="AR121" s="160"/>
      <c r="AS121" s="160"/>
      <c r="AT121" s="160"/>
      <c r="AU121" s="160"/>
      <c r="AV121" s="160"/>
      <c r="AW121" s="160"/>
      <c r="AX121" s="160"/>
      <c r="AY121" s="160"/>
      <c r="AZ121" s="160"/>
      <c r="BA121" s="160"/>
      <c r="BB121" s="160"/>
      <c r="BC121" s="160"/>
      <c r="BD121" s="160"/>
      <c r="BE121" s="188"/>
      <c r="BF121" s="180"/>
      <c r="BG121" s="180"/>
      <c r="BH121" s="180"/>
      <c r="BI121" s="160"/>
      <c r="BJ121" s="180"/>
      <c r="BK121" s="180"/>
      <c r="BL121" s="180"/>
      <c r="BM121" s="180"/>
      <c r="BN121" s="180"/>
      <c r="BO121" s="228"/>
      <c r="BP121" s="228"/>
      <c r="BQ121" s="228"/>
      <c r="BR121" s="228"/>
      <c r="BS121" s="228"/>
      <c r="BT121" s="228"/>
      <c r="BU121" s="228"/>
      <c r="BV121" s="228"/>
      <c r="BW121" s="228"/>
      <c r="BX121" s="228"/>
      <c r="BY121" s="228"/>
      <c r="BZ121" s="228"/>
      <c r="CA121" s="155"/>
      <c r="CB121" s="155"/>
      <c r="CC121" s="155"/>
      <c r="CD121" s="155"/>
      <c r="CE121" s="151"/>
      <c r="CF121" s="151"/>
      <c r="CG121" s="151"/>
      <c r="CH121" s="151"/>
      <c r="CI121" s="151"/>
    </row>
    <row r="122" customFormat="false" ht="12.75" hidden="false" customHeight="false" outlineLevel="0" collapsed="false">
      <c r="A122" s="160"/>
      <c r="B122" s="160"/>
      <c r="C122" s="160"/>
      <c r="D122" s="187"/>
      <c r="E122" s="187"/>
      <c r="F122" s="160"/>
      <c r="G122" s="160"/>
      <c r="H122" s="160"/>
      <c r="I122" s="160"/>
      <c r="J122" s="160"/>
      <c r="K122" s="160"/>
      <c r="L122" s="160"/>
      <c r="M122" s="160"/>
      <c r="N122" s="160"/>
      <c r="O122" s="160"/>
      <c r="P122" s="160"/>
      <c r="Q122" s="160"/>
      <c r="R122" s="160"/>
      <c r="S122" s="160"/>
      <c r="T122" s="160"/>
      <c r="U122" s="160"/>
      <c r="V122" s="160"/>
      <c r="W122" s="160"/>
      <c r="X122" s="160"/>
      <c r="Y122" s="160"/>
      <c r="Z122" s="160"/>
      <c r="AA122" s="160"/>
      <c r="AB122" s="160"/>
      <c r="AC122" s="160"/>
      <c r="AD122" s="160"/>
      <c r="AE122" s="160"/>
      <c r="AF122" s="160"/>
      <c r="AG122" s="160"/>
      <c r="AH122" s="160"/>
      <c r="AI122" s="160"/>
      <c r="AJ122" s="160"/>
      <c r="AK122" s="160"/>
      <c r="AL122" s="160"/>
      <c r="AM122" s="160"/>
      <c r="AN122" s="160"/>
      <c r="AO122" s="160"/>
      <c r="AP122" s="160"/>
      <c r="AQ122" s="160"/>
      <c r="AR122" s="160"/>
      <c r="AS122" s="160"/>
      <c r="AT122" s="160"/>
      <c r="AU122" s="160"/>
      <c r="AV122" s="160"/>
      <c r="AW122" s="160"/>
      <c r="AX122" s="160"/>
      <c r="AY122" s="160"/>
      <c r="AZ122" s="160"/>
      <c r="BA122" s="160"/>
      <c r="BB122" s="160"/>
      <c r="BC122" s="160"/>
      <c r="BD122" s="160"/>
      <c r="BE122" s="188"/>
      <c r="BF122" s="180"/>
      <c r="BG122" s="180"/>
      <c r="BH122" s="160"/>
      <c r="BI122" s="160"/>
      <c r="BJ122" s="180"/>
      <c r="BK122" s="180"/>
      <c r="BL122" s="180"/>
      <c r="BM122" s="180"/>
      <c r="BN122" s="180"/>
      <c r="BO122" s="228"/>
      <c r="BP122" s="228"/>
      <c r="BQ122" s="228"/>
      <c r="BR122" s="228"/>
      <c r="BS122" s="228"/>
      <c r="BT122" s="228"/>
      <c r="BU122" s="228"/>
      <c r="BV122" s="228"/>
      <c r="BW122" s="228"/>
      <c r="BX122" s="228"/>
      <c r="BY122" s="228"/>
      <c r="BZ122" s="228"/>
      <c r="CA122" s="155"/>
      <c r="CB122" s="155"/>
      <c r="CC122" s="155"/>
      <c r="CD122" s="155"/>
      <c r="CE122" s="151"/>
      <c r="CF122" s="151"/>
      <c r="CG122" s="151"/>
      <c r="CH122" s="151"/>
      <c r="CI122" s="151"/>
    </row>
    <row r="123" customFormat="false" ht="12.75" hidden="false" customHeight="false" outlineLevel="0" collapsed="false">
      <c r="A123" s="160"/>
      <c r="B123" s="160"/>
      <c r="C123" s="160"/>
      <c r="D123" s="187"/>
      <c r="E123" s="187"/>
      <c r="F123" s="160"/>
      <c r="G123" s="160"/>
      <c r="H123" s="160"/>
      <c r="I123" s="160"/>
      <c r="J123" s="160"/>
      <c r="K123" s="160"/>
      <c r="L123" s="160"/>
      <c r="M123" s="160"/>
      <c r="N123" s="160"/>
      <c r="O123" s="160"/>
      <c r="P123" s="160"/>
      <c r="Q123" s="160"/>
      <c r="R123" s="160"/>
      <c r="S123" s="160"/>
      <c r="T123" s="160"/>
      <c r="U123" s="160"/>
      <c r="V123" s="160"/>
      <c r="W123" s="160"/>
      <c r="X123" s="160"/>
      <c r="Y123" s="160"/>
      <c r="Z123" s="160"/>
      <c r="AA123" s="160"/>
      <c r="AB123" s="160"/>
      <c r="AC123" s="160"/>
      <c r="AD123" s="160"/>
      <c r="AE123" s="160"/>
      <c r="AF123" s="160"/>
      <c r="AG123" s="160"/>
      <c r="AH123" s="160"/>
      <c r="AI123" s="160"/>
      <c r="AJ123" s="160"/>
      <c r="AK123" s="160"/>
      <c r="AL123" s="160"/>
      <c r="AM123" s="160"/>
      <c r="AN123" s="160"/>
      <c r="AO123" s="160"/>
      <c r="AP123" s="160"/>
      <c r="AQ123" s="160"/>
      <c r="AR123" s="160"/>
      <c r="AS123" s="160"/>
      <c r="AT123" s="160"/>
      <c r="AU123" s="160"/>
      <c r="AV123" s="160"/>
      <c r="AW123" s="160"/>
      <c r="AX123" s="160"/>
      <c r="AY123" s="160"/>
      <c r="AZ123" s="160"/>
      <c r="BA123" s="160"/>
      <c r="BB123" s="160"/>
      <c r="BC123" s="160"/>
      <c r="BD123" s="160"/>
      <c r="BE123" s="188"/>
      <c r="BF123" s="180"/>
      <c r="BG123" s="180"/>
      <c r="BH123" s="180"/>
      <c r="BI123" s="160"/>
      <c r="BJ123" s="180"/>
      <c r="BK123" s="180"/>
      <c r="BL123" s="180"/>
      <c r="BM123" s="180"/>
      <c r="BN123" s="180"/>
      <c r="BO123" s="228"/>
      <c r="BP123" s="228"/>
      <c r="BQ123" s="228"/>
      <c r="BR123" s="228"/>
      <c r="BS123" s="228"/>
      <c r="BT123" s="228"/>
      <c r="BU123" s="228"/>
      <c r="BV123" s="228"/>
      <c r="BW123" s="228"/>
      <c r="BX123" s="228"/>
      <c r="BY123" s="228"/>
      <c r="BZ123" s="228"/>
      <c r="CA123" s="155"/>
      <c r="CB123" s="155"/>
      <c r="CC123" s="155"/>
      <c r="CD123" s="155"/>
      <c r="CE123" s="151"/>
      <c r="CF123" s="151"/>
      <c r="CG123" s="151"/>
      <c r="CH123" s="151"/>
      <c r="CI123" s="151"/>
    </row>
    <row r="124" customFormat="false" ht="12.75" hidden="false" customHeight="false" outlineLevel="0" collapsed="false">
      <c r="A124" s="160"/>
      <c r="B124" s="160"/>
      <c r="C124" s="160"/>
      <c r="D124" s="187"/>
      <c r="E124" s="187"/>
      <c r="F124" s="160"/>
      <c r="G124" s="160"/>
      <c r="H124" s="160"/>
      <c r="I124" s="160"/>
      <c r="J124" s="160"/>
      <c r="K124" s="160"/>
      <c r="L124" s="160"/>
      <c r="M124" s="160"/>
      <c r="N124" s="160"/>
      <c r="O124" s="160"/>
      <c r="P124" s="160"/>
      <c r="Q124" s="160"/>
      <c r="R124" s="160"/>
      <c r="S124" s="160"/>
      <c r="T124" s="160"/>
      <c r="U124" s="160"/>
      <c r="V124" s="160"/>
      <c r="W124" s="160"/>
      <c r="X124" s="160"/>
      <c r="Y124" s="160"/>
      <c r="Z124" s="160"/>
      <c r="AA124" s="160"/>
      <c r="AB124" s="160"/>
      <c r="AC124" s="160"/>
      <c r="AD124" s="160"/>
      <c r="AE124" s="160"/>
      <c r="AF124" s="160"/>
      <c r="AG124" s="160"/>
      <c r="AH124" s="160"/>
      <c r="AI124" s="160"/>
      <c r="AJ124" s="160"/>
      <c r="AK124" s="160"/>
      <c r="AL124" s="160"/>
      <c r="AM124" s="160"/>
      <c r="AN124" s="160"/>
      <c r="AO124" s="160"/>
      <c r="AP124" s="160"/>
      <c r="AQ124" s="160"/>
      <c r="AR124" s="160"/>
      <c r="AS124" s="160"/>
      <c r="AT124" s="160"/>
      <c r="AU124" s="160"/>
      <c r="AV124" s="160"/>
      <c r="AW124" s="160"/>
      <c r="AX124" s="160"/>
      <c r="AY124" s="160"/>
      <c r="AZ124" s="160"/>
      <c r="BA124" s="160"/>
      <c r="BB124" s="160"/>
      <c r="BC124" s="160"/>
      <c r="BD124" s="160"/>
      <c r="BE124" s="188"/>
      <c r="BF124" s="180"/>
      <c r="BG124" s="180"/>
      <c r="BH124" s="180"/>
      <c r="BI124" s="160"/>
      <c r="BJ124" s="180"/>
      <c r="BK124" s="180"/>
      <c r="BL124" s="180"/>
      <c r="BM124" s="180"/>
      <c r="BN124" s="180"/>
      <c r="BO124" s="228"/>
      <c r="BP124" s="228"/>
      <c r="BQ124" s="228"/>
      <c r="BR124" s="228"/>
      <c r="BS124" s="228"/>
      <c r="BT124" s="228"/>
      <c r="BU124" s="228"/>
      <c r="BV124" s="228"/>
      <c r="BW124" s="228"/>
      <c r="BX124" s="228"/>
      <c r="BY124" s="228"/>
      <c r="BZ124" s="228"/>
      <c r="CA124" s="155"/>
      <c r="CB124" s="155"/>
      <c r="CC124" s="155"/>
      <c r="CD124" s="155"/>
      <c r="CE124" s="151"/>
      <c r="CF124" s="151"/>
      <c r="CG124" s="151"/>
      <c r="CH124" s="151"/>
      <c r="CI124" s="151"/>
    </row>
    <row r="125" customFormat="false" ht="12.75" hidden="false" customHeight="false" outlineLevel="0" collapsed="false">
      <c r="A125" s="160"/>
      <c r="B125" s="160"/>
      <c r="C125" s="160"/>
      <c r="D125" s="187"/>
      <c r="E125" s="187"/>
      <c r="F125" s="160"/>
      <c r="G125" s="160"/>
      <c r="H125" s="160"/>
      <c r="I125" s="160"/>
      <c r="J125" s="160"/>
      <c r="K125" s="160"/>
      <c r="L125" s="160"/>
      <c r="M125" s="160"/>
      <c r="N125" s="160"/>
      <c r="O125" s="160"/>
      <c r="P125" s="160"/>
      <c r="Q125" s="160"/>
      <c r="R125" s="160"/>
      <c r="S125" s="160"/>
      <c r="T125" s="160"/>
      <c r="U125" s="160"/>
      <c r="V125" s="160"/>
      <c r="W125" s="160"/>
      <c r="X125" s="160"/>
      <c r="Y125" s="160"/>
      <c r="Z125" s="160"/>
      <c r="AA125" s="160"/>
      <c r="AB125" s="160"/>
      <c r="AC125" s="160"/>
      <c r="AD125" s="160"/>
      <c r="AE125" s="160"/>
      <c r="AF125" s="160"/>
      <c r="AG125" s="160"/>
      <c r="AH125" s="160"/>
      <c r="AI125" s="160"/>
      <c r="AJ125" s="160"/>
      <c r="AK125" s="160"/>
      <c r="AL125" s="160"/>
      <c r="AM125" s="160"/>
      <c r="AN125" s="160"/>
      <c r="AO125" s="160"/>
      <c r="AP125" s="160"/>
      <c r="AQ125" s="160"/>
      <c r="AR125" s="160"/>
      <c r="AS125" s="160"/>
      <c r="AT125" s="160"/>
      <c r="AU125" s="160"/>
      <c r="AV125" s="160"/>
      <c r="AW125" s="160"/>
      <c r="AX125" s="160"/>
      <c r="AY125" s="160"/>
      <c r="AZ125" s="160"/>
      <c r="BA125" s="160"/>
      <c r="BB125" s="160"/>
      <c r="BC125" s="160"/>
      <c r="BD125" s="160"/>
      <c r="BE125" s="188"/>
      <c r="BF125" s="180"/>
      <c r="BG125" s="180"/>
      <c r="BH125" s="160"/>
      <c r="BI125" s="160"/>
      <c r="BJ125" s="180"/>
      <c r="BK125" s="180"/>
      <c r="BL125" s="180"/>
      <c r="BM125" s="180"/>
      <c r="BN125" s="180"/>
      <c r="BO125" s="228"/>
      <c r="BP125" s="228"/>
      <c r="BQ125" s="228"/>
      <c r="BR125" s="228"/>
      <c r="BS125" s="228"/>
      <c r="BT125" s="228"/>
      <c r="BU125" s="228"/>
      <c r="BV125" s="228"/>
      <c r="BW125" s="228"/>
      <c r="BX125" s="228"/>
      <c r="BY125" s="228"/>
      <c r="BZ125" s="228"/>
      <c r="CA125" s="155"/>
      <c r="CB125" s="155"/>
      <c r="CC125" s="155"/>
      <c r="CD125" s="155"/>
      <c r="CE125" s="151"/>
      <c r="CF125" s="151"/>
      <c r="CG125" s="151"/>
      <c r="CH125" s="151"/>
      <c r="CI125" s="151"/>
    </row>
    <row r="126" customFormat="false" ht="12.75" hidden="false" customHeight="false" outlineLevel="0" collapsed="false">
      <c r="A126" s="160"/>
      <c r="B126" s="160"/>
      <c r="C126" s="160"/>
      <c r="D126" s="187"/>
      <c r="E126" s="187"/>
      <c r="F126" s="160"/>
      <c r="G126" s="160"/>
      <c r="H126" s="160"/>
      <c r="I126" s="160"/>
      <c r="J126" s="160"/>
      <c r="K126" s="160"/>
      <c r="L126" s="160"/>
      <c r="M126" s="160"/>
      <c r="N126" s="160"/>
      <c r="O126" s="160"/>
      <c r="P126" s="160"/>
      <c r="Q126" s="160"/>
      <c r="R126" s="160"/>
      <c r="S126" s="160"/>
      <c r="T126" s="160"/>
      <c r="U126" s="160"/>
      <c r="V126" s="160"/>
      <c r="W126" s="160"/>
      <c r="X126" s="160"/>
      <c r="Y126" s="160"/>
      <c r="Z126" s="160"/>
      <c r="AA126" s="160"/>
      <c r="AB126" s="160"/>
      <c r="AC126" s="160"/>
      <c r="AD126" s="160"/>
      <c r="AE126" s="160"/>
      <c r="AF126" s="160"/>
      <c r="AG126" s="160"/>
      <c r="AH126" s="160"/>
      <c r="AI126" s="160"/>
      <c r="AJ126" s="160"/>
      <c r="AK126" s="160"/>
      <c r="AL126" s="160"/>
      <c r="AM126" s="160"/>
      <c r="AN126" s="160"/>
      <c r="AO126" s="160"/>
      <c r="AP126" s="160"/>
      <c r="AQ126" s="160"/>
      <c r="AR126" s="160"/>
      <c r="AS126" s="160"/>
      <c r="AT126" s="160"/>
      <c r="AU126" s="160"/>
      <c r="AV126" s="160"/>
      <c r="AW126" s="160"/>
      <c r="AX126" s="160"/>
      <c r="AY126" s="160"/>
      <c r="AZ126" s="160"/>
      <c r="BA126" s="160"/>
      <c r="BB126" s="160"/>
      <c r="BC126" s="160"/>
      <c r="BD126" s="160"/>
      <c r="BE126" s="188"/>
      <c r="BF126" s="180"/>
      <c r="BG126" s="180"/>
      <c r="BH126" s="160"/>
      <c r="BI126" s="160"/>
      <c r="BJ126" s="180"/>
      <c r="BK126" s="180"/>
      <c r="BL126" s="180"/>
      <c r="BM126" s="180"/>
      <c r="BN126" s="180"/>
      <c r="BO126" s="228"/>
      <c r="BP126" s="228"/>
      <c r="BQ126" s="228"/>
      <c r="BR126" s="228"/>
      <c r="BS126" s="228"/>
      <c r="BT126" s="228"/>
      <c r="BU126" s="228"/>
      <c r="BV126" s="228"/>
      <c r="BW126" s="228"/>
      <c r="BX126" s="228"/>
      <c r="BY126" s="228"/>
      <c r="BZ126" s="228"/>
      <c r="CA126" s="155"/>
      <c r="CB126" s="155"/>
      <c r="CC126" s="155"/>
      <c r="CD126" s="155"/>
      <c r="CE126" s="151"/>
      <c r="CF126" s="151"/>
      <c r="CG126" s="151"/>
      <c r="CH126" s="151"/>
      <c r="CI126" s="151"/>
    </row>
    <row r="127" customFormat="false" ht="12.75" hidden="false" customHeight="false" outlineLevel="0" collapsed="false">
      <c r="A127" s="160"/>
      <c r="B127" s="160"/>
      <c r="C127" s="160"/>
      <c r="D127" s="187"/>
      <c r="E127" s="187"/>
      <c r="F127" s="160"/>
      <c r="G127" s="160"/>
      <c r="H127" s="160"/>
      <c r="I127" s="160"/>
      <c r="J127" s="160"/>
      <c r="K127" s="160"/>
      <c r="L127" s="160"/>
      <c r="M127" s="160"/>
      <c r="N127" s="160"/>
      <c r="O127" s="160"/>
      <c r="P127" s="160"/>
      <c r="Q127" s="160"/>
      <c r="R127" s="160"/>
      <c r="S127" s="160"/>
      <c r="T127" s="160"/>
      <c r="U127" s="160"/>
      <c r="V127" s="160"/>
      <c r="W127" s="160"/>
      <c r="X127" s="160"/>
      <c r="Y127" s="160"/>
      <c r="Z127" s="160"/>
      <c r="AA127" s="160"/>
      <c r="AB127" s="160"/>
      <c r="AC127" s="160"/>
      <c r="AD127" s="160"/>
      <c r="AE127" s="160"/>
      <c r="AF127" s="160"/>
      <c r="AG127" s="160"/>
      <c r="AH127" s="160"/>
      <c r="AI127" s="160"/>
      <c r="AJ127" s="160"/>
      <c r="AK127" s="160"/>
      <c r="AL127" s="160"/>
      <c r="AM127" s="160"/>
      <c r="AN127" s="160"/>
      <c r="AO127" s="160"/>
      <c r="AP127" s="160"/>
      <c r="AQ127" s="160"/>
      <c r="AR127" s="160"/>
      <c r="AS127" s="160"/>
      <c r="AT127" s="160"/>
      <c r="AU127" s="160"/>
      <c r="AV127" s="160"/>
      <c r="AW127" s="160"/>
      <c r="AX127" s="160"/>
      <c r="AY127" s="160"/>
      <c r="AZ127" s="160"/>
      <c r="BA127" s="160"/>
      <c r="BB127" s="160"/>
      <c r="BC127" s="160"/>
      <c r="BD127" s="160"/>
      <c r="BE127" s="188"/>
      <c r="BF127" s="180"/>
      <c r="BG127" s="180"/>
      <c r="BH127" s="160"/>
      <c r="BI127" s="160"/>
      <c r="BJ127" s="180"/>
      <c r="BK127" s="180"/>
      <c r="BL127" s="180"/>
      <c r="BM127" s="180"/>
      <c r="BN127" s="180"/>
      <c r="BO127" s="228"/>
      <c r="BP127" s="228"/>
      <c r="BQ127" s="228"/>
      <c r="BR127" s="228"/>
      <c r="BS127" s="228"/>
      <c r="BT127" s="228"/>
      <c r="BU127" s="228"/>
      <c r="BV127" s="228"/>
      <c r="BW127" s="228"/>
      <c r="BX127" s="228"/>
      <c r="BY127" s="228"/>
      <c r="BZ127" s="228"/>
      <c r="CA127" s="155"/>
      <c r="CB127" s="155"/>
      <c r="CC127" s="155"/>
      <c r="CD127" s="155"/>
      <c r="CE127" s="151"/>
      <c r="CF127" s="151"/>
      <c r="CG127" s="151"/>
      <c r="CH127" s="151"/>
      <c r="CI127" s="151"/>
    </row>
    <row r="128" customFormat="false" ht="12.75" hidden="false" customHeight="false" outlineLevel="0" collapsed="false">
      <c r="A128" s="160"/>
      <c r="B128" s="160"/>
      <c r="C128" s="160"/>
      <c r="D128" s="187"/>
      <c r="E128" s="187"/>
      <c r="F128" s="160"/>
      <c r="G128" s="160"/>
      <c r="H128" s="160"/>
      <c r="I128" s="160"/>
      <c r="J128" s="160"/>
      <c r="K128" s="160"/>
      <c r="L128" s="160"/>
      <c r="M128" s="160"/>
      <c r="N128" s="160"/>
      <c r="O128" s="160"/>
      <c r="P128" s="160"/>
      <c r="Q128" s="160"/>
      <c r="R128" s="160"/>
      <c r="S128" s="160"/>
      <c r="T128" s="160"/>
      <c r="U128" s="160"/>
      <c r="V128" s="160"/>
      <c r="W128" s="160"/>
      <c r="X128" s="160"/>
      <c r="Y128" s="160"/>
      <c r="Z128" s="160"/>
      <c r="AA128" s="160"/>
      <c r="AB128" s="160"/>
      <c r="AC128" s="160"/>
      <c r="AD128" s="160"/>
      <c r="AE128" s="160"/>
      <c r="AF128" s="160"/>
      <c r="AG128" s="160"/>
      <c r="AH128" s="160"/>
      <c r="AI128" s="160"/>
      <c r="AJ128" s="160"/>
      <c r="AK128" s="160"/>
      <c r="AL128" s="160"/>
      <c r="AM128" s="160"/>
      <c r="AN128" s="160"/>
      <c r="AO128" s="160"/>
      <c r="AP128" s="160"/>
      <c r="AQ128" s="160"/>
      <c r="AR128" s="160"/>
      <c r="AS128" s="160"/>
      <c r="AT128" s="160"/>
      <c r="AU128" s="160"/>
      <c r="AV128" s="160"/>
      <c r="AW128" s="160"/>
      <c r="AX128" s="160"/>
      <c r="AY128" s="160"/>
      <c r="AZ128" s="160"/>
      <c r="BA128" s="160"/>
      <c r="BB128" s="160"/>
      <c r="BC128" s="160"/>
      <c r="BD128" s="160"/>
      <c r="BE128" s="188"/>
      <c r="BF128" s="180"/>
      <c r="BG128" s="180"/>
      <c r="BH128" s="180"/>
      <c r="BI128" s="160"/>
      <c r="BJ128" s="180"/>
      <c r="BK128" s="180"/>
      <c r="BL128" s="180"/>
      <c r="BM128" s="180"/>
      <c r="BN128" s="180"/>
      <c r="BO128" s="228"/>
      <c r="BP128" s="228"/>
      <c r="BQ128" s="228"/>
      <c r="BR128" s="228"/>
      <c r="BS128" s="228"/>
      <c r="BT128" s="228"/>
      <c r="BU128" s="228"/>
      <c r="BV128" s="228"/>
      <c r="BW128" s="228"/>
      <c r="BX128" s="228"/>
      <c r="BY128" s="228"/>
      <c r="BZ128" s="228"/>
      <c r="CA128" s="155"/>
      <c r="CB128" s="155"/>
      <c r="CC128" s="155"/>
      <c r="CD128" s="155"/>
      <c r="CE128" s="151"/>
      <c r="CF128" s="151"/>
      <c r="CG128" s="151"/>
      <c r="CH128" s="151"/>
      <c r="CI128" s="151"/>
    </row>
    <row r="129" customFormat="false" ht="12.75" hidden="false" customHeight="false" outlineLevel="0" collapsed="false">
      <c r="A129" s="160"/>
      <c r="B129" s="160"/>
      <c r="C129" s="160"/>
      <c r="D129" s="187"/>
      <c r="E129" s="187"/>
      <c r="F129" s="160"/>
      <c r="G129" s="160"/>
      <c r="H129" s="160"/>
      <c r="I129" s="160"/>
      <c r="J129" s="160"/>
      <c r="K129" s="160"/>
      <c r="L129" s="160"/>
      <c r="M129" s="160"/>
      <c r="N129" s="160"/>
      <c r="O129" s="160"/>
      <c r="P129" s="160"/>
      <c r="Q129" s="160"/>
      <c r="R129" s="160"/>
      <c r="S129" s="160"/>
      <c r="T129" s="160"/>
      <c r="U129" s="160"/>
      <c r="V129" s="160"/>
      <c r="W129" s="160"/>
      <c r="X129" s="160"/>
      <c r="Y129" s="160"/>
      <c r="Z129" s="160"/>
      <c r="AA129" s="160"/>
      <c r="AB129" s="160"/>
      <c r="AC129" s="160"/>
      <c r="AD129" s="160"/>
      <c r="AE129" s="160"/>
      <c r="AF129" s="160"/>
      <c r="AG129" s="160"/>
      <c r="AH129" s="160"/>
      <c r="AI129" s="160"/>
      <c r="AJ129" s="160"/>
      <c r="AK129" s="160"/>
      <c r="AL129" s="160"/>
      <c r="AM129" s="160"/>
      <c r="AN129" s="160"/>
      <c r="AO129" s="160"/>
      <c r="AP129" s="160"/>
      <c r="AQ129" s="160"/>
      <c r="AR129" s="160"/>
      <c r="AS129" s="160"/>
      <c r="AT129" s="160"/>
      <c r="AU129" s="160"/>
      <c r="AV129" s="160"/>
      <c r="AW129" s="160"/>
      <c r="AX129" s="160"/>
      <c r="AY129" s="160"/>
      <c r="AZ129" s="160"/>
      <c r="BA129" s="160"/>
      <c r="BB129" s="160"/>
      <c r="BC129" s="160"/>
      <c r="BD129" s="160"/>
      <c r="BE129" s="188"/>
      <c r="BF129" s="180"/>
      <c r="BG129" s="180"/>
      <c r="BH129" s="180"/>
      <c r="BI129" s="160"/>
      <c r="BJ129" s="180"/>
      <c r="BK129" s="180"/>
      <c r="BL129" s="180"/>
      <c r="BM129" s="180"/>
      <c r="BN129" s="180"/>
      <c r="BO129" s="228"/>
      <c r="BP129" s="228"/>
      <c r="BQ129" s="228"/>
      <c r="BR129" s="228"/>
      <c r="BS129" s="228"/>
      <c r="BT129" s="228"/>
      <c r="BU129" s="228"/>
      <c r="BV129" s="228"/>
      <c r="BW129" s="228"/>
      <c r="BX129" s="228"/>
      <c r="BY129" s="228"/>
      <c r="BZ129" s="228"/>
      <c r="CA129" s="155"/>
      <c r="CB129" s="155"/>
      <c r="CC129" s="155"/>
      <c r="CD129" s="155"/>
      <c r="CE129" s="151"/>
      <c r="CF129" s="151"/>
      <c r="CG129" s="151"/>
      <c r="CH129" s="151"/>
      <c r="CI129" s="151"/>
    </row>
    <row r="130" customFormat="false" ht="12.75" hidden="false" customHeight="false" outlineLevel="0" collapsed="false">
      <c r="A130" s="160"/>
      <c r="B130" s="160"/>
      <c r="C130" s="160"/>
      <c r="D130" s="187"/>
      <c r="E130" s="187"/>
      <c r="F130" s="160"/>
      <c r="G130" s="160"/>
      <c r="H130" s="160"/>
      <c r="I130" s="160"/>
      <c r="J130" s="160"/>
      <c r="K130" s="160"/>
      <c r="L130" s="160"/>
      <c r="M130" s="160"/>
      <c r="N130" s="160"/>
      <c r="O130" s="160"/>
      <c r="P130" s="160"/>
      <c r="Q130" s="160"/>
      <c r="R130" s="160"/>
      <c r="S130" s="160"/>
      <c r="T130" s="160"/>
      <c r="U130" s="160"/>
      <c r="V130" s="160"/>
      <c r="W130" s="160"/>
      <c r="X130" s="160"/>
      <c r="Y130" s="160"/>
      <c r="Z130" s="160"/>
      <c r="AA130" s="160"/>
      <c r="AB130" s="160"/>
      <c r="AC130" s="160"/>
      <c r="AD130" s="160"/>
      <c r="AE130" s="160"/>
      <c r="AF130" s="160"/>
      <c r="AG130" s="160"/>
      <c r="AH130" s="160"/>
      <c r="AI130" s="160"/>
      <c r="AJ130" s="160"/>
      <c r="AK130" s="160"/>
      <c r="AL130" s="160"/>
      <c r="AM130" s="160"/>
      <c r="AN130" s="160"/>
      <c r="AO130" s="160"/>
      <c r="AP130" s="160"/>
      <c r="AQ130" s="160"/>
      <c r="AR130" s="160"/>
      <c r="AS130" s="160"/>
      <c r="AT130" s="160"/>
      <c r="AU130" s="160"/>
      <c r="AV130" s="160"/>
      <c r="AW130" s="160"/>
      <c r="AX130" s="160"/>
      <c r="AY130" s="160"/>
      <c r="AZ130" s="160"/>
      <c r="BA130" s="160"/>
      <c r="BB130" s="160"/>
      <c r="BC130" s="160"/>
      <c r="BD130" s="160"/>
      <c r="BE130" s="188"/>
      <c r="BF130" s="180"/>
      <c r="BG130" s="180"/>
      <c r="BH130" s="160"/>
      <c r="BI130" s="160"/>
      <c r="BJ130" s="180"/>
      <c r="BK130" s="180"/>
      <c r="BL130" s="180"/>
      <c r="BM130" s="180"/>
      <c r="BN130" s="180"/>
      <c r="BO130" s="228"/>
      <c r="BP130" s="228"/>
      <c r="BQ130" s="228"/>
      <c r="BR130" s="228"/>
      <c r="BS130" s="228"/>
      <c r="BT130" s="228"/>
      <c r="BU130" s="228"/>
      <c r="BV130" s="228"/>
      <c r="BW130" s="228"/>
      <c r="BX130" s="228"/>
      <c r="BY130" s="228"/>
      <c r="BZ130" s="228"/>
      <c r="CA130" s="155"/>
      <c r="CB130" s="155"/>
      <c r="CC130" s="155"/>
      <c r="CD130" s="155"/>
      <c r="CE130" s="151"/>
      <c r="CF130" s="151"/>
      <c r="CG130" s="151"/>
      <c r="CH130" s="151"/>
      <c r="CI130" s="151"/>
    </row>
    <row r="131" customFormat="false" ht="12.75" hidden="false" customHeight="false" outlineLevel="0" collapsed="false">
      <c r="A131" s="160"/>
      <c r="B131" s="160"/>
      <c r="C131" s="160"/>
      <c r="D131" s="187"/>
      <c r="E131" s="187"/>
      <c r="F131" s="160"/>
      <c r="G131" s="160"/>
      <c r="H131" s="160"/>
      <c r="I131" s="160"/>
      <c r="J131" s="160"/>
      <c r="K131" s="160"/>
      <c r="L131" s="160"/>
      <c r="M131" s="160"/>
      <c r="N131" s="160"/>
      <c r="O131" s="160"/>
      <c r="P131" s="160"/>
      <c r="Q131" s="160"/>
      <c r="R131" s="160"/>
      <c r="S131" s="160"/>
      <c r="T131" s="160"/>
      <c r="U131" s="160"/>
      <c r="V131" s="160"/>
      <c r="W131" s="160"/>
      <c r="X131" s="160"/>
      <c r="Y131" s="160"/>
      <c r="Z131" s="160"/>
      <c r="AA131" s="160"/>
      <c r="AB131" s="160"/>
      <c r="AC131" s="160"/>
      <c r="AD131" s="160"/>
      <c r="AE131" s="160"/>
      <c r="AF131" s="160"/>
      <c r="AG131" s="160"/>
      <c r="AH131" s="160"/>
      <c r="AI131" s="160"/>
      <c r="AJ131" s="160"/>
      <c r="AK131" s="160"/>
      <c r="AL131" s="160"/>
      <c r="AM131" s="160"/>
      <c r="AN131" s="160"/>
      <c r="AO131" s="160"/>
      <c r="AP131" s="160"/>
      <c r="AQ131" s="160"/>
      <c r="AR131" s="160"/>
      <c r="AS131" s="160"/>
      <c r="AT131" s="160"/>
      <c r="AU131" s="160"/>
      <c r="AV131" s="160"/>
      <c r="AW131" s="160"/>
      <c r="AX131" s="160"/>
      <c r="AY131" s="160"/>
      <c r="AZ131" s="160"/>
      <c r="BA131" s="160"/>
      <c r="BB131" s="160"/>
      <c r="BC131" s="160"/>
      <c r="BD131" s="160"/>
      <c r="BE131" s="188"/>
      <c r="BF131" s="180"/>
      <c r="BG131" s="180"/>
      <c r="BH131" s="160"/>
      <c r="BI131" s="160"/>
      <c r="BJ131" s="180"/>
      <c r="BK131" s="180"/>
      <c r="BL131" s="180"/>
      <c r="BM131" s="180"/>
      <c r="BN131" s="180"/>
      <c r="BO131" s="228"/>
      <c r="BP131" s="228"/>
      <c r="BQ131" s="228"/>
      <c r="BR131" s="228"/>
      <c r="BS131" s="228"/>
      <c r="BT131" s="228"/>
      <c r="BU131" s="228"/>
      <c r="BV131" s="228"/>
      <c r="BW131" s="228"/>
      <c r="BX131" s="228"/>
      <c r="BY131" s="228"/>
      <c r="BZ131" s="228"/>
      <c r="CA131" s="155"/>
      <c r="CB131" s="155"/>
      <c r="CC131" s="155"/>
      <c r="CD131" s="155"/>
      <c r="CE131" s="151"/>
      <c r="CF131" s="151"/>
      <c r="CG131" s="151"/>
      <c r="CH131" s="151"/>
      <c r="CI131" s="151"/>
    </row>
    <row r="132" customFormat="false" ht="12.75" hidden="false" customHeight="false" outlineLevel="0" collapsed="false">
      <c r="A132" s="160"/>
      <c r="B132" s="160"/>
      <c r="C132" s="160"/>
      <c r="D132" s="187"/>
      <c r="E132" s="187"/>
      <c r="F132" s="160"/>
      <c r="G132" s="160"/>
      <c r="H132" s="160"/>
      <c r="I132" s="160"/>
      <c r="J132" s="160"/>
      <c r="K132" s="160"/>
      <c r="L132" s="160"/>
      <c r="M132" s="160"/>
      <c r="N132" s="160"/>
      <c r="O132" s="160"/>
      <c r="P132" s="160"/>
      <c r="Q132" s="160"/>
      <c r="R132" s="160"/>
      <c r="S132" s="160"/>
      <c r="T132" s="160"/>
      <c r="U132" s="160"/>
      <c r="V132" s="160"/>
      <c r="W132" s="160"/>
      <c r="X132" s="160"/>
      <c r="Y132" s="160"/>
      <c r="Z132" s="160"/>
      <c r="AA132" s="160"/>
      <c r="AB132" s="160"/>
      <c r="AC132" s="160"/>
      <c r="AD132" s="160"/>
      <c r="AE132" s="160"/>
      <c r="AF132" s="160"/>
      <c r="AG132" s="160"/>
      <c r="AH132" s="160"/>
      <c r="AI132" s="160"/>
      <c r="AJ132" s="160"/>
      <c r="AK132" s="160"/>
      <c r="AL132" s="160"/>
      <c r="AM132" s="160"/>
      <c r="AN132" s="160"/>
      <c r="AO132" s="160"/>
      <c r="AP132" s="160"/>
      <c r="AQ132" s="160"/>
      <c r="AR132" s="160"/>
      <c r="AS132" s="160"/>
      <c r="AT132" s="160"/>
      <c r="AU132" s="160"/>
      <c r="AV132" s="160"/>
      <c r="AW132" s="160"/>
      <c r="AX132" s="160"/>
      <c r="AY132" s="160"/>
      <c r="AZ132" s="160"/>
      <c r="BA132" s="160"/>
      <c r="BB132" s="160"/>
      <c r="BC132" s="160"/>
      <c r="BD132" s="160"/>
      <c r="BE132" s="188"/>
      <c r="BF132" s="180"/>
      <c r="BG132" s="180"/>
      <c r="BH132" s="160"/>
      <c r="BI132" s="160"/>
      <c r="BJ132" s="180"/>
      <c r="BK132" s="180"/>
      <c r="BL132" s="180"/>
      <c r="BM132" s="180"/>
      <c r="BN132" s="180"/>
      <c r="BO132" s="228"/>
      <c r="BP132" s="228"/>
      <c r="BQ132" s="228"/>
      <c r="BR132" s="228"/>
      <c r="BS132" s="228"/>
      <c r="BT132" s="228"/>
      <c r="BU132" s="228"/>
      <c r="BV132" s="228"/>
      <c r="BW132" s="228"/>
      <c r="BX132" s="228"/>
      <c r="BY132" s="228"/>
      <c r="BZ132" s="228"/>
      <c r="CA132" s="155"/>
      <c r="CB132" s="155"/>
      <c r="CC132" s="155"/>
      <c r="CD132" s="155"/>
      <c r="CE132" s="151"/>
      <c r="CF132" s="151"/>
      <c r="CG132" s="151"/>
      <c r="CH132" s="151"/>
      <c r="CI132" s="151"/>
    </row>
    <row r="133" customFormat="false" ht="12.75" hidden="false" customHeight="false" outlineLevel="0" collapsed="false">
      <c r="A133" s="160"/>
      <c r="B133" s="160"/>
      <c r="C133" s="160"/>
      <c r="D133" s="187"/>
      <c r="E133" s="187"/>
      <c r="F133" s="160"/>
      <c r="G133" s="160"/>
      <c r="H133" s="160"/>
      <c r="I133" s="160"/>
      <c r="J133" s="160"/>
      <c r="K133" s="160"/>
      <c r="L133" s="160"/>
      <c r="M133" s="160"/>
      <c r="N133" s="160"/>
      <c r="O133" s="160"/>
      <c r="P133" s="160"/>
      <c r="Q133" s="160"/>
      <c r="R133" s="160"/>
      <c r="S133" s="160"/>
      <c r="T133" s="160"/>
      <c r="U133" s="160"/>
      <c r="V133" s="160"/>
      <c r="W133" s="160"/>
      <c r="X133" s="160"/>
      <c r="Y133" s="160"/>
      <c r="Z133" s="160"/>
      <c r="AA133" s="160"/>
      <c r="AB133" s="160"/>
      <c r="AC133" s="160"/>
      <c r="AD133" s="160"/>
      <c r="AE133" s="160"/>
      <c r="AF133" s="160"/>
      <c r="AG133" s="160"/>
      <c r="AH133" s="160"/>
      <c r="AI133" s="160"/>
      <c r="AJ133" s="160"/>
      <c r="AK133" s="160"/>
      <c r="AL133" s="160"/>
      <c r="AM133" s="160"/>
      <c r="AN133" s="160"/>
      <c r="AO133" s="160"/>
      <c r="AP133" s="160"/>
      <c r="AQ133" s="160"/>
      <c r="AR133" s="160"/>
      <c r="AS133" s="160"/>
      <c r="AT133" s="160"/>
      <c r="AU133" s="160"/>
      <c r="AV133" s="160"/>
      <c r="AW133" s="160"/>
      <c r="AX133" s="160"/>
      <c r="AY133" s="160"/>
      <c r="AZ133" s="160"/>
      <c r="BA133" s="160"/>
      <c r="BB133" s="160"/>
      <c r="BC133" s="160"/>
      <c r="BD133" s="160"/>
      <c r="BE133" s="188"/>
      <c r="BF133" s="180"/>
      <c r="BG133" s="180"/>
      <c r="BH133" s="160"/>
      <c r="BI133" s="160"/>
      <c r="BJ133" s="180"/>
      <c r="BK133" s="180"/>
      <c r="BL133" s="180"/>
      <c r="BM133" s="180"/>
      <c r="BN133" s="180"/>
      <c r="BO133" s="228"/>
      <c r="BP133" s="228"/>
      <c r="BQ133" s="228"/>
      <c r="BR133" s="228"/>
      <c r="BS133" s="228"/>
      <c r="BT133" s="228"/>
      <c r="BU133" s="228"/>
      <c r="BV133" s="228"/>
      <c r="BW133" s="228"/>
      <c r="BX133" s="228"/>
      <c r="BY133" s="228"/>
      <c r="BZ133" s="228"/>
      <c r="CA133" s="155"/>
      <c r="CB133" s="155"/>
      <c r="CC133" s="155"/>
      <c r="CD133" s="155"/>
      <c r="CE133" s="151"/>
      <c r="CF133" s="151"/>
      <c r="CG133" s="151"/>
      <c r="CH133" s="151"/>
      <c r="CI133" s="151"/>
    </row>
    <row r="134" customFormat="false" ht="12.75" hidden="false" customHeight="false" outlineLevel="0" collapsed="false">
      <c r="A134" s="160"/>
      <c r="B134" s="160"/>
      <c r="C134" s="160"/>
      <c r="D134" s="187"/>
      <c r="E134" s="187"/>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60"/>
      <c r="AH134" s="160"/>
      <c r="AI134" s="160"/>
      <c r="AJ134" s="160"/>
      <c r="AK134" s="160"/>
      <c r="AL134" s="160"/>
      <c r="AM134" s="160"/>
      <c r="AN134" s="160"/>
      <c r="AO134" s="160"/>
      <c r="AP134" s="160"/>
      <c r="AQ134" s="160"/>
      <c r="AR134" s="160"/>
      <c r="AS134" s="160"/>
      <c r="AT134" s="160"/>
      <c r="AU134" s="160"/>
      <c r="AV134" s="160"/>
      <c r="AW134" s="160"/>
      <c r="AX134" s="160"/>
      <c r="AY134" s="160"/>
      <c r="AZ134" s="160"/>
      <c r="BA134" s="160"/>
      <c r="BB134" s="160"/>
      <c r="BC134" s="160"/>
      <c r="BD134" s="160"/>
      <c r="BE134" s="188"/>
      <c r="BF134" s="180"/>
      <c r="BG134" s="180"/>
      <c r="BH134" s="180"/>
      <c r="BI134" s="160"/>
      <c r="BJ134" s="180"/>
      <c r="BK134" s="180"/>
      <c r="BL134" s="180"/>
      <c r="BM134" s="180"/>
      <c r="BN134" s="180"/>
      <c r="BO134" s="228"/>
      <c r="BP134" s="228"/>
      <c r="BQ134" s="228"/>
      <c r="BR134" s="228"/>
      <c r="BS134" s="228"/>
      <c r="BT134" s="228"/>
      <c r="BU134" s="228"/>
      <c r="BV134" s="228"/>
      <c r="BW134" s="228"/>
      <c r="BX134" s="228"/>
      <c r="BY134" s="228"/>
      <c r="BZ134" s="228"/>
      <c r="CA134" s="155"/>
      <c r="CB134" s="155"/>
      <c r="CC134" s="155"/>
      <c r="CD134" s="155"/>
      <c r="CE134" s="151"/>
      <c r="CF134" s="151"/>
      <c r="CG134" s="151"/>
      <c r="CH134" s="151"/>
      <c r="CI134" s="151"/>
    </row>
    <row r="135" customFormat="false" ht="12.75" hidden="false" customHeight="false" outlineLevel="0" collapsed="false">
      <c r="A135" s="160"/>
      <c r="B135" s="160"/>
      <c r="C135" s="160"/>
      <c r="D135" s="187"/>
      <c r="E135" s="187"/>
      <c r="F135" s="160"/>
      <c r="G135" s="160"/>
      <c r="H135" s="160"/>
      <c r="I135" s="160"/>
      <c r="J135" s="160"/>
      <c r="K135" s="160"/>
      <c r="L135" s="160"/>
      <c r="M135" s="160"/>
      <c r="N135" s="160"/>
      <c r="O135" s="160"/>
      <c r="P135" s="160"/>
      <c r="Q135" s="160"/>
      <c r="R135" s="160"/>
      <c r="S135" s="160"/>
      <c r="T135" s="160"/>
      <c r="U135" s="160"/>
      <c r="V135" s="160"/>
      <c r="W135" s="160"/>
      <c r="X135" s="160"/>
      <c r="Y135" s="160"/>
      <c r="Z135" s="160"/>
      <c r="AA135" s="160"/>
      <c r="AB135" s="160"/>
      <c r="AC135" s="160"/>
      <c r="AD135" s="160"/>
      <c r="AE135" s="160"/>
      <c r="AF135" s="160"/>
      <c r="AG135" s="160"/>
      <c r="AH135" s="160"/>
      <c r="AI135" s="160"/>
      <c r="AJ135" s="160"/>
      <c r="AK135" s="160"/>
      <c r="AL135" s="160"/>
      <c r="AM135" s="160"/>
      <c r="AN135" s="160"/>
      <c r="AO135" s="160"/>
      <c r="AP135" s="160"/>
      <c r="AQ135" s="160"/>
      <c r="AR135" s="160"/>
      <c r="AS135" s="160"/>
      <c r="AT135" s="160"/>
      <c r="AU135" s="160"/>
      <c r="AV135" s="160"/>
      <c r="AW135" s="160"/>
      <c r="AX135" s="160"/>
      <c r="AY135" s="160"/>
      <c r="AZ135" s="160"/>
      <c r="BA135" s="160"/>
      <c r="BB135" s="160"/>
      <c r="BC135" s="160"/>
      <c r="BD135" s="160"/>
      <c r="BE135" s="188"/>
      <c r="BF135" s="180"/>
      <c r="BG135" s="180"/>
      <c r="BH135" s="160"/>
      <c r="BI135" s="160"/>
      <c r="BJ135" s="180"/>
      <c r="BK135" s="180"/>
      <c r="BL135" s="180"/>
      <c r="BM135" s="180"/>
      <c r="BN135" s="180"/>
      <c r="BO135" s="228"/>
      <c r="BP135" s="228"/>
      <c r="BQ135" s="228"/>
      <c r="BR135" s="228"/>
      <c r="BS135" s="228"/>
      <c r="BT135" s="228"/>
      <c r="BU135" s="228"/>
      <c r="BV135" s="228"/>
      <c r="BW135" s="228"/>
      <c r="BX135" s="228"/>
      <c r="BY135" s="228"/>
      <c r="BZ135" s="228"/>
      <c r="CA135" s="155"/>
      <c r="CB135" s="155"/>
      <c r="CC135" s="155"/>
      <c r="CD135" s="155"/>
      <c r="CE135" s="151"/>
      <c r="CF135" s="151"/>
      <c r="CG135" s="151"/>
      <c r="CH135" s="151"/>
      <c r="CI135" s="151"/>
    </row>
    <row r="136" customFormat="false" ht="12.75" hidden="false" customHeight="false" outlineLevel="0" collapsed="false">
      <c r="A136" s="160"/>
      <c r="B136" s="160"/>
      <c r="C136" s="160"/>
      <c r="D136" s="187"/>
      <c r="E136" s="187"/>
      <c r="F136" s="160"/>
      <c r="G136" s="160"/>
      <c r="H136" s="160"/>
      <c r="I136" s="160"/>
      <c r="J136" s="160"/>
      <c r="K136" s="160"/>
      <c r="L136" s="160"/>
      <c r="M136" s="160"/>
      <c r="N136" s="160"/>
      <c r="O136" s="160"/>
      <c r="P136" s="160"/>
      <c r="Q136" s="160"/>
      <c r="R136" s="160"/>
      <c r="S136" s="160"/>
      <c r="T136" s="160"/>
      <c r="U136" s="160"/>
      <c r="V136" s="160"/>
      <c r="W136" s="160"/>
      <c r="X136" s="160"/>
      <c r="Y136" s="160"/>
      <c r="Z136" s="160"/>
      <c r="AA136" s="160"/>
      <c r="AB136" s="160"/>
      <c r="AC136" s="160"/>
      <c r="AD136" s="160"/>
      <c r="AE136" s="160"/>
      <c r="AF136" s="160"/>
      <c r="AG136" s="160"/>
      <c r="AH136" s="160"/>
      <c r="AI136" s="160"/>
      <c r="AJ136" s="160"/>
      <c r="AK136" s="160"/>
      <c r="AL136" s="160"/>
      <c r="AM136" s="160"/>
      <c r="AN136" s="160"/>
      <c r="AO136" s="160"/>
      <c r="AP136" s="160"/>
      <c r="AQ136" s="160"/>
      <c r="AR136" s="160"/>
      <c r="AS136" s="160"/>
      <c r="AT136" s="160"/>
      <c r="AU136" s="160"/>
      <c r="AV136" s="160"/>
      <c r="AW136" s="160"/>
      <c r="AX136" s="160"/>
      <c r="AY136" s="160"/>
      <c r="AZ136" s="160"/>
      <c r="BA136" s="160"/>
      <c r="BB136" s="160"/>
      <c r="BC136" s="160"/>
      <c r="BD136" s="160"/>
      <c r="BE136" s="188"/>
      <c r="BF136" s="180"/>
      <c r="BG136" s="180"/>
      <c r="BH136" s="160"/>
      <c r="BI136" s="160"/>
      <c r="BJ136" s="180"/>
      <c r="BK136" s="180"/>
      <c r="BL136" s="180"/>
      <c r="BM136" s="180"/>
      <c r="BN136" s="180"/>
      <c r="BO136" s="228"/>
      <c r="BP136" s="228"/>
      <c r="BQ136" s="228"/>
      <c r="BR136" s="228"/>
      <c r="BS136" s="228"/>
      <c r="BT136" s="228"/>
      <c r="BU136" s="228"/>
      <c r="BV136" s="228"/>
      <c r="BW136" s="228"/>
      <c r="BX136" s="228"/>
      <c r="BY136" s="228"/>
      <c r="BZ136" s="228"/>
      <c r="CA136" s="155"/>
      <c r="CB136" s="155"/>
      <c r="CC136" s="155"/>
      <c r="CD136" s="155"/>
      <c r="CE136" s="151"/>
      <c r="CF136" s="151"/>
      <c r="CG136" s="151"/>
      <c r="CH136" s="151"/>
      <c r="CI136" s="151"/>
    </row>
    <row r="137" customFormat="false" ht="12.75" hidden="false" customHeight="false" outlineLevel="0" collapsed="false">
      <c r="A137" s="160"/>
      <c r="B137" s="160"/>
      <c r="C137" s="160"/>
      <c r="D137" s="187"/>
      <c r="E137" s="187"/>
      <c r="F137" s="160"/>
      <c r="G137" s="160"/>
      <c r="H137" s="160"/>
      <c r="I137" s="160"/>
      <c r="J137" s="160"/>
      <c r="K137" s="160"/>
      <c r="L137" s="160"/>
      <c r="M137" s="160"/>
      <c r="N137" s="160"/>
      <c r="O137" s="160"/>
      <c r="P137" s="160"/>
      <c r="Q137" s="160"/>
      <c r="R137" s="160"/>
      <c r="S137" s="160"/>
      <c r="T137" s="160"/>
      <c r="U137" s="160"/>
      <c r="V137" s="160"/>
      <c r="W137" s="160"/>
      <c r="X137" s="160"/>
      <c r="Y137" s="160"/>
      <c r="Z137" s="160"/>
      <c r="AA137" s="160"/>
      <c r="AB137" s="160"/>
      <c r="AC137" s="160"/>
      <c r="AD137" s="160"/>
      <c r="AE137" s="160"/>
      <c r="AF137" s="160"/>
      <c r="AG137" s="160"/>
      <c r="AH137" s="160"/>
      <c r="AI137" s="160"/>
      <c r="AJ137" s="160"/>
      <c r="AK137" s="160"/>
      <c r="AL137" s="160"/>
      <c r="AM137" s="160"/>
      <c r="AN137" s="160"/>
      <c r="AO137" s="160"/>
      <c r="AP137" s="160"/>
      <c r="AQ137" s="160"/>
      <c r="AR137" s="160"/>
      <c r="AS137" s="160"/>
      <c r="AT137" s="160"/>
      <c r="AU137" s="160"/>
      <c r="AV137" s="160"/>
      <c r="AW137" s="160"/>
      <c r="AX137" s="160"/>
      <c r="AY137" s="160"/>
      <c r="AZ137" s="160"/>
      <c r="BA137" s="160"/>
      <c r="BB137" s="160"/>
      <c r="BC137" s="160"/>
      <c r="BD137" s="160"/>
      <c r="BE137" s="188"/>
      <c r="BF137" s="180"/>
      <c r="BG137" s="180"/>
      <c r="BH137" s="160"/>
      <c r="BI137" s="160"/>
      <c r="BJ137" s="180"/>
      <c r="BK137" s="180"/>
      <c r="BL137" s="180"/>
      <c r="BM137" s="180"/>
      <c r="BN137" s="180"/>
      <c r="BO137" s="228"/>
      <c r="BP137" s="228"/>
      <c r="BQ137" s="228"/>
      <c r="BR137" s="228"/>
      <c r="BS137" s="228"/>
      <c r="BT137" s="228"/>
      <c r="BU137" s="228"/>
      <c r="BV137" s="228"/>
      <c r="BW137" s="228"/>
      <c r="BX137" s="228"/>
      <c r="BY137" s="228"/>
      <c r="BZ137" s="228"/>
      <c r="CA137" s="155"/>
      <c r="CB137" s="155"/>
      <c r="CC137" s="155"/>
      <c r="CD137" s="155"/>
      <c r="CE137" s="151"/>
      <c r="CF137" s="151"/>
      <c r="CG137" s="151"/>
      <c r="CH137" s="151"/>
      <c r="CI137" s="151"/>
    </row>
    <row r="138" customFormat="false" ht="12.75" hidden="false" customHeight="false" outlineLevel="0" collapsed="false">
      <c r="A138" s="160"/>
      <c r="B138" s="160"/>
      <c r="C138" s="160"/>
      <c r="D138" s="187"/>
      <c r="E138" s="187"/>
      <c r="F138" s="160"/>
      <c r="G138" s="160"/>
      <c r="H138" s="160"/>
      <c r="I138" s="160"/>
      <c r="J138" s="160"/>
      <c r="K138" s="160"/>
      <c r="L138" s="160"/>
      <c r="M138" s="160"/>
      <c r="N138" s="160"/>
      <c r="O138" s="160"/>
      <c r="P138" s="160"/>
      <c r="Q138" s="160"/>
      <c r="R138" s="160"/>
      <c r="S138" s="160"/>
      <c r="T138" s="160"/>
      <c r="U138" s="160"/>
      <c r="V138" s="160"/>
      <c r="W138" s="160"/>
      <c r="X138" s="160"/>
      <c r="Y138" s="160"/>
      <c r="Z138" s="160"/>
      <c r="AA138" s="160"/>
      <c r="AB138" s="160"/>
      <c r="AC138" s="160"/>
      <c r="AD138" s="160"/>
      <c r="AE138" s="160"/>
      <c r="AF138" s="160"/>
      <c r="AG138" s="160"/>
      <c r="AH138" s="160"/>
      <c r="AI138" s="160"/>
      <c r="AJ138" s="160"/>
      <c r="AK138" s="160"/>
      <c r="AL138" s="160"/>
      <c r="AM138" s="160"/>
      <c r="AN138" s="160"/>
      <c r="AO138" s="160"/>
      <c r="AP138" s="160"/>
      <c r="AQ138" s="160"/>
      <c r="AR138" s="160"/>
      <c r="AS138" s="160"/>
      <c r="AT138" s="160"/>
      <c r="AU138" s="160"/>
      <c r="AV138" s="160"/>
      <c r="AW138" s="160"/>
      <c r="AX138" s="160"/>
      <c r="AY138" s="160"/>
      <c r="AZ138" s="160"/>
      <c r="BA138" s="160"/>
      <c r="BB138" s="160"/>
      <c r="BC138" s="160"/>
      <c r="BD138" s="160"/>
      <c r="BE138" s="188"/>
      <c r="BF138" s="180"/>
      <c r="BG138" s="180"/>
      <c r="BH138" s="180"/>
      <c r="BI138" s="160"/>
      <c r="BJ138" s="180"/>
      <c r="BK138" s="180"/>
      <c r="BL138" s="180"/>
      <c r="BM138" s="180"/>
      <c r="BN138" s="180"/>
      <c r="BO138" s="228"/>
      <c r="BP138" s="228"/>
      <c r="BQ138" s="228"/>
      <c r="BR138" s="228"/>
      <c r="BS138" s="228"/>
      <c r="BT138" s="228"/>
      <c r="BU138" s="228"/>
      <c r="BV138" s="228"/>
      <c r="BW138" s="228"/>
      <c r="BX138" s="228"/>
      <c r="BY138" s="228"/>
      <c r="BZ138" s="228"/>
      <c r="CA138" s="155"/>
      <c r="CB138" s="155"/>
      <c r="CC138" s="155"/>
      <c r="CD138" s="155"/>
      <c r="CE138" s="151"/>
      <c r="CF138" s="151"/>
      <c r="CG138" s="151"/>
      <c r="CH138" s="151"/>
      <c r="CI138" s="151"/>
    </row>
    <row r="139" customFormat="false" ht="12.75" hidden="false" customHeight="false" outlineLevel="0" collapsed="false">
      <c r="A139" s="160"/>
      <c r="B139" s="160"/>
      <c r="C139" s="160"/>
      <c r="D139" s="187"/>
      <c r="E139" s="187"/>
      <c r="F139" s="160"/>
      <c r="G139" s="160"/>
      <c r="H139" s="160"/>
      <c r="I139" s="160"/>
      <c r="J139" s="160"/>
      <c r="K139" s="160"/>
      <c r="L139" s="160"/>
      <c r="M139" s="160"/>
      <c r="N139" s="160"/>
      <c r="O139" s="160"/>
      <c r="P139" s="160"/>
      <c r="Q139" s="160"/>
      <c r="R139" s="160"/>
      <c r="S139" s="160"/>
      <c r="T139" s="160"/>
      <c r="U139" s="160"/>
      <c r="V139" s="160"/>
      <c r="W139" s="160"/>
      <c r="X139" s="160"/>
      <c r="Y139" s="160"/>
      <c r="Z139" s="160"/>
      <c r="AA139" s="160"/>
      <c r="AB139" s="160"/>
      <c r="AC139" s="160"/>
      <c r="AD139" s="160"/>
      <c r="AE139" s="160"/>
      <c r="AF139" s="160"/>
      <c r="AG139" s="160"/>
      <c r="AH139" s="160"/>
      <c r="AI139" s="160"/>
      <c r="AJ139" s="160"/>
      <c r="AK139" s="160"/>
      <c r="AL139" s="160"/>
      <c r="AM139" s="160"/>
      <c r="AN139" s="160"/>
      <c r="AO139" s="160"/>
      <c r="AP139" s="160"/>
      <c r="AQ139" s="160"/>
      <c r="AR139" s="160"/>
      <c r="AS139" s="160"/>
      <c r="AT139" s="160"/>
      <c r="AU139" s="160"/>
      <c r="AV139" s="160"/>
      <c r="AW139" s="160"/>
      <c r="AX139" s="160"/>
      <c r="AY139" s="160"/>
      <c r="AZ139" s="160"/>
      <c r="BA139" s="160"/>
      <c r="BB139" s="160"/>
      <c r="BC139" s="160"/>
      <c r="BD139" s="160"/>
      <c r="BE139" s="188"/>
      <c r="BF139" s="180"/>
      <c r="BG139" s="180"/>
      <c r="BH139" s="160"/>
      <c r="BI139" s="160"/>
      <c r="BJ139" s="180"/>
      <c r="BK139" s="180"/>
      <c r="BL139" s="180"/>
      <c r="BM139" s="180"/>
      <c r="BN139" s="180"/>
      <c r="BO139" s="228"/>
      <c r="BP139" s="228"/>
      <c r="BQ139" s="228"/>
      <c r="BR139" s="228"/>
      <c r="BS139" s="228"/>
      <c r="BT139" s="228"/>
      <c r="BU139" s="228"/>
      <c r="BV139" s="228"/>
      <c r="BW139" s="228"/>
      <c r="BX139" s="228"/>
      <c r="BY139" s="228"/>
      <c r="BZ139" s="228"/>
      <c r="CA139" s="155"/>
      <c r="CB139" s="155"/>
      <c r="CC139" s="155"/>
      <c r="CD139" s="155"/>
      <c r="CE139" s="151"/>
      <c r="CF139" s="151"/>
      <c r="CG139" s="151"/>
      <c r="CH139" s="151"/>
      <c r="CI139" s="151"/>
    </row>
    <row r="140" customFormat="false" ht="12.75" hidden="false" customHeight="false" outlineLevel="0" collapsed="false">
      <c r="A140" s="160"/>
      <c r="B140" s="160"/>
      <c r="C140" s="160"/>
      <c r="D140" s="187"/>
      <c r="E140" s="187"/>
      <c r="F140" s="160"/>
      <c r="G140" s="160"/>
      <c r="H140" s="160"/>
      <c r="I140" s="160"/>
      <c r="J140" s="160"/>
      <c r="K140" s="160"/>
      <c r="L140" s="160"/>
      <c r="M140" s="160"/>
      <c r="N140" s="160"/>
      <c r="O140" s="160"/>
      <c r="P140" s="160"/>
      <c r="Q140" s="160"/>
      <c r="R140" s="160"/>
      <c r="S140" s="160"/>
      <c r="T140" s="160"/>
      <c r="U140" s="160"/>
      <c r="V140" s="160"/>
      <c r="W140" s="160"/>
      <c r="X140" s="160"/>
      <c r="Y140" s="160"/>
      <c r="Z140" s="160"/>
      <c r="AA140" s="160"/>
      <c r="AB140" s="160"/>
      <c r="AC140" s="160"/>
      <c r="AD140" s="160"/>
      <c r="AE140" s="160"/>
      <c r="AF140" s="160"/>
      <c r="AG140" s="160"/>
      <c r="AH140" s="160"/>
      <c r="AI140" s="160"/>
      <c r="AJ140" s="160"/>
      <c r="AK140" s="160"/>
      <c r="AL140" s="160"/>
      <c r="AM140" s="160"/>
      <c r="AN140" s="160"/>
      <c r="AO140" s="160"/>
      <c r="AP140" s="160"/>
      <c r="AQ140" s="160"/>
      <c r="AR140" s="160"/>
      <c r="AS140" s="160"/>
      <c r="AT140" s="160"/>
      <c r="AU140" s="160"/>
      <c r="AV140" s="160"/>
      <c r="AW140" s="160"/>
      <c r="AX140" s="160"/>
      <c r="AY140" s="160"/>
      <c r="AZ140" s="160"/>
      <c r="BA140" s="160"/>
      <c r="BB140" s="160"/>
      <c r="BC140" s="160"/>
      <c r="BD140" s="160"/>
      <c r="BE140" s="188"/>
      <c r="BF140" s="180"/>
      <c r="BG140" s="180"/>
      <c r="BH140" s="180"/>
      <c r="BI140" s="160"/>
      <c r="BJ140" s="180"/>
      <c r="BK140" s="180"/>
      <c r="BL140" s="180"/>
      <c r="BM140" s="180"/>
      <c r="BN140" s="180"/>
      <c r="BO140" s="228"/>
      <c r="BP140" s="228"/>
      <c r="BQ140" s="228"/>
      <c r="BR140" s="228"/>
      <c r="BS140" s="228"/>
      <c r="BT140" s="228"/>
      <c r="BU140" s="228"/>
      <c r="BV140" s="228"/>
      <c r="BW140" s="228"/>
      <c r="BX140" s="228"/>
      <c r="BY140" s="228"/>
      <c r="BZ140" s="228"/>
      <c r="CA140" s="155"/>
      <c r="CB140" s="155"/>
      <c r="CC140" s="155"/>
      <c r="CD140" s="155"/>
      <c r="CE140" s="151"/>
      <c r="CF140" s="151"/>
      <c r="CG140" s="151"/>
      <c r="CH140" s="151"/>
      <c r="CI140" s="151"/>
    </row>
    <row r="141" customFormat="false" ht="12.75" hidden="false" customHeight="false" outlineLevel="0" collapsed="false">
      <c r="A141" s="160"/>
      <c r="B141" s="160"/>
      <c r="C141" s="160"/>
      <c r="D141" s="187"/>
      <c r="E141" s="187"/>
      <c r="F141" s="160"/>
      <c r="G141" s="160"/>
      <c r="H141" s="160"/>
      <c r="I141" s="160"/>
      <c r="J141" s="160"/>
      <c r="K141" s="160"/>
      <c r="L141" s="160"/>
      <c r="M141" s="160"/>
      <c r="N141" s="160"/>
      <c r="O141" s="160"/>
      <c r="P141" s="160"/>
      <c r="Q141" s="160"/>
      <c r="R141" s="160"/>
      <c r="S141" s="160"/>
      <c r="T141" s="160"/>
      <c r="U141" s="160"/>
      <c r="V141" s="160"/>
      <c r="W141" s="160"/>
      <c r="X141" s="160"/>
      <c r="Y141" s="160"/>
      <c r="Z141" s="160"/>
      <c r="AA141" s="160"/>
      <c r="AB141" s="160"/>
      <c r="AC141" s="160"/>
      <c r="AD141" s="160"/>
      <c r="AE141" s="160"/>
      <c r="AF141" s="160"/>
      <c r="AG141" s="160"/>
      <c r="AH141" s="160"/>
      <c r="AI141" s="160"/>
      <c r="AJ141" s="160"/>
      <c r="AK141" s="160"/>
      <c r="AL141" s="160"/>
      <c r="AM141" s="160"/>
      <c r="AN141" s="160"/>
      <c r="AO141" s="160"/>
      <c r="AP141" s="160"/>
      <c r="AQ141" s="160"/>
      <c r="AR141" s="160"/>
      <c r="AS141" s="160"/>
      <c r="AT141" s="160"/>
      <c r="AU141" s="160"/>
      <c r="AV141" s="160"/>
      <c r="AW141" s="160"/>
      <c r="AX141" s="160"/>
      <c r="AY141" s="160"/>
      <c r="AZ141" s="160"/>
      <c r="BA141" s="160"/>
      <c r="BB141" s="160"/>
      <c r="BC141" s="160"/>
      <c r="BD141" s="160"/>
      <c r="BE141" s="188"/>
      <c r="BF141" s="180"/>
      <c r="BG141" s="180"/>
      <c r="BH141" s="180"/>
      <c r="BI141" s="160"/>
      <c r="BJ141" s="180"/>
      <c r="BK141" s="180"/>
      <c r="BL141" s="180"/>
      <c r="BM141" s="180"/>
      <c r="BN141" s="180"/>
      <c r="BO141" s="228"/>
      <c r="BP141" s="228"/>
      <c r="BQ141" s="228"/>
      <c r="BR141" s="228"/>
      <c r="BS141" s="228"/>
      <c r="BT141" s="228"/>
      <c r="BU141" s="228"/>
      <c r="BV141" s="228"/>
      <c r="BW141" s="228"/>
      <c r="BX141" s="228"/>
      <c r="BY141" s="228"/>
      <c r="BZ141" s="228"/>
      <c r="CA141" s="155"/>
      <c r="CB141" s="155"/>
      <c r="CC141" s="155"/>
      <c r="CD141" s="155"/>
      <c r="CE141" s="151"/>
      <c r="CF141" s="151"/>
      <c r="CG141" s="151"/>
      <c r="CH141" s="151"/>
      <c r="CI141" s="151"/>
    </row>
    <row r="142" customFormat="false" ht="12.75" hidden="false" customHeight="false" outlineLevel="0" collapsed="false">
      <c r="A142" s="160"/>
      <c r="B142" s="160"/>
      <c r="C142" s="160"/>
      <c r="D142" s="187"/>
      <c r="E142" s="187"/>
      <c r="F142" s="160"/>
      <c r="G142" s="160"/>
      <c r="H142" s="160"/>
      <c r="I142" s="160"/>
      <c r="J142" s="160"/>
      <c r="K142" s="160"/>
      <c r="L142" s="160"/>
      <c r="M142" s="160"/>
      <c r="N142" s="160"/>
      <c r="O142" s="160"/>
      <c r="P142" s="160"/>
      <c r="Q142" s="160"/>
      <c r="R142" s="160"/>
      <c r="S142" s="160"/>
      <c r="T142" s="160"/>
      <c r="U142" s="160"/>
      <c r="V142" s="160"/>
      <c r="W142" s="160"/>
      <c r="X142" s="160"/>
      <c r="Y142" s="160"/>
      <c r="Z142" s="160"/>
      <c r="AA142" s="160"/>
      <c r="AB142" s="160"/>
      <c r="AC142" s="160"/>
      <c r="AD142" s="160"/>
      <c r="AE142" s="160"/>
      <c r="AF142" s="160"/>
      <c r="AG142" s="160"/>
      <c r="AH142" s="160"/>
      <c r="AI142" s="160"/>
      <c r="AJ142" s="160"/>
      <c r="AK142" s="160"/>
      <c r="AL142" s="160"/>
      <c r="AM142" s="160"/>
      <c r="AN142" s="160"/>
      <c r="AO142" s="160"/>
      <c r="AP142" s="160"/>
      <c r="AQ142" s="160"/>
      <c r="AR142" s="160"/>
      <c r="AS142" s="160"/>
      <c r="AT142" s="160"/>
      <c r="AU142" s="160"/>
      <c r="AV142" s="160"/>
      <c r="AW142" s="160"/>
      <c r="AX142" s="160"/>
      <c r="AY142" s="160"/>
      <c r="AZ142" s="160"/>
      <c r="BA142" s="160"/>
      <c r="BB142" s="160"/>
      <c r="BC142" s="160"/>
      <c r="BD142" s="160"/>
      <c r="BE142" s="188"/>
      <c r="BF142" s="180"/>
      <c r="BG142" s="180"/>
      <c r="BH142" s="180"/>
      <c r="BI142" s="160"/>
      <c r="BJ142" s="180"/>
      <c r="BK142" s="180"/>
      <c r="BL142" s="180"/>
      <c r="BM142" s="180"/>
      <c r="BN142" s="180"/>
      <c r="BO142" s="228"/>
      <c r="BP142" s="228"/>
      <c r="BQ142" s="228"/>
      <c r="BR142" s="228"/>
      <c r="BS142" s="228"/>
      <c r="BT142" s="228"/>
      <c r="BU142" s="228"/>
      <c r="BV142" s="228"/>
      <c r="BW142" s="228"/>
      <c r="BX142" s="228"/>
      <c r="BY142" s="228"/>
      <c r="BZ142" s="228"/>
      <c r="CA142" s="155"/>
      <c r="CB142" s="155"/>
      <c r="CC142" s="155"/>
      <c r="CD142" s="155"/>
      <c r="CE142" s="151"/>
      <c r="CF142" s="151"/>
      <c r="CG142" s="151"/>
      <c r="CH142" s="151"/>
      <c r="CI142" s="151"/>
    </row>
    <row r="143" customFormat="false" ht="12.75" hidden="false" customHeight="false" outlineLevel="0" collapsed="false">
      <c r="A143" s="160"/>
      <c r="B143" s="160"/>
      <c r="C143" s="160"/>
      <c r="D143" s="187"/>
      <c r="E143" s="187"/>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60"/>
      <c r="AH143" s="160"/>
      <c r="AI143" s="160"/>
      <c r="AJ143" s="160"/>
      <c r="AK143" s="160"/>
      <c r="AL143" s="160"/>
      <c r="AM143" s="160"/>
      <c r="AN143" s="160"/>
      <c r="AO143" s="160"/>
      <c r="AP143" s="160"/>
      <c r="AQ143" s="160"/>
      <c r="AR143" s="160"/>
      <c r="AS143" s="160"/>
      <c r="AT143" s="160"/>
      <c r="AU143" s="160"/>
      <c r="AV143" s="160"/>
      <c r="AW143" s="160"/>
      <c r="AX143" s="160"/>
      <c r="AY143" s="160"/>
      <c r="AZ143" s="160"/>
      <c r="BA143" s="160"/>
      <c r="BB143" s="160"/>
      <c r="BC143" s="160"/>
      <c r="BD143" s="160"/>
      <c r="BE143" s="188"/>
      <c r="BF143" s="180"/>
      <c r="BG143" s="180"/>
      <c r="BH143" s="160"/>
      <c r="BI143" s="160"/>
      <c r="BJ143" s="180"/>
      <c r="BK143" s="180"/>
      <c r="BL143" s="180"/>
      <c r="BM143" s="180"/>
      <c r="BN143" s="180"/>
      <c r="BO143" s="228"/>
      <c r="BP143" s="228"/>
      <c r="BQ143" s="228"/>
      <c r="BR143" s="228"/>
      <c r="BS143" s="228"/>
      <c r="BT143" s="228"/>
      <c r="BU143" s="228"/>
      <c r="BV143" s="228"/>
      <c r="BW143" s="228"/>
      <c r="BX143" s="228"/>
      <c r="BY143" s="228"/>
      <c r="BZ143" s="228"/>
      <c r="CA143" s="155"/>
      <c r="CB143" s="155"/>
      <c r="CC143" s="155"/>
      <c r="CD143" s="155"/>
      <c r="CE143" s="151"/>
      <c r="CF143" s="151"/>
      <c r="CG143" s="151"/>
      <c r="CH143" s="151"/>
      <c r="CI143" s="151"/>
    </row>
    <row r="144" customFormat="false" ht="12.75" hidden="false" customHeight="false" outlineLevel="0" collapsed="false">
      <c r="A144" s="160"/>
      <c r="B144" s="160"/>
      <c r="C144" s="160"/>
      <c r="D144" s="187"/>
      <c r="E144" s="187"/>
      <c r="F144" s="160"/>
      <c r="G144" s="160"/>
      <c r="H144" s="160"/>
      <c r="I144" s="160"/>
      <c r="J144" s="160"/>
      <c r="K144" s="160"/>
      <c r="L144" s="160"/>
      <c r="M144" s="160"/>
      <c r="N144" s="160"/>
      <c r="O144" s="160"/>
      <c r="P144" s="160"/>
      <c r="Q144" s="160"/>
      <c r="R144" s="160"/>
      <c r="S144" s="160"/>
      <c r="T144" s="160"/>
      <c r="U144" s="160"/>
      <c r="V144" s="160"/>
      <c r="W144" s="160"/>
      <c r="X144" s="160"/>
      <c r="Y144" s="160"/>
      <c r="Z144" s="160"/>
      <c r="AA144" s="160"/>
      <c r="AB144" s="160"/>
      <c r="AC144" s="160"/>
      <c r="AD144" s="160"/>
      <c r="AE144" s="160"/>
      <c r="AF144" s="160"/>
      <c r="AG144" s="160"/>
      <c r="AH144" s="160"/>
      <c r="AI144" s="160"/>
      <c r="AJ144" s="160"/>
      <c r="AK144" s="160"/>
      <c r="AL144" s="160"/>
      <c r="AM144" s="160"/>
      <c r="AN144" s="160"/>
      <c r="AO144" s="160"/>
      <c r="AP144" s="160"/>
      <c r="AQ144" s="160"/>
      <c r="AR144" s="160"/>
      <c r="AS144" s="160"/>
      <c r="AT144" s="160"/>
      <c r="AU144" s="160"/>
      <c r="AV144" s="160"/>
      <c r="AW144" s="160"/>
      <c r="AX144" s="160"/>
      <c r="AY144" s="160"/>
      <c r="AZ144" s="160"/>
      <c r="BA144" s="160"/>
      <c r="BB144" s="160"/>
      <c r="BC144" s="160"/>
      <c r="BD144" s="160"/>
      <c r="BE144" s="188"/>
      <c r="BF144" s="180"/>
      <c r="BG144" s="180"/>
      <c r="BH144" s="160"/>
      <c r="BI144" s="160"/>
      <c r="BJ144" s="180"/>
      <c r="BK144" s="180"/>
      <c r="BL144" s="180"/>
      <c r="BM144" s="180"/>
      <c r="BN144" s="180"/>
      <c r="BO144" s="228"/>
      <c r="BP144" s="228"/>
      <c r="BQ144" s="228"/>
      <c r="BR144" s="228"/>
      <c r="BS144" s="228"/>
      <c r="BT144" s="228"/>
      <c r="BU144" s="228"/>
      <c r="BV144" s="228"/>
      <c r="BW144" s="228"/>
      <c r="BX144" s="228"/>
      <c r="BY144" s="228"/>
      <c r="BZ144" s="228"/>
      <c r="CA144" s="155"/>
      <c r="CB144" s="155"/>
      <c r="CC144" s="155"/>
      <c r="CD144" s="155"/>
      <c r="CE144" s="151"/>
      <c r="CF144" s="151"/>
      <c r="CG144" s="151"/>
      <c r="CH144" s="151"/>
      <c r="CI144" s="151"/>
    </row>
    <row r="145" customFormat="false" ht="12.75" hidden="false" customHeight="false" outlineLevel="0" collapsed="false">
      <c r="BM145" s="180"/>
      <c r="BN145" s="180"/>
    </row>
    <row r="146" customFormat="false" ht="12.75" hidden="false" customHeight="false" outlineLevel="0" collapsed="false">
      <c r="BM146" s="180"/>
      <c r="BN146" s="180"/>
    </row>
    <row r="147" customFormat="false" ht="12.75" hidden="false" customHeight="false" outlineLevel="0" collapsed="false">
      <c r="BM147" s="180"/>
      <c r="BN147" s="180"/>
    </row>
    <row r="148" customFormat="false" ht="12.75" hidden="false" customHeight="false" outlineLevel="0" collapsed="false">
      <c r="BM148" s="180"/>
      <c r="BN148" s="180"/>
    </row>
    <row r="149" customFormat="false" ht="12.75" hidden="false" customHeight="false" outlineLevel="0" collapsed="false">
      <c r="BM149" s="180"/>
      <c r="BN149" s="180"/>
    </row>
    <row r="150" customFormat="false" ht="12.75" hidden="false" customHeight="false" outlineLevel="0" collapsed="false">
      <c r="BM150" s="180"/>
      <c r="BN150" s="180"/>
    </row>
    <row r="151" customFormat="false" ht="12.75" hidden="false" customHeight="false" outlineLevel="0" collapsed="false">
      <c r="BM151" s="180"/>
      <c r="BN151" s="180"/>
    </row>
    <row r="152" customFormat="false" ht="12.75" hidden="false" customHeight="false" outlineLevel="0" collapsed="false">
      <c r="BM152" s="180"/>
      <c r="BN152" s="180"/>
    </row>
    <row r="153" customFormat="false" ht="12.75" hidden="false" customHeight="false" outlineLevel="0" collapsed="false">
      <c r="BM153" s="180"/>
      <c r="BN153" s="180"/>
    </row>
    <row r="154" customFormat="false" ht="12.75" hidden="false" customHeight="false" outlineLevel="0" collapsed="false">
      <c r="BM154" s="180"/>
      <c r="BN154" s="180"/>
    </row>
    <row r="155" customFormat="false" ht="12.75" hidden="false" customHeight="false" outlineLevel="0" collapsed="false">
      <c r="BM155" s="180"/>
      <c r="BN155" s="180"/>
    </row>
    <row r="156" customFormat="false" ht="12.75" hidden="false" customHeight="false" outlineLevel="0" collapsed="false">
      <c r="BM156" s="180"/>
      <c r="BN156" s="180"/>
    </row>
    <row r="157" customFormat="false" ht="12.75" hidden="false" customHeight="false" outlineLevel="0" collapsed="false">
      <c r="BM157" s="180"/>
      <c r="BN157" s="180"/>
    </row>
    <row r="158" customFormat="false" ht="12.75" hidden="false" customHeight="false" outlineLevel="0" collapsed="false">
      <c r="BM158" s="180"/>
      <c r="BN158" s="180"/>
    </row>
    <row r="159" customFormat="false" ht="12.75" hidden="false" customHeight="false" outlineLevel="0" collapsed="false">
      <c r="BM159" s="180"/>
      <c r="BN159" s="180"/>
    </row>
    <row r="160" customFormat="false" ht="12.75" hidden="false" customHeight="false" outlineLevel="0" collapsed="false">
      <c r="BM160" s="180"/>
      <c r="BN160" s="180"/>
    </row>
    <row r="161" customFormat="false" ht="12.75" hidden="false" customHeight="false" outlineLevel="0" collapsed="false">
      <c r="BM161" s="180"/>
      <c r="BN161" s="180"/>
    </row>
    <row r="162" customFormat="false" ht="12.75" hidden="false" customHeight="false" outlineLevel="0" collapsed="false">
      <c r="BM162" s="180"/>
      <c r="BN162" s="180"/>
    </row>
    <row r="163" customFormat="false" ht="12.75" hidden="false" customHeight="false" outlineLevel="0" collapsed="false">
      <c r="BM163" s="180"/>
      <c r="BN163" s="180"/>
    </row>
    <row r="164" customFormat="false" ht="12.75" hidden="false" customHeight="false" outlineLevel="0" collapsed="false">
      <c r="BM164" s="180"/>
      <c r="BN164" s="180"/>
    </row>
    <row r="165" customFormat="false" ht="12.75" hidden="false" customHeight="false" outlineLevel="0" collapsed="false">
      <c r="BM165" s="180"/>
      <c r="BN165" s="180"/>
    </row>
    <row r="166" customFormat="false" ht="12.75" hidden="false" customHeight="false" outlineLevel="0" collapsed="false">
      <c r="BM166" s="180"/>
      <c r="BN166" s="180"/>
    </row>
    <row r="167" customFormat="false" ht="12.75" hidden="false" customHeight="false" outlineLevel="0" collapsed="false">
      <c r="BM167" s="180"/>
      <c r="BN167" s="180"/>
    </row>
    <row r="168" customFormat="false" ht="12.75" hidden="false" customHeight="false" outlineLevel="0" collapsed="false">
      <c r="BM168" s="180"/>
      <c r="BN168" s="180"/>
    </row>
    <row r="169" customFormat="false" ht="12.75" hidden="false" customHeight="false" outlineLevel="0" collapsed="false">
      <c r="BM169" s="180"/>
      <c r="BN169" s="180"/>
    </row>
    <row r="170" customFormat="false" ht="12.75" hidden="false" customHeight="false" outlineLevel="0" collapsed="false">
      <c r="BM170" s="180"/>
      <c r="BN170" s="180"/>
    </row>
    <row r="171" customFormat="false" ht="12.75" hidden="false" customHeight="false" outlineLevel="0" collapsed="false">
      <c r="BM171" s="180"/>
      <c r="BN171" s="180"/>
    </row>
    <row r="172" customFormat="false" ht="12.75" hidden="false" customHeight="false" outlineLevel="0" collapsed="false">
      <c r="BM172" s="180"/>
      <c r="BN172" s="180"/>
    </row>
    <row r="173" customFormat="false" ht="12.75" hidden="false" customHeight="false" outlineLevel="0" collapsed="false">
      <c r="BM173" s="180"/>
      <c r="BN173" s="180"/>
    </row>
    <row r="174" customFormat="false" ht="12.75" hidden="false" customHeight="false" outlineLevel="0" collapsed="false">
      <c r="BM174" s="180"/>
      <c r="BN174" s="180"/>
    </row>
    <row r="175" customFormat="false" ht="12.75" hidden="false" customHeight="false" outlineLevel="0" collapsed="false">
      <c r="BM175" s="180"/>
      <c r="BN175" s="180"/>
    </row>
    <row r="176" customFormat="false" ht="12.75" hidden="false" customHeight="false" outlineLevel="0" collapsed="false">
      <c r="BM176" s="180"/>
      <c r="BN176" s="180"/>
    </row>
    <row r="177" customFormat="false" ht="12.75" hidden="false" customHeight="false" outlineLevel="0" collapsed="false">
      <c r="BM177" s="180"/>
      <c r="BN177" s="180"/>
    </row>
    <row r="178" customFormat="false" ht="12.75" hidden="false" customHeight="false" outlineLevel="0" collapsed="false">
      <c r="BM178" s="180"/>
      <c r="BN178" s="180"/>
    </row>
    <row r="179" customFormat="false" ht="12.75" hidden="false" customHeight="false" outlineLevel="0" collapsed="false">
      <c r="BM179" s="180"/>
      <c r="BN179" s="180"/>
    </row>
    <row r="180" customFormat="false" ht="12.75" hidden="false" customHeight="false" outlineLevel="0" collapsed="false">
      <c r="BM180" s="180"/>
      <c r="BN180" s="180"/>
    </row>
    <row r="181" customFormat="false" ht="12.75" hidden="false" customHeight="false" outlineLevel="0" collapsed="false">
      <c r="BM181" s="180"/>
      <c r="BN181" s="180"/>
    </row>
    <row r="182" customFormat="false" ht="12.75" hidden="false" customHeight="false" outlineLevel="0" collapsed="false">
      <c r="BM182" s="180"/>
      <c r="BN182" s="180"/>
    </row>
    <row r="183" customFormat="false" ht="12.75" hidden="false" customHeight="false" outlineLevel="0" collapsed="false">
      <c r="BM183" s="180"/>
      <c r="BN183" s="180"/>
    </row>
    <row r="184" customFormat="false" ht="12.75" hidden="false" customHeight="false" outlineLevel="0" collapsed="false">
      <c r="BM184" s="180"/>
      <c r="BN184" s="180"/>
    </row>
    <row r="185" customFormat="false" ht="12.75" hidden="false" customHeight="false" outlineLevel="0" collapsed="false">
      <c r="BM185" s="180"/>
      <c r="BN185" s="180"/>
    </row>
    <row r="186" customFormat="false" ht="12.75" hidden="false" customHeight="false" outlineLevel="0" collapsed="false">
      <c r="BM186" s="180"/>
      <c r="BN186" s="180"/>
    </row>
    <row r="187" customFormat="false" ht="12.75" hidden="false" customHeight="false" outlineLevel="0" collapsed="false">
      <c r="BM187" s="180"/>
      <c r="BN187" s="180"/>
    </row>
    <row r="188" customFormat="false" ht="12.75" hidden="false" customHeight="false" outlineLevel="0" collapsed="false">
      <c r="BM188" s="180"/>
      <c r="BN188" s="180"/>
    </row>
    <row r="189" customFormat="false" ht="12.75" hidden="false" customHeight="false" outlineLevel="0" collapsed="false">
      <c r="BM189" s="180"/>
      <c r="BN189" s="180"/>
    </row>
    <row r="190" customFormat="false" ht="12.75" hidden="false" customHeight="false" outlineLevel="0" collapsed="false">
      <c r="BM190" s="180"/>
      <c r="BN190" s="180"/>
    </row>
    <row r="191" customFormat="false" ht="12.75" hidden="false" customHeight="false" outlineLevel="0" collapsed="false">
      <c r="BM191" s="180"/>
      <c r="BN191" s="180"/>
    </row>
    <row r="192" customFormat="false" ht="12.75" hidden="false" customHeight="false" outlineLevel="0" collapsed="false">
      <c r="BM192" s="180"/>
      <c r="BN192" s="180"/>
    </row>
    <row r="193" customFormat="false" ht="12.75" hidden="false" customHeight="false" outlineLevel="0" collapsed="false">
      <c r="BM193" s="180"/>
      <c r="BN193" s="180"/>
    </row>
    <row r="194" customFormat="false" ht="12.75" hidden="false" customHeight="false" outlineLevel="0" collapsed="false">
      <c r="BM194" s="180"/>
      <c r="BN194" s="180"/>
    </row>
    <row r="195" customFormat="false" ht="12.75" hidden="false" customHeight="false" outlineLevel="0" collapsed="false">
      <c r="BM195" s="180"/>
      <c r="BN195" s="180"/>
    </row>
    <row r="196" customFormat="false" ht="12.75" hidden="false" customHeight="false" outlineLevel="0" collapsed="false">
      <c r="BM196" s="180"/>
      <c r="BN196" s="180"/>
    </row>
    <row r="197" customFormat="false" ht="12.75" hidden="false" customHeight="false" outlineLevel="0" collapsed="false">
      <c r="BM197" s="180"/>
      <c r="BN197" s="180"/>
    </row>
    <row r="198" customFormat="false" ht="12.75" hidden="false" customHeight="false" outlineLevel="0" collapsed="false">
      <c r="BM198" s="180"/>
      <c r="BN198" s="180"/>
    </row>
    <row r="199" customFormat="false" ht="12.75" hidden="false" customHeight="false" outlineLevel="0" collapsed="false">
      <c r="BM199" s="180"/>
      <c r="BN199" s="180"/>
    </row>
    <row r="200" customFormat="false" ht="12.75" hidden="false" customHeight="false" outlineLevel="0" collapsed="false">
      <c r="BM200" s="180"/>
      <c r="BN200" s="180"/>
    </row>
    <row r="201" customFormat="false" ht="12.75" hidden="false" customHeight="false" outlineLevel="0" collapsed="false">
      <c r="BM201" s="180"/>
      <c r="BN201" s="180"/>
    </row>
    <row r="202" customFormat="false" ht="12.75" hidden="false" customHeight="false" outlineLevel="0" collapsed="false">
      <c r="BM202" s="180"/>
      <c r="BN202" s="180"/>
    </row>
    <row r="203" customFormat="false" ht="12.75" hidden="false" customHeight="false" outlineLevel="0" collapsed="false">
      <c r="BM203" s="180"/>
      <c r="BN203" s="180"/>
    </row>
    <row r="204" customFormat="false" ht="12.75" hidden="false" customHeight="false" outlineLevel="0" collapsed="false">
      <c r="BM204" s="180"/>
      <c r="BN204" s="180"/>
    </row>
    <row r="205" customFormat="false" ht="12.75" hidden="false" customHeight="false" outlineLevel="0" collapsed="false">
      <c r="BM205" s="180"/>
      <c r="BN205" s="180"/>
    </row>
    <row r="206" customFormat="false" ht="12.75" hidden="false" customHeight="false" outlineLevel="0" collapsed="false">
      <c r="BM206" s="180"/>
      <c r="BN206" s="180"/>
    </row>
    <row r="207" customFormat="false" ht="12.75" hidden="false" customHeight="false" outlineLevel="0" collapsed="false">
      <c r="BM207" s="180"/>
      <c r="BN207" s="180"/>
    </row>
    <row r="208" customFormat="false" ht="12.75" hidden="false" customHeight="false" outlineLevel="0" collapsed="false">
      <c r="BM208" s="180"/>
      <c r="BN208" s="180"/>
    </row>
    <row r="209" customFormat="false" ht="12.75" hidden="false" customHeight="false" outlineLevel="0" collapsed="false">
      <c r="BM209" s="180"/>
      <c r="BN209" s="180"/>
    </row>
    <row r="210" customFormat="false" ht="12.75" hidden="false" customHeight="false" outlineLevel="0" collapsed="false">
      <c r="BM210" s="180"/>
      <c r="BN210" s="180"/>
    </row>
    <row r="211" customFormat="false" ht="12.75" hidden="false" customHeight="false" outlineLevel="0" collapsed="false">
      <c r="BM211" s="180"/>
      <c r="BN211" s="180"/>
    </row>
    <row r="212" customFormat="false" ht="12.75" hidden="false" customHeight="false" outlineLevel="0" collapsed="false">
      <c r="BM212" s="180"/>
      <c r="BN212" s="180"/>
    </row>
    <row r="213" customFormat="false" ht="12.75" hidden="false" customHeight="false" outlineLevel="0" collapsed="false">
      <c r="BM213" s="180"/>
      <c r="BN213" s="180"/>
    </row>
    <row r="214" customFormat="false" ht="12.75" hidden="false" customHeight="false" outlineLevel="0" collapsed="false">
      <c r="BM214" s="180"/>
      <c r="BN214" s="180"/>
    </row>
    <row r="215" customFormat="false" ht="12.75" hidden="false" customHeight="false" outlineLevel="0" collapsed="false">
      <c r="BM215" s="180"/>
      <c r="BN215" s="180"/>
    </row>
    <row r="216" customFormat="false" ht="12.75" hidden="false" customHeight="false" outlineLevel="0" collapsed="false">
      <c r="BM216" s="180"/>
      <c r="BN216" s="180"/>
    </row>
    <row r="217" customFormat="false" ht="12.75" hidden="false" customHeight="false" outlineLevel="0" collapsed="false">
      <c r="BM217" s="180"/>
      <c r="BN217" s="180"/>
    </row>
    <row r="218" customFormat="false" ht="12.75" hidden="false" customHeight="false" outlineLevel="0" collapsed="false">
      <c r="BM218" s="180"/>
      <c r="BN218" s="180"/>
    </row>
    <row r="219" customFormat="false" ht="12.75" hidden="false" customHeight="false" outlineLevel="0" collapsed="false">
      <c r="BM219" s="180"/>
      <c r="BN219" s="180"/>
    </row>
    <row r="220" customFormat="false" ht="12.75" hidden="false" customHeight="false" outlineLevel="0" collapsed="false">
      <c r="BM220" s="180"/>
      <c r="BN220" s="180"/>
    </row>
    <row r="221" customFormat="false" ht="12.75" hidden="false" customHeight="false" outlineLevel="0" collapsed="false">
      <c r="BM221" s="180"/>
      <c r="BN221" s="180"/>
    </row>
    <row r="222" customFormat="false" ht="12.75" hidden="false" customHeight="false" outlineLevel="0" collapsed="false">
      <c r="BM222" s="180"/>
      <c r="BN222" s="180"/>
    </row>
    <row r="223" customFormat="false" ht="12.75" hidden="false" customHeight="false" outlineLevel="0" collapsed="false">
      <c r="BM223" s="180"/>
      <c r="BN223" s="180"/>
    </row>
    <row r="224" customFormat="false" ht="12.75" hidden="false" customHeight="false" outlineLevel="0" collapsed="false">
      <c r="BM224" s="180"/>
      <c r="BN224" s="180"/>
    </row>
    <row r="225" customFormat="false" ht="12.75" hidden="false" customHeight="false" outlineLevel="0" collapsed="false">
      <c r="BM225" s="180"/>
      <c r="BN225" s="180"/>
    </row>
    <row r="226" customFormat="false" ht="12.75" hidden="false" customHeight="false" outlineLevel="0" collapsed="false">
      <c r="BM226" s="180"/>
      <c r="BN226" s="180"/>
    </row>
    <row r="227" customFormat="false" ht="12.75" hidden="false" customHeight="false" outlineLevel="0" collapsed="false">
      <c r="BM227" s="180"/>
      <c r="BN227" s="180"/>
    </row>
    <row r="228" customFormat="false" ht="12.75" hidden="false" customHeight="false" outlineLevel="0" collapsed="false">
      <c r="BM228" s="180"/>
      <c r="BN228" s="180"/>
    </row>
    <row r="229" customFormat="false" ht="12.75" hidden="false" customHeight="false" outlineLevel="0" collapsed="false">
      <c r="BM229" s="180"/>
      <c r="BN229" s="180"/>
    </row>
    <row r="230" customFormat="false" ht="12.75" hidden="false" customHeight="false" outlineLevel="0" collapsed="false">
      <c r="BM230" s="180"/>
      <c r="BN230" s="180"/>
    </row>
    <row r="231" customFormat="false" ht="12.75" hidden="false" customHeight="false" outlineLevel="0" collapsed="false">
      <c r="BM231" s="180"/>
      <c r="BN231" s="180"/>
    </row>
    <row r="232" customFormat="false" ht="12.75" hidden="false" customHeight="false" outlineLevel="0" collapsed="false">
      <c r="BM232" s="180"/>
      <c r="BN232" s="180"/>
    </row>
    <row r="233" customFormat="false" ht="12.75" hidden="false" customHeight="false" outlineLevel="0" collapsed="false">
      <c r="BM233" s="180"/>
      <c r="BN233" s="180"/>
    </row>
    <row r="234" customFormat="false" ht="12.75" hidden="false" customHeight="false" outlineLevel="0" collapsed="false">
      <c r="BM234" s="180"/>
      <c r="BN234" s="180"/>
    </row>
    <row r="235" customFormat="false" ht="12.75" hidden="false" customHeight="false" outlineLevel="0" collapsed="false">
      <c r="BM235" s="180"/>
      <c r="BN235" s="180"/>
    </row>
    <row r="236" customFormat="false" ht="12.75" hidden="false" customHeight="false" outlineLevel="0" collapsed="false">
      <c r="BM236" s="180"/>
      <c r="BN236" s="180"/>
    </row>
    <row r="237" customFormat="false" ht="12.75" hidden="false" customHeight="false" outlineLevel="0" collapsed="false">
      <c r="BM237" s="180"/>
      <c r="BN237" s="180"/>
    </row>
    <row r="238" customFormat="false" ht="12.75" hidden="false" customHeight="false" outlineLevel="0" collapsed="false">
      <c r="BM238" s="180"/>
      <c r="BN238" s="180"/>
    </row>
    <row r="239" customFormat="false" ht="12.75" hidden="false" customHeight="false" outlineLevel="0" collapsed="false">
      <c r="BM239" s="180"/>
      <c r="BN239" s="180"/>
    </row>
    <row r="240" customFormat="false" ht="12.75" hidden="false" customHeight="false" outlineLevel="0" collapsed="false">
      <c r="BM240" s="180"/>
      <c r="BN240" s="180"/>
    </row>
    <row r="241" customFormat="false" ht="12.75" hidden="false" customHeight="false" outlineLevel="0" collapsed="false">
      <c r="BM241" s="180"/>
      <c r="BN241" s="180"/>
    </row>
    <row r="242" customFormat="false" ht="12.75" hidden="false" customHeight="false" outlineLevel="0" collapsed="false">
      <c r="BM242" s="180"/>
      <c r="BN242" s="180"/>
    </row>
    <row r="243" customFormat="false" ht="12.75" hidden="false" customHeight="false" outlineLevel="0" collapsed="false">
      <c r="BM243" s="180"/>
      <c r="BN243" s="180"/>
    </row>
    <row r="244" customFormat="false" ht="12.75" hidden="false" customHeight="false" outlineLevel="0" collapsed="false">
      <c r="BM244" s="180"/>
      <c r="BN244" s="180"/>
    </row>
    <row r="245" customFormat="false" ht="12.75" hidden="false" customHeight="false" outlineLevel="0" collapsed="false">
      <c r="BM245" s="180"/>
      <c r="BN245" s="180"/>
    </row>
    <row r="246" customFormat="false" ht="12.75" hidden="false" customHeight="false" outlineLevel="0" collapsed="false">
      <c r="BM246" s="180"/>
      <c r="BN246" s="180"/>
    </row>
    <row r="247" customFormat="false" ht="12.75" hidden="false" customHeight="false" outlineLevel="0" collapsed="false">
      <c r="BM247" s="180"/>
      <c r="BN247" s="180"/>
    </row>
    <row r="248" customFormat="false" ht="12.75" hidden="false" customHeight="false" outlineLevel="0" collapsed="false">
      <c r="BM248" s="180"/>
      <c r="BN248" s="180"/>
    </row>
    <row r="249" customFormat="false" ht="12.75" hidden="false" customHeight="false" outlineLevel="0" collapsed="false">
      <c r="BM249" s="180"/>
      <c r="BN249" s="180"/>
    </row>
    <row r="250" customFormat="false" ht="12.75" hidden="false" customHeight="false" outlineLevel="0" collapsed="false">
      <c r="BM250" s="180"/>
      <c r="BN250" s="180"/>
    </row>
    <row r="251" customFormat="false" ht="12.75" hidden="false" customHeight="false" outlineLevel="0" collapsed="false">
      <c r="BM251" s="180"/>
      <c r="BN251" s="180"/>
    </row>
    <row r="252" customFormat="false" ht="12.75" hidden="false" customHeight="false" outlineLevel="0" collapsed="false">
      <c r="BM252" s="180"/>
      <c r="BN252" s="180"/>
    </row>
    <row r="253" customFormat="false" ht="12.75" hidden="false" customHeight="false" outlineLevel="0" collapsed="false">
      <c r="BM253" s="180"/>
      <c r="BN253" s="180"/>
    </row>
    <row r="254" customFormat="false" ht="12.75" hidden="false" customHeight="false" outlineLevel="0" collapsed="false">
      <c r="BM254" s="180"/>
      <c r="BN254" s="180"/>
    </row>
    <row r="255" customFormat="false" ht="12.75" hidden="false" customHeight="false" outlineLevel="0" collapsed="false">
      <c r="BM255" s="180"/>
      <c r="BN255" s="180"/>
    </row>
    <row r="256" customFormat="false" ht="12.75" hidden="false" customHeight="false" outlineLevel="0" collapsed="false">
      <c r="BM256" s="180"/>
      <c r="BN256" s="180"/>
    </row>
    <row r="257" customFormat="false" ht="12.75" hidden="false" customHeight="false" outlineLevel="0" collapsed="false">
      <c r="BM257" s="180"/>
      <c r="BN257" s="180"/>
    </row>
    <row r="258" customFormat="false" ht="12.75" hidden="false" customHeight="false" outlineLevel="0" collapsed="false">
      <c r="BM258" s="180"/>
      <c r="BN258" s="180"/>
    </row>
    <row r="259" customFormat="false" ht="12.75" hidden="false" customHeight="false" outlineLevel="0" collapsed="false">
      <c r="BM259" s="180"/>
      <c r="BN259" s="180"/>
    </row>
    <row r="260" customFormat="false" ht="12.75" hidden="false" customHeight="false" outlineLevel="0" collapsed="false">
      <c r="BM260" s="180"/>
      <c r="BN260" s="180"/>
    </row>
    <row r="261" customFormat="false" ht="12.75" hidden="false" customHeight="false" outlineLevel="0" collapsed="false">
      <c r="BM261" s="180"/>
      <c r="BN261" s="180"/>
    </row>
    <row r="262" customFormat="false" ht="12.75" hidden="false" customHeight="false" outlineLevel="0" collapsed="false">
      <c r="BM262" s="180"/>
      <c r="BN262" s="180"/>
    </row>
    <row r="263" customFormat="false" ht="12.75" hidden="false" customHeight="false" outlineLevel="0" collapsed="false">
      <c r="BM263" s="180"/>
      <c r="BN263" s="180"/>
    </row>
    <row r="264" customFormat="false" ht="12.75" hidden="false" customHeight="false" outlineLevel="0" collapsed="false">
      <c r="BM264" s="180"/>
      <c r="BN264" s="180"/>
    </row>
    <row r="265" customFormat="false" ht="12.75" hidden="false" customHeight="false" outlineLevel="0" collapsed="false">
      <c r="BM265" s="180"/>
      <c r="BN265" s="180"/>
    </row>
    <row r="266" customFormat="false" ht="12.75" hidden="false" customHeight="false" outlineLevel="0" collapsed="false">
      <c r="BM266" s="180"/>
      <c r="BN266" s="180"/>
    </row>
    <row r="267" customFormat="false" ht="12.75" hidden="false" customHeight="false" outlineLevel="0" collapsed="false">
      <c r="BM267" s="180"/>
      <c r="BN267" s="180"/>
    </row>
    <row r="268" customFormat="false" ht="12.75" hidden="false" customHeight="false" outlineLevel="0" collapsed="false">
      <c r="BM268" s="180"/>
      <c r="BN268" s="180"/>
    </row>
    <row r="269" customFormat="false" ht="12.75" hidden="false" customHeight="false" outlineLevel="0" collapsed="false">
      <c r="BM269" s="180"/>
      <c r="BN269" s="180"/>
    </row>
    <row r="270" customFormat="false" ht="12.75" hidden="false" customHeight="false" outlineLevel="0" collapsed="false">
      <c r="BM270" s="180"/>
      <c r="BN270" s="180"/>
    </row>
    <row r="271" customFormat="false" ht="12.75" hidden="false" customHeight="false" outlineLevel="0" collapsed="false">
      <c r="BM271" s="180"/>
      <c r="BN271" s="180"/>
    </row>
    <row r="272" customFormat="false" ht="12.75" hidden="false" customHeight="false" outlineLevel="0" collapsed="false">
      <c r="BM272" s="180"/>
      <c r="BN272" s="180"/>
    </row>
    <row r="273" customFormat="false" ht="12.75" hidden="false" customHeight="false" outlineLevel="0" collapsed="false">
      <c r="BM273" s="180"/>
      <c r="BN273" s="180"/>
    </row>
    <row r="274" customFormat="false" ht="12.75" hidden="false" customHeight="false" outlineLevel="0" collapsed="false">
      <c r="BM274" s="180"/>
      <c r="BN274" s="180"/>
    </row>
    <row r="275" customFormat="false" ht="12.75" hidden="false" customHeight="false" outlineLevel="0" collapsed="false">
      <c r="BM275" s="180"/>
      <c r="BN275" s="180"/>
    </row>
    <row r="276" customFormat="false" ht="12.75" hidden="false" customHeight="false" outlineLevel="0" collapsed="false">
      <c r="BM276" s="180"/>
      <c r="BN276" s="180"/>
    </row>
    <row r="277" customFormat="false" ht="12.75" hidden="false" customHeight="false" outlineLevel="0" collapsed="false">
      <c r="BM277" s="180"/>
      <c r="BN277" s="180"/>
    </row>
    <row r="278" customFormat="false" ht="12.75" hidden="false" customHeight="false" outlineLevel="0" collapsed="false">
      <c r="BM278" s="180"/>
      <c r="BN278" s="180"/>
    </row>
    <row r="279" customFormat="false" ht="12.75" hidden="false" customHeight="false" outlineLevel="0" collapsed="false">
      <c r="BM279" s="180"/>
      <c r="BN279" s="180"/>
    </row>
    <row r="280" customFormat="false" ht="12.75" hidden="false" customHeight="false" outlineLevel="0" collapsed="false">
      <c r="BM280" s="180"/>
      <c r="BN280" s="180"/>
    </row>
    <row r="281" customFormat="false" ht="12.75" hidden="false" customHeight="false" outlineLevel="0" collapsed="false">
      <c r="BM281" s="180"/>
      <c r="BN281" s="180"/>
    </row>
    <row r="282" customFormat="false" ht="12.75" hidden="false" customHeight="false" outlineLevel="0" collapsed="false">
      <c r="BM282" s="180"/>
      <c r="BN282" s="180"/>
    </row>
    <row r="283" customFormat="false" ht="12.75" hidden="false" customHeight="false" outlineLevel="0" collapsed="false">
      <c r="BM283" s="180"/>
      <c r="BN283" s="180"/>
    </row>
    <row r="284" customFormat="false" ht="12.75" hidden="false" customHeight="false" outlineLevel="0" collapsed="false">
      <c r="BM284" s="180"/>
      <c r="BN284" s="180"/>
    </row>
    <row r="285" customFormat="false" ht="12.75" hidden="false" customHeight="false" outlineLevel="0" collapsed="false">
      <c r="BM285" s="180"/>
      <c r="BN285" s="180"/>
    </row>
    <row r="286" customFormat="false" ht="12.75" hidden="false" customHeight="false" outlineLevel="0" collapsed="false">
      <c r="BM286" s="180"/>
      <c r="BN286" s="180"/>
    </row>
    <row r="287" customFormat="false" ht="12.75" hidden="false" customHeight="false" outlineLevel="0" collapsed="false">
      <c r="BM287" s="180"/>
      <c r="BN287" s="180"/>
    </row>
    <row r="288" customFormat="false" ht="12.75" hidden="false" customHeight="false" outlineLevel="0" collapsed="false">
      <c r="BM288" s="180"/>
      <c r="BN288" s="180"/>
    </row>
    <row r="289" customFormat="false" ht="12.75" hidden="false" customHeight="false" outlineLevel="0" collapsed="false">
      <c r="BM289" s="180"/>
      <c r="BN289" s="180"/>
    </row>
    <row r="290" customFormat="false" ht="12.75" hidden="false" customHeight="false" outlineLevel="0" collapsed="false">
      <c r="BM290" s="180"/>
      <c r="BN290" s="180"/>
    </row>
    <row r="291" customFormat="false" ht="12.75" hidden="false" customHeight="false" outlineLevel="0" collapsed="false">
      <c r="BM291" s="180"/>
      <c r="BN291" s="180"/>
    </row>
    <row r="292" customFormat="false" ht="12.75" hidden="false" customHeight="false" outlineLevel="0" collapsed="false">
      <c r="BM292" s="180"/>
      <c r="BN292" s="180"/>
    </row>
    <row r="293" customFormat="false" ht="12.75" hidden="false" customHeight="false" outlineLevel="0" collapsed="false">
      <c r="BM293" s="180"/>
      <c r="BN293" s="180"/>
    </row>
    <row r="294" customFormat="false" ht="12.75" hidden="false" customHeight="false" outlineLevel="0" collapsed="false">
      <c r="BM294" s="180"/>
      <c r="BN294" s="180"/>
    </row>
    <row r="295" customFormat="false" ht="12.75" hidden="false" customHeight="false" outlineLevel="0" collapsed="false">
      <c r="BM295" s="180"/>
      <c r="BN295" s="180"/>
    </row>
    <row r="296" customFormat="false" ht="12.75" hidden="false" customHeight="false" outlineLevel="0" collapsed="false">
      <c r="BM296" s="180"/>
      <c r="BN296" s="180"/>
    </row>
    <row r="297" customFormat="false" ht="12.75" hidden="false" customHeight="false" outlineLevel="0" collapsed="false">
      <c r="BM297" s="180"/>
      <c r="BN297" s="180"/>
    </row>
    <row r="298" customFormat="false" ht="12.75" hidden="false" customHeight="false" outlineLevel="0" collapsed="false">
      <c r="BM298" s="180"/>
      <c r="BN298" s="180"/>
    </row>
    <row r="299" customFormat="false" ht="12.75" hidden="false" customHeight="false" outlineLevel="0" collapsed="false">
      <c r="BM299" s="180"/>
      <c r="BN299" s="180"/>
    </row>
    <row r="300" customFormat="false" ht="12.75" hidden="false" customHeight="false" outlineLevel="0" collapsed="false">
      <c r="BM300" s="180"/>
      <c r="BN300" s="180"/>
    </row>
    <row r="301" customFormat="false" ht="12.75" hidden="false" customHeight="false" outlineLevel="0" collapsed="false">
      <c r="BM301" s="180"/>
      <c r="BN301" s="180"/>
    </row>
    <row r="302" customFormat="false" ht="12.75" hidden="false" customHeight="false" outlineLevel="0" collapsed="false">
      <c r="BM302" s="180"/>
      <c r="BN302" s="180"/>
    </row>
    <row r="303" customFormat="false" ht="12.75" hidden="false" customHeight="false" outlineLevel="0" collapsed="false">
      <c r="BM303" s="180"/>
      <c r="BN303" s="180"/>
    </row>
    <row r="304" customFormat="false" ht="12.75" hidden="false" customHeight="false" outlineLevel="0" collapsed="false">
      <c r="BM304" s="180"/>
      <c r="BN304" s="180"/>
    </row>
    <row r="305" customFormat="false" ht="12.75" hidden="false" customHeight="false" outlineLevel="0" collapsed="false">
      <c r="BM305" s="180"/>
      <c r="BN305" s="180"/>
    </row>
    <row r="306" customFormat="false" ht="12.75" hidden="false" customHeight="false" outlineLevel="0" collapsed="false">
      <c r="BM306" s="180"/>
      <c r="BN306" s="180"/>
    </row>
    <row r="307" customFormat="false" ht="12.75" hidden="false" customHeight="false" outlineLevel="0" collapsed="false">
      <c r="BM307" s="180"/>
      <c r="BN307" s="180"/>
    </row>
    <row r="308" customFormat="false" ht="12.75" hidden="false" customHeight="false" outlineLevel="0" collapsed="false">
      <c r="BM308" s="180"/>
      <c r="BN308" s="180"/>
    </row>
    <row r="309" customFormat="false" ht="12.75" hidden="false" customHeight="false" outlineLevel="0" collapsed="false">
      <c r="BM309" s="180"/>
      <c r="BN309" s="180"/>
    </row>
    <row r="310" customFormat="false" ht="12.75" hidden="false" customHeight="false" outlineLevel="0" collapsed="false">
      <c r="BM310" s="180"/>
      <c r="BN310" s="180"/>
    </row>
    <row r="311" customFormat="false" ht="12.75" hidden="false" customHeight="false" outlineLevel="0" collapsed="false">
      <c r="BM311" s="180"/>
      <c r="BN311" s="180"/>
    </row>
    <row r="312" customFormat="false" ht="12.75" hidden="false" customHeight="false" outlineLevel="0" collapsed="false">
      <c r="BM312" s="180"/>
      <c r="BN312" s="180"/>
    </row>
    <row r="313" customFormat="false" ht="12.75" hidden="false" customHeight="false" outlineLevel="0" collapsed="false">
      <c r="BM313" s="180"/>
      <c r="BN313" s="180"/>
    </row>
    <row r="314" customFormat="false" ht="12.75" hidden="false" customHeight="false" outlineLevel="0" collapsed="false">
      <c r="BM314" s="180"/>
      <c r="BN314" s="180"/>
    </row>
    <row r="315" customFormat="false" ht="12.75" hidden="false" customHeight="false" outlineLevel="0" collapsed="false">
      <c r="BM315" s="180"/>
      <c r="BN315" s="180"/>
    </row>
    <row r="316" customFormat="false" ht="12.75" hidden="false" customHeight="false" outlineLevel="0" collapsed="false">
      <c r="BM316" s="180"/>
      <c r="BN316" s="180"/>
    </row>
    <row r="317" customFormat="false" ht="12.75" hidden="false" customHeight="false" outlineLevel="0" collapsed="false">
      <c r="BM317" s="180"/>
      <c r="BN317" s="180"/>
    </row>
    <row r="318" customFormat="false" ht="12.75" hidden="false" customHeight="false" outlineLevel="0" collapsed="false">
      <c r="BM318" s="180"/>
      <c r="BN318" s="180"/>
    </row>
    <row r="319" customFormat="false" ht="12.75" hidden="false" customHeight="false" outlineLevel="0" collapsed="false">
      <c r="BM319" s="180"/>
      <c r="BN319" s="180"/>
    </row>
    <row r="320" customFormat="false" ht="12.75" hidden="false" customHeight="false" outlineLevel="0" collapsed="false">
      <c r="BM320" s="180"/>
      <c r="BN320" s="180"/>
    </row>
    <row r="321" customFormat="false" ht="12.75" hidden="false" customHeight="false" outlineLevel="0" collapsed="false">
      <c r="BM321" s="180"/>
      <c r="BN321" s="180"/>
    </row>
    <row r="322" customFormat="false" ht="12.75" hidden="false" customHeight="false" outlineLevel="0" collapsed="false">
      <c r="BM322" s="180"/>
      <c r="BN322" s="180"/>
    </row>
    <row r="323" customFormat="false" ht="12.75" hidden="false" customHeight="false" outlineLevel="0" collapsed="false">
      <c r="BM323" s="180"/>
      <c r="BN323" s="180"/>
    </row>
    <row r="324" customFormat="false" ht="12.75" hidden="false" customHeight="false" outlineLevel="0" collapsed="false">
      <c r="BM324" s="180"/>
      <c r="BN324" s="180"/>
    </row>
    <row r="325" customFormat="false" ht="12.75" hidden="false" customHeight="false" outlineLevel="0" collapsed="false">
      <c r="BM325" s="180"/>
      <c r="BN325" s="180"/>
    </row>
    <row r="326" customFormat="false" ht="12.75" hidden="false" customHeight="false" outlineLevel="0" collapsed="false">
      <c r="BM326" s="180"/>
      <c r="BN326" s="180"/>
    </row>
    <row r="327" customFormat="false" ht="12.75" hidden="false" customHeight="false" outlineLevel="0" collapsed="false">
      <c r="BM327" s="180"/>
      <c r="BN327" s="180"/>
    </row>
    <row r="328" customFormat="false" ht="12.75" hidden="false" customHeight="false" outlineLevel="0" collapsed="false">
      <c r="BM328" s="180"/>
      <c r="BN328" s="180"/>
    </row>
    <row r="329" customFormat="false" ht="12.75" hidden="false" customHeight="false" outlineLevel="0" collapsed="false">
      <c r="BM329" s="180"/>
      <c r="BN329" s="180"/>
    </row>
    <row r="330" customFormat="false" ht="12.75" hidden="false" customHeight="false" outlineLevel="0" collapsed="false">
      <c r="BM330" s="180"/>
      <c r="BN330" s="180"/>
    </row>
    <row r="331" customFormat="false" ht="12.75" hidden="false" customHeight="false" outlineLevel="0" collapsed="false">
      <c r="BM331" s="180"/>
      <c r="BN331" s="180"/>
    </row>
    <row r="332" customFormat="false" ht="12.75" hidden="false" customHeight="false" outlineLevel="0" collapsed="false">
      <c r="BM332" s="180"/>
      <c r="BN332" s="180"/>
    </row>
    <row r="333" customFormat="false" ht="12.75" hidden="false" customHeight="false" outlineLevel="0" collapsed="false">
      <c r="BM333" s="180"/>
      <c r="BN333" s="180"/>
    </row>
    <row r="334" customFormat="false" ht="12.75" hidden="false" customHeight="false" outlineLevel="0" collapsed="false">
      <c r="BM334" s="180"/>
      <c r="BN334" s="180"/>
    </row>
    <row r="335" customFormat="false" ht="12.75" hidden="false" customHeight="false" outlineLevel="0" collapsed="false">
      <c r="BM335" s="180"/>
      <c r="BN335" s="180"/>
    </row>
    <row r="336" customFormat="false" ht="12.75" hidden="false" customHeight="false" outlineLevel="0" collapsed="false">
      <c r="BM336" s="180"/>
      <c r="BN336" s="180"/>
    </row>
    <row r="337" customFormat="false" ht="12.75" hidden="false" customHeight="false" outlineLevel="0" collapsed="false">
      <c r="BM337" s="180"/>
      <c r="BN337" s="180"/>
    </row>
    <row r="338" customFormat="false" ht="12.75" hidden="false" customHeight="false" outlineLevel="0" collapsed="false">
      <c r="BM338" s="180"/>
      <c r="BN338" s="180"/>
    </row>
    <row r="339" customFormat="false" ht="12.75" hidden="false" customHeight="false" outlineLevel="0" collapsed="false">
      <c r="BM339" s="180"/>
      <c r="BN339" s="180"/>
    </row>
    <row r="340" customFormat="false" ht="12.75" hidden="false" customHeight="false" outlineLevel="0" collapsed="false">
      <c r="BM340" s="180"/>
      <c r="BN340" s="180"/>
    </row>
    <row r="341" customFormat="false" ht="12.75" hidden="false" customHeight="false" outlineLevel="0" collapsed="false">
      <c r="BM341" s="180"/>
      <c r="BN341" s="180"/>
    </row>
    <row r="342" customFormat="false" ht="12.75" hidden="false" customHeight="false" outlineLevel="0" collapsed="false">
      <c r="BM342" s="180"/>
      <c r="BN342" s="180"/>
    </row>
    <row r="343" customFormat="false" ht="12.75" hidden="false" customHeight="false" outlineLevel="0" collapsed="false">
      <c r="BM343" s="180"/>
      <c r="BN343" s="180"/>
    </row>
    <row r="344" customFormat="false" ht="12.75" hidden="false" customHeight="false" outlineLevel="0" collapsed="false">
      <c r="BM344" s="180"/>
      <c r="BN344" s="180"/>
    </row>
    <row r="345" customFormat="false" ht="12.75" hidden="false" customHeight="false" outlineLevel="0" collapsed="false">
      <c r="BM345" s="180"/>
      <c r="BN345" s="180"/>
    </row>
    <row r="346" customFormat="false" ht="12.75" hidden="false" customHeight="false" outlineLevel="0" collapsed="false">
      <c r="BM346" s="180"/>
      <c r="BN346" s="180"/>
    </row>
    <row r="347" customFormat="false" ht="12.75" hidden="false" customHeight="false" outlineLevel="0" collapsed="false">
      <c r="BM347" s="180"/>
      <c r="BN347" s="180"/>
    </row>
    <row r="348" customFormat="false" ht="12.75" hidden="false" customHeight="false" outlineLevel="0" collapsed="false">
      <c r="BM348" s="180"/>
      <c r="BN348" s="180"/>
    </row>
    <row r="349" customFormat="false" ht="12.75" hidden="false" customHeight="false" outlineLevel="0" collapsed="false">
      <c r="BM349" s="180"/>
      <c r="BN349" s="180"/>
    </row>
    <row r="350" customFormat="false" ht="12.75" hidden="false" customHeight="false" outlineLevel="0" collapsed="false">
      <c r="BM350" s="180"/>
      <c r="BN350" s="180"/>
    </row>
    <row r="351" customFormat="false" ht="12.75" hidden="false" customHeight="false" outlineLevel="0" collapsed="false">
      <c r="BM351" s="180"/>
      <c r="BN351" s="180"/>
    </row>
    <row r="352" customFormat="false" ht="12.75" hidden="false" customHeight="false" outlineLevel="0" collapsed="false">
      <c r="BM352" s="180"/>
      <c r="BN352" s="180"/>
    </row>
    <row r="353" customFormat="false" ht="12.75" hidden="false" customHeight="false" outlineLevel="0" collapsed="false">
      <c r="BM353" s="180"/>
      <c r="BN353" s="180"/>
    </row>
    <row r="354" customFormat="false" ht="12.75" hidden="false" customHeight="false" outlineLevel="0" collapsed="false">
      <c r="BM354" s="180"/>
      <c r="BN354" s="180"/>
    </row>
    <row r="355" customFormat="false" ht="12.75" hidden="false" customHeight="false" outlineLevel="0" collapsed="false">
      <c r="BM355" s="180"/>
      <c r="BN355" s="180"/>
    </row>
    <row r="356" customFormat="false" ht="12.75" hidden="false" customHeight="false" outlineLevel="0" collapsed="false">
      <c r="BM356" s="180"/>
      <c r="BN356" s="180"/>
    </row>
    <row r="357" customFormat="false" ht="12.75" hidden="false" customHeight="false" outlineLevel="0" collapsed="false">
      <c r="BM357" s="180"/>
      <c r="BN357" s="180"/>
    </row>
    <row r="358" customFormat="false" ht="12.75" hidden="false" customHeight="false" outlineLevel="0" collapsed="false">
      <c r="BM358" s="180"/>
      <c r="BN358" s="180"/>
    </row>
    <row r="359" customFormat="false" ht="12.75" hidden="false" customHeight="false" outlineLevel="0" collapsed="false">
      <c r="BM359" s="180"/>
      <c r="BN359" s="180"/>
    </row>
    <row r="360" customFormat="false" ht="12.75" hidden="false" customHeight="false" outlineLevel="0" collapsed="false">
      <c r="BM360" s="180"/>
      <c r="BN360" s="180"/>
    </row>
    <row r="361" customFormat="false" ht="12.75" hidden="false" customHeight="false" outlineLevel="0" collapsed="false">
      <c r="BM361" s="180"/>
      <c r="BN361" s="180"/>
    </row>
    <row r="362" customFormat="false" ht="12.75" hidden="false" customHeight="false" outlineLevel="0" collapsed="false">
      <c r="BM362" s="180"/>
      <c r="BN362" s="180"/>
    </row>
    <row r="363" customFormat="false" ht="12.75" hidden="false" customHeight="false" outlineLevel="0" collapsed="false">
      <c r="BM363" s="180"/>
      <c r="BN363" s="180"/>
    </row>
    <row r="364" customFormat="false" ht="12.75" hidden="false" customHeight="false" outlineLevel="0" collapsed="false">
      <c r="BM364" s="180"/>
      <c r="BN364" s="180"/>
    </row>
    <row r="365" customFormat="false" ht="12.75" hidden="false" customHeight="false" outlineLevel="0" collapsed="false">
      <c r="BM365" s="180"/>
      <c r="BN365" s="180"/>
    </row>
    <row r="366" customFormat="false" ht="12.75" hidden="false" customHeight="false" outlineLevel="0" collapsed="false">
      <c r="BM366" s="180"/>
      <c r="BN366" s="180"/>
    </row>
    <row r="367" customFormat="false" ht="12.75" hidden="false" customHeight="false" outlineLevel="0" collapsed="false">
      <c r="BM367" s="180"/>
      <c r="BN367" s="180"/>
    </row>
    <row r="368" customFormat="false" ht="12.75" hidden="false" customHeight="false" outlineLevel="0" collapsed="false">
      <c r="BM368" s="180"/>
      <c r="BN368" s="180"/>
    </row>
    <row r="369" customFormat="false" ht="12.75" hidden="false" customHeight="false" outlineLevel="0" collapsed="false">
      <c r="BM369" s="180"/>
      <c r="BN369" s="180"/>
    </row>
    <row r="370" customFormat="false" ht="12.75" hidden="false" customHeight="false" outlineLevel="0" collapsed="false">
      <c r="BM370" s="180"/>
      <c r="BN370" s="180"/>
    </row>
    <row r="371" customFormat="false" ht="12.75" hidden="false" customHeight="false" outlineLevel="0" collapsed="false">
      <c r="BM371" s="180"/>
      <c r="BN371" s="180"/>
    </row>
    <row r="372" customFormat="false" ht="12.75" hidden="false" customHeight="false" outlineLevel="0" collapsed="false">
      <c r="BM372" s="180"/>
      <c r="BN372" s="180"/>
    </row>
    <row r="373" customFormat="false" ht="12.75" hidden="false" customHeight="false" outlineLevel="0" collapsed="false">
      <c r="BM373" s="180"/>
      <c r="BN373" s="180"/>
    </row>
    <row r="374" customFormat="false" ht="12.75" hidden="false" customHeight="false" outlineLevel="0" collapsed="false">
      <c r="BM374" s="180"/>
      <c r="BN374" s="180"/>
    </row>
    <row r="375" customFormat="false" ht="12.75" hidden="false" customHeight="false" outlineLevel="0" collapsed="false">
      <c r="BM375" s="180"/>
      <c r="BN375" s="180"/>
    </row>
    <row r="376" customFormat="false" ht="12.75" hidden="false" customHeight="false" outlineLevel="0" collapsed="false">
      <c r="BM376" s="180"/>
      <c r="BN376" s="180"/>
    </row>
    <row r="377" customFormat="false" ht="12.75" hidden="false" customHeight="false" outlineLevel="0" collapsed="false">
      <c r="BM377" s="180"/>
      <c r="BN377" s="180"/>
    </row>
    <row r="378" customFormat="false" ht="12.75" hidden="false" customHeight="false" outlineLevel="0" collapsed="false">
      <c r="BM378" s="180"/>
      <c r="BN378" s="180"/>
    </row>
    <row r="379" customFormat="false" ht="12.75" hidden="false" customHeight="false" outlineLevel="0" collapsed="false">
      <c r="BM379" s="180"/>
      <c r="BN379" s="180"/>
    </row>
    <row r="380" customFormat="false" ht="12.75" hidden="false" customHeight="false" outlineLevel="0" collapsed="false">
      <c r="BM380" s="180"/>
      <c r="BN380" s="180"/>
    </row>
    <row r="381" customFormat="false" ht="12.75" hidden="false" customHeight="false" outlineLevel="0" collapsed="false">
      <c r="BM381" s="180"/>
      <c r="BN381" s="180"/>
    </row>
    <row r="382" customFormat="false" ht="12.75" hidden="false" customHeight="false" outlineLevel="0" collapsed="false">
      <c r="BM382" s="180"/>
      <c r="BN382" s="180"/>
    </row>
    <row r="383" customFormat="false" ht="12.75" hidden="false" customHeight="false" outlineLevel="0" collapsed="false">
      <c r="BM383" s="180"/>
      <c r="BN383" s="180"/>
    </row>
    <row r="384" customFormat="false" ht="12.75" hidden="false" customHeight="false" outlineLevel="0" collapsed="false">
      <c r="BM384" s="180"/>
      <c r="BN384" s="180"/>
    </row>
    <row r="385" customFormat="false" ht="12.75" hidden="false" customHeight="false" outlineLevel="0" collapsed="false">
      <c r="BM385" s="180"/>
      <c r="BN385" s="180"/>
    </row>
    <row r="386" customFormat="false" ht="12.75" hidden="false" customHeight="false" outlineLevel="0" collapsed="false">
      <c r="BM386" s="180"/>
      <c r="BN386" s="180"/>
    </row>
    <row r="387" customFormat="false" ht="12.75" hidden="false" customHeight="false" outlineLevel="0" collapsed="false">
      <c r="BM387" s="180"/>
      <c r="BN387" s="180"/>
    </row>
    <row r="388" customFormat="false" ht="12.75" hidden="false" customHeight="false" outlineLevel="0" collapsed="false">
      <c r="BM388" s="180"/>
      <c r="BN388" s="180"/>
    </row>
    <row r="389" customFormat="false" ht="12.75" hidden="false" customHeight="false" outlineLevel="0" collapsed="false">
      <c r="BM389" s="180"/>
      <c r="BN389" s="180"/>
    </row>
    <row r="390" customFormat="false" ht="12.75" hidden="false" customHeight="false" outlineLevel="0" collapsed="false">
      <c r="BM390" s="180"/>
      <c r="BN390" s="180"/>
    </row>
    <row r="391" customFormat="false" ht="12.75" hidden="false" customHeight="false" outlineLevel="0" collapsed="false">
      <c r="BM391" s="180"/>
      <c r="BN391" s="180"/>
    </row>
    <row r="392" customFormat="false" ht="12.75" hidden="false" customHeight="false" outlineLevel="0" collapsed="false">
      <c r="BM392" s="180"/>
      <c r="BN392" s="180"/>
    </row>
    <row r="393" customFormat="false" ht="12.75" hidden="false" customHeight="false" outlineLevel="0" collapsed="false">
      <c r="BM393" s="180"/>
      <c r="BN393" s="180"/>
    </row>
    <row r="394" customFormat="false" ht="12.75" hidden="false" customHeight="false" outlineLevel="0" collapsed="false">
      <c r="BM394" s="180"/>
      <c r="BN394" s="180"/>
    </row>
    <row r="395" customFormat="false" ht="12.75" hidden="false" customHeight="false" outlineLevel="0" collapsed="false">
      <c r="BM395" s="180"/>
      <c r="BN395" s="180"/>
    </row>
    <row r="396" customFormat="false" ht="12.75" hidden="false" customHeight="false" outlineLevel="0" collapsed="false">
      <c r="BM396" s="180"/>
      <c r="BN396" s="180"/>
    </row>
    <row r="397" customFormat="false" ht="12.75" hidden="false" customHeight="false" outlineLevel="0" collapsed="false">
      <c r="BM397" s="180"/>
      <c r="BN397" s="180"/>
    </row>
    <row r="398" customFormat="false" ht="12.75" hidden="false" customHeight="false" outlineLevel="0" collapsed="false">
      <c r="BM398" s="180"/>
      <c r="BN398" s="180"/>
    </row>
    <row r="399" customFormat="false" ht="12.75" hidden="false" customHeight="false" outlineLevel="0" collapsed="false">
      <c r="BM399" s="180"/>
      <c r="BN399" s="180"/>
    </row>
    <row r="400" customFormat="false" ht="12.75" hidden="false" customHeight="false" outlineLevel="0" collapsed="false">
      <c r="BM400" s="180"/>
      <c r="BN400" s="180"/>
    </row>
    <row r="401" customFormat="false" ht="12.75" hidden="false" customHeight="false" outlineLevel="0" collapsed="false">
      <c r="BM401" s="180"/>
      <c r="BN401" s="180"/>
    </row>
    <row r="402" customFormat="false" ht="12.75" hidden="false" customHeight="false" outlineLevel="0" collapsed="false">
      <c r="BM402" s="180"/>
      <c r="BN402" s="180"/>
    </row>
    <row r="403" customFormat="false" ht="12.75" hidden="false" customHeight="false" outlineLevel="0" collapsed="false">
      <c r="BM403" s="180"/>
      <c r="BN403" s="180"/>
    </row>
    <row r="404" customFormat="false" ht="12.75" hidden="false" customHeight="false" outlineLevel="0" collapsed="false">
      <c r="BM404" s="180"/>
      <c r="BN404" s="180"/>
    </row>
    <row r="405" customFormat="false" ht="12.75" hidden="false" customHeight="false" outlineLevel="0" collapsed="false">
      <c r="BM405" s="180"/>
      <c r="BN405" s="180"/>
    </row>
    <row r="406" customFormat="false" ht="12.75" hidden="false" customHeight="false" outlineLevel="0" collapsed="false">
      <c r="BM406" s="180"/>
      <c r="BN406" s="180"/>
    </row>
    <row r="407" customFormat="false" ht="12.75" hidden="false" customHeight="false" outlineLevel="0" collapsed="false">
      <c r="BM407" s="180"/>
      <c r="BN407" s="180"/>
    </row>
    <row r="408" customFormat="false" ht="12.75" hidden="false" customHeight="false" outlineLevel="0" collapsed="false">
      <c r="BM408" s="180"/>
      <c r="BN408" s="180"/>
    </row>
    <row r="409" customFormat="false" ht="12.75" hidden="false" customHeight="false" outlineLevel="0" collapsed="false">
      <c r="BM409" s="180"/>
      <c r="BN409" s="180"/>
    </row>
    <row r="410" customFormat="false" ht="12.75" hidden="false" customHeight="false" outlineLevel="0" collapsed="false">
      <c r="BM410" s="180"/>
      <c r="BN410" s="180"/>
    </row>
    <row r="411" customFormat="false" ht="12.75" hidden="false" customHeight="false" outlineLevel="0" collapsed="false">
      <c r="BM411" s="180"/>
      <c r="BN411" s="180"/>
    </row>
    <row r="412" customFormat="false" ht="12.75" hidden="false" customHeight="false" outlineLevel="0" collapsed="false">
      <c r="BM412" s="180"/>
      <c r="BN412" s="180"/>
    </row>
    <row r="413" customFormat="false" ht="12.75" hidden="false" customHeight="false" outlineLevel="0" collapsed="false">
      <c r="BM413" s="180"/>
      <c r="BN413" s="180"/>
    </row>
    <row r="414" customFormat="false" ht="12.75" hidden="false" customHeight="false" outlineLevel="0" collapsed="false">
      <c r="BM414" s="180"/>
      <c r="BN414" s="180"/>
    </row>
    <row r="415" customFormat="false" ht="12.75" hidden="false" customHeight="false" outlineLevel="0" collapsed="false">
      <c r="BM415" s="180"/>
      <c r="BN415" s="180"/>
    </row>
    <row r="416" customFormat="false" ht="12.75" hidden="false" customHeight="false" outlineLevel="0" collapsed="false">
      <c r="BM416" s="180"/>
      <c r="BN416" s="180"/>
    </row>
    <row r="417" customFormat="false" ht="12.75" hidden="false" customHeight="false" outlineLevel="0" collapsed="false">
      <c r="BM417" s="180"/>
      <c r="BN417" s="180"/>
    </row>
    <row r="418" customFormat="false" ht="12.75" hidden="false" customHeight="false" outlineLevel="0" collapsed="false">
      <c r="BM418" s="180"/>
      <c r="BN418" s="180"/>
    </row>
    <row r="419" customFormat="false" ht="12.75" hidden="false" customHeight="false" outlineLevel="0" collapsed="false">
      <c r="BM419" s="180"/>
      <c r="BN419" s="180"/>
    </row>
    <row r="420" customFormat="false" ht="12.75" hidden="false" customHeight="false" outlineLevel="0" collapsed="false">
      <c r="BM420" s="180"/>
      <c r="BN420" s="180"/>
    </row>
    <row r="421" customFormat="false" ht="12.75" hidden="false" customHeight="false" outlineLevel="0" collapsed="false">
      <c r="BM421" s="180"/>
      <c r="BN421" s="180"/>
    </row>
    <row r="422" customFormat="false" ht="12.75" hidden="false" customHeight="false" outlineLevel="0" collapsed="false">
      <c r="BM422" s="180"/>
      <c r="BN422" s="180"/>
    </row>
    <row r="423" customFormat="false" ht="12.75" hidden="false" customHeight="false" outlineLevel="0" collapsed="false">
      <c r="BM423" s="180"/>
      <c r="BN423" s="180"/>
    </row>
    <row r="424" customFormat="false" ht="12.75" hidden="false" customHeight="false" outlineLevel="0" collapsed="false">
      <c r="BM424" s="180"/>
      <c r="BN424" s="180"/>
    </row>
    <row r="425" customFormat="false" ht="12.75" hidden="false" customHeight="false" outlineLevel="0" collapsed="false">
      <c r="BM425" s="180"/>
      <c r="BN425" s="180"/>
    </row>
    <row r="426" customFormat="false" ht="12.75" hidden="false" customHeight="false" outlineLevel="0" collapsed="false">
      <c r="BM426" s="180"/>
      <c r="BN426" s="180"/>
    </row>
    <row r="427" customFormat="false" ht="12.75" hidden="false" customHeight="false" outlineLevel="0" collapsed="false">
      <c r="BM427" s="180"/>
      <c r="BN427" s="180"/>
    </row>
    <row r="428" customFormat="false" ht="12.75" hidden="false" customHeight="false" outlineLevel="0" collapsed="false">
      <c r="BM428" s="180"/>
      <c r="BN428" s="180"/>
    </row>
    <row r="429" customFormat="false" ht="12.75" hidden="false" customHeight="false" outlineLevel="0" collapsed="false">
      <c r="BM429" s="180"/>
      <c r="BN429" s="180"/>
    </row>
    <row r="430" customFormat="false" ht="12.75" hidden="false" customHeight="false" outlineLevel="0" collapsed="false">
      <c r="BM430" s="180"/>
      <c r="BN430" s="180"/>
    </row>
    <row r="431" customFormat="false" ht="12.75" hidden="false" customHeight="false" outlineLevel="0" collapsed="false">
      <c r="BM431" s="180"/>
      <c r="BN431" s="180"/>
    </row>
    <row r="432" customFormat="false" ht="12.75" hidden="false" customHeight="false" outlineLevel="0" collapsed="false">
      <c r="BM432" s="180"/>
      <c r="BN432" s="180"/>
    </row>
    <row r="433" customFormat="false" ht="12.75" hidden="false" customHeight="false" outlineLevel="0" collapsed="false">
      <c r="BM433" s="180"/>
      <c r="BN433" s="180"/>
    </row>
    <row r="434" customFormat="false" ht="12.75" hidden="false" customHeight="false" outlineLevel="0" collapsed="false">
      <c r="BM434" s="180"/>
      <c r="BN434" s="180"/>
    </row>
    <row r="435" customFormat="false" ht="12.75" hidden="false" customHeight="false" outlineLevel="0" collapsed="false">
      <c r="BM435" s="180"/>
      <c r="BN435" s="180"/>
    </row>
    <row r="436" customFormat="false" ht="12.75" hidden="false" customHeight="false" outlineLevel="0" collapsed="false">
      <c r="BM436" s="180"/>
      <c r="BN436" s="180"/>
    </row>
    <row r="437" customFormat="false" ht="12.75" hidden="false" customHeight="false" outlineLevel="0" collapsed="false">
      <c r="BM437" s="180"/>
      <c r="BN437" s="180"/>
    </row>
    <row r="438" customFormat="false" ht="12.75" hidden="false" customHeight="false" outlineLevel="0" collapsed="false">
      <c r="BM438" s="180"/>
      <c r="BN438" s="180"/>
    </row>
    <row r="439" customFormat="false" ht="12.75" hidden="false" customHeight="false" outlineLevel="0" collapsed="false">
      <c r="BM439" s="180"/>
      <c r="BN439" s="180"/>
    </row>
    <row r="440" customFormat="false" ht="12.75" hidden="false" customHeight="false" outlineLevel="0" collapsed="false">
      <c r="BM440" s="180"/>
      <c r="BN440" s="180"/>
    </row>
    <row r="441" customFormat="false" ht="12.75" hidden="false" customHeight="false" outlineLevel="0" collapsed="false">
      <c r="BM441" s="180"/>
      <c r="BN441" s="180"/>
    </row>
    <row r="442" customFormat="false" ht="12.75" hidden="false" customHeight="false" outlineLevel="0" collapsed="false">
      <c r="BM442" s="180"/>
      <c r="BN442" s="180"/>
    </row>
    <row r="443" customFormat="false" ht="12.75" hidden="false" customHeight="false" outlineLevel="0" collapsed="false">
      <c r="BM443" s="180"/>
      <c r="BN443" s="180"/>
    </row>
    <row r="444" customFormat="false" ht="12.75" hidden="false" customHeight="false" outlineLevel="0" collapsed="false">
      <c r="BM444" s="180"/>
      <c r="BN444" s="180"/>
    </row>
    <row r="445" customFormat="false" ht="12.75" hidden="false" customHeight="false" outlineLevel="0" collapsed="false">
      <c r="BM445" s="180"/>
      <c r="BN445" s="180"/>
    </row>
    <row r="446" customFormat="false" ht="12.75" hidden="false" customHeight="false" outlineLevel="0" collapsed="false">
      <c r="BM446" s="180"/>
      <c r="BN446" s="180"/>
    </row>
    <row r="447" customFormat="false" ht="12.75" hidden="false" customHeight="false" outlineLevel="0" collapsed="false">
      <c r="BM447" s="180"/>
      <c r="BN447" s="180"/>
    </row>
    <row r="448" customFormat="false" ht="12.75" hidden="false" customHeight="false" outlineLevel="0" collapsed="false">
      <c r="BM448" s="180"/>
      <c r="BN448" s="180"/>
    </row>
    <row r="449" customFormat="false" ht="12.75" hidden="false" customHeight="false" outlineLevel="0" collapsed="false">
      <c r="BM449" s="180"/>
      <c r="BN449" s="180"/>
    </row>
    <row r="450" customFormat="false" ht="12.75" hidden="false" customHeight="false" outlineLevel="0" collapsed="false">
      <c r="BM450" s="180"/>
      <c r="BN450" s="180"/>
    </row>
    <row r="451" customFormat="false" ht="12.75" hidden="false" customHeight="false" outlineLevel="0" collapsed="false">
      <c r="BM451" s="180"/>
      <c r="BN451" s="180"/>
    </row>
    <row r="452" customFormat="false" ht="12.75" hidden="false" customHeight="false" outlineLevel="0" collapsed="false">
      <c r="BM452" s="180"/>
      <c r="BN452" s="180"/>
    </row>
    <row r="453" customFormat="false" ht="12.75" hidden="false" customHeight="false" outlineLevel="0" collapsed="false">
      <c r="BM453" s="180"/>
      <c r="BN453" s="180"/>
    </row>
    <row r="454" customFormat="false" ht="12.75" hidden="false" customHeight="false" outlineLevel="0" collapsed="false">
      <c r="BM454" s="180"/>
      <c r="BN454" s="180"/>
    </row>
    <row r="455" customFormat="false" ht="12.75" hidden="false" customHeight="false" outlineLevel="0" collapsed="false">
      <c r="BM455" s="180"/>
      <c r="BN455" s="180"/>
    </row>
    <row r="456" customFormat="false" ht="12.75" hidden="false" customHeight="false" outlineLevel="0" collapsed="false">
      <c r="BM456" s="180"/>
      <c r="BN456" s="180"/>
    </row>
    <row r="457" customFormat="false" ht="12.75" hidden="false" customHeight="false" outlineLevel="0" collapsed="false">
      <c r="BM457" s="180"/>
      <c r="BN457" s="180"/>
    </row>
    <row r="458" customFormat="false" ht="12.75" hidden="false" customHeight="false" outlineLevel="0" collapsed="false">
      <c r="BM458" s="180"/>
      <c r="BN458" s="180"/>
    </row>
    <row r="459" customFormat="false" ht="12.75" hidden="false" customHeight="false" outlineLevel="0" collapsed="false">
      <c r="BM459" s="180"/>
      <c r="BN459" s="180"/>
    </row>
    <row r="460" customFormat="false" ht="12.75" hidden="false" customHeight="false" outlineLevel="0" collapsed="false">
      <c r="BM460" s="180"/>
      <c r="BN460" s="180"/>
    </row>
    <row r="461" customFormat="false" ht="12.75" hidden="false" customHeight="false" outlineLevel="0" collapsed="false">
      <c r="BM461" s="180"/>
      <c r="BN461" s="180"/>
    </row>
    <row r="462" customFormat="false" ht="12.75" hidden="false" customHeight="false" outlineLevel="0" collapsed="false">
      <c r="BM462" s="180"/>
      <c r="BN462" s="180"/>
    </row>
    <row r="463" customFormat="false" ht="12.75" hidden="false" customHeight="false" outlineLevel="0" collapsed="false">
      <c r="BM463" s="180"/>
      <c r="BN463" s="180"/>
    </row>
    <row r="464" customFormat="false" ht="12.75" hidden="false" customHeight="false" outlineLevel="0" collapsed="false">
      <c r="BM464" s="180"/>
      <c r="BN464" s="180"/>
    </row>
    <row r="465" customFormat="false" ht="12.75" hidden="false" customHeight="false" outlineLevel="0" collapsed="false">
      <c r="BM465" s="180"/>
      <c r="BN465" s="180"/>
    </row>
    <row r="466" customFormat="false" ht="12.75" hidden="false" customHeight="false" outlineLevel="0" collapsed="false">
      <c r="BM466" s="180"/>
      <c r="BN466" s="180"/>
    </row>
    <row r="467" customFormat="false" ht="12.75" hidden="false" customHeight="false" outlineLevel="0" collapsed="false">
      <c r="BM467" s="180"/>
      <c r="BN467" s="180"/>
    </row>
    <row r="468" customFormat="false" ht="12.75" hidden="false" customHeight="false" outlineLevel="0" collapsed="false">
      <c r="BM468" s="180"/>
      <c r="BN468" s="180"/>
    </row>
    <row r="469" customFormat="false" ht="12.75" hidden="false" customHeight="false" outlineLevel="0" collapsed="false">
      <c r="BM469" s="180"/>
      <c r="BN469" s="180"/>
    </row>
    <row r="470" customFormat="false" ht="12.75" hidden="false" customHeight="false" outlineLevel="0" collapsed="false">
      <c r="BM470" s="180"/>
      <c r="BN470" s="180"/>
    </row>
    <row r="471" customFormat="false" ht="12.75" hidden="false" customHeight="false" outlineLevel="0" collapsed="false">
      <c r="BM471" s="180"/>
      <c r="BN471" s="180"/>
    </row>
    <row r="472" customFormat="false" ht="12.75" hidden="false" customHeight="false" outlineLevel="0" collapsed="false">
      <c r="BM472" s="180"/>
      <c r="BN472" s="180"/>
    </row>
    <row r="473" customFormat="false" ht="12.75" hidden="false" customHeight="false" outlineLevel="0" collapsed="false">
      <c r="BM473" s="180"/>
      <c r="BN473" s="180"/>
    </row>
    <row r="474" customFormat="false" ht="12.75" hidden="false" customHeight="false" outlineLevel="0" collapsed="false">
      <c r="BM474" s="180"/>
      <c r="BN474" s="180"/>
    </row>
    <row r="475" customFormat="false" ht="12.75" hidden="false" customHeight="false" outlineLevel="0" collapsed="false">
      <c r="BM475" s="180"/>
      <c r="BN475" s="180"/>
    </row>
    <row r="476" customFormat="false" ht="12.75" hidden="false" customHeight="false" outlineLevel="0" collapsed="false">
      <c r="BM476" s="180"/>
      <c r="BN476" s="180"/>
    </row>
    <row r="477" customFormat="false" ht="12.75" hidden="false" customHeight="false" outlineLevel="0" collapsed="false">
      <c r="BM477" s="180"/>
      <c r="BN477" s="180"/>
    </row>
    <row r="478" customFormat="false" ht="12.75" hidden="false" customHeight="false" outlineLevel="0" collapsed="false">
      <c r="BM478" s="180"/>
      <c r="BN478" s="180"/>
    </row>
    <row r="479" customFormat="false" ht="12.75" hidden="false" customHeight="false" outlineLevel="0" collapsed="false">
      <c r="BM479" s="180"/>
      <c r="BN479" s="180"/>
    </row>
    <row r="480" customFormat="false" ht="12.75" hidden="false" customHeight="false" outlineLevel="0" collapsed="false">
      <c r="BM480" s="180"/>
      <c r="BN480" s="180"/>
    </row>
    <row r="481" customFormat="false" ht="12.75" hidden="false" customHeight="false" outlineLevel="0" collapsed="false">
      <c r="BM481" s="180"/>
      <c r="BN481" s="180"/>
    </row>
    <row r="482" customFormat="false" ht="12.75" hidden="false" customHeight="false" outlineLevel="0" collapsed="false">
      <c r="BM482" s="180"/>
      <c r="BN482" s="180"/>
    </row>
    <row r="483" customFormat="false" ht="12.75" hidden="false" customHeight="false" outlineLevel="0" collapsed="false">
      <c r="BM483" s="180"/>
      <c r="BN483" s="180"/>
    </row>
    <row r="484" customFormat="false" ht="12.75" hidden="false" customHeight="false" outlineLevel="0" collapsed="false">
      <c r="BM484" s="180"/>
      <c r="BN484" s="180"/>
    </row>
    <row r="485" customFormat="false" ht="12.75" hidden="false" customHeight="false" outlineLevel="0" collapsed="false">
      <c r="BM485" s="180"/>
      <c r="BN485" s="180"/>
    </row>
    <row r="486" customFormat="false" ht="12.75" hidden="false" customHeight="false" outlineLevel="0" collapsed="false">
      <c r="BM486" s="180"/>
      <c r="BN486" s="180"/>
    </row>
    <row r="487" customFormat="false" ht="12.75" hidden="false" customHeight="false" outlineLevel="0" collapsed="false">
      <c r="BM487" s="180"/>
      <c r="BN487" s="180"/>
    </row>
    <row r="488" customFormat="false" ht="12.75" hidden="false" customHeight="false" outlineLevel="0" collapsed="false">
      <c r="BM488" s="180"/>
      <c r="BN488" s="180"/>
    </row>
    <row r="489" customFormat="false" ht="12.75" hidden="false" customHeight="false" outlineLevel="0" collapsed="false">
      <c r="BM489" s="180"/>
      <c r="BN489" s="180"/>
    </row>
    <row r="490" customFormat="false" ht="12.75" hidden="false" customHeight="false" outlineLevel="0" collapsed="false">
      <c r="BM490" s="180"/>
      <c r="BN490" s="180"/>
    </row>
    <row r="491" customFormat="false" ht="12.75" hidden="false" customHeight="false" outlineLevel="0" collapsed="false">
      <c r="BM491" s="180"/>
      <c r="BN491" s="180"/>
    </row>
    <row r="492" customFormat="false" ht="12.75" hidden="false" customHeight="false" outlineLevel="0" collapsed="false">
      <c r="BM492" s="180"/>
      <c r="BN492" s="180"/>
    </row>
    <row r="493" customFormat="false" ht="12.75" hidden="false" customHeight="false" outlineLevel="0" collapsed="false">
      <c r="BM493" s="180"/>
      <c r="BN493" s="180"/>
    </row>
    <row r="494" customFormat="false" ht="12.75" hidden="false" customHeight="false" outlineLevel="0" collapsed="false">
      <c r="BM494" s="180"/>
      <c r="BN494" s="180"/>
    </row>
    <row r="495" customFormat="false" ht="12.75" hidden="false" customHeight="false" outlineLevel="0" collapsed="false">
      <c r="BM495" s="180"/>
      <c r="BN495" s="180"/>
    </row>
    <row r="496" customFormat="false" ht="12.75" hidden="false" customHeight="false" outlineLevel="0" collapsed="false">
      <c r="BM496" s="180"/>
      <c r="BN496" s="180"/>
    </row>
    <row r="497" customFormat="false" ht="12.75" hidden="false" customHeight="false" outlineLevel="0" collapsed="false">
      <c r="BM497" s="180"/>
      <c r="BN497" s="180"/>
    </row>
    <row r="498" customFormat="false" ht="12.75" hidden="false" customHeight="false" outlineLevel="0" collapsed="false">
      <c r="BM498" s="180"/>
      <c r="BN498" s="180"/>
    </row>
    <row r="499" customFormat="false" ht="12.75" hidden="false" customHeight="false" outlineLevel="0" collapsed="false">
      <c r="BM499" s="180"/>
      <c r="BN499" s="180"/>
    </row>
    <row r="500" customFormat="false" ht="12.75" hidden="false" customHeight="false" outlineLevel="0" collapsed="false">
      <c r="BM500" s="180"/>
      <c r="BN500" s="180"/>
    </row>
    <row r="501" customFormat="false" ht="12.75" hidden="false" customHeight="false" outlineLevel="0" collapsed="false">
      <c r="BM501" s="180"/>
      <c r="BN501" s="180"/>
    </row>
    <row r="502" customFormat="false" ht="12.75" hidden="false" customHeight="false" outlineLevel="0" collapsed="false">
      <c r="BM502" s="180"/>
      <c r="BN502" s="180"/>
    </row>
    <row r="503" customFormat="false" ht="12.75" hidden="false" customHeight="false" outlineLevel="0" collapsed="false">
      <c r="BM503" s="180"/>
      <c r="BN503" s="180"/>
    </row>
    <row r="504" customFormat="false" ht="12.75" hidden="false" customHeight="false" outlineLevel="0" collapsed="false">
      <c r="BM504" s="180"/>
      <c r="BN504" s="180"/>
    </row>
    <row r="505" customFormat="false" ht="12.75" hidden="false" customHeight="false" outlineLevel="0" collapsed="false">
      <c r="BM505" s="180"/>
      <c r="BN505" s="180"/>
    </row>
    <row r="506" customFormat="false" ht="12.75" hidden="false" customHeight="false" outlineLevel="0" collapsed="false">
      <c r="BM506" s="180"/>
      <c r="BN506" s="180"/>
    </row>
    <row r="507" customFormat="false" ht="12.75" hidden="false" customHeight="false" outlineLevel="0" collapsed="false">
      <c r="BM507" s="180"/>
      <c r="BN507" s="180"/>
    </row>
    <row r="508" customFormat="false" ht="12.75" hidden="false" customHeight="false" outlineLevel="0" collapsed="false">
      <c r="BM508" s="180"/>
      <c r="BN508" s="180"/>
    </row>
    <row r="509" customFormat="false" ht="12.75" hidden="false" customHeight="false" outlineLevel="0" collapsed="false">
      <c r="BM509" s="180"/>
      <c r="BN509" s="180"/>
    </row>
    <row r="510" customFormat="false" ht="12.75" hidden="false" customHeight="false" outlineLevel="0" collapsed="false">
      <c r="BM510" s="180"/>
      <c r="BN510" s="180"/>
    </row>
    <row r="511" customFormat="false" ht="12.75" hidden="false" customHeight="false" outlineLevel="0" collapsed="false">
      <c r="BM511" s="180"/>
      <c r="BN511" s="180"/>
    </row>
    <row r="512" customFormat="false" ht="12.75" hidden="false" customHeight="false" outlineLevel="0" collapsed="false">
      <c r="BM512" s="180"/>
      <c r="BN512" s="180"/>
    </row>
    <row r="513" customFormat="false" ht="12.75" hidden="false" customHeight="false" outlineLevel="0" collapsed="false">
      <c r="BM513" s="180"/>
      <c r="BN513" s="180"/>
    </row>
    <row r="514" customFormat="false" ht="12.75" hidden="false" customHeight="false" outlineLevel="0" collapsed="false">
      <c r="BM514" s="180"/>
      <c r="BN514" s="180"/>
    </row>
    <row r="515" customFormat="false" ht="12.75" hidden="false" customHeight="false" outlineLevel="0" collapsed="false">
      <c r="BM515" s="180"/>
      <c r="BN515" s="180"/>
    </row>
    <row r="516" customFormat="false" ht="12.75" hidden="false" customHeight="false" outlineLevel="0" collapsed="false">
      <c r="BM516" s="180"/>
      <c r="BN516" s="180"/>
    </row>
    <row r="517" customFormat="false" ht="12.75" hidden="false" customHeight="false" outlineLevel="0" collapsed="false">
      <c r="BM517" s="180"/>
      <c r="BN517" s="180"/>
    </row>
    <row r="518" customFormat="false" ht="12.75" hidden="false" customHeight="false" outlineLevel="0" collapsed="false">
      <c r="BM518" s="180"/>
      <c r="BN518" s="180"/>
    </row>
    <row r="519" customFormat="false" ht="12.75" hidden="false" customHeight="false" outlineLevel="0" collapsed="false">
      <c r="BM519" s="180"/>
      <c r="BN519" s="180"/>
    </row>
    <row r="520" customFormat="false" ht="12.75" hidden="false" customHeight="false" outlineLevel="0" collapsed="false">
      <c r="BM520" s="180"/>
      <c r="BN520" s="180"/>
    </row>
    <row r="521" customFormat="false" ht="12.75" hidden="false" customHeight="false" outlineLevel="0" collapsed="false">
      <c r="BM521" s="180"/>
      <c r="BN521" s="180"/>
    </row>
    <row r="522" customFormat="false" ht="12.75" hidden="false" customHeight="false" outlineLevel="0" collapsed="false">
      <c r="BM522" s="180"/>
      <c r="BN522" s="180"/>
    </row>
    <row r="523" customFormat="false" ht="12.75" hidden="false" customHeight="false" outlineLevel="0" collapsed="false">
      <c r="BM523" s="180"/>
      <c r="BN523" s="180"/>
    </row>
    <row r="524" customFormat="false" ht="12.75" hidden="false" customHeight="false" outlineLevel="0" collapsed="false">
      <c r="BM524" s="180"/>
      <c r="BN524" s="180"/>
    </row>
    <row r="525" customFormat="false" ht="12.75" hidden="false" customHeight="false" outlineLevel="0" collapsed="false">
      <c r="BM525" s="180"/>
      <c r="BN525" s="180"/>
    </row>
    <row r="526" customFormat="false" ht="12.75" hidden="false" customHeight="false" outlineLevel="0" collapsed="false">
      <c r="BM526" s="180"/>
      <c r="BN526" s="180"/>
    </row>
    <row r="527" customFormat="false" ht="12.75" hidden="false" customHeight="false" outlineLevel="0" collapsed="false">
      <c r="BM527" s="180"/>
      <c r="BN527" s="180"/>
    </row>
    <row r="528" customFormat="false" ht="12.75" hidden="false" customHeight="false" outlineLevel="0" collapsed="false">
      <c r="BM528" s="180"/>
      <c r="BN528" s="180"/>
    </row>
    <row r="529" customFormat="false" ht="12.75" hidden="false" customHeight="false" outlineLevel="0" collapsed="false">
      <c r="BM529" s="180"/>
      <c r="BN529" s="180"/>
    </row>
    <row r="530" customFormat="false" ht="12.75" hidden="false" customHeight="false" outlineLevel="0" collapsed="false">
      <c r="BM530" s="180"/>
      <c r="BN530" s="180"/>
    </row>
    <row r="531" customFormat="false" ht="12.75" hidden="false" customHeight="false" outlineLevel="0" collapsed="false">
      <c r="BM531" s="180"/>
      <c r="BN531" s="180"/>
    </row>
    <row r="532" customFormat="false" ht="12.75" hidden="false" customHeight="false" outlineLevel="0" collapsed="false">
      <c r="BM532" s="180"/>
      <c r="BN532" s="180"/>
    </row>
    <row r="533" customFormat="false" ht="12.75" hidden="false" customHeight="false" outlineLevel="0" collapsed="false">
      <c r="BM533" s="180"/>
      <c r="BN533" s="180"/>
    </row>
    <row r="534" customFormat="false" ht="12.75" hidden="false" customHeight="false" outlineLevel="0" collapsed="false">
      <c r="BM534" s="180"/>
      <c r="BN534" s="180"/>
    </row>
    <row r="535" customFormat="false" ht="12.75" hidden="false" customHeight="false" outlineLevel="0" collapsed="false">
      <c r="BM535" s="180"/>
      <c r="BN535" s="180"/>
    </row>
    <row r="536" customFormat="false" ht="12.75" hidden="false" customHeight="false" outlineLevel="0" collapsed="false">
      <c r="BM536" s="180"/>
      <c r="BN536" s="180"/>
    </row>
    <row r="537" customFormat="false" ht="12.75" hidden="false" customHeight="false" outlineLevel="0" collapsed="false">
      <c r="BM537" s="180"/>
      <c r="BN537" s="180"/>
    </row>
    <row r="538" customFormat="false" ht="12.75" hidden="false" customHeight="false" outlineLevel="0" collapsed="false">
      <c r="BM538" s="180"/>
      <c r="BN538" s="180"/>
    </row>
    <row r="539" customFormat="false" ht="12.75" hidden="false" customHeight="false" outlineLevel="0" collapsed="false">
      <c r="BM539" s="180"/>
      <c r="BN539" s="180"/>
    </row>
    <row r="540" customFormat="false" ht="12.75" hidden="false" customHeight="false" outlineLevel="0" collapsed="false">
      <c r="BM540" s="180"/>
      <c r="BN540" s="180"/>
    </row>
    <row r="541" customFormat="false" ht="12.75" hidden="false" customHeight="false" outlineLevel="0" collapsed="false">
      <c r="BM541" s="180"/>
      <c r="BN541" s="180"/>
    </row>
    <row r="542" customFormat="false" ht="12.75" hidden="false" customHeight="false" outlineLevel="0" collapsed="false">
      <c r="BM542" s="180"/>
      <c r="BN542" s="180"/>
    </row>
    <row r="543" customFormat="false" ht="12.75" hidden="false" customHeight="false" outlineLevel="0" collapsed="false">
      <c r="BM543" s="180"/>
      <c r="BN543" s="180"/>
    </row>
    <row r="544" customFormat="false" ht="12.75" hidden="false" customHeight="false" outlineLevel="0" collapsed="false">
      <c r="BM544" s="180"/>
      <c r="BN544" s="180"/>
    </row>
    <row r="545" customFormat="false" ht="12.75" hidden="false" customHeight="false" outlineLevel="0" collapsed="false">
      <c r="BM545" s="180"/>
      <c r="BN545" s="180"/>
    </row>
    <row r="546" customFormat="false" ht="12.75" hidden="false" customHeight="false" outlineLevel="0" collapsed="false">
      <c r="BM546" s="180"/>
      <c r="BN546" s="180"/>
    </row>
    <row r="547" customFormat="false" ht="12.75" hidden="false" customHeight="false" outlineLevel="0" collapsed="false">
      <c r="BM547" s="180"/>
      <c r="BN547" s="180"/>
    </row>
    <row r="548" customFormat="false" ht="12.75" hidden="false" customHeight="false" outlineLevel="0" collapsed="false">
      <c r="BM548" s="180"/>
      <c r="BN548" s="180"/>
    </row>
    <row r="549" customFormat="false" ht="12.75" hidden="false" customHeight="false" outlineLevel="0" collapsed="false">
      <c r="BM549" s="180"/>
      <c r="BN549" s="180"/>
    </row>
    <row r="550" customFormat="false" ht="12.75" hidden="false" customHeight="false" outlineLevel="0" collapsed="false">
      <c r="BM550" s="180"/>
      <c r="BN550" s="180"/>
    </row>
    <row r="551" customFormat="false" ht="12.75" hidden="false" customHeight="false" outlineLevel="0" collapsed="false">
      <c r="BM551" s="180"/>
      <c r="BN551" s="180"/>
    </row>
    <row r="552" customFormat="false" ht="12.75" hidden="false" customHeight="false" outlineLevel="0" collapsed="false">
      <c r="BM552" s="180"/>
      <c r="BN552" s="180"/>
    </row>
    <row r="553" customFormat="false" ht="12.75" hidden="false" customHeight="false" outlineLevel="0" collapsed="false">
      <c r="BM553" s="180"/>
      <c r="BN553" s="180"/>
    </row>
    <row r="554" customFormat="false" ht="12.75" hidden="false" customHeight="false" outlineLevel="0" collapsed="false">
      <c r="BM554" s="180"/>
      <c r="BN554" s="180"/>
    </row>
    <row r="555" customFormat="false" ht="12.75" hidden="false" customHeight="false" outlineLevel="0" collapsed="false">
      <c r="BM555" s="180"/>
      <c r="BN555" s="180"/>
    </row>
    <row r="556" customFormat="false" ht="12.75" hidden="false" customHeight="false" outlineLevel="0" collapsed="false">
      <c r="BM556" s="180"/>
      <c r="BN556" s="180"/>
    </row>
    <row r="557" customFormat="false" ht="12.75" hidden="false" customHeight="false" outlineLevel="0" collapsed="false">
      <c r="BM557" s="180"/>
      <c r="BN557" s="180"/>
    </row>
    <row r="558" customFormat="false" ht="12.75" hidden="false" customHeight="false" outlineLevel="0" collapsed="false">
      <c r="BM558" s="180"/>
      <c r="BN558" s="180"/>
    </row>
    <row r="559" customFormat="false" ht="12.75" hidden="false" customHeight="false" outlineLevel="0" collapsed="false">
      <c r="BM559" s="180"/>
      <c r="BN559" s="180"/>
    </row>
    <row r="560" customFormat="false" ht="12.75" hidden="false" customHeight="false" outlineLevel="0" collapsed="false">
      <c r="BM560" s="180"/>
      <c r="BN560" s="180"/>
    </row>
    <row r="561" customFormat="false" ht="12.75" hidden="false" customHeight="false" outlineLevel="0" collapsed="false">
      <c r="BM561" s="180"/>
      <c r="BN561" s="180"/>
    </row>
    <row r="562" customFormat="false" ht="12.75" hidden="false" customHeight="false" outlineLevel="0" collapsed="false">
      <c r="BM562" s="180"/>
      <c r="BN562" s="180"/>
    </row>
    <row r="563" customFormat="false" ht="12.75" hidden="false" customHeight="false" outlineLevel="0" collapsed="false">
      <c r="BM563" s="180"/>
      <c r="BN563" s="180"/>
    </row>
    <row r="564" customFormat="false" ht="12.75" hidden="false" customHeight="false" outlineLevel="0" collapsed="false">
      <c r="BM564" s="180"/>
      <c r="BN564" s="180"/>
    </row>
    <row r="565" customFormat="false" ht="12.75" hidden="false" customHeight="false" outlineLevel="0" collapsed="false">
      <c r="BM565" s="180"/>
      <c r="BN565" s="180"/>
    </row>
    <row r="566" customFormat="false" ht="12.75" hidden="false" customHeight="false" outlineLevel="0" collapsed="false">
      <c r="BM566" s="180"/>
      <c r="BN566" s="180"/>
    </row>
    <row r="567" customFormat="false" ht="12.75" hidden="false" customHeight="false" outlineLevel="0" collapsed="false">
      <c r="BM567" s="180"/>
      <c r="BN567" s="180"/>
    </row>
    <row r="568" customFormat="false" ht="12.75" hidden="false" customHeight="false" outlineLevel="0" collapsed="false">
      <c r="BM568" s="180"/>
      <c r="BN568" s="180"/>
    </row>
    <row r="569" customFormat="false" ht="12.75" hidden="false" customHeight="false" outlineLevel="0" collapsed="false">
      <c r="BM569" s="180"/>
      <c r="BN569" s="180"/>
    </row>
    <row r="570" customFormat="false" ht="12.75" hidden="false" customHeight="false" outlineLevel="0" collapsed="false">
      <c r="BM570" s="180"/>
      <c r="BN570" s="180"/>
    </row>
    <row r="571" customFormat="false" ht="12.75" hidden="false" customHeight="false" outlineLevel="0" collapsed="false">
      <c r="BM571" s="180"/>
      <c r="BN571" s="180"/>
    </row>
    <row r="572" customFormat="false" ht="12.75" hidden="false" customHeight="false" outlineLevel="0" collapsed="false">
      <c r="BM572" s="180"/>
      <c r="BN572" s="180"/>
    </row>
    <row r="573" customFormat="false" ht="12.75" hidden="false" customHeight="false" outlineLevel="0" collapsed="false">
      <c r="BM573" s="180"/>
      <c r="BN573" s="180"/>
    </row>
    <row r="574" customFormat="false" ht="12.75" hidden="false" customHeight="false" outlineLevel="0" collapsed="false">
      <c r="BM574" s="180"/>
      <c r="BN574" s="180"/>
    </row>
    <row r="575" customFormat="false" ht="12.75" hidden="false" customHeight="false" outlineLevel="0" collapsed="false">
      <c r="BM575" s="180"/>
      <c r="BN575" s="180"/>
    </row>
    <row r="576" customFormat="false" ht="12.75" hidden="false" customHeight="false" outlineLevel="0" collapsed="false">
      <c r="BM576" s="180"/>
      <c r="BN576" s="180"/>
    </row>
    <row r="577" customFormat="false" ht="12.75" hidden="false" customHeight="false" outlineLevel="0" collapsed="false">
      <c r="BM577" s="180"/>
      <c r="BN577" s="180"/>
    </row>
    <row r="578" customFormat="false" ht="12.75" hidden="false" customHeight="false" outlineLevel="0" collapsed="false">
      <c r="BM578" s="180"/>
      <c r="BN578" s="180"/>
    </row>
    <row r="579" customFormat="false" ht="12.75" hidden="false" customHeight="false" outlineLevel="0" collapsed="false">
      <c r="BM579" s="180"/>
      <c r="BN579" s="180"/>
    </row>
    <row r="580" customFormat="false" ht="12.75" hidden="false" customHeight="false" outlineLevel="0" collapsed="false">
      <c r="BM580" s="180"/>
      <c r="BN580" s="180"/>
    </row>
    <row r="581" customFormat="false" ht="12.75" hidden="false" customHeight="false" outlineLevel="0" collapsed="false">
      <c r="BM581" s="180"/>
      <c r="BN581" s="180"/>
    </row>
    <row r="582" customFormat="false" ht="12.75" hidden="false" customHeight="false" outlineLevel="0" collapsed="false">
      <c r="BM582" s="180"/>
      <c r="BN582" s="180"/>
    </row>
    <row r="583" customFormat="false" ht="12.75" hidden="false" customHeight="false" outlineLevel="0" collapsed="false">
      <c r="BM583" s="180"/>
      <c r="BN583" s="180"/>
    </row>
    <row r="584" customFormat="false" ht="12.75" hidden="false" customHeight="false" outlineLevel="0" collapsed="false">
      <c r="BM584" s="180"/>
      <c r="BN584" s="180"/>
    </row>
    <row r="585" customFormat="false" ht="12.75" hidden="false" customHeight="false" outlineLevel="0" collapsed="false">
      <c r="BM585" s="180"/>
      <c r="BN585" s="180"/>
    </row>
    <row r="586" customFormat="false" ht="12.75" hidden="false" customHeight="false" outlineLevel="0" collapsed="false">
      <c r="BM586" s="180"/>
      <c r="BN586" s="180"/>
    </row>
    <row r="587" customFormat="false" ht="12.75" hidden="false" customHeight="false" outlineLevel="0" collapsed="false">
      <c r="BM587" s="180"/>
      <c r="BN587" s="180"/>
    </row>
    <row r="588" customFormat="false" ht="12.75" hidden="false" customHeight="false" outlineLevel="0" collapsed="false">
      <c r="BM588" s="180"/>
      <c r="BN588" s="180"/>
    </row>
    <row r="589" customFormat="false" ht="12.75" hidden="false" customHeight="false" outlineLevel="0" collapsed="false">
      <c r="BM589" s="180"/>
      <c r="BN589" s="180"/>
    </row>
    <row r="590" customFormat="false" ht="12.75" hidden="false" customHeight="false" outlineLevel="0" collapsed="false">
      <c r="BM590" s="180"/>
      <c r="BN590" s="180"/>
    </row>
    <row r="591" customFormat="false" ht="12.75" hidden="false" customHeight="false" outlineLevel="0" collapsed="false">
      <c r="BM591" s="180"/>
      <c r="BN591" s="180"/>
    </row>
    <row r="592" customFormat="false" ht="12.75" hidden="false" customHeight="false" outlineLevel="0" collapsed="false">
      <c r="BM592" s="180"/>
      <c r="BN592" s="180"/>
    </row>
    <row r="593" customFormat="false" ht="12.75" hidden="false" customHeight="false" outlineLevel="0" collapsed="false">
      <c r="BM593" s="180"/>
      <c r="BN593" s="180"/>
    </row>
    <row r="594" customFormat="false" ht="12.75" hidden="false" customHeight="false" outlineLevel="0" collapsed="false">
      <c r="BM594" s="180"/>
      <c r="BN594" s="180"/>
    </row>
    <row r="595" customFormat="false" ht="12.75" hidden="false" customHeight="false" outlineLevel="0" collapsed="false">
      <c r="BM595" s="180"/>
      <c r="BN595" s="180"/>
    </row>
    <row r="596" customFormat="false" ht="12.75" hidden="false" customHeight="false" outlineLevel="0" collapsed="false">
      <c r="BM596" s="180"/>
      <c r="BN596" s="180"/>
    </row>
    <row r="597" customFormat="false" ht="12.75" hidden="false" customHeight="false" outlineLevel="0" collapsed="false">
      <c r="BM597" s="180"/>
      <c r="BN597" s="180"/>
    </row>
    <row r="598" customFormat="false" ht="12.75" hidden="false" customHeight="false" outlineLevel="0" collapsed="false">
      <c r="BM598" s="180"/>
      <c r="BN598" s="180"/>
    </row>
    <row r="599" customFormat="false" ht="12.75" hidden="false" customHeight="false" outlineLevel="0" collapsed="false">
      <c r="BM599" s="180"/>
      <c r="BN599" s="180"/>
    </row>
    <row r="600" customFormat="false" ht="12.75" hidden="false" customHeight="false" outlineLevel="0" collapsed="false">
      <c r="BM600" s="180"/>
      <c r="BN600" s="180"/>
    </row>
    <row r="601" customFormat="false" ht="12.75" hidden="false" customHeight="false" outlineLevel="0" collapsed="false">
      <c r="BM601" s="180"/>
      <c r="BN601" s="180"/>
    </row>
    <row r="602" customFormat="false" ht="12.75" hidden="false" customHeight="false" outlineLevel="0" collapsed="false">
      <c r="BM602" s="180"/>
      <c r="BN602" s="180"/>
    </row>
    <row r="603" customFormat="false" ht="12.75" hidden="false" customHeight="false" outlineLevel="0" collapsed="false">
      <c r="BM603" s="180"/>
      <c r="BN603" s="180"/>
    </row>
    <row r="604" customFormat="false" ht="12.75" hidden="false" customHeight="false" outlineLevel="0" collapsed="false">
      <c r="BM604" s="180"/>
      <c r="BN604" s="180"/>
    </row>
    <row r="605" customFormat="false" ht="12.75" hidden="false" customHeight="false" outlineLevel="0" collapsed="false">
      <c r="BM605" s="180"/>
      <c r="BN605" s="180"/>
    </row>
    <row r="606" customFormat="false" ht="12.75" hidden="false" customHeight="false" outlineLevel="0" collapsed="false">
      <c r="BM606" s="180"/>
      <c r="BN606" s="180"/>
    </row>
    <row r="607" customFormat="false" ht="12.75" hidden="false" customHeight="false" outlineLevel="0" collapsed="false">
      <c r="BM607" s="180"/>
      <c r="BN607" s="180"/>
    </row>
    <row r="608" customFormat="false" ht="12.75" hidden="false" customHeight="false" outlineLevel="0" collapsed="false">
      <c r="BM608" s="180"/>
      <c r="BN608" s="180"/>
    </row>
    <row r="609" customFormat="false" ht="12.75" hidden="false" customHeight="false" outlineLevel="0" collapsed="false">
      <c r="BM609" s="180"/>
      <c r="BN609" s="180"/>
    </row>
    <row r="610" customFormat="false" ht="12.75" hidden="false" customHeight="false" outlineLevel="0" collapsed="false">
      <c r="BM610" s="180"/>
      <c r="BN610" s="180"/>
    </row>
    <row r="611" customFormat="false" ht="12.75" hidden="false" customHeight="false" outlineLevel="0" collapsed="false">
      <c r="BM611" s="180"/>
      <c r="BN611" s="180"/>
    </row>
    <row r="612" customFormat="false" ht="12.75" hidden="false" customHeight="false" outlineLevel="0" collapsed="false">
      <c r="BM612" s="180"/>
      <c r="BN612" s="180"/>
    </row>
    <row r="613" customFormat="false" ht="12.75" hidden="false" customHeight="false" outlineLevel="0" collapsed="false">
      <c r="BM613" s="180"/>
      <c r="BN613" s="180"/>
    </row>
    <row r="614" customFormat="false" ht="12.75" hidden="false" customHeight="false" outlineLevel="0" collapsed="false">
      <c r="BM614" s="180"/>
      <c r="BN614" s="180"/>
    </row>
    <row r="615" customFormat="false" ht="12.75" hidden="false" customHeight="false" outlineLevel="0" collapsed="false">
      <c r="BM615" s="180"/>
      <c r="BN615" s="180"/>
    </row>
    <row r="616" customFormat="false" ht="12.75" hidden="false" customHeight="false" outlineLevel="0" collapsed="false">
      <c r="BM616" s="180"/>
      <c r="BN616" s="180"/>
    </row>
    <row r="617" customFormat="false" ht="12.75" hidden="false" customHeight="false" outlineLevel="0" collapsed="false">
      <c r="BM617" s="180"/>
      <c r="BN617" s="180"/>
    </row>
    <row r="618" customFormat="false" ht="12.75" hidden="false" customHeight="false" outlineLevel="0" collapsed="false">
      <c r="BM618" s="180"/>
      <c r="BN618" s="180"/>
    </row>
    <row r="619" customFormat="false" ht="12.75" hidden="false" customHeight="false" outlineLevel="0" collapsed="false">
      <c r="BM619" s="180"/>
      <c r="BN619" s="180"/>
    </row>
    <row r="620" customFormat="false" ht="12.75" hidden="false" customHeight="false" outlineLevel="0" collapsed="false">
      <c r="BM620" s="180"/>
      <c r="BN620" s="180"/>
    </row>
    <row r="621" customFormat="false" ht="12.75" hidden="false" customHeight="false" outlineLevel="0" collapsed="false">
      <c r="BM621" s="180"/>
      <c r="BN621" s="180"/>
    </row>
    <row r="622" customFormat="false" ht="12.75" hidden="false" customHeight="false" outlineLevel="0" collapsed="false">
      <c r="BM622" s="180"/>
      <c r="BN622" s="180"/>
    </row>
    <row r="623" customFormat="false" ht="12.75" hidden="false" customHeight="false" outlineLevel="0" collapsed="false">
      <c r="BM623" s="180"/>
      <c r="BN623" s="180"/>
    </row>
    <row r="624" customFormat="false" ht="12.75" hidden="false" customHeight="false" outlineLevel="0" collapsed="false">
      <c r="BM624" s="180"/>
      <c r="BN624" s="180"/>
    </row>
    <row r="625" customFormat="false" ht="12.75" hidden="false" customHeight="false" outlineLevel="0" collapsed="false">
      <c r="BM625" s="180"/>
      <c r="BN625" s="180"/>
    </row>
    <row r="626" customFormat="false" ht="12.75" hidden="false" customHeight="false" outlineLevel="0" collapsed="false">
      <c r="BM626" s="180"/>
      <c r="BN626" s="180"/>
    </row>
    <row r="627" customFormat="false" ht="12.75" hidden="false" customHeight="false" outlineLevel="0" collapsed="false">
      <c r="BM627" s="180"/>
      <c r="BN627" s="180"/>
    </row>
    <row r="628" customFormat="false" ht="12.75" hidden="false" customHeight="false" outlineLevel="0" collapsed="false">
      <c r="BM628" s="180"/>
      <c r="BN628" s="180"/>
    </row>
    <row r="629" customFormat="false" ht="12.75" hidden="false" customHeight="false" outlineLevel="0" collapsed="false">
      <c r="BM629" s="180"/>
      <c r="BN629" s="180"/>
    </row>
    <row r="630" customFormat="false" ht="12.75" hidden="false" customHeight="false" outlineLevel="0" collapsed="false">
      <c r="BM630" s="180"/>
      <c r="BN630" s="180"/>
    </row>
    <row r="631" customFormat="false" ht="12.75" hidden="false" customHeight="false" outlineLevel="0" collapsed="false">
      <c r="BM631" s="180"/>
      <c r="BN631" s="180"/>
    </row>
    <row r="632" customFormat="false" ht="12.75" hidden="false" customHeight="false" outlineLevel="0" collapsed="false">
      <c r="BM632" s="180"/>
      <c r="BN632" s="180"/>
    </row>
    <row r="633" customFormat="false" ht="12.75" hidden="false" customHeight="false" outlineLevel="0" collapsed="false">
      <c r="BM633" s="180"/>
      <c r="BN633" s="180"/>
    </row>
    <row r="634" customFormat="false" ht="12.75" hidden="false" customHeight="false" outlineLevel="0" collapsed="false">
      <c r="BM634" s="180"/>
      <c r="BN634" s="180"/>
    </row>
    <row r="635" customFormat="false" ht="12.75" hidden="false" customHeight="false" outlineLevel="0" collapsed="false">
      <c r="BM635" s="180"/>
      <c r="BN635" s="180"/>
    </row>
    <row r="636" customFormat="false" ht="12.75" hidden="false" customHeight="false" outlineLevel="0" collapsed="false">
      <c r="BM636" s="180"/>
      <c r="BN636" s="180"/>
    </row>
    <row r="637" customFormat="false" ht="12.75" hidden="false" customHeight="false" outlineLevel="0" collapsed="false">
      <c r="BM637" s="180"/>
      <c r="BN637" s="180"/>
    </row>
    <row r="638" customFormat="false" ht="12.75" hidden="false" customHeight="false" outlineLevel="0" collapsed="false">
      <c r="BM638" s="180"/>
      <c r="BN638" s="180"/>
    </row>
    <row r="639" customFormat="false" ht="12.75" hidden="false" customHeight="false" outlineLevel="0" collapsed="false">
      <c r="BM639" s="180"/>
      <c r="BN639" s="180"/>
    </row>
    <row r="640" customFormat="false" ht="12.75" hidden="false" customHeight="false" outlineLevel="0" collapsed="false">
      <c r="BM640" s="180"/>
      <c r="BN640" s="180"/>
    </row>
    <row r="641" customFormat="false" ht="12.75" hidden="false" customHeight="false" outlineLevel="0" collapsed="false">
      <c r="BM641" s="180"/>
      <c r="BN641" s="180"/>
    </row>
    <row r="642" customFormat="false" ht="12.75" hidden="false" customHeight="false" outlineLevel="0" collapsed="false">
      <c r="BM642" s="180"/>
      <c r="BN642" s="180"/>
    </row>
    <row r="643" customFormat="false" ht="12.75" hidden="false" customHeight="false" outlineLevel="0" collapsed="false">
      <c r="BM643" s="180"/>
      <c r="BN643" s="180"/>
    </row>
    <row r="644" customFormat="false" ht="12.75" hidden="false" customHeight="false" outlineLevel="0" collapsed="false">
      <c r="BM644" s="180"/>
      <c r="BN644" s="180"/>
    </row>
    <row r="645" customFormat="false" ht="12.75" hidden="false" customHeight="false" outlineLevel="0" collapsed="false">
      <c r="BM645" s="180"/>
      <c r="BN645" s="180"/>
    </row>
    <row r="646" customFormat="false" ht="12.75" hidden="false" customHeight="false" outlineLevel="0" collapsed="false">
      <c r="BM646" s="180"/>
      <c r="BN646" s="180"/>
    </row>
    <row r="647" customFormat="false" ht="12.75" hidden="false" customHeight="false" outlineLevel="0" collapsed="false">
      <c r="BM647" s="180"/>
      <c r="BN647" s="180"/>
    </row>
    <row r="648" customFormat="false" ht="12.75" hidden="false" customHeight="false" outlineLevel="0" collapsed="false">
      <c r="BM648" s="180"/>
      <c r="BN648" s="180"/>
    </row>
    <row r="649" customFormat="false" ht="12.75" hidden="false" customHeight="false" outlineLevel="0" collapsed="false">
      <c r="BM649" s="180"/>
      <c r="BN649" s="180"/>
    </row>
    <row r="650" customFormat="false" ht="12.75" hidden="false" customHeight="false" outlineLevel="0" collapsed="false">
      <c r="BM650" s="180"/>
      <c r="BN650" s="180"/>
    </row>
    <row r="651" customFormat="false" ht="12.75" hidden="false" customHeight="false" outlineLevel="0" collapsed="false">
      <c r="BM651" s="180"/>
      <c r="BN651" s="180"/>
    </row>
    <row r="652" customFormat="false" ht="12.75" hidden="false" customHeight="false" outlineLevel="0" collapsed="false">
      <c r="BM652" s="180"/>
      <c r="BN652" s="180"/>
    </row>
    <row r="653" customFormat="false" ht="12.75" hidden="false" customHeight="false" outlineLevel="0" collapsed="false">
      <c r="BM653" s="180"/>
      <c r="BN653" s="180"/>
    </row>
    <row r="654" customFormat="false" ht="12.75" hidden="false" customHeight="false" outlineLevel="0" collapsed="false">
      <c r="BM654" s="180"/>
      <c r="BN654" s="180"/>
    </row>
    <row r="655" customFormat="false" ht="12.75" hidden="false" customHeight="false" outlineLevel="0" collapsed="false">
      <c r="BM655" s="180"/>
      <c r="BN655" s="180"/>
    </row>
    <row r="656" customFormat="false" ht="12.75" hidden="false" customHeight="false" outlineLevel="0" collapsed="false">
      <c r="BM656" s="180"/>
      <c r="BN656" s="180"/>
    </row>
    <row r="657" customFormat="false" ht="12.75" hidden="false" customHeight="false" outlineLevel="0" collapsed="false">
      <c r="BM657" s="180"/>
      <c r="BN657" s="180"/>
    </row>
    <row r="658" customFormat="false" ht="12.75" hidden="false" customHeight="false" outlineLevel="0" collapsed="false">
      <c r="BM658" s="180"/>
      <c r="BN658" s="180"/>
    </row>
    <row r="659" customFormat="false" ht="12.75" hidden="false" customHeight="false" outlineLevel="0" collapsed="false">
      <c r="BM659" s="180"/>
      <c r="BN659" s="180"/>
    </row>
    <row r="660" customFormat="false" ht="12.75" hidden="false" customHeight="false" outlineLevel="0" collapsed="false">
      <c r="BM660" s="180"/>
      <c r="BN660" s="180"/>
    </row>
    <row r="661" customFormat="false" ht="12.75" hidden="false" customHeight="false" outlineLevel="0" collapsed="false">
      <c r="BM661" s="180"/>
      <c r="BN661" s="180"/>
    </row>
    <row r="662" customFormat="false" ht="12.75" hidden="false" customHeight="false" outlineLevel="0" collapsed="false">
      <c r="BM662" s="180"/>
      <c r="BN662" s="180"/>
    </row>
    <row r="663" customFormat="false" ht="12.75" hidden="false" customHeight="false" outlineLevel="0" collapsed="false">
      <c r="BM663" s="180"/>
      <c r="BN663" s="180"/>
    </row>
    <row r="664" customFormat="false" ht="12.75" hidden="false" customHeight="false" outlineLevel="0" collapsed="false">
      <c r="BM664" s="180"/>
      <c r="BN664" s="180"/>
    </row>
    <row r="665" customFormat="false" ht="12.75" hidden="false" customHeight="false" outlineLevel="0" collapsed="false">
      <c r="BM665" s="180"/>
      <c r="BN665" s="180"/>
    </row>
    <row r="666" customFormat="false" ht="12.75" hidden="false" customHeight="false" outlineLevel="0" collapsed="false">
      <c r="BM666" s="180"/>
      <c r="BN666" s="180"/>
    </row>
    <row r="667" customFormat="false" ht="12.75" hidden="false" customHeight="false" outlineLevel="0" collapsed="false">
      <c r="BM667" s="180"/>
      <c r="BN667" s="180"/>
    </row>
    <row r="668" customFormat="false" ht="12.75" hidden="false" customHeight="false" outlineLevel="0" collapsed="false">
      <c r="BM668" s="180"/>
      <c r="BN668" s="180"/>
    </row>
    <row r="669" customFormat="false" ht="12.75" hidden="false" customHeight="false" outlineLevel="0" collapsed="false">
      <c r="BM669" s="180"/>
      <c r="BN669" s="180"/>
    </row>
    <row r="670" customFormat="false" ht="12.75" hidden="false" customHeight="false" outlineLevel="0" collapsed="false">
      <c r="BM670" s="180"/>
      <c r="BN670" s="180"/>
    </row>
    <row r="671" customFormat="false" ht="12.75" hidden="false" customHeight="false" outlineLevel="0" collapsed="false">
      <c r="BM671" s="180"/>
      <c r="BN671" s="180"/>
    </row>
    <row r="672" customFormat="false" ht="12.75" hidden="false" customHeight="false" outlineLevel="0" collapsed="false">
      <c r="BM672" s="180"/>
      <c r="BN672" s="180"/>
    </row>
    <row r="673" customFormat="false" ht="12.75" hidden="false" customHeight="false" outlineLevel="0" collapsed="false">
      <c r="BM673" s="180"/>
      <c r="BN673" s="180"/>
    </row>
    <row r="674" customFormat="false" ht="12.75" hidden="false" customHeight="false" outlineLevel="0" collapsed="false">
      <c r="BM674" s="180"/>
      <c r="BN674" s="180"/>
    </row>
    <row r="675" customFormat="false" ht="12.75" hidden="false" customHeight="false" outlineLevel="0" collapsed="false">
      <c r="BM675" s="180"/>
      <c r="BN675" s="180"/>
    </row>
    <row r="676" customFormat="false" ht="12.75" hidden="false" customHeight="false" outlineLevel="0" collapsed="false">
      <c r="BM676" s="180"/>
      <c r="BN676" s="180"/>
    </row>
    <row r="677" customFormat="false" ht="12.75" hidden="false" customHeight="false" outlineLevel="0" collapsed="false">
      <c r="BM677" s="180"/>
      <c r="BN677" s="180"/>
    </row>
    <row r="678" customFormat="false" ht="12.75" hidden="false" customHeight="false" outlineLevel="0" collapsed="false">
      <c r="BM678" s="180"/>
      <c r="BN678" s="180"/>
    </row>
    <row r="679" customFormat="false" ht="12.75" hidden="false" customHeight="false" outlineLevel="0" collapsed="false">
      <c r="BM679" s="180"/>
      <c r="BN679" s="180"/>
    </row>
    <row r="680" customFormat="false" ht="12.75" hidden="false" customHeight="false" outlineLevel="0" collapsed="false">
      <c r="BM680" s="180"/>
      <c r="BN680" s="180"/>
    </row>
    <row r="681" customFormat="false" ht="12.75" hidden="false" customHeight="false" outlineLevel="0" collapsed="false">
      <c r="BM681" s="180"/>
      <c r="BN681" s="180"/>
    </row>
    <row r="682" customFormat="false" ht="12.75" hidden="false" customHeight="false" outlineLevel="0" collapsed="false">
      <c r="BM682" s="180"/>
      <c r="BN682" s="180"/>
    </row>
    <row r="683" customFormat="false" ht="12.75" hidden="false" customHeight="false" outlineLevel="0" collapsed="false">
      <c r="BM683" s="180"/>
      <c r="BN683" s="180"/>
    </row>
    <row r="684" customFormat="false" ht="12.75" hidden="false" customHeight="false" outlineLevel="0" collapsed="false">
      <c r="BM684" s="180"/>
      <c r="BN684" s="180"/>
    </row>
    <row r="685" customFormat="false" ht="12.75" hidden="false" customHeight="false" outlineLevel="0" collapsed="false">
      <c r="BM685" s="180"/>
      <c r="BN685" s="180"/>
    </row>
    <row r="686" customFormat="false" ht="12.75" hidden="false" customHeight="false" outlineLevel="0" collapsed="false">
      <c r="BM686" s="180"/>
      <c r="BN686" s="180"/>
    </row>
    <row r="687" customFormat="false" ht="12.75" hidden="false" customHeight="false" outlineLevel="0" collapsed="false">
      <c r="BM687" s="180"/>
      <c r="BN687" s="180"/>
    </row>
    <row r="688" customFormat="false" ht="12.75" hidden="false" customHeight="false" outlineLevel="0" collapsed="false">
      <c r="BM688" s="180"/>
      <c r="BN688" s="180"/>
    </row>
    <row r="689" customFormat="false" ht="12.75" hidden="false" customHeight="false" outlineLevel="0" collapsed="false">
      <c r="BM689" s="180"/>
      <c r="BN689" s="180"/>
    </row>
    <row r="690" customFormat="false" ht="12.75" hidden="false" customHeight="false" outlineLevel="0" collapsed="false">
      <c r="BM690" s="180"/>
      <c r="BN690" s="180"/>
    </row>
    <row r="691" customFormat="false" ht="12.75" hidden="false" customHeight="false" outlineLevel="0" collapsed="false">
      <c r="BM691" s="180"/>
      <c r="BN691" s="180"/>
    </row>
    <row r="692" customFormat="false" ht="12.75" hidden="false" customHeight="false" outlineLevel="0" collapsed="false">
      <c r="BM692" s="180"/>
      <c r="BN692" s="180"/>
    </row>
    <row r="693" customFormat="false" ht="12.75" hidden="false" customHeight="false" outlineLevel="0" collapsed="false">
      <c r="BM693" s="180"/>
      <c r="BN693" s="180"/>
    </row>
    <row r="694" customFormat="false" ht="12.75" hidden="false" customHeight="false" outlineLevel="0" collapsed="false">
      <c r="BM694" s="180"/>
      <c r="BN694" s="180"/>
    </row>
    <row r="695" customFormat="false" ht="12.75" hidden="false" customHeight="false" outlineLevel="0" collapsed="false">
      <c r="BM695" s="180"/>
      <c r="BN695" s="180"/>
    </row>
    <row r="696" customFormat="false" ht="12.75" hidden="false" customHeight="false" outlineLevel="0" collapsed="false">
      <c r="BM696" s="180"/>
      <c r="BN696" s="180"/>
    </row>
    <row r="697" customFormat="false" ht="12.75" hidden="false" customHeight="false" outlineLevel="0" collapsed="false">
      <c r="BM697" s="180"/>
      <c r="BN697" s="180"/>
    </row>
    <row r="698" customFormat="false" ht="12.75" hidden="false" customHeight="false" outlineLevel="0" collapsed="false">
      <c r="BM698" s="180"/>
      <c r="BN698" s="180"/>
    </row>
    <row r="699" customFormat="false" ht="12.75" hidden="false" customHeight="false" outlineLevel="0" collapsed="false">
      <c r="BM699" s="180"/>
      <c r="BN699" s="180"/>
    </row>
    <row r="700" customFormat="false" ht="12.75" hidden="false" customHeight="false" outlineLevel="0" collapsed="false">
      <c r="BM700" s="180"/>
      <c r="BN700" s="180"/>
    </row>
    <row r="701" customFormat="false" ht="12.75" hidden="false" customHeight="false" outlineLevel="0" collapsed="false">
      <c r="BM701" s="180"/>
      <c r="BN701" s="180"/>
    </row>
    <row r="702" customFormat="false" ht="12.75" hidden="false" customHeight="false" outlineLevel="0" collapsed="false">
      <c r="BM702" s="180"/>
      <c r="BN702" s="180"/>
    </row>
    <row r="703" customFormat="false" ht="12.75" hidden="false" customHeight="false" outlineLevel="0" collapsed="false">
      <c r="BM703" s="180"/>
      <c r="BN703" s="180"/>
    </row>
    <row r="704" customFormat="false" ht="12.75" hidden="false" customHeight="false" outlineLevel="0" collapsed="false">
      <c r="BM704" s="180"/>
      <c r="BN704" s="180"/>
    </row>
    <row r="705" customFormat="false" ht="12.75" hidden="false" customHeight="false" outlineLevel="0" collapsed="false">
      <c r="BM705" s="180"/>
      <c r="BN705" s="180"/>
    </row>
    <row r="706" customFormat="false" ht="12.75" hidden="false" customHeight="false" outlineLevel="0" collapsed="false">
      <c r="BM706" s="180"/>
      <c r="BN706" s="180"/>
    </row>
    <row r="707" customFormat="false" ht="12.75" hidden="false" customHeight="false" outlineLevel="0" collapsed="false">
      <c r="BM707" s="180"/>
      <c r="BN707" s="180"/>
    </row>
    <row r="708" customFormat="false" ht="12.75" hidden="false" customHeight="false" outlineLevel="0" collapsed="false">
      <c r="BM708" s="180"/>
      <c r="BN708" s="180"/>
    </row>
    <row r="709" customFormat="false" ht="12.75" hidden="false" customHeight="false" outlineLevel="0" collapsed="false">
      <c r="BM709" s="180"/>
      <c r="BN709" s="180"/>
    </row>
    <row r="710" customFormat="false" ht="12.75" hidden="false" customHeight="false" outlineLevel="0" collapsed="false">
      <c r="BM710" s="180"/>
      <c r="BN710" s="180"/>
    </row>
    <row r="711" customFormat="false" ht="12.75" hidden="false" customHeight="false" outlineLevel="0" collapsed="false">
      <c r="BM711" s="180"/>
      <c r="BN711" s="180"/>
    </row>
    <row r="712" customFormat="false" ht="12.75" hidden="false" customHeight="false" outlineLevel="0" collapsed="false">
      <c r="BM712" s="180"/>
      <c r="BN712" s="180"/>
    </row>
    <row r="713" customFormat="false" ht="12.75" hidden="false" customHeight="false" outlineLevel="0" collapsed="false">
      <c r="BM713" s="180"/>
      <c r="BN713" s="180"/>
    </row>
    <row r="714" customFormat="false" ht="12.75" hidden="false" customHeight="false" outlineLevel="0" collapsed="false">
      <c r="BM714" s="180"/>
      <c r="BN714" s="180"/>
    </row>
    <row r="715" customFormat="false" ht="12.75" hidden="false" customHeight="false" outlineLevel="0" collapsed="false">
      <c r="BM715" s="180"/>
      <c r="BN715" s="180"/>
    </row>
    <row r="716" customFormat="false" ht="12.75" hidden="false" customHeight="false" outlineLevel="0" collapsed="false">
      <c r="BM716" s="180"/>
      <c r="BN716" s="180"/>
    </row>
    <row r="717" customFormat="false" ht="12.75" hidden="false" customHeight="false" outlineLevel="0" collapsed="false">
      <c r="BM717" s="180"/>
      <c r="BN717" s="180"/>
    </row>
    <row r="718" customFormat="false" ht="12.75" hidden="false" customHeight="false" outlineLevel="0" collapsed="false">
      <c r="BM718" s="180"/>
      <c r="BN718" s="180"/>
    </row>
    <row r="719" customFormat="false" ht="12.75" hidden="false" customHeight="false" outlineLevel="0" collapsed="false">
      <c r="BM719" s="180"/>
      <c r="BN719" s="180"/>
    </row>
    <row r="720" customFormat="false" ht="12.75" hidden="false" customHeight="false" outlineLevel="0" collapsed="false">
      <c r="BM720" s="180"/>
      <c r="BN720" s="180"/>
    </row>
    <row r="721" customFormat="false" ht="12.75" hidden="false" customHeight="false" outlineLevel="0" collapsed="false">
      <c r="BM721" s="180"/>
      <c r="BN721" s="180"/>
    </row>
    <row r="722" customFormat="false" ht="12.75" hidden="false" customHeight="false" outlineLevel="0" collapsed="false">
      <c r="BM722" s="180"/>
      <c r="BN722" s="180"/>
    </row>
    <row r="723" customFormat="false" ht="12.75" hidden="false" customHeight="false" outlineLevel="0" collapsed="false">
      <c r="BM723" s="180"/>
      <c r="BN723" s="180"/>
    </row>
    <row r="724" customFormat="false" ht="12.75" hidden="false" customHeight="false" outlineLevel="0" collapsed="false">
      <c r="BM724" s="180"/>
      <c r="BN724" s="180"/>
    </row>
    <row r="725" customFormat="false" ht="12.75" hidden="false" customHeight="false" outlineLevel="0" collapsed="false">
      <c r="BM725" s="180"/>
      <c r="BN725" s="180"/>
    </row>
    <row r="726" customFormat="false" ht="12.75" hidden="false" customHeight="false" outlineLevel="0" collapsed="false">
      <c r="BM726" s="180"/>
      <c r="BN726" s="180"/>
    </row>
    <row r="727" customFormat="false" ht="12.75" hidden="false" customHeight="false" outlineLevel="0" collapsed="false">
      <c r="BM727" s="180"/>
      <c r="BN727" s="180"/>
    </row>
    <row r="728" customFormat="false" ht="12.75" hidden="false" customHeight="false" outlineLevel="0" collapsed="false">
      <c r="BM728" s="180"/>
      <c r="BN728" s="180"/>
    </row>
    <row r="729" customFormat="false" ht="12.75" hidden="false" customHeight="false" outlineLevel="0" collapsed="false">
      <c r="BM729" s="180"/>
      <c r="BN729" s="180"/>
    </row>
    <row r="730" customFormat="false" ht="12.75" hidden="false" customHeight="false" outlineLevel="0" collapsed="false">
      <c r="BM730" s="180"/>
      <c r="BN730" s="180"/>
    </row>
    <row r="731" customFormat="false" ht="12.75" hidden="false" customHeight="false" outlineLevel="0" collapsed="false">
      <c r="BM731" s="180"/>
      <c r="BN731" s="180"/>
    </row>
    <row r="732" customFormat="false" ht="12.75" hidden="false" customHeight="false" outlineLevel="0" collapsed="false">
      <c r="BM732" s="180"/>
      <c r="BN732" s="180"/>
    </row>
    <row r="733" customFormat="false" ht="12.75" hidden="false" customHeight="false" outlineLevel="0" collapsed="false">
      <c r="BM733" s="180"/>
      <c r="BN733" s="180"/>
    </row>
    <row r="734" customFormat="false" ht="12.75" hidden="false" customHeight="false" outlineLevel="0" collapsed="false">
      <c r="BM734" s="180"/>
      <c r="BN734" s="180"/>
    </row>
    <row r="735" customFormat="false" ht="12.75" hidden="false" customHeight="false" outlineLevel="0" collapsed="false">
      <c r="BM735" s="180"/>
      <c r="BN735" s="180"/>
    </row>
    <row r="736" customFormat="false" ht="12.75" hidden="false" customHeight="false" outlineLevel="0" collapsed="false">
      <c r="BM736" s="180"/>
      <c r="BN736" s="180"/>
    </row>
    <row r="737" customFormat="false" ht="12.75" hidden="false" customHeight="false" outlineLevel="0" collapsed="false">
      <c r="BM737" s="180"/>
      <c r="BN737" s="180"/>
    </row>
    <row r="738" customFormat="false" ht="12.75" hidden="false" customHeight="false" outlineLevel="0" collapsed="false">
      <c r="BM738" s="180"/>
      <c r="BN738" s="180"/>
    </row>
    <row r="739" customFormat="false" ht="12.75" hidden="false" customHeight="false" outlineLevel="0" collapsed="false">
      <c r="BM739" s="180"/>
      <c r="BN739" s="180"/>
    </row>
    <row r="740" customFormat="false" ht="12.75" hidden="false" customHeight="false" outlineLevel="0" collapsed="false">
      <c r="BM740" s="180"/>
      <c r="BN740" s="180"/>
    </row>
    <row r="741" customFormat="false" ht="12.75" hidden="false" customHeight="false" outlineLevel="0" collapsed="false">
      <c r="BM741" s="180"/>
      <c r="BN741" s="180"/>
    </row>
    <row r="742" customFormat="false" ht="12.75" hidden="false" customHeight="false" outlineLevel="0" collapsed="false">
      <c r="BM742" s="180"/>
      <c r="BN742" s="180"/>
    </row>
    <row r="743" customFormat="false" ht="12.75" hidden="false" customHeight="false" outlineLevel="0" collapsed="false">
      <c r="BM743" s="180"/>
      <c r="BN743" s="180"/>
    </row>
    <row r="744" customFormat="false" ht="12.75" hidden="false" customHeight="false" outlineLevel="0" collapsed="false">
      <c r="BM744" s="180"/>
      <c r="BN744" s="180"/>
    </row>
    <row r="745" customFormat="false" ht="12.75" hidden="false" customHeight="false" outlineLevel="0" collapsed="false">
      <c r="BM745" s="180"/>
      <c r="BN745" s="180"/>
    </row>
    <row r="746" customFormat="false" ht="12.75" hidden="false" customHeight="false" outlineLevel="0" collapsed="false">
      <c r="BM746" s="180"/>
      <c r="BN746" s="180"/>
    </row>
    <row r="747" customFormat="false" ht="12.75" hidden="false" customHeight="false" outlineLevel="0" collapsed="false">
      <c r="BM747" s="180"/>
      <c r="BN747" s="180"/>
    </row>
    <row r="748" customFormat="false" ht="12.75" hidden="false" customHeight="false" outlineLevel="0" collapsed="false">
      <c r="BM748" s="180"/>
      <c r="BN748" s="180"/>
    </row>
    <row r="749" customFormat="false" ht="12.75" hidden="false" customHeight="false" outlineLevel="0" collapsed="false">
      <c r="BM749" s="180"/>
      <c r="BN749" s="180"/>
    </row>
    <row r="750" customFormat="false" ht="12.75" hidden="false" customHeight="false" outlineLevel="0" collapsed="false">
      <c r="BM750" s="180"/>
      <c r="BN750" s="180"/>
    </row>
    <row r="751" customFormat="false" ht="12.75" hidden="false" customHeight="false" outlineLevel="0" collapsed="false">
      <c r="BM751" s="180"/>
      <c r="BN751" s="180"/>
    </row>
    <row r="752" customFormat="false" ht="12.75" hidden="false" customHeight="false" outlineLevel="0" collapsed="false">
      <c r="BM752" s="180"/>
      <c r="BN752" s="180"/>
    </row>
    <row r="753" customFormat="false" ht="12.75" hidden="false" customHeight="false" outlineLevel="0" collapsed="false">
      <c r="BM753" s="180"/>
      <c r="BN753" s="180"/>
    </row>
    <row r="754" customFormat="false" ht="12.75" hidden="false" customHeight="false" outlineLevel="0" collapsed="false">
      <c r="BM754" s="180"/>
      <c r="BN754" s="180"/>
    </row>
    <row r="755" customFormat="false" ht="12.75" hidden="false" customHeight="false" outlineLevel="0" collapsed="false">
      <c r="BM755" s="180"/>
      <c r="BN755" s="180"/>
    </row>
    <row r="756" customFormat="false" ht="12.75" hidden="false" customHeight="false" outlineLevel="0" collapsed="false">
      <c r="BM756" s="180"/>
      <c r="BN756" s="180"/>
    </row>
    <row r="757" customFormat="false" ht="12.75" hidden="false" customHeight="false" outlineLevel="0" collapsed="false">
      <c r="BM757" s="180"/>
      <c r="BN757" s="180"/>
    </row>
    <row r="758" customFormat="false" ht="12.75" hidden="false" customHeight="false" outlineLevel="0" collapsed="false">
      <c r="BM758" s="180"/>
      <c r="BN758" s="180"/>
    </row>
    <row r="759" customFormat="false" ht="12.75" hidden="false" customHeight="false" outlineLevel="0" collapsed="false">
      <c r="BM759" s="180"/>
      <c r="BN759" s="180"/>
    </row>
    <row r="760" customFormat="false" ht="12.75" hidden="false" customHeight="false" outlineLevel="0" collapsed="false">
      <c r="BM760" s="180"/>
      <c r="BN760" s="180"/>
    </row>
    <row r="761" customFormat="false" ht="12.75" hidden="false" customHeight="false" outlineLevel="0" collapsed="false">
      <c r="BM761" s="180"/>
      <c r="BN761" s="180"/>
    </row>
    <row r="762" customFormat="false" ht="12.75" hidden="false" customHeight="false" outlineLevel="0" collapsed="false">
      <c r="BM762" s="180"/>
      <c r="BN762" s="180"/>
    </row>
    <row r="763" customFormat="false" ht="12.75" hidden="false" customHeight="false" outlineLevel="0" collapsed="false">
      <c r="BM763" s="180"/>
      <c r="BN763" s="180"/>
    </row>
    <row r="764" customFormat="false" ht="12.75" hidden="false" customHeight="false" outlineLevel="0" collapsed="false">
      <c r="BM764" s="180"/>
      <c r="BN764" s="180"/>
    </row>
    <row r="765" customFormat="false" ht="12.75" hidden="false" customHeight="false" outlineLevel="0" collapsed="false">
      <c r="BM765" s="180"/>
      <c r="BN765" s="180"/>
    </row>
    <row r="766" customFormat="false" ht="12.75" hidden="false" customHeight="false" outlineLevel="0" collapsed="false">
      <c r="BM766" s="180"/>
      <c r="BN766" s="180"/>
    </row>
    <row r="767" customFormat="false" ht="12.75" hidden="false" customHeight="false" outlineLevel="0" collapsed="false">
      <c r="BM767" s="180"/>
      <c r="BN767" s="180"/>
    </row>
    <row r="768" customFormat="false" ht="12.75" hidden="false" customHeight="false" outlineLevel="0" collapsed="false">
      <c r="BM768" s="180"/>
      <c r="BN768" s="180"/>
    </row>
    <row r="769" customFormat="false" ht="12.75" hidden="false" customHeight="false" outlineLevel="0" collapsed="false">
      <c r="BM769" s="180"/>
      <c r="BN769" s="180"/>
    </row>
    <row r="770" customFormat="false" ht="12.75" hidden="false" customHeight="false" outlineLevel="0" collapsed="false">
      <c r="BM770" s="180"/>
      <c r="BN770" s="180"/>
    </row>
    <row r="771" customFormat="false" ht="12.75" hidden="false" customHeight="false" outlineLevel="0" collapsed="false">
      <c r="BM771" s="180"/>
      <c r="BN771" s="180"/>
    </row>
    <row r="772" customFormat="false" ht="12.75" hidden="false" customHeight="false" outlineLevel="0" collapsed="false">
      <c r="BM772" s="180"/>
      <c r="BN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B222"/>
  <sheetViews>
    <sheetView showFormulas="false" showGridLines="true" showRowColHeaders="true" showZeros="true" rightToLeft="false" tabSelected="false" showOutlineSymbols="true" defaultGridColor="true" view="normal" topLeftCell="N1" colorId="64" zoomScale="100" zoomScaleNormal="100" zoomScalePageLayoutView="100" workbookViewId="0">
      <selection pane="topLeft" activeCell="O4" activeCellId="0" sqref="O4"/>
    </sheetView>
  </sheetViews>
  <sheetFormatPr defaultColWidth="9.0390625" defaultRowHeight="12.75" zeroHeight="false" outlineLevelRow="0" outlineLevelCol="0"/>
  <cols>
    <col collapsed="false" customWidth="true" hidden="false" outlineLevel="0" max="1" min="1" style="120" width="42.43"/>
    <col collapsed="false" customWidth="true" hidden="false" outlineLevel="0" max="2" min="2" style="120" width="54.57"/>
    <col collapsed="false" customWidth="true" hidden="false" outlineLevel="0" max="13" min="3" style="120" width="12.71"/>
    <col collapsed="false" customWidth="true" hidden="false" outlineLevel="0" max="15" min="15" style="204" width="9.13"/>
    <col collapsed="false" customWidth="true" hidden="false" outlineLevel="0" max="16" min="16" style="204" width="10.99"/>
    <col collapsed="false" customWidth="true" hidden="false" outlineLevel="0" max="18" min="17" style="204" width="9.13"/>
    <col collapsed="false" customWidth="true" hidden="false" outlineLevel="0" max="19" min="19" style="204" width="10.29"/>
    <col collapsed="false" customWidth="true" hidden="false" outlineLevel="0" max="21" min="20" style="204" width="9.13"/>
    <col collapsed="false" customWidth="true" hidden="false" outlineLevel="0" max="22" min="22" style="204" width="9.59"/>
    <col collapsed="false" customWidth="true" hidden="false" outlineLevel="0" max="23" min="23" style="204" width="12.43"/>
    <col collapsed="false" customWidth="true" hidden="false" outlineLevel="0" max="25" min="24" style="204" width="9.13"/>
    <col collapsed="false" customWidth="true" hidden="false" outlineLevel="0" max="27" min="27" style="203" width="51.59"/>
    <col collapsed="false" customWidth="true" hidden="false" outlineLevel="0" max="28" min="28" style="203" width="63.14"/>
  </cols>
  <sheetData>
    <row r="1" customFormat="false" ht="33.75"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row>
    <row r="2" customFormat="false" ht="96"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27" t="s">
        <v>11832</v>
      </c>
      <c r="P2" s="127" t="s">
        <v>11754</v>
      </c>
      <c r="Q2" s="127" t="s">
        <v>12123</v>
      </c>
      <c r="R2" s="127" t="s">
        <v>11834</v>
      </c>
      <c r="S2" s="127" t="s">
        <v>11835</v>
      </c>
      <c r="T2" s="202" t="s">
        <v>11526</v>
      </c>
      <c r="U2" s="127" t="s">
        <v>11836</v>
      </c>
      <c r="V2" s="127" t="s">
        <v>11837</v>
      </c>
      <c r="W2" s="127" t="s">
        <v>11838</v>
      </c>
      <c r="X2" s="127" t="s">
        <v>11839</v>
      </c>
      <c r="Y2" s="127" t="s">
        <v>11840</v>
      </c>
    </row>
    <row r="3" customFormat="false" ht="68.25" hidden="false" customHeight="true" outlineLevel="0" collapsed="false">
      <c r="A3" s="137" t="s">
        <v>12124</v>
      </c>
      <c r="B3" s="137" t="s">
        <v>12125</v>
      </c>
      <c r="C3" s="137" t="s">
        <v>12126</v>
      </c>
      <c r="D3" s="137" t="s">
        <v>12127</v>
      </c>
      <c r="E3" s="137" t="s">
        <v>12128</v>
      </c>
      <c r="F3" s="137" t="s">
        <v>12129</v>
      </c>
      <c r="G3" s="137" t="s">
        <v>12130</v>
      </c>
      <c r="H3" s="137" t="s">
        <v>12131</v>
      </c>
      <c r="I3" s="137" t="s">
        <v>12132</v>
      </c>
      <c r="J3" s="137" t="s">
        <v>12133</v>
      </c>
      <c r="K3" s="137" t="s">
        <v>12134</v>
      </c>
      <c r="L3" s="137" t="s">
        <v>12135</v>
      </c>
      <c r="M3" s="137" t="s">
        <v>12136</v>
      </c>
      <c r="N3" s="138"/>
      <c r="O3" s="205" t="s">
        <v>11863</v>
      </c>
      <c r="P3" s="139" t="s">
        <v>11864</v>
      </c>
      <c r="Q3" s="139" t="s">
        <v>11474</v>
      </c>
      <c r="R3" s="139" t="s">
        <v>11865</v>
      </c>
      <c r="S3" s="139" t="s">
        <v>11647</v>
      </c>
      <c r="T3" s="139" t="s">
        <v>11648</v>
      </c>
      <c r="U3" s="139" t="s">
        <v>11866</v>
      </c>
      <c r="V3" s="139" t="s">
        <v>11867</v>
      </c>
      <c r="W3" s="139" t="s">
        <v>11868</v>
      </c>
      <c r="X3" s="139" t="s">
        <v>11826</v>
      </c>
      <c r="Y3" s="139" t="s">
        <v>11869</v>
      </c>
    </row>
    <row r="4" customFormat="false" ht="12.75" hidden="false" customHeight="false" outlineLevel="0" collapsed="false">
      <c r="N4" s="120"/>
      <c r="O4" s="204" t="n">
        <f aca="false">+IF(AND(B4&gt;0,B4&lt;6),0,1)</f>
        <v>1</v>
      </c>
      <c r="P4" s="204" t="n">
        <f aca="false">IF(OR(C4=9999,C4&lt;=('[2]Input anno'!$A$1)),0,1)</f>
        <v>0</v>
      </c>
      <c r="Q4" s="204" t="n">
        <f aca="false">IF(OR(D4=9800,D4=9999,D4&lt;='[2]Input anno'!$A$1),0,1)</f>
        <v>0</v>
      </c>
      <c r="R4" s="155" t="n">
        <f aca="false">+IF(C4&lt;&gt;9999,IF(C4&lt;D4,0,1),0)</f>
        <v>1</v>
      </c>
      <c r="S4" s="204" t="n">
        <f aca="false">+IF(D4&lt;9800,IF(D4&gt;=2014,IF(J4&lt;="A",0,1),0),IF(D4=9999,IF(J4="X",0,1),IF(J4="A",0,1)))</f>
        <v>0</v>
      </c>
      <c r="T4" s="155" t="n">
        <f aca="false">+IF(AND(D4&lt;&gt;9800,D4&lt;&gt;9999),IF(AND(D4&gt;=2018,B4&lt;4),1,0),0)</f>
        <v>0</v>
      </c>
      <c r="U4" s="155" t="n">
        <f aca="false">+IF(AND(D4&lt;&gt;9800,D4&lt;&gt;9999),IF(D4&gt;=2014,IF(J4&lt;&gt;"A",1,0),0),0)</f>
        <v>0</v>
      </c>
      <c r="V4" s="204" t="n">
        <f aca="false">+IF(E4&gt;0,0,1)</f>
        <v>1</v>
      </c>
      <c r="W4" s="204" t="n">
        <f aca="false">+IF(F4&gt;0,0,1)</f>
        <v>1</v>
      </c>
      <c r="X4" s="204" t="n">
        <f aca="false">+IF(G4&gt;0,0,1)</f>
        <v>1</v>
      </c>
      <c r="Y4" s="204" t="n">
        <f aca="false">+IF(OR(H4=0,H4=1,H4="S",H4="N"),0,1)</f>
        <v>0</v>
      </c>
      <c r="AA4" s="206" t="s">
        <v>11863</v>
      </c>
      <c r="AB4" s="207" t="str">
        <f aca="false">IF(SUM(O:O)=0,"OK","stato di conservazione non congruente con codifiche ammesse")</f>
        <v>stato di conservazione non congruente con codifiche ammesse</v>
      </c>
    </row>
    <row r="5" customFormat="false" ht="12.75" hidden="false" customHeight="false" outlineLevel="0" collapsed="false">
      <c r="N5" s="120"/>
      <c r="R5" s="155"/>
      <c r="T5" s="155"/>
      <c r="U5" s="155"/>
      <c r="AA5" s="207" t="s">
        <v>11823</v>
      </c>
      <c r="AB5" s="207" t="str">
        <f aca="false">IF(SUM(P:P)=0,"OK","errore su anno installazione")</f>
        <v>OK</v>
      </c>
    </row>
    <row r="6" customFormat="false" ht="12.75" hidden="false" customHeight="false" outlineLevel="0" collapsed="false">
      <c r="N6" s="120"/>
      <c r="R6" s="155"/>
      <c r="T6" s="155"/>
      <c r="U6" s="155"/>
      <c r="AA6" s="207" t="s">
        <v>11474</v>
      </c>
      <c r="AB6" s="207" t="str">
        <f aca="false">IF(SUM(Q:Q)=0,"OK","errore su anni ristrutturazione")</f>
        <v>OK</v>
      </c>
    </row>
    <row r="7" customFormat="false" ht="12.75" hidden="false" customHeight="false" outlineLevel="0" collapsed="false">
      <c r="N7" s="120"/>
      <c r="R7" s="155"/>
      <c r="T7" s="155"/>
      <c r="U7" s="155"/>
      <c r="AA7" s="207" t="s">
        <v>11870</v>
      </c>
      <c r="AB7" s="207" t="str">
        <f aca="false">IF(SUM(R:R)=0,"OK","anno installazione non congruente con anno ristrutturazione")</f>
        <v>anno installazione non congruente con anno ristrutturazione</v>
      </c>
    </row>
    <row r="8" customFormat="false" ht="12.75" hidden="false" customHeight="false" outlineLevel="0" collapsed="false">
      <c r="N8" s="120"/>
      <c r="R8" s="155"/>
      <c r="T8" s="155"/>
      <c r="U8" s="155"/>
      <c r="AA8" s="207" t="s">
        <v>11871</v>
      </c>
      <c r="AB8" s="207" t="str">
        <f aca="false">IF(SUM(S:S)=0,"OK","indice confidenza non congruente con anno installazione")</f>
        <v>OK</v>
      </c>
    </row>
    <row r="9" customFormat="false" ht="12.75" hidden="false" customHeight="false" outlineLevel="0" collapsed="false">
      <c r="N9" s="120"/>
      <c r="R9" s="155"/>
      <c r="T9" s="155"/>
      <c r="U9" s="155"/>
      <c r="AA9" s="207" t="s">
        <v>11872</v>
      </c>
      <c r="AB9" s="207" t="str">
        <f aca="false">IF(SUM(T:T)=0,"OK","stato conservazione non congruente con anno ristrutturazione")</f>
        <v>OK</v>
      </c>
    </row>
    <row r="10" customFormat="false" ht="12.75" hidden="false" customHeight="false" outlineLevel="0" collapsed="false">
      <c r="N10" s="120"/>
      <c r="R10" s="155"/>
      <c r="T10" s="155"/>
      <c r="U10" s="155"/>
      <c r="AA10" s="207" t="s">
        <v>11873</v>
      </c>
      <c r="AB10" s="207" t="str">
        <f aca="false">IF(SUM(T:T)=0,"OK","indice confidenza non congruente con anno ristrutturazione")</f>
        <v>OK</v>
      </c>
    </row>
    <row r="11" customFormat="false" ht="12.75" hidden="false" customHeight="false" outlineLevel="0" collapsed="false">
      <c r="N11" s="120"/>
      <c r="R11" s="155"/>
      <c r="T11" s="155"/>
      <c r="U11" s="155"/>
      <c r="AA11" s="206" t="s">
        <v>341</v>
      </c>
      <c r="AB11" s="207" t="str">
        <f aca="false">IF(SUM(V:V)=0,"OK","potenza errata")</f>
        <v>potenza errata</v>
      </c>
    </row>
    <row r="12" customFormat="false" ht="12.75" hidden="false" customHeight="false" outlineLevel="0" collapsed="false">
      <c r="N12" s="120"/>
      <c r="R12" s="155"/>
      <c r="T12" s="155"/>
      <c r="U12" s="155"/>
      <c r="AA12" s="206" t="s">
        <v>343</v>
      </c>
      <c r="AB12" s="207" t="str">
        <f aca="false">IF(SUM(W:W)=0,"OK","portata errata")</f>
        <v>portata errata</v>
      </c>
    </row>
    <row r="13" customFormat="false" ht="12.75" hidden="false" customHeight="false" outlineLevel="0" collapsed="false">
      <c r="N13" s="120"/>
      <c r="R13" s="155"/>
      <c r="T13" s="155"/>
      <c r="U13" s="155"/>
      <c r="AA13" s="206" t="s">
        <v>345</v>
      </c>
      <c r="AB13" s="207" t="str">
        <f aca="false">IF(SUM(X:X)=0,"OK","prevalenza errata")</f>
        <v>prevalenza errata</v>
      </c>
    </row>
    <row r="14" customFormat="false" ht="12.75" hidden="false" customHeight="false" outlineLevel="0" collapsed="false">
      <c r="N14" s="120"/>
      <c r="R14" s="155"/>
      <c r="T14" s="155"/>
      <c r="U14" s="155"/>
      <c r="AA14" s="206" t="s">
        <v>11869</v>
      </c>
      <c r="AB14" s="207" t="str">
        <f aca="false">IF(SUM(Y:Y)=0,"OK","funzione di riserva errata")</f>
        <v>OK</v>
      </c>
    </row>
    <row r="15" customFormat="false" ht="12.75" hidden="false" customHeight="false" outlineLevel="0" collapsed="false">
      <c r="N15" s="120"/>
      <c r="R15" s="155"/>
      <c r="T15" s="155"/>
      <c r="U15" s="155"/>
    </row>
    <row r="16" customFormat="false" ht="12.75" hidden="false" customHeight="false" outlineLevel="0" collapsed="false">
      <c r="N16" s="120"/>
      <c r="R16" s="155"/>
      <c r="T16" s="155"/>
      <c r="U16" s="155"/>
    </row>
    <row r="17" customFormat="false" ht="12.75" hidden="false" customHeight="false" outlineLevel="0" collapsed="false">
      <c r="N17" s="120"/>
      <c r="R17" s="155"/>
      <c r="T17" s="155"/>
      <c r="U17" s="155"/>
    </row>
    <row r="18" customFormat="false" ht="12.75" hidden="false" customHeight="false" outlineLevel="0" collapsed="false">
      <c r="N18" s="120"/>
      <c r="R18" s="155"/>
      <c r="T18" s="155"/>
      <c r="U18" s="155"/>
    </row>
    <row r="19" customFormat="false" ht="12.75" hidden="false" customHeight="false" outlineLevel="0" collapsed="false">
      <c r="N19" s="120"/>
      <c r="R19" s="155"/>
      <c r="T19" s="155"/>
      <c r="U19" s="155"/>
    </row>
    <row r="20" customFormat="false" ht="12.75" hidden="false" customHeight="false" outlineLevel="0" collapsed="false">
      <c r="N20" s="120"/>
      <c r="R20" s="155"/>
      <c r="T20" s="155"/>
      <c r="U20" s="155"/>
    </row>
    <row r="21" customFormat="false" ht="12.75" hidden="false" customHeight="false" outlineLevel="0" collapsed="false">
      <c r="N21" s="120"/>
      <c r="R21" s="155"/>
      <c r="T21" s="155"/>
      <c r="U21" s="155"/>
    </row>
    <row r="22" customFormat="false" ht="12.75" hidden="false" customHeight="false" outlineLevel="0" collapsed="false">
      <c r="N22" s="120"/>
      <c r="R22" s="155"/>
      <c r="T22" s="155"/>
      <c r="U22" s="155"/>
    </row>
    <row r="23" customFormat="false" ht="12.75" hidden="false" customHeight="false" outlineLevel="0" collapsed="false">
      <c r="N23" s="120"/>
      <c r="R23" s="155"/>
      <c r="T23" s="155"/>
      <c r="U23" s="155"/>
    </row>
    <row r="24" customFormat="false" ht="12.75" hidden="false" customHeight="false" outlineLevel="0" collapsed="false">
      <c r="N24" s="120"/>
      <c r="R24" s="155"/>
      <c r="T24" s="155"/>
      <c r="U24" s="155"/>
    </row>
    <row r="25" customFormat="false" ht="12.75" hidden="false" customHeight="false" outlineLevel="0" collapsed="false">
      <c r="N25" s="120"/>
      <c r="R25" s="155"/>
      <c r="T25" s="155"/>
      <c r="U25" s="155"/>
    </row>
    <row r="26" customFormat="false" ht="12.75" hidden="false" customHeight="false" outlineLevel="0" collapsed="false">
      <c r="N26" s="120"/>
      <c r="R26" s="155"/>
      <c r="T26" s="155"/>
      <c r="U26" s="155"/>
    </row>
    <row r="27" customFormat="false" ht="12.75" hidden="false" customHeight="false" outlineLevel="0" collapsed="false">
      <c r="N27" s="120"/>
      <c r="R27" s="155"/>
      <c r="T27" s="155"/>
      <c r="U27" s="155"/>
    </row>
    <row r="28" customFormat="false" ht="12.75" hidden="false" customHeight="false" outlineLevel="0" collapsed="false">
      <c r="N28" s="120"/>
      <c r="R28" s="155"/>
      <c r="T28" s="155"/>
      <c r="U28" s="155"/>
    </row>
    <row r="29" customFormat="false" ht="12.75" hidden="false" customHeight="false" outlineLevel="0" collapsed="false">
      <c r="N29" s="120"/>
      <c r="R29" s="155"/>
      <c r="T29" s="155"/>
      <c r="U29" s="155"/>
    </row>
    <row r="30" customFormat="false" ht="12.75" hidden="false" customHeight="false" outlineLevel="0" collapsed="false">
      <c r="N30" s="120"/>
      <c r="R30" s="155"/>
      <c r="T30" s="155"/>
      <c r="U30" s="155"/>
    </row>
    <row r="31" customFormat="false" ht="12.75" hidden="false" customHeight="false" outlineLevel="0" collapsed="false">
      <c r="N31" s="120"/>
      <c r="R31" s="155"/>
      <c r="T31" s="155"/>
      <c r="U31" s="155"/>
    </row>
    <row r="32" customFormat="false" ht="12.75" hidden="false" customHeight="false" outlineLevel="0" collapsed="false">
      <c r="N32" s="120"/>
      <c r="R32" s="155"/>
      <c r="T32" s="155"/>
      <c r="U32" s="155"/>
    </row>
    <row r="33" customFormat="false" ht="12.75" hidden="false" customHeight="false" outlineLevel="0" collapsed="false">
      <c r="N33" s="120"/>
      <c r="R33" s="155"/>
      <c r="T33" s="155"/>
      <c r="U33" s="155"/>
    </row>
    <row r="34" customFormat="false" ht="12.75" hidden="false" customHeight="false" outlineLevel="0" collapsed="false">
      <c r="N34" s="120"/>
      <c r="R34" s="155"/>
      <c r="T34" s="155"/>
      <c r="U34" s="155"/>
    </row>
    <row r="35" customFormat="false" ht="12.75" hidden="false" customHeight="false" outlineLevel="0" collapsed="false">
      <c r="N35" s="120"/>
      <c r="R35" s="155"/>
      <c r="T35" s="155"/>
      <c r="U35" s="155"/>
    </row>
    <row r="36" customFormat="false" ht="12.75" hidden="false" customHeight="false" outlineLevel="0" collapsed="false">
      <c r="N36" s="120"/>
      <c r="R36" s="155"/>
      <c r="T36" s="155"/>
      <c r="U36" s="155"/>
    </row>
    <row r="37" customFormat="false" ht="12.75" hidden="false" customHeight="false" outlineLevel="0" collapsed="false">
      <c r="N37" s="120"/>
      <c r="R37" s="155"/>
      <c r="T37" s="155"/>
      <c r="U37" s="155"/>
    </row>
    <row r="38" customFormat="false" ht="12.75" hidden="false" customHeight="false" outlineLevel="0" collapsed="false">
      <c r="N38" s="120"/>
      <c r="R38" s="155"/>
      <c r="T38" s="155"/>
      <c r="U38" s="155"/>
    </row>
    <row r="39" customFormat="false" ht="12.75" hidden="false" customHeight="false" outlineLevel="0" collapsed="false">
      <c r="N39" s="120"/>
      <c r="R39" s="155"/>
      <c r="T39" s="155"/>
      <c r="U39" s="155"/>
    </row>
    <row r="40" customFormat="false" ht="12.75" hidden="false" customHeight="false" outlineLevel="0" collapsed="false">
      <c r="N40" s="120"/>
      <c r="R40" s="155"/>
      <c r="T40" s="155"/>
      <c r="U40" s="155"/>
    </row>
    <row r="41" customFormat="false" ht="12.75" hidden="false" customHeight="false" outlineLevel="0" collapsed="false">
      <c r="N41" s="120"/>
      <c r="R41" s="155"/>
      <c r="T41" s="155"/>
      <c r="U41" s="155"/>
    </row>
    <row r="42" customFormat="false" ht="12.75" hidden="false" customHeight="false" outlineLevel="0" collapsed="false">
      <c r="N42" s="120"/>
      <c r="R42" s="155"/>
      <c r="T42" s="155"/>
      <c r="U42" s="155"/>
    </row>
    <row r="43" customFormat="false" ht="12.75" hidden="false" customHeight="false" outlineLevel="0" collapsed="false">
      <c r="N43" s="120"/>
      <c r="R43" s="155"/>
      <c r="T43" s="155"/>
      <c r="U43" s="155"/>
    </row>
    <row r="44" customFormat="false" ht="12.75" hidden="false" customHeight="false" outlineLevel="0" collapsed="false">
      <c r="N44" s="120"/>
      <c r="R44" s="155"/>
      <c r="T44" s="155"/>
      <c r="U44" s="155"/>
    </row>
    <row r="45" customFormat="false" ht="12.75" hidden="false" customHeight="false" outlineLevel="0" collapsed="false">
      <c r="N45" s="120"/>
      <c r="R45" s="155"/>
      <c r="T45" s="155"/>
      <c r="U45" s="155"/>
    </row>
    <row r="46" customFormat="false" ht="12.75" hidden="false" customHeight="false" outlineLevel="0" collapsed="false">
      <c r="N46" s="120"/>
      <c r="R46" s="155"/>
      <c r="T46" s="155"/>
      <c r="U46" s="155"/>
    </row>
    <row r="47" customFormat="false" ht="12.75" hidden="false" customHeight="false" outlineLevel="0" collapsed="false">
      <c r="N47" s="120"/>
      <c r="R47" s="155"/>
      <c r="T47" s="155"/>
      <c r="U47" s="155"/>
    </row>
    <row r="48" customFormat="false" ht="12.75" hidden="false" customHeight="false" outlineLevel="0" collapsed="false">
      <c r="N48" s="120"/>
      <c r="R48" s="155"/>
      <c r="T48" s="155"/>
      <c r="U48" s="155"/>
    </row>
    <row r="49" customFormat="false" ht="12.75" hidden="false" customHeight="false" outlineLevel="0" collapsed="false">
      <c r="N49" s="120"/>
      <c r="R49" s="155"/>
      <c r="T49" s="155"/>
      <c r="U49" s="155"/>
    </row>
    <row r="50" customFormat="false" ht="12.75" hidden="false" customHeight="false" outlineLevel="0" collapsed="false">
      <c r="N50" s="120"/>
      <c r="R50" s="155"/>
      <c r="T50" s="155"/>
      <c r="U50" s="155"/>
    </row>
    <row r="51" customFormat="false" ht="12.75" hidden="false" customHeight="false" outlineLevel="0" collapsed="false">
      <c r="N51" s="120"/>
      <c r="R51" s="155"/>
      <c r="T51" s="155"/>
      <c r="U51" s="155"/>
    </row>
    <row r="52" customFormat="false" ht="12.75" hidden="false" customHeight="false" outlineLevel="0" collapsed="false">
      <c r="N52" s="120"/>
      <c r="R52" s="155"/>
      <c r="T52" s="155"/>
      <c r="U52" s="155"/>
    </row>
    <row r="53" customFormat="false" ht="12.75" hidden="false" customHeight="false" outlineLevel="0" collapsed="false">
      <c r="N53" s="120"/>
      <c r="R53" s="155"/>
      <c r="T53" s="155"/>
      <c r="U53" s="155"/>
    </row>
    <row r="54" customFormat="false" ht="12.75" hidden="false" customHeight="false" outlineLevel="0" collapsed="false">
      <c r="N54" s="120"/>
      <c r="R54" s="155"/>
      <c r="T54" s="155"/>
      <c r="U54" s="155"/>
    </row>
    <row r="55" customFormat="false" ht="12.75" hidden="false" customHeight="false" outlineLevel="0" collapsed="false">
      <c r="N55" s="120"/>
      <c r="R55" s="155"/>
      <c r="T55" s="155"/>
      <c r="U55" s="155"/>
    </row>
    <row r="56" customFormat="false" ht="12.75" hidden="false" customHeight="false" outlineLevel="0" collapsed="false">
      <c r="N56" s="120"/>
      <c r="R56" s="155"/>
      <c r="T56" s="155"/>
      <c r="U56" s="155"/>
    </row>
    <row r="57" customFormat="false" ht="12.75" hidden="false" customHeight="false" outlineLevel="0" collapsed="false">
      <c r="N57" s="120"/>
      <c r="R57" s="155"/>
      <c r="T57" s="155"/>
      <c r="U57" s="155"/>
    </row>
    <row r="58" customFormat="false" ht="12.75" hidden="false" customHeight="false" outlineLevel="0" collapsed="false">
      <c r="N58" s="120"/>
      <c r="R58" s="155"/>
      <c r="T58" s="155"/>
      <c r="U58" s="155"/>
    </row>
    <row r="59" customFormat="false" ht="12.75" hidden="false" customHeight="false" outlineLevel="0" collapsed="false">
      <c r="N59" s="120"/>
      <c r="R59" s="155"/>
      <c r="T59" s="155"/>
      <c r="U59" s="155"/>
    </row>
    <row r="60" customFormat="false" ht="12.75" hidden="false" customHeight="false" outlineLevel="0" collapsed="false">
      <c r="N60" s="120"/>
      <c r="R60" s="155"/>
      <c r="T60" s="155"/>
      <c r="U60" s="155"/>
    </row>
    <row r="61" customFormat="false" ht="12.75" hidden="false" customHeight="false" outlineLevel="0" collapsed="false">
      <c r="N61" s="120"/>
      <c r="R61" s="155"/>
      <c r="T61" s="155"/>
      <c r="U61" s="155"/>
    </row>
    <row r="62" customFormat="false" ht="12.75" hidden="false" customHeight="false" outlineLevel="0" collapsed="false">
      <c r="N62" s="120"/>
      <c r="R62" s="155"/>
      <c r="T62" s="155"/>
      <c r="U62" s="155"/>
    </row>
    <row r="63" customFormat="false" ht="12.75" hidden="false" customHeight="false" outlineLevel="0" collapsed="false">
      <c r="N63" s="120"/>
      <c r="R63" s="155"/>
      <c r="T63" s="155"/>
      <c r="U63" s="155"/>
    </row>
    <row r="64" customFormat="false" ht="12.75" hidden="false" customHeight="false" outlineLevel="0" collapsed="false">
      <c r="N64" s="120"/>
      <c r="R64" s="155"/>
      <c r="T64" s="155"/>
      <c r="U64" s="155"/>
    </row>
    <row r="65" customFormat="false" ht="12.75" hidden="false" customHeight="false" outlineLevel="0" collapsed="false">
      <c r="N65" s="120"/>
      <c r="R65" s="155"/>
      <c r="T65" s="155"/>
      <c r="U65" s="155"/>
    </row>
    <row r="66" customFormat="false" ht="12.75" hidden="false" customHeight="false" outlineLevel="0" collapsed="false">
      <c r="N66" s="120"/>
      <c r="R66" s="155"/>
      <c r="T66" s="155"/>
      <c r="U66" s="155"/>
    </row>
    <row r="67" customFormat="false" ht="12.75" hidden="false" customHeight="false" outlineLevel="0" collapsed="false">
      <c r="N67" s="120"/>
      <c r="R67" s="155"/>
      <c r="T67" s="155"/>
      <c r="U67" s="155"/>
    </row>
    <row r="68" customFormat="false" ht="12.75" hidden="false" customHeight="false" outlineLevel="0" collapsed="false">
      <c r="N68" s="120"/>
      <c r="R68" s="155"/>
      <c r="T68" s="155"/>
      <c r="U68" s="155"/>
    </row>
    <row r="69" customFormat="false" ht="12.75" hidden="false" customHeight="false" outlineLevel="0" collapsed="false">
      <c r="N69" s="120"/>
      <c r="R69" s="155"/>
      <c r="T69" s="155"/>
      <c r="U69" s="155"/>
    </row>
    <row r="70" customFormat="false" ht="12.75" hidden="false" customHeight="false" outlineLevel="0" collapsed="false">
      <c r="N70" s="120"/>
      <c r="R70" s="155"/>
      <c r="T70" s="155"/>
      <c r="U70" s="155"/>
    </row>
    <row r="71" customFormat="false" ht="12.75" hidden="false" customHeight="false" outlineLevel="0" collapsed="false">
      <c r="N71" s="120"/>
      <c r="R71" s="155"/>
      <c r="T71" s="155"/>
      <c r="U71" s="155"/>
    </row>
    <row r="72" customFormat="false" ht="12.75" hidden="false" customHeight="false" outlineLevel="0" collapsed="false">
      <c r="N72" s="120"/>
      <c r="R72" s="155"/>
      <c r="T72" s="155"/>
      <c r="U72" s="155"/>
    </row>
    <row r="73" customFormat="false" ht="12.75" hidden="false" customHeight="false" outlineLevel="0" collapsed="false">
      <c r="N73" s="120"/>
      <c r="R73" s="155"/>
      <c r="T73" s="155"/>
      <c r="U73" s="155"/>
    </row>
    <row r="74" customFormat="false" ht="12.75" hidden="false" customHeight="false" outlineLevel="0" collapsed="false">
      <c r="N74" s="120"/>
      <c r="R74" s="155"/>
      <c r="T74" s="155"/>
      <c r="U74" s="155"/>
    </row>
    <row r="75" customFormat="false" ht="12.75" hidden="false" customHeight="false" outlineLevel="0" collapsed="false">
      <c r="N75" s="120"/>
      <c r="R75" s="155"/>
      <c r="T75" s="155"/>
      <c r="U75" s="155"/>
    </row>
    <row r="76" customFormat="false" ht="12.75" hidden="false" customHeight="false" outlineLevel="0" collapsed="false">
      <c r="N76" s="120"/>
      <c r="R76" s="155"/>
      <c r="T76" s="155"/>
      <c r="U76" s="155"/>
    </row>
    <row r="77" customFormat="false" ht="12.75" hidden="false" customHeight="false" outlineLevel="0" collapsed="false">
      <c r="N77" s="120"/>
      <c r="R77" s="155"/>
      <c r="T77" s="155"/>
      <c r="U77" s="155"/>
    </row>
    <row r="78" customFormat="false" ht="12.75" hidden="false" customHeight="false" outlineLevel="0" collapsed="false">
      <c r="N78" s="120"/>
      <c r="R78" s="155"/>
      <c r="T78" s="155"/>
      <c r="U78" s="155"/>
    </row>
    <row r="79" customFormat="false" ht="12.75" hidden="false" customHeight="false" outlineLevel="0" collapsed="false">
      <c r="N79" s="120"/>
      <c r="R79" s="155"/>
      <c r="T79" s="155"/>
      <c r="U79" s="155"/>
    </row>
    <row r="80" customFormat="false" ht="12.75" hidden="false" customHeight="false" outlineLevel="0" collapsed="false">
      <c r="N80" s="120"/>
      <c r="R80" s="155"/>
      <c r="T80" s="155"/>
      <c r="U80" s="155"/>
    </row>
    <row r="81" customFormat="false" ht="12.75" hidden="false" customHeight="false" outlineLevel="0" collapsed="false">
      <c r="N81" s="120"/>
      <c r="R81" s="155"/>
      <c r="T81" s="155"/>
      <c r="U81" s="155"/>
    </row>
    <row r="82" customFormat="false" ht="12.75" hidden="false" customHeight="false" outlineLevel="0" collapsed="false">
      <c r="N82" s="120"/>
      <c r="R82" s="155"/>
      <c r="T82" s="155"/>
      <c r="U82" s="155"/>
    </row>
    <row r="83" customFormat="false" ht="12.75" hidden="false" customHeight="false" outlineLevel="0" collapsed="false">
      <c r="N83" s="120"/>
      <c r="R83" s="155"/>
      <c r="T83" s="155"/>
      <c r="U83" s="155"/>
    </row>
    <row r="84" customFormat="false" ht="12.75" hidden="false" customHeight="false" outlineLevel="0" collapsed="false">
      <c r="N84" s="120"/>
      <c r="R84" s="155"/>
      <c r="T84" s="155"/>
      <c r="U84" s="155"/>
    </row>
    <row r="85" customFormat="false" ht="12.75" hidden="false" customHeight="false" outlineLevel="0" collapsed="false">
      <c r="N85" s="120"/>
      <c r="R85" s="155"/>
      <c r="T85" s="155"/>
      <c r="U85" s="155"/>
    </row>
    <row r="86" customFormat="false" ht="12.75" hidden="false" customHeight="false" outlineLevel="0" collapsed="false">
      <c r="N86" s="120"/>
      <c r="R86" s="155"/>
      <c r="T86" s="155"/>
      <c r="U86" s="155"/>
    </row>
    <row r="87" customFormat="false" ht="12.75" hidden="false" customHeight="false" outlineLevel="0" collapsed="false">
      <c r="N87" s="120"/>
      <c r="R87" s="155"/>
      <c r="T87" s="155"/>
      <c r="U87" s="155"/>
    </row>
    <row r="88" customFormat="false" ht="12.75" hidden="false" customHeight="false" outlineLevel="0" collapsed="false">
      <c r="N88" s="120"/>
      <c r="R88" s="155"/>
      <c r="T88" s="155"/>
      <c r="U88" s="155"/>
    </row>
    <row r="89" customFormat="false" ht="12.75" hidden="false" customHeight="false" outlineLevel="0" collapsed="false">
      <c r="N89" s="120"/>
      <c r="R89" s="155"/>
      <c r="T89" s="155"/>
      <c r="U89" s="155"/>
    </row>
    <row r="90" customFormat="false" ht="12.75" hidden="false" customHeight="false" outlineLevel="0" collapsed="false">
      <c r="N90" s="120"/>
      <c r="R90" s="155"/>
      <c r="T90" s="155"/>
      <c r="U90" s="155"/>
    </row>
    <row r="91" customFormat="false" ht="12.75" hidden="false" customHeight="false" outlineLevel="0" collapsed="false">
      <c r="N91" s="120"/>
      <c r="R91" s="155"/>
      <c r="T91" s="155"/>
      <c r="U91" s="155"/>
    </row>
    <row r="92" customFormat="false" ht="12.75" hidden="false" customHeight="false" outlineLevel="0" collapsed="false">
      <c r="N92" s="120"/>
      <c r="R92" s="155"/>
      <c r="T92" s="155"/>
      <c r="U92" s="155"/>
    </row>
    <row r="93" customFormat="false" ht="12.75" hidden="false" customHeight="false" outlineLevel="0" collapsed="false">
      <c r="N93" s="120"/>
      <c r="R93" s="155"/>
      <c r="T93" s="155"/>
      <c r="U93" s="155"/>
    </row>
    <row r="94" customFormat="false" ht="12.75" hidden="false" customHeight="false" outlineLevel="0" collapsed="false">
      <c r="N94" s="120"/>
      <c r="R94" s="155"/>
      <c r="T94" s="155"/>
      <c r="U94" s="155"/>
    </row>
    <row r="95" customFormat="false" ht="12.75" hidden="false" customHeight="false" outlineLevel="0" collapsed="false">
      <c r="N95" s="120"/>
      <c r="R95" s="155"/>
      <c r="T95" s="155"/>
      <c r="U95" s="155"/>
    </row>
    <row r="96" customFormat="false" ht="12.75" hidden="false" customHeight="false" outlineLevel="0" collapsed="false">
      <c r="N96" s="120"/>
      <c r="R96" s="155"/>
      <c r="T96" s="155"/>
      <c r="U96" s="155"/>
    </row>
    <row r="97" customFormat="false" ht="12.75" hidden="false" customHeight="false" outlineLevel="0" collapsed="false">
      <c r="N97" s="120"/>
      <c r="R97" s="155"/>
      <c r="T97" s="155"/>
      <c r="U97" s="155"/>
    </row>
    <row r="98" customFormat="false" ht="12.75" hidden="false" customHeight="false" outlineLevel="0" collapsed="false">
      <c r="N98" s="120"/>
      <c r="R98" s="155"/>
      <c r="T98" s="155"/>
      <c r="U98" s="155"/>
    </row>
    <row r="99" customFormat="false" ht="12.75" hidden="false" customHeight="false" outlineLevel="0" collapsed="false">
      <c r="N99" s="120"/>
      <c r="R99" s="155"/>
      <c r="T99" s="155"/>
      <c r="U99" s="155"/>
    </row>
    <row r="100" customFormat="false" ht="12.75" hidden="false" customHeight="false" outlineLevel="0" collapsed="false">
      <c r="N100" s="120"/>
      <c r="R100" s="155"/>
      <c r="T100" s="155"/>
      <c r="U100" s="155"/>
    </row>
    <row r="101" customFormat="false" ht="12.75" hidden="false" customHeight="false" outlineLevel="0" collapsed="false">
      <c r="N101" s="120"/>
      <c r="R101" s="155"/>
      <c r="T101" s="155"/>
      <c r="U101" s="155"/>
    </row>
    <row r="102" customFormat="false" ht="12.75" hidden="false" customHeight="false" outlineLevel="0" collapsed="false">
      <c r="N102" s="120"/>
      <c r="R102" s="155"/>
      <c r="T102" s="155"/>
      <c r="U102" s="155"/>
    </row>
    <row r="103" customFormat="false" ht="12.75" hidden="false" customHeight="false" outlineLevel="0" collapsed="false">
      <c r="N103" s="120"/>
      <c r="R103" s="155"/>
      <c r="T103" s="155"/>
      <c r="U103" s="155"/>
    </row>
    <row r="104" customFormat="false" ht="12.75" hidden="false" customHeight="false" outlineLevel="0" collapsed="false">
      <c r="R104" s="155"/>
      <c r="T104" s="155"/>
      <c r="U104" s="155"/>
    </row>
    <row r="105" customFormat="false" ht="12.75" hidden="false" customHeight="false" outlineLevel="0" collapsed="false">
      <c r="R105" s="155"/>
      <c r="T105" s="155"/>
      <c r="U105" s="155"/>
    </row>
    <row r="106" customFormat="false" ht="12.75" hidden="false" customHeight="false" outlineLevel="0" collapsed="false">
      <c r="R106" s="155"/>
      <c r="T106" s="155"/>
      <c r="U106" s="155"/>
    </row>
    <row r="107" customFormat="false" ht="12.75" hidden="false" customHeight="false" outlineLevel="0" collapsed="false">
      <c r="R107" s="155"/>
      <c r="T107" s="155"/>
      <c r="U107" s="155"/>
    </row>
    <row r="108" customFormat="false" ht="12.75" hidden="false" customHeight="false" outlineLevel="0" collapsed="false">
      <c r="R108" s="155"/>
      <c r="T108" s="155"/>
      <c r="U108" s="155"/>
    </row>
    <row r="109" customFormat="false" ht="12.75" hidden="false" customHeight="false" outlineLevel="0" collapsed="false">
      <c r="R109" s="155"/>
      <c r="T109" s="155"/>
      <c r="U109" s="155"/>
    </row>
    <row r="110" customFormat="false" ht="12.75" hidden="false" customHeight="false" outlineLevel="0" collapsed="false">
      <c r="R110" s="155"/>
      <c r="T110" s="155"/>
      <c r="U110" s="155"/>
    </row>
    <row r="111" customFormat="false" ht="12.75" hidden="false" customHeight="false" outlineLevel="0" collapsed="false">
      <c r="R111" s="155"/>
      <c r="T111" s="155"/>
      <c r="U111" s="155"/>
    </row>
    <row r="112" customFormat="false" ht="12.75" hidden="false" customHeight="false" outlineLevel="0" collapsed="false">
      <c r="R112" s="155"/>
      <c r="T112" s="155"/>
      <c r="U112" s="155"/>
    </row>
    <row r="113" customFormat="false" ht="12.75" hidden="false" customHeight="false" outlineLevel="0" collapsed="false">
      <c r="R113" s="155"/>
      <c r="T113" s="155"/>
      <c r="U113" s="155"/>
    </row>
    <row r="114" customFormat="false" ht="12.75" hidden="false" customHeight="false" outlineLevel="0" collapsed="false">
      <c r="R114" s="155"/>
      <c r="T114" s="155"/>
      <c r="U114" s="155"/>
    </row>
    <row r="115" customFormat="false" ht="12.75" hidden="false" customHeight="false" outlineLevel="0" collapsed="false">
      <c r="R115" s="155"/>
      <c r="T115" s="155"/>
      <c r="U115" s="155"/>
    </row>
    <row r="116" customFormat="false" ht="12.75" hidden="false" customHeight="false" outlineLevel="0" collapsed="false">
      <c r="R116" s="155"/>
      <c r="T116" s="155"/>
      <c r="U116" s="155"/>
    </row>
    <row r="117" customFormat="false" ht="12.75" hidden="false" customHeight="false" outlineLevel="0" collapsed="false">
      <c r="R117" s="155"/>
      <c r="T117" s="155"/>
      <c r="U117" s="155"/>
    </row>
    <row r="118" customFormat="false" ht="12.75" hidden="false" customHeight="false" outlineLevel="0" collapsed="false">
      <c r="R118" s="155"/>
      <c r="T118" s="155"/>
      <c r="U118" s="155"/>
    </row>
    <row r="119" customFormat="false" ht="12.75" hidden="false" customHeight="false" outlineLevel="0" collapsed="false">
      <c r="R119" s="155"/>
      <c r="T119" s="155"/>
      <c r="U119" s="155"/>
    </row>
    <row r="120" customFormat="false" ht="12.75" hidden="false" customHeight="false" outlineLevel="0" collapsed="false">
      <c r="R120" s="155"/>
      <c r="T120" s="155"/>
      <c r="U120" s="155"/>
    </row>
    <row r="121" customFormat="false" ht="12.75" hidden="false" customHeight="false" outlineLevel="0" collapsed="false">
      <c r="R121" s="155"/>
      <c r="T121" s="155"/>
      <c r="U121" s="155"/>
    </row>
    <row r="122" customFormat="false" ht="12.75" hidden="false" customHeight="false" outlineLevel="0" collapsed="false">
      <c r="R122" s="155"/>
      <c r="T122" s="155"/>
      <c r="U122" s="155"/>
    </row>
    <row r="123" customFormat="false" ht="12.75" hidden="false" customHeight="false" outlineLevel="0" collapsed="false">
      <c r="R123" s="155"/>
      <c r="T123" s="155"/>
      <c r="U123" s="155"/>
    </row>
    <row r="124" customFormat="false" ht="12.75" hidden="false" customHeight="false" outlineLevel="0" collapsed="false">
      <c r="R124" s="155"/>
      <c r="T124" s="155"/>
      <c r="U124" s="155"/>
    </row>
    <row r="125" customFormat="false" ht="12.75" hidden="false" customHeight="false" outlineLevel="0" collapsed="false">
      <c r="R125" s="155"/>
      <c r="T125" s="155"/>
      <c r="U125" s="155"/>
    </row>
    <row r="126" customFormat="false" ht="12.75" hidden="false" customHeight="false" outlineLevel="0" collapsed="false">
      <c r="R126" s="155"/>
      <c r="T126" s="155"/>
      <c r="U126" s="155"/>
    </row>
    <row r="127" customFormat="false" ht="12.75" hidden="false" customHeight="false" outlineLevel="0" collapsed="false">
      <c r="R127" s="155"/>
      <c r="T127" s="155"/>
      <c r="U127" s="155"/>
    </row>
    <row r="128" customFormat="false" ht="12.75" hidden="false" customHeight="false" outlineLevel="0" collapsed="false">
      <c r="R128" s="155"/>
      <c r="T128" s="155"/>
      <c r="U128" s="155"/>
    </row>
    <row r="129" customFormat="false" ht="12.75" hidden="false" customHeight="false" outlineLevel="0" collapsed="false">
      <c r="R129" s="155"/>
      <c r="T129" s="155"/>
      <c r="U129" s="155"/>
    </row>
    <row r="130" customFormat="false" ht="12.75" hidden="false" customHeight="false" outlineLevel="0" collapsed="false">
      <c r="R130" s="155"/>
      <c r="T130" s="155"/>
      <c r="U130" s="155"/>
    </row>
    <row r="131" customFormat="false" ht="12.75" hidden="false" customHeight="false" outlineLevel="0" collapsed="false">
      <c r="R131" s="155"/>
      <c r="T131" s="155"/>
      <c r="U131" s="155"/>
    </row>
    <row r="132" customFormat="false" ht="12.75" hidden="false" customHeight="false" outlineLevel="0" collapsed="false">
      <c r="R132" s="155"/>
      <c r="T132" s="155"/>
      <c r="U132" s="155"/>
    </row>
    <row r="133" customFormat="false" ht="12.75" hidden="false" customHeight="false" outlineLevel="0" collapsed="false">
      <c r="R133" s="155"/>
      <c r="T133" s="155"/>
      <c r="U133" s="155"/>
    </row>
    <row r="134" customFormat="false" ht="12.75" hidden="false" customHeight="false" outlineLevel="0" collapsed="false">
      <c r="R134" s="155"/>
      <c r="T134" s="155"/>
      <c r="U134" s="155"/>
    </row>
    <row r="135" customFormat="false" ht="12.75" hidden="false" customHeight="false" outlineLevel="0" collapsed="false">
      <c r="R135" s="155"/>
      <c r="T135" s="155"/>
      <c r="U135" s="155"/>
    </row>
    <row r="136" customFormat="false" ht="12.75" hidden="false" customHeight="false" outlineLevel="0" collapsed="false">
      <c r="R136" s="155"/>
      <c r="T136" s="155"/>
      <c r="U136" s="155"/>
    </row>
    <row r="137" customFormat="false" ht="12.75" hidden="false" customHeight="false" outlineLevel="0" collapsed="false">
      <c r="R137" s="155"/>
      <c r="T137" s="155"/>
      <c r="U137" s="155"/>
    </row>
    <row r="138" customFormat="false" ht="12.75" hidden="false" customHeight="false" outlineLevel="0" collapsed="false">
      <c r="R138" s="155"/>
      <c r="T138" s="155"/>
      <c r="U138" s="155"/>
    </row>
    <row r="139" customFormat="false" ht="12.75" hidden="false" customHeight="false" outlineLevel="0" collapsed="false">
      <c r="R139" s="155"/>
      <c r="T139" s="155"/>
      <c r="U139" s="155"/>
    </row>
    <row r="140" customFormat="false" ht="12.75" hidden="false" customHeight="false" outlineLevel="0" collapsed="false">
      <c r="R140" s="155"/>
      <c r="T140" s="155"/>
      <c r="U140" s="155"/>
    </row>
    <row r="141" customFormat="false" ht="12.75" hidden="false" customHeight="false" outlineLevel="0" collapsed="false">
      <c r="R141" s="155"/>
      <c r="T141" s="155"/>
      <c r="U141" s="155"/>
    </row>
    <row r="142" customFormat="false" ht="12.75" hidden="false" customHeight="false" outlineLevel="0" collapsed="false">
      <c r="R142" s="155"/>
      <c r="T142" s="155"/>
      <c r="U142" s="155"/>
    </row>
    <row r="143" customFormat="false" ht="12.75" hidden="false" customHeight="false" outlineLevel="0" collapsed="false">
      <c r="R143" s="155"/>
      <c r="T143" s="155"/>
      <c r="U143" s="155"/>
    </row>
    <row r="144" customFormat="false" ht="12.75" hidden="false" customHeight="false" outlineLevel="0" collapsed="false">
      <c r="R144" s="155"/>
      <c r="T144" s="155"/>
      <c r="U144" s="155"/>
    </row>
    <row r="145" customFormat="false" ht="12.75" hidden="false" customHeight="false" outlineLevel="0" collapsed="false">
      <c r="R145" s="155"/>
      <c r="T145" s="155"/>
      <c r="U145" s="155"/>
    </row>
    <row r="146" customFormat="false" ht="12.75" hidden="false" customHeight="false" outlineLevel="0" collapsed="false">
      <c r="R146" s="155"/>
      <c r="T146" s="155"/>
      <c r="U146" s="155"/>
    </row>
    <row r="147" customFormat="false" ht="12.75" hidden="false" customHeight="false" outlineLevel="0" collapsed="false">
      <c r="R147" s="155"/>
      <c r="T147" s="155"/>
      <c r="U147" s="155"/>
    </row>
    <row r="148" customFormat="false" ht="12.75" hidden="false" customHeight="false" outlineLevel="0" collapsed="false">
      <c r="R148" s="155"/>
      <c r="T148" s="155"/>
      <c r="U148" s="155"/>
    </row>
    <row r="149" customFormat="false" ht="12.75" hidden="false" customHeight="false" outlineLevel="0" collapsed="false">
      <c r="R149" s="155"/>
      <c r="T149" s="155"/>
      <c r="U149" s="155"/>
    </row>
    <row r="150" customFormat="false" ht="12.75" hidden="false" customHeight="false" outlineLevel="0" collapsed="false">
      <c r="R150" s="155"/>
      <c r="T150" s="155"/>
      <c r="U150" s="155"/>
    </row>
    <row r="151" customFormat="false" ht="12.75" hidden="false" customHeight="false" outlineLevel="0" collapsed="false">
      <c r="R151" s="155"/>
      <c r="T151" s="155"/>
      <c r="U151" s="155"/>
    </row>
    <row r="152" customFormat="false" ht="12.75" hidden="false" customHeight="false" outlineLevel="0" collapsed="false">
      <c r="R152" s="155"/>
      <c r="T152" s="155"/>
      <c r="U152" s="155"/>
    </row>
    <row r="153" customFormat="false" ht="12.75" hidden="false" customHeight="false" outlineLevel="0" collapsed="false">
      <c r="R153" s="155"/>
      <c r="T153" s="155"/>
      <c r="U153" s="155"/>
    </row>
    <row r="154" customFormat="false" ht="12.75" hidden="false" customHeight="false" outlineLevel="0" collapsed="false">
      <c r="R154" s="155"/>
      <c r="T154" s="155"/>
      <c r="U154" s="155"/>
    </row>
    <row r="155" customFormat="false" ht="12.75" hidden="false" customHeight="false" outlineLevel="0" collapsed="false">
      <c r="R155" s="155"/>
      <c r="T155" s="155"/>
      <c r="U155" s="155"/>
    </row>
    <row r="156" customFormat="false" ht="12.75" hidden="false" customHeight="false" outlineLevel="0" collapsed="false">
      <c r="R156" s="155"/>
      <c r="T156" s="155"/>
      <c r="U156" s="155"/>
    </row>
    <row r="157" customFormat="false" ht="12.75" hidden="false" customHeight="false" outlineLevel="0" collapsed="false">
      <c r="R157" s="155"/>
      <c r="T157" s="155"/>
      <c r="U157" s="155"/>
    </row>
    <row r="158" customFormat="false" ht="12.75" hidden="false" customHeight="false" outlineLevel="0" collapsed="false">
      <c r="R158" s="155"/>
      <c r="T158" s="155"/>
      <c r="U158" s="155"/>
    </row>
    <row r="159" customFormat="false" ht="12.75" hidden="false" customHeight="false" outlineLevel="0" collapsed="false">
      <c r="R159" s="155"/>
      <c r="T159" s="155"/>
      <c r="U159" s="155"/>
    </row>
    <row r="160" customFormat="false" ht="12.75" hidden="false" customHeight="false" outlineLevel="0" collapsed="false">
      <c r="R160" s="155"/>
      <c r="T160" s="155"/>
      <c r="U160" s="155"/>
    </row>
    <row r="161" customFormat="false" ht="12.75" hidden="false" customHeight="false" outlineLevel="0" collapsed="false">
      <c r="R161" s="155"/>
      <c r="T161" s="155"/>
      <c r="U161" s="155"/>
    </row>
    <row r="162" customFormat="false" ht="12.75" hidden="false" customHeight="false" outlineLevel="0" collapsed="false">
      <c r="R162" s="155"/>
      <c r="T162" s="155"/>
      <c r="U162" s="155"/>
    </row>
    <row r="163" customFormat="false" ht="12.75" hidden="false" customHeight="false" outlineLevel="0" collapsed="false">
      <c r="R163" s="155"/>
      <c r="T163" s="155"/>
      <c r="U163" s="155"/>
    </row>
    <row r="164" customFormat="false" ht="12.75" hidden="false" customHeight="false" outlineLevel="0" collapsed="false">
      <c r="R164" s="155"/>
      <c r="T164" s="155"/>
      <c r="U164" s="155"/>
    </row>
    <row r="165" customFormat="false" ht="12.75" hidden="false" customHeight="false" outlineLevel="0" collapsed="false">
      <c r="R165" s="155"/>
      <c r="T165" s="155"/>
      <c r="U165" s="155"/>
    </row>
    <row r="166" customFormat="false" ht="12.75" hidden="false" customHeight="false" outlineLevel="0" collapsed="false">
      <c r="R166" s="155"/>
      <c r="T166" s="155"/>
      <c r="U166" s="155"/>
    </row>
    <row r="167" customFormat="false" ht="12.75" hidden="false" customHeight="false" outlineLevel="0" collapsed="false">
      <c r="R167" s="155"/>
      <c r="T167" s="155"/>
      <c r="U167" s="155"/>
    </row>
    <row r="168" customFormat="false" ht="12.75" hidden="false" customHeight="false" outlineLevel="0" collapsed="false">
      <c r="R168" s="155"/>
      <c r="T168" s="155"/>
      <c r="U168" s="155"/>
    </row>
    <row r="169" customFormat="false" ht="12.75" hidden="false" customHeight="false" outlineLevel="0" collapsed="false">
      <c r="R169" s="155"/>
      <c r="T169" s="155"/>
      <c r="U169" s="155"/>
    </row>
    <row r="170" customFormat="false" ht="12.75" hidden="false" customHeight="false" outlineLevel="0" collapsed="false">
      <c r="R170" s="155"/>
      <c r="T170" s="155"/>
      <c r="U170" s="155"/>
    </row>
    <row r="171" customFormat="false" ht="12.75" hidden="false" customHeight="false" outlineLevel="0" collapsed="false">
      <c r="R171" s="155"/>
      <c r="T171" s="155"/>
      <c r="U171" s="155"/>
    </row>
    <row r="172" customFormat="false" ht="12.75" hidden="false" customHeight="false" outlineLevel="0" collapsed="false">
      <c r="R172" s="155"/>
      <c r="T172" s="155"/>
      <c r="U172" s="155"/>
    </row>
    <row r="173" customFormat="false" ht="12.75" hidden="false" customHeight="false" outlineLevel="0" collapsed="false">
      <c r="R173" s="155"/>
      <c r="T173" s="155"/>
      <c r="U173" s="155"/>
    </row>
    <row r="174" customFormat="false" ht="12.75" hidden="false" customHeight="false" outlineLevel="0" collapsed="false">
      <c r="R174" s="155"/>
      <c r="T174" s="155"/>
      <c r="U174" s="155"/>
    </row>
    <row r="175" customFormat="false" ht="12.75" hidden="false" customHeight="false" outlineLevel="0" collapsed="false">
      <c r="R175" s="155"/>
      <c r="T175" s="155"/>
      <c r="U175" s="155"/>
    </row>
    <row r="176" customFormat="false" ht="12.75" hidden="false" customHeight="false" outlineLevel="0" collapsed="false">
      <c r="R176" s="155"/>
      <c r="T176" s="155"/>
      <c r="U176" s="155"/>
    </row>
    <row r="177" customFormat="false" ht="12.75" hidden="false" customHeight="false" outlineLevel="0" collapsed="false">
      <c r="R177" s="155"/>
      <c r="T177" s="155"/>
      <c r="U177" s="155"/>
    </row>
    <row r="178" customFormat="false" ht="12.75" hidden="false" customHeight="false" outlineLevel="0" collapsed="false">
      <c r="R178" s="155"/>
      <c r="T178" s="155"/>
      <c r="U178" s="155"/>
    </row>
    <row r="179" customFormat="false" ht="12.75" hidden="false" customHeight="false" outlineLevel="0" collapsed="false">
      <c r="R179" s="155"/>
      <c r="T179" s="155"/>
      <c r="U179" s="155"/>
    </row>
    <row r="180" customFormat="false" ht="12.75" hidden="false" customHeight="false" outlineLevel="0" collapsed="false">
      <c r="R180" s="155"/>
      <c r="T180" s="155"/>
      <c r="U180" s="155"/>
    </row>
    <row r="181" customFormat="false" ht="12.75" hidden="false" customHeight="false" outlineLevel="0" collapsed="false">
      <c r="R181" s="155"/>
      <c r="T181" s="155"/>
      <c r="U181" s="155"/>
    </row>
    <row r="182" customFormat="false" ht="12.75" hidden="false" customHeight="false" outlineLevel="0" collapsed="false">
      <c r="R182" s="155"/>
      <c r="T182" s="155"/>
      <c r="U182" s="155"/>
    </row>
    <row r="183" customFormat="false" ht="12.75" hidden="false" customHeight="false" outlineLevel="0" collapsed="false">
      <c r="R183" s="155"/>
      <c r="T183" s="155"/>
      <c r="U183" s="155"/>
    </row>
    <row r="184" customFormat="false" ht="12.75" hidden="false" customHeight="false" outlineLevel="0" collapsed="false">
      <c r="R184" s="155"/>
      <c r="T184" s="155"/>
      <c r="U184" s="155"/>
    </row>
    <row r="185" customFormat="false" ht="12.75" hidden="false" customHeight="false" outlineLevel="0" collapsed="false">
      <c r="R185" s="155"/>
      <c r="T185" s="155"/>
      <c r="U185" s="155"/>
    </row>
    <row r="186" customFormat="false" ht="12.75" hidden="false" customHeight="false" outlineLevel="0" collapsed="false">
      <c r="R186" s="155"/>
      <c r="T186" s="155"/>
      <c r="U186" s="155"/>
    </row>
    <row r="187" customFormat="false" ht="12.75" hidden="false" customHeight="false" outlineLevel="0" collapsed="false">
      <c r="R187" s="155"/>
      <c r="T187" s="155"/>
      <c r="U187" s="155"/>
    </row>
    <row r="188" customFormat="false" ht="12.75" hidden="false" customHeight="false" outlineLevel="0" collapsed="false">
      <c r="R188" s="155"/>
      <c r="T188" s="155"/>
      <c r="U188" s="155"/>
    </row>
    <row r="189" customFormat="false" ht="12.75" hidden="false" customHeight="false" outlineLevel="0" collapsed="false">
      <c r="R189" s="155"/>
      <c r="T189" s="155"/>
      <c r="U189" s="155"/>
    </row>
    <row r="190" customFormat="false" ht="12.75" hidden="false" customHeight="false" outlineLevel="0" collapsed="false">
      <c r="R190" s="155"/>
      <c r="T190" s="155"/>
      <c r="U190" s="155"/>
    </row>
    <row r="191" customFormat="false" ht="12.75" hidden="false" customHeight="false" outlineLevel="0" collapsed="false">
      <c r="R191" s="155"/>
      <c r="T191" s="155"/>
      <c r="U191" s="155"/>
    </row>
    <row r="192" customFormat="false" ht="12.75" hidden="false" customHeight="false" outlineLevel="0" collapsed="false">
      <c r="R192" s="155"/>
      <c r="T192" s="155"/>
      <c r="U192" s="155"/>
    </row>
    <row r="193" customFormat="false" ht="12.75" hidden="false" customHeight="false" outlineLevel="0" collapsed="false">
      <c r="R193" s="155"/>
      <c r="T193" s="155"/>
      <c r="U193" s="155"/>
    </row>
    <row r="194" customFormat="false" ht="12.75" hidden="false" customHeight="false" outlineLevel="0" collapsed="false">
      <c r="R194" s="155"/>
      <c r="T194" s="155"/>
      <c r="U194" s="155"/>
    </row>
    <row r="195" customFormat="false" ht="12.75" hidden="false" customHeight="false" outlineLevel="0" collapsed="false">
      <c r="R195" s="155"/>
      <c r="T195" s="155"/>
      <c r="U195" s="155"/>
    </row>
    <row r="196" customFormat="false" ht="12.75" hidden="false" customHeight="false" outlineLevel="0" collapsed="false">
      <c r="R196" s="155"/>
      <c r="T196" s="155"/>
      <c r="U196" s="155"/>
    </row>
    <row r="197" customFormat="false" ht="12.75" hidden="false" customHeight="false" outlineLevel="0" collapsed="false">
      <c r="R197" s="155"/>
      <c r="T197" s="155"/>
      <c r="U197" s="155"/>
    </row>
    <row r="198" customFormat="false" ht="12.75" hidden="false" customHeight="false" outlineLevel="0" collapsed="false">
      <c r="R198" s="155"/>
      <c r="T198" s="155"/>
      <c r="U198" s="155"/>
    </row>
    <row r="199" customFormat="false" ht="12.75" hidden="false" customHeight="false" outlineLevel="0" collapsed="false">
      <c r="R199" s="155"/>
      <c r="T199" s="155"/>
      <c r="U199" s="155"/>
    </row>
    <row r="200" customFormat="false" ht="12.75" hidden="false" customHeight="false" outlineLevel="0" collapsed="false">
      <c r="R200" s="155"/>
      <c r="T200" s="155"/>
      <c r="U200" s="155"/>
    </row>
    <row r="201" customFormat="false" ht="12.75" hidden="false" customHeight="false" outlineLevel="0" collapsed="false">
      <c r="R201" s="155"/>
      <c r="T201" s="155"/>
      <c r="U201" s="155"/>
    </row>
    <row r="202" customFormat="false" ht="12.75" hidden="false" customHeight="false" outlineLevel="0" collapsed="false">
      <c r="R202" s="155"/>
      <c r="T202" s="155"/>
      <c r="U202" s="155"/>
    </row>
    <row r="203" customFormat="false" ht="12.75" hidden="false" customHeight="false" outlineLevel="0" collapsed="false">
      <c r="R203" s="155"/>
      <c r="T203" s="155"/>
      <c r="U203" s="155"/>
    </row>
    <row r="204" customFormat="false" ht="12.75" hidden="false" customHeight="false" outlineLevel="0" collapsed="false">
      <c r="R204" s="155"/>
      <c r="T204" s="155"/>
      <c r="U204" s="155"/>
    </row>
    <row r="205" customFormat="false" ht="12.75" hidden="false" customHeight="false" outlineLevel="0" collapsed="false">
      <c r="R205" s="155"/>
      <c r="T205" s="155"/>
      <c r="U205" s="155"/>
    </row>
    <row r="206" customFormat="false" ht="12.75" hidden="false" customHeight="false" outlineLevel="0" collapsed="false">
      <c r="R206" s="155"/>
      <c r="T206" s="155"/>
      <c r="U206" s="155"/>
    </row>
    <row r="207" customFormat="false" ht="12.75" hidden="false" customHeight="false" outlineLevel="0" collapsed="false">
      <c r="R207" s="155"/>
      <c r="T207" s="155"/>
      <c r="U207" s="155"/>
    </row>
    <row r="208" customFormat="false" ht="12.75" hidden="false" customHeight="false" outlineLevel="0" collapsed="false">
      <c r="R208" s="155"/>
      <c r="T208" s="155"/>
      <c r="U208" s="155"/>
    </row>
    <row r="209" customFormat="false" ht="12.75" hidden="false" customHeight="false" outlineLevel="0" collapsed="false">
      <c r="R209" s="155"/>
      <c r="T209" s="155"/>
      <c r="U209" s="155"/>
    </row>
    <row r="210" customFormat="false" ht="12.75" hidden="false" customHeight="false" outlineLevel="0" collapsed="false">
      <c r="R210" s="155"/>
      <c r="T210" s="155"/>
      <c r="U210" s="155"/>
    </row>
    <row r="211" customFormat="false" ht="12.75" hidden="false" customHeight="false" outlineLevel="0" collapsed="false">
      <c r="R211" s="155"/>
      <c r="T211" s="155"/>
      <c r="U211" s="155"/>
    </row>
    <row r="212" customFormat="false" ht="12.75" hidden="false" customHeight="false" outlineLevel="0" collapsed="false">
      <c r="R212" s="155"/>
      <c r="T212" s="155"/>
      <c r="U212" s="155"/>
    </row>
    <row r="213" customFormat="false" ht="12.75" hidden="false" customHeight="false" outlineLevel="0" collapsed="false">
      <c r="R213" s="155"/>
      <c r="T213" s="155"/>
      <c r="U213" s="155"/>
    </row>
    <row r="214" customFormat="false" ht="12.75" hidden="false" customHeight="false" outlineLevel="0" collapsed="false">
      <c r="R214" s="155"/>
      <c r="T214" s="155"/>
      <c r="U214" s="155"/>
    </row>
    <row r="215" customFormat="false" ht="12.75" hidden="false" customHeight="false" outlineLevel="0" collapsed="false">
      <c r="R215" s="155"/>
      <c r="T215" s="155"/>
      <c r="U215" s="155"/>
    </row>
    <row r="216" customFormat="false" ht="12.75" hidden="false" customHeight="false" outlineLevel="0" collapsed="false">
      <c r="R216" s="155"/>
      <c r="T216" s="155"/>
      <c r="U216" s="155"/>
    </row>
    <row r="217" customFormat="false" ht="12.75" hidden="false" customHeight="false" outlineLevel="0" collapsed="false">
      <c r="R217" s="155"/>
      <c r="T217" s="155"/>
      <c r="U217" s="155"/>
    </row>
    <row r="218" customFormat="false" ht="12.75" hidden="false" customHeight="false" outlineLevel="0" collapsed="false">
      <c r="R218" s="155"/>
      <c r="T218" s="155"/>
      <c r="U218" s="155"/>
    </row>
    <row r="219" customFormat="false" ht="12.75" hidden="false" customHeight="false" outlineLevel="0" collapsed="false">
      <c r="R219" s="155"/>
      <c r="T219" s="155"/>
      <c r="U219" s="155"/>
    </row>
    <row r="220" customFormat="false" ht="12.75" hidden="false" customHeight="false" outlineLevel="0" collapsed="false">
      <c r="R220" s="155"/>
      <c r="T220" s="155"/>
      <c r="U220" s="155"/>
    </row>
    <row r="221" customFormat="false" ht="12.75" hidden="false" customHeight="false" outlineLevel="0" collapsed="false">
      <c r="R221" s="155"/>
      <c r="T221" s="155"/>
      <c r="U221" s="155"/>
    </row>
    <row r="222" customFormat="false" ht="12.75" hidden="false" customHeight="false" outlineLevel="0" collapsed="false">
      <c r="R222" s="155"/>
      <c r="T222" s="155"/>
      <c r="U222" s="155"/>
    </row>
  </sheetData>
  <conditionalFormatting sqref="N4:N103">
    <cfRule type="duplicateValues" priority="2" aboveAverage="0" equalAverage="0" bottom="0" percent="0" rank="0" text="" dxfId="3"/>
  </conditionalFormatting>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J759"/>
  <sheetViews>
    <sheetView showFormulas="false" showGridLines="true" showRowColHeaders="true" showZeros="true" rightToLeft="false" tabSelected="false" showOutlineSymbols="true" defaultGridColor="true" view="normal" topLeftCell="AJ1" colorId="64" zoomScale="100" zoomScaleNormal="100" zoomScalePageLayoutView="100" workbookViewId="0">
      <selection pane="topLeft" activeCell="AJ4" activeCellId="0" sqref="AJ4"/>
    </sheetView>
  </sheetViews>
  <sheetFormatPr defaultColWidth="10.73046875" defaultRowHeight="12.75" zeroHeight="false" outlineLevelRow="0" outlineLevelCol="0"/>
  <cols>
    <col collapsed="false" customWidth="true" hidden="false" outlineLevel="0" max="1" min="1" style="120" width="32.15"/>
    <col collapsed="false" customWidth="true" hidden="false" outlineLevel="0" max="2" min="2" style="120" width="40"/>
    <col collapsed="false" customWidth="true" hidden="false" outlineLevel="0" max="3" min="3" style="120" width="49.71"/>
    <col collapsed="false" customWidth="false" hidden="false" outlineLevel="0" max="5" min="4" style="120" width="10.72"/>
    <col collapsed="false" customWidth="true" hidden="false" outlineLevel="0" max="6" min="6" style="120" width="15.57"/>
    <col collapsed="false" customWidth="false" hidden="false" outlineLevel="0" max="14" min="7" style="120" width="10.72"/>
    <col collapsed="false" customWidth="true" hidden="false" outlineLevel="0" max="17" min="15" style="0" width="16"/>
    <col collapsed="false" customWidth="true" hidden="false" outlineLevel="0" max="18" min="18" style="0" width="9.13"/>
    <col collapsed="false" customWidth="true" hidden="false" outlineLevel="0" max="19" min="19" style="0" width="11.86"/>
    <col collapsed="false" customWidth="true" hidden="false" outlineLevel="0" max="20" min="20" style="0" width="12.29"/>
    <col collapsed="false" customWidth="true" hidden="false" outlineLevel="0" max="29" min="21" style="0" width="9.13"/>
    <col collapsed="false" customWidth="true" hidden="false" outlineLevel="0" max="30" min="30" style="0" width="11.57"/>
    <col collapsed="false" customWidth="true" hidden="false" outlineLevel="0" max="36" min="31" style="0" width="9.13"/>
    <col collapsed="false" customWidth="true" hidden="false" outlineLevel="0" max="37" min="37" style="204" width="18.29"/>
    <col collapsed="false" customWidth="true" hidden="false" outlineLevel="0" max="40" min="38" style="204" width="15.88"/>
    <col collapsed="false" customWidth="true" hidden="false" outlineLevel="0" max="45" min="41" style="204" width="16.29"/>
    <col collapsed="false" customWidth="true" hidden="false" outlineLevel="0" max="46" min="46" style="204" width="19.43"/>
    <col collapsed="false" customWidth="true" hidden="false" outlineLevel="0" max="48" min="47" style="204" width="16.29"/>
    <col collapsed="false" customWidth="true" hidden="false" outlineLevel="0" max="49" min="49" style="228" width="17"/>
    <col collapsed="false" customWidth="true" hidden="false" outlineLevel="0" max="50" min="50" style="228" width="19.43"/>
    <col collapsed="false" customWidth="true" hidden="false" outlineLevel="0" max="51" min="51" style="0" width="9.13"/>
    <col collapsed="false" customWidth="true" hidden="false" outlineLevel="0" max="52" min="52" style="230" width="54.57"/>
    <col collapsed="false" customWidth="true" hidden="false" outlineLevel="0" max="53" min="53" style="230" width="41.71"/>
    <col collapsed="false" customWidth="true" hidden="false" outlineLevel="0" max="54" min="54" style="0" width="67.29"/>
    <col collapsed="false" customWidth="true" hidden="false" outlineLevel="0" max="62" min="55" style="0" width="9.13"/>
    <col collapsed="false" customWidth="false" hidden="false" outlineLevel="0" max="1024" min="63" style="120" width="10.72"/>
  </cols>
  <sheetData>
    <row r="1" s="172" customFormat="true" ht="96" hidden="false" customHeight="false" outlineLevel="0" collapsed="false">
      <c r="A1" s="124" t="s">
        <v>11456</v>
      </c>
      <c r="B1" s="124" t="s">
        <v>11457</v>
      </c>
      <c r="C1" s="124" t="s">
        <v>12137</v>
      </c>
      <c r="D1" s="125" t="s">
        <v>11462</v>
      </c>
      <c r="E1" s="125" t="s">
        <v>11463</v>
      </c>
      <c r="F1" s="124" t="s">
        <v>12138</v>
      </c>
      <c r="G1" s="124" t="s">
        <v>12139</v>
      </c>
      <c r="H1" s="224" t="s">
        <v>12140</v>
      </c>
      <c r="I1" s="125" t="s">
        <v>11480</v>
      </c>
      <c r="J1" s="125" t="s">
        <v>12141</v>
      </c>
      <c r="K1" s="125" t="s">
        <v>12142</v>
      </c>
      <c r="L1" s="125" t="s">
        <v>12143</v>
      </c>
      <c r="M1" s="125" t="s">
        <v>12144</v>
      </c>
      <c r="N1" s="125" t="s">
        <v>12145</v>
      </c>
      <c r="O1" s="125" t="s">
        <v>12146</v>
      </c>
      <c r="P1" s="125" t="s">
        <v>12147</v>
      </c>
      <c r="Q1" s="125" t="s">
        <v>12148</v>
      </c>
      <c r="R1" s="125" t="s">
        <v>12149</v>
      </c>
      <c r="S1" s="125" t="s">
        <v>12150</v>
      </c>
      <c r="T1" s="125" t="s">
        <v>12151</v>
      </c>
      <c r="U1" s="124" t="s">
        <v>11491</v>
      </c>
      <c r="V1" s="125" t="s">
        <v>12152</v>
      </c>
      <c r="W1" s="124" t="s">
        <v>11492</v>
      </c>
      <c r="X1" s="224" t="s">
        <v>12153</v>
      </c>
      <c r="Y1" s="125" t="s">
        <v>12154</v>
      </c>
      <c r="Z1" s="124" t="s">
        <v>11499</v>
      </c>
      <c r="AA1" s="124" t="s">
        <v>12155</v>
      </c>
      <c r="AB1" s="124" t="s">
        <v>12156</v>
      </c>
      <c r="AC1" s="224" t="s">
        <v>12157</v>
      </c>
      <c r="AD1" s="125" t="s">
        <v>12158</v>
      </c>
      <c r="AE1" s="125" t="s">
        <v>12159</v>
      </c>
      <c r="AF1" s="125" t="s">
        <v>12160</v>
      </c>
      <c r="AG1" s="125" t="s">
        <v>12161</v>
      </c>
      <c r="AH1" s="125" t="s">
        <v>12162</v>
      </c>
      <c r="AI1" s="124" t="s">
        <v>11509</v>
      </c>
      <c r="AJ1" s="126" t="s">
        <v>11510</v>
      </c>
      <c r="AK1" s="127" t="s">
        <v>12163</v>
      </c>
      <c r="AL1" s="127" t="s">
        <v>12163</v>
      </c>
      <c r="AM1" s="127" t="s">
        <v>12164</v>
      </c>
      <c r="AN1" s="127"/>
      <c r="AO1" s="127" t="s">
        <v>12009</v>
      </c>
      <c r="AP1" s="127" t="s">
        <v>11751</v>
      </c>
      <c r="AQ1" s="127" t="s">
        <v>11751</v>
      </c>
      <c r="AR1" s="127" t="s">
        <v>12165</v>
      </c>
      <c r="AS1" s="127" t="s">
        <v>12166</v>
      </c>
      <c r="AT1" s="127" t="s">
        <v>12167</v>
      </c>
      <c r="AU1" s="127" t="s">
        <v>12168</v>
      </c>
      <c r="AV1" s="127" t="s">
        <v>11751</v>
      </c>
      <c r="AW1" s="127"/>
      <c r="AX1" s="127" t="s">
        <v>12169</v>
      </c>
      <c r="AZ1" s="231"/>
      <c r="BA1" s="231"/>
    </row>
    <row r="2" s="175" customFormat="true" ht="33.75" hidden="false" customHeight="true" outlineLevel="0" collapsed="false">
      <c r="A2" s="130" t="s">
        <v>12170</v>
      </c>
      <c r="B2" s="130" t="s">
        <v>11530</v>
      </c>
      <c r="C2" s="130" t="s">
        <v>11531</v>
      </c>
      <c r="D2" s="131" t="s">
        <v>11535</v>
      </c>
      <c r="E2" s="131" t="s">
        <v>11536</v>
      </c>
      <c r="F2" s="130" t="s">
        <v>12171</v>
      </c>
      <c r="G2" s="130" t="s">
        <v>12172</v>
      </c>
      <c r="H2" s="226" t="s">
        <v>563</v>
      </c>
      <c r="I2" s="131" t="s">
        <v>12173</v>
      </c>
      <c r="J2" s="131" t="s">
        <v>12174</v>
      </c>
      <c r="K2" s="131" t="s">
        <v>12175</v>
      </c>
      <c r="L2" s="131" t="s">
        <v>12176</v>
      </c>
      <c r="M2" s="131" t="s">
        <v>12177</v>
      </c>
      <c r="N2" s="131" t="s">
        <v>12178</v>
      </c>
      <c r="O2" s="131" t="s">
        <v>12179</v>
      </c>
      <c r="P2" s="131" t="s">
        <v>12180</v>
      </c>
      <c r="Q2" s="131" t="s">
        <v>12181</v>
      </c>
      <c r="R2" s="131" t="s">
        <v>12182</v>
      </c>
      <c r="S2" s="131" t="s">
        <v>12183</v>
      </c>
      <c r="T2" s="131" t="s">
        <v>12184</v>
      </c>
      <c r="U2" s="130" t="s">
        <v>11564</v>
      </c>
      <c r="V2" s="131" t="s">
        <v>12185</v>
      </c>
      <c r="W2" s="130" t="s">
        <v>11565</v>
      </c>
      <c r="X2" s="226" t="s">
        <v>82</v>
      </c>
      <c r="Y2" s="131" t="s">
        <v>12186</v>
      </c>
      <c r="Z2" s="130" t="s">
        <v>11572</v>
      </c>
      <c r="AA2" s="130" t="s">
        <v>12187</v>
      </c>
      <c r="AB2" s="130" t="s">
        <v>12188</v>
      </c>
      <c r="AC2" s="226" t="s">
        <v>220</v>
      </c>
      <c r="AD2" s="131" t="s">
        <v>12189</v>
      </c>
      <c r="AE2" s="131" t="s">
        <v>12190</v>
      </c>
      <c r="AF2" s="131" t="s">
        <v>12191</v>
      </c>
      <c r="AG2" s="131" t="s">
        <v>12192</v>
      </c>
      <c r="AH2" s="131" t="s">
        <v>12193</v>
      </c>
      <c r="AI2" s="130" t="s">
        <v>11582</v>
      </c>
      <c r="AJ2" s="132"/>
      <c r="AK2" s="135"/>
      <c r="AL2" s="135"/>
      <c r="AM2" s="135"/>
      <c r="AN2" s="135"/>
      <c r="AO2" s="135"/>
      <c r="AP2" s="135"/>
      <c r="AQ2" s="135"/>
      <c r="AR2" s="135"/>
      <c r="AS2" s="135"/>
      <c r="AT2" s="135"/>
      <c r="AU2" s="135"/>
      <c r="AV2" s="135"/>
      <c r="AW2" s="135"/>
      <c r="AX2" s="135"/>
      <c r="AZ2" s="232"/>
      <c r="BA2" s="232"/>
    </row>
    <row r="3" s="182" customFormat="true" ht="50.25" hidden="false" customHeight="true" outlineLevel="0" collapsed="false">
      <c r="A3" s="137" t="s">
        <v>12194</v>
      </c>
      <c r="B3" s="137" t="s">
        <v>12195</v>
      </c>
      <c r="C3" s="137" t="s">
        <v>12196</v>
      </c>
      <c r="D3" s="137" t="n">
        <v>112500</v>
      </c>
      <c r="E3" s="137" t="n">
        <v>112600</v>
      </c>
      <c r="F3" s="137" t="s">
        <v>12197</v>
      </c>
      <c r="G3" s="137" t="s">
        <v>12198</v>
      </c>
      <c r="H3" s="137" t="s">
        <v>12199</v>
      </c>
      <c r="I3" s="137" t="n">
        <v>117690</v>
      </c>
      <c r="J3" s="137" t="n">
        <v>117700</v>
      </c>
      <c r="K3" s="137" t="n">
        <v>116600</v>
      </c>
      <c r="L3" s="137" t="n">
        <v>116700</v>
      </c>
      <c r="M3" s="137" t="n">
        <v>116800</v>
      </c>
      <c r="N3" s="137" t="n">
        <v>117800</v>
      </c>
      <c r="O3" s="137" t="n">
        <v>117900</v>
      </c>
      <c r="P3" s="137" t="n">
        <v>118000</v>
      </c>
      <c r="Q3" s="137" t="n">
        <v>118100</v>
      </c>
      <c r="R3" s="137" t="n">
        <v>118200</v>
      </c>
      <c r="S3" s="137" t="n">
        <v>118300</v>
      </c>
      <c r="T3" s="137" t="n">
        <v>118400</v>
      </c>
      <c r="U3" s="137" t="s">
        <v>12200</v>
      </c>
      <c r="V3" s="137" t="n">
        <v>116900</v>
      </c>
      <c r="W3" s="137" t="s">
        <v>12201</v>
      </c>
      <c r="X3" s="137" t="s">
        <v>12202</v>
      </c>
      <c r="Y3" s="137" t="n">
        <v>112700</v>
      </c>
      <c r="Z3" s="137" t="s">
        <v>12203</v>
      </c>
      <c r="AA3" s="137" t="s">
        <v>12204</v>
      </c>
      <c r="AB3" s="137" t="s">
        <v>12205</v>
      </c>
      <c r="AC3" s="137" t="s">
        <v>12206</v>
      </c>
      <c r="AD3" s="137" t="n">
        <v>118490</v>
      </c>
      <c r="AE3" s="137" t="n">
        <v>118500</v>
      </c>
      <c r="AF3" s="137" t="n">
        <v>118600</v>
      </c>
      <c r="AG3" s="137" t="n">
        <v>118700</v>
      </c>
      <c r="AH3" s="137" t="n">
        <v>118800</v>
      </c>
      <c r="AI3" s="137" t="s">
        <v>12207</v>
      </c>
      <c r="AJ3" s="138"/>
      <c r="AK3" s="233" t="s">
        <v>12138</v>
      </c>
      <c r="AL3" s="234" t="s">
        <v>12139</v>
      </c>
      <c r="AM3" s="234" t="s">
        <v>566</v>
      </c>
      <c r="AN3" s="234" t="s">
        <v>12208</v>
      </c>
      <c r="AO3" s="234" t="s">
        <v>12116</v>
      </c>
      <c r="AP3" s="234" t="s">
        <v>604</v>
      </c>
      <c r="AQ3" s="234" t="s">
        <v>12209</v>
      </c>
      <c r="AR3" s="234"/>
      <c r="AS3" s="234" t="s">
        <v>12210</v>
      </c>
      <c r="AT3" s="234" t="s">
        <v>12211</v>
      </c>
      <c r="AU3" s="234"/>
      <c r="AV3" s="234" t="s">
        <v>12212</v>
      </c>
      <c r="AW3" s="235" t="s">
        <v>12213</v>
      </c>
      <c r="AX3" s="235" t="s">
        <v>12214</v>
      </c>
      <c r="AZ3" s="236"/>
      <c r="BA3" s="236"/>
    </row>
    <row r="4" s="120" customFormat="true" ht="12.75" hidden="false" customHeight="false" outlineLevel="0" collapsed="false">
      <c r="C4" s="230"/>
      <c r="L4" s="160"/>
      <c r="N4" s="237"/>
      <c r="O4" s="237"/>
      <c r="P4" s="238"/>
      <c r="Q4" s="238"/>
      <c r="R4" s="237"/>
      <c r="S4" s="237"/>
      <c r="T4" s="237"/>
      <c r="AK4" s="204" t="n">
        <f aca="false">+IF(Z4=1,IF(F4&gt;0,0,1),0)</f>
        <v>0</v>
      </c>
      <c r="AL4" s="204" t="n">
        <f aca="false">+IF(Z4&lt;3,IF(G4&gt;0,0,1),0)</f>
        <v>1</v>
      </c>
      <c r="AM4" s="204" t="n">
        <f aca="false">+IF(Z4&lt;3,IF(H4&lt;=G4,0,1),0)</f>
        <v>0</v>
      </c>
      <c r="AN4" s="204" t="n">
        <f aca="false">IF(Z4&lt;3,IF(AND(K4&lt;=J4,J4&lt;=I4),0,1),0)</f>
        <v>0</v>
      </c>
      <c r="AO4" s="228" t="n">
        <f aca="false">+IF(Z4&lt;3,IF(AND(U4&gt;0,U4&lt;5),0,1),0)</f>
        <v>1</v>
      </c>
      <c r="AP4" s="228" t="n">
        <f aca="false">IF(Z4&lt;3,IF(V4&gt;0,0,1),0)</f>
        <v>1</v>
      </c>
      <c r="AQ4" s="228" t="n">
        <f aca="false">IF(Z4&lt;3,IF(N4&gt;0,0,1),0)</f>
        <v>1</v>
      </c>
      <c r="AR4" s="228" t="n">
        <f aca="false">IF(Z4&lt;3,IF(AND(P4&lt;=O4,O4&lt;=N4),0,1),0)</f>
        <v>0</v>
      </c>
      <c r="AS4" s="228" t="n">
        <f aca="false">IF(Z4&lt;3,IF(Q4&lt;=N4,0,1),0)</f>
        <v>0</v>
      </c>
      <c r="AT4" s="228" t="n">
        <f aca="false">IF(Z4&lt;3,IF(Q4=0,IF(OR(R4=0,R4=""),0,1),IF(R4&gt;Q4,0,1)),0)</f>
        <v>0</v>
      </c>
      <c r="AU4" s="228" t="n">
        <f aca="false">IF(Z4&lt;3,IF(AND(T4&lt;=S4,S4&lt;=R4),0,1),0)</f>
        <v>0</v>
      </c>
      <c r="AV4" s="228" t="n">
        <f aca="false">IF(Z4&lt;3,IF(Y4&gt;=0,0,1),0)</f>
        <v>0</v>
      </c>
      <c r="AW4" s="239" t="n">
        <f aca="false">SUMIF(Addut_tronchi!A:A,B4,Addut_tronchi!H:H)</f>
        <v>0</v>
      </c>
      <c r="AX4" s="240" t="n">
        <f aca="false">+IF(Z4&lt;3,TRUNC(AW4-G4),0)</f>
        <v>0</v>
      </c>
      <c r="AY4" s="0"/>
      <c r="AZ4" s="241" t="s">
        <v>558</v>
      </c>
      <c r="BA4" s="196" t="str">
        <f aca="false">+IF(SUM(AK:AK)=0,"OK","errore su portata media addotta")</f>
        <v>OK</v>
      </c>
      <c r="BB4" s="0"/>
      <c r="BC4" s="0"/>
      <c r="BD4" s="0"/>
      <c r="BE4" s="0"/>
      <c r="BF4" s="0"/>
      <c r="BG4" s="0"/>
      <c r="BH4" s="0"/>
      <c r="BI4" s="0"/>
      <c r="BJ4" s="0"/>
    </row>
    <row r="5" s="120" customFormat="true" ht="12.75" hidden="false" customHeight="false" outlineLevel="0" collapsed="false">
      <c r="C5" s="230"/>
      <c r="L5" s="160"/>
      <c r="N5" s="146"/>
      <c r="P5" s="0"/>
      <c r="Q5" s="0"/>
      <c r="AK5" s="204"/>
      <c r="AL5" s="204"/>
      <c r="AM5" s="204"/>
      <c r="AN5" s="204"/>
      <c r="AO5" s="228"/>
      <c r="AP5" s="228"/>
      <c r="AQ5" s="228"/>
      <c r="AR5" s="228"/>
      <c r="AS5" s="228"/>
      <c r="AT5" s="228"/>
      <c r="AU5" s="228"/>
      <c r="AV5" s="228"/>
      <c r="AW5" s="239"/>
      <c r="AX5" s="240"/>
      <c r="AY5" s="0"/>
      <c r="AZ5" s="241" t="s">
        <v>12215</v>
      </c>
      <c r="BA5" s="196" t="str">
        <f aca="false">+IF(SUM(AL:AL)=0,"OK","errore su lunghezza totale")</f>
        <v>errore su lunghezza totale</v>
      </c>
      <c r="BB5" s="0"/>
      <c r="BC5" s="0"/>
      <c r="BD5" s="0"/>
      <c r="BE5" s="0"/>
      <c r="BF5" s="0"/>
      <c r="BG5" s="0"/>
      <c r="BH5" s="0"/>
      <c r="BI5" s="0"/>
      <c r="BJ5" s="0"/>
    </row>
    <row r="6" s="120" customFormat="true" ht="12.75" hidden="false" customHeight="false" outlineLevel="0" collapsed="false">
      <c r="C6" s="230"/>
      <c r="L6" s="160"/>
      <c r="N6" s="146"/>
      <c r="P6" s="0"/>
      <c r="Q6" s="0"/>
      <c r="AK6" s="204"/>
      <c r="AL6" s="204"/>
      <c r="AM6" s="204"/>
      <c r="AN6" s="204"/>
      <c r="AO6" s="228"/>
      <c r="AP6" s="228"/>
      <c r="AQ6" s="228"/>
      <c r="AR6" s="228"/>
      <c r="AS6" s="228"/>
      <c r="AT6" s="228"/>
      <c r="AU6" s="228"/>
      <c r="AV6" s="228"/>
      <c r="AW6" s="239"/>
      <c r="AX6" s="240"/>
      <c r="AY6" s="0"/>
      <c r="AZ6" s="241" t="s">
        <v>566</v>
      </c>
      <c r="BA6" s="196" t="str">
        <f aca="false">+IF(SUM(AM:AM)=0,"OK","errore su lunghezza rete telecontrollata")</f>
        <v>OK</v>
      </c>
      <c r="BB6" s="0"/>
      <c r="BC6" s="0"/>
      <c r="BD6" s="0"/>
      <c r="BE6" s="0"/>
      <c r="BF6" s="0"/>
      <c r="BG6" s="0"/>
      <c r="BH6" s="0"/>
      <c r="BI6" s="0"/>
      <c r="BJ6" s="0"/>
    </row>
    <row r="7" s="120" customFormat="true" ht="12.75" hidden="false" customHeight="false" outlineLevel="0" collapsed="false">
      <c r="C7" s="230"/>
      <c r="L7" s="160"/>
      <c r="N7" s="146"/>
      <c r="P7" s="0"/>
      <c r="Q7" s="0"/>
      <c r="AK7" s="204"/>
      <c r="AL7" s="204"/>
      <c r="AM7" s="204"/>
      <c r="AN7" s="204"/>
      <c r="AO7" s="228"/>
      <c r="AP7" s="228"/>
      <c r="AQ7" s="228"/>
      <c r="AR7" s="228"/>
      <c r="AS7" s="228"/>
      <c r="AT7" s="228"/>
      <c r="AU7" s="228"/>
      <c r="AV7" s="228"/>
      <c r="AW7" s="239"/>
      <c r="AX7" s="240"/>
      <c r="AY7" s="0"/>
      <c r="AZ7" s="241" t="s">
        <v>12216</v>
      </c>
      <c r="BA7" s="196" t="str">
        <f aca="false">+IF(SUM(AN:AN)=0,"OK","errore di congruenza dei volumi")</f>
        <v>OK</v>
      </c>
      <c r="BB7" s="0"/>
      <c r="BC7" s="0"/>
      <c r="BD7" s="0"/>
      <c r="BE7" s="0"/>
      <c r="BF7" s="0"/>
      <c r="BG7" s="0"/>
      <c r="BH7" s="0"/>
      <c r="BI7" s="0"/>
      <c r="BJ7" s="0"/>
    </row>
    <row r="8" s="120" customFormat="true" ht="12.75" hidden="false" customHeight="false" outlineLevel="0" collapsed="false">
      <c r="C8" s="230"/>
      <c r="L8" s="160"/>
      <c r="N8" s="146"/>
      <c r="P8" s="0"/>
      <c r="Q8" s="0"/>
      <c r="AK8" s="204"/>
      <c r="AL8" s="204"/>
      <c r="AM8" s="204"/>
      <c r="AN8" s="204"/>
      <c r="AO8" s="228"/>
      <c r="AP8" s="228"/>
      <c r="AQ8" s="228"/>
      <c r="AR8" s="228"/>
      <c r="AS8" s="228"/>
      <c r="AT8" s="228"/>
      <c r="AU8" s="228"/>
      <c r="AV8" s="228"/>
      <c r="AW8" s="239"/>
      <c r="AX8" s="240"/>
      <c r="AY8" s="0"/>
      <c r="AZ8" s="241" t="s">
        <v>12116</v>
      </c>
      <c r="BA8" s="196" t="str">
        <f aca="false">+IF(SUM(AO:AO)=0,"OK","errore su tipo telecontrollo")</f>
        <v>errore su tipo telecontrollo</v>
      </c>
      <c r="BB8" s="0"/>
      <c r="BC8" s="0"/>
      <c r="BD8" s="0"/>
      <c r="BE8" s="0"/>
      <c r="BF8" s="0"/>
      <c r="BG8" s="0"/>
      <c r="BH8" s="0"/>
      <c r="BI8" s="0"/>
      <c r="BJ8" s="0"/>
    </row>
    <row r="9" s="120" customFormat="true" ht="12.75" hidden="false" customHeight="false" outlineLevel="0" collapsed="false">
      <c r="C9" s="230"/>
      <c r="L9" s="160"/>
      <c r="N9" s="146"/>
      <c r="P9" s="0"/>
      <c r="Q9" s="0"/>
      <c r="AK9" s="204"/>
      <c r="AL9" s="204"/>
      <c r="AM9" s="204"/>
      <c r="AN9" s="204"/>
      <c r="AO9" s="228"/>
      <c r="AP9" s="228"/>
      <c r="AQ9" s="228"/>
      <c r="AR9" s="228"/>
      <c r="AS9" s="228"/>
      <c r="AT9" s="228"/>
      <c r="AU9" s="228"/>
      <c r="AV9" s="228"/>
      <c r="AW9" s="239"/>
      <c r="AX9" s="240"/>
      <c r="AY9" s="0"/>
      <c r="AZ9" s="241" t="s">
        <v>604</v>
      </c>
      <c r="BA9" s="196" t="str">
        <f aca="false">+IF(SUM(AP:AP)=0,"OK","errore su utenze dotate di misuratore")</f>
        <v>errore su utenze dotate di misuratore</v>
      </c>
      <c r="BB9" s="0"/>
      <c r="BC9" s="0"/>
      <c r="BD9" s="0"/>
      <c r="BE9" s="0"/>
      <c r="BF9" s="0"/>
      <c r="BG9" s="0"/>
      <c r="BH9" s="0"/>
      <c r="BI9" s="0"/>
      <c r="BJ9" s="0"/>
    </row>
    <row r="10" s="120" customFormat="true" ht="12.75" hidden="false" customHeight="false" outlineLevel="0" collapsed="false">
      <c r="C10" s="230"/>
      <c r="L10" s="160"/>
      <c r="N10" s="146"/>
      <c r="P10" s="0"/>
      <c r="Q10" s="0"/>
      <c r="AK10" s="204"/>
      <c r="AL10" s="204"/>
      <c r="AM10" s="204"/>
      <c r="AN10" s="204"/>
      <c r="AO10" s="228"/>
      <c r="AP10" s="228"/>
      <c r="AQ10" s="228"/>
      <c r="AR10" s="228"/>
      <c r="AS10" s="228"/>
      <c r="AT10" s="228"/>
      <c r="AU10" s="228"/>
      <c r="AV10" s="228"/>
      <c r="AW10" s="239"/>
      <c r="AX10" s="240"/>
      <c r="AY10" s="0"/>
      <c r="AZ10" s="241" t="s">
        <v>12217</v>
      </c>
      <c r="BA10" s="196" t="str">
        <f aca="false">+IF(SUM(AQ:AQ)=0,"OK","errore utenti diretti")</f>
        <v>errore utenti diretti</v>
      </c>
      <c r="BB10" s="0"/>
      <c r="BC10" s="0"/>
      <c r="BD10" s="0"/>
      <c r="BE10" s="0"/>
      <c r="BF10" s="0"/>
      <c r="BG10" s="0"/>
      <c r="BH10" s="0"/>
      <c r="BI10" s="0"/>
      <c r="BJ10" s="0"/>
    </row>
    <row r="11" s="120" customFormat="true" ht="12.75" hidden="false" customHeight="false" outlineLevel="0" collapsed="false">
      <c r="C11" s="230"/>
      <c r="L11" s="160"/>
      <c r="N11" s="146"/>
      <c r="P11" s="0"/>
      <c r="Q11" s="0"/>
      <c r="AK11" s="204"/>
      <c r="AL11" s="204"/>
      <c r="AM11" s="204"/>
      <c r="AN11" s="204"/>
      <c r="AO11" s="228"/>
      <c r="AP11" s="228"/>
      <c r="AQ11" s="228"/>
      <c r="AR11" s="228"/>
      <c r="AS11" s="228"/>
      <c r="AT11" s="228"/>
      <c r="AU11" s="228"/>
      <c r="AV11" s="228"/>
      <c r="AW11" s="239"/>
      <c r="AX11" s="240"/>
      <c r="AY11" s="0"/>
      <c r="AZ11" s="241" t="s">
        <v>12165</v>
      </c>
      <c r="BA11" s="196" t="str">
        <f aca="false">+IF(SUM(AR:AR)=0,"OK","errore utenti diretti")</f>
        <v>OK</v>
      </c>
      <c r="BB11" s="0"/>
      <c r="BC11" s="0"/>
      <c r="BD11" s="0"/>
      <c r="BE11" s="0"/>
      <c r="BF11" s="0"/>
      <c r="BG11" s="0"/>
      <c r="BH11" s="0"/>
      <c r="BI11" s="0"/>
      <c r="BJ11" s="0"/>
    </row>
    <row r="12" s="120" customFormat="true" ht="12.75" hidden="false" customHeight="false" outlineLevel="0" collapsed="false">
      <c r="C12" s="230"/>
      <c r="L12" s="160"/>
      <c r="N12" s="146"/>
      <c r="P12" s="0"/>
      <c r="Q12" s="0"/>
      <c r="AK12" s="204"/>
      <c r="AL12" s="204"/>
      <c r="AM12" s="204"/>
      <c r="AN12" s="204"/>
      <c r="AO12" s="228"/>
      <c r="AP12" s="228"/>
      <c r="AQ12" s="228"/>
      <c r="AR12" s="228"/>
      <c r="AS12" s="228"/>
      <c r="AT12" s="228"/>
      <c r="AU12" s="228"/>
      <c r="AV12" s="228"/>
      <c r="AW12" s="239"/>
      <c r="AX12" s="240"/>
      <c r="AY12" s="0"/>
      <c r="AZ12" s="241" t="s">
        <v>12218</v>
      </c>
      <c r="BA12" s="196" t="str">
        <f aca="false">+IF(SUM(AS:AS)=0,"OK","errore utenze condominiali")</f>
        <v>OK</v>
      </c>
      <c r="BB12" s="0"/>
      <c r="BC12" s="0"/>
      <c r="BD12" s="0"/>
      <c r="BE12" s="0"/>
      <c r="BF12" s="0"/>
      <c r="BG12" s="0"/>
      <c r="BH12" s="0"/>
      <c r="BI12" s="0"/>
      <c r="BJ12" s="0"/>
    </row>
    <row r="13" s="120" customFormat="true" ht="12.75" hidden="false" customHeight="false" outlineLevel="0" collapsed="false">
      <c r="C13" s="230"/>
      <c r="L13" s="160"/>
      <c r="N13" s="146"/>
      <c r="P13" s="0"/>
      <c r="Q13" s="0"/>
      <c r="AK13" s="204"/>
      <c r="AL13" s="204"/>
      <c r="AM13" s="204"/>
      <c r="AN13" s="204"/>
      <c r="AO13" s="228"/>
      <c r="AP13" s="228"/>
      <c r="AQ13" s="228"/>
      <c r="AR13" s="228"/>
      <c r="AS13" s="228"/>
      <c r="AT13" s="228"/>
      <c r="AU13" s="228"/>
      <c r="AV13" s="228"/>
      <c r="AW13" s="239"/>
      <c r="AX13" s="240"/>
      <c r="AY13" s="0"/>
      <c r="AZ13" s="241" t="s">
        <v>12219</v>
      </c>
      <c r="BA13" s="196" t="str">
        <f aca="false">+IF(SUM(AT:AT)=0,"OK","errore su utenze condominiali/utenze indirette")</f>
        <v>OK</v>
      </c>
      <c r="BB13" s="0"/>
      <c r="BC13" s="0"/>
      <c r="BD13" s="0"/>
      <c r="BE13" s="0"/>
      <c r="BF13" s="0"/>
      <c r="BG13" s="0"/>
      <c r="BH13" s="0"/>
      <c r="BI13" s="0"/>
      <c r="BJ13" s="0"/>
    </row>
    <row r="14" s="120" customFormat="true" ht="12.75" hidden="false" customHeight="false" outlineLevel="0" collapsed="false">
      <c r="C14" s="230"/>
      <c r="L14" s="160"/>
      <c r="N14" s="146"/>
      <c r="P14" s="0"/>
      <c r="Q14" s="0"/>
      <c r="AK14" s="204"/>
      <c r="AL14" s="204"/>
      <c r="AM14" s="204"/>
      <c r="AN14" s="204"/>
      <c r="AO14" s="228"/>
      <c r="AP14" s="228"/>
      <c r="AQ14" s="228"/>
      <c r="AR14" s="228"/>
      <c r="AS14" s="228"/>
      <c r="AT14" s="228"/>
      <c r="AU14" s="228"/>
      <c r="AV14" s="228"/>
      <c r="AW14" s="239"/>
      <c r="AX14" s="240"/>
      <c r="AY14" s="0"/>
      <c r="AZ14" s="241" t="s">
        <v>12168</v>
      </c>
      <c r="BA14" s="196" t="str">
        <f aca="false">+IF(SUM(AU:AU)=0,"OK","errore utenti indiretti")</f>
        <v>OK</v>
      </c>
      <c r="BB14" s="0"/>
      <c r="BC14" s="0"/>
      <c r="BD14" s="0"/>
      <c r="BE14" s="0"/>
      <c r="BF14" s="0"/>
      <c r="BG14" s="0"/>
      <c r="BH14" s="0"/>
      <c r="BI14" s="0"/>
      <c r="BJ14" s="0"/>
    </row>
    <row r="15" s="120" customFormat="true" ht="12.75" hidden="false" customHeight="false" outlineLevel="0" collapsed="false">
      <c r="C15" s="230"/>
      <c r="L15" s="160"/>
      <c r="N15" s="146"/>
      <c r="P15" s="0"/>
      <c r="Q15" s="0"/>
      <c r="AK15" s="204"/>
      <c r="AL15" s="204"/>
      <c r="AM15" s="204"/>
      <c r="AN15" s="204"/>
      <c r="AO15" s="228"/>
      <c r="AP15" s="228"/>
      <c r="AQ15" s="228"/>
      <c r="AR15" s="228"/>
      <c r="AS15" s="228"/>
      <c r="AT15" s="228"/>
      <c r="AU15" s="228"/>
      <c r="AV15" s="228"/>
      <c r="AW15" s="239"/>
      <c r="AX15" s="240"/>
      <c r="AY15" s="0"/>
      <c r="AZ15" s="241" t="s">
        <v>12220</v>
      </c>
      <c r="BA15" s="196" t="str">
        <f aca="false">+IF(SUM(AV:AV)=0,"OK","possibile errore su punti di clorazione")</f>
        <v>OK</v>
      </c>
      <c r="BB15" s="0"/>
      <c r="BC15" s="0"/>
      <c r="BD15" s="0"/>
      <c r="BE15" s="0"/>
      <c r="BF15" s="0"/>
      <c r="BG15" s="0"/>
      <c r="BH15" s="0"/>
      <c r="BI15" s="0"/>
      <c r="BJ15" s="0"/>
    </row>
    <row r="16" s="120" customFormat="true" ht="25.5" hidden="false" customHeight="false" outlineLevel="0" collapsed="false">
      <c r="C16" s="230"/>
      <c r="L16" s="160"/>
      <c r="N16" s="146"/>
      <c r="P16" s="0"/>
      <c r="Q16" s="0"/>
      <c r="AK16" s="204"/>
      <c r="AL16" s="204"/>
      <c r="AM16" s="204"/>
      <c r="AN16" s="204"/>
      <c r="AO16" s="228"/>
      <c r="AP16" s="228"/>
      <c r="AQ16" s="228"/>
      <c r="AR16" s="228"/>
      <c r="AS16" s="228"/>
      <c r="AT16" s="228"/>
      <c r="AU16" s="228"/>
      <c r="AV16" s="228"/>
      <c r="AW16" s="239"/>
      <c r="AX16" s="240"/>
      <c r="AY16" s="0"/>
      <c r="AZ16" s="241" t="s">
        <v>12213</v>
      </c>
      <c r="BA16" s="196" t="str">
        <f aca="false">+IF(SUM(AX:AX)=0,"OK","errore su lunghezza adduttrici disaggregate")</f>
        <v>OK</v>
      </c>
      <c r="BB16" s="0"/>
      <c r="BC16" s="0"/>
      <c r="BD16" s="0"/>
      <c r="BE16" s="0"/>
      <c r="BF16" s="0"/>
      <c r="BG16" s="0"/>
      <c r="BH16" s="0"/>
      <c r="BI16" s="0"/>
      <c r="BJ16" s="0"/>
    </row>
    <row r="17" s="120" customFormat="true" ht="29.25" hidden="false" customHeight="true" outlineLevel="0" collapsed="false">
      <c r="C17" s="230"/>
      <c r="L17" s="160"/>
      <c r="N17" s="146"/>
      <c r="P17" s="0"/>
      <c r="Q17" s="0"/>
      <c r="AK17" s="204"/>
      <c r="AL17" s="204"/>
      <c r="AM17" s="204"/>
      <c r="AN17" s="204"/>
      <c r="AO17" s="228"/>
      <c r="AP17" s="228"/>
      <c r="AQ17" s="228"/>
      <c r="AR17" s="228"/>
      <c r="AS17" s="228"/>
      <c r="AT17" s="228"/>
      <c r="AU17" s="228"/>
      <c r="AV17" s="228"/>
      <c r="AW17" s="239"/>
      <c r="AX17" s="240"/>
      <c r="AY17" s="0"/>
      <c r="AZ17" s="242" t="s">
        <v>12221</v>
      </c>
      <c r="BA17" s="243" t="str">
        <f aca="false">+IF((SUM(J:J)-SUM(K:K))&lt;=(SUM(J:J)*0.02),"OK","Attenzione:volumi di tipo A12 superiori al 2% del volume erogato")</f>
        <v>OK</v>
      </c>
      <c r="BB17" s="0"/>
      <c r="BC17" s="0"/>
      <c r="BD17" s="0"/>
      <c r="BE17" s="0"/>
      <c r="BF17" s="0"/>
      <c r="BG17" s="0"/>
      <c r="BH17" s="0"/>
      <c r="BI17" s="0"/>
      <c r="BJ17" s="0"/>
    </row>
    <row r="18" s="120" customFormat="true" ht="12.75" hidden="false" customHeight="false" outlineLevel="0" collapsed="false">
      <c r="C18" s="230"/>
      <c r="L18" s="160"/>
      <c r="N18" s="146"/>
      <c r="P18" s="0"/>
      <c r="Q18" s="0"/>
      <c r="AK18" s="204"/>
      <c r="AL18" s="204"/>
      <c r="AM18" s="204"/>
      <c r="AN18" s="204"/>
      <c r="AO18" s="228"/>
      <c r="AP18" s="228"/>
      <c r="AQ18" s="228"/>
      <c r="AR18" s="228"/>
      <c r="AS18" s="228"/>
      <c r="AT18" s="228"/>
      <c r="AU18" s="228"/>
      <c r="AV18" s="228"/>
      <c r="AW18" s="239"/>
      <c r="AX18" s="240"/>
      <c r="AY18" s="0"/>
      <c r="AZ18" s="230"/>
      <c r="BA18" s="230"/>
      <c r="BB18" s="0"/>
      <c r="BC18" s="0"/>
      <c r="BD18" s="0"/>
      <c r="BE18" s="0"/>
      <c r="BF18" s="0"/>
      <c r="BG18" s="0"/>
      <c r="BH18" s="0"/>
      <c r="BI18" s="0"/>
      <c r="BJ18" s="0"/>
    </row>
    <row r="19" s="120" customFormat="true" ht="12.75" hidden="false" customHeight="false" outlineLevel="0" collapsed="false">
      <c r="C19" s="230"/>
      <c r="L19" s="160"/>
      <c r="N19" s="146"/>
      <c r="P19" s="0"/>
      <c r="Q19" s="0"/>
      <c r="AK19" s="204"/>
      <c r="AL19" s="204"/>
      <c r="AM19" s="204"/>
      <c r="AN19" s="204"/>
      <c r="AO19" s="228"/>
      <c r="AP19" s="228"/>
      <c r="AQ19" s="228"/>
      <c r="AR19" s="228"/>
      <c r="AS19" s="228"/>
      <c r="AT19" s="228"/>
      <c r="AU19" s="228"/>
      <c r="AV19" s="228"/>
      <c r="AW19" s="239"/>
      <c r="AX19" s="240"/>
      <c r="AY19" s="0"/>
      <c r="AZ19" s="230"/>
      <c r="BA19" s="230"/>
      <c r="BB19" s="0"/>
      <c r="BC19" s="0"/>
      <c r="BD19" s="0"/>
      <c r="BE19" s="0"/>
      <c r="BF19" s="0"/>
      <c r="BG19" s="0"/>
      <c r="BH19" s="0"/>
      <c r="BI19" s="0"/>
      <c r="BJ19" s="0"/>
    </row>
    <row r="20" s="120" customFormat="true" ht="12.75" hidden="false" customHeight="false" outlineLevel="0" collapsed="false">
      <c r="C20" s="230"/>
      <c r="L20" s="160"/>
      <c r="N20" s="146"/>
      <c r="P20" s="0"/>
      <c r="Q20" s="0"/>
      <c r="AK20" s="204"/>
      <c r="AL20" s="204"/>
      <c r="AM20" s="204"/>
      <c r="AN20" s="204"/>
      <c r="AO20" s="228"/>
      <c r="AP20" s="228"/>
      <c r="AQ20" s="228"/>
      <c r="AR20" s="228"/>
      <c r="AS20" s="228"/>
      <c r="AT20" s="228"/>
      <c r="AU20" s="228"/>
      <c r="AV20" s="228"/>
      <c r="AW20" s="239"/>
      <c r="AX20" s="240"/>
      <c r="AY20" s="0"/>
      <c r="AZ20" s="230"/>
      <c r="BA20" s="230"/>
      <c r="BB20" s="0"/>
      <c r="BC20" s="0"/>
      <c r="BD20" s="0"/>
      <c r="BE20" s="0"/>
      <c r="BF20" s="0"/>
      <c r="BG20" s="0"/>
      <c r="BH20" s="0"/>
      <c r="BI20" s="0"/>
      <c r="BJ20" s="0"/>
    </row>
    <row r="21" s="120" customFormat="true" ht="12.75" hidden="false" customHeight="false" outlineLevel="0" collapsed="false">
      <c r="C21" s="230"/>
      <c r="L21" s="160"/>
      <c r="N21" s="146"/>
      <c r="P21" s="0"/>
      <c r="Q21" s="0"/>
      <c r="AK21" s="204"/>
      <c r="AL21" s="204"/>
      <c r="AM21" s="204"/>
      <c r="AN21" s="204"/>
      <c r="AO21" s="228"/>
      <c r="AP21" s="228"/>
      <c r="AQ21" s="228"/>
      <c r="AR21" s="228"/>
      <c r="AS21" s="228"/>
      <c r="AT21" s="228"/>
      <c r="AU21" s="228"/>
      <c r="AV21" s="228"/>
      <c r="AW21" s="239"/>
      <c r="AX21" s="240"/>
      <c r="AY21" s="0"/>
      <c r="AZ21" s="230"/>
      <c r="BA21" s="230"/>
      <c r="BB21" s="0"/>
      <c r="BC21" s="0"/>
      <c r="BD21" s="0"/>
      <c r="BE21" s="0"/>
      <c r="BF21" s="0"/>
      <c r="BG21" s="0"/>
      <c r="BH21" s="0"/>
      <c r="BI21" s="0"/>
      <c r="BJ21" s="0"/>
    </row>
    <row r="22" s="120" customFormat="true" ht="12.75" hidden="false" customHeight="false" outlineLevel="0" collapsed="false">
      <c r="C22" s="230"/>
      <c r="P22" s="0"/>
      <c r="Q22" s="0"/>
      <c r="AK22" s="204"/>
      <c r="AL22" s="204"/>
      <c r="AM22" s="204"/>
      <c r="AN22" s="204"/>
      <c r="AO22" s="228"/>
      <c r="AP22" s="228"/>
      <c r="AQ22" s="228"/>
      <c r="AR22" s="228"/>
      <c r="AS22" s="228"/>
      <c r="AT22" s="228"/>
      <c r="AU22" s="228"/>
      <c r="AV22" s="228"/>
      <c r="AW22" s="239"/>
      <c r="AX22" s="240"/>
      <c r="AY22" s="0"/>
      <c r="AZ22" s="230"/>
      <c r="BA22" s="230"/>
      <c r="BB22" s="0"/>
      <c r="BC22" s="0"/>
      <c r="BD22" s="0"/>
      <c r="BE22" s="0"/>
      <c r="BF22" s="0"/>
      <c r="BG22" s="0"/>
      <c r="BH22" s="0"/>
      <c r="BI22" s="0"/>
      <c r="BJ22" s="0"/>
    </row>
    <row r="23" s="120" customFormat="true" ht="12.75" hidden="false" customHeight="false" outlineLevel="0" collapsed="false">
      <c r="C23" s="230"/>
      <c r="P23" s="0"/>
      <c r="Q23" s="0"/>
      <c r="AK23" s="204"/>
      <c r="AL23" s="204"/>
      <c r="AM23" s="204"/>
      <c r="AN23" s="204"/>
      <c r="AO23" s="228"/>
      <c r="AP23" s="228"/>
      <c r="AQ23" s="228"/>
      <c r="AR23" s="228"/>
      <c r="AS23" s="228"/>
      <c r="AT23" s="228"/>
      <c r="AU23" s="228"/>
      <c r="AV23" s="228"/>
      <c r="AW23" s="239"/>
      <c r="AX23" s="240"/>
      <c r="AY23" s="0"/>
      <c r="AZ23" s="230"/>
      <c r="BA23" s="230"/>
      <c r="BB23" s="0"/>
      <c r="BC23" s="0"/>
      <c r="BD23" s="0"/>
      <c r="BE23" s="0"/>
      <c r="BF23" s="0"/>
      <c r="BG23" s="0"/>
      <c r="BH23" s="0"/>
      <c r="BI23" s="0"/>
      <c r="BJ23" s="0"/>
    </row>
    <row r="24" s="120" customFormat="true" ht="12.75" hidden="false" customHeight="false" outlineLevel="0" collapsed="false">
      <c r="C24" s="230"/>
      <c r="P24" s="0"/>
      <c r="Q24" s="0"/>
      <c r="AK24" s="204"/>
      <c r="AL24" s="204"/>
      <c r="AM24" s="204"/>
      <c r="AN24" s="204"/>
      <c r="AO24" s="228"/>
      <c r="AP24" s="228"/>
      <c r="AQ24" s="228"/>
      <c r="AR24" s="228"/>
      <c r="AS24" s="228"/>
      <c r="AT24" s="228"/>
      <c r="AU24" s="228"/>
      <c r="AV24" s="228"/>
      <c r="AW24" s="239"/>
      <c r="AX24" s="240"/>
      <c r="AY24" s="0"/>
      <c r="AZ24" s="230"/>
      <c r="BA24" s="230"/>
      <c r="BB24" s="0"/>
      <c r="BC24" s="0"/>
      <c r="BD24" s="0"/>
      <c r="BE24" s="0"/>
      <c r="BF24" s="0"/>
      <c r="BG24" s="0"/>
      <c r="BH24" s="0"/>
      <c r="BI24" s="0"/>
      <c r="BJ24" s="0"/>
    </row>
    <row r="25" s="120" customFormat="true" ht="12.75" hidden="false" customHeight="false" outlineLevel="0" collapsed="false">
      <c r="C25" s="230"/>
      <c r="L25" s="160"/>
      <c r="N25" s="146"/>
      <c r="P25" s="0"/>
      <c r="Q25" s="0"/>
      <c r="AK25" s="204"/>
      <c r="AL25" s="204"/>
      <c r="AM25" s="204"/>
      <c r="AN25" s="204"/>
      <c r="AO25" s="228"/>
      <c r="AP25" s="228"/>
      <c r="AQ25" s="228"/>
      <c r="AR25" s="228"/>
      <c r="AS25" s="228"/>
      <c r="AT25" s="228"/>
      <c r="AU25" s="228"/>
      <c r="AV25" s="228"/>
      <c r="AW25" s="239"/>
      <c r="AX25" s="240"/>
      <c r="AY25" s="0"/>
      <c r="AZ25" s="230"/>
      <c r="BA25" s="230"/>
      <c r="BB25" s="0"/>
      <c r="BC25" s="0"/>
      <c r="BD25" s="0"/>
      <c r="BE25" s="0"/>
      <c r="BF25" s="0"/>
      <c r="BG25" s="0"/>
      <c r="BH25" s="0"/>
      <c r="BI25" s="0"/>
      <c r="BJ25" s="0"/>
    </row>
    <row r="26" s="120" customFormat="true" ht="12.75" hidden="false" customHeight="false" outlineLevel="0" collapsed="false">
      <c r="C26" s="230"/>
      <c r="L26" s="160"/>
      <c r="N26" s="146"/>
      <c r="P26" s="0"/>
      <c r="Q26" s="0"/>
      <c r="AK26" s="204"/>
      <c r="AL26" s="204"/>
      <c r="AM26" s="204"/>
      <c r="AN26" s="204"/>
      <c r="AO26" s="228"/>
      <c r="AP26" s="228"/>
      <c r="AQ26" s="228"/>
      <c r="AR26" s="228"/>
      <c r="AS26" s="228"/>
      <c r="AT26" s="228"/>
      <c r="AU26" s="228"/>
      <c r="AV26" s="228"/>
      <c r="AW26" s="239"/>
      <c r="AX26" s="240"/>
      <c r="AY26" s="0"/>
      <c r="AZ26" s="230"/>
      <c r="BA26" s="230"/>
      <c r="BB26" s="0"/>
      <c r="BC26" s="0"/>
      <c r="BD26" s="0"/>
      <c r="BE26" s="0"/>
      <c r="BF26" s="0"/>
      <c r="BG26" s="0"/>
      <c r="BH26" s="0"/>
      <c r="BI26" s="0"/>
      <c r="BJ26" s="0"/>
    </row>
    <row r="27" s="120" customFormat="true" ht="12.75" hidden="false" customHeight="false" outlineLevel="0" collapsed="false">
      <c r="C27" s="230"/>
      <c r="L27" s="160"/>
      <c r="N27" s="146"/>
      <c r="P27" s="0"/>
      <c r="Q27" s="0"/>
      <c r="AK27" s="204"/>
      <c r="AL27" s="204"/>
      <c r="AM27" s="204"/>
      <c r="AN27" s="204"/>
      <c r="AO27" s="228"/>
      <c r="AP27" s="228"/>
      <c r="AQ27" s="228"/>
      <c r="AR27" s="228"/>
      <c r="AS27" s="228"/>
      <c r="AT27" s="228"/>
      <c r="AU27" s="228"/>
      <c r="AV27" s="228"/>
      <c r="AW27" s="239"/>
      <c r="AX27" s="240"/>
      <c r="AY27" s="0"/>
      <c r="AZ27" s="230"/>
      <c r="BA27" s="230"/>
      <c r="BB27" s="0"/>
      <c r="BC27" s="0"/>
      <c r="BD27" s="0"/>
      <c r="BE27" s="0"/>
      <c r="BF27" s="0"/>
      <c r="BG27" s="0"/>
      <c r="BH27" s="0"/>
      <c r="BI27" s="0"/>
      <c r="BJ27" s="0"/>
    </row>
    <row r="28" customFormat="false" ht="12.75" hidden="false" customHeight="false" outlineLevel="0" collapsed="false">
      <c r="C28" s="230"/>
      <c r="L28" s="160"/>
      <c r="N28" s="146"/>
      <c r="R28" s="120"/>
      <c r="S28" s="120"/>
      <c r="T28" s="120"/>
      <c r="U28" s="120"/>
      <c r="V28" s="120"/>
      <c r="W28" s="120"/>
      <c r="X28" s="120"/>
      <c r="Y28" s="120"/>
      <c r="Z28" s="120"/>
      <c r="AA28" s="120"/>
      <c r="AB28" s="120"/>
      <c r="AC28" s="120"/>
      <c r="AD28" s="120"/>
      <c r="AE28" s="120"/>
      <c r="AF28" s="120"/>
      <c r="AG28" s="120"/>
      <c r="AH28" s="120"/>
      <c r="AI28" s="120"/>
      <c r="AJ28" s="120"/>
      <c r="AO28" s="228"/>
      <c r="AP28" s="228"/>
      <c r="AQ28" s="228"/>
      <c r="AR28" s="228"/>
      <c r="AS28" s="228"/>
      <c r="AT28" s="228"/>
      <c r="AU28" s="228"/>
      <c r="AV28" s="228"/>
      <c r="AW28" s="239"/>
      <c r="AX28" s="240"/>
    </row>
    <row r="29" s="120" customFormat="true" ht="12.75" hidden="false" customHeight="false" outlineLevel="0" collapsed="false">
      <c r="C29" s="230"/>
      <c r="L29" s="160"/>
      <c r="N29" s="146"/>
      <c r="P29" s="0"/>
      <c r="Q29" s="0"/>
      <c r="AK29" s="204"/>
      <c r="AL29" s="204"/>
      <c r="AM29" s="204"/>
      <c r="AN29" s="204"/>
      <c r="AO29" s="228"/>
      <c r="AP29" s="228"/>
      <c r="AQ29" s="228"/>
      <c r="AR29" s="228"/>
      <c r="AS29" s="228"/>
      <c r="AT29" s="228"/>
      <c r="AU29" s="228"/>
      <c r="AV29" s="228"/>
      <c r="AW29" s="239"/>
      <c r="AX29" s="240"/>
      <c r="AY29" s="0"/>
      <c r="AZ29" s="230"/>
      <c r="BA29" s="230"/>
      <c r="BB29" s="0"/>
      <c r="BC29" s="0"/>
      <c r="BD29" s="0"/>
      <c r="BE29" s="0"/>
      <c r="BF29" s="0"/>
      <c r="BG29" s="0"/>
      <c r="BH29" s="0"/>
      <c r="BI29" s="0"/>
      <c r="BJ29" s="0"/>
    </row>
    <row r="30" customFormat="false" ht="12.75" hidden="false" customHeight="false" outlineLevel="0" collapsed="false">
      <c r="C30" s="230"/>
      <c r="L30" s="160"/>
      <c r="N30" s="146"/>
      <c r="R30" s="120"/>
      <c r="S30" s="120"/>
      <c r="T30" s="120"/>
      <c r="U30" s="120"/>
      <c r="V30" s="120"/>
      <c r="W30" s="120"/>
      <c r="X30" s="120"/>
      <c r="Y30" s="120"/>
      <c r="Z30" s="120"/>
      <c r="AA30" s="120"/>
      <c r="AB30" s="120"/>
      <c r="AC30" s="120"/>
      <c r="AD30" s="120"/>
      <c r="AE30" s="120"/>
      <c r="AF30" s="120"/>
      <c r="AG30" s="120"/>
      <c r="AH30" s="120"/>
      <c r="AI30" s="120"/>
      <c r="AJ30" s="120"/>
      <c r="AO30" s="228"/>
      <c r="AP30" s="228"/>
      <c r="AQ30" s="228"/>
      <c r="AR30" s="228"/>
      <c r="AS30" s="228"/>
      <c r="AT30" s="228"/>
      <c r="AU30" s="228"/>
      <c r="AV30" s="228"/>
      <c r="AW30" s="239"/>
      <c r="AX30" s="240"/>
    </row>
    <row r="31" customFormat="false" ht="12.75" hidden="false" customHeight="false" outlineLevel="0" collapsed="false">
      <c r="C31" s="230"/>
      <c r="L31" s="160"/>
      <c r="N31" s="146"/>
      <c r="R31" s="120"/>
      <c r="S31" s="120"/>
      <c r="T31" s="120"/>
      <c r="U31" s="120"/>
      <c r="V31" s="120"/>
      <c r="W31" s="120"/>
      <c r="X31" s="120"/>
      <c r="Y31" s="120"/>
      <c r="Z31" s="120"/>
      <c r="AA31" s="120"/>
      <c r="AB31" s="120"/>
      <c r="AC31" s="120"/>
      <c r="AD31" s="120"/>
      <c r="AE31" s="120"/>
      <c r="AF31" s="120"/>
      <c r="AG31" s="120"/>
      <c r="AH31" s="120"/>
      <c r="AI31" s="120"/>
      <c r="AJ31" s="120"/>
      <c r="AO31" s="228"/>
      <c r="AP31" s="228"/>
      <c r="AQ31" s="228"/>
      <c r="AR31" s="228"/>
      <c r="AS31" s="228"/>
      <c r="AT31" s="228"/>
      <c r="AU31" s="228"/>
      <c r="AV31" s="228"/>
      <c r="AW31" s="239"/>
      <c r="AX31" s="240"/>
    </row>
    <row r="32" s="120" customFormat="true" ht="12.75" hidden="false" customHeight="false" outlineLevel="0" collapsed="false">
      <c r="C32" s="230"/>
      <c r="L32" s="160"/>
      <c r="N32" s="146"/>
      <c r="P32" s="0"/>
      <c r="Q32" s="0"/>
      <c r="AK32" s="204"/>
      <c r="AL32" s="204"/>
      <c r="AM32" s="204"/>
      <c r="AN32" s="204"/>
      <c r="AO32" s="228"/>
      <c r="AP32" s="228"/>
      <c r="AQ32" s="228"/>
      <c r="AR32" s="228"/>
      <c r="AS32" s="228"/>
      <c r="AT32" s="228"/>
      <c r="AU32" s="228"/>
      <c r="AV32" s="228"/>
      <c r="AW32" s="239"/>
      <c r="AX32" s="240"/>
      <c r="AY32" s="0"/>
      <c r="AZ32" s="230"/>
      <c r="BA32" s="230"/>
      <c r="BB32" s="0"/>
      <c r="BC32" s="0"/>
      <c r="BD32" s="0"/>
      <c r="BE32" s="0"/>
      <c r="BF32" s="0"/>
      <c r="BG32" s="0"/>
      <c r="BH32" s="0"/>
      <c r="BI32" s="0"/>
      <c r="BJ32" s="0"/>
    </row>
    <row r="33" s="120" customFormat="true" ht="12.75" hidden="false" customHeight="false" outlineLevel="0" collapsed="false">
      <c r="C33" s="230"/>
      <c r="L33" s="160"/>
      <c r="N33" s="146"/>
      <c r="P33" s="0"/>
      <c r="Q33" s="0"/>
      <c r="AK33" s="204"/>
      <c r="AL33" s="204"/>
      <c r="AM33" s="204"/>
      <c r="AN33" s="204"/>
      <c r="AO33" s="228"/>
      <c r="AP33" s="228"/>
      <c r="AQ33" s="228"/>
      <c r="AR33" s="228"/>
      <c r="AS33" s="228"/>
      <c r="AT33" s="228"/>
      <c r="AU33" s="228"/>
      <c r="AV33" s="228"/>
      <c r="AW33" s="239"/>
      <c r="AX33" s="240"/>
      <c r="AY33" s="0"/>
      <c r="AZ33" s="230"/>
      <c r="BA33" s="230"/>
      <c r="BB33" s="0"/>
      <c r="BC33" s="0"/>
      <c r="BD33" s="0"/>
      <c r="BE33" s="0"/>
      <c r="BF33" s="0"/>
      <c r="BG33" s="0"/>
      <c r="BH33" s="0"/>
      <c r="BI33" s="0"/>
      <c r="BJ33" s="0"/>
    </row>
    <row r="34" s="120" customFormat="true" ht="12.75" hidden="false" customHeight="false" outlineLevel="0" collapsed="false">
      <c r="C34" s="230"/>
      <c r="L34" s="160"/>
      <c r="N34" s="146"/>
      <c r="P34" s="0"/>
      <c r="Q34" s="0"/>
      <c r="AK34" s="204"/>
      <c r="AL34" s="204"/>
      <c r="AM34" s="204"/>
      <c r="AN34" s="204"/>
      <c r="AO34" s="228"/>
      <c r="AP34" s="228"/>
      <c r="AQ34" s="228"/>
      <c r="AR34" s="228"/>
      <c r="AS34" s="228"/>
      <c r="AT34" s="228"/>
      <c r="AU34" s="228"/>
      <c r="AV34" s="228"/>
      <c r="AW34" s="239"/>
      <c r="AX34" s="240"/>
      <c r="AY34" s="0"/>
      <c r="AZ34" s="230"/>
      <c r="BA34" s="230"/>
      <c r="BB34" s="0"/>
      <c r="BC34" s="0"/>
      <c r="BD34" s="0"/>
      <c r="BE34" s="0"/>
      <c r="BF34" s="0"/>
      <c r="BG34" s="0"/>
      <c r="BH34" s="0"/>
      <c r="BI34" s="0"/>
      <c r="BJ34" s="0"/>
    </row>
    <row r="35" s="120" customFormat="true" ht="12.75" hidden="false" customHeight="false" outlineLevel="0" collapsed="false">
      <c r="C35" s="230"/>
      <c r="L35" s="160"/>
      <c r="N35" s="146"/>
      <c r="P35" s="0"/>
      <c r="Q35" s="0"/>
      <c r="AK35" s="204"/>
      <c r="AL35" s="204"/>
      <c r="AM35" s="204"/>
      <c r="AN35" s="204"/>
      <c r="AO35" s="228"/>
      <c r="AP35" s="228"/>
      <c r="AQ35" s="228"/>
      <c r="AR35" s="228"/>
      <c r="AS35" s="228"/>
      <c r="AT35" s="228"/>
      <c r="AU35" s="228"/>
      <c r="AV35" s="228"/>
      <c r="AW35" s="239"/>
      <c r="AX35" s="240"/>
      <c r="AY35" s="0"/>
      <c r="AZ35" s="230"/>
      <c r="BA35" s="230"/>
      <c r="BB35" s="0"/>
      <c r="BC35" s="0"/>
      <c r="BD35" s="0"/>
      <c r="BE35" s="0"/>
      <c r="BF35" s="0"/>
      <c r="BG35" s="0"/>
      <c r="BH35" s="0"/>
      <c r="BI35" s="0"/>
      <c r="BJ35" s="0"/>
    </row>
    <row r="36" customFormat="false" ht="12.75" hidden="false" customHeight="false" outlineLevel="0" collapsed="false">
      <c r="C36" s="230"/>
      <c r="L36" s="160"/>
      <c r="N36" s="146"/>
      <c r="R36" s="120"/>
      <c r="S36" s="120"/>
      <c r="T36" s="120"/>
      <c r="U36" s="120"/>
      <c r="V36" s="120"/>
      <c r="W36" s="120"/>
      <c r="X36" s="120"/>
      <c r="Y36" s="120"/>
      <c r="Z36" s="120"/>
      <c r="AA36" s="120"/>
      <c r="AB36" s="120"/>
      <c r="AC36" s="120"/>
      <c r="AD36" s="120"/>
      <c r="AE36" s="120"/>
      <c r="AF36" s="120"/>
      <c r="AG36" s="120"/>
      <c r="AH36" s="120"/>
      <c r="AI36" s="120"/>
      <c r="AJ36" s="120"/>
      <c r="AO36" s="228"/>
      <c r="AP36" s="228"/>
      <c r="AQ36" s="228"/>
      <c r="AR36" s="228"/>
      <c r="AS36" s="228"/>
      <c r="AT36" s="228"/>
      <c r="AU36" s="228"/>
      <c r="AV36" s="228"/>
      <c r="AW36" s="239"/>
      <c r="AX36" s="240"/>
    </row>
    <row r="37" customFormat="false" ht="12.75" hidden="false" customHeight="false" outlineLevel="0" collapsed="false">
      <c r="C37" s="230"/>
      <c r="L37" s="160"/>
      <c r="N37" s="146"/>
      <c r="R37" s="120"/>
      <c r="S37" s="120"/>
      <c r="T37" s="120"/>
      <c r="U37" s="120"/>
      <c r="V37" s="120"/>
      <c r="W37" s="120"/>
      <c r="X37" s="120"/>
      <c r="Y37" s="120"/>
      <c r="Z37" s="120"/>
      <c r="AA37" s="120"/>
      <c r="AB37" s="120"/>
      <c r="AC37" s="120"/>
      <c r="AD37" s="120"/>
      <c r="AE37" s="120"/>
      <c r="AF37" s="120"/>
      <c r="AG37" s="120"/>
      <c r="AH37" s="120"/>
      <c r="AI37" s="120"/>
      <c r="AJ37" s="120"/>
      <c r="AO37" s="228"/>
      <c r="AP37" s="228"/>
      <c r="AQ37" s="228"/>
      <c r="AR37" s="228"/>
      <c r="AS37" s="228"/>
      <c r="AT37" s="228"/>
      <c r="AU37" s="228"/>
      <c r="AV37" s="228"/>
      <c r="AW37" s="239"/>
      <c r="AX37" s="240"/>
    </row>
    <row r="38" customFormat="false" ht="12.75" hidden="false" customHeight="false" outlineLevel="0" collapsed="false">
      <c r="C38" s="230"/>
      <c r="L38" s="160"/>
      <c r="N38" s="146"/>
      <c r="R38" s="120"/>
      <c r="S38" s="120"/>
      <c r="T38" s="120"/>
      <c r="U38" s="120"/>
      <c r="V38" s="120"/>
      <c r="W38" s="120"/>
      <c r="X38" s="120"/>
      <c r="Y38" s="120"/>
      <c r="Z38" s="120"/>
      <c r="AA38" s="120"/>
      <c r="AB38" s="120"/>
      <c r="AC38" s="120"/>
      <c r="AD38" s="120"/>
      <c r="AE38" s="120"/>
      <c r="AF38" s="120"/>
      <c r="AG38" s="120"/>
      <c r="AH38" s="120"/>
      <c r="AI38" s="120"/>
      <c r="AJ38" s="120"/>
      <c r="AO38" s="228"/>
      <c r="AP38" s="228"/>
      <c r="AQ38" s="228"/>
      <c r="AR38" s="228"/>
      <c r="AS38" s="228"/>
      <c r="AT38" s="228"/>
      <c r="AU38" s="228"/>
      <c r="AV38" s="228"/>
      <c r="AW38" s="239"/>
      <c r="AX38" s="240"/>
    </row>
    <row r="39" s="120" customFormat="true" ht="12.75" hidden="false" customHeight="false" outlineLevel="0" collapsed="false">
      <c r="C39" s="230"/>
      <c r="L39" s="160"/>
      <c r="N39" s="146"/>
      <c r="P39" s="0"/>
      <c r="Q39" s="0"/>
      <c r="AK39" s="204"/>
      <c r="AL39" s="204"/>
      <c r="AM39" s="204"/>
      <c r="AN39" s="204"/>
      <c r="AO39" s="228"/>
      <c r="AP39" s="228"/>
      <c r="AQ39" s="228"/>
      <c r="AR39" s="228"/>
      <c r="AS39" s="228"/>
      <c r="AT39" s="228"/>
      <c r="AU39" s="228"/>
      <c r="AV39" s="228"/>
      <c r="AW39" s="239"/>
      <c r="AX39" s="240"/>
      <c r="AY39" s="0"/>
      <c r="AZ39" s="230"/>
      <c r="BA39" s="230"/>
      <c r="BB39" s="0"/>
      <c r="BC39" s="0"/>
      <c r="BD39" s="0"/>
      <c r="BE39" s="0"/>
      <c r="BF39" s="0"/>
      <c r="BG39" s="0"/>
      <c r="BH39" s="0"/>
      <c r="BI39" s="0"/>
      <c r="BJ39" s="0"/>
    </row>
    <row r="40" s="120" customFormat="true" ht="12.75" hidden="false" customHeight="false" outlineLevel="0" collapsed="false">
      <c r="C40" s="230"/>
      <c r="L40" s="160"/>
      <c r="N40" s="146"/>
      <c r="P40" s="0"/>
      <c r="Q40" s="0"/>
      <c r="AK40" s="204"/>
      <c r="AL40" s="204"/>
      <c r="AM40" s="204"/>
      <c r="AN40" s="204"/>
      <c r="AO40" s="228"/>
      <c r="AP40" s="228"/>
      <c r="AQ40" s="228"/>
      <c r="AR40" s="228"/>
      <c r="AS40" s="228"/>
      <c r="AT40" s="228"/>
      <c r="AU40" s="228"/>
      <c r="AV40" s="228"/>
      <c r="AW40" s="239"/>
      <c r="AX40" s="240"/>
      <c r="AY40" s="0"/>
      <c r="AZ40" s="230"/>
      <c r="BA40" s="230"/>
      <c r="BB40" s="0"/>
      <c r="BC40" s="0"/>
      <c r="BD40" s="0"/>
      <c r="BE40" s="0"/>
      <c r="BF40" s="0"/>
      <c r="BG40" s="0"/>
      <c r="BH40" s="0"/>
      <c r="BI40" s="0"/>
      <c r="BJ40" s="0"/>
    </row>
    <row r="41" s="120" customFormat="true" ht="12.75" hidden="false" customHeight="false" outlineLevel="0" collapsed="false">
      <c r="C41" s="230"/>
      <c r="L41" s="160"/>
      <c r="N41" s="146"/>
      <c r="P41" s="0"/>
      <c r="Q41" s="0"/>
      <c r="AK41" s="204"/>
      <c r="AL41" s="204"/>
      <c r="AM41" s="204"/>
      <c r="AN41" s="204"/>
      <c r="AO41" s="228"/>
      <c r="AP41" s="228"/>
      <c r="AQ41" s="228"/>
      <c r="AR41" s="228"/>
      <c r="AS41" s="228"/>
      <c r="AT41" s="228"/>
      <c r="AU41" s="228"/>
      <c r="AV41" s="228"/>
      <c r="AW41" s="239"/>
      <c r="AX41" s="240"/>
      <c r="AY41" s="0"/>
      <c r="AZ41" s="230"/>
      <c r="BA41" s="230"/>
      <c r="BB41" s="0"/>
      <c r="BC41" s="0"/>
      <c r="BD41" s="0"/>
      <c r="BE41" s="0"/>
      <c r="BF41" s="0"/>
      <c r="BG41" s="0"/>
      <c r="BH41" s="0"/>
      <c r="BI41" s="0"/>
      <c r="BJ41" s="0"/>
    </row>
    <row r="42" s="120" customFormat="true" ht="12.75" hidden="false" customHeight="false" outlineLevel="0" collapsed="false">
      <c r="C42" s="230"/>
      <c r="L42" s="160"/>
      <c r="N42" s="146"/>
      <c r="P42" s="0"/>
      <c r="Q42" s="0"/>
      <c r="AK42" s="204"/>
      <c r="AL42" s="204"/>
      <c r="AM42" s="204"/>
      <c r="AN42" s="204"/>
      <c r="AO42" s="228"/>
      <c r="AP42" s="228"/>
      <c r="AQ42" s="228"/>
      <c r="AR42" s="228"/>
      <c r="AS42" s="228"/>
      <c r="AT42" s="228"/>
      <c r="AU42" s="228"/>
      <c r="AV42" s="228"/>
      <c r="AW42" s="239"/>
      <c r="AX42" s="240"/>
      <c r="AY42" s="0"/>
      <c r="AZ42" s="230"/>
      <c r="BA42" s="230"/>
      <c r="BB42" s="0"/>
      <c r="BC42" s="0"/>
      <c r="BD42" s="0"/>
      <c r="BE42" s="0"/>
      <c r="BF42" s="0"/>
      <c r="BG42" s="0"/>
      <c r="BH42" s="0"/>
      <c r="BI42" s="0"/>
      <c r="BJ42" s="0"/>
    </row>
    <row r="43" s="120" customFormat="true" ht="63.75" hidden="false" customHeight="true" outlineLevel="0" collapsed="false">
      <c r="C43" s="230"/>
      <c r="L43" s="160"/>
      <c r="N43" s="146"/>
      <c r="P43" s="0"/>
      <c r="Q43" s="0"/>
      <c r="AK43" s="204"/>
      <c r="AL43" s="204"/>
      <c r="AM43" s="204"/>
      <c r="AN43" s="204"/>
      <c r="AO43" s="228"/>
      <c r="AP43" s="228"/>
      <c r="AQ43" s="228"/>
      <c r="AR43" s="228"/>
      <c r="AS43" s="228"/>
      <c r="AT43" s="228"/>
      <c r="AU43" s="228"/>
      <c r="AV43" s="228"/>
      <c r="AW43" s="239"/>
      <c r="AX43" s="240"/>
      <c r="AY43" s="0"/>
      <c r="AZ43" s="230"/>
      <c r="BA43" s="230"/>
      <c r="BB43" s="0"/>
      <c r="BC43" s="0"/>
      <c r="BD43" s="0"/>
      <c r="BE43" s="0"/>
      <c r="BF43" s="0"/>
      <c r="BG43" s="0"/>
      <c r="BH43" s="0"/>
      <c r="BI43" s="0"/>
      <c r="BJ43" s="0"/>
    </row>
    <row r="44" s="120" customFormat="true" ht="12.75" hidden="false" customHeight="false" outlineLevel="0" collapsed="false">
      <c r="C44" s="230"/>
      <c r="L44" s="160"/>
      <c r="N44" s="146"/>
      <c r="P44" s="0"/>
      <c r="Q44" s="0"/>
      <c r="AK44" s="204"/>
      <c r="AL44" s="204"/>
      <c r="AM44" s="204"/>
      <c r="AN44" s="204"/>
      <c r="AO44" s="228"/>
      <c r="AP44" s="228"/>
      <c r="AQ44" s="228"/>
      <c r="AR44" s="228"/>
      <c r="AS44" s="228"/>
      <c r="AT44" s="228"/>
      <c r="AU44" s="228"/>
      <c r="AV44" s="228"/>
      <c r="AW44" s="239"/>
      <c r="AX44" s="240"/>
      <c r="AY44" s="0"/>
      <c r="AZ44" s="230"/>
      <c r="BA44" s="230"/>
      <c r="BB44" s="0"/>
      <c r="BC44" s="0"/>
      <c r="BD44" s="0"/>
      <c r="BE44" s="0"/>
      <c r="BF44" s="0"/>
      <c r="BG44" s="0"/>
      <c r="BH44" s="0"/>
      <c r="BI44" s="0"/>
      <c r="BJ44" s="0"/>
    </row>
    <row r="45" s="120" customFormat="true" ht="12.75" hidden="false" customHeight="false" outlineLevel="0" collapsed="false">
      <c r="C45" s="230"/>
      <c r="L45" s="160"/>
      <c r="N45" s="146"/>
      <c r="P45" s="0"/>
      <c r="Q45" s="0"/>
      <c r="AK45" s="204"/>
      <c r="AL45" s="204"/>
      <c r="AM45" s="204"/>
      <c r="AN45" s="204"/>
      <c r="AO45" s="228"/>
      <c r="AP45" s="228"/>
      <c r="AQ45" s="228"/>
      <c r="AR45" s="228"/>
      <c r="AS45" s="228"/>
      <c r="AT45" s="228"/>
      <c r="AU45" s="228"/>
      <c r="AV45" s="228"/>
      <c r="AW45" s="239"/>
      <c r="AX45" s="240"/>
      <c r="AY45" s="0"/>
      <c r="AZ45" s="230"/>
      <c r="BA45" s="230"/>
      <c r="BB45" s="0"/>
      <c r="BC45" s="0"/>
      <c r="BD45" s="0"/>
      <c r="BE45" s="0"/>
      <c r="BF45" s="0"/>
      <c r="BG45" s="0"/>
      <c r="BH45" s="0"/>
      <c r="BI45" s="0"/>
      <c r="BJ45" s="0"/>
    </row>
    <row r="46" s="120" customFormat="true" ht="12.75" hidden="false" customHeight="false" outlineLevel="0" collapsed="false">
      <c r="C46" s="230"/>
      <c r="L46" s="160"/>
      <c r="N46" s="146"/>
      <c r="P46" s="0"/>
      <c r="Q46" s="0"/>
      <c r="AK46" s="204"/>
      <c r="AL46" s="204"/>
      <c r="AM46" s="204"/>
      <c r="AN46" s="204"/>
      <c r="AO46" s="228"/>
      <c r="AP46" s="228"/>
      <c r="AQ46" s="228"/>
      <c r="AR46" s="228"/>
      <c r="AS46" s="228"/>
      <c r="AT46" s="228"/>
      <c r="AU46" s="228"/>
      <c r="AV46" s="228"/>
      <c r="AW46" s="239"/>
      <c r="AX46" s="240"/>
      <c r="AY46" s="0"/>
      <c r="AZ46" s="230"/>
      <c r="BA46" s="230"/>
      <c r="BB46" s="0"/>
      <c r="BC46" s="0"/>
      <c r="BD46" s="0"/>
      <c r="BE46" s="0"/>
      <c r="BF46" s="0"/>
      <c r="BG46" s="0"/>
      <c r="BH46" s="0"/>
      <c r="BI46" s="0"/>
      <c r="BJ46" s="0"/>
    </row>
    <row r="47" s="120" customFormat="true" ht="12.75" hidden="false" customHeight="false" outlineLevel="0" collapsed="false">
      <c r="C47" s="230"/>
      <c r="L47" s="160"/>
      <c r="N47" s="146"/>
      <c r="P47" s="0"/>
      <c r="Q47" s="0"/>
      <c r="AK47" s="204"/>
      <c r="AL47" s="204"/>
      <c r="AM47" s="204"/>
      <c r="AN47" s="204"/>
      <c r="AO47" s="228"/>
      <c r="AP47" s="228"/>
      <c r="AQ47" s="228"/>
      <c r="AR47" s="228"/>
      <c r="AS47" s="228"/>
      <c r="AT47" s="228"/>
      <c r="AU47" s="228"/>
      <c r="AV47" s="228"/>
      <c r="AW47" s="239"/>
      <c r="AX47" s="240"/>
      <c r="AY47" s="0"/>
      <c r="AZ47" s="230"/>
      <c r="BA47" s="230"/>
      <c r="BB47" s="0"/>
      <c r="BC47" s="0"/>
      <c r="BD47" s="0"/>
      <c r="BE47" s="0"/>
      <c r="BF47" s="0"/>
      <c r="BG47" s="0"/>
      <c r="BH47" s="0"/>
      <c r="BI47" s="0"/>
      <c r="BJ47" s="0"/>
    </row>
    <row r="48" s="120" customFormat="true" ht="12.75" hidden="false" customHeight="false" outlineLevel="0" collapsed="false">
      <c r="C48" s="230"/>
      <c r="L48" s="160"/>
      <c r="N48" s="146"/>
      <c r="P48" s="0"/>
      <c r="Q48" s="0"/>
      <c r="AK48" s="204"/>
      <c r="AL48" s="204"/>
      <c r="AM48" s="204"/>
      <c r="AN48" s="204"/>
      <c r="AO48" s="228"/>
      <c r="AP48" s="228"/>
      <c r="AQ48" s="228"/>
      <c r="AR48" s="228"/>
      <c r="AS48" s="228"/>
      <c r="AT48" s="228"/>
      <c r="AU48" s="228"/>
      <c r="AV48" s="228"/>
      <c r="AW48" s="239"/>
      <c r="AX48" s="240"/>
      <c r="AY48" s="0"/>
      <c r="AZ48" s="230"/>
      <c r="BA48" s="230"/>
      <c r="BB48" s="0"/>
      <c r="BC48" s="0"/>
      <c r="BD48" s="0"/>
      <c r="BE48" s="0"/>
      <c r="BF48" s="0"/>
      <c r="BG48" s="0"/>
      <c r="BH48" s="0"/>
      <c r="BI48" s="0"/>
      <c r="BJ48" s="0"/>
    </row>
    <row r="49" s="120" customFormat="true" ht="12.75" hidden="false" customHeight="false" outlineLevel="0" collapsed="false">
      <c r="C49" s="230"/>
      <c r="L49" s="160"/>
      <c r="N49" s="146"/>
      <c r="P49" s="0"/>
      <c r="Q49" s="0"/>
      <c r="AK49" s="204"/>
      <c r="AL49" s="204"/>
      <c r="AM49" s="204"/>
      <c r="AN49" s="204"/>
      <c r="AO49" s="228"/>
      <c r="AP49" s="228"/>
      <c r="AQ49" s="228"/>
      <c r="AR49" s="228"/>
      <c r="AS49" s="228"/>
      <c r="AT49" s="228"/>
      <c r="AU49" s="228"/>
      <c r="AV49" s="228"/>
      <c r="AW49" s="239"/>
      <c r="AX49" s="240"/>
      <c r="AY49" s="0"/>
      <c r="AZ49" s="230"/>
      <c r="BA49" s="230"/>
      <c r="BB49" s="0"/>
      <c r="BC49" s="0"/>
      <c r="BD49" s="0"/>
      <c r="BE49" s="0"/>
      <c r="BF49" s="0"/>
      <c r="BG49" s="0"/>
      <c r="BH49" s="0"/>
      <c r="BI49" s="0"/>
      <c r="BJ49" s="0"/>
    </row>
    <row r="50" s="120" customFormat="true" ht="12.75" hidden="false" customHeight="false" outlineLevel="0" collapsed="false">
      <c r="C50" s="230"/>
      <c r="L50" s="160"/>
      <c r="N50" s="146"/>
      <c r="P50" s="0"/>
      <c r="Q50" s="0"/>
      <c r="AK50" s="204"/>
      <c r="AL50" s="204"/>
      <c r="AM50" s="204"/>
      <c r="AN50" s="204"/>
      <c r="AO50" s="228"/>
      <c r="AP50" s="228"/>
      <c r="AQ50" s="228"/>
      <c r="AR50" s="228"/>
      <c r="AS50" s="228"/>
      <c r="AT50" s="228"/>
      <c r="AU50" s="228"/>
      <c r="AV50" s="228"/>
      <c r="AW50" s="239"/>
      <c r="AX50" s="240"/>
      <c r="AY50" s="0"/>
      <c r="AZ50" s="230"/>
      <c r="BA50" s="230"/>
      <c r="BB50" s="0"/>
      <c r="BC50" s="0"/>
      <c r="BD50" s="0"/>
      <c r="BE50" s="0"/>
      <c r="BF50" s="0"/>
      <c r="BG50" s="0"/>
      <c r="BH50" s="0"/>
      <c r="BI50" s="0"/>
      <c r="BJ50" s="0"/>
    </row>
    <row r="51" s="120" customFormat="true" ht="12.75" hidden="false" customHeight="false" outlineLevel="0" collapsed="false">
      <c r="C51" s="230"/>
      <c r="L51" s="160"/>
      <c r="N51" s="146"/>
      <c r="P51" s="0"/>
      <c r="Q51" s="0"/>
      <c r="AK51" s="204"/>
      <c r="AL51" s="204"/>
      <c r="AM51" s="204"/>
      <c r="AN51" s="204"/>
      <c r="AO51" s="228"/>
      <c r="AP51" s="228"/>
      <c r="AQ51" s="228"/>
      <c r="AR51" s="228"/>
      <c r="AS51" s="228"/>
      <c r="AT51" s="228"/>
      <c r="AU51" s="228"/>
      <c r="AV51" s="228"/>
      <c r="AW51" s="239"/>
      <c r="AX51" s="240"/>
      <c r="AY51" s="0"/>
      <c r="AZ51" s="230"/>
      <c r="BA51" s="230"/>
      <c r="BB51" s="0"/>
      <c r="BC51" s="0"/>
      <c r="BD51" s="0"/>
      <c r="BE51" s="0"/>
      <c r="BF51" s="0"/>
      <c r="BG51" s="0"/>
      <c r="BH51" s="0"/>
      <c r="BI51" s="0"/>
      <c r="BJ51" s="0"/>
    </row>
    <row r="52" customFormat="false" ht="12.75" hidden="false" customHeight="false" outlineLevel="0" collapsed="false">
      <c r="C52" s="230"/>
      <c r="L52" s="160"/>
      <c r="N52" s="146"/>
      <c r="R52" s="120"/>
      <c r="S52" s="120"/>
      <c r="T52" s="120"/>
      <c r="U52" s="120"/>
      <c r="V52" s="120"/>
      <c r="W52" s="120"/>
      <c r="X52" s="120"/>
      <c r="Y52" s="120"/>
      <c r="Z52" s="120"/>
      <c r="AA52" s="120"/>
      <c r="AB52" s="120"/>
      <c r="AC52" s="120"/>
      <c r="AD52" s="120"/>
      <c r="AE52" s="120"/>
      <c r="AF52" s="120"/>
      <c r="AG52" s="120"/>
      <c r="AH52" s="120"/>
      <c r="AI52" s="120"/>
      <c r="AJ52" s="120"/>
      <c r="AO52" s="228"/>
      <c r="AP52" s="228"/>
      <c r="AQ52" s="228"/>
      <c r="AR52" s="228"/>
      <c r="AS52" s="228"/>
      <c r="AT52" s="228"/>
      <c r="AU52" s="228"/>
      <c r="AV52" s="228"/>
      <c r="AW52" s="239"/>
      <c r="AX52" s="240"/>
    </row>
    <row r="53" s="120" customFormat="true" ht="12.75" hidden="false" customHeight="false" outlineLevel="0" collapsed="false">
      <c r="C53" s="230"/>
      <c r="L53" s="160"/>
      <c r="N53" s="146"/>
      <c r="P53" s="0"/>
      <c r="Q53" s="0"/>
      <c r="AK53" s="204"/>
      <c r="AL53" s="204"/>
      <c r="AM53" s="204"/>
      <c r="AN53" s="204"/>
      <c r="AO53" s="228"/>
      <c r="AP53" s="228"/>
      <c r="AQ53" s="228"/>
      <c r="AR53" s="228"/>
      <c r="AS53" s="228"/>
      <c r="AT53" s="228"/>
      <c r="AU53" s="228"/>
      <c r="AV53" s="228"/>
      <c r="AW53" s="239"/>
      <c r="AX53" s="240"/>
      <c r="AY53" s="0"/>
      <c r="AZ53" s="230"/>
      <c r="BA53" s="230"/>
      <c r="BB53" s="0"/>
      <c r="BC53" s="0"/>
      <c r="BD53" s="0"/>
      <c r="BE53" s="0"/>
      <c r="BF53" s="0"/>
      <c r="BG53" s="0"/>
      <c r="BH53" s="0"/>
      <c r="BI53" s="0"/>
      <c r="BJ53" s="0"/>
    </row>
    <row r="54" s="120" customFormat="true" ht="12.75" hidden="false" customHeight="false" outlineLevel="0" collapsed="false">
      <c r="C54" s="230"/>
      <c r="L54" s="160"/>
      <c r="N54" s="146"/>
      <c r="P54" s="0"/>
      <c r="Q54" s="0"/>
      <c r="AK54" s="204"/>
      <c r="AL54" s="204"/>
      <c r="AM54" s="204"/>
      <c r="AN54" s="204"/>
      <c r="AO54" s="228"/>
      <c r="AP54" s="228"/>
      <c r="AQ54" s="228"/>
      <c r="AR54" s="228"/>
      <c r="AS54" s="228"/>
      <c r="AT54" s="228"/>
      <c r="AU54" s="228"/>
      <c r="AV54" s="228"/>
      <c r="AW54" s="239"/>
      <c r="AX54" s="240"/>
      <c r="AY54" s="0"/>
      <c r="AZ54" s="230"/>
      <c r="BA54" s="230"/>
      <c r="BB54" s="0"/>
      <c r="BC54" s="0"/>
      <c r="BD54" s="0"/>
      <c r="BE54" s="0"/>
      <c r="BF54" s="0"/>
      <c r="BG54" s="0"/>
      <c r="BH54" s="0"/>
      <c r="BI54" s="0"/>
      <c r="BJ54" s="0"/>
    </row>
    <row r="55" s="120" customFormat="true" ht="12.75" hidden="false" customHeight="false" outlineLevel="0" collapsed="false">
      <c r="C55" s="230"/>
      <c r="L55" s="160"/>
      <c r="N55" s="146"/>
      <c r="P55" s="0"/>
      <c r="Q55" s="0"/>
      <c r="AK55" s="204"/>
      <c r="AL55" s="204"/>
      <c r="AM55" s="204"/>
      <c r="AN55" s="204"/>
      <c r="AO55" s="228"/>
      <c r="AP55" s="228"/>
      <c r="AQ55" s="228"/>
      <c r="AR55" s="228"/>
      <c r="AS55" s="228"/>
      <c r="AT55" s="228"/>
      <c r="AU55" s="228"/>
      <c r="AV55" s="228"/>
      <c r="AW55" s="239"/>
      <c r="AX55" s="240"/>
      <c r="AY55" s="0"/>
      <c r="AZ55" s="230"/>
      <c r="BA55" s="230"/>
      <c r="BB55" s="0"/>
      <c r="BC55" s="0"/>
      <c r="BD55" s="0"/>
      <c r="BE55" s="0"/>
      <c r="BF55" s="0"/>
      <c r="BG55" s="0"/>
      <c r="BH55" s="0"/>
      <c r="BI55" s="0"/>
      <c r="BJ55" s="0"/>
    </row>
    <row r="56" s="120" customFormat="true" ht="12.75" hidden="false" customHeight="false" outlineLevel="0" collapsed="false">
      <c r="C56" s="230"/>
      <c r="L56" s="160"/>
      <c r="N56" s="146"/>
      <c r="P56" s="0"/>
      <c r="Q56" s="0"/>
      <c r="AK56" s="204"/>
      <c r="AL56" s="204"/>
      <c r="AM56" s="204"/>
      <c r="AN56" s="204"/>
      <c r="AO56" s="228"/>
      <c r="AP56" s="228"/>
      <c r="AQ56" s="228"/>
      <c r="AR56" s="228"/>
      <c r="AS56" s="228"/>
      <c r="AT56" s="228"/>
      <c r="AU56" s="228"/>
      <c r="AV56" s="228"/>
      <c r="AW56" s="239"/>
      <c r="AX56" s="240"/>
      <c r="AY56" s="0"/>
      <c r="AZ56" s="230"/>
      <c r="BA56" s="230"/>
      <c r="BB56" s="0"/>
      <c r="BC56" s="0"/>
      <c r="BD56" s="0"/>
      <c r="BE56" s="0"/>
      <c r="BF56" s="0"/>
      <c r="BG56" s="0"/>
      <c r="BH56" s="0"/>
      <c r="BI56" s="0"/>
      <c r="BJ56" s="0"/>
    </row>
    <row r="57" customFormat="false" ht="12.75" hidden="false" customHeight="false" outlineLevel="0" collapsed="false">
      <c r="C57" s="230"/>
      <c r="L57" s="160"/>
      <c r="N57" s="146"/>
      <c r="R57" s="120"/>
      <c r="S57" s="120"/>
      <c r="T57" s="120"/>
      <c r="U57" s="120"/>
      <c r="V57" s="120"/>
      <c r="W57" s="120"/>
      <c r="X57" s="120"/>
      <c r="Y57" s="120"/>
      <c r="Z57" s="120"/>
      <c r="AA57" s="120"/>
      <c r="AB57" s="120"/>
      <c r="AC57" s="120"/>
      <c r="AD57" s="120"/>
      <c r="AE57" s="120"/>
      <c r="AF57" s="120"/>
      <c r="AG57" s="120"/>
      <c r="AH57" s="120"/>
      <c r="AI57" s="120"/>
      <c r="AJ57" s="120"/>
      <c r="AO57" s="228"/>
      <c r="AP57" s="228"/>
      <c r="AQ57" s="228"/>
      <c r="AR57" s="228"/>
      <c r="AS57" s="228"/>
      <c r="AT57" s="228"/>
      <c r="AU57" s="228"/>
      <c r="AV57" s="228"/>
      <c r="AW57" s="239"/>
      <c r="AX57" s="240"/>
    </row>
    <row r="58" customFormat="false" ht="12.75" hidden="false" customHeight="false" outlineLevel="0" collapsed="false">
      <c r="C58" s="230"/>
      <c r="L58" s="160"/>
      <c r="N58" s="146"/>
      <c r="R58" s="120"/>
      <c r="S58" s="120"/>
      <c r="T58" s="120"/>
      <c r="U58" s="120"/>
      <c r="V58" s="120"/>
      <c r="W58" s="120"/>
      <c r="X58" s="120"/>
      <c r="Y58" s="120"/>
      <c r="Z58" s="120"/>
      <c r="AA58" s="120"/>
      <c r="AB58" s="120"/>
      <c r="AC58" s="120"/>
      <c r="AD58" s="120"/>
      <c r="AE58" s="120"/>
      <c r="AF58" s="120"/>
      <c r="AG58" s="120"/>
      <c r="AH58" s="120"/>
      <c r="AI58" s="120"/>
      <c r="AJ58" s="120"/>
      <c r="AO58" s="228"/>
      <c r="AP58" s="228"/>
      <c r="AQ58" s="228"/>
      <c r="AR58" s="228"/>
      <c r="AS58" s="228"/>
      <c r="AT58" s="228"/>
      <c r="AU58" s="228"/>
      <c r="AV58" s="228"/>
      <c r="AW58" s="239"/>
      <c r="AX58" s="240"/>
    </row>
    <row r="59" s="120" customFormat="true" ht="12.75" hidden="false" customHeight="false" outlineLevel="0" collapsed="false">
      <c r="C59" s="230"/>
      <c r="L59" s="160"/>
      <c r="N59" s="146"/>
      <c r="P59" s="0"/>
      <c r="Q59" s="0"/>
      <c r="AK59" s="204"/>
      <c r="AL59" s="204"/>
      <c r="AM59" s="204"/>
      <c r="AN59" s="204"/>
      <c r="AO59" s="228"/>
      <c r="AP59" s="228"/>
      <c r="AQ59" s="228"/>
      <c r="AR59" s="228"/>
      <c r="AS59" s="228"/>
      <c r="AT59" s="228"/>
      <c r="AU59" s="228"/>
      <c r="AV59" s="228"/>
      <c r="AW59" s="239"/>
      <c r="AX59" s="240"/>
      <c r="AY59" s="0"/>
      <c r="AZ59" s="230"/>
      <c r="BA59" s="230"/>
      <c r="BB59" s="0"/>
      <c r="BC59" s="0"/>
      <c r="BD59" s="0"/>
      <c r="BE59" s="0"/>
      <c r="BF59" s="0"/>
      <c r="BG59" s="0"/>
      <c r="BH59" s="0"/>
      <c r="BI59" s="0"/>
      <c r="BJ59" s="0"/>
    </row>
    <row r="60" s="120" customFormat="true" ht="12.75" hidden="false" customHeight="false" outlineLevel="0" collapsed="false">
      <c r="C60" s="230"/>
      <c r="L60" s="160"/>
      <c r="N60" s="146"/>
      <c r="P60" s="0"/>
      <c r="Q60" s="0"/>
      <c r="AK60" s="204"/>
      <c r="AL60" s="204"/>
      <c r="AM60" s="204"/>
      <c r="AN60" s="204"/>
      <c r="AO60" s="228"/>
      <c r="AP60" s="228"/>
      <c r="AQ60" s="228"/>
      <c r="AR60" s="228"/>
      <c r="AS60" s="228"/>
      <c r="AT60" s="228"/>
      <c r="AU60" s="228"/>
      <c r="AV60" s="228"/>
      <c r="AW60" s="239"/>
      <c r="AX60" s="240"/>
      <c r="AY60" s="0"/>
      <c r="AZ60" s="230"/>
      <c r="BA60" s="230"/>
      <c r="BB60" s="0"/>
      <c r="BC60" s="0"/>
      <c r="BD60" s="0"/>
      <c r="BE60" s="0"/>
      <c r="BF60" s="0"/>
      <c r="BG60" s="0"/>
      <c r="BH60" s="0"/>
      <c r="BI60" s="0"/>
      <c r="BJ60" s="0"/>
    </row>
    <row r="61" s="120" customFormat="true" ht="12.75" hidden="false" customHeight="false" outlineLevel="0" collapsed="false">
      <c r="C61" s="230"/>
      <c r="P61" s="0"/>
      <c r="Q61" s="0"/>
      <c r="AK61" s="204"/>
      <c r="AL61" s="204"/>
      <c r="AM61" s="204"/>
      <c r="AN61" s="204"/>
      <c r="AO61" s="228"/>
      <c r="AP61" s="228"/>
      <c r="AQ61" s="228"/>
      <c r="AR61" s="228"/>
      <c r="AS61" s="228"/>
      <c r="AT61" s="228"/>
      <c r="AU61" s="228"/>
      <c r="AV61" s="228"/>
      <c r="AW61" s="239"/>
      <c r="AX61" s="240"/>
      <c r="AY61" s="0"/>
      <c r="AZ61" s="230"/>
      <c r="BA61" s="230"/>
      <c r="BB61" s="0"/>
      <c r="BC61" s="0"/>
      <c r="BD61" s="0"/>
      <c r="BE61" s="0"/>
      <c r="BF61" s="0"/>
      <c r="BG61" s="0"/>
      <c r="BH61" s="0"/>
      <c r="BI61" s="0"/>
      <c r="BJ61" s="0"/>
    </row>
    <row r="62" s="120" customFormat="true" ht="12.75" hidden="false" customHeight="false" outlineLevel="0" collapsed="false">
      <c r="C62" s="230"/>
      <c r="L62" s="160"/>
      <c r="N62" s="146"/>
      <c r="P62" s="0"/>
      <c r="Q62" s="0"/>
      <c r="AK62" s="204"/>
      <c r="AL62" s="204"/>
      <c r="AM62" s="204"/>
      <c r="AN62" s="204"/>
      <c r="AO62" s="228"/>
      <c r="AP62" s="228"/>
      <c r="AQ62" s="228"/>
      <c r="AR62" s="228"/>
      <c r="AS62" s="228"/>
      <c r="AT62" s="228"/>
      <c r="AU62" s="228"/>
      <c r="AV62" s="228"/>
      <c r="AW62" s="239"/>
      <c r="AX62" s="240"/>
      <c r="AY62" s="0"/>
      <c r="AZ62" s="230"/>
      <c r="BA62" s="230"/>
      <c r="BB62" s="0"/>
      <c r="BC62" s="0"/>
      <c r="BD62" s="0"/>
      <c r="BE62" s="0"/>
      <c r="BF62" s="0"/>
      <c r="BG62" s="0"/>
      <c r="BH62" s="0"/>
      <c r="BI62" s="0"/>
      <c r="BJ62" s="0"/>
    </row>
    <row r="63" s="120" customFormat="true" ht="12.75" hidden="false" customHeight="false" outlineLevel="0" collapsed="false">
      <c r="C63" s="230"/>
      <c r="L63" s="160"/>
      <c r="N63" s="146"/>
      <c r="P63" s="0"/>
      <c r="Q63" s="0"/>
      <c r="AK63" s="204"/>
      <c r="AL63" s="204"/>
      <c r="AM63" s="204"/>
      <c r="AN63" s="204"/>
      <c r="AO63" s="228"/>
      <c r="AP63" s="228"/>
      <c r="AQ63" s="228"/>
      <c r="AR63" s="228"/>
      <c r="AS63" s="228"/>
      <c r="AT63" s="228"/>
      <c r="AU63" s="228"/>
      <c r="AV63" s="228"/>
      <c r="AW63" s="239"/>
      <c r="AX63" s="240"/>
      <c r="AY63" s="0"/>
      <c r="AZ63" s="230"/>
      <c r="BA63" s="230"/>
      <c r="BB63" s="0"/>
      <c r="BC63" s="0"/>
      <c r="BD63" s="0"/>
      <c r="BE63" s="0"/>
      <c r="BF63" s="0"/>
      <c r="BG63" s="0"/>
      <c r="BH63" s="0"/>
      <c r="BI63" s="0"/>
      <c r="BJ63" s="0"/>
    </row>
    <row r="64" s="120" customFormat="true" ht="12.75" hidden="false" customHeight="false" outlineLevel="0" collapsed="false">
      <c r="C64" s="230"/>
      <c r="L64" s="160"/>
      <c r="N64" s="146"/>
      <c r="P64" s="0"/>
      <c r="Q64" s="0"/>
      <c r="AK64" s="204"/>
      <c r="AL64" s="204"/>
      <c r="AM64" s="204"/>
      <c r="AN64" s="204"/>
      <c r="AO64" s="228"/>
      <c r="AP64" s="228"/>
      <c r="AQ64" s="228"/>
      <c r="AR64" s="228"/>
      <c r="AS64" s="228"/>
      <c r="AT64" s="228"/>
      <c r="AU64" s="228"/>
      <c r="AV64" s="228"/>
      <c r="AW64" s="239"/>
      <c r="AX64" s="240"/>
      <c r="AY64" s="0"/>
      <c r="AZ64" s="230"/>
      <c r="BA64" s="230"/>
      <c r="BB64" s="0"/>
      <c r="BC64" s="0"/>
      <c r="BD64" s="0"/>
      <c r="BE64" s="0"/>
      <c r="BF64" s="0"/>
      <c r="BG64" s="0"/>
      <c r="BH64" s="0"/>
      <c r="BI64" s="0"/>
      <c r="BJ64" s="0"/>
    </row>
    <row r="65" s="120" customFormat="true" ht="12.75" hidden="false" customHeight="false" outlineLevel="0" collapsed="false">
      <c r="C65" s="230"/>
      <c r="L65" s="160"/>
      <c r="N65" s="146"/>
      <c r="P65" s="0"/>
      <c r="Q65" s="0"/>
      <c r="AK65" s="204"/>
      <c r="AL65" s="204"/>
      <c r="AM65" s="204"/>
      <c r="AN65" s="204"/>
      <c r="AO65" s="228"/>
      <c r="AP65" s="228"/>
      <c r="AQ65" s="228"/>
      <c r="AR65" s="228"/>
      <c r="AS65" s="228"/>
      <c r="AT65" s="228"/>
      <c r="AU65" s="228"/>
      <c r="AV65" s="228"/>
      <c r="AW65" s="239"/>
      <c r="AX65" s="240"/>
      <c r="AY65" s="0"/>
      <c r="AZ65" s="230"/>
      <c r="BA65" s="230"/>
      <c r="BB65" s="0"/>
      <c r="BC65" s="0"/>
      <c r="BD65" s="0"/>
      <c r="BE65" s="0"/>
      <c r="BF65" s="0"/>
      <c r="BG65" s="0"/>
      <c r="BH65" s="0"/>
      <c r="BI65" s="0"/>
      <c r="BJ65" s="0"/>
    </row>
    <row r="66" s="120" customFormat="true" ht="12.75" hidden="false" customHeight="false" outlineLevel="0" collapsed="false">
      <c r="C66" s="230"/>
      <c r="L66" s="160"/>
      <c r="N66" s="146"/>
      <c r="P66" s="0"/>
      <c r="Q66" s="0"/>
      <c r="AK66" s="204"/>
      <c r="AL66" s="204"/>
      <c r="AM66" s="204"/>
      <c r="AN66" s="204"/>
      <c r="AO66" s="228"/>
      <c r="AP66" s="228"/>
      <c r="AQ66" s="228"/>
      <c r="AR66" s="228"/>
      <c r="AS66" s="228"/>
      <c r="AT66" s="228"/>
      <c r="AU66" s="228"/>
      <c r="AV66" s="228"/>
      <c r="AW66" s="239"/>
      <c r="AX66" s="240"/>
      <c r="AY66" s="0"/>
      <c r="AZ66" s="230"/>
      <c r="BA66" s="230"/>
      <c r="BB66" s="0"/>
      <c r="BC66" s="0"/>
      <c r="BD66" s="0"/>
      <c r="BE66" s="0"/>
      <c r="BF66" s="0"/>
      <c r="BG66" s="0"/>
      <c r="BH66" s="0"/>
      <c r="BI66" s="0"/>
      <c r="BJ66" s="0"/>
    </row>
    <row r="67" s="120" customFormat="true" ht="12.75" hidden="false" customHeight="false" outlineLevel="0" collapsed="false">
      <c r="C67" s="230"/>
      <c r="L67" s="160"/>
      <c r="N67" s="146"/>
      <c r="P67" s="0"/>
      <c r="Q67" s="0"/>
      <c r="AK67" s="204"/>
      <c r="AL67" s="204"/>
      <c r="AM67" s="204"/>
      <c r="AN67" s="204"/>
      <c r="AO67" s="228"/>
      <c r="AP67" s="228"/>
      <c r="AQ67" s="228"/>
      <c r="AR67" s="228"/>
      <c r="AS67" s="228"/>
      <c r="AT67" s="228"/>
      <c r="AU67" s="228"/>
      <c r="AV67" s="228"/>
      <c r="AW67" s="239"/>
      <c r="AX67" s="240"/>
      <c r="AY67" s="0"/>
      <c r="AZ67" s="230"/>
      <c r="BA67" s="230"/>
      <c r="BB67" s="0"/>
      <c r="BC67" s="0"/>
      <c r="BD67" s="0"/>
      <c r="BE67" s="0"/>
      <c r="BF67" s="0"/>
      <c r="BG67" s="0"/>
      <c r="BH67" s="0"/>
      <c r="BI67" s="0"/>
      <c r="BJ67" s="0"/>
    </row>
    <row r="68" s="120" customFormat="true" ht="12.75" hidden="false" customHeight="false" outlineLevel="0" collapsed="false">
      <c r="C68" s="230"/>
      <c r="L68" s="160"/>
      <c r="N68" s="146"/>
      <c r="P68" s="0"/>
      <c r="Q68" s="0"/>
      <c r="AK68" s="204"/>
      <c r="AL68" s="204"/>
      <c r="AM68" s="204"/>
      <c r="AN68" s="204"/>
      <c r="AO68" s="228"/>
      <c r="AP68" s="228"/>
      <c r="AQ68" s="228"/>
      <c r="AR68" s="228"/>
      <c r="AS68" s="228"/>
      <c r="AT68" s="228"/>
      <c r="AU68" s="228"/>
      <c r="AV68" s="228"/>
      <c r="AW68" s="239"/>
      <c r="AX68" s="240"/>
      <c r="AY68" s="0"/>
      <c r="AZ68" s="230"/>
      <c r="BA68" s="230"/>
      <c r="BB68" s="0"/>
      <c r="BC68" s="0"/>
      <c r="BD68" s="0"/>
      <c r="BE68" s="0"/>
      <c r="BF68" s="0"/>
      <c r="BG68" s="0"/>
      <c r="BH68" s="0"/>
      <c r="BI68" s="0"/>
      <c r="BJ68" s="0"/>
    </row>
    <row r="69" s="120" customFormat="true" ht="12.75" hidden="false" customHeight="false" outlineLevel="0" collapsed="false">
      <c r="C69" s="230"/>
      <c r="L69" s="160"/>
      <c r="N69" s="146"/>
      <c r="P69" s="0"/>
      <c r="Q69" s="0"/>
      <c r="AK69" s="204"/>
      <c r="AL69" s="204"/>
      <c r="AM69" s="204"/>
      <c r="AN69" s="204"/>
      <c r="AO69" s="228"/>
      <c r="AP69" s="228"/>
      <c r="AQ69" s="228"/>
      <c r="AR69" s="228"/>
      <c r="AS69" s="228"/>
      <c r="AT69" s="228"/>
      <c r="AU69" s="228"/>
      <c r="AV69" s="228"/>
      <c r="AW69" s="239"/>
      <c r="AX69" s="240"/>
      <c r="AY69" s="0"/>
      <c r="AZ69" s="230"/>
      <c r="BA69" s="230"/>
      <c r="BB69" s="0"/>
      <c r="BC69" s="0"/>
      <c r="BD69" s="0"/>
      <c r="BE69" s="0"/>
      <c r="BF69" s="0"/>
      <c r="BG69" s="0"/>
      <c r="BH69" s="0"/>
      <c r="BI69" s="0"/>
      <c r="BJ69" s="0"/>
    </row>
    <row r="70" s="120" customFormat="true" ht="12.75" hidden="false" customHeight="false" outlineLevel="0" collapsed="false">
      <c r="C70" s="230"/>
      <c r="L70" s="160"/>
      <c r="N70" s="146"/>
      <c r="P70" s="0"/>
      <c r="Q70" s="0"/>
      <c r="AK70" s="204"/>
      <c r="AL70" s="204"/>
      <c r="AM70" s="204"/>
      <c r="AN70" s="204"/>
      <c r="AO70" s="228"/>
      <c r="AP70" s="228"/>
      <c r="AQ70" s="228"/>
      <c r="AR70" s="228"/>
      <c r="AS70" s="228"/>
      <c r="AT70" s="228"/>
      <c r="AU70" s="228"/>
      <c r="AV70" s="228"/>
      <c r="AW70" s="239"/>
      <c r="AX70" s="240"/>
      <c r="AY70" s="0"/>
      <c r="AZ70" s="230"/>
      <c r="BA70" s="230"/>
      <c r="BB70" s="0"/>
      <c r="BC70" s="0"/>
      <c r="BD70" s="0"/>
      <c r="BE70" s="0"/>
      <c r="BF70" s="0"/>
      <c r="BG70" s="0"/>
      <c r="BH70" s="0"/>
      <c r="BI70" s="0"/>
      <c r="BJ70" s="0"/>
    </row>
    <row r="71" s="120" customFormat="true" ht="12.75" hidden="false" customHeight="false" outlineLevel="0" collapsed="false">
      <c r="C71" s="230"/>
      <c r="L71" s="160"/>
      <c r="N71" s="146"/>
      <c r="P71" s="0"/>
      <c r="Q71" s="0"/>
      <c r="AK71" s="204"/>
      <c r="AL71" s="204"/>
      <c r="AM71" s="204"/>
      <c r="AN71" s="204"/>
      <c r="AO71" s="228"/>
      <c r="AP71" s="228"/>
      <c r="AQ71" s="228"/>
      <c r="AR71" s="228"/>
      <c r="AS71" s="228"/>
      <c r="AT71" s="228"/>
      <c r="AU71" s="228"/>
      <c r="AV71" s="228"/>
      <c r="AW71" s="239"/>
      <c r="AX71" s="240"/>
      <c r="AY71" s="0"/>
      <c r="AZ71" s="230"/>
      <c r="BA71" s="230"/>
      <c r="BB71" s="0"/>
      <c r="BC71" s="0"/>
      <c r="BD71" s="0"/>
      <c r="BE71" s="0"/>
      <c r="BF71" s="0"/>
      <c r="BG71" s="0"/>
      <c r="BH71" s="0"/>
      <c r="BI71" s="0"/>
      <c r="BJ71" s="0"/>
    </row>
    <row r="72" s="120" customFormat="true" ht="12.75" hidden="false" customHeight="false" outlineLevel="0" collapsed="false">
      <c r="C72" s="230"/>
      <c r="L72" s="160"/>
      <c r="N72" s="146"/>
      <c r="P72" s="0"/>
      <c r="Q72" s="0"/>
      <c r="AK72" s="204"/>
      <c r="AL72" s="204"/>
      <c r="AM72" s="204"/>
      <c r="AN72" s="204"/>
      <c r="AO72" s="228"/>
      <c r="AP72" s="228"/>
      <c r="AQ72" s="228"/>
      <c r="AR72" s="228"/>
      <c r="AS72" s="228"/>
      <c r="AT72" s="228"/>
      <c r="AU72" s="228"/>
      <c r="AV72" s="228"/>
      <c r="AW72" s="239"/>
      <c r="AX72" s="240"/>
      <c r="AY72" s="0"/>
      <c r="AZ72" s="230"/>
      <c r="BA72" s="230"/>
      <c r="BB72" s="0"/>
      <c r="BC72" s="0"/>
      <c r="BD72" s="0"/>
      <c r="BE72" s="0"/>
      <c r="BF72" s="0"/>
      <c r="BG72" s="0"/>
      <c r="BH72" s="0"/>
      <c r="BI72" s="0"/>
      <c r="BJ72" s="0"/>
    </row>
    <row r="73" s="120" customFormat="true" ht="12.75" hidden="false" customHeight="false" outlineLevel="0" collapsed="false">
      <c r="C73" s="230"/>
      <c r="L73" s="160"/>
      <c r="N73" s="146"/>
      <c r="P73" s="0"/>
      <c r="Q73" s="0"/>
      <c r="AK73" s="204"/>
      <c r="AL73" s="204"/>
      <c r="AM73" s="204"/>
      <c r="AN73" s="204"/>
      <c r="AO73" s="228"/>
      <c r="AP73" s="228"/>
      <c r="AQ73" s="228"/>
      <c r="AR73" s="228"/>
      <c r="AS73" s="228"/>
      <c r="AT73" s="228"/>
      <c r="AU73" s="228"/>
      <c r="AV73" s="228"/>
      <c r="AW73" s="239"/>
      <c r="AX73" s="240"/>
      <c r="AY73" s="0"/>
      <c r="AZ73" s="230"/>
      <c r="BA73" s="230"/>
      <c r="BB73" s="0"/>
      <c r="BC73" s="0"/>
      <c r="BD73" s="0"/>
      <c r="BE73" s="0"/>
      <c r="BF73" s="0"/>
      <c r="BG73" s="0"/>
      <c r="BH73" s="0"/>
      <c r="BI73" s="0"/>
      <c r="BJ73" s="0"/>
    </row>
    <row r="74" s="120" customFormat="true" ht="12.75" hidden="false" customHeight="false" outlineLevel="0" collapsed="false">
      <c r="C74" s="230"/>
      <c r="L74" s="160"/>
      <c r="N74" s="146"/>
      <c r="P74" s="0"/>
      <c r="Q74" s="0"/>
      <c r="AK74" s="204"/>
      <c r="AL74" s="204"/>
      <c r="AM74" s="204"/>
      <c r="AN74" s="204"/>
      <c r="AO74" s="228"/>
      <c r="AP74" s="228"/>
      <c r="AQ74" s="228"/>
      <c r="AR74" s="228"/>
      <c r="AS74" s="228"/>
      <c r="AT74" s="228"/>
      <c r="AU74" s="228"/>
      <c r="AV74" s="228"/>
      <c r="AW74" s="239"/>
      <c r="AX74" s="240"/>
      <c r="AY74" s="0"/>
      <c r="AZ74" s="230"/>
      <c r="BA74" s="230"/>
      <c r="BB74" s="0"/>
      <c r="BC74" s="0"/>
      <c r="BD74" s="0"/>
      <c r="BE74" s="0"/>
      <c r="BF74" s="0"/>
      <c r="BG74" s="0"/>
      <c r="BH74" s="0"/>
      <c r="BI74" s="0"/>
      <c r="BJ74" s="0"/>
    </row>
    <row r="75" s="120" customFormat="true" ht="12.75" hidden="false" customHeight="false" outlineLevel="0" collapsed="false">
      <c r="C75" s="230"/>
      <c r="L75" s="160"/>
      <c r="N75" s="146"/>
      <c r="P75" s="0"/>
      <c r="Q75" s="0"/>
      <c r="AK75" s="204"/>
      <c r="AL75" s="204"/>
      <c r="AM75" s="204"/>
      <c r="AN75" s="204"/>
      <c r="AO75" s="228"/>
      <c r="AP75" s="228"/>
      <c r="AQ75" s="228"/>
      <c r="AR75" s="228"/>
      <c r="AS75" s="228"/>
      <c r="AT75" s="228"/>
      <c r="AU75" s="228"/>
      <c r="AV75" s="228"/>
      <c r="AW75" s="239"/>
      <c r="AX75" s="240"/>
      <c r="AY75" s="0"/>
      <c r="AZ75" s="230"/>
      <c r="BA75" s="230"/>
      <c r="BB75" s="0"/>
      <c r="BC75" s="0"/>
      <c r="BD75" s="0"/>
      <c r="BE75" s="0"/>
      <c r="BF75" s="0"/>
      <c r="BG75" s="0"/>
      <c r="BH75" s="0"/>
      <c r="BI75" s="0"/>
      <c r="BJ75" s="0"/>
    </row>
    <row r="76" s="120" customFormat="true" ht="12.75" hidden="false" customHeight="false" outlineLevel="0" collapsed="false">
      <c r="C76" s="230"/>
      <c r="L76" s="160"/>
      <c r="N76" s="146"/>
      <c r="P76" s="0"/>
      <c r="Q76" s="0"/>
      <c r="AK76" s="204"/>
      <c r="AL76" s="204"/>
      <c r="AM76" s="204"/>
      <c r="AN76" s="204"/>
      <c r="AO76" s="228"/>
      <c r="AP76" s="228"/>
      <c r="AQ76" s="228"/>
      <c r="AR76" s="228"/>
      <c r="AS76" s="228"/>
      <c r="AT76" s="228"/>
      <c r="AU76" s="228"/>
      <c r="AV76" s="228"/>
      <c r="AW76" s="239"/>
      <c r="AX76" s="240"/>
      <c r="AY76" s="0"/>
      <c r="AZ76" s="230"/>
      <c r="BA76" s="230"/>
      <c r="BB76" s="0"/>
      <c r="BC76" s="0"/>
      <c r="BD76" s="0"/>
      <c r="BE76" s="0"/>
      <c r="BF76" s="0"/>
      <c r="BG76" s="0"/>
      <c r="BH76" s="0"/>
      <c r="BI76" s="0"/>
      <c r="BJ76" s="0"/>
    </row>
    <row r="77" s="120" customFormat="true" ht="12.75" hidden="false" customHeight="false" outlineLevel="0" collapsed="false">
      <c r="C77" s="230"/>
      <c r="L77" s="160"/>
      <c r="N77" s="146"/>
      <c r="P77" s="0"/>
      <c r="Q77" s="0"/>
      <c r="AK77" s="204"/>
      <c r="AL77" s="204"/>
      <c r="AM77" s="204"/>
      <c r="AN77" s="204"/>
      <c r="AO77" s="228"/>
      <c r="AP77" s="228"/>
      <c r="AQ77" s="228"/>
      <c r="AR77" s="228"/>
      <c r="AS77" s="228"/>
      <c r="AT77" s="228"/>
      <c r="AU77" s="228"/>
      <c r="AV77" s="228"/>
      <c r="AW77" s="239"/>
      <c r="AX77" s="240"/>
      <c r="AY77" s="0"/>
      <c r="AZ77" s="230"/>
      <c r="BA77" s="230"/>
      <c r="BB77" s="0"/>
      <c r="BC77" s="0"/>
      <c r="BD77" s="0"/>
      <c r="BE77" s="0"/>
      <c r="BF77" s="0"/>
      <c r="BG77" s="0"/>
      <c r="BH77" s="0"/>
      <c r="BI77" s="0"/>
      <c r="BJ77" s="0"/>
    </row>
    <row r="78" s="120" customFormat="true" ht="12.75" hidden="false" customHeight="false" outlineLevel="0" collapsed="false">
      <c r="C78" s="230"/>
      <c r="L78" s="160"/>
      <c r="N78" s="146"/>
      <c r="P78" s="0"/>
      <c r="Q78" s="0"/>
      <c r="AK78" s="204"/>
      <c r="AL78" s="204"/>
      <c r="AM78" s="204"/>
      <c r="AN78" s="204"/>
      <c r="AO78" s="228"/>
      <c r="AP78" s="228"/>
      <c r="AQ78" s="228"/>
      <c r="AR78" s="228"/>
      <c r="AS78" s="228"/>
      <c r="AT78" s="228"/>
      <c r="AU78" s="228"/>
      <c r="AV78" s="228"/>
      <c r="AW78" s="239"/>
      <c r="AX78" s="240"/>
      <c r="AY78" s="0"/>
      <c r="AZ78" s="230"/>
      <c r="BA78" s="230"/>
      <c r="BB78" s="0"/>
      <c r="BC78" s="0"/>
      <c r="BD78" s="0"/>
      <c r="BE78" s="0"/>
      <c r="BF78" s="0"/>
      <c r="BG78" s="0"/>
      <c r="BH78" s="0"/>
      <c r="BI78" s="0"/>
      <c r="BJ78" s="0"/>
    </row>
    <row r="79" s="120" customFormat="true" ht="12.75" hidden="false" customHeight="false" outlineLevel="0" collapsed="false">
      <c r="C79" s="230"/>
      <c r="L79" s="160"/>
      <c r="N79" s="146"/>
      <c r="P79" s="0"/>
      <c r="Q79" s="0"/>
      <c r="AK79" s="204"/>
      <c r="AL79" s="204"/>
      <c r="AM79" s="204"/>
      <c r="AN79" s="204"/>
      <c r="AO79" s="228"/>
      <c r="AP79" s="228"/>
      <c r="AQ79" s="228"/>
      <c r="AR79" s="228"/>
      <c r="AS79" s="228"/>
      <c r="AT79" s="228"/>
      <c r="AU79" s="228"/>
      <c r="AV79" s="228"/>
      <c r="AW79" s="239"/>
      <c r="AX79" s="240"/>
      <c r="AY79" s="0"/>
      <c r="AZ79" s="230"/>
      <c r="BA79" s="230"/>
      <c r="BB79" s="0"/>
      <c r="BC79" s="0"/>
      <c r="BD79" s="0"/>
      <c r="BE79" s="0"/>
      <c r="BF79" s="0"/>
      <c r="BG79" s="0"/>
      <c r="BH79" s="0"/>
      <c r="BI79" s="0"/>
      <c r="BJ79" s="0"/>
    </row>
    <row r="80" s="120" customFormat="true" ht="12.75" hidden="false" customHeight="false" outlineLevel="0" collapsed="false">
      <c r="C80" s="230"/>
      <c r="L80" s="160"/>
      <c r="N80" s="146"/>
      <c r="P80" s="0"/>
      <c r="Q80" s="0"/>
      <c r="AK80" s="204"/>
      <c r="AL80" s="204"/>
      <c r="AM80" s="204"/>
      <c r="AN80" s="204"/>
      <c r="AO80" s="228"/>
      <c r="AP80" s="228"/>
      <c r="AQ80" s="228"/>
      <c r="AR80" s="228"/>
      <c r="AS80" s="228"/>
      <c r="AT80" s="228"/>
      <c r="AU80" s="228"/>
      <c r="AV80" s="228"/>
      <c r="AW80" s="239"/>
      <c r="AX80" s="240"/>
      <c r="AY80" s="0"/>
      <c r="AZ80" s="230"/>
      <c r="BA80" s="230"/>
      <c r="BB80" s="0"/>
      <c r="BC80" s="0"/>
      <c r="BD80" s="0"/>
      <c r="BE80" s="0"/>
      <c r="BF80" s="0"/>
      <c r="BG80" s="0"/>
      <c r="BH80" s="0"/>
      <c r="BI80" s="0"/>
      <c r="BJ80" s="0"/>
    </row>
    <row r="81" customFormat="false" ht="12.75" hidden="false" customHeight="false" outlineLevel="0" collapsed="false">
      <c r="C81" s="230"/>
      <c r="L81" s="160"/>
      <c r="N81" s="146"/>
      <c r="R81" s="120"/>
      <c r="S81" s="120"/>
      <c r="T81" s="120"/>
      <c r="U81" s="120"/>
      <c r="V81" s="120"/>
      <c r="W81" s="120"/>
      <c r="X81" s="120"/>
      <c r="Y81" s="120"/>
      <c r="Z81" s="120"/>
      <c r="AA81" s="120"/>
      <c r="AB81" s="120"/>
      <c r="AC81" s="120"/>
      <c r="AD81" s="120"/>
      <c r="AE81" s="120"/>
      <c r="AF81" s="120"/>
      <c r="AG81" s="120"/>
      <c r="AH81" s="120"/>
      <c r="AI81" s="120"/>
      <c r="AJ81" s="120"/>
      <c r="AO81" s="228"/>
      <c r="AP81" s="228"/>
      <c r="AQ81" s="228"/>
      <c r="AR81" s="228"/>
      <c r="AS81" s="228"/>
      <c r="AT81" s="228"/>
      <c r="AU81" s="228"/>
      <c r="AV81" s="228"/>
      <c r="AW81" s="239"/>
      <c r="AX81" s="240"/>
    </row>
    <row r="82" s="120" customFormat="true" ht="12.75" hidden="false" customHeight="false" outlineLevel="0" collapsed="false">
      <c r="C82" s="230"/>
      <c r="L82" s="160"/>
      <c r="N82" s="146"/>
      <c r="P82" s="0"/>
      <c r="Q82" s="0"/>
      <c r="AK82" s="204"/>
      <c r="AL82" s="204"/>
      <c r="AM82" s="204"/>
      <c r="AN82" s="204"/>
      <c r="AO82" s="228"/>
      <c r="AP82" s="228"/>
      <c r="AQ82" s="228"/>
      <c r="AR82" s="228"/>
      <c r="AS82" s="228"/>
      <c r="AT82" s="228"/>
      <c r="AU82" s="228"/>
      <c r="AV82" s="228"/>
      <c r="AW82" s="239"/>
      <c r="AX82" s="240"/>
      <c r="AY82" s="0"/>
      <c r="AZ82" s="230"/>
      <c r="BA82" s="230"/>
      <c r="BB82" s="0"/>
      <c r="BC82" s="0"/>
      <c r="BD82" s="0"/>
      <c r="BE82" s="0"/>
      <c r="BF82" s="0"/>
      <c r="BG82" s="0"/>
      <c r="BH82" s="0"/>
      <c r="BI82" s="0"/>
      <c r="BJ82" s="0"/>
    </row>
    <row r="83" s="120" customFormat="true" ht="12.75" hidden="false" customHeight="false" outlineLevel="0" collapsed="false">
      <c r="C83" s="230"/>
      <c r="L83" s="160"/>
      <c r="N83" s="146"/>
      <c r="P83" s="0"/>
      <c r="Q83" s="0"/>
      <c r="AK83" s="204"/>
      <c r="AL83" s="204"/>
      <c r="AM83" s="204"/>
      <c r="AN83" s="204"/>
      <c r="AO83" s="228"/>
      <c r="AP83" s="228"/>
      <c r="AQ83" s="228"/>
      <c r="AR83" s="228"/>
      <c r="AS83" s="228"/>
      <c r="AT83" s="228"/>
      <c r="AU83" s="228"/>
      <c r="AV83" s="228"/>
      <c r="AW83" s="239"/>
      <c r="AX83" s="240"/>
      <c r="AY83" s="0"/>
      <c r="AZ83" s="230"/>
      <c r="BA83" s="230"/>
      <c r="BB83" s="0"/>
      <c r="BC83" s="0"/>
      <c r="BD83" s="0"/>
      <c r="BE83" s="0"/>
      <c r="BF83" s="0"/>
      <c r="BG83" s="0"/>
      <c r="BH83" s="0"/>
      <c r="BI83" s="0"/>
      <c r="BJ83" s="0"/>
    </row>
    <row r="84" customFormat="false" ht="12.75" hidden="false" customHeight="false" outlineLevel="0" collapsed="false">
      <c r="C84" s="230"/>
      <c r="L84" s="160"/>
      <c r="N84" s="146"/>
      <c r="R84" s="120"/>
      <c r="S84" s="120"/>
      <c r="T84" s="120"/>
      <c r="U84" s="120"/>
      <c r="V84" s="120"/>
      <c r="W84" s="120"/>
      <c r="X84" s="120"/>
      <c r="Y84" s="120"/>
      <c r="Z84" s="120"/>
      <c r="AA84" s="120"/>
      <c r="AB84" s="120"/>
      <c r="AC84" s="120"/>
      <c r="AD84" s="120"/>
      <c r="AE84" s="120"/>
      <c r="AF84" s="120"/>
      <c r="AG84" s="120"/>
      <c r="AH84" s="120"/>
      <c r="AI84" s="120"/>
      <c r="AJ84" s="120"/>
      <c r="AO84" s="228"/>
      <c r="AP84" s="228"/>
      <c r="AQ84" s="228"/>
      <c r="AR84" s="228"/>
      <c r="AS84" s="228"/>
      <c r="AT84" s="228"/>
      <c r="AU84" s="228"/>
      <c r="AV84" s="228"/>
      <c r="AW84" s="239"/>
      <c r="AX84" s="240"/>
    </row>
    <row r="85" s="120" customFormat="true" ht="12.75" hidden="false" customHeight="false" outlineLevel="0" collapsed="false">
      <c r="C85" s="230"/>
      <c r="L85" s="160"/>
      <c r="N85" s="146"/>
      <c r="P85" s="0"/>
      <c r="Q85" s="0"/>
      <c r="AK85" s="204"/>
      <c r="AL85" s="204"/>
      <c r="AM85" s="204"/>
      <c r="AN85" s="204"/>
      <c r="AO85" s="228"/>
      <c r="AP85" s="228"/>
      <c r="AQ85" s="228"/>
      <c r="AR85" s="228"/>
      <c r="AS85" s="228"/>
      <c r="AT85" s="228"/>
      <c r="AU85" s="228"/>
      <c r="AV85" s="228"/>
      <c r="AW85" s="239"/>
      <c r="AX85" s="240"/>
      <c r="AY85" s="0"/>
      <c r="AZ85" s="230"/>
      <c r="BA85" s="230"/>
      <c r="BB85" s="0"/>
      <c r="BC85" s="0"/>
      <c r="BD85" s="0"/>
      <c r="BE85" s="0"/>
      <c r="BF85" s="0"/>
      <c r="BG85" s="0"/>
      <c r="BH85" s="0"/>
      <c r="BI85" s="0"/>
      <c r="BJ85" s="0"/>
    </row>
    <row r="86" s="120" customFormat="true" ht="12.75" hidden="false" customHeight="false" outlineLevel="0" collapsed="false">
      <c r="C86" s="230"/>
      <c r="L86" s="160"/>
      <c r="N86" s="146"/>
      <c r="P86" s="0"/>
      <c r="Q86" s="0"/>
      <c r="AK86" s="204"/>
      <c r="AL86" s="204"/>
      <c r="AM86" s="204"/>
      <c r="AN86" s="204"/>
      <c r="AO86" s="228"/>
      <c r="AP86" s="228"/>
      <c r="AQ86" s="228"/>
      <c r="AR86" s="228"/>
      <c r="AS86" s="228"/>
      <c r="AT86" s="228"/>
      <c r="AU86" s="228"/>
      <c r="AV86" s="228"/>
      <c r="AW86" s="239"/>
      <c r="AX86" s="240"/>
      <c r="AY86" s="0"/>
      <c r="AZ86" s="230"/>
      <c r="BA86" s="230"/>
      <c r="BB86" s="0"/>
      <c r="BC86" s="0"/>
      <c r="BD86" s="0"/>
      <c r="BE86" s="0"/>
      <c r="BF86" s="0"/>
      <c r="BG86" s="0"/>
      <c r="BH86" s="0"/>
      <c r="BI86" s="0"/>
      <c r="BJ86" s="0"/>
    </row>
    <row r="87" s="120" customFormat="true" ht="12.75" hidden="false" customHeight="false" outlineLevel="0" collapsed="false">
      <c r="C87" s="230"/>
      <c r="L87" s="160"/>
      <c r="N87" s="146"/>
      <c r="P87" s="0"/>
      <c r="Q87" s="0"/>
      <c r="AK87" s="204"/>
      <c r="AL87" s="204"/>
      <c r="AM87" s="204"/>
      <c r="AN87" s="204"/>
      <c r="AO87" s="228"/>
      <c r="AP87" s="228"/>
      <c r="AQ87" s="228"/>
      <c r="AR87" s="228"/>
      <c r="AS87" s="228"/>
      <c r="AT87" s="228"/>
      <c r="AU87" s="228"/>
      <c r="AV87" s="228"/>
      <c r="AW87" s="239"/>
      <c r="AX87" s="240"/>
      <c r="AY87" s="0"/>
      <c r="AZ87" s="230"/>
      <c r="BA87" s="230"/>
      <c r="BB87" s="0"/>
      <c r="BC87" s="0"/>
      <c r="BD87" s="0"/>
      <c r="BE87" s="0"/>
      <c r="BF87" s="0"/>
      <c r="BG87" s="0"/>
      <c r="BH87" s="0"/>
      <c r="BI87" s="0"/>
      <c r="BJ87" s="0"/>
    </row>
    <row r="88" customFormat="false" ht="12.75" hidden="false" customHeight="false" outlineLevel="0" collapsed="false">
      <c r="C88" s="230"/>
      <c r="L88" s="160"/>
      <c r="N88" s="146"/>
      <c r="R88" s="120"/>
      <c r="S88" s="120"/>
      <c r="T88" s="120"/>
      <c r="U88" s="120"/>
      <c r="V88" s="120"/>
      <c r="W88" s="120"/>
      <c r="X88" s="120"/>
      <c r="Y88" s="120"/>
      <c r="Z88" s="120"/>
      <c r="AA88" s="120"/>
      <c r="AB88" s="120"/>
      <c r="AC88" s="120"/>
      <c r="AD88" s="120"/>
      <c r="AE88" s="120"/>
      <c r="AF88" s="120"/>
      <c r="AG88" s="120"/>
      <c r="AH88" s="120"/>
      <c r="AI88" s="120"/>
      <c r="AJ88" s="120"/>
      <c r="AO88" s="228"/>
      <c r="AP88" s="228"/>
      <c r="AQ88" s="228"/>
      <c r="AR88" s="228"/>
      <c r="AS88" s="228"/>
      <c r="AT88" s="228"/>
      <c r="AU88" s="228"/>
      <c r="AV88" s="228"/>
      <c r="AW88" s="239"/>
      <c r="AX88" s="240"/>
    </row>
    <row r="89" customFormat="false" ht="12.75" hidden="false" customHeight="false" outlineLevel="0" collapsed="false">
      <c r="C89" s="230"/>
      <c r="L89" s="160"/>
      <c r="N89" s="146"/>
      <c r="R89" s="120"/>
      <c r="S89" s="120"/>
      <c r="T89" s="120"/>
      <c r="U89" s="120"/>
      <c r="V89" s="120"/>
      <c r="W89" s="120"/>
      <c r="X89" s="120"/>
      <c r="Y89" s="120"/>
      <c r="Z89" s="120"/>
      <c r="AA89" s="120"/>
      <c r="AB89" s="120"/>
      <c r="AC89" s="120"/>
      <c r="AD89" s="120"/>
      <c r="AE89" s="120"/>
      <c r="AF89" s="120"/>
      <c r="AG89" s="120"/>
      <c r="AH89" s="120"/>
      <c r="AI89" s="120"/>
      <c r="AJ89" s="120"/>
      <c r="AO89" s="228"/>
      <c r="AP89" s="228"/>
      <c r="AQ89" s="228"/>
      <c r="AR89" s="228"/>
      <c r="AS89" s="228"/>
      <c r="AT89" s="228"/>
      <c r="AU89" s="228"/>
      <c r="AV89" s="228"/>
      <c r="AW89" s="239"/>
      <c r="AX89" s="240"/>
    </row>
    <row r="90" customFormat="false" ht="12.75" hidden="false" customHeight="false" outlineLevel="0" collapsed="false">
      <c r="C90" s="230"/>
      <c r="L90" s="160"/>
      <c r="N90" s="146"/>
      <c r="R90" s="120"/>
      <c r="S90" s="120"/>
      <c r="T90" s="120"/>
      <c r="U90" s="120"/>
      <c r="V90" s="120"/>
      <c r="W90" s="120"/>
      <c r="X90" s="120"/>
      <c r="Y90" s="120"/>
      <c r="Z90" s="120"/>
      <c r="AA90" s="120"/>
      <c r="AB90" s="120"/>
      <c r="AC90" s="120"/>
      <c r="AD90" s="120"/>
      <c r="AE90" s="120"/>
      <c r="AF90" s="120"/>
      <c r="AG90" s="120"/>
      <c r="AH90" s="120"/>
      <c r="AI90" s="120"/>
      <c r="AJ90" s="120"/>
      <c r="AO90" s="228"/>
      <c r="AP90" s="228"/>
      <c r="AQ90" s="228"/>
      <c r="AR90" s="228"/>
      <c r="AS90" s="228"/>
      <c r="AT90" s="228"/>
      <c r="AU90" s="228"/>
      <c r="AV90" s="228"/>
      <c r="AW90" s="239"/>
      <c r="AX90" s="240"/>
    </row>
    <row r="91" s="120" customFormat="true" ht="12.75" hidden="false" customHeight="false" outlineLevel="0" collapsed="false">
      <c r="C91" s="230"/>
      <c r="L91" s="160"/>
      <c r="N91" s="146"/>
      <c r="P91" s="0"/>
      <c r="Q91" s="0"/>
      <c r="AK91" s="204"/>
      <c r="AL91" s="204"/>
      <c r="AM91" s="204"/>
      <c r="AN91" s="204"/>
      <c r="AO91" s="228"/>
      <c r="AP91" s="228"/>
      <c r="AQ91" s="228"/>
      <c r="AR91" s="228"/>
      <c r="AS91" s="228"/>
      <c r="AT91" s="228"/>
      <c r="AU91" s="228"/>
      <c r="AV91" s="228"/>
      <c r="AW91" s="239"/>
      <c r="AX91" s="240"/>
      <c r="AY91" s="0"/>
      <c r="AZ91" s="230"/>
      <c r="BA91" s="230"/>
      <c r="BB91" s="0"/>
      <c r="BC91" s="0"/>
      <c r="BD91" s="0"/>
      <c r="BE91" s="0"/>
      <c r="BF91" s="0"/>
      <c r="BG91" s="0"/>
      <c r="BH91" s="0"/>
      <c r="BI91" s="0"/>
      <c r="BJ91" s="0"/>
    </row>
    <row r="92" s="120" customFormat="true" ht="12.75" hidden="false" customHeight="false" outlineLevel="0" collapsed="false">
      <c r="C92" s="230"/>
      <c r="L92" s="160"/>
      <c r="N92" s="146"/>
      <c r="P92" s="0"/>
      <c r="Q92" s="0"/>
      <c r="AK92" s="204"/>
      <c r="AL92" s="204"/>
      <c r="AM92" s="204"/>
      <c r="AN92" s="204"/>
      <c r="AO92" s="228"/>
      <c r="AP92" s="228"/>
      <c r="AQ92" s="228"/>
      <c r="AR92" s="228"/>
      <c r="AS92" s="228"/>
      <c r="AT92" s="228"/>
      <c r="AU92" s="228"/>
      <c r="AV92" s="228"/>
      <c r="AW92" s="239"/>
      <c r="AX92" s="240"/>
      <c r="AY92" s="0"/>
      <c r="AZ92" s="230"/>
      <c r="BA92" s="230"/>
      <c r="BB92" s="0"/>
      <c r="BC92" s="0"/>
      <c r="BD92" s="0"/>
      <c r="BE92" s="0"/>
      <c r="BF92" s="0"/>
      <c r="BG92" s="0"/>
      <c r="BH92" s="0"/>
      <c r="BI92" s="0"/>
      <c r="BJ92" s="0"/>
    </row>
    <row r="93" s="120" customFormat="true" ht="12.75" hidden="false" customHeight="false" outlineLevel="0" collapsed="false">
      <c r="C93" s="230"/>
      <c r="L93" s="160"/>
      <c r="N93" s="146"/>
      <c r="P93" s="0"/>
      <c r="Q93" s="0"/>
      <c r="AK93" s="204"/>
      <c r="AL93" s="204"/>
      <c r="AM93" s="204"/>
      <c r="AN93" s="204"/>
      <c r="AO93" s="228"/>
      <c r="AP93" s="228"/>
      <c r="AQ93" s="228"/>
      <c r="AR93" s="228"/>
      <c r="AS93" s="228"/>
      <c r="AT93" s="228"/>
      <c r="AU93" s="228"/>
      <c r="AV93" s="228"/>
      <c r="AW93" s="239"/>
      <c r="AX93" s="240"/>
      <c r="AY93" s="0"/>
      <c r="AZ93" s="230"/>
      <c r="BA93" s="230"/>
      <c r="BB93" s="0"/>
      <c r="BC93" s="0"/>
      <c r="BD93" s="0"/>
      <c r="BE93" s="0"/>
      <c r="BF93" s="0"/>
      <c r="BG93" s="0"/>
      <c r="BH93" s="0"/>
      <c r="BI93" s="0"/>
      <c r="BJ93" s="0"/>
    </row>
    <row r="94" s="120" customFormat="true" ht="12.75" hidden="false" customHeight="false" outlineLevel="0" collapsed="false">
      <c r="C94" s="230"/>
      <c r="L94" s="160"/>
      <c r="N94" s="146"/>
      <c r="P94" s="0"/>
      <c r="Q94" s="0"/>
      <c r="AK94" s="204"/>
      <c r="AL94" s="204"/>
      <c r="AM94" s="204"/>
      <c r="AN94" s="204"/>
      <c r="AO94" s="228"/>
      <c r="AP94" s="228"/>
      <c r="AQ94" s="228"/>
      <c r="AR94" s="228"/>
      <c r="AS94" s="228"/>
      <c r="AT94" s="228"/>
      <c r="AU94" s="228"/>
      <c r="AV94" s="228"/>
      <c r="AW94" s="239"/>
      <c r="AX94" s="240"/>
      <c r="AY94" s="0"/>
      <c r="AZ94" s="230"/>
      <c r="BA94" s="230"/>
      <c r="BB94" s="0"/>
      <c r="BC94" s="0"/>
      <c r="BD94" s="0"/>
      <c r="BE94" s="0"/>
      <c r="BF94" s="0"/>
      <c r="BG94" s="0"/>
      <c r="BH94" s="0"/>
      <c r="BI94" s="0"/>
      <c r="BJ94" s="0"/>
    </row>
    <row r="95" s="120" customFormat="true" ht="12.75" hidden="false" customHeight="false" outlineLevel="0" collapsed="false">
      <c r="C95" s="230"/>
      <c r="L95" s="160"/>
      <c r="N95" s="146"/>
      <c r="P95" s="0"/>
      <c r="Q95" s="0"/>
      <c r="AK95" s="204"/>
      <c r="AL95" s="204"/>
      <c r="AM95" s="204"/>
      <c r="AN95" s="204"/>
      <c r="AO95" s="228"/>
      <c r="AP95" s="228"/>
      <c r="AQ95" s="228"/>
      <c r="AR95" s="228"/>
      <c r="AS95" s="228"/>
      <c r="AT95" s="228"/>
      <c r="AU95" s="228"/>
      <c r="AV95" s="228"/>
      <c r="AW95" s="239"/>
      <c r="AX95" s="240"/>
      <c r="AY95" s="0"/>
      <c r="AZ95" s="230"/>
      <c r="BA95" s="230"/>
      <c r="BB95" s="0"/>
      <c r="BC95" s="0"/>
      <c r="BD95" s="0"/>
      <c r="BE95" s="0"/>
      <c r="BF95" s="0"/>
      <c r="BG95" s="0"/>
      <c r="BH95" s="0"/>
      <c r="BI95" s="0"/>
      <c r="BJ95" s="0"/>
    </row>
    <row r="96" s="120" customFormat="true" ht="12.75" hidden="false" customHeight="false" outlineLevel="0" collapsed="false">
      <c r="C96" s="230"/>
      <c r="L96" s="160"/>
      <c r="N96" s="146"/>
      <c r="P96" s="0"/>
      <c r="Q96" s="0"/>
      <c r="AK96" s="204"/>
      <c r="AL96" s="204"/>
      <c r="AM96" s="204"/>
      <c r="AN96" s="204"/>
      <c r="AO96" s="228"/>
      <c r="AP96" s="228"/>
      <c r="AQ96" s="228"/>
      <c r="AR96" s="228"/>
      <c r="AS96" s="228"/>
      <c r="AT96" s="228"/>
      <c r="AU96" s="228"/>
      <c r="AV96" s="228"/>
      <c r="AW96" s="239"/>
      <c r="AX96" s="240"/>
      <c r="AY96" s="0"/>
      <c r="AZ96" s="230"/>
      <c r="BA96" s="230"/>
      <c r="BB96" s="0"/>
      <c r="BC96" s="0"/>
      <c r="BD96" s="0"/>
      <c r="BE96" s="0"/>
      <c r="BF96" s="0"/>
      <c r="BG96" s="0"/>
      <c r="BH96" s="0"/>
      <c r="BI96" s="0"/>
      <c r="BJ96" s="0"/>
    </row>
    <row r="97" s="120" customFormat="true" ht="12.75" hidden="false" customHeight="false" outlineLevel="0" collapsed="false">
      <c r="C97" s="230"/>
      <c r="L97" s="160"/>
      <c r="N97" s="146"/>
      <c r="P97" s="0"/>
      <c r="Q97" s="0"/>
      <c r="AK97" s="204"/>
      <c r="AL97" s="204"/>
      <c r="AM97" s="204"/>
      <c r="AN97" s="204"/>
      <c r="AO97" s="228"/>
      <c r="AP97" s="228"/>
      <c r="AQ97" s="228"/>
      <c r="AR97" s="228"/>
      <c r="AS97" s="228"/>
      <c r="AT97" s="228"/>
      <c r="AU97" s="228"/>
      <c r="AV97" s="228"/>
      <c r="AW97" s="239"/>
      <c r="AX97" s="240"/>
      <c r="AY97" s="0"/>
      <c r="AZ97" s="230"/>
      <c r="BA97" s="230"/>
      <c r="BB97" s="0"/>
      <c r="BC97" s="0"/>
      <c r="BD97" s="0"/>
      <c r="BE97" s="0"/>
      <c r="BF97" s="0"/>
      <c r="BG97" s="0"/>
      <c r="BH97" s="0"/>
      <c r="BI97" s="0"/>
      <c r="BJ97" s="0"/>
    </row>
    <row r="98" s="120" customFormat="true" ht="12.75" hidden="false" customHeight="false" outlineLevel="0" collapsed="false">
      <c r="C98" s="230"/>
      <c r="L98" s="160"/>
      <c r="N98" s="146"/>
      <c r="P98" s="0"/>
      <c r="Q98" s="0"/>
      <c r="AK98" s="204"/>
      <c r="AL98" s="204"/>
      <c r="AM98" s="204"/>
      <c r="AN98" s="204"/>
      <c r="AO98" s="228"/>
      <c r="AP98" s="228"/>
      <c r="AQ98" s="228"/>
      <c r="AR98" s="228"/>
      <c r="AS98" s="228"/>
      <c r="AT98" s="228"/>
      <c r="AU98" s="228"/>
      <c r="AV98" s="228"/>
      <c r="AW98" s="239"/>
      <c r="AX98" s="240"/>
      <c r="AY98" s="0"/>
      <c r="AZ98" s="230"/>
      <c r="BA98" s="230"/>
      <c r="BB98" s="0"/>
      <c r="BC98" s="0"/>
      <c r="BD98" s="0"/>
      <c r="BE98" s="0"/>
      <c r="BF98" s="0"/>
      <c r="BG98" s="0"/>
      <c r="BH98" s="0"/>
      <c r="BI98" s="0"/>
      <c r="BJ98" s="0"/>
    </row>
    <row r="99" customFormat="false" ht="12.75" hidden="false" customHeight="false" outlineLevel="0" collapsed="false">
      <c r="C99" s="230"/>
      <c r="L99" s="160"/>
      <c r="N99" s="146"/>
      <c r="R99" s="120"/>
      <c r="S99" s="120"/>
      <c r="T99" s="120"/>
      <c r="U99" s="120"/>
      <c r="V99" s="120"/>
      <c r="W99" s="120"/>
      <c r="X99" s="120"/>
      <c r="Y99" s="120"/>
      <c r="Z99" s="120"/>
      <c r="AA99" s="120"/>
      <c r="AB99" s="120"/>
      <c r="AC99" s="120"/>
      <c r="AD99" s="120"/>
      <c r="AE99" s="120"/>
      <c r="AF99" s="120"/>
      <c r="AG99" s="120"/>
      <c r="AH99" s="120"/>
      <c r="AI99" s="120"/>
      <c r="AJ99" s="120"/>
      <c r="AO99" s="228"/>
      <c r="AP99" s="228"/>
      <c r="AQ99" s="228"/>
      <c r="AR99" s="228"/>
      <c r="AS99" s="228"/>
      <c r="AT99" s="228"/>
      <c r="AU99" s="228"/>
      <c r="AV99" s="228"/>
      <c r="AW99" s="239"/>
      <c r="AX99" s="240"/>
    </row>
    <row r="100" customFormat="false" ht="12.75" hidden="false" customHeight="false" outlineLevel="0" collapsed="false">
      <c r="C100" s="230"/>
      <c r="L100" s="160"/>
      <c r="N100" s="146"/>
      <c r="R100" s="120"/>
      <c r="S100" s="120"/>
      <c r="T100" s="120"/>
      <c r="U100" s="120"/>
      <c r="V100" s="120"/>
      <c r="W100" s="120"/>
      <c r="X100" s="120"/>
      <c r="Y100" s="120"/>
      <c r="Z100" s="120"/>
      <c r="AA100" s="120"/>
      <c r="AB100" s="120"/>
      <c r="AC100" s="120"/>
      <c r="AD100" s="120"/>
      <c r="AE100" s="120"/>
      <c r="AF100" s="120"/>
      <c r="AG100" s="120"/>
      <c r="AH100" s="120"/>
      <c r="AI100" s="120"/>
      <c r="AJ100" s="120"/>
      <c r="AO100" s="228"/>
      <c r="AP100" s="228"/>
      <c r="AQ100" s="228"/>
      <c r="AR100" s="228"/>
      <c r="AS100" s="228"/>
      <c r="AT100" s="228"/>
      <c r="AU100" s="228"/>
      <c r="AV100" s="228"/>
      <c r="AW100" s="239"/>
      <c r="AX100" s="240"/>
    </row>
    <row r="101" s="120" customFormat="true" ht="12.75" hidden="false" customHeight="false" outlineLevel="0" collapsed="false">
      <c r="C101" s="230"/>
      <c r="L101" s="160"/>
      <c r="N101" s="146"/>
      <c r="P101" s="0"/>
      <c r="Q101" s="0"/>
      <c r="AK101" s="204"/>
      <c r="AL101" s="204"/>
      <c r="AM101" s="204"/>
      <c r="AN101" s="204"/>
      <c r="AO101" s="228"/>
      <c r="AP101" s="228"/>
      <c r="AQ101" s="228"/>
      <c r="AR101" s="228"/>
      <c r="AS101" s="228"/>
      <c r="AT101" s="228"/>
      <c r="AU101" s="228"/>
      <c r="AV101" s="228"/>
      <c r="AW101" s="239"/>
      <c r="AX101" s="240"/>
      <c r="AY101" s="0"/>
      <c r="AZ101" s="230"/>
      <c r="BA101" s="230"/>
      <c r="BB101" s="0"/>
      <c r="BC101" s="0"/>
      <c r="BD101" s="0"/>
      <c r="BE101" s="0"/>
      <c r="BF101" s="0"/>
      <c r="BG101" s="0"/>
      <c r="BH101" s="0"/>
      <c r="BI101" s="0"/>
      <c r="BJ101" s="0"/>
    </row>
    <row r="102" s="120" customFormat="true" ht="12.75" hidden="false" customHeight="false" outlineLevel="0" collapsed="false">
      <c r="C102" s="230"/>
      <c r="L102" s="160"/>
      <c r="N102" s="146"/>
      <c r="P102" s="0"/>
      <c r="Q102" s="0"/>
      <c r="AK102" s="204"/>
      <c r="AL102" s="204"/>
      <c r="AM102" s="204"/>
      <c r="AN102" s="204"/>
      <c r="AO102" s="228"/>
      <c r="AP102" s="228"/>
      <c r="AQ102" s="228"/>
      <c r="AR102" s="228"/>
      <c r="AS102" s="228"/>
      <c r="AT102" s="228"/>
      <c r="AU102" s="228"/>
      <c r="AV102" s="228"/>
      <c r="AW102" s="239"/>
      <c r="AX102" s="240"/>
      <c r="AY102" s="0"/>
      <c r="AZ102" s="230"/>
      <c r="BA102" s="230"/>
      <c r="BB102" s="0"/>
      <c r="BC102" s="0"/>
      <c r="BD102" s="0"/>
      <c r="BE102" s="0"/>
      <c r="BF102" s="0"/>
      <c r="BG102" s="0"/>
      <c r="BH102" s="0"/>
      <c r="BI102" s="0"/>
      <c r="BJ102" s="0"/>
    </row>
    <row r="103" customFormat="false" ht="12.75" hidden="false" customHeight="false" outlineLevel="0" collapsed="false">
      <c r="C103" s="230"/>
      <c r="L103" s="160"/>
      <c r="N103" s="146"/>
      <c r="R103" s="120"/>
      <c r="S103" s="120"/>
      <c r="T103" s="120"/>
      <c r="U103" s="120"/>
      <c r="V103" s="120"/>
      <c r="W103" s="120"/>
      <c r="X103" s="120"/>
      <c r="Y103" s="120"/>
      <c r="Z103" s="120"/>
      <c r="AA103" s="120"/>
      <c r="AB103" s="120"/>
      <c r="AC103" s="120"/>
      <c r="AD103" s="120"/>
      <c r="AE103" s="120"/>
      <c r="AF103" s="120"/>
      <c r="AG103" s="120"/>
      <c r="AH103" s="120"/>
      <c r="AI103" s="120"/>
      <c r="AJ103" s="120"/>
      <c r="AO103" s="228"/>
      <c r="AP103" s="228"/>
      <c r="AQ103" s="228"/>
      <c r="AR103" s="228"/>
      <c r="AS103" s="228"/>
      <c r="AT103" s="228"/>
      <c r="AU103" s="228"/>
      <c r="AV103" s="228"/>
      <c r="AW103" s="239"/>
      <c r="AX103" s="240"/>
    </row>
    <row r="104" s="120" customFormat="true" ht="12.75" hidden="false" customHeight="false" outlineLevel="0" collapsed="false">
      <c r="C104" s="230"/>
      <c r="L104" s="160"/>
      <c r="N104" s="146"/>
      <c r="P104" s="0"/>
      <c r="Q104" s="0"/>
      <c r="AK104" s="204"/>
      <c r="AL104" s="204"/>
      <c r="AM104" s="204"/>
      <c r="AN104" s="204"/>
      <c r="AO104" s="228"/>
      <c r="AP104" s="228"/>
      <c r="AQ104" s="228"/>
      <c r="AR104" s="228"/>
      <c r="AS104" s="228"/>
      <c r="AT104" s="228"/>
      <c r="AU104" s="228"/>
      <c r="AV104" s="228"/>
      <c r="AW104" s="239"/>
      <c r="AX104" s="240"/>
      <c r="AY104" s="0"/>
      <c r="AZ104" s="230"/>
      <c r="BA104" s="230"/>
      <c r="BB104" s="0"/>
      <c r="BC104" s="0"/>
      <c r="BD104" s="0"/>
      <c r="BE104" s="0"/>
      <c r="BF104" s="0"/>
      <c r="BG104" s="0"/>
      <c r="BH104" s="0"/>
      <c r="BI104" s="0"/>
      <c r="BJ104" s="0"/>
    </row>
    <row r="105" s="120" customFormat="true" ht="12.75" hidden="false" customHeight="false" outlineLevel="0" collapsed="false">
      <c r="C105" s="230"/>
      <c r="L105" s="160"/>
      <c r="N105" s="146"/>
      <c r="P105" s="0"/>
      <c r="Q105" s="0"/>
      <c r="AK105" s="204"/>
      <c r="AL105" s="204"/>
      <c r="AM105" s="204"/>
      <c r="AN105" s="204"/>
      <c r="AO105" s="228"/>
      <c r="AP105" s="228"/>
      <c r="AQ105" s="228"/>
      <c r="AR105" s="228"/>
      <c r="AS105" s="228"/>
      <c r="AT105" s="228"/>
      <c r="AU105" s="228"/>
      <c r="AV105" s="228"/>
      <c r="AW105" s="239"/>
      <c r="AX105" s="240"/>
      <c r="AY105" s="0"/>
      <c r="AZ105" s="230"/>
      <c r="BA105" s="230"/>
      <c r="BB105" s="0"/>
      <c r="BC105" s="0"/>
      <c r="BD105" s="0"/>
      <c r="BE105" s="0"/>
      <c r="BF105" s="0"/>
      <c r="BG105" s="0"/>
      <c r="BH105" s="0"/>
      <c r="BI105" s="0"/>
      <c r="BJ105" s="0"/>
    </row>
    <row r="106" s="120" customFormat="true" ht="12.75" hidden="false" customHeight="false" outlineLevel="0" collapsed="false">
      <c r="C106" s="230"/>
      <c r="L106" s="160"/>
      <c r="N106" s="146"/>
      <c r="P106" s="0"/>
      <c r="Q106" s="0"/>
      <c r="AK106" s="204"/>
      <c r="AL106" s="204"/>
      <c r="AM106" s="204"/>
      <c r="AN106" s="204"/>
      <c r="AO106" s="228"/>
      <c r="AP106" s="228"/>
      <c r="AQ106" s="228"/>
      <c r="AR106" s="228"/>
      <c r="AS106" s="228"/>
      <c r="AT106" s="228"/>
      <c r="AU106" s="228"/>
      <c r="AV106" s="228"/>
      <c r="AW106" s="239"/>
      <c r="AX106" s="240"/>
      <c r="AY106" s="0"/>
      <c r="AZ106" s="230"/>
      <c r="BA106" s="230"/>
      <c r="BB106" s="0"/>
      <c r="BC106" s="0"/>
      <c r="BD106" s="0"/>
      <c r="BE106" s="0"/>
      <c r="BF106" s="0"/>
      <c r="BG106" s="0"/>
      <c r="BH106" s="0"/>
      <c r="BI106" s="0"/>
      <c r="BJ106" s="0"/>
    </row>
    <row r="107" s="120" customFormat="true" ht="12.75" hidden="false" customHeight="false" outlineLevel="0" collapsed="false">
      <c r="C107" s="230"/>
      <c r="L107" s="160"/>
      <c r="N107" s="146"/>
      <c r="P107" s="0"/>
      <c r="Q107" s="0"/>
      <c r="AK107" s="204"/>
      <c r="AL107" s="204"/>
      <c r="AM107" s="204"/>
      <c r="AN107" s="204"/>
      <c r="AO107" s="228"/>
      <c r="AP107" s="228"/>
      <c r="AQ107" s="228"/>
      <c r="AR107" s="228"/>
      <c r="AS107" s="228"/>
      <c r="AT107" s="228"/>
      <c r="AU107" s="228"/>
      <c r="AV107" s="228"/>
      <c r="AW107" s="239"/>
      <c r="AX107" s="240"/>
      <c r="AY107" s="0"/>
      <c r="AZ107" s="230"/>
      <c r="BA107" s="230"/>
      <c r="BB107" s="0"/>
      <c r="BC107" s="0"/>
      <c r="BD107" s="0"/>
      <c r="BE107" s="0"/>
      <c r="BF107" s="0"/>
      <c r="BG107" s="0"/>
      <c r="BH107" s="0"/>
      <c r="BI107" s="0"/>
      <c r="BJ107" s="0"/>
    </row>
    <row r="108" s="120" customFormat="true" ht="12.75" hidden="false" customHeight="false" outlineLevel="0" collapsed="false">
      <c r="C108" s="230"/>
      <c r="L108" s="160"/>
      <c r="N108" s="146"/>
      <c r="P108" s="0"/>
      <c r="Q108" s="0"/>
      <c r="AK108" s="204"/>
      <c r="AL108" s="204"/>
      <c r="AM108" s="204"/>
      <c r="AN108" s="204"/>
      <c r="AO108" s="228"/>
      <c r="AP108" s="228"/>
      <c r="AQ108" s="228"/>
      <c r="AR108" s="228"/>
      <c r="AS108" s="228"/>
      <c r="AT108" s="228"/>
      <c r="AU108" s="228"/>
      <c r="AV108" s="228"/>
      <c r="AW108" s="239"/>
      <c r="AX108" s="240"/>
      <c r="AY108" s="0"/>
      <c r="AZ108" s="230"/>
      <c r="BA108" s="230"/>
      <c r="BB108" s="0"/>
      <c r="BC108" s="0"/>
      <c r="BD108" s="0"/>
      <c r="BE108" s="0"/>
      <c r="BF108" s="0"/>
      <c r="BG108" s="0"/>
      <c r="BH108" s="0"/>
      <c r="BI108" s="0"/>
      <c r="BJ108" s="0"/>
    </row>
    <row r="109" s="120" customFormat="true" ht="12.75" hidden="false" customHeight="false" outlineLevel="0" collapsed="false">
      <c r="C109" s="230"/>
      <c r="L109" s="160"/>
      <c r="N109" s="146"/>
      <c r="P109" s="0"/>
      <c r="Q109" s="0"/>
      <c r="AK109" s="204"/>
      <c r="AL109" s="204"/>
      <c r="AM109" s="204"/>
      <c r="AN109" s="204"/>
      <c r="AO109" s="228"/>
      <c r="AP109" s="228"/>
      <c r="AQ109" s="228"/>
      <c r="AR109" s="228"/>
      <c r="AS109" s="228"/>
      <c r="AT109" s="228"/>
      <c r="AU109" s="228"/>
      <c r="AV109" s="228"/>
      <c r="AW109" s="239"/>
      <c r="AX109" s="240"/>
      <c r="AY109" s="0"/>
      <c r="AZ109" s="230"/>
      <c r="BA109" s="230"/>
      <c r="BB109" s="0"/>
      <c r="BC109" s="0"/>
      <c r="BD109" s="0"/>
      <c r="BE109" s="0"/>
      <c r="BF109" s="0"/>
      <c r="BG109" s="0"/>
      <c r="BH109" s="0"/>
      <c r="BI109" s="0"/>
      <c r="BJ109" s="0"/>
    </row>
    <row r="110" s="120" customFormat="true" ht="12.75" hidden="false" customHeight="false" outlineLevel="0" collapsed="false">
      <c r="C110" s="230"/>
      <c r="L110" s="160"/>
      <c r="N110" s="146"/>
      <c r="P110" s="0"/>
      <c r="Q110" s="0"/>
      <c r="AK110" s="204"/>
      <c r="AL110" s="204"/>
      <c r="AM110" s="204"/>
      <c r="AN110" s="204"/>
      <c r="AO110" s="228"/>
      <c r="AP110" s="228"/>
      <c r="AQ110" s="228"/>
      <c r="AR110" s="228"/>
      <c r="AS110" s="228"/>
      <c r="AT110" s="228"/>
      <c r="AU110" s="228"/>
      <c r="AV110" s="228"/>
      <c r="AW110" s="239"/>
      <c r="AX110" s="240"/>
      <c r="AY110" s="0"/>
      <c r="AZ110" s="230"/>
      <c r="BA110" s="230"/>
      <c r="BB110" s="0"/>
      <c r="BC110" s="0"/>
      <c r="BD110" s="0"/>
      <c r="BE110" s="0"/>
      <c r="BF110" s="0"/>
      <c r="BG110" s="0"/>
      <c r="BH110" s="0"/>
      <c r="BI110" s="0"/>
      <c r="BJ110" s="0"/>
    </row>
    <row r="111" s="120" customFormat="true" ht="12.75" hidden="false" customHeight="false" outlineLevel="0" collapsed="false">
      <c r="C111" s="230"/>
      <c r="L111" s="160"/>
      <c r="N111" s="146"/>
      <c r="P111" s="0"/>
      <c r="Q111" s="0"/>
      <c r="AK111" s="204"/>
      <c r="AL111" s="204"/>
      <c r="AM111" s="204"/>
      <c r="AN111" s="204"/>
      <c r="AO111" s="228"/>
      <c r="AP111" s="228"/>
      <c r="AQ111" s="228"/>
      <c r="AR111" s="228"/>
      <c r="AS111" s="228"/>
      <c r="AT111" s="228"/>
      <c r="AU111" s="228"/>
      <c r="AV111" s="228"/>
      <c r="AW111" s="239"/>
      <c r="AX111" s="240"/>
      <c r="AY111" s="0"/>
      <c r="AZ111" s="230"/>
      <c r="BA111" s="230"/>
      <c r="BB111" s="0"/>
      <c r="BC111" s="0"/>
      <c r="BD111" s="0"/>
      <c r="BE111" s="0"/>
      <c r="BF111" s="0"/>
      <c r="BG111" s="0"/>
      <c r="BH111" s="0"/>
      <c r="BI111" s="0"/>
      <c r="BJ111" s="0"/>
    </row>
    <row r="112" s="120" customFormat="true" ht="12.75" hidden="false" customHeight="false" outlineLevel="0" collapsed="false">
      <c r="C112" s="230"/>
      <c r="L112" s="160"/>
      <c r="N112" s="146"/>
      <c r="P112" s="0"/>
      <c r="Q112" s="0"/>
      <c r="AK112" s="204"/>
      <c r="AL112" s="204"/>
      <c r="AM112" s="204"/>
      <c r="AN112" s="204"/>
      <c r="AO112" s="228"/>
      <c r="AP112" s="228"/>
      <c r="AQ112" s="228"/>
      <c r="AR112" s="228"/>
      <c r="AS112" s="228"/>
      <c r="AT112" s="228"/>
      <c r="AU112" s="228"/>
      <c r="AV112" s="228"/>
      <c r="AW112" s="239"/>
      <c r="AX112" s="240"/>
      <c r="AY112" s="0"/>
      <c r="AZ112" s="230"/>
      <c r="BA112" s="230"/>
      <c r="BB112" s="0"/>
      <c r="BC112" s="0"/>
      <c r="BD112" s="0"/>
      <c r="BE112" s="0"/>
      <c r="BF112" s="0"/>
      <c r="BG112" s="0"/>
      <c r="BH112" s="0"/>
      <c r="BI112" s="0"/>
      <c r="BJ112" s="0"/>
    </row>
    <row r="113" customFormat="false" ht="12.75" hidden="false" customHeight="false" outlineLevel="0" collapsed="false">
      <c r="C113" s="230"/>
      <c r="L113" s="160"/>
      <c r="N113" s="146"/>
      <c r="R113" s="120"/>
      <c r="S113" s="120"/>
      <c r="T113" s="120"/>
      <c r="U113" s="120"/>
      <c r="V113" s="120"/>
      <c r="W113" s="120"/>
      <c r="X113" s="120"/>
      <c r="Y113" s="120"/>
      <c r="Z113" s="120"/>
      <c r="AA113" s="120"/>
      <c r="AB113" s="120"/>
      <c r="AC113" s="120"/>
      <c r="AD113" s="120"/>
      <c r="AE113" s="120"/>
      <c r="AF113" s="120"/>
      <c r="AG113" s="120"/>
      <c r="AH113" s="120"/>
      <c r="AI113" s="120"/>
      <c r="AJ113" s="120"/>
      <c r="AO113" s="228"/>
      <c r="AP113" s="228"/>
      <c r="AQ113" s="228"/>
      <c r="AR113" s="228"/>
      <c r="AS113" s="228"/>
      <c r="AT113" s="228"/>
      <c r="AU113" s="228"/>
      <c r="AV113" s="228"/>
      <c r="AW113" s="239"/>
      <c r="AX113" s="240"/>
    </row>
    <row r="114" customFormat="false" ht="12.75" hidden="false" customHeight="false" outlineLevel="0" collapsed="false">
      <c r="C114" s="230"/>
      <c r="L114" s="160"/>
      <c r="N114" s="146"/>
      <c r="R114" s="120"/>
      <c r="S114" s="120"/>
      <c r="T114" s="120"/>
      <c r="U114" s="120"/>
      <c r="V114" s="120"/>
      <c r="W114" s="120"/>
      <c r="X114" s="120"/>
      <c r="Y114" s="120"/>
      <c r="Z114" s="120"/>
      <c r="AA114" s="120"/>
      <c r="AB114" s="120"/>
      <c r="AC114" s="120"/>
      <c r="AD114" s="120"/>
      <c r="AE114" s="120"/>
      <c r="AF114" s="120"/>
      <c r="AG114" s="120"/>
      <c r="AH114" s="120"/>
      <c r="AI114" s="120"/>
      <c r="AJ114" s="120"/>
      <c r="AO114" s="228"/>
      <c r="AP114" s="228"/>
      <c r="AQ114" s="228"/>
      <c r="AR114" s="228"/>
      <c r="AS114" s="228"/>
      <c r="AT114" s="228"/>
      <c r="AU114" s="228"/>
      <c r="AV114" s="228"/>
      <c r="AW114" s="239"/>
      <c r="AX114" s="240"/>
    </row>
    <row r="115" s="120" customFormat="true" ht="12.75" hidden="false" customHeight="false" outlineLevel="0" collapsed="false">
      <c r="C115" s="230"/>
      <c r="L115" s="160"/>
      <c r="N115" s="146"/>
      <c r="P115" s="0"/>
      <c r="Q115" s="0"/>
      <c r="AK115" s="204"/>
      <c r="AL115" s="204"/>
      <c r="AM115" s="204"/>
      <c r="AN115" s="204"/>
      <c r="AO115" s="228"/>
      <c r="AP115" s="228"/>
      <c r="AQ115" s="228"/>
      <c r="AR115" s="228"/>
      <c r="AS115" s="228"/>
      <c r="AT115" s="228"/>
      <c r="AU115" s="228"/>
      <c r="AV115" s="228"/>
      <c r="AW115" s="239"/>
      <c r="AX115" s="240"/>
      <c r="AY115" s="0"/>
      <c r="AZ115" s="230"/>
      <c r="BA115" s="230"/>
      <c r="BB115" s="0"/>
      <c r="BC115" s="0"/>
      <c r="BD115" s="0"/>
      <c r="BE115" s="0"/>
      <c r="BF115" s="0"/>
      <c r="BG115" s="0"/>
      <c r="BH115" s="0"/>
      <c r="BI115" s="0"/>
      <c r="BJ115" s="0"/>
    </row>
    <row r="116" s="120" customFormat="true" ht="12.75" hidden="false" customHeight="false" outlineLevel="0" collapsed="false">
      <c r="C116" s="230"/>
      <c r="L116" s="160"/>
      <c r="N116" s="146"/>
      <c r="P116" s="0"/>
      <c r="Q116" s="0"/>
      <c r="AK116" s="204"/>
      <c r="AL116" s="204"/>
      <c r="AM116" s="204"/>
      <c r="AN116" s="204"/>
      <c r="AO116" s="228"/>
      <c r="AP116" s="228"/>
      <c r="AQ116" s="228"/>
      <c r="AR116" s="228"/>
      <c r="AS116" s="228"/>
      <c r="AT116" s="228"/>
      <c r="AU116" s="228"/>
      <c r="AV116" s="228"/>
      <c r="AW116" s="239"/>
      <c r="AX116" s="240"/>
      <c r="AY116" s="0"/>
      <c r="AZ116" s="230"/>
      <c r="BA116" s="230"/>
      <c r="BB116" s="0"/>
      <c r="BC116" s="0"/>
      <c r="BD116" s="0"/>
      <c r="BE116" s="0"/>
      <c r="BF116" s="0"/>
      <c r="BG116" s="0"/>
      <c r="BH116" s="0"/>
      <c r="BI116" s="0"/>
      <c r="BJ116" s="0"/>
    </row>
    <row r="117" s="120" customFormat="true" ht="12.75" hidden="false" customHeight="false" outlineLevel="0" collapsed="false">
      <c r="C117" s="230"/>
      <c r="L117" s="160"/>
      <c r="N117" s="146"/>
      <c r="P117" s="0"/>
      <c r="Q117" s="0"/>
      <c r="AK117" s="204"/>
      <c r="AL117" s="204"/>
      <c r="AM117" s="204"/>
      <c r="AN117" s="204"/>
      <c r="AO117" s="228"/>
      <c r="AP117" s="228"/>
      <c r="AQ117" s="228"/>
      <c r="AR117" s="228"/>
      <c r="AS117" s="228"/>
      <c r="AT117" s="228"/>
      <c r="AU117" s="228"/>
      <c r="AV117" s="228"/>
      <c r="AW117" s="239"/>
      <c r="AX117" s="240"/>
      <c r="AY117" s="0"/>
      <c r="AZ117" s="230"/>
      <c r="BA117" s="230"/>
      <c r="BB117" s="0"/>
      <c r="BC117" s="0"/>
      <c r="BD117" s="0"/>
      <c r="BE117" s="0"/>
      <c r="BF117" s="0"/>
      <c r="BG117" s="0"/>
      <c r="BH117" s="0"/>
      <c r="BI117" s="0"/>
      <c r="BJ117" s="0"/>
    </row>
    <row r="118" customFormat="false" ht="12.75" hidden="false" customHeight="false" outlineLevel="0" collapsed="false">
      <c r="C118" s="230"/>
      <c r="L118" s="160"/>
      <c r="N118" s="146"/>
      <c r="R118" s="120"/>
      <c r="S118" s="120"/>
      <c r="T118" s="120"/>
      <c r="U118" s="120"/>
      <c r="V118" s="120"/>
      <c r="W118" s="120"/>
      <c r="X118" s="120"/>
      <c r="Y118" s="120"/>
      <c r="Z118" s="120"/>
      <c r="AA118" s="120"/>
      <c r="AB118" s="120"/>
      <c r="AC118" s="120"/>
      <c r="AD118" s="120"/>
      <c r="AE118" s="120"/>
      <c r="AF118" s="120"/>
      <c r="AG118" s="120"/>
      <c r="AH118" s="120"/>
      <c r="AI118" s="120"/>
      <c r="AJ118" s="120"/>
      <c r="AO118" s="228"/>
      <c r="AP118" s="228"/>
      <c r="AQ118" s="228"/>
      <c r="AR118" s="228"/>
      <c r="AS118" s="228"/>
      <c r="AT118" s="228"/>
      <c r="AU118" s="228"/>
      <c r="AV118" s="228"/>
      <c r="AW118" s="239"/>
      <c r="AX118" s="240"/>
    </row>
    <row r="119" s="120" customFormat="true" ht="12.75" hidden="false" customHeight="false" outlineLevel="0" collapsed="false">
      <c r="C119" s="230"/>
      <c r="L119" s="160"/>
      <c r="N119" s="146"/>
      <c r="P119" s="0"/>
      <c r="Q119" s="0"/>
      <c r="AK119" s="204"/>
      <c r="AL119" s="204"/>
      <c r="AM119" s="204"/>
      <c r="AN119" s="204"/>
      <c r="AO119" s="228"/>
      <c r="AP119" s="228"/>
      <c r="AQ119" s="228"/>
      <c r="AR119" s="228"/>
      <c r="AS119" s="228"/>
      <c r="AT119" s="228"/>
      <c r="AU119" s="228"/>
      <c r="AV119" s="228"/>
      <c r="AW119" s="239"/>
      <c r="AX119" s="240"/>
      <c r="AY119" s="0"/>
      <c r="AZ119" s="230"/>
      <c r="BA119" s="230"/>
      <c r="BB119" s="0"/>
      <c r="BC119" s="0"/>
      <c r="BD119" s="0"/>
      <c r="BE119" s="0"/>
      <c r="BF119" s="0"/>
      <c r="BG119" s="0"/>
      <c r="BH119" s="0"/>
      <c r="BI119" s="0"/>
      <c r="BJ119" s="0"/>
    </row>
    <row r="120" customFormat="false" ht="12.75" hidden="false" customHeight="false" outlineLevel="0" collapsed="false">
      <c r="C120" s="230"/>
      <c r="L120" s="160"/>
      <c r="N120" s="146"/>
      <c r="R120" s="120"/>
      <c r="S120" s="120"/>
      <c r="T120" s="120"/>
      <c r="U120" s="120"/>
      <c r="V120" s="120"/>
      <c r="W120" s="120"/>
      <c r="X120" s="120"/>
      <c r="Y120" s="120"/>
      <c r="Z120" s="120"/>
      <c r="AA120" s="120"/>
      <c r="AB120" s="120"/>
      <c r="AC120" s="120"/>
      <c r="AD120" s="120"/>
      <c r="AE120" s="120"/>
      <c r="AF120" s="120"/>
      <c r="AG120" s="120"/>
      <c r="AH120" s="120"/>
      <c r="AI120" s="120"/>
      <c r="AJ120" s="120"/>
      <c r="AO120" s="228"/>
      <c r="AP120" s="228"/>
      <c r="AQ120" s="228"/>
      <c r="AR120" s="228"/>
      <c r="AS120" s="228"/>
      <c r="AT120" s="228"/>
      <c r="AU120" s="228"/>
      <c r="AV120" s="228"/>
      <c r="AW120" s="239"/>
      <c r="AX120" s="240"/>
    </row>
    <row r="121" s="120" customFormat="true" ht="12.75" hidden="false" customHeight="false" outlineLevel="0" collapsed="false">
      <c r="C121" s="230"/>
      <c r="L121" s="160"/>
      <c r="N121" s="146"/>
      <c r="P121" s="0"/>
      <c r="Q121" s="0"/>
      <c r="AK121" s="204"/>
      <c r="AL121" s="204"/>
      <c r="AM121" s="204"/>
      <c r="AN121" s="204"/>
      <c r="AO121" s="228"/>
      <c r="AP121" s="228"/>
      <c r="AQ121" s="228"/>
      <c r="AR121" s="228"/>
      <c r="AS121" s="228"/>
      <c r="AT121" s="228"/>
      <c r="AU121" s="228"/>
      <c r="AV121" s="228"/>
      <c r="AW121" s="239"/>
      <c r="AX121" s="240"/>
      <c r="AY121" s="0"/>
      <c r="AZ121" s="230"/>
      <c r="BA121" s="230"/>
      <c r="BB121" s="0"/>
      <c r="BC121" s="0"/>
      <c r="BD121" s="0"/>
      <c r="BE121" s="0"/>
      <c r="BF121" s="0"/>
      <c r="BG121" s="0"/>
      <c r="BH121" s="0"/>
      <c r="BI121" s="0"/>
      <c r="BJ121" s="0"/>
    </row>
    <row r="122" s="120" customFormat="true" ht="12.75" hidden="false" customHeight="false" outlineLevel="0" collapsed="false">
      <c r="C122" s="230"/>
      <c r="L122" s="160"/>
      <c r="N122" s="146"/>
      <c r="P122" s="0"/>
      <c r="Q122" s="0"/>
      <c r="AK122" s="204"/>
      <c r="AL122" s="204"/>
      <c r="AM122" s="204"/>
      <c r="AN122" s="204"/>
      <c r="AO122" s="228"/>
      <c r="AP122" s="228"/>
      <c r="AQ122" s="228"/>
      <c r="AR122" s="228"/>
      <c r="AS122" s="228"/>
      <c r="AT122" s="228"/>
      <c r="AU122" s="228"/>
      <c r="AV122" s="228"/>
      <c r="AW122" s="239"/>
      <c r="AX122" s="240"/>
      <c r="AY122" s="0"/>
      <c r="AZ122" s="230"/>
      <c r="BA122" s="230"/>
      <c r="BB122" s="0"/>
      <c r="BC122" s="0"/>
      <c r="BD122" s="0"/>
      <c r="BE122" s="0"/>
      <c r="BF122" s="0"/>
      <c r="BG122" s="0"/>
      <c r="BH122" s="0"/>
      <c r="BI122" s="0"/>
      <c r="BJ122" s="0"/>
    </row>
    <row r="123" s="120" customFormat="true" ht="12.75" hidden="false" customHeight="false" outlineLevel="0" collapsed="false">
      <c r="C123" s="230"/>
      <c r="L123" s="160"/>
      <c r="N123" s="146"/>
      <c r="P123" s="0"/>
      <c r="Q123" s="0"/>
      <c r="AK123" s="204"/>
      <c r="AL123" s="204"/>
      <c r="AM123" s="204"/>
      <c r="AN123" s="204"/>
      <c r="AO123" s="228"/>
      <c r="AP123" s="228"/>
      <c r="AQ123" s="228"/>
      <c r="AR123" s="228"/>
      <c r="AS123" s="228"/>
      <c r="AT123" s="228"/>
      <c r="AU123" s="228"/>
      <c r="AV123" s="228"/>
      <c r="AW123" s="239"/>
      <c r="AX123" s="240"/>
      <c r="AY123" s="0"/>
      <c r="AZ123" s="230"/>
      <c r="BA123" s="230"/>
      <c r="BB123" s="0"/>
      <c r="BC123" s="0"/>
      <c r="BD123" s="0"/>
      <c r="BE123" s="0"/>
      <c r="BF123" s="0"/>
      <c r="BG123" s="0"/>
      <c r="BH123" s="0"/>
      <c r="BI123" s="0"/>
      <c r="BJ123" s="0"/>
    </row>
    <row r="124" customFormat="false" ht="12.75" hidden="false" customHeight="false" outlineLevel="0" collapsed="false">
      <c r="C124" s="230"/>
      <c r="L124" s="160"/>
      <c r="N124" s="146"/>
      <c r="R124" s="120"/>
      <c r="S124" s="120"/>
      <c r="T124" s="120"/>
      <c r="U124" s="120"/>
      <c r="V124" s="120"/>
      <c r="W124" s="120"/>
      <c r="X124" s="120"/>
      <c r="Y124" s="120"/>
      <c r="Z124" s="120"/>
      <c r="AA124" s="120"/>
      <c r="AB124" s="120"/>
      <c r="AC124" s="120"/>
      <c r="AD124" s="120"/>
      <c r="AE124" s="120"/>
      <c r="AF124" s="120"/>
      <c r="AG124" s="120"/>
      <c r="AH124" s="120"/>
      <c r="AI124" s="120"/>
      <c r="AJ124" s="120"/>
      <c r="AO124" s="228"/>
      <c r="AP124" s="228"/>
      <c r="AQ124" s="228"/>
      <c r="AR124" s="228"/>
      <c r="AS124" s="228"/>
      <c r="AT124" s="228"/>
      <c r="AU124" s="228"/>
      <c r="AV124" s="228"/>
      <c r="AW124" s="239"/>
      <c r="AX124" s="240"/>
    </row>
    <row r="125" s="120" customFormat="true" ht="12.75" hidden="false" customHeight="false" outlineLevel="0" collapsed="false">
      <c r="C125" s="230"/>
      <c r="P125" s="0"/>
      <c r="Q125" s="0"/>
      <c r="AK125" s="204"/>
      <c r="AL125" s="204"/>
      <c r="AM125" s="204"/>
      <c r="AN125" s="204"/>
      <c r="AO125" s="228"/>
      <c r="AP125" s="228"/>
      <c r="AQ125" s="228"/>
      <c r="AR125" s="228"/>
      <c r="AS125" s="228"/>
      <c r="AT125" s="228"/>
      <c r="AU125" s="228"/>
      <c r="AV125" s="228"/>
      <c r="AW125" s="239"/>
      <c r="AX125" s="240"/>
      <c r="AY125" s="0"/>
      <c r="AZ125" s="230"/>
      <c r="BA125" s="230"/>
      <c r="BB125" s="0"/>
      <c r="BC125" s="0"/>
      <c r="BD125" s="0"/>
      <c r="BE125" s="0"/>
      <c r="BF125" s="0"/>
      <c r="BG125" s="0"/>
      <c r="BH125" s="0"/>
      <c r="BI125" s="0"/>
      <c r="BJ125" s="0"/>
    </row>
    <row r="126" customFormat="false" ht="12.75" hidden="false" customHeight="false" outlineLevel="0" collapsed="false">
      <c r="C126" s="230"/>
      <c r="L126" s="160"/>
      <c r="N126" s="146"/>
      <c r="R126" s="120"/>
      <c r="S126" s="120"/>
      <c r="T126" s="120"/>
      <c r="U126" s="120"/>
      <c r="V126" s="120"/>
      <c r="W126" s="120"/>
      <c r="X126" s="120"/>
      <c r="Y126" s="120"/>
      <c r="Z126" s="120"/>
      <c r="AA126" s="120"/>
      <c r="AB126" s="120"/>
      <c r="AC126" s="120"/>
      <c r="AD126" s="120"/>
      <c r="AE126" s="120"/>
      <c r="AF126" s="120"/>
      <c r="AG126" s="120"/>
      <c r="AH126" s="120"/>
      <c r="AI126" s="120"/>
      <c r="AJ126" s="120"/>
      <c r="AO126" s="228"/>
      <c r="AP126" s="228"/>
      <c r="AQ126" s="228"/>
      <c r="AR126" s="228"/>
      <c r="AS126" s="228"/>
      <c r="AT126" s="228"/>
      <c r="AU126" s="228"/>
      <c r="AV126" s="228"/>
      <c r="AW126" s="239"/>
      <c r="AX126" s="240"/>
    </row>
    <row r="127" customFormat="false" ht="12.75" hidden="false" customHeight="false" outlineLevel="0" collapsed="false">
      <c r="C127" s="230"/>
      <c r="L127" s="160"/>
      <c r="N127" s="146"/>
      <c r="R127" s="120"/>
      <c r="S127" s="120"/>
      <c r="T127" s="120"/>
      <c r="U127" s="120"/>
      <c r="V127" s="120"/>
      <c r="W127" s="120"/>
      <c r="X127" s="120"/>
      <c r="Y127" s="120"/>
      <c r="Z127" s="120"/>
      <c r="AA127" s="120"/>
      <c r="AB127" s="120"/>
      <c r="AC127" s="120"/>
      <c r="AD127" s="120"/>
      <c r="AE127" s="120"/>
      <c r="AF127" s="120"/>
      <c r="AG127" s="120"/>
      <c r="AH127" s="120"/>
      <c r="AI127" s="120"/>
      <c r="AJ127" s="120"/>
      <c r="AO127" s="228"/>
      <c r="AP127" s="228"/>
      <c r="AQ127" s="228"/>
      <c r="AR127" s="228"/>
      <c r="AS127" s="228"/>
      <c r="AT127" s="228"/>
      <c r="AU127" s="228"/>
      <c r="AV127" s="228"/>
      <c r="AW127" s="239"/>
      <c r="AX127" s="240"/>
    </row>
    <row r="128" customFormat="false" ht="12.75" hidden="false" customHeight="false" outlineLevel="0" collapsed="false">
      <c r="C128" s="230"/>
      <c r="L128" s="160"/>
      <c r="N128" s="146"/>
      <c r="R128" s="120"/>
      <c r="S128" s="120"/>
      <c r="T128" s="120"/>
      <c r="U128" s="120"/>
      <c r="V128" s="120"/>
      <c r="W128" s="120"/>
      <c r="X128" s="120"/>
      <c r="Y128" s="120"/>
      <c r="Z128" s="120"/>
      <c r="AA128" s="120"/>
      <c r="AB128" s="120"/>
      <c r="AC128" s="120"/>
      <c r="AD128" s="120"/>
      <c r="AE128" s="120"/>
      <c r="AF128" s="120"/>
      <c r="AG128" s="120"/>
      <c r="AH128" s="120"/>
      <c r="AI128" s="120"/>
      <c r="AJ128" s="120"/>
      <c r="AO128" s="228"/>
      <c r="AP128" s="228"/>
      <c r="AQ128" s="228"/>
      <c r="AR128" s="228"/>
      <c r="AS128" s="228"/>
      <c r="AT128" s="228"/>
      <c r="AU128" s="228"/>
      <c r="AV128" s="228"/>
      <c r="AW128" s="239"/>
      <c r="AX128" s="240"/>
    </row>
    <row r="129" s="120" customFormat="true" ht="12.75" hidden="false" customHeight="false" outlineLevel="0" collapsed="false">
      <c r="C129" s="230"/>
      <c r="L129" s="160"/>
      <c r="N129" s="146"/>
      <c r="P129" s="0"/>
      <c r="Q129" s="0"/>
      <c r="AK129" s="204"/>
      <c r="AL129" s="204"/>
      <c r="AM129" s="204"/>
      <c r="AN129" s="204"/>
      <c r="AO129" s="228"/>
      <c r="AP129" s="228"/>
      <c r="AQ129" s="228"/>
      <c r="AR129" s="228"/>
      <c r="AS129" s="228"/>
      <c r="AT129" s="228"/>
      <c r="AU129" s="228"/>
      <c r="AV129" s="228"/>
      <c r="AW129" s="239"/>
      <c r="AX129" s="240"/>
      <c r="AY129" s="0"/>
      <c r="AZ129" s="230"/>
      <c r="BA129" s="230"/>
      <c r="BB129" s="0"/>
      <c r="BC129" s="0"/>
      <c r="BD129" s="0"/>
      <c r="BE129" s="0"/>
      <c r="BF129" s="0"/>
      <c r="BG129" s="0"/>
      <c r="BH129" s="0"/>
      <c r="BI129" s="0"/>
      <c r="BJ129" s="0"/>
    </row>
    <row r="130" s="120" customFormat="true" ht="12.75" hidden="false" customHeight="false" outlineLevel="0" collapsed="false">
      <c r="C130" s="230"/>
      <c r="L130" s="160"/>
      <c r="N130" s="146"/>
      <c r="P130" s="0"/>
      <c r="Q130" s="0"/>
      <c r="AK130" s="204"/>
      <c r="AL130" s="204"/>
      <c r="AM130" s="204"/>
      <c r="AN130" s="204"/>
      <c r="AO130" s="228"/>
      <c r="AP130" s="228"/>
      <c r="AQ130" s="228"/>
      <c r="AR130" s="228"/>
      <c r="AS130" s="228"/>
      <c r="AT130" s="228"/>
      <c r="AU130" s="228"/>
      <c r="AV130" s="228"/>
      <c r="AW130" s="239"/>
      <c r="AX130" s="240"/>
      <c r="AY130" s="0"/>
      <c r="AZ130" s="230"/>
      <c r="BA130" s="230"/>
      <c r="BB130" s="0"/>
      <c r="BC130" s="0"/>
      <c r="BD130" s="0"/>
      <c r="BE130" s="0"/>
      <c r="BF130" s="0"/>
      <c r="BG130" s="0"/>
      <c r="BH130" s="0"/>
      <c r="BI130" s="0"/>
      <c r="BJ130" s="0"/>
    </row>
    <row r="131" s="120" customFormat="true" ht="12.75" hidden="false" customHeight="false" outlineLevel="0" collapsed="false">
      <c r="C131" s="230"/>
      <c r="L131" s="160"/>
      <c r="N131" s="146"/>
      <c r="P131" s="0"/>
      <c r="Q131" s="0"/>
      <c r="AK131" s="204"/>
      <c r="AL131" s="204"/>
      <c r="AM131" s="204"/>
      <c r="AN131" s="204"/>
      <c r="AO131" s="228"/>
      <c r="AP131" s="228"/>
      <c r="AQ131" s="228"/>
      <c r="AR131" s="228"/>
      <c r="AS131" s="228"/>
      <c r="AT131" s="228"/>
      <c r="AU131" s="228"/>
      <c r="AV131" s="228"/>
      <c r="AW131" s="239"/>
      <c r="AX131" s="240"/>
      <c r="AY131" s="0"/>
      <c r="AZ131" s="230"/>
      <c r="BA131" s="230"/>
      <c r="BB131" s="0"/>
      <c r="BC131" s="0"/>
      <c r="BD131" s="0"/>
      <c r="BE131" s="0"/>
      <c r="BF131" s="0"/>
      <c r="BG131" s="0"/>
      <c r="BH131" s="0"/>
      <c r="BI131" s="0"/>
      <c r="BJ131" s="0"/>
    </row>
    <row r="132" s="120" customFormat="true" ht="12.75" hidden="false" customHeight="false" outlineLevel="0" collapsed="false">
      <c r="C132" s="230"/>
      <c r="L132" s="160"/>
      <c r="N132" s="146"/>
      <c r="P132" s="0"/>
      <c r="Q132" s="0"/>
      <c r="AK132" s="204"/>
      <c r="AL132" s="204"/>
      <c r="AM132" s="204"/>
      <c r="AN132" s="204"/>
      <c r="AO132" s="228"/>
      <c r="AP132" s="228"/>
      <c r="AQ132" s="228"/>
      <c r="AR132" s="228"/>
      <c r="AS132" s="228"/>
      <c r="AT132" s="228"/>
      <c r="AU132" s="228"/>
      <c r="AV132" s="228"/>
      <c r="AW132" s="239"/>
      <c r="AX132" s="240"/>
      <c r="AY132" s="0"/>
      <c r="AZ132" s="230"/>
      <c r="BA132" s="230"/>
      <c r="BB132" s="0"/>
      <c r="BC132" s="0"/>
      <c r="BD132" s="0"/>
      <c r="BE132" s="0"/>
      <c r="BF132" s="0"/>
      <c r="BG132" s="0"/>
      <c r="BH132" s="0"/>
      <c r="BI132" s="0"/>
      <c r="BJ132" s="0"/>
    </row>
    <row r="133" s="120" customFormat="true" ht="12.75" hidden="false" customHeight="false" outlineLevel="0" collapsed="false">
      <c r="C133" s="230"/>
      <c r="L133" s="160"/>
      <c r="N133" s="146"/>
      <c r="P133" s="0"/>
      <c r="Q133" s="0"/>
      <c r="AK133" s="204"/>
      <c r="AL133" s="204"/>
      <c r="AM133" s="204"/>
      <c r="AN133" s="204"/>
      <c r="AO133" s="228"/>
      <c r="AP133" s="228"/>
      <c r="AQ133" s="228"/>
      <c r="AR133" s="228"/>
      <c r="AS133" s="228"/>
      <c r="AT133" s="228"/>
      <c r="AU133" s="228"/>
      <c r="AV133" s="228"/>
      <c r="AW133" s="239"/>
      <c r="AX133" s="240"/>
      <c r="AY133" s="0"/>
      <c r="AZ133" s="230"/>
      <c r="BA133" s="230"/>
      <c r="BB133" s="0"/>
      <c r="BC133" s="0"/>
      <c r="BD133" s="0"/>
      <c r="BE133" s="0"/>
      <c r="BF133" s="0"/>
      <c r="BG133" s="0"/>
      <c r="BH133" s="0"/>
      <c r="BI133" s="0"/>
      <c r="BJ133" s="0"/>
    </row>
    <row r="134" s="120" customFormat="true" ht="12.75" hidden="false" customHeight="false" outlineLevel="0" collapsed="false">
      <c r="C134" s="230"/>
      <c r="L134" s="160"/>
      <c r="N134" s="146"/>
      <c r="P134" s="0"/>
      <c r="Q134" s="0"/>
      <c r="AK134" s="204"/>
      <c r="AL134" s="204"/>
      <c r="AM134" s="204"/>
      <c r="AN134" s="204"/>
      <c r="AO134" s="228"/>
      <c r="AP134" s="228"/>
      <c r="AQ134" s="228"/>
      <c r="AR134" s="228"/>
      <c r="AS134" s="228"/>
      <c r="AT134" s="228"/>
      <c r="AU134" s="228"/>
      <c r="AV134" s="228"/>
      <c r="AW134" s="239"/>
      <c r="AX134" s="240"/>
      <c r="AY134" s="0"/>
      <c r="AZ134" s="230"/>
      <c r="BA134" s="230"/>
      <c r="BB134" s="0"/>
      <c r="BC134" s="0"/>
      <c r="BD134" s="0"/>
      <c r="BE134" s="0"/>
      <c r="BF134" s="0"/>
      <c r="BG134" s="0"/>
      <c r="BH134" s="0"/>
      <c r="BI134" s="0"/>
      <c r="BJ134" s="0"/>
    </row>
    <row r="135" s="120" customFormat="true" ht="12.75" hidden="false" customHeight="false" outlineLevel="0" collapsed="false">
      <c r="C135" s="230"/>
      <c r="L135" s="160"/>
      <c r="N135" s="146"/>
      <c r="P135" s="0"/>
      <c r="Q135" s="0"/>
      <c r="AK135" s="204"/>
      <c r="AL135" s="204"/>
      <c r="AM135" s="204"/>
      <c r="AN135" s="204"/>
      <c r="AO135" s="228"/>
      <c r="AP135" s="228"/>
      <c r="AQ135" s="228"/>
      <c r="AR135" s="228"/>
      <c r="AS135" s="228"/>
      <c r="AT135" s="228"/>
      <c r="AU135" s="228"/>
      <c r="AV135" s="228"/>
      <c r="AW135" s="239"/>
      <c r="AX135" s="240"/>
      <c r="AY135" s="0"/>
      <c r="AZ135" s="230"/>
      <c r="BA135" s="230"/>
      <c r="BB135" s="0"/>
      <c r="BC135" s="0"/>
      <c r="BD135" s="0"/>
      <c r="BE135" s="0"/>
      <c r="BF135" s="0"/>
      <c r="BG135" s="0"/>
      <c r="BH135" s="0"/>
      <c r="BI135" s="0"/>
      <c r="BJ135" s="0"/>
    </row>
    <row r="136" s="120" customFormat="true" ht="12.75" hidden="false" customHeight="false" outlineLevel="0" collapsed="false">
      <c r="C136" s="230"/>
      <c r="L136" s="160"/>
      <c r="N136" s="146"/>
      <c r="P136" s="0"/>
      <c r="Q136" s="0"/>
      <c r="AK136" s="204"/>
      <c r="AL136" s="204"/>
      <c r="AM136" s="204"/>
      <c r="AN136" s="204"/>
      <c r="AO136" s="228"/>
      <c r="AP136" s="228"/>
      <c r="AQ136" s="228"/>
      <c r="AR136" s="228"/>
      <c r="AS136" s="228"/>
      <c r="AT136" s="228"/>
      <c r="AU136" s="228"/>
      <c r="AV136" s="228"/>
      <c r="AW136" s="239"/>
      <c r="AX136" s="240"/>
      <c r="AY136" s="0"/>
      <c r="AZ136" s="230"/>
      <c r="BA136" s="230"/>
      <c r="BB136" s="0"/>
      <c r="BC136" s="0"/>
      <c r="BD136" s="0"/>
      <c r="BE136" s="0"/>
      <c r="BF136" s="0"/>
      <c r="BG136" s="0"/>
      <c r="BH136" s="0"/>
      <c r="BI136" s="0"/>
      <c r="BJ136" s="0"/>
    </row>
    <row r="137" s="120" customFormat="true" ht="12.75" hidden="false" customHeight="false" outlineLevel="0" collapsed="false">
      <c r="C137" s="230"/>
      <c r="L137" s="160"/>
      <c r="N137" s="146"/>
      <c r="P137" s="0"/>
      <c r="Q137" s="0"/>
      <c r="AK137" s="204"/>
      <c r="AL137" s="204"/>
      <c r="AM137" s="204"/>
      <c r="AN137" s="204"/>
      <c r="AO137" s="228"/>
      <c r="AP137" s="228"/>
      <c r="AQ137" s="228"/>
      <c r="AR137" s="228"/>
      <c r="AS137" s="228"/>
      <c r="AT137" s="228"/>
      <c r="AU137" s="228"/>
      <c r="AV137" s="228"/>
      <c r="AW137" s="239"/>
      <c r="AX137" s="240"/>
      <c r="AY137" s="0"/>
      <c r="AZ137" s="230"/>
      <c r="BA137" s="230"/>
      <c r="BB137" s="0"/>
      <c r="BC137" s="0"/>
      <c r="BD137" s="0"/>
      <c r="BE137" s="0"/>
      <c r="BF137" s="0"/>
      <c r="BG137" s="0"/>
      <c r="BH137" s="0"/>
      <c r="BI137" s="0"/>
      <c r="BJ137" s="0"/>
    </row>
    <row r="138" s="120" customFormat="true" ht="12.75" hidden="false" customHeight="false" outlineLevel="0" collapsed="false">
      <c r="C138" s="230"/>
      <c r="L138" s="160"/>
      <c r="N138" s="146"/>
      <c r="P138" s="0"/>
      <c r="Q138" s="0"/>
      <c r="AK138" s="204"/>
      <c r="AL138" s="204"/>
      <c r="AM138" s="204"/>
      <c r="AN138" s="204"/>
      <c r="AO138" s="228"/>
      <c r="AP138" s="228"/>
      <c r="AQ138" s="228"/>
      <c r="AR138" s="228"/>
      <c r="AS138" s="228"/>
      <c r="AT138" s="228"/>
      <c r="AU138" s="228"/>
      <c r="AV138" s="228"/>
      <c r="AW138" s="239"/>
      <c r="AX138" s="240"/>
      <c r="AY138" s="0"/>
      <c r="AZ138" s="230"/>
      <c r="BA138" s="230"/>
      <c r="BB138" s="0"/>
      <c r="BC138" s="0"/>
      <c r="BD138" s="0"/>
      <c r="BE138" s="0"/>
      <c r="BF138" s="0"/>
      <c r="BG138" s="0"/>
      <c r="BH138" s="0"/>
      <c r="BI138" s="0"/>
      <c r="BJ138" s="0"/>
    </row>
    <row r="139" s="120" customFormat="true" ht="12.75" hidden="false" customHeight="false" outlineLevel="0" collapsed="false">
      <c r="C139" s="230"/>
      <c r="L139" s="160"/>
      <c r="N139" s="146"/>
      <c r="P139" s="0"/>
      <c r="Q139" s="0"/>
      <c r="AK139" s="204"/>
      <c r="AL139" s="204"/>
      <c r="AM139" s="204"/>
      <c r="AN139" s="204"/>
      <c r="AO139" s="228"/>
      <c r="AP139" s="228"/>
      <c r="AQ139" s="228"/>
      <c r="AR139" s="228"/>
      <c r="AS139" s="228"/>
      <c r="AT139" s="228"/>
      <c r="AU139" s="228"/>
      <c r="AV139" s="228"/>
      <c r="AW139" s="239"/>
      <c r="AX139" s="240"/>
      <c r="AY139" s="0"/>
      <c r="AZ139" s="230"/>
      <c r="BA139" s="230"/>
      <c r="BB139" s="0"/>
      <c r="BC139" s="0"/>
      <c r="BD139" s="0"/>
      <c r="BE139" s="0"/>
      <c r="BF139" s="0"/>
      <c r="BG139" s="0"/>
      <c r="BH139" s="0"/>
      <c r="BI139" s="0"/>
      <c r="BJ139" s="0"/>
    </row>
    <row r="140" s="120" customFormat="true" ht="12.75" hidden="false" customHeight="false" outlineLevel="0" collapsed="false">
      <c r="C140" s="230"/>
      <c r="L140" s="160"/>
      <c r="N140" s="146"/>
      <c r="P140" s="0"/>
      <c r="Q140" s="0"/>
      <c r="AK140" s="204"/>
      <c r="AL140" s="204"/>
      <c r="AM140" s="204"/>
      <c r="AN140" s="204"/>
      <c r="AO140" s="228"/>
      <c r="AP140" s="228"/>
      <c r="AQ140" s="228"/>
      <c r="AR140" s="228"/>
      <c r="AS140" s="228"/>
      <c r="AT140" s="228"/>
      <c r="AU140" s="228"/>
      <c r="AV140" s="228"/>
      <c r="AW140" s="239"/>
      <c r="AX140" s="240"/>
      <c r="AY140" s="0"/>
      <c r="AZ140" s="230"/>
      <c r="BA140" s="230"/>
      <c r="BB140" s="0"/>
      <c r="BC140" s="0"/>
      <c r="BD140" s="0"/>
      <c r="BE140" s="0"/>
      <c r="BF140" s="0"/>
      <c r="BG140" s="0"/>
      <c r="BH140" s="0"/>
      <c r="BI140" s="0"/>
      <c r="BJ140" s="0"/>
    </row>
    <row r="141" s="120" customFormat="true" ht="12.75" hidden="false" customHeight="false" outlineLevel="0" collapsed="false">
      <c r="C141" s="230"/>
      <c r="L141" s="160"/>
      <c r="N141" s="146"/>
      <c r="P141" s="0"/>
      <c r="Q141" s="0"/>
      <c r="AK141" s="204"/>
      <c r="AL141" s="204"/>
      <c r="AM141" s="204"/>
      <c r="AN141" s="204"/>
      <c r="AO141" s="228"/>
      <c r="AP141" s="228"/>
      <c r="AQ141" s="228"/>
      <c r="AR141" s="228"/>
      <c r="AS141" s="228"/>
      <c r="AT141" s="228"/>
      <c r="AU141" s="228"/>
      <c r="AV141" s="228"/>
      <c r="AW141" s="239"/>
      <c r="AX141" s="240"/>
      <c r="AY141" s="0"/>
      <c r="AZ141" s="230"/>
      <c r="BA141" s="230"/>
      <c r="BB141" s="0"/>
      <c r="BC141" s="0"/>
      <c r="BD141" s="0"/>
      <c r="BE141" s="0"/>
      <c r="BF141" s="0"/>
      <c r="BG141" s="0"/>
      <c r="BH141" s="0"/>
      <c r="BI141" s="0"/>
      <c r="BJ141" s="0"/>
    </row>
    <row r="142" s="120" customFormat="true" ht="12.75" hidden="false" customHeight="false" outlineLevel="0" collapsed="false">
      <c r="C142" s="230"/>
      <c r="L142" s="160"/>
      <c r="N142" s="146"/>
      <c r="P142" s="0"/>
      <c r="Q142" s="0"/>
      <c r="AK142" s="204"/>
      <c r="AL142" s="204"/>
      <c r="AM142" s="204"/>
      <c r="AN142" s="204"/>
      <c r="AO142" s="228"/>
      <c r="AP142" s="228"/>
      <c r="AQ142" s="228"/>
      <c r="AR142" s="228"/>
      <c r="AS142" s="228"/>
      <c r="AT142" s="228"/>
      <c r="AU142" s="228"/>
      <c r="AV142" s="228"/>
      <c r="AW142" s="239"/>
      <c r="AX142" s="240"/>
      <c r="AY142" s="0"/>
      <c r="AZ142" s="230"/>
      <c r="BA142" s="230"/>
      <c r="BB142" s="0"/>
      <c r="BC142" s="0"/>
      <c r="BD142" s="0"/>
      <c r="BE142" s="0"/>
      <c r="BF142" s="0"/>
      <c r="BG142" s="0"/>
      <c r="BH142" s="0"/>
      <c r="BI142" s="0"/>
      <c r="BJ142" s="0"/>
    </row>
    <row r="143" customFormat="false" ht="12.75" hidden="false" customHeight="false" outlineLevel="0" collapsed="false">
      <c r="C143" s="230"/>
      <c r="L143" s="160"/>
      <c r="N143" s="146"/>
      <c r="R143" s="120"/>
      <c r="S143" s="120"/>
      <c r="T143" s="120"/>
      <c r="U143" s="120"/>
      <c r="V143" s="120"/>
      <c r="W143" s="120"/>
      <c r="X143" s="120"/>
      <c r="Y143" s="120"/>
      <c r="Z143" s="120"/>
      <c r="AA143" s="120"/>
      <c r="AB143" s="120"/>
      <c r="AC143" s="120"/>
      <c r="AD143" s="120"/>
      <c r="AE143" s="120"/>
      <c r="AF143" s="120"/>
      <c r="AG143" s="120"/>
      <c r="AH143" s="120"/>
      <c r="AI143" s="120"/>
      <c r="AJ143" s="120"/>
      <c r="AO143" s="228"/>
      <c r="AP143" s="228"/>
      <c r="AQ143" s="228"/>
      <c r="AR143" s="228"/>
      <c r="AS143" s="228"/>
      <c r="AT143" s="228"/>
      <c r="AU143" s="228"/>
      <c r="AV143" s="228"/>
      <c r="AW143" s="239"/>
      <c r="AX143" s="240"/>
    </row>
    <row r="144" s="120" customFormat="true" ht="12.75" hidden="false" customHeight="false" outlineLevel="0" collapsed="false">
      <c r="C144" s="230"/>
      <c r="L144" s="160"/>
      <c r="N144" s="146"/>
      <c r="P144" s="0"/>
      <c r="Q144" s="0"/>
      <c r="AK144" s="204"/>
      <c r="AL144" s="204"/>
      <c r="AM144" s="204"/>
      <c r="AN144" s="204"/>
      <c r="AO144" s="228"/>
      <c r="AP144" s="228"/>
      <c r="AQ144" s="228"/>
      <c r="AR144" s="228"/>
      <c r="AS144" s="228"/>
      <c r="AT144" s="228"/>
      <c r="AU144" s="228"/>
      <c r="AV144" s="228"/>
      <c r="AW144" s="239"/>
      <c r="AX144" s="240"/>
      <c r="AY144" s="0"/>
      <c r="AZ144" s="230"/>
      <c r="BA144" s="230"/>
      <c r="BB144" s="0"/>
      <c r="BC144" s="0"/>
      <c r="BD144" s="0"/>
      <c r="BE144" s="0"/>
      <c r="BF144" s="0"/>
      <c r="BG144" s="0"/>
      <c r="BH144" s="0"/>
      <c r="BI144" s="0"/>
      <c r="BJ144" s="0"/>
    </row>
    <row r="145" s="120" customFormat="true" ht="12.75" hidden="false" customHeight="false" outlineLevel="0" collapsed="false">
      <c r="C145" s="230"/>
      <c r="L145" s="160"/>
      <c r="N145" s="146"/>
      <c r="P145" s="0"/>
      <c r="Q145" s="0"/>
      <c r="AK145" s="204"/>
      <c r="AL145" s="204"/>
      <c r="AM145" s="204"/>
      <c r="AN145" s="204"/>
      <c r="AO145" s="228"/>
      <c r="AP145" s="228"/>
      <c r="AQ145" s="228"/>
      <c r="AR145" s="228"/>
      <c r="AS145" s="228"/>
      <c r="AT145" s="228"/>
      <c r="AU145" s="228"/>
      <c r="AV145" s="228"/>
      <c r="AW145" s="239"/>
      <c r="AX145" s="240"/>
      <c r="AY145" s="0"/>
      <c r="AZ145" s="230"/>
      <c r="BA145" s="230"/>
      <c r="BB145" s="0"/>
      <c r="BC145" s="0"/>
      <c r="BD145" s="0"/>
      <c r="BE145" s="0"/>
      <c r="BF145" s="0"/>
      <c r="BG145" s="0"/>
      <c r="BH145" s="0"/>
      <c r="BI145" s="0"/>
      <c r="BJ145" s="0"/>
    </row>
    <row r="146" s="120" customFormat="true" ht="12.75" hidden="false" customHeight="false" outlineLevel="0" collapsed="false">
      <c r="C146" s="230"/>
      <c r="L146" s="160"/>
      <c r="N146" s="146"/>
      <c r="P146" s="0"/>
      <c r="Q146" s="0"/>
      <c r="AK146" s="204"/>
      <c r="AL146" s="204"/>
      <c r="AM146" s="204"/>
      <c r="AN146" s="204"/>
      <c r="AO146" s="228"/>
      <c r="AP146" s="228"/>
      <c r="AQ146" s="228"/>
      <c r="AR146" s="228"/>
      <c r="AS146" s="228"/>
      <c r="AT146" s="228"/>
      <c r="AU146" s="228"/>
      <c r="AV146" s="228"/>
      <c r="AW146" s="239"/>
      <c r="AX146" s="240"/>
      <c r="AY146" s="0"/>
      <c r="AZ146" s="230"/>
      <c r="BA146" s="230"/>
      <c r="BB146" s="0"/>
      <c r="BC146" s="0"/>
      <c r="BD146" s="0"/>
      <c r="BE146" s="0"/>
      <c r="BF146" s="0"/>
      <c r="BG146" s="0"/>
      <c r="BH146" s="0"/>
      <c r="BI146" s="0"/>
      <c r="BJ146" s="0"/>
    </row>
    <row r="147" s="120" customFormat="true" ht="12.75" hidden="false" customHeight="false" outlineLevel="0" collapsed="false">
      <c r="C147" s="230"/>
      <c r="P147" s="0"/>
      <c r="Q147" s="0"/>
      <c r="AK147" s="204"/>
      <c r="AL147" s="204"/>
      <c r="AM147" s="204"/>
      <c r="AN147" s="204"/>
      <c r="AO147" s="228"/>
      <c r="AP147" s="228"/>
      <c r="AQ147" s="228"/>
      <c r="AR147" s="228"/>
      <c r="AS147" s="228"/>
      <c r="AT147" s="228"/>
      <c r="AU147" s="228"/>
      <c r="AV147" s="228"/>
      <c r="AW147" s="239"/>
      <c r="AX147" s="240"/>
      <c r="AY147" s="0"/>
      <c r="AZ147" s="230"/>
      <c r="BA147" s="230"/>
      <c r="BB147" s="0"/>
      <c r="BC147" s="0"/>
      <c r="BD147" s="0"/>
      <c r="BE147" s="0"/>
      <c r="BF147" s="0"/>
      <c r="BG147" s="0"/>
      <c r="BH147" s="0"/>
      <c r="BI147" s="0"/>
      <c r="BJ147" s="0"/>
    </row>
    <row r="148" s="120" customFormat="true" ht="12.75" hidden="false" customHeight="false" outlineLevel="0" collapsed="false">
      <c r="C148" s="230"/>
      <c r="L148" s="160"/>
      <c r="N148" s="146"/>
      <c r="P148" s="0"/>
      <c r="Q148" s="0"/>
      <c r="AK148" s="204"/>
      <c r="AL148" s="204"/>
      <c r="AM148" s="204"/>
      <c r="AN148" s="204"/>
      <c r="AO148" s="228"/>
      <c r="AP148" s="228"/>
      <c r="AQ148" s="228"/>
      <c r="AR148" s="228"/>
      <c r="AS148" s="228"/>
      <c r="AT148" s="228"/>
      <c r="AU148" s="228"/>
      <c r="AV148" s="228"/>
      <c r="AW148" s="239"/>
      <c r="AX148" s="240"/>
      <c r="AY148" s="0"/>
      <c r="AZ148" s="230"/>
      <c r="BA148" s="230"/>
      <c r="BB148" s="0"/>
      <c r="BC148" s="0"/>
      <c r="BD148" s="0"/>
      <c r="BE148" s="0"/>
      <c r="BF148" s="0"/>
      <c r="BG148" s="0"/>
      <c r="BH148" s="0"/>
      <c r="BI148" s="0"/>
      <c r="BJ148" s="0"/>
    </row>
    <row r="149" s="120" customFormat="true" ht="12.75" hidden="false" customHeight="false" outlineLevel="0" collapsed="false">
      <c r="C149" s="230"/>
      <c r="L149" s="160"/>
      <c r="N149" s="146"/>
      <c r="P149" s="0"/>
      <c r="Q149" s="0"/>
      <c r="AK149" s="204"/>
      <c r="AL149" s="204"/>
      <c r="AM149" s="204"/>
      <c r="AN149" s="204"/>
      <c r="AO149" s="228"/>
      <c r="AP149" s="228"/>
      <c r="AQ149" s="228"/>
      <c r="AR149" s="228"/>
      <c r="AS149" s="228"/>
      <c r="AT149" s="228"/>
      <c r="AU149" s="228"/>
      <c r="AV149" s="228"/>
      <c r="AW149" s="239"/>
      <c r="AX149" s="240"/>
      <c r="AY149" s="0"/>
      <c r="AZ149" s="230"/>
      <c r="BA149" s="230"/>
      <c r="BB149" s="0"/>
      <c r="BC149" s="0"/>
      <c r="BD149" s="0"/>
      <c r="BE149" s="0"/>
      <c r="BF149" s="0"/>
      <c r="BG149" s="0"/>
      <c r="BH149" s="0"/>
      <c r="BI149" s="0"/>
      <c r="BJ149" s="0"/>
    </row>
    <row r="150" s="120" customFormat="true" ht="12.75" hidden="false" customHeight="false" outlineLevel="0" collapsed="false">
      <c r="C150" s="230"/>
      <c r="L150" s="160"/>
      <c r="N150" s="146"/>
      <c r="P150" s="0"/>
      <c r="Q150" s="0"/>
      <c r="AK150" s="204"/>
      <c r="AL150" s="204"/>
      <c r="AM150" s="204"/>
      <c r="AN150" s="204"/>
      <c r="AO150" s="228"/>
      <c r="AP150" s="228"/>
      <c r="AQ150" s="228"/>
      <c r="AR150" s="228"/>
      <c r="AS150" s="228"/>
      <c r="AT150" s="228"/>
      <c r="AU150" s="228"/>
      <c r="AV150" s="228"/>
      <c r="AW150" s="239"/>
      <c r="AX150" s="240"/>
      <c r="AY150" s="0"/>
      <c r="AZ150" s="230"/>
      <c r="BA150" s="230"/>
      <c r="BB150" s="0"/>
      <c r="BC150" s="0"/>
      <c r="BD150" s="0"/>
      <c r="BE150" s="0"/>
      <c r="BF150" s="0"/>
      <c r="BG150" s="0"/>
      <c r="BH150" s="0"/>
      <c r="BI150" s="0"/>
      <c r="BJ150" s="0"/>
    </row>
    <row r="151" customFormat="false" ht="12.75" hidden="false" customHeight="false" outlineLevel="0" collapsed="false">
      <c r="C151" s="230"/>
      <c r="L151" s="160"/>
      <c r="N151" s="146"/>
      <c r="R151" s="120"/>
      <c r="S151" s="120"/>
      <c r="T151" s="120"/>
      <c r="U151" s="120"/>
      <c r="V151" s="120"/>
      <c r="W151" s="120"/>
      <c r="X151" s="120"/>
      <c r="Y151" s="120"/>
      <c r="Z151" s="120"/>
      <c r="AA151" s="120"/>
      <c r="AB151" s="120"/>
      <c r="AC151" s="120"/>
      <c r="AD151" s="120"/>
      <c r="AE151" s="120"/>
      <c r="AF151" s="120"/>
      <c r="AG151" s="120"/>
      <c r="AH151" s="120"/>
      <c r="AI151" s="120"/>
      <c r="AJ151" s="120"/>
      <c r="AO151" s="228"/>
      <c r="AP151" s="228"/>
      <c r="AQ151" s="228"/>
      <c r="AR151" s="228"/>
      <c r="AS151" s="228"/>
      <c r="AT151" s="228"/>
      <c r="AU151" s="228"/>
      <c r="AV151" s="228"/>
      <c r="AW151" s="239"/>
      <c r="AX151" s="240"/>
    </row>
    <row r="152" customFormat="false" ht="12.75" hidden="false" customHeight="false" outlineLevel="0" collapsed="false">
      <c r="C152" s="230"/>
      <c r="L152" s="160"/>
      <c r="N152" s="146"/>
      <c r="R152" s="120"/>
      <c r="S152" s="120"/>
      <c r="T152" s="120"/>
      <c r="U152" s="120"/>
      <c r="V152" s="120"/>
      <c r="W152" s="120"/>
      <c r="X152" s="120"/>
      <c r="Y152" s="120"/>
      <c r="Z152" s="120"/>
      <c r="AA152" s="120"/>
      <c r="AB152" s="120"/>
      <c r="AC152" s="120"/>
      <c r="AD152" s="120"/>
      <c r="AE152" s="120"/>
      <c r="AF152" s="120"/>
      <c r="AG152" s="120"/>
      <c r="AH152" s="120"/>
      <c r="AI152" s="120"/>
      <c r="AJ152" s="120"/>
      <c r="AO152" s="228"/>
      <c r="AP152" s="228"/>
      <c r="AQ152" s="228"/>
      <c r="AR152" s="228"/>
      <c r="AS152" s="228"/>
      <c r="AT152" s="228"/>
      <c r="AU152" s="228"/>
      <c r="AV152" s="228"/>
      <c r="AW152" s="239"/>
      <c r="AX152" s="240"/>
    </row>
    <row r="153" s="120" customFormat="true" ht="12.75" hidden="false" customHeight="false" outlineLevel="0" collapsed="false">
      <c r="C153" s="230"/>
      <c r="L153" s="160"/>
      <c r="N153" s="146"/>
      <c r="P153" s="0"/>
      <c r="Q153" s="0"/>
      <c r="AK153" s="204"/>
      <c r="AL153" s="204"/>
      <c r="AM153" s="204"/>
      <c r="AN153" s="204"/>
      <c r="AO153" s="228"/>
      <c r="AP153" s="228"/>
      <c r="AQ153" s="228"/>
      <c r="AR153" s="228"/>
      <c r="AS153" s="228"/>
      <c r="AT153" s="228"/>
      <c r="AU153" s="228"/>
      <c r="AV153" s="228"/>
      <c r="AW153" s="239"/>
      <c r="AX153" s="240"/>
      <c r="AY153" s="0"/>
      <c r="AZ153" s="230"/>
      <c r="BA153" s="230"/>
      <c r="BB153" s="0"/>
      <c r="BC153" s="0"/>
      <c r="BD153" s="0"/>
      <c r="BE153" s="0"/>
      <c r="BF153" s="0"/>
      <c r="BG153" s="0"/>
      <c r="BH153" s="0"/>
      <c r="BI153" s="0"/>
      <c r="BJ153" s="0"/>
    </row>
    <row r="154" s="120" customFormat="true" ht="12.75" hidden="false" customHeight="false" outlineLevel="0" collapsed="false">
      <c r="C154" s="230"/>
      <c r="L154" s="160"/>
      <c r="N154" s="146"/>
      <c r="P154" s="0"/>
      <c r="Q154" s="0"/>
      <c r="AK154" s="204"/>
      <c r="AL154" s="204"/>
      <c r="AM154" s="204"/>
      <c r="AN154" s="204"/>
      <c r="AO154" s="228"/>
      <c r="AP154" s="228"/>
      <c r="AQ154" s="228"/>
      <c r="AR154" s="228"/>
      <c r="AS154" s="228"/>
      <c r="AT154" s="228"/>
      <c r="AU154" s="228"/>
      <c r="AV154" s="228"/>
      <c r="AW154" s="239"/>
      <c r="AX154" s="240"/>
      <c r="AY154" s="0"/>
      <c r="AZ154" s="230"/>
      <c r="BA154" s="230"/>
      <c r="BB154" s="0"/>
      <c r="BC154" s="0"/>
      <c r="BD154" s="0"/>
      <c r="BE154" s="0"/>
      <c r="BF154" s="0"/>
      <c r="BG154" s="0"/>
      <c r="BH154" s="0"/>
      <c r="BI154" s="0"/>
      <c r="BJ154" s="0"/>
    </row>
    <row r="155" s="120" customFormat="true" ht="12.75" hidden="false" customHeight="false" outlineLevel="0" collapsed="false">
      <c r="C155" s="230"/>
      <c r="L155" s="160"/>
      <c r="N155" s="146"/>
      <c r="P155" s="0"/>
      <c r="Q155" s="0"/>
      <c r="AK155" s="204"/>
      <c r="AL155" s="204"/>
      <c r="AM155" s="204"/>
      <c r="AN155" s="204"/>
      <c r="AO155" s="228"/>
      <c r="AP155" s="228"/>
      <c r="AQ155" s="228"/>
      <c r="AR155" s="228"/>
      <c r="AS155" s="228"/>
      <c r="AT155" s="228"/>
      <c r="AU155" s="228"/>
      <c r="AV155" s="228"/>
      <c r="AW155" s="239"/>
      <c r="AX155" s="240"/>
      <c r="AY155" s="0"/>
      <c r="AZ155" s="230"/>
      <c r="BA155" s="230"/>
      <c r="BB155" s="0"/>
      <c r="BC155" s="0"/>
      <c r="BD155" s="0"/>
      <c r="BE155" s="0"/>
      <c r="BF155" s="0"/>
      <c r="BG155" s="0"/>
      <c r="BH155" s="0"/>
      <c r="BI155" s="0"/>
      <c r="BJ155" s="0"/>
    </row>
    <row r="156" s="120" customFormat="true" ht="12.75" hidden="false" customHeight="false" outlineLevel="0" collapsed="false">
      <c r="C156" s="230"/>
      <c r="L156" s="160"/>
      <c r="N156" s="146"/>
      <c r="P156" s="0"/>
      <c r="Q156" s="0"/>
      <c r="AK156" s="204"/>
      <c r="AL156" s="204"/>
      <c r="AM156" s="204"/>
      <c r="AN156" s="204"/>
      <c r="AO156" s="228"/>
      <c r="AP156" s="228"/>
      <c r="AQ156" s="228"/>
      <c r="AR156" s="228"/>
      <c r="AS156" s="228"/>
      <c r="AT156" s="228"/>
      <c r="AU156" s="228"/>
      <c r="AV156" s="228"/>
      <c r="AW156" s="239"/>
      <c r="AX156" s="240"/>
      <c r="AY156" s="0"/>
      <c r="AZ156" s="230"/>
      <c r="BA156" s="230"/>
      <c r="BB156" s="0"/>
      <c r="BC156" s="0"/>
      <c r="BD156" s="0"/>
      <c r="BE156" s="0"/>
      <c r="BF156" s="0"/>
      <c r="BG156" s="0"/>
      <c r="BH156" s="0"/>
      <c r="BI156" s="0"/>
      <c r="BJ156" s="0"/>
    </row>
    <row r="157" s="120" customFormat="true" ht="12.75" hidden="false" customHeight="false" outlineLevel="0" collapsed="false">
      <c r="C157" s="230"/>
      <c r="L157" s="160"/>
      <c r="N157" s="146"/>
      <c r="P157" s="0"/>
      <c r="Q157" s="0"/>
      <c r="AK157" s="204"/>
      <c r="AL157" s="204"/>
      <c r="AM157" s="204"/>
      <c r="AN157" s="204"/>
      <c r="AO157" s="228"/>
      <c r="AP157" s="228"/>
      <c r="AQ157" s="228"/>
      <c r="AR157" s="228"/>
      <c r="AS157" s="228"/>
      <c r="AT157" s="228"/>
      <c r="AU157" s="228"/>
      <c r="AV157" s="228"/>
      <c r="AW157" s="239"/>
      <c r="AX157" s="240"/>
      <c r="AY157" s="0"/>
      <c r="AZ157" s="230"/>
      <c r="BA157" s="230"/>
      <c r="BB157" s="0"/>
      <c r="BC157" s="0"/>
      <c r="BD157" s="0"/>
      <c r="BE157" s="0"/>
      <c r="BF157" s="0"/>
      <c r="BG157" s="0"/>
      <c r="BH157" s="0"/>
      <c r="BI157" s="0"/>
      <c r="BJ157" s="0"/>
    </row>
    <row r="158" s="120" customFormat="true" ht="12.75" hidden="false" customHeight="false" outlineLevel="0" collapsed="false">
      <c r="C158" s="230"/>
      <c r="L158" s="160"/>
      <c r="N158" s="146"/>
      <c r="P158" s="0"/>
      <c r="Q158" s="0"/>
      <c r="AK158" s="204"/>
      <c r="AL158" s="204"/>
      <c r="AM158" s="204"/>
      <c r="AN158" s="204"/>
      <c r="AO158" s="228"/>
      <c r="AP158" s="228"/>
      <c r="AQ158" s="228"/>
      <c r="AR158" s="228"/>
      <c r="AS158" s="228"/>
      <c r="AT158" s="228"/>
      <c r="AU158" s="228"/>
      <c r="AV158" s="228"/>
      <c r="AW158" s="239"/>
      <c r="AX158" s="240"/>
      <c r="AY158" s="0"/>
      <c r="AZ158" s="230"/>
      <c r="BA158" s="230"/>
      <c r="BB158" s="0"/>
      <c r="BC158" s="0"/>
      <c r="BD158" s="0"/>
      <c r="BE158" s="0"/>
      <c r="BF158" s="0"/>
      <c r="BG158" s="0"/>
      <c r="BH158" s="0"/>
      <c r="BI158" s="0"/>
      <c r="BJ158" s="0"/>
    </row>
    <row r="159" s="120" customFormat="true" ht="12.75" hidden="false" customHeight="false" outlineLevel="0" collapsed="false">
      <c r="C159" s="230"/>
      <c r="L159" s="160"/>
      <c r="N159" s="146"/>
      <c r="P159" s="0"/>
      <c r="Q159" s="0"/>
      <c r="AK159" s="204"/>
      <c r="AL159" s="204"/>
      <c r="AM159" s="204"/>
      <c r="AN159" s="204"/>
      <c r="AO159" s="228"/>
      <c r="AP159" s="228"/>
      <c r="AQ159" s="228"/>
      <c r="AR159" s="228"/>
      <c r="AS159" s="228"/>
      <c r="AT159" s="228"/>
      <c r="AU159" s="228"/>
      <c r="AV159" s="228"/>
      <c r="AW159" s="239"/>
      <c r="AX159" s="240"/>
      <c r="AY159" s="0"/>
      <c r="AZ159" s="230"/>
      <c r="BA159" s="230"/>
      <c r="BB159" s="0"/>
      <c r="BC159" s="0"/>
      <c r="BD159" s="0"/>
      <c r="BE159" s="0"/>
      <c r="BF159" s="0"/>
      <c r="BG159" s="0"/>
      <c r="BH159" s="0"/>
      <c r="BI159" s="0"/>
      <c r="BJ159" s="0"/>
    </row>
    <row r="160" customFormat="false" ht="12.75" hidden="false" customHeight="false" outlineLevel="0" collapsed="false">
      <c r="C160" s="230"/>
      <c r="L160" s="160"/>
      <c r="N160" s="146"/>
      <c r="R160" s="120"/>
      <c r="S160" s="120"/>
      <c r="T160" s="120"/>
      <c r="U160" s="120"/>
      <c r="V160" s="120"/>
      <c r="W160" s="120"/>
      <c r="X160" s="120"/>
      <c r="Y160" s="120"/>
      <c r="Z160" s="120"/>
      <c r="AA160" s="120"/>
      <c r="AB160" s="120"/>
      <c r="AC160" s="120"/>
      <c r="AD160" s="120"/>
      <c r="AE160" s="120"/>
      <c r="AF160" s="120"/>
      <c r="AG160" s="120"/>
      <c r="AH160" s="120"/>
      <c r="AI160" s="120"/>
      <c r="AJ160" s="120"/>
      <c r="AO160" s="228"/>
      <c r="AP160" s="228"/>
      <c r="AQ160" s="228"/>
      <c r="AR160" s="228"/>
      <c r="AS160" s="228"/>
      <c r="AT160" s="228"/>
      <c r="AU160" s="228"/>
      <c r="AV160" s="228"/>
      <c r="AW160" s="239"/>
      <c r="AX160" s="240"/>
    </row>
    <row r="161" s="120" customFormat="true" ht="12.75" hidden="false" customHeight="false" outlineLevel="0" collapsed="false">
      <c r="C161" s="230"/>
      <c r="L161" s="160"/>
      <c r="N161" s="146"/>
      <c r="P161" s="0"/>
      <c r="Q161" s="0"/>
      <c r="AK161" s="204"/>
      <c r="AL161" s="204"/>
      <c r="AM161" s="204"/>
      <c r="AN161" s="204"/>
      <c r="AO161" s="228"/>
      <c r="AP161" s="228"/>
      <c r="AQ161" s="228"/>
      <c r="AR161" s="228"/>
      <c r="AS161" s="228"/>
      <c r="AT161" s="228"/>
      <c r="AU161" s="228"/>
      <c r="AV161" s="228"/>
      <c r="AW161" s="239"/>
      <c r="AX161" s="240"/>
      <c r="AY161" s="0"/>
      <c r="AZ161" s="230"/>
      <c r="BA161" s="230"/>
      <c r="BB161" s="0"/>
      <c r="BC161" s="0"/>
      <c r="BD161" s="0"/>
      <c r="BE161" s="0"/>
      <c r="BF161" s="0"/>
      <c r="BG161" s="0"/>
      <c r="BH161" s="0"/>
      <c r="BI161" s="0"/>
      <c r="BJ161" s="0"/>
    </row>
    <row r="162" customFormat="false" ht="12.75" hidden="false" customHeight="false" outlineLevel="0" collapsed="false">
      <c r="C162" s="230"/>
      <c r="L162" s="160"/>
      <c r="N162" s="146"/>
      <c r="R162" s="120"/>
      <c r="S162" s="120"/>
      <c r="T162" s="120"/>
      <c r="U162" s="120"/>
      <c r="V162" s="120"/>
      <c r="W162" s="120"/>
      <c r="X162" s="120"/>
      <c r="Y162" s="120"/>
      <c r="Z162" s="120"/>
      <c r="AA162" s="120"/>
      <c r="AB162" s="120"/>
      <c r="AC162" s="120"/>
      <c r="AD162" s="120"/>
      <c r="AE162" s="120"/>
      <c r="AF162" s="120"/>
      <c r="AG162" s="120"/>
      <c r="AH162" s="120"/>
      <c r="AI162" s="120"/>
      <c r="AJ162" s="120"/>
      <c r="AO162" s="228"/>
      <c r="AP162" s="228"/>
      <c r="AQ162" s="228"/>
      <c r="AR162" s="228"/>
      <c r="AS162" s="228"/>
      <c r="AT162" s="228"/>
      <c r="AU162" s="228"/>
      <c r="AV162" s="228"/>
      <c r="AW162" s="239"/>
      <c r="AX162" s="240"/>
    </row>
    <row r="163" s="120" customFormat="true" ht="12.75" hidden="false" customHeight="false" outlineLevel="0" collapsed="false">
      <c r="C163" s="230"/>
      <c r="L163" s="160"/>
      <c r="N163" s="146"/>
      <c r="P163" s="0"/>
      <c r="Q163" s="0"/>
      <c r="AK163" s="204"/>
      <c r="AL163" s="204"/>
      <c r="AM163" s="204"/>
      <c r="AN163" s="204"/>
      <c r="AO163" s="228"/>
      <c r="AP163" s="228"/>
      <c r="AQ163" s="228"/>
      <c r="AR163" s="228"/>
      <c r="AS163" s="228"/>
      <c r="AT163" s="228"/>
      <c r="AU163" s="228"/>
      <c r="AV163" s="228"/>
      <c r="AW163" s="239"/>
      <c r="AX163" s="240"/>
      <c r="AY163" s="0"/>
      <c r="AZ163" s="230"/>
      <c r="BA163" s="230"/>
      <c r="BB163" s="0"/>
      <c r="BC163" s="0"/>
      <c r="BD163" s="0"/>
      <c r="BE163" s="0"/>
      <c r="BF163" s="0"/>
      <c r="BG163" s="0"/>
      <c r="BH163" s="0"/>
      <c r="BI163" s="0"/>
      <c r="BJ163" s="0"/>
    </row>
    <row r="164" s="120" customFormat="true" ht="12.75" hidden="false" customHeight="false" outlineLevel="0" collapsed="false">
      <c r="C164" s="230"/>
      <c r="L164" s="160"/>
      <c r="N164" s="146"/>
      <c r="P164" s="0"/>
      <c r="Q164" s="0"/>
      <c r="AK164" s="204"/>
      <c r="AL164" s="204"/>
      <c r="AM164" s="204"/>
      <c r="AN164" s="204"/>
      <c r="AO164" s="228"/>
      <c r="AP164" s="228"/>
      <c r="AQ164" s="228"/>
      <c r="AR164" s="228"/>
      <c r="AS164" s="228"/>
      <c r="AT164" s="228"/>
      <c r="AU164" s="228"/>
      <c r="AV164" s="228"/>
      <c r="AW164" s="239"/>
      <c r="AX164" s="240"/>
      <c r="AY164" s="0"/>
      <c r="AZ164" s="230"/>
      <c r="BA164" s="230"/>
      <c r="BB164" s="0"/>
      <c r="BC164" s="0"/>
      <c r="BD164" s="0"/>
      <c r="BE164" s="0"/>
      <c r="BF164" s="0"/>
      <c r="BG164" s="0"/>
      <c r="BH164" s="0"/>
      <c r="BI164" s="0"/>
      <c r="BJ164" s="0"/>
    </row>
    <row r="165" customFormat="false" ht="12.75" hidden="false" customHeight="false" outlineLevel="0" collapsed="false">
      <c r="C165" s="230"/>
      <c r="L165" s="160"/>
      <c r="N165" s="146"/>
      <c r="R165" s="120"/>
      <c r="S165" s="120"/>
      <c r="T165" s="120"/>
      <c r="U165" s="120"/>
      <c r="V165" s="120"/>
      <c r="W165" s="120"/>
      <c r="X165" s="120"/>
      <c r="Y165" s="120"/>
      <c r="Z165" s="120"/>
      <c r="AA165" s="120"/>
      <c r="AB165" s="120"/>
      <c r="AC165" s="120"/>
      <c r="AD165" s="120"/>
      <c r="AE165" s="120"/>
      <c r="AF165" s="120"/>
      <c r="AG165" s="120"/>
      <c r="AH165" s="120"/>
      <c r="AI165" s="120"/>
      <c r="AJ165" s="120"/>
      <c r="AO165" s="228"/>
      <c r="AP165" s="228"/>
      <c r="AQ165" s="228"/>
      <c r="AR165" s="228"/>
      <c r="AS165" s="228"/>
      <c r="AT165" s="228"/>
      <c r="AU165" s="228"/>
      <c r="AV165" s="228"/>
      <c r="AW165" s="239"/>
      <c r="AX165" s="240"/>
    </row>
    <row r="166" customFormat="false" ht="12.75" hidden="false" customHeight="false" outlineLevel="0" collapsed="false">
      <c r="C166" s="230"/>
      <c r="L166" s="160"/>
      <c r="N166" s="146"/>
      <c r="R166" s="120"/>
      <c r="S166" s="120"/>
      <c r="T166" s="120"/>
      <c r="U166" s="120"/>
      <c r="V166" s="120"/>
      <c r="W166" s="120"/>
      <c r="X166" s="120"/>
      <c r="Y166" s="120"/>
      <c r="Z166" s="120"/>
      <c r="AA166" s="120"/>
      <c r="AB166" s="120"/>
      <c r="AC166" s="120"/>
      <c r="AD166" s="120"/>
      <c r="AE166" s="120"/>
      <c r="AF166" s="120"/>
      <c r="AG166" s="120"/>
      <c r="AH166" s="120"/>
      <c r="AI166" s="120"/>
      <c r="AJ166" s="120"/>
      <c r="AO166" s="228"/>
      <c r="AP166" s="228"/>
      <c r="AQ166" s="228"/>
      <c r="AR166" s="228"/>
      <c r="AS166" s="228"/>
      <c r="AT166" s="228"/>
      <c r="AU166" s="228"/>
      <c r="AV166" s="228"/>
      <c r="AW166" s="239"/>
      <c r="AX166" s="240"/>
    </row>
    <row r="167" s="120" customFormat="true" ht="12.75" hidden="false" customHeight="false" outlineLevel="0" collapsed="false">
      <c r="C167" s="230"/>
      <c r="L167" s="160"/>
      <c r="N167" s="146"/>
      <c r="P167" s="0"/>
      <c r="Q167" s="0"/>
      <c r="AK167" s="204"/>
      <c r="AL167" s="204"/>
      <c r="AM167" s="204"/>
      <c r="AN167" s="204"/>
      <c r="AO167" s="228"/>
      <c r="AP167" s="228"/>
      <c r="AQ167" s="228"/>
      <c r="AR167" s="228"/>
      <c r="AS167" s="228"/>
      <c r="AT167" s="228"/>
      <c r="AU167" s="228"/>
      <c r="AV167" s="228"/>
      <c r="AW167" s="239"/>
      <c r="AX167" s="240"/>
      <c r="AY167" s="0"/>
      <c r="AZ167" s="230"/>
      <c r="BA167" s="230"/>
      <c r="BB167" s="0"/>
      <c r="BC167" s="0"/>
      <c r="BD167" s="0"/>
      <c r="BE167" s="0"/>
      <c r="BF167" s="0"/>
      <c r="BG167" s="0"/>
      <c r="BH167" s="0"/>
      <c r="BI167" s="0"/>
      <c r="BJ167" s="0"/>
    </row>
    <row r="168" s="120" customFormat="true" ht="12.75" hidden="false" customHeight="false" outlineLevel="0" collapsed="false">
      <c r="C168" s="230"/>
      <c r="L168" s="160"/>
      <c r="N168" s="146"/>
      <c r="P168" s="0"/>
      <c r="Q168" s="0"/>
      <c r="AK168" s="204"/>
      <c r="AL168" s="204"/>
      <c r="AM168" s="204"/>
      <c r="AN168" s="204"/>
      <c r="AO168" s="228"/>
      <c r="AP168" s="228"/>
      <c r="AQ168" s="228"/>
      <c r="AR168" s="228"/>
      <c r="AS168" s="228"/>
      <c r="AT168" s="228"/>
      <c r="AU168" s="228"/>
      <c r="AV168" s="228"/>
      <c r="AW168" s="239"/>
      <c r="AX168" s="240"/>
      <c r="AY168" s="0"/>
      <c r="AZ168" s="230"/>
      <c r="BA168" s="230"/>
      <c r="BB168" s="0"/>
      <c r="BC168" s="0"/>
      <c r="BD168" s="0"/>
      <c r="BE168" s="0"/>
      <c r="BF168" s="0"/>
      <c r="BG168" s="0"/>
      <c r="BH168" s="0"/>
      <c r="BI168" s="0"/>
      <c r="BJ168" s="0"/>
    </row>
    <row r="169" s="120" customFormat="true" ht="12.75" hidden="false" customHeight="false" outlineLevel="0" collapsed="false">
      <c r="C169" s="230"/>
      <c r="L169" s="160"/>
      <c r="N169" s="146"/>
      <c r="P169" s="0"/>
      <c r="Q169" s="0"/>
      <c r="AK169" s="204"/>
      <c r="AL169" s="204"/>
      <c r="AM169" s="204"/>
      <c r="AN169" s="204"/>
      <c r="AO169" s="228"/>
      <c r="AP169" s="228"/>
      <c r="AQ169" s="228"/>
      <c r="AR169" s="228"/>
      <c r="AS169" s="228"/>
      <c r="AT169" s="228"/>
      <c r="AU169" s="228"/>
      <c r="AV169" s="228"/>
      <c r="AW169" s="239"/>
      <c r="AX169" s="240"/>
      <c r="AY169" s="0"/>
      <c r="AZ169" s="230"/>
      <c r="BA169" s="230"/>
      <c r="BB169" s="0"/>
      <c r="BC169" s="0"/>
      <c r="BD169" s="0"/>
      <c r="BE169" s="0"/>
      <c r="BF169" s="0"/>
      <c r="BG169" s="0"/>
      <c r="BH169" s="0"/>
      <c r="BI169" s="0"/>
      <c r="BJ169" s="0"/>
    </row>
    <row r="170" customFormat="false" ht="12.75" hidden="false" customHeight="false" outlineLevel="0" collapsed="false">
      <c r="C170" s="230"/>
      <c r="L170" s="160"/>
      <c r="N170" s="146"/>
      <c r="R170" s="120"/>
      <c r="S170" s="120"/>
      <c r="T170" s="120"/>
      <c r="U170" s="120"/>
      <c r="V170" s="120"/>
      <c r="W170" s="120"/>
      <c r="X170" s="120"/>
      <c r="Y170" s="120"/>
      <c r="Z170" s="120"/>
      <c r="AA170" s="120"/>
      <c r="AB170" s="120"/>
      <c r="AC170" s="120"/>
      <c r="AD170" s="120"/>
      <c r="AE170" s="120"/>
      <c r="AF170" s="120"/>
      <c r="AG170" s="120"/>
      <c r="AH170" s="120"/>
      <c r="AI170" s="120"/>
      <c r="AJ170" s="120"/>
      <c r="AO170" s="228"/>
      <c r="AP170" s="228"/>
      <c r="AQ170" s="228"/>
      <c r="AR170" s="228"/>
      <c r="AS170" s="228"/>
      <c r="AT170" s="228"/>
      <c r="AU170" s="228"/>
      <c r="AV170" s="228"/>
      <c r="AW170" s="239"/>
      <c r="AX170" s="240"/>
    </row>
    <row r="171" customFormat="false" ht="12.75" hidden="false" customHeight="false" outlineLevel="0" collapsed="false">
      <c r="C171" s="230"/>
      <c r="L171" s="160"/>
      <c r="N171" s="146"/>
      <c r="R171" s="120"/>
      <c r="S171" s="120"/>
      <c r="T171" s="120"/>
      <c r="U171" s="120"/>
      <c r="V171" s="120"/>
      <c r="W171" s="120"/>
      <c r="X171" s="120"/>
      <c r="Y171" s="120"/>
      <c r="Z171" s="120"/>
      <c r="AA171" s="120"/>
      <c r="AB171" s="120"/>
      <c r="AC171" s="120"/>
      <c r="AD171" s="120"/>
      <c r="AE171" s="120"/>
      <c r="AF171" s="120"/>
      <c r="AG171" s="120"/>
      <c r="AH171" s="120"/>
      <c r="AI171" s="120"/>
      <c r="AJ171" s="120"/>
      <c r="AO171" s="228"/>
      <c r="AP171" s="228"/>
      <c r="AQ171" s="228"/>
      <c r="AR171" s="228"/>
      <c r="AS171" s="228"/>
      <c r="AT171" s="228"/>
      <c r="AU171" s="228"/>
      <c r="AV171" s="228"/>
      <c r="AW171" s="239"/>
      <c r="AX171" s="240"/>
    </row>
    <row r="172" customFormat="false" ht="12.75" hidden="false" customHeight="false" outlineLevel="0" collapsed="false">
      <c r="C172" s="230"/>
      <c r="L172" s="160"/>
      <c r="N172" s="146"/>
      <c r="R172" s="120"/>
      <c r="S172" s="120"/>
      <c r="T172" s="120"/>
      <c r="U172" s="120"/>
      <c r="V172" s="120"/>
      <c r="W172" s="120"/>
      <c r="X172" s="120"/>
      <c r="Y172" s="120"/>
      <c r="Z172" s="120"/>
      <c r="AA172" s="120"/>
      <c r="AB172" s="120"/>
      <c r="AC172" s="120"/>
      <c r="AD172" s="120"/>
      <c r="AE172" s="120"/>
      <c r="AF172" s="120"/>
      <c r="AG172" s="120"/>
      <c r="AH172" s="120"/>
      <c r="AI172" s="120"/>
      <c r="AJ172" s="120"/>
      <c r="AO172" s="228"/>
      <c r="AP172" s="228"/>
      <c r="AQ172" s="228"/>
      <c r="AR172" s="228"/>
      <c r="AS172" s="228"/>
      <c r="AT172" s="228"/>
      <c r="AU172" s="228"/>
      <c r="AV172" s="228"/>
      <c r="AW172" s="239"/>
      <c r="AX172" s="240"/>
    </row>
    <row r="173" s="120" customFormat="true" ht="12.75" hidden="false" customHeight="false" outlineLevel="0" collapsed="false">
      <c r="C173" s="230"/>
      <c r="L173" s="160"/>
      <c r="N173" s="146"/>
      <c r="P173" s="0"/>
      <c r="Q173" s="0"/>
      <c r="AK173" s="204"/>
      <c r="AL173" s="204"/>
      <c r="AM173" s="204"/>
      <c r="AN173" s="204"/>
      <c r="AO173" s="228"/>
      <c r="AP173" s="228"/>
      <c r="AQ173" s="228"/>
      <c r="AR173" s="228"/>
      <c r="AS173" s="228"/>
      <c r="AT173" s="228"/>
      <c r="AU173" s="228"/>
      <c r="AV173" s="228"/>
      <c r="AW173" s="239"/>
      <c r="AX173" s="240"/>
      <c r="AY173" s="0"/>
      <c r="AZ173" s="230"/>
      <c r="BA173" s="230"/>
      <c r="BB173" s="0"/>
      <c r="BC173" s="0"/>
      <c r="BD173" s="0"/>
      <c r="BE173" s="0"/>
      <c r="BF173" s="0"/>
      <c r="BG173" s="0"/>
      <c r="BH173" s="0"/>
      <c r="BI173" s="0"/>
      <c r="BJ173" s="0"/>
    </row>
    <row r="174" customFormat="false" ht="12.75" hidden="false" customHeight="false" outlineLevel="0" collapsed="false">
      <c r="C174" s="230"/>
      <c r="L174" s="160"/>
      <c r="N174" s="146"/>
      <c r="R174" s="120"/>
      <c r="S174" s="120"/>
      <c r="T174" s="120"/>
      <c r="U174" s="120"/>
      <c r="V174" s="120"/>
      <c r="W174" s="120"/>
      <c r="X174" s="120"/>
      <c r="Y174" s="120"/>
      <c r="Z174" s="120"/>
      <c r="AA174" s="120"/>
      <c r="AB174" s="120"/>
      <c r="AC174" s="120"/>
      <c r="AD174" s="120"/>
      <c r="AE174" s="120"/>
      <c r="AF174" s="120"/>
      <c r="AG174" s="120"/>
      <c r="AH174" s="120"/>
      <c r="AI174" s="120"/>
      <c r="AJ174" s="120"/>
      <c r="AO174" s="228"/>
      <c r="AP174" s="228"/>
      <c r="AQ174" s="228"/>
      <c r="AR174" s="228"/>
      <c r="AS174" s="228"/>
      <c r="AT174" s="228"/>
      <c r="AU174" s="228"/>
      <c r="AV174" s="228"/>
      <c r="AW174" s="239"/>
      <c r="AX174" s="240"/>
    </row>
    <row r="175" s="120" customFormat="true" ht="12.75" hidden="false" customHeight="false" outlineLevel="0" collapsed="false">
      <c r="C175" s="230"/>
      <c r="L175" s="160"/>
      <c r="N175" s="146"/>
      <c r="P175" s="0"/>
      <c r="Q175" s="0"/>
      <c r="AK175" s="204"/>
      <c r="AL175" s="204"/>
      <c r="AM175" s="204"/>
      <c r="AN175" s="204"/>
      <c r="AO175" s="228"/>
      <c r="AP175" s="228"/>
      <c r="AQ175" s="228"/>
      <c r="AR175" s="228"/>
      <c r="AS175" s="228"/>
      <c r="AT175" s="228"/>
      <c r="AU175" s="228"/>
      <c r="AV175" s="228"/>
      <c r="AW175" s="239"/>
      <c r="AX175" s="240"/>
      <c r="AY175" s="0"/>
      <c r="AZ175" s="230"/>
      <c r="BA175" s="230"/>
      <c r="BB175" s="0"/>
      <c r="BC175" s="0"/>
      <c r="BD175" s="0"/>
      <c r="BE175" s="0"/>
      <c r="BF175" s="0"/>
      <c r="BG175" s="0"/>
      <c r="BH175" s="0"/>
      <c r="BI175" s="0"/>
      <c r="BJ175" s="0"/>
    </row>
    <row r="176" s="120" customFormat="true" ht="12.75" hidden="false" customHeight="false" outlineLevel="0" collapsed="false">
      <c r="C176" s="230"/>
      <c r="L176" s="160"/>
      <c r="N176" s="146"/>
      <c r="P176" s="0"/>
      <c r="Q176" s="0"/>
      <c r="AK176" s="204"/>
      <c r="AL176" s="204"/>
      <c r="AM176" s="204"/>
      <c r="AN176" s="204"/>
      <c r="AO176" s="228"/>
      <c r="AP176" s="228"/>
      <c r="AQ176" s="228"/>
      <c r="AR176" s="228"/>
      <c r="AS176" s="228"/>
      <c r="AT176" s="228"/>
      <c r="AU176" s="228"/>
      <c r="AV176" s="228"/>
      <c r="AW176" s="239"/>
      <c r="AX176" s="240"/>
      <c r="AY176" s="0"/>
      <c r="AZ176" s="230"/>
      <c r="BA176" s="230"/>
      <c r="BB176" s="0"/>
      <c r="BC176" s="0"/>
      <c r="BD176" s="0"/>
      <c r="BE176" s="0"/>
      <c r="BF176" s="0"/>
      <c r="BG176" s="0"/>
      <c r="BH176" s="0"/>
      <c r="BI176" s="0"/>
      <c r="BJ176" s="0"/>
    </row>
    <row r="177" s="120" customFormat="true" ht="12.75" hidden="false" customHeight="false" outlineLevel="0" collapsed="false">
      <c r="C177" s="230"/>
      <c r="L177" s="160"/>
      <c r="N177" s="146"/>
      <c r="P177" s="0"/>
      <c r="Q177" s="0"/>
      <c r="AK177" s="204"/>
      <c r="AL177" s="204"/>
      <c r="AM177" s="204"/>
      <c r="AN177" s="204"/>
      <c r="AO177" s="228"/>
      <c r="AP177" s="228"/>
      <c r="AQ177" s="228"/>
      <c r="AR177" s="228"/>
      <c r="AS177" s="228"/>
      <c r="AT177" s="228"/>
      <c r="AU177" s="228"/>
      <c r="AV177" s="228"/>
      <c r="AW177" s="239"/>
      <c r="AX177" s="240"/>
      <c r="AY177" s="0"/>
      <c r="AZ177" s="230"/>
      <c r="BA177" s="230"/>
      <c r="BB177" s="0"/>
      <c r="BC177" s="0"/>
      <c r="BD177" s="0"/>
      <c r="BE177" s="0"/>
      <c r="BF177" s="0"/>
      <c r="BG177" s="0"/>
      <c r="BH177" s="0"/>
      <c r="BI177" s="0"/>
      <c r="BJ177" s="0"/>
    </row>
    <row r="178" customFormat="false" ht="12.75" hidden="false" customHeight="false" outlineLevel="0" collapsed="false">
      <c r="C178" s="230"/>
      <c r="L178" s="160"/>
      <c r="N178" s="146"/>
      <c r="R178" s="120"/>
      <c r="S178" s="120"/>
      <c r="T178" s="120"/>
      <c r="U178" s="120"/>
      <c r="V178" s="120"/>
      <c r="W178" s="120"/>
      <c r="X178" s="120"/>
      <c r="Y178" s="120"/>
      <c r="Z178" s="120"/>
      <c r="AA178" s="120"/>
      <c r="AB178" s="120"/>
      <c r="AC178" s="120"/>
      <c r="AD178" s="120"/>
      <c r="AE178" s="120"/>
      <c r="AF178" s="120"/>
      <c r="AG178" s="120"/>
      <c r="AH178" s="120"/>
      <c r="AI178" s="120"/>
      <c r="AJ178" s="120"/>
      <c r="AO178" s="228"/>
      <c r="AP178" s="228"/>
      <c r="AQ178" s="228"/>
      <c r="AR178" s="228"/>
      <c r="AS178" s="228"/>
      <c r="AT178" s="228"/>
      <c r="AU178" s="228"/>
      <c r="AV178" s="228"/>
      <c r="AW178" s="239"/>
      <c r="AX178" s="240"/>
    </row>
    <row r="179" s="120" customFormat="true" ht="12.75" hidden="false" customHeight="false" outlineLevel="0" collapsed="false">
      <c r="C179" s="230"/>
      <c r="L179" s="160"/>
      <c r="N179" s="146"/>
      <c r="P179" s="0"/>
      <c r="Q179" s="0"/>
      <c r="AK179" s="204"/>
      <c r="AL179" s="204"/>
      <c r="AM179" s="204"/>
      <c r="AN179" s="204"/>
      <c r="AO179" s="228"/>
      <c r="AP179" s="228"/>
      <c r="AQ179" s="228"/>
      <c r="AR179" s="228"/>
      <c r="AS179" s="228"/>
      <c r="AT179" s="228"/>
      <c r="AU179" s="228"/>
      <c r="AV179" s="228"/>
      <c r="AW179" s="239"/>
      <c r="AX179" s="240"/>
      <c r="AY179" s="0"/>
      <c r="AZ179" s="230"/>
      <c r="BA179" s="230"/>
      <c r="BB179" s="0"/>
      <c r="BC179" s="0"/>
      <c r="BD179" s="0"/>
      <c r="BE179" s="0"/>
      <c r="BF179" s="0"/>
      <c r="BG179" s="0"/>
      <c r="BH179" s="0"/>
      <c r="BI179" s="0"/>
      <c r="BJ179" s="0"/>
    </row>
    <row r="180" customFormat="false" ht="12.75" hidden="false" customHeight="false" outlineLevel="0" collapsed="false">
      <c r="C180" s="230"/>
      <c r="L180" s="160"/>
      <c r="N180" s="146"/>
      <c r="R180" s="120"/>
      <c r="S180" s="120"/>
      <c r="T180" s="120"/>
      <c r="U180" s="120"/>
      <c r="V180" s="120"/>
      <c r="W180" s="120"/>
      <c r="X180" s="120"/>
      <c r="Y180" s="120"/>
      <c r="Z180" s="120"/>
      <c r="AA180" s="120"/>
      <c r="AB180" s="120"/>
      <c r="AC180" s="120"/>
      <c r="AD180" s="120"/>
      <c r="AE180" s="120"/>
      <c r="AF180" s="120"/>
      <c r="AG180" s="120"/>
      <c r="AH180" s="120"/>
      <c r="AI180" s="120"/>
      <c r="AJ180" s="120"/>
      <c r="AO180" s="228"/>
      <c r="AP180" s="228"/>
      <c r="AQ180" s="228"/>
      <c r="AR180" s="228"/>
      <c r="AS180" s="228"/>
      <c r="AT180" s="228"/>
      <c r="AU180" s="228"/>
      <c r="AV180" s="228"/>
      <c r="AW180" s="239"/>
      <c r="AX180" s="240"/>
    </row>
    <row r="181" customFormat="false" ht="12.75" hidden="false" customHeight="false" outlineLevel="0" collapsed="false">
      <c r="C181" s="230"/>
      <c r="L181" s="160"/>
      <c r="N181" s="146"/>
      <c r="R181" s="120"/>
      <c r="S181" s="120"/>
      <c r="T181" s="120"/>
      <c r="U181" s="120"/>
      <c r="V181" s="120"/>
      <c r="W181" s="120"/>
      <c r="X181" s="120"/>
      <c r="Y181" s="120"/>
      <c r="Z181" s="120"/>
      <c r="AA181" s="120"/>
      <c r="AB181" s="120"/>
      <c r="AC181" s="120"/>
      <c r="AD181" s="120"/>
      <c r="AE181" s="120"/>
      <c r="AF181" s="120"/>
      <c r="AG181" s="120"/>
      <c r="AH181" s="120"/>
      <c r="AI181" s="120"/>
      <c r="AJ181" s="120"/>
      <c r="AO181" s="228"/>
      <c r="AP181" s="228"/>
      <c r="AQ181" s="228"/>
      <c r="AR181" s="228"/>
      <c r="AS181" s="228"/>
      <c r="AT181" s="228"/>
      <c r="AU181" s="228"/>
      <c r="AV181" s="228"/>
      <c r="AW181" s="239"/>
      <c r="AX181" s="240"/>
    </row>
    <row r="182" s="120" customFormat="true" ht="12.75" hidden="false" customHeight="false" outlineLevel="0" collapsed="false">
      <c r="C182" s="230"/>
      <c r="L182" s="160"/>
      <c r="N182" s="146"/>
      <c r="P182" s="0"/>
      <c r="Q182" s="0"/>
      <c r="AK182" s="204"/>
      <c r="AL182" s="204"/>
      <c r="AM182" s="204"/>
      <c r="AN182" s="204"/>
      <c r="AO182" s="228"/>
      <c r="AP182" s="228"/>
      <c r="AQ182" s="228"/>
      <c r="AR182" s="228"/>
      <c r="AS182" s="228"/>
      <c r="AT182" s="228"/>
      <c r="AU182" s="228"/>
      <c r="AV182" s="228"/>
      <c r="AW182" s="239"/>
      <c r="AX182" s="240"/>
      <c r="AY182" s="0"/>
      <c r="AZ182" s="230"/>
      <c r="BA182" s="230"/>
      <c r="BB182" s="0"/>
      <c r="BC182" s="0"/>
      <c r="BD182" s="0"/>
      <c r="BE182" s="0"/>
      <c r="BF182" s="0"/>
      <c r="BG182" s="0"/>
      <c r="BH182" s="0"/>
      <c r="BI182" s="0"/>
      <c r="BJ182" s="0"/>
    </row>
    <row r="183" customFormat="false" ht="12.75" hidden="false" customHeight="false" outlineLevel="0" collapsed="false">
      <c r="C183" s="230"/>
      <c r="L183" s="160"/>
      <c r="N183" s="146"/>
      <c r="R183" s="120"/>
      <c r="S183" s="120"/>
      <c r="T183" s="120"/>
      <c r="U183" s="120"/>
      <c r="V183" s="120"/>
      <c r="W183" s="120"/>
      <c r="X183" s="120"/>
      <c r="Y183" s="120"/>
      <c r="Z183" s="120"/>
      <c r="AA183" s="120"/>
      <c r="AB183" s="120"/>
      <c r="AC183" s="120"/>
      <c r="AD183" s="120"/>
      <c r="AE183" s="120"/>
      <c r="AF183" s="120"/>
      <c r="AG183" s="120"/>
      <c r="AH183" s="120"/>
      <c r="AI183" s="120"/>
      <c r="AJ183" s="120"/>
      <c r="AO183" s="228"/>
      <c r="AP183" s="228"/>
      <c r="AQ183" s="228"/>
      <c r="AR183" s="228"/>
      <c r="AS183" s="228"/>
      <c r="AT183" s="228"/>
      <c r="AU183" s="228"/>
      <c r="AV183" s="228"/>
      <c r="AW183" s="239"/>
      <c r="AX183" s="240"/>
    </row>
    <row r="184" s="120" customFormat="true" ht="12.75" hidden="false" customHeight="false" outlineLevel="0" collapsed="false">
      <c r="C184" s="230"/>
      <c r="P184" s="0"/>
      <c r="Q184" s="0"/>
      <c r="AK184" s="204"/>
      <c r="AL184" s="204"/>
      <c r="AM184" s="204"/>
      <c r="AN184" s="204"/>
      <c r="AO184" s="228"/>
      <c r="AP184" s="228"/>
      <c r="AQ184" s="228"/>
      <c r="AR184" s="228"/>
      <c r="AS184" s="228"/>
      <c r="AT184" s="228"/>
      <c r="AU184" s="228"/>
      <c r="AV184" s="228"/>
      <c r="AW184" s="239"/>
      <c r="AX184" s="240"/>
      <c r="AY184" s="0"/>
      <c r="AZ184" s="230"/>
      <c r="BA184" s="230"/>
      <c r="BB184" s="0"/>
      <c r="BC184" s="0"/>
      <c r="BD184" s="0"/>
      <c r="BE184" s="0"/>
      <c r="BF184" s="0"/>
      <c r="BG184" s="0"/>
      <c r="BH184" s="0"/>
      <c r="BI184" s="0"/>
      <c r="BJ184" s="0"/>
    </row>
    <row r="185" customFormat="false" ht="12.75" hidden="false" customHeight="false" outlineLevel="0" collapsed="false">
      <c r="C185" s="230"/>
      <c r="L185" s="160"/>
      <c r="N185" s="146"/>
      <c r="R185" s="120"/>
      <c r="S185" s="120"/>
      <c r="T185" s="120"/>
      <c r="U185" s="120"/>
      <c r="V185" s="120"/>
      <c r="W185" s="120"/>
      <c r="X185" s="120"/>
      <c r="Y185" s="120"/>
      <c r="Z185" s="120"/>
      <c r="AA185" s="120"/>
      <c r="AB185" s="120"/>
      <c r="AC185" s="120"/>
      <c r="AD185" s="120"/>
      <c r="AE185" s="120"/>
      <c r="AF185" s="120"/>
      <c r="AG185" s="120"/>
      <c r="AH185" s="120"/>
      <c r="AI185" s="120"/>
      <c r="AJ185" s="120"/>
      <c r="AO185" s="228"/>
      <c r="AP185" s="228"/>
      <c r="AQ185" s="228"/>
      <c r="AR185" s="228"/>
      <c r="AS185" s="228"/>
      <c r="AT185" s="228"/>
      <c r="AU185" s="228"/>
      <c r="AV185" s="228"/>
      <c r="AW185" s="239"/>
      <c r="AX185" s="240"/>
    </row>
    <row r="186" s="120" customFormat="true" ht="12.75" hidden="false" customHeight="false" outlineLevel="0" collapsed="false">
      <c r="C186" s="230"/>
      <c r="L186" s="160"/>
      <c r="N186" s="146"/>
      <c r="P186" s="0"/>
      <c r="Q186" s="0"/>
      <c r="AK186" s="204"/>
      <c r="AL186" s="204"/>
      <c r="AM186" s="204"/>
      <c r="AN186" s="204"/>
      <c r="AO186" s="228"/>
      <c r="AP186" s="228"/>
      <c r="AQ186" s="228"/>
      <c r="AR186" s="228"/>
      <c r="AS186" s="228"/>
      <c r="AT186" s="228"/>
      <c r="AU186" s="228"/>
      <c r="AV186" s="228"/>
      <c r="AW186" s="239"/>
      <c r="AX186" s="240"/>
      <c r="AY186" s="0"/>
      <c r="AZ186" s="230"/>
      <c r="BA186" s="230"/>
      <c r="BB186" s="0"/>
      <c r="BC186" s="0"/>
      <c r="BD186" s="0"/>
      <c r="BE186" s="0"/>
      <c r="BF186" s="0"/>
      <c r="BG186" s="0"/>
      <c r="BH186" s="0"/>
      <c r="BI186" s="0"/>
      <c r="BJ186" s="0"/>
    </row>
    <row r="187" s="120" customFormat="true" ht="12.75" hidden="false" customHeight="false" outlineLevel="0" collapsed="false">
      <c r="C187" s="230"/>
      <c r="P187" s="0"/>
      <c r="Q187" s="0"/>
      <c r="AK187" s="204"/>
      <c r="AL187" s="204"/>
      <c r="AM187" s="204"/>
      <c r="AN187" s="204"/>
      <c r="AO187" s="228"/>
      <c r="AP187" s="228"/>
      <c r="AQ187" s="228"/>
      <c r="AR187" s="228"/>
      <c r="AS187" s="228"/>
      <c r="AT187" s="228"/>
      <c r="AU187" s="228"/>
      <c r="AV187" s="228"/>
      <c r="AW187" s="239"/>
      <c r="AX187" s="240"/>
      <c r="AY187" s="0"/>
      <c r="AZ187" s="230"/>
      <c r="BA187" s="230"/>
      <c r="BB187" s="0"/>
      <c r="BC187" s="0"/>
      <c r="BD187" s="0"/>
      <c r="BE187" s="0"/>
      <c r="BF187" s="0"/>
      <c r="BG187" s="0"/>
      <c r="BH187" s="0"/>
      <c r="BI187" s="0"/>
      <c r="BJ187" s="0"/>
    </row>
    <row r="188" s="120" customFormat="true" ht="12.75" hidden="false" customHeight="false" outlineLevel="0" collapsed="false">
      <c r="C188" s="230"/>
      <c r="L188" s="160"/>
      <c r="N188" s="146"/>
      <c r="P188" s="0"/>
      <c r="Q188" s="0"/>
      <c r="AK188" s="204"/>
      <c r="AL188" s="204"/>
      <c r="AM188" s="204"/>
      <c r="AN188" s="204"/>
      <c r="AO188" s="228"/>
      <c r="AP188" s="228"/>
      <c r="AQ188" s="228"/>
      <c r="AR188" s="228"/>
      <c r="AS188" s="228"/>
      <c r="AT188" s="228"/>
      <c r="AU188" s="228"/>
      <c r="AV188" s="228"/>
      <c r="AW188" s="239"/>
      <c r="AX188" s="240"/>
      <c r="AY188" s="0"/>
      <c r="AZ188" s="230"/>
      <c r="BA188" s="230"/>
      <c r="BB188" s="0"/>
      <c r="BC188" s="0"/>
      <c r="BD188" s="0"/>
      <c r="BE188" s="0"/>
      <c r="BF188" s="0"/>
      <c r="BG188" s="0"/>
      <c r="BH188" s="0"/>
      <c r="BI188" s="0"/>
      <c r="BJ188" s="0"/>
    </row>
    <row r="189" customFormat="false" ht="12.75" hidden="false" customHeight="false" outlineLevel="0" collapsed="false">
      <c r="C189" s="230"/>
      <c r="L189" s="160"/>
      <c r="N189" s="146"/>
      <c r="R189" s="120"/>
      <c r="S189" s="120"/>
      <c r="T189" s="120"/>
      <c r="U189" s="120"/>
      <c r="V189" s="120"/>
      <c r="W189" s="120"/>
      <c r="X189" s="120"/>
      <c r="Y189" s="120"/>
      <c r="Z189" s="120"/>
      <c r="AA189" s="120"/>
      <c r="AB189" s="120"/>
      <c r="AC189" s="120"/>
      <c r="AD189" s="120"/>
      <c r="AE189" s="120"/>
      <c r="AF189" s="120"/>
      <c r="AG189" s="120"/>
      <c r="AH189" s="120"/>
      <c r="AI189" s="120"/>
      <c r="AJ189" s="120"/>
      <c r="AO189" s="228"/>
      <c r="AP189" s="228"/>
      <c r="AQ189" s="228"/>
      <c r="AR189" s="228"/>
      <c r="AS189" s="228"/>
      <c r="AT189" s="228"/>
      <c r="AU189" s="228"/>
      <c r="AV189" s="228"/>
      <c r="AW189" s="239"/>
      <c r="AX189" s="240"/>
    </row>
    <row r="190" customFormat="false" ht="12.75" hidden="false" customHeight="false" outlineLevel="0" collapsed="false">
      <c r="C190" s="230"/>
      <c r="L190" s="160"/>
      <c r="N190" s="146"/>
      <c r="R190" s="120"/>
      <c r="S190" s="120"/>
      <c r="T190" s="120"/>
      <c r="U190" s="120"/>
      <c r="V190" s="120"/>
      <c r="W190" s="120"/>
      <c r="X190" s="120"/>
      <c r="Y190" s="120"/>
      <c r="Z190" s="120"/>
      <c r="AA190" s="120"/>
      <c r="AB190" s="120"/>
      <c r="AC190" s="120"/>
      <c r="AD190" s="120"/>
      <c r="AE190" s="120"/>
      <c r="AF190" s="120"/>
      <c r="AG190" s="120"/>
      <c r="AH190" s="120"/>
      <c r="AI190" s="120"/>
      <c r="AJ190" s="120"/>
      <c r="AO190" s="228"/>
      <c r="AP190" s="228"/>
      <c r="AQ190" s="228"/>
      <c r="AR190" s="228"/>
      <c r="AS190" s="228"/>
      <c r="AT190" s="228"/>
      <c r="AU190" s="228"/>
      <c r="AV190" s="228"/>
      <c r="AW190" s="239"/>
      <c r="AX190" s="240"/>
    </row>
    <row r="191" customFormat="false" ht="12.75" hidden="false" customHeight="false" outlineLevel="0" collapsed="false">
      <c r="C191" s="230"/>
      <c r="L191" s="160"/>
      <c r="N191" s="146"/>
      <c r="R191" s="120"/>
      <c r="S191" s="120"/>
      <c r="T191" s="120"/>
      <c r="U191" s="120"/>
      <c r="V191" s="120"/>
      <c r="W191" s="120"/>
      <c r="X191" s="120"/>
      <c r="Y191" s="120"/>
      <c r="Z191" s="120"/>
      <c r="AA191" s="120"/>
      <c r="AB191" s="120"/>
      <c r="AC191" s="120"/>
      <c r="AD191" s="120"/>
      <c r="AE191" s="120"/>
      <c r="AF191" s="120"/>
      <c r="AG191" s="120"/>
      <c r="AH191" s="120"/>
      <c r="AI191" s="120"/>
      <c r="AJ191" s="120"/>
      <c r="AO191" s="228"/>
      <c r="AP191" s="228"/>
      <c r="AQ191" s="228"/>
      <c r="AR191" s="228"/>
      <c r="AS191" s="228"/>
      <c r="AT191" s="228"/>
      <c r="AU191" s="228"/>
      <c r="AV191" s="228"/>
      <c r="AW191" s="239"/>
      <c r="AX191" s="240"/>
    </row>
    <row r="192" s="120" customFormat="true" ht="12.75" hidden="false" customHeight="false" outlineLevel="0" collapsed="false">
      <c r="C192" s="230"/>
      <c r="L192" s="160"/>
      <c r="N192" s="146"/>
      <c r="P192" s="0"/>
      <c r="Q192" s="0"/>
      <c r="AK192" s="204"/>
      <c r="AL192" s="204"/>
      <c r="AM192" s="204"/>
      <c r="AN192" s="204"/>
      <c r="AO192" s="228"/>
      <c r="AP192" s="228"/>
      <c r="AQ192" s="228"/>
      <c r="AR192" s="228"/>
      <c r="AS192" s="228"/>
      <c r="AT192" s="228"/>
      <c r="AU192" s="228"/>
      <c r="AV192" s="228"/>
      <c r="AW192" s="239"/>
      <c r="AX192" s="240"/>
      <c r="AY192" s="0"/>
      <c r="AZ192" s="230"/>
      <c r="BA192" s="230"/>
      <c r="BB192" s="0"/>
      <c r="BC192" s="0"/>
      <c r="BD192" s="0"/>
      <c r="BE192" s="0"/>
      <c r="BF192" s="0"/>
      <c r="BG192" s="0"/>
      <c r="BH192" s="0"/>
      <c r="BI192" s="0"/>
      <c r="BJ192" s="0"/>
    </row>
    <row r="193" customFormat="false" ht="12.75" hidden="false" customHeight="false" outlineLevel="0" collapsed="false">
      <c r="C193" s="230"/>
      <c r="L193" s="160"/>
      <c r="N193" s="146"/>
      <c r="R193" s="120"/>
      <c r="S193" s="120"/>
      <c r="T193" s="120"/>
      <c r="U193" s="120"/>
      <c r="V193" s="120"/>
      <c r="W193" s="120"/>
      <c r="X193" s="120"/>
      <c r="Y193" s="120"/>
      <c r="Z193" s="120"/>
      <c r="AA193" s="120"/>
      <c r="AB193" s="120"/>
      <c r="AC193" s="120"/>
      <c r="AD193" s="120"/>
      <c r="AE193" s="120"/>
      <c r="AF193" s="120"/>
      <c r="AG193" s="120"/>
      <c r="AH193" s="120"/>
      <c r="AI193" s="120"/>
      <c r="AJ193" s="120"/>
      <c r="AO193" s="228"/>
      <c r="AP193" s="228"/>
      <c r="AQ193" s="228"/>
      <c r="AR193" s="228"/>
      <c r="AS193" s="228"/>
      <c r="AT193" s="228"/>
      <c r="AU193" s="228"/>
      <c r="AV193" s="228"/>
      <c r="AW193" s="239"/>
      <c r="AX193" s="240"/>
    </row>
    <row r="194" s="120" customFormat="true" ht="12.75" hidden="false" customHeight="false" outlineLevel="0" collapsed="false">
      <c r="C194" s="230"/>
      <c r="L194" s="160"/>
      <c r="N194" s="146"/>
      <c r="P194" s="0"/>
      <c r="Q194" s="0"/>
      <c r="AK194" s="204"/>
      <c r="AL194" s="204"/>
      <c r="AM194" s="204"/>
      <c r="AN194" s="204"/>
      <c r="AO194" s="228"/>
      <c r="AP194" s="228"/>
      <c r="AQ194" s="228"/>
      <c r="AR194" s="228"/>
      <c r="AS194" s="228"/>
      <c r="AT194" s="228"/>
      <c r="AU194" s="228"/>
      <c r="AV194" s="228"/>
      <c r="AW194" s="239"/>
      <c r="AX194" s="240"/>
      <c r="AY194" s="0"/>
      <c r="AZ194" s="230"/>
      <c r="BA194" s="230"/>
      <c r="BB194" s="0"/>
      <c r="BC194" s="0"/>
      <c r="BD194" s="0"/>
      <c r="BE194" s="0"/>
      <c r="BF194" s="0"/>
      <c r="BG194" s="0"/>
      <c r="BH194" s="0"/>
      <c r="BI194" s="0"/>
      <c r="BJ194" s="0"/>
    </row>
    <row r="195" s="120" customFormat="true" ht="12.75" hidden="false" customHeight="false" outlineLevel="0" collapsed="false">
      <c r="C195" s="230"/>
      <c r="L195" s="160"/>
      <c r="N195" s="146"/>
      <c r="P195" s="0"/>
      <c r="Q195" s="0"/>
      <c r="AK195" s="204"/>
      <c r="AL195" s="204"/>
      <c r="AM195" s="204"/>
      <c r="AN195" s="204"/>
      <c r="AO195" s="228"/>
      <c r="AP195" s="228"/>
      <c r="AQ195" s="228"/>
      <c r="AR195" s="228"/>
      <c r="AS195" s="228"/>
      <c r="AT195" s="228"/>
      <c r="AU195" s="228"/>
      <c r="AV195" s="228"/>
      <c r="AW195" s="239"/>
      <c r="AX195" s="240"/>
      <c r="AY195" s="0"/>
      <c r="AZ195" s="230"/>
      <c r="BA195" s="230"/>
      <c r="BB195" s="0"/>
      <c r="BC195" s="0"/>
      <c r="BD195" s="0"/>
      <c r="BE195" s="0"/>
      <c r="BF195" s="0"/>
      <c r="BG195" s="0"/>
      <c r="BH195" s="0"/>
      <c r="BI195" s="0"/>
      <c r="BJ195" s="0"/>
    </row>
    <row r="196" s="120" customFormat="true" ht="12.75" hidden="false" customHeight="false" outlineLevel="0" collapsed="false">
      <c r="C196" s="230"/>
      <c r="L196" s="160"/>
      <c r="N196" s="146"/>
      <c r="P196" s="0"/>
      <c r="Q196" s="0"/>
      <c r="AK196" s="204"/>
      <c r="AL196" s="204"/>
      <c r="AM196" s="204"/>
      <c r="AN196" s="204"/>
      <c r="AO196" s="228"/>
      <c r="AP196" s="228"/>
      <c r="AQ196" s="228"/>
      <c r="AR196" s="228"/>
      <c r="AS196" s="228"/>
      <c r="AT196" s="228"/>
      <c r="AU196" s="228"/>
      <c r="AV196" s="228"/>
      <c r="AW196" s="239"/>
      <c r="AX196" s="240"/>
      <c r="AY196" s="0"/>
      <c r="AZ196" s="230"/>
      <c r="BA196" s="230"/>
      <c r="BB196" s="0"/>
      <c r="BC196" s="0"/>
      <c r="BD196" s="0"/>
      <c r="BE196" s="0"/>
      <c r="BF196" s="0"/>
      <c r="BG196" s="0"/>
      <c r="BH196" s="0"/>
      <c r="BI196" s="0"/>
      <c r="BJ196" s="0"/>
    </row>
    <row r="197" s="120" customFormat="true" ht="12.75" hidden="false" customHeight="false" outlineLevel="0" collapsed="false">
      <c r="C197" s="230"/>
      <c r="L197" s="160"/>
      <c r="N197" s="146"/>
      <c r="P197" s="0"/>
      <c r="Q197" s="0"/>
      <c r="AK197" s="204"/>
      <c r="AL197" s="204"/>
      <c r="AM197" s="204"/>
      <c r="AN197" s="204"/>
      <c r="AO197" s="228"/>
      <c r="AP197" s="228"/>
      <c r="AQ197" s="228"/>
      <c r="AR197" s="228"/>
      <c r="AS197" s="228"/>
      <c r="AT197" s="228"/>
      <c r="AU197" s="228"/>
      <c r="AV197" s="228"/>
      <c r="AW197" s="239"/>
      <c r="AX197" s="240"/>
      <c r="AY197" s="0"/>
      <c r="AZ197" s="230"/>
      <c r="BA197" s="230"/>
      <c r="BB197" s="0"/>
      <c r="BC197" s="0"/>
      <c r="BD197" s="0"/>
      <c r="BE197" s="0"/>
      <c r="BF197" s="0"/>
      <c r="BG197" s="0"/>
      <c r="BH197" s="0"/>
      <c r="BI197" s="0"/>
      <c r="BJ197" s="0"/>
    </row>
    <row r="198" customFormat="false" ht="12.75" hidden="false" customHeight="false" outlineLevel="0" collapsed="false">
      <c r="C198" s="230"/>
      <c r="L198" s="160"/>
      <c r="N198" s="146"/>
      <c r="R198" s="120"/>
      <c r="S198" s="120"/>
      <c r="T198" s="120"/>
      <c r="U198" s="120"/>
      <c r="V198" s="120"/>
      <c r="W198" s="120"/>
      <c r="X198" s="120"/>
      <c r="Y198" s="120"/>
      <c r="Z198" s="120"/>
      <c r="AA198" s="120"/>
      <c r="AB198" s="120"/>
      <c r="AC198" s="120"/>
      <c r="AD198" s="120"/>
      <c r="AE198" s="120"/>
      <c r="AF198" s="120"/>
      <c r="AG198" s="120"/>
      <c r="AH198" s="120"/>
      <c r="AI198" s="120"/>
      <c r="AJ198" s="120"/>
      <c r="AO198" s="228"/>
      <c r="AP198" s="228"/>
      <c r="AQ198" s="228"/>
      <c r="AR198" s="228"/>
      <c r="AS198" s="228"/>
      <c r="AT198" s="228"/>
      <c r="AU198" s="228"/>
      <c r="AV198" s="228"/>
      <c r="AW198" s="239"/>
      <c r="AX198" s="240"/>
    </row>
    <row r="199" s="120" customFormat="true" ht="12.75" hidden="false" customHeight="false" outlineLevel="0" collapsed="false">
      <c r="C199" s="230"/>
      <c r="L199" s="160"/>
      <c r="N199" s="146"/>
      <c r="P199" s="0"/>
      <c r="Q199" s="0"/>
      <c r="AK199" s="204"/>
      <c r="AL199" s="204"/>
      <c r="AM199" s="204"/>
      <c r="AN199" s="204"/>
      <c r="AO199" s="228"/>
      <c r="AP199" s="228"/>
      <c r="AQ199" s="228"/>
      <c r="AR199" s="228"/>
      <c r="AS199" s="228"/>
      <c r="AT199" s="228"/>
      <c r="AU199" s="228"/>
      <c r="AV199" s="228"/>
      <c r="AW199" s="239"/>
      <c r="AX199" s="240"/>
      <c r="AY199" s="0"/>
      <c r="AZ199" s="230"/>
      <c r="BA199" s="230"/>
      <c r="BB199" s="0"/>
      <c r="BC199" s="0"/>
      <c r="BD199" s="0"/>
      <c r="BE199" s="0"/>
      <c r="BF199" s="0"/>
      <c r="BG199" s="0"/>
      <c r="BH199" s="0"/>
      <c r="BI199" s="0"/>
      <c r="BJ199" s="0"/>
    </row>
    <row r="200" s="120" customFormat="true" ht="12.75" hidden="false" customHeight="false" outlineLevel="0" collapsed="false">
      <c r="C200" s="230"/>
      <c r="L200" s="160"/>
      <c r="N200" s="146"/>
      <c r="P200" s="0"/>
      <c r="Q200" s="0"/>
      <c r="AK200" s="204"/>
      <c r="AL200" s="204"/>
      <c r="AM200" s="204"/>
      <c r="AN200" s="204"/>
      <c r="AO200" s="228"/>
      <c r="AP200" s="228"/>
      <c r="AQ200" s="228"/>
      <c r="AR200" s="228"/>
      <c r="AS200" s="228"/>
      <c r="AT200" s="228"/>
      <c r="AU200" s="228"/>
      <c r="AV200" s="228"/>
      <c r="AW200" s="239"/>
      <c r="AX200" s="240"/>
      <c r="AY200" s="0"/>
      <c r="AZ200" s="230"/>
      <c r="BA200" s="230"/>
      <c r="BB200" s="0"/>
      <c r="BC200" s="0"/>
      <c r="BD200" s="0"/>
      <c r="BE200" s="0"/>
      <c r="BF200" s="0"/>
      <c r="BG200" s="0"/>
      <c r="BH200" s="0"/>
      <c r="BI200" s="0"/>
      <c r="BJ200" s="0"/>
    </row>
    <row r="201" s="120" customFormat="true" ht="12.75" hidden="false" customHeight="false" outlineLevel="0" collapsed="false">
      <c r="C201" s="230"/>
      <c r="L201" s="160"/>
      <c r="N201" s="146"/>
      <c r="P201" s="0"/>
      <c r="Q201" s="0"/>
      <c r="AK201" s="204"/>
      <c r="AL201" s="204"/>
      <c r="AM201" s="204"/>
      <c r="AN201" s="204"/>
      <c r="AO201" s="228"/>
      <c r="AP201" s="228"/>
      <c r="AQ201" s="228"/>
      <c r="AR201" s="228"/>
      <c r="AS201" s="228"/>
      <c r="AT201" s="228"/>
      <c r="AU201" s="228"/>
      <c r="AV201" s="228"/>
      <c r="AW201" s="239"/>
      <c r="AX201" s="240"/>
      <c r="AY201" s="0"/>
      <c r="AZ201" s="230"/>
      <c r="BA201" s="230"/>
      <c r="BB201" s="0"/>
      <c r="BC201" s="0"/>
      <c r="BD201" s="0"/>
      <c r="BE201" s="0"/>
      <c r="BF201" s="0"/>
      <c r="BG201" s="0"/>
      <c r="BH201" s="0"/>
      <c r="BI201" s="0"/>
      <c r="BJ201" s="0"/>
    </row>
    <row r="202" s="120" customFormat="true" ht="12.75" hidden="false" customHeight="false" outlineLevel="0" collapsed="false">
      <c r="C202" s="230"/>
      <c r="L202" s="160"/>
      <c r="N202" s="146"/>
      <c r="P202" s="0"/>
      <c r="Q202" s="0"/>
      <c r="AK202" s="204"/>
      <c r="AL202" s="204"/>
      <c r="AM202" s="204"/>
      <c r="AN202" s="204"/>
      <c r="AO202" s="228"/>
      <c r="AP202" s="228"/>
      <c r="AQ202" s="228"/>
      <c r="AR202" s="228"/>
      <c r="AS202" s="228"/>
      <c r="AT202" s="228"/>
      <c r="AU202" s="228"/>
      <c r="AV202" s="228"/>
      <c r="AW202" s="239"/>
      <c r="AX202" s="240"/>
      <c r="AY202" s="0"/>
      <c r="AZ202" s="230"/>
      <c r="BA202" s="230"/>
      <c r="BB202" s="0"/>
      <c r="BC202" s="0"/>
      <c r="BD202" s="0"/>
      <c r="BE202" s="0"/>
      <c r="BF202" s="0"/>
      <c r="BG202" s="0"/>
      <c r="BH202" s="0"/>
      <c r="BI202" s="0"/>
      <c r="BJ202" s="0"/>
    </row>
    <row r="203" s="120" customFormat="true" ht="12.75" hidden="false" customHeight="false" outlineLevel="0" collapsed="false">
      <c r="C203" s="230"/>
      <c r="L203" s="160"/>
      <c r="N203" s="146"/>
      <c r="P203" s="0"/>
      <c r="Q203" s="0"/>
      <c r="AK203" s="204"/>
      <c r="AL203" s="204"/>
      <c r="AM203" s="204"/>
      <c r="AN203" s="204"/>
      <c r="AO203" s="228"/>
      <c r="AP203" s="228"/>
      <c r="AQ203" s="228"/>
      <c r="AR203" s="228"/>
      <c r="AS203" s="228"/>
      <c r="AT203" s="228"/>
      <c r="AU203" s="228"/>
      <c r="AV203" s="228"/>
      <c r="AW203" s="239"/>
      <c r="AX203" s="240"/>
      <c r="AY203" s="0"/>
      <c r="AZ203" s="230"/>
      <c r="BA203" s="230"/>
      <c r="BB203" s="0"/>
      <c r="BC203" s="0"/>
      <c r="BD203" s="0"/>
      <c r="BE203" s="0"/>
      <c r="BF203" s="0"/>
      <c r="BG203" s="0"/>
      <c r="BH203" s="0"/>
      <c r="BI203" s="0"/>
      <c r="BJ203" s="0"/>
    </row>
    <row r="204" s="120" customFormat="true" ht="12.75" hidden="false" customHeight="false" outlineLevel="0" collapsed="false">
      <c r="C204" s="230"/>
      <c r="L204" s="160"/>
      <c r="N204" s="146"/>
      <c r="P204" s="0"/>
      <c r="Q204" s="0"/>
      <c r="AK204" s="204"/>
      <c r="AL204" s="204"/>
      <c r="AM204" s="204"/>
      <c r="AN204" s="204"/>
      <c r="AO204" s="228"/>
      <c r="AP204" s="228"/>
      <c r="AQ204" s="228"/>
      <c r="AR204" s="228"/>
      <c r="AS204" s="228"/>
      <c r="AT204" s="228"/>
      <c r="AU204" s="228"/>
      <c r="AV204" s="228"/>
      <c r="AW204" s="239"/>
      <c r="AX204" s="240"/>
      <c r="AY204" s="0"/>
      <c r="AZ204" s="230"/>
      <c r="BA204" s="230"/>
      <c r="BB204" s="0"/>
      <c r="BC204" s="0"/>
      <c r="BD204" s="0"/>
      <c r="BE204" s="0"/>
      <c r="BF204" s="0"/>
      <c r="BG204" s="0"/>
      <c r="BH204" s="0"/>
      <c r="BI204" s="0"/>
      <c r="BJ204" s="0"/>
    </row>
    <row r="205" s="120" customFormat="true" ht="12.75" hidden="false" customHeight="false" outlineLevel="0" collapsed="false">
      <c r="C205" s="230"/>
      <c r="L205" s="160"/>
      <c r="N205" s="146"/>
      <c r="P205" s="0"/>
      <c r="Q205" s="0"/>
      <c r="AK205" s="204"/>
      <c r="AL205" s="204"/>
      <c r="AM205" s="204"/>
      <c r="AN205" s="204"/>
      <c r="AO205" s="228"/>
      <c r="AP205" s="228"/>
      <c r="AQ205" s="228"/>
      <c r="AR205" s="228"/>
      <c r="AS205" s="228"/>
      <c r="AT205" s="228"/>
      <c r="AU205" s="228"/>
      <c r="AV205" s="228"/>
      <c r="AW205" s="239"/>
      <c r="AX205" s="240"/>
      <c r="AY205" s="0"/>
      <c r="AZ205" s="230"/>
      <c r="BA205" s="230"/>
      <c r="BB205" s="0"/>
      <c r="BC205" s="0"/>
      <c r="BD205" s="0"/>
      <c r="BE205" s="0"/>
      <c r="BF205" s="0"/>
      <c r="BG205" s="0"/>
      <c r="BH205" s="0"/>
      <c r="BI205" s="0"/>
      <c r="BJ205" s="0"/>
    </row>
    <row r="206" s="120" customFormat="true" ht="12.75" hidden="false" customHeight="false" outlineLevel="0" collapsed="false">
      <c r="C206" s="230"/>
      <c r="L206" s="160"/>
      <c r="N206" s="146"/>
      <c r="P206" s="0"/>
      <c r="Q206" s="0"/>
      <c r="AK206" s="204"/>
      <c r="AL206" s="204"/>
      <c r="AM206" s="204"/>
      <c r="AN206" s="204"/>
      <c r="AO206" s="228"/>
      <c r="AP206" s="228"/>
      <c r="AQ206" s="228"/>
      <c r="AR206" s="228"/>
      <c r="AS206" s="228"/>
      <c r="AT206" s="228"/>
      <c r="AU206" s="228"/>
      <c r="AV206" s="228"/>
      <c r="AW206" s="239"/>
      <c r="AX206" s="240"/>
      <c r="AY206" s="0"/>
      <c r="AZ206" s="230"/>
      <c r="BA206" s="230"/>
      <c r="BB206" s="0"/>
      <c r="BC206" s="0"/>
      <c r="BD206" s="0"/>
      <c r="BE206" s="0"/>
      <c r="BF206" s="0"/>
      <c r="BG206" s="0"/>
      <c r="BH206" s="0"/>
      <c r="BI206" s="0"/>
      <c r="BJ206" s="0"/>
    </row>
    <row r="207" s="120" customFormat="true" ht="12.75" hidden="false" customHeight="false" outlineLevel="0" collapsed="false">
      <c r="C207" s="230"/>
      <c r="L207" s="160"/>
      <c r="N207" s="146"/>
      <c r="P207" s="0"/>
      <c r="Q207" s="0"/>
      <c r="AK207" s="204"/>
      <c r="AL207" s="204"/>
      <c r="AM207" s="204"/>
      <c r="AN207" s="204"/>
      <c r="AO207" s="228"/>
      <c r="AP207" s="228"/>
      <c r="AQ207" s="228"/>
      <c r="AR207" s="228"/>
      <c r="AS207" s="228"/>
      <c r="AT207" s="228"/>
      <c r="AU207" s="228"/>
      <c r="AV207" s="228"/>
      <c r="AW207" s="239"/>
      <c r="AX207" s="240"/>
      <c r="AY207" s="0"/>
      <c r="AZ207" s="230"/>
      <c r="BA207" s="230"/>
      <c r="BB207" s="0"/>
      <c r="BC207" s="0"/>
      <c r="BD207" s="0"/>
      <c r="BE207" s="0"/>
      <c r="BF207" s="0"/>
      <c r="BG207" s="0"/>
      <c r="BH207" s="0"/>
      <c r="BI207" s="0"/>
      <c r="BJ207" s="0"/>
    </row>
    <row r="208" s="120" customFormat="true" ht="12.75" hidden="false" customHeight="false" outlineLevel="0" collapsed="false">
      <c r="C208" s="230"/>
      <c r="L208" s="160"/>
      <c r="N208" s="146"/>
      <c r="P208" s="0"/>
      <c r="Q208" s="0"/>
      <c r="AK208" s="204"/>
      <c r="AL208" s="204"/>
      <c r="AM208" s="204"/>
      <c r="AN208" s="204"/>
      <c r="AO208" s="228"/>
      <c r="AP208" s="228"/>
      <c r="AQ208" s="228"/>
      <c r="AR208" s="228"/>
      <c r="AS208" s="228"/>
      <c r="AT208" s="228"/>
      <c r="AU208" s="228"/>
      <c r="AV208" s="228"/>
      <c r="AW208" s="239"/>
      <c r="AX208" s="240"/>
      <c r="AY208" s="0"/>
      <c r="AZ208" s="230"/>
      <c r="BA208" s="230"/>
      <c r="BB208" s="0"/>
      <c r="BC208" s="0"/>
      <c r="BD208" s="0"/>
      <c r="BE208" s="0"/>
      <c r="BF208" s="0"/>
      <c r="BG208" s="0"/>
      <c r="BH208" s="0"/>
      <c r="BI208" s="0"/>
      <c r="BJ208" s="0"/>
    </row>
    <row r="209" s="120" customFormat="true" ht="12.75" hidden="false" customHeight="false" outlineLevel="0" collapsed="false">
      <c r="C209" s="230"/>
      <c r="L209" s="160"/>
      <c r="N209" s="146"/>
      <c r="P209" s="0"/>
      <c r="Q209" s="0"/>
      <c r="AK209" s="204"/>
      <c r="AL209" s="204"/>
      <c r="AM209" s="204"/>
      <c r="AN209" s="204"/>
      <c r="AO209" s="228"/>
      <c r="AP209" s="228"/>
      <c r="AQ209" s="228"/>
      <c r="AR209" s="228"/>
      <c r="AS209" s="228"/>
      <c r="AT209" s="228"/>
      <c r="AU209" s="228"/>
      <c r="AV209" s="228"/>
      <c r="AW209" s="239"/>
      <c r="AX209" s="240"/>
      <c r="AY209" s="0"/>
      <c r="AZ209" s="230"/>
      <c r="BA209" s="230"/>
      <c r="BB209" s="0"/>
      <c r="BC209" s="0"/>
      <c r="BD209" s="0"/>
      <c r="BE209" s="0"/>
      <c r="BF209" s="0"/>
      <c r="BG209" s="0"/>
      <c r="BH209" s="0"/>
      <c r="BI209" s="0"/>
      <c r="BJ209" s="0"/>
    </row>
    <row r="210" s="120" customFormat="true" ht="12.75" hidden="false" customHeight="false" outlineLevel="0" collapsed="false">
      <c r="C210" s="230"/>
      <c r="L210" s="160"/>
      <c r="N210" s="146"/>
      <c r="P210" s="0"/>
      <c r="Q210" s="0"/>
      <c r="AK210" s="204"/>
      <c r="AL210" s="204"/>
      <c r="AM210" s="204"/>
      <c r="AN210" s="204"/>
      <c r="AO210" s="228"/>
      <c r="AP210" s="228"/>
      <c r="AQ210" s="228"/>
      <c r="AR210" s="228"/>
      <c r="AS210" s="228"/>
      <c r="AT210" s="228"/>
      <c r="AU210" s="228"/>
      <c r="AV210" s="228"/>
      <c r="AW210" s="239"/>
      <c r="AX210" s="240"/>
      <c r="AY210" s="0"/>
      <c r="AZ210" s="230"/>
      <c r="BA210" s="230"/>
      <c r="BB210" s="0"/>
      <c r="BC210" s="0"/>
      <c r="BD210" s="0"/>
      <c r="BE210" s="0"/>
      <c r="BF210" s="0"/>
      <c r="BG210" s="0"/>
      <c r="BH210" s="0"/>
      <c r="BI210" s="0"/>
      <c r="BJ210" s="0"/>
    </row>
    <row r="211" s="120" customFormat="true" ht="12.75" hidden="false" customHeight="false" outlineLevel="0" collapsed="false">
      <c r="C211" s="230"/>
      <c r="L211" s="160"/>
      <c r="N211" s="146"/>
      <c r="P211" s="0"/>
      <c r="Q211" s="0"/>
      <c r="AK211" s="204"/>
      <c r="AL211" s="204"/>
      <c r="AM211" s="204"/>
      <c r="AN211" s="204"/>
      <c r="AO211" s="228"/>
      <c r="AP211" s="228"/>
      <c r="AQ211" s="228"/>
      <c r="AR211" s="228"/>
      <c r="AS211" s="228"/>
      <c r="AT211" s="228"/>
      <c r="AU211" s="228"/>
      <c r="AV211" s="228"/>
      <c r="AW211" s="239"/>
      <c r="AX211" s="240"/>
      <c r="AY211" s="0"/>
      <c r="AZ211" s="230"/>
      <c r="BA211" s="230"/>
      <c r="BB211" s="0"/>
      <c r="BC211" s="0"/>
      <c r="BD211" s="0"/>
      <c r="BE211" s="0"/>
      <c r="BF211" s="0"/>
      <c r="BG211" s="0"/>
      <c r="BH211" s="0"/>
      <c r="BI211" s="0"/>
      <c r="BJ211" s="0"/>
    </row>
    <row r="212" s="120" customFormat="true" ht="12.75" hidden="false" customHeight="false" outlineLevel="0" collapsed="false">
      <c r="C212" s="230"/>
      <c r="L212" s="160"/>
      <c r="N212" s="146"/>
      <c r="P212" s="0"/>
      <c r="Q212" s="0"/>
      <c r="AK212" s="204"/>
      <c r="AL212" s="204"/>
      <c r="AM212" s="204"/>
      <c r="AN212" s="204"/>
      <c r="AO212" s="228"/>
      <c r="AP212" s="228"/>
      <c r="AQ212" s="228"/>
      <c r="AR212" s="228"/>
      <c r="AS212" s="228"/>
      <c r="AT212" s="228"/>
      <c r="AU212" s="228"/>
      <c r="AV212" s="228"/>
      <c r="AW212" s="239"/>
      <c r="AX212" s="240"/>
      <c r="AY212" s="0"/>
      <c r="AZ212" s="230"/>
      <c r="BA212" s="230"/>
      <c r="BB212" s="0"/>
      <c r="BC212" s="0"/>
      <c r="BD212" s="0"/>
      <c r="BE212" s="0"/>
      <c r="BF212" s="0"/>
      <c r="BG212" s="0"/>
      <c r="BH212" s="0"/>
      <c r="BI212" s="0"/>
      <c r="BJ212" s="0"/>
    </row>
    <row r="213" s="120" customFormat="true" ht="12.75" hidden="false" customHeight="false" outlineLevel="0" collapsed="false">
      <c r="C213" s="230"/>
      <c r="L213" s="160"/>
      <c r="N213" s="146"/>
      <c r="P213" s="0"/>
      <c r="Q213" s="0"/>
      <c r="AK213" s="204"/>
      <c r="AL213" s="204"/>
      <c r="AM213" s="204"/>
      <c r="AN213" s="204"/>
      <c r="AO213" s="228"/>
      <c r="AP213" s="228"/>
      <c r="AQ213" s="228"/>
      <c r="AR213" s="228"/>
      <c r="AS213" s="228"/>
      <c r="AT213" s="228"/>
      <c r="AU213" s="228"/>
      <c r="AV213" s="228"/>
      <c r="AW213" s="239"/>
      <c r="AX213" s="240"/>
      <c r="AY213" s="0"/>
      <c r="AZ213" s="230"/>
      <c r="BA213" s="230"/>
      <c r="BB213" s="0"/>
      <c r="BC213" s="0"/>
      <c r="BD213" s="0"/>
      <c r="BE213" s="0"/>
      <c r="BF213" s="0"/>
      <c r="BG213" s="0"/>
      <c r="BH213" s="0"/>
      <c r="BI213" s="0"/>
      <c r="BJ213" s="0"/>
    </row>
    <row r="214" s="120" customFormat="true" ht="12.75" hidden="false" customHeight="false" outlineLevel="0" collapsed="false">
      <c r="C214" s="230"/>
      <c r="L214" s="160"/>
      <c r="N214" s="146"/>
      <c r="P214" s="0"/>
      <c r="Q214" s="0"/>
      <c r="AK214" s="204"/>
      <c r="AL214" s="204"/>
      <c r="AM214" s="204"/>
      <c r="AN214" s="204"/>
      <c r="AO214" s="228"/>
      <c r="AP214" s="228"/>
      <c r="AQ214" s="228"/>
      <c r="AR214" s="228"/>
      <c r="AS214" s="228"/>
      <c r="AT214" s="228"/>
      <c r="AU214" s="228"/>
      <c r="AV214" s="228"/>
      <c r="AW214" s="239"/>
      <c r="AX214" s="240"/>
      <c r="AY214" s="0"/>
      <c r="AZ214" s="230"/>
      <c r="BA214" s="230"/>
      <c r="BB214" s="0"/>
      <c r="BC214" s="0"/>
      <c r="BD214" s="0"/>
      <c r="BE214" s="0"/>
      <c r="BF214" s="0"/>
      <c r="BG214" s="0"/>
      <c r="BH214" s="0"/>
      <c r="BI214" s="0"/>
      <c r="BJ214" s="0"/>
    </row>
    <row r="215" s="120" customFormat="true" ht="12.75" hidden="false" customHeight="false" outlineLevel="0" collapsed="false">
      <c r="C215" s="230"/>
      <c r="L215" s="160"/>
      <c r="N215" s="146"/>
      <c r="P215" s="0"/>
      <c r="Q215" s="0"/>
      <c r="AK215" s="204"/>
      <c r="AL215" s="204"/>
      <c r="AM215" s="204"/>
      <c r="AN215" s="204"/>
      <c r="AO215" s="228"/>
      <c r="AP215" s="228"/>
      <c r="AQ215" s="228"/>
      <c r="AR215" s="228"/>
      <c r="AS215" s="228"/>
      <c r="AT215" s="228"/>
      <c r="AU215" s="228"/>
      <c r="AV215" s="228"/>
      <c r="AW215" s="239"/>
      <c r="AX215" s="240"/>
      <c r="AY215" s="0"/>
      <c r="AZ215" s="230"/>
      <c r="BA215" s="230"/>
      <c r="BB215" s="0"/>
      <c r="BC215" s="0"/>
      <c r="BD215" s="0"/>
      <c r="BE215" s="0"/>
      <c r="BF215" s="0"/>
      <c r="BG215" s="0"/>
      <c r="BH215" s="0"/>
      <c r="BI215" s="0"/>
      <c r="BJ215" s="0"/>
    </row>
    <row r="216" customFormat="false" ht="12.75" hidden="false" customHeight="false" outlineLevel="0" collapsed="false">
      <c r="C216" s="230"/>
      <c r="L216" s="160"/>
      <c r="N216" s="146"/>
      <c r="R216" s="120"/>
      <c r="S216" s="120"/>
      <c r="T216" s="120"/>
      <c r="U216" s="120"/>
      <c r="V216" s="120"/>
      <c r="W216" s="120"/>
      <c r="X216" s="120"/>
      <c r="Y216" s="120"/>
      <c r="Z216" s="120"/>
      <c r="AA216" s="120"/>
      <c r="AB216" s="120"/>
      <c r="AC216" s="120"/>
      <c r="AD216" s="120"/>
      <c r="AE216" s="120"/>
      <c r="AF216" s="120"/>
      <c r="AG216" s="120"/>
      <c r="AH216" s="120"/>
      <c r="AI216" s="120"/>
      <c r="AJ216" s="120"/>
      <c r="AO216" s="228"/>
      <c r="AP216" s="228"/>
      <c r="AQ216" s="228"/>
      <c r="AR216" s="228"/>
      <c r="AS216" s="228"/>
      <c r="AT216" s="228"/>
      <c r="AU216" s="228"/>
      <c r="AV216" s="228"/>
      <c r="AW216" s="239"/>
      <c r="AX216" s="240"/>
    </row>
    <row r="217" customFormat="false" ht="12.75" hidden="false" customHeight="false" outlineLevel="0" collapsed="false">
      <c r="C217" s="230"/>
      <c r="L217" s="160"/>
      <c r="N217" s="146"/>
      <c r="R217" s="120"/>
      <c r="S217" s="120"/>
      <c r="T217" s="120"/>
      <c r="U217" s="120"/>
      <c r="V217" s="120"/>
      <c r="W217" s="120"/>
      <c r="X217" s="120"/>
      <c r="Y217" s="120"/>
      <c r="Z217" s="120"/>
      <c r="AA217" s="120"/>
      <c r="AB217" s="120"/>
      <c r="AC217" s="120"/>
      <c r="AD217" s="120"/>
      <c r="AE217" s="120"/>
      <c r="AF217" s="120"/>
      <c r="AG217" s="120"/>
      <c r="AH217" s="120"/>
      <c r="AI217" s="120"/>
      <c r="AJ217" s="120"/>
      <c r="AO217" s="228"/>
      <c r="AP217" s="228"/>
      <c r="AQ217" s="228"/>
      <c r="AR217" s="228"/>
      <c r="AS217" s="228"/>
      <c r="AT217" s="228"/>
      <c r="AU217" s="228"/>
      <c r="AV217" s="228"/>
      <c r="AW217" s="239"/>
      <c r="AX217" s="240"/>
    </row>
    <row r="218" customFormat="false" ht="12.75" hidden="false" customHeight="false" outlineLevel="0" collapsed="false">
      <c r="C218" s="230"/>
      <c r="L218" s="160"/>
      <c r="N218" s="146"/>
      <c r="R218" s="120"/>
      <c r="S218" s="120"/>
      <c r="T218" s="120"/>
      <c r="U218" s="120"/>
      <c r="V218" s="120"/>
      <c r="W218" s="120"/>
      <c r="X218" s="120"/>
      <c r="Y218" s="120"/>
      <c r="Z218" s="120"/>
      <c r="AA218" s="120"/>
      <c r="AB218" s="120"/>
      <c r="AC218" s="120"/>
      <c r="AD218" s="120"/>
      <c r="AE218" s="120"/>
      <c r="AF218" s="120"/>
      <c r="AG218" s="120"/>
      <c r="AH218" s="120"/>
      <c r="AI218" s="120"/>
      <c r="AJ218" s="120"/>
      <c r="AO218" s="228"/>
      <c r="AP218" s="228"/>
      <c r="AQ218" s="228"/>
      <c r="AR218" s="228"/>
      <c r="AS218" s="228"/>
      <c r="AT218" s="228"/>
      <c r="AU218" s="228"/>
      <c r="AV218" s="228"/>
      <c r="AW218" s="239"/>
      <c r="AX218" s="240"/>
    </row>
    <row r="219" customFormat="false" ht="12.75" hidden="false" customHeight="false" outlineLevel="0" collapsed="false">
      <c r="C219" s="230"/>
      <c r="L219" s="160"/>
      <c r="N219" s="146"/>
      <c r="R219" s="120"/>
      <c r="S219" s="120"/>
      <c r="T219" s="120"/>
      <c r="U219" s="120"/>
      <c r="V219" s="120"/>
      <c r="W219" s="120"/>
      <c r="X219" s="120"/>
      <c r="Y219" s="120"/>
      <c r="Z219" s="120"/>
      <c r="AA219" s="120"/>
      <c r="AB219" s="120"/>
      <c r="AC219" s="120"/>
      <c r="AD219" s="120"/>
      <c r="AE219" s="120"/>
      <c r="AF219" s="120"/>
      <c r="AG219" s="120"/>
      <c r="AH219" s="120"/>
      <c r="AI219" s="120"/>
      <c r="AJ219" s="120"/>
      <c r="AO219" s="228"/>
      <c r="AP219" s="228"/>
      <c r="AQ219" s="228"/>
      <c r="AR219" s="228"/>
      <c r="AS219" s="228"/>
      <c r="AT219" s="228"/>
      <c r="AU219" s="228"/>
      <c r="AV219" s="228"/>
      <c r="AW219" s="239"/>
      <c r="AX219" s="240"/>
    </row>
    <row r="220" customFormat="false" ht="12.75" hidden="false" customHeight="false" outlineLevel="0" collapsed="false">
      <c r="C220" s="230"/>
      <c r="L220" s="160"/>
      <c r="N220" s="146"/>
      <c r="R220" s="120"/>
      <c r="S220" s="120"/>
      <c r="T220" s="120"/>
      <c r="U220" s="120"/>
      <c r="V220" s="120"/>
      <c r="W220" s="120"/>
      <c r="X220" s="120"/>
      <c r="Y220" s="120"/>
      <c r="Z220" s="120"/>
      <c r="AA220" s="120"/>
      <c r="AB220" s="120"/>
      <c r="AC220" s="120"/>
      <c r="AD220" s="120"/>
      <c r="AE220" s="120"/>
      <c r="AF220" s="120"/>
      <c r="AG220" s="120"/>
      <c r="AH220" s="120"/>
      <c r="AI220" s="120"/>
      <c r="AJ220" s="120"/>
      <c r="AO220" s="228"/>
      <c r="AP220" s="228"/>
      <c r="AQ220" s="228"/>
      <c r="AR220" s="228"/>
      <c r="AS220" s="228"/>
      <c r="AT220" s="228"/>
      <c r="AU220" s="228"/>
      <c r="AV220" s="228"/>
      <c r="AW220" s="239"/>
      <c r="AX220" s="240"/>
    </row>
    <row r="221" customFormat="false" ht="12.75" hidden="false" customHeight="false" outlineLevel="0" collapsed="false">
      <c r="C221" s="230"/>
      <c r="L221" s="160"/>
      <c r="N221" s="146"/>
      <c r="R221" s="120"/>
      <c r="S221" s="120"/>
      <c r="T221" s="120"/>
      <c r="U221" s="120"/>
      <c r="V221" s="120"/>
      <c r="W221" s="120"/>
      <c r="X221" s="120"/>
      <c r="Y221" s="120"/>
      <c r="Z221" s="120"/>
      <c r="AA221" s="120"/>
      <c r="AB221" s="120"/>
      <c r="AC221" s="120"/>
      <c r="AD221" s="120"/>
      <c r="AE221" s="120"/>
      <c r="AF221" s="120"/>
      <c r="AG221" s="120"/>
      <c r="AH221" s="120"/>
      <c r="AI221" s="120"/>
      <c r="AJ221" s="120"/>
      <c r="AO221" s="228"/>
      <c r="AP221" s="228"/>
      <c r="AQ221" s="228"/>
      <c r="AR221" s="228"/>
      <c r="AS221" s="228"/>
      <c r="AT221" s="228"/>
      <c r="AU221" s="228"/>
      <c r="AV221" s="228"/>
      <c r="AW221" s="239"/>
      <c r="AX221" s="240"/>
    </row>
    <row r="222" customFormat="false" ht="12.75" hidden="false" customHeight="false" outlineLevel="0" collapsed="false">
      <c r="C222" s="230"/>
      <c r="L222" s="160"/>
      <c r="N222" s="146"/>
      <c r="R222" s="120"/>
      <c r="S222" s="120"/>
      <c r="T222" s="120"/>
      <c r="U222" s="120"/>
      <c r="V222" s="120"/>
      <c r="W222" s="120"/>
      <c r="X222" s="120"/>
      <c r="Y222" s="120"/>
      <c r="Z222" s="120"/>
      <c r="AA222" s="120"/>
      <c r="AB222" s="120"/>
      <c r="AC222" s="120"/>
      <c r="AD222" s="120"/>
      <c r="AE222" s="120"/>
      <c r="AF222" s="120"/>
      <c r="AG222" s="120"/>
      <c r="AH222" s="120"/>
      <c r="AI222" s="120"/>
      <c r="AJ222" s="120"/>
      <c r="AO222" s="228"/>
      <c r="AP222" s="228"/>
      <c r="AQ222" s="228"/>
      <c r="AR222" s="228"/>
      <c r="AS222" s="228"/>
      <c r="AT222" s="228"/>
      <c r="AU222" s="228"/>
      <c r="AV222" s="228"/>
      <c r="AW222" s="239"/>
      <c r="AX222" s="240"/>
    </row>
    <row r="223" customFormat="false" ht="12.75" hidden="false" customHeight="false" outlineLevel="0" collapsed="false">
      <c r="C223" s="230"/>
      <c r="L223" s="160"/>
      <c r="N223" s="146"/>
      <c r="R223" s="120"/>
      <c r="S223" s="120"/>
      <c r="T223" s="120"/>
      <c r="U223" s="120"/>
      <c r="V223" s="120"/>
      <c r="W223" s="120"/>
      <c r="X223" s="120"/>
      <c r="Y223" s="120"/>
      <c r="Z223" s="120"/>
      <c r="AA223" s="120"/>
      <c r="AB223" s="120"/>
      <c r="AC223" s="120"/>
      <c r="AD223" s="120"/>
      <c r="AE223" s="120"/>
      <c r="AF223" s="120"/>
      <c r="AG223" s="120"/>
      <c r="AH223" s="120"/>
      <c r="AI223" s="120"/>
      <c r="AJ223" s="120"/>
      <c r="AO223" s="228"/>
      <c r="AP223" s="228"/>
      <c r="AQ223" s="228"/>
      <c r="AR223" s="228"/>
      <c r="AS223" s="228"/>
      <c r="AT223" s="228"/>
      <c r="AU223" s="228"/>
      <c r="AV223" s="228"/>
      <c r="AW223" s="239"/>
      <c r="AX223" s="240"/>
    </row>
    <row r="224" customFormat="false" ht="12.75" hidden="false" customHeight="false" outlineLevel="0" collapsed="false">
      <c r="C224" s="230"/>
      <c r="L224" s="160"/>
      <c r="N224" s="146"/>
      <c r="R224" s="120"/>
      <c r="S224" s="120"/>
      <c r="T224" s="120"/>
      <c r="U224" s="120"/>
      <c r="V224" s="120"/>
      <c r="W224" s="120"/>
      <c r="X224" s="120"/>
      <c r="Y224" s="120"/>
      <c r="Z224" s="120"/>
      <c r="AA224" s="120"/>
      <c r="AB224" s="120"/>
      <c r="AC224" s="120"/>
      <c r="AD224" s="120"/>
      <c r="AE224" s="120"/>
      <c r="AF224" s="120"/>
      <c r="AG224" s="120"/>
      <c r="AH224" s="120"/>
      <c r="AI224" s="120"/>
      <c r="AJ224" s="120"/>
      <c r="AO224" s="228"/>
      <c r="AP224" s="228"/>
      <c r="AQ224" s="228"/>
      <c r="AR224" s="228"/>
      <c r="AS224" s="228"/>
      <c r="AT224" s="228"/>
      <c r="AU224" s="228"/>
      <c r="AV224" s="228"/>
      <c r="AW224" s="239"/>
      <c r="AX224" s="240"/>
    </row>
    <row r="225" customFormat="false" ht="12.75" hidden="false" customHeight="false" outlineLevel="0" collapsed="false">
      <c r="C225" s="230"/>
      <c r="L225" s="160"/>
      <c r="N225" s="146"/>
      <c r="R225" s="120"/>
      <c r="S225" s="120"/>
      <c r="T225" s="120"/>
      <c r="U225" s="120"/>
      <c r="V225" s="120"/>
      <c r="W225" s="120"/>
      <c r="X225" s="120"/>
      <c r="Y225" s="120"/>
      <c r="Z225" s="120"/>
      <c r="AA225" s="120"/>
      <c r="AB225" s="120"/>
      <c r="AC225" s="120"/>
      <c r="AD225" s="120"/>
      <c r="AE225" s="120"/>
      <c r="AF225" s="120"/>
      <c r="AG225" s="120"/>
      <c r="AH225" s="120"/>
      <c r="AI225" s="120"/>
      <c r="AJ225" s="120"/>
      <c r="AO225" s="228"/>
      <c r="AP225" s="228"/>
      <c r="AQ225" s="228"/>
      <c r="AR225" s="228"/>
      <c r="AS225" s="228"/>
      <c r="AT225" s="228"/>
      <c r="AU225" s="228"/>
      <c r="AV225" s="228"/>
      <c r="AW225" s="239"/>
      <c r="AX225" s="240"/>
    </row>
    <row r="226" customFormat="false" ht="12.75" hidden="false" customHeight="false" outlineLevel="0" collapsed="false">
      <c r="C226" s="230"/>
      <c r="L226" s="160"/>
      <c r="N226" s="146"/>
      <c r="R226" s="120"/>
      <c r="S226" s="120"/>
      <c r="T226" s="120"/>
      <c r="U226" s="120"/>
      <c r="V226" s="120"/>
      <c r="W226" s="120"/>
      <c r="X226" s="120"/>
      <c r="Y226" s="120"/>
      <c r="Z226" s="120"/>
      <c r="AA226" s="120"/>
      <c r="AB226" s="120"/>
      <c r="AC226" s="120"/>
      <c r="AD226" s="120"/>
      <c r="AE226" s="120"/>
      <c r="AF226" s="120"/>
      <c r="AG226" s="120"/>
      <c r="AH226" s="120"/>
      <c r="AI226" s="120"/>
      <c r="AJ226" s="120"/>
      <c r="AO226" s="228"/>
      <c r="AP226" s="228"/>
      <c r="AQ226" s="228"/>
      <c r="AR226" s="228"/>
      <c r="AS226" s="228"/>
      <c r="AT226" s="228"/>
      <c r="AU226" s="228"/>
      <c r="AV226" s="228"/>
      <c r="AW226" s="239"/>
      <c r="AX226" s="240"/>
    </row>
    <row r="227" customFormat="false" ht="12.75" hidden="false" customHeight="false" outlineLevel="0" collapsed="false">
      <c r="C227" s="230"/>
      <c r="L227" s="160"/>
      <c r="N227" s="146"/>
      <c r="R227" s="120"/>
      <c r="S227" s="120"/>
      <c r="T227" s="120"/>
      <c r="U227" s="120"/>
      <c r="V227" s="120"/>
      <c r="W227" s="120"/>
      <c r="X227" s="120"/>
      <c r="Y227" s="120"/>
      <c r="Z227" s="120"/>
      <c r="AA227" s="120"/>
      <c r="AB227" s="120"/>
      <c r="AC227" s="120"/>
      <c r="AD227" s="120"/>
      <c r="AE227" s="120"/>
      <c r="AF227" s="120"/>
      <c r="AG227" s="120"/>
      <c r="AH227" s="120"/>
      <c r="AI227" s="120"/>
      <c r="AJ227" s="120"/>
      <c r="AO227" s="228"/>
      <c r="AP227" s="228"/>
      <c r="AQ227" s="228"/>
      <c r="AR227" s="228"/>
      <c r="AS227" s="228"/>
      <c r="AT227" s="228"/>
      <c r="AU227" s="228"/>
      <c r="AV227" s="228"/>
      <c r="AW227" s="239"/>
      <c r="AX227" s="240"/>
    </row>
    <row r="228" customFormat="false" ht="12.75" hidden="false" customHeight="false" outlineLevel="0" collapsed="false">
      <c r="C228" s="230"/>
      <c r="L228" s="160"/>
      <c r="N228" s="146"/>
      <c r="R228" s="120"/>
      <c r="S228" s="120"/>
      <c r="T228" s="120"/>
      <c r="U228" s="120"/>
      <c r="V228" s="120"/>
      <c r="W228" s="120"/>
      <c r="X228" s="120"/>
      <c r="Y228" s="120"/>
      <c r="Z228" s="120"/>
      <c r="AA228" s="120"/>
      <c r="AB228" s="120"/>
      <c r="AC228" s="120"/>
      <c r="AD228" s="120"/>
      <c r="AE228" s="120"/>
      <c r="AF228" s="120"/>
      <c r="AG228" s="120"/>
      <c r="AH228" s="120"/>
      <c r="AI228" s="120"/>
      <c r="AJ228" s="120"/>
      <c r="AO228" s="228"/>
      <c r="AP228" s="228"/>
      <c r="AQ228" s="228"/>
      <c r="AR228" s="228"/>
      <c r="AS228" s="228"/>
      <c r="AT228" s="228"/>
      <c r="AU228" s="228"/>
      <c r="AV228" s="228"/>
      <c r="AW228" s="239"/>
      <c r="AX228" s="240"/>
    </row>
    <row r="229" customFormat="false" ht="12.75" hidden="false" customHeight="false" outlineLevel="0" collapsed="false">
      <c r="C229" s="230"/>
      <c r="L229" s="160"/>
      <c r="N229" s="146"/>
      <c r="R229" s="120"/>
      <c r="S229" s="120"/>
      <c r="T229" s="120"/>
      <c r="U229" s="120"/>
      <c r="V229" s="120"/>
      <c r="W229" s="120"/>
      <c r="X229" s="120"/>
      <c r="Y229" s="120"/>
      <c r="Z229" s="120"/>
      <c r="AA229" s="120"/>
      <c r="AB229" s="120"/>
      <c r="AC229" s="120"/>
      <c r="AD229" s="120"/>
      <c r="AE229" s="120"/>
      <c r="AF229" s="120"/>
      <c r="AG229" s="120"/>
      <c r="AH229" s="120"/>
      <c r="AI229" s="120"/>
      <c r="AJ229" s="120"/>
      <c r="AO229" s="228"/>
      <c r="AP229" s="228"/>
      <c r="AQ229" s="228"/>
      <c r="AR229" s="228"/>
      <c r="AS229" s="228"/>
      <c r="AT229" s="228"/>
      <c r="AU229" s="228"/>
      <c r="AV229" s="228"/>
      <c r="AW229" s="239"/>
      <c r="AX229" s="240"/>
    </row>
    <row r="230" s="120" customFormat="true" ht="12.75" hidden="false" customHeight="false" outlineLevel="0" collapsed="false">
      <c r="C230" s="230"/>
      <c r="L230" s="160"/>
      <c r="N230" s="146"/>
      <c r="P230" s="0"/>
      <c r="Q230" s="0"/>
      <c r="AK230" s="204"/>
      <c r="AL230" s="204"/>
      <c r="AM230" s="204"/>
      <c r="AN230" s="204"/>
      <c r="AO230" s="228"/>
      <c r="AP230" s="228"/>
      <c r="AQ230" s="228"/>
      <c r="AR230" s="228"/>
      <c r="AS230" s="228"/>
      <c r="AT230" s="228"/>
      <c r="AU230" s="228"/>
      <c r="AV230" s="228"/>
      <c r="AW230" s="239"/>
      <c r="AX230" s="240"/>
      <c r="AY230" s="0"/>
      <c r="AZ230" s="230"/>
      <c r="BA230" s="230"/>
      <c r="BB230" s="0"/>
      <c r="BC230" s="0"/>
      <c r="BD230" s="0"/>
      <c r="BE230" s="0"/>
      <c r="BF230" s="0"/>
      <c r="BG230" s="0"/>
      <c r="BH230" s="0"/>
      <c r="BI230" s="0"/>
      <c r="BJ230" s="0"/>
    </row>
    <row r="231" s="120" customFormat="true" ht="12.75" hidden="false" customHeight="false" outlineLevel="0" collapsed="false">
      <c r="C231" s="230"/>
      <c r="L231" s="160"/>
      <c r="N231" s="146"/>
      <c r="P231" s="0"/>
      <c r="Q231" s="0"/>
      <c r="AK231" s="204"/>
      <c r="AL231" s="204"/>
      <c r="AM231" s="204"/>
      <c r="AN231" s="204"/>
      <c r="AO231" s="228"/>
      <c r="AP231" s="228"/>
      <c r="AQ231" s="228"/>
      <c r="AR231" s="228"/>
      <c r="AS231" s="228"/>
      <c r="AT231" s="228"/>
      <c r="AU231" s="228"/>
      <c r="AV231" s="228"/>
      <c r="AW231" s="239"/>
      <c r="AX231" s="240"/>
      <c r="AY231" s="0"/>
      <c r="AZ231" s="230"/>
      <c r="BA231" s="230"/>
      <c r="BB231" s="0"/>
      <c r="BC231" s="0"/>
      <c r="BD231" s="0"/>
      <c r="BE231" s="0"/>
      <c r="BF231" s="0"/>
      <c r="BG231" s="0"/>
      <c r="BH231" s="0"/>
      <c r="BI231" s="0"/>
      <c r="BJ231" s="0"/>
    </row>
    <row r="232" customFormat="false" ht="12.75" hidden="false" customHeight="false" outlineLevel="0" collapsed="false">
      <c r="C232" s="230"/>
      <c r="L232" s="160"/>
      <c r="N232" s="146"/>
      <c r="R232" s="120"/>
      <c r="S232" s="120"/>
      <c r="T232" s="120"/>
      <c r="U232" s="120"/>
      <c r="V232" s="120"/>
      <c r="W232" s="120"/>
      <c r="X232" s="120"/>
      <c r="Y232" s="120"/>
      <c r="Z232" s="120"/>
      <c r="AA232" s="120"/>
      <c r="AB232" s="120"/>
      <c r="AC232" s="120"/>
      <c r="AD232" s="120"/>
      <c r="AE232" s="120"/>
      <c r="AF232" s="120"/>
      <c r="AG232" s="120"/>
      <c r="AH232" s="120"/>
      <c r="AI232" s="120"/>
      <c r="AJ232" s="120"/>
      <c r="AO232" s="228"/>
      <c r="AP232" s="228"/>
      <c r="AQ232" s="228"/>
      <c r="AR232" s="228"/>
      <c r="AS232" s="228"/>
      <c r="AT232" s="228"/>
      <c r="AU232" s="228"/>
      <c r="AV232" s="228"/>
      <c r="AW232" s="239"/>
      <c r="AX232" s="240"/>
    </row>
    <row r="233" customFormat="false" ht="12.75" hidden="false" customHeight="false" outlineLevel="0" collapsed="false">
      <c r="C233" s="230"/>
      <c r="L233" s="160"/>
      <c r="N233" s="146"/>
      <c r="R233" s="120"/>
      <c r="S233" s="120"/>
      <c r="T233" s="120"/>
      <c r="U233" s="120"/>
      <c r="V233" s="120"/>
      <c r="W233" s="120"/>
      <c r="X233" s="120"/>
      <c r="Y233" s="120"/>
      <c r="Z233" s="120"/>
      <c r="AA233" s="120"/>
      <c r="AB233" s="120"/>
      <c r="AC233" s="120"/>
      <c r="AD233" s="120"/>
      <c r="AE233" s="120"/>
      <c r="AF233" s="120"/>
      <c r="AG233" s="120"/>
      <c r="AH233" s="120"/>
      <c r="AI233" s="120"/>
      <c r="AJ233" s="120"/>
      <c r="AO233" s="228"/>
      <c r="AP233" s="228"/>
      <c r="AQ233" s="228"/>
      <c r="AR233" s="228"/>
      <c r="AS233" s="228"/>
      <c r="AT233" s="228"/>
      <c r="AU233" s="228"/>
      <c r="AV233" s="228"/>
      <c r="AW233" s="239"/>
      <c r="AX233" s="240"/>
    </row>
    <row r="234" s="120" customFormat="true" ht="12.75" hidden="false" customHeight="false" outlineLevel="0" collapsed="false">
      <c r="C234" s="230"/>
      <c r="L234" s="160"/>
      <c r="N234" s="146"/>
      <c r="P234" s="0"/>
      <c r="Q234" s="0"/>
      <c r="AK234" s="204"/>
      <c r="AL234" s="204"/>
      <c r="AM234" s="204"/>
      <c r="AN234" s="204"/>
      <c r="AO234" s="228"/>
      <c r="AP234" s="228"/>
      <c r="AQ234" s="228"/>
      <c r="AR234" s="228"/>
      <c r="AS234" s="228"/>
      <c r="AT234" s="228"/>
      <c r="AU234" s="228"/>
      <c r="AV234" s="228"/>
      <c r="AW234" s="239"/>
      <c r="AX234" s="240"/>
      <c r="AY234" s="0"/>
      <c r="AZ234" s="230"/>
      <c r="BA234" s="230"/>
      <c r="BB234" s="0"/>
      <c r="BC234" s="0"/>
      <c r="BD234" s="0"/>
      <c r="BE234" s="0"/>
      <c r="BF234" s="0"/>
      <c r="BG234" s="0"/>
      <c r="BH234" s="0"/>
      <c r="BI234" s="0"/>
      <c r="BJ234" s="0"/>
    </row>
    <row r="235" customFormat="false" ht="12.75" hidden="false" customHeight="false" outlineLevel="0" collapsed="false">
      <c r="C235" s="230"/>
      <c r="L235" s="160"/>
      <c r="N235" s="146"/>
      <c r="R235" s="120"/>
      <c r="S235" s="120"/>
      <c r="T235" s="120"/>
      <c r="U235" s="120"/>
      <c r="V235" s="120"/>
      <c r="W235" s="120"/>
      <c r="X235" s="120"/>
      <c r="Y235" s="120"/>
      <c r="Z235" s="120"/>
      <c r="AA235" s="120"/>
      <c r="AB235" s="120"/>
      <c r="AC235" s="120"/>
      <c r="AD235" s="120"/>
      <c r="AE235" s="120"/>
      <c r="AF235" s="120"/>
      <c r="AG235" s="120"/>
      <c r="AH235" s="120"/>
      <c r="AI235" s="120"/>
      <c r="AJ235" s="120"/>
      <c r="AO235" s="228"/>
      <c r="AP235" s="228"/>
      <c r="AQ235" s="228"/>
      <c r="AR235" s="228"/>
      <c r="AS235" s="228"/>
      <c r="AT235" s="228"/>
      <c r="AU235" s="228"/>
      <c r="AV235" s="228"/>
      <c r="AW235" s="239"/>
      <c r="AX235" s="240"/>
    </row>
    <row r="236" s="120" customFormat="true" ht="12.75" hidden="false" customHeight="false" outlineLevel="0" collapsed="false">
      <c r="C236" s="230"/>
      <c r="L236" s="160"/>
      <c r="N236" s="146"/>
      <c r="P236" s="0"/>
      <c r="Q236" s="0"/>
      <c r="AK236" s="204"/>
      <c r="AL236" s="204"/>
      <c r="AM236" s="204"/>
      <c r="AN236" s="204"/>
      <c r="AO236" s="228"/>
      <c r="AP236" s="228"/>
      <c r="AQ236" s="228"/>
      <c r="AR236" s="228"/>
      <c r="AS236" s="228"/>
      <c r="AT236" s="228"/>
      <c r="AU236" s="228"/>
      <c r="AV236" s="228"/>
      <c r="AW236" s="239"/>
      <c r="AX236" s="240"/>
      <c r="AY236" s="0"/>
      <c r="AZ236" s="230"/>
      <c r="BA236" s="230"/>
      <c r="BB236" s="0"/>
      <c r="BC236" s="0"/>
      <c r="BD236" s="0"/>
      <c r="BE236" s="0"/>
      <c r="BF236" s="0"/>
      <c r="BG236" s="0"/>
      <c r="BH236" s="0"/>
      <c r="BI236" s="0"/>
      <c r="BJ236" s="0"/>
    </row>
    <row r="237" customFormat="false" ht="12.75" hidden="false" customHeight="false" outlineLevel="0" collapsed="false">
      <c r="C237" s="230"/>
      <c r="L237" s="160"/>
      <c r="N237" s="146"/>
      <c r="R237" s="120"/>
      <c r="S237" s="120"/>
      <c r="T237" s="120"/>
      <c r="U237" s="120"/>
      <c r="V237" s="120"/>
      <c r="W237" s="120"/>
      <c r="X237" s="120"/>
      <c r="Y237" s="120"/>
      <c r="Z237" s="120"/>
      <c r="AA237" s="120"/>
      <c r="AB237" s="120"/>
      <c r="AC237" s="120"/>
      <c r="AD237" s="120"/>
      <c r="AE237" s="120"/>
      <c r="AF237" s="120"/>
      <c r="AG237" s="120"/>
      <c r="AH237" s="120"/>
      <c r="AI237" s="120"/>
      <c r="AJ237" s="120"/>
      <c r="AO237" s="228"/>
      <c r="AP237" s="228"/>
      <c r="AQ237" s="228"/>
      <c r="AR237" s="228"/>
      <c r="AS237" s="228"/>
      <c r="AT237" s="228"/>
      <c r="AU237" s="228"/>
      <c r="AV237" s="228"/>
      <c r="AW237" s="239"/>
      <c r="AX237" s="240"/>
    </row>
    <row r="238" s="120" customFormat="true" ht="12.75" hidden="false" customHeight="false" outlineLevel="0" collapsed="false">
      <c r="C238" s="230"/>
      <c r="L238" s="160"/>
      <c r="N238" s="146"/>
      <c r="P238" s="0"/>
      <c r="Q238" s="0"/>
      <c r="AK238" s="204"/>
      <c r="AL238" s="204"/>
      <c r="AM238" s="204"/>
      <c r="AN238" s="204"/>
      <c r="AO238" s="228"/>
      <c r="AP238" s="228"/>
      <c r="AQ238" s="228"/>
      <c r="AR238" s="228"/>
      <c r="AS238" s="228"/>
      <c r="AT238" s="228"/>
      <c r="AU238" s="228"/>
      <c r="AV238" s="228"/>
      <c r="AW238" s="239"/>
      <c r="AX238" s="240"/>
      <c r="AY238" s="0"/>
      <c r="AZ238" s="230"/>
      <c r="BA238" s="230"/>
      <c r="BB238" s="0"/>
      <c r="BC238" s="0"/>
      <c r="BD238" s="0"/>
      <c r="BE238" s="0"/>
      <c r="BF238" s="0"/>
      <c r="BG238" s="0"/>
      <c r="BH238" s="0"/>
      <c r="BI238" s="0"/>
      <c r="BJ238" s="0"/>
    </row>
    <row r="239" s="120" customFormat="true" ht="12.75" hidden="false" customHeight="false" outlineLevel="0" collapsed="false">
      <c r="C239" s="230"/>
      <c r="P239" s="0"/>
      <c r="Q239" s="0"/>
      <c r="AK239" s="204"/>
      <c r="AL239" s="204"/>
      <c r="AM239" s="204"/>
      <c r="AN239" s="204"/>
      <c r="AO239" s="228"/>
      <c r="AP239" s="228"/>
      <c r="AQ239" s="228"/>
      <c r="AR239" s="228"/>
      <c r="AS239" s="228"/>
      <c r="AT239" s="228"/>
      <c r="AU239" s="228"/>
      <c r="AV239" s="228"/>
      <c r="AW239" s="239"/>
      <c r="AX239" s="240"/>
      <c r="AY239" s="0"/>
      <c r="AZ239" s="230"/>
      <c r="BA239" s="230"/>
      <c r="BB239" s="0"/>
      <c r="BC239" s="0"/>
      <c r="BD239" s="0"/>
      <c r="BE239" s="0"/>
      <c r="BF239" s="0"/>
      <c r="BG239" s="0"/>
      <c r="BH239" s="0"/>
      <c r="BI239" s="0"/>
      <c r="BJ239" s="0"/>
    </row>
    <row r="240" customFormat="false" ht="12.75" hidden="false" customHeight="false" outlineLevel="0" collapsed="false">
      <c r="C240" s="230"/>
      <c r="L240" s="160"/>
      <c r="N240" s="146"/>
      <c r="R240" s="120"/>
      <c r="S240" s="120"/>
      <c r="T240" s="120"/>
      <c r="U240" s="120"/>
      <c r="V240" s="120"/>
      <c r="W240" s="120"/>
      <c r="X240" s="120"/>
      <c r="Y240" s="120"/>
      <c r="Z240" s="120"/>
      <c r="AA240" s="120"/>
      <c r="AB240" s="120"/>
      <c r="AC240" s="120"/>
      <c r="AD240" s="120"/>
      <c r="AE240" s="120"/>
      <c r="AF240" s="120"/>
      <c r="AG240" s="120"/>
      <c r="AH240" s="120"/>
      <c r="AI240" s="120"/>
      <c r="AJ240" s="120"/>
      <c r="AO240" s="228"/>
      <c r="AP240" s="228"/>
      <c r="AQ240" s="228"/>
      <c r="AR240" s="228"/>
      <c r="AS240" s="228"/>
      <c r="AT240" s="228"/>
      <c r="AU240" s="228"/>
      <c r="AV240" s="228"/>
      <c r="AW240" s="239"/>
      <c r="AX240" s="240"/>
    </row>
    <row r="241" s="120" customFormat="true" ht="12.75" hidden="false" customHeight="false" outlineLevel="0" collapsed="false">
      <c r="C241" s="230"/>
      <c r="L241" s="160"/>
      <c r="N241" s="146"/>
      <c r="P241" s="0"/>
      <c r="Q241" s="0"/>
      <c r="AK241" s="204"/>
      <c r="AL241" s="204"/>
      <c r="AM241" s="204"/>
      <c r="AN241" s="204"/>
      <c r="AO241" s="228"/>
      <c r="AP241" s="228"/>
      <c r="AQ241" s="228"/>
      <c r="AR241" s="228"/>
      <c r="AS241" s="228"/>
      <c r="AT241" s="228"/>
      <c r="AU241" s="228"/>
      <c r="AV241" s="228"/>
      <c r="AW241" s="239"/>
      <c r="AX241" s="240"/>
      <c r="AY241" s="0"/>
      <c r="AZ241" s="230"/>
      <c r="BA241" s="230"/>
      <c r="BB241" s="0"/>
      <c r="BC241" s="0"/>
      <c r="BD241" s="0"/>
      <c r="BE241" s="0"/>
      <c r="BF241" s="0"/>
      <c r="BG241" s="0"/>
      <c r="BH241" s="0"/>
      <c r="BI241" s="0"/>
      <c r="BJ241" s="0"/>
    </row>
    <row r="242" s="120" customFormat="true" ht="12.75" hidden="false" customHeight="false" outlineLevel="0" collapsed="false">
      <c r="C242" s="230"/>
      <c r="L242" s="160"/>
      <c r="N242" s="146"/>
      <c r="P242" s="0"/>
      <c r="Q242" s="0"/>
      <c r="AK242" s="204"/>
      <c r="AL242" s="204"/>
      <c r="AM242" s="204"/>
      <c r="AN242" s="204"/>
      <c r="AO242" s="228"/>
      <c r="AP242" s="228"/>
      <c r="AQ242" s="228"/>
      <c r="AR242" s="228"/>
      <c r="AS242" s="228"/>
      <c r="AT242" s="228"/>
      <c r="AU242" s="228"/>
      <c r="AV242" s="228"/>
      <c r="AW242" s="239"/>
      <c r="AX242" s="240"/>
      <c r="AY242" s="0"/>
      <c r="AZ242" s="230"/>
      <c r="BA242" s="230"/>
      <c r="BB242" s="0"/>
      <c r="BC242" s="0"/>
      <c r="BD242" s="0"/>
      <c r="BE242" s="0"/>
      <c r="BF242" s="0"/>
      <c r="BG242" s="0"/>
      <c r="BH242" s="0"/>
      <c r="BI242" s="0"/>
      <c r="BJ242" s="0"/>
    </row>
    <row r="243" s="120" customFormat="true" ht="12.75" hidden="false" customHeight="false" outlineLevel="0" collapsed="false">
      <c r="C243" s="230"/>
      <c r="L243" s="160"/>
      <c r="N243" s="146"/>
      <c r="P243" s="0"/>
      <c r="Q243" s="0"/>
      <c r="AK243" s="204"/>
      <c r="AL243" s="204"/>
      <c r="AM243" s="204"/>
      <c r="AN243" s="204"/>
      <c r="AO243" s="228"/>
      <c r="AP243" s="228"/>
      <c r="AQ243" s="228"/>
      <c r="AR243" s="228"/>
      <c r="AS243" s="228"/>
      <c r="AT243" s="228"/>
      <c r="AU243" s="228"/>
      <c r="AV243" s="228"/>
      <c r="AW243" s="239"/>
      <c r="AX243" s="240"/>
      <c r="AY243" s="0"/>
      <c r="AZ243" s="230"/>
      <c r="BA243" s="230"/>
      <c r="BB243" s="0"/>
      <c r="BC243" s="0"/>
      <c r="BD243" s="0"/>
      <c r="BE243" s="0"/>
      <c r="BF243" s="0"/>
      <c r="BG243" s="0"/>
      <c r="BH243" s="0"/>
      <c r="BI243" s="0"/>
      <c r="BJ243" s="0"/>
    </row>
    <row r="244" s="120" customFormat="true" ht="12.75" hidden="false" customHeight="false" outlineLevel="0" collapsed="false">
      <c r="C244" s="230"/>
      <c r="L244" s="160"/>
      <c r="N244" s="146"/>
      <c r="P244" s="0"/>
      <c r="Q244" s="0"/>
      <c r="AK244" s="204"/>
      <c r="AL244" s="204"/>
      <c r="AM244" s="204"/>
      <c r="AN244" s="204"/>
      <c r="AO244" s="228"/>
      <c r="AP244" s="228"/>
      <c r="AQ244" s="228"/>
      <c r="AR244" s="228"/>
      <c r="AS244" s="228"/>
      <c r="AT244" s="228"/>
      <c r="AU244" s="228"/>
      <c r="AV244" s="228"/>
      <c r="AW244" s="239"/>
      <c r="AX244" s="240"/>
      <c r="AY244" s="0"/>
      <c r="AZ244" s="230"/>
      <c r="BA244" s="230"/>
      <c r="BB244" s="0"/>
      <c r="BC244" s="0"/>
      <c r="BD244" s="0"/>
      <c r="BE244" s="0"/>
      <c r="BF244" s="0"/>
      <c r="BG244" s="0"/>
      <c r="BH244" s="0"/>
      <c r="BI244" s="0"/>
      <c r="BJ244" s="0"/>
    </row>
    <row r="245" s="120" customFormat="true" ht="12.75" hidden="false" customHeight="false" outlineLevel="0" collapsed="false">
      <c r="C245" s="230"/>
      <c r="L245" s="160"/>
      <c r="N245" s="146"/>
      <c r="P245" s="0"/>
      <c r="Q245" s="0"/>
      <c r="AK245" s="204"/>
      <c r="AL245" s="204"/>
      <c r="AM245" s="204"/>
      <c r="AN245" s="204"/>
      <c r="AO245" s="228"/>
      <c r="AP245" s="228"/>
      <c r="AQ245" s="228"/>
      <c r="AR245" s="228"/>
      <c r="AS245" s="228"/>
      <c r="AT245" s="228"/>
      <c r="AU245" s="228"/>
      <c r="AV245" s="228"/>
      <c r="AW245" s="239"/>
      <c r="AX245" s="240"/>
      <c r="AY245" s="0"/>
      <c r="AZ245" s="230"/>
      <c r="BA245" s="230"/>
      <c r="BB245" s="0"/>
      <c r="BC245" s="0"/>
      <c r="BD245" s="0"/>
      <c r="BE245" s="0"/>
      <c r="BF245" s="0"/>
      <c r="BG245" s="0"/>
      <c r="BH245" s="0"/>
      <c r="BI245" s="0"/>
      <c r="BJ245" s="0"/>
    </row>
    <row r="246" s="120" customFormat="true" ht="12.75" hidden="false" customHeight="false" outlineLevel="0" collapsed="false">
      <c r="C246" s="230"/>
      <c r="L246" s="160"/>
      <c r="N246" s="146"/>
      <c r="P246" s="0"/>
      <c r="Q246" s="0"/>
      <c r="AK246" s="204"/>
      <c r="AL246" s="204"/>
      <c r="AM246" s="204"/>
      <c r="AN246" s="204"/>
      <c r="AO246" s="228"/>
      <c r="AP246" s="228"/>
      <c r="AQ246" s="228"/>
      <c r="AR246" s="228"/>
      <c r="AS246" s="228"/>
      <c r="AT246" s="228"/>
      <c r="AU246" s="228"/>
      <c r="AV246" s="228"/>
      <c r="AW246" s="239"/>
      <c r="AX246" s="240"/>
      <c r="AY246" s="0"/>
      <c r="AZ246" s="230"/>
      <c r="BA246" s="230"/>
      <c r="BB246" s="0"/>
      <c r="BC246" s="0"/>
      <c r="BD246" s="0"/>
      <c r="BE246" s="0"/>
      <c r="BF246" s="0"/>
      <c r="BG246" s="0"/>
      <c r="BH246" s="0"/>
      <c r="BI246" s="0"/>
      <c r="BJ246" s="0"/>
    </row>
    <row r="247" s="120" customFormat="true" ht="12.75" hidden="false" customHeight="false" outlineLevel="0" collapsed="false">
      <c r="C247" s="230"/>
      <c r="L247" s="160"/>
      <c r="N247" s="146"/>
      <c r="P247" s="0"/>
      <c r="Q247" s="0"/>
      <c r="AK247" s="204"/>
      <c r="AL247" s="204"/>
      <c r="AM247" s="204"/>
      <c r="AN247" s="204"/>
      <c r="AO247" s="228"/>
      <c r="AP247" s="228"/>
      <c r="AQ247" s="228"/>
      <c r="AR247" s="228"/>
      <c r="AS247" s="228"/>
      <c r="AT247" s="228"/>
      <c r="AU247" s="228"/>
      <c r="AV247" s="228"/>
      <c r="AW247" s="239"/>
      <c r="AX247" s="240"/>
      <c r="AY247" s="0"/>
      <c r="AZ247" s="230"/>
      <c r="BA247" s="230"/>
      <c r="BB247" s="0"/>
      <c r="BC247" s="0"/>
      <c r="BD247" s="0"/>
      <c r="BE247" s="0"/>
      <c r="BF247" s="0"/>
      <c r="BG247" s="0"/>
      <c r="BH247" s="0"/>
      <c r="BI247" s="0"/>
      <c r="BJ247" s="0"/>
    </row>
    <row r="248" s="120" customFormat="true" ht="12.75" hidden="false" customHeight="false" outlineLevel="0" collapsed="false">
      <c r="C248" s="230"/>
      <c r="L248" s="160"/>
      <c r="N248" s="146"/>
      <c r="P248" s="0"/>
      <c r="Q248" s="0"/>
      <c r="AK248" s="204"/>
      <c r="AL248" s="204"/>
      <c r="AM248" s="204"/>
      <c r="AN248" s="204"/>
      <c r="AO248" s="228"/>
      <c r="AP248" s="228"/>
      <c r="AQ248" s="228"/>
      <c r="AR248" s="228"/>
      <c r="AS248" s="228"/>
      <c r="AT248" s="228"/>
      <c r="AU248" s="228"/>
      <c r="AV248" s="228"/>
      <c r="AW248" s="239"/>
      <c r="AX248" s="240"/>
      <c r="AY248" s="0"/>
      <c r="AZ248" s="230"/>
      <c r="BA248" s="230"/>
      <c r="BB248" s="0"/>
      <c r="BC248" s="0"/>
      <c r="BD248" s="0"/>
      <c r="BE248" s="0"/>
      <c r="BF248" s="0"/>
      <c r="BG248" s="0"/>
      <c r="BH248" s="0"/>
      <c r="BI248" s="0"/>
      <c r="BJ248" s="0"/>
    </row>
    <row r="249" customFormat="false" ht="12.75" hidden="false" customHeight="false" outlineLevel="0" collapsed="false">
      <c r="C249" s="230"/>
      <c r="L249" s="160"/>
      <c r="N249" s="146"/>
      <c r="R249" s="120"/>
      <c r="S249" s="120"/>
      <c r="T249" s="120"/>
      <c r="U249" s="120"/>
      <c r="V249" s="120"/>
      <c r="W249" s="120"/>
      <c r="X249" s="120"/>
      <c r="Y249" s="120"/>
      <c r="Z249" s="120"/>
      <c r="AA249" s="120"/>
      <c r="AB249" s="120"/>
      <c r="AC249" s="120"/>
      <c r="AD249" s="120"/>
      <c r="AE249" s="120"/>
      <c r="AF249" s="120"/>
      <c r="AG249" s="120"/>
      <c r="AH249" s="120"/>
      <c r="AI249" s="120"/>
      <c r="AJ249" s="120"/>
      <c r="AO249" s="228"/>
      <c r="AP249" s="228"/>
      <c r="AQ249" s="228"/>
      <c r="AR249" s="228"/>
      <c r="AS249" s="228"/>
      <c r="AT249" s="228"/>
      <c r="AU249" s="228"/>
      <c r="AV249" s="228"/>
      <c r="AW249" s="239"/>
      <c r="AX249" s="240"/>
    </row>
    <row r="250" s="120" customFormat="true" ht="12.75" hidden="false" customHeight="false" outlineLevel="0" collapsed="false">
      <c r="C250" s="230"/>
      <c r="L250" s="160"/>
      <c r="N250" s="146"/>
      <c r="P250" s="0"/>
      <c r="Q250" s="0"/>
      <c r="AK250" s="204"/>
      <c r="AL250" s="204"/>
      <c r="AM250" s="204"/>
      <c r="AN250" s="204"/>
      <c r="AO250" s="228"/>
      <c r="AP250" s="228"/>
      <c r="AQ250" s="228"/>
      <c r="AR250" s="228"/>
      <c r="AS250" s="228"/>
      <c r="AT250" s="228"/>
      <c r="AU250" s="228"/>
      <c r="AV250" s="228"/>
      <c r="AW250" s="239"/>
      <c r="AX250" s="240"/>
      <c r="AY250" s="0"/>
      <c r="AZ250" s="230"/>
      <c r="BA250" s="230"/>
      <c r="BB250" s="0"/>
      <c r="BC250" s="0"/>
      <c r="BD250" s="0"/>
      <c r="BE250" s="0"/>
      <c r="BF250" s="0"/>
      <c r="BG250" s="0"/>
      <c r="BH250" s="0"/>
      <c r="BI250" s="0"/>
      <c r="BJ250" s="0"/>
    </row>
    <row r="251" s="120" customFormat="true" ht="12.75" hidden="false" customHeight="false" outlineLevel="0" collapsed="false">
      <c r="C251" s="230"/>
      <c r="L251" s="160"/>
      <c r="N251" s="146"/>
      <c r="P251" s="0"/>
      <c r="Q251" s="0"/>
      <c r="AK251" s="204"/>
      <c r="AL251" s="204"/>
      <c r="AM251" s="204"/>
      <c r="AN251" s="204"/>
      <c r="AO251" s="228"/>
      <c r="AP251" s="228"/>
      <c r="AQ251" s="228"/>
      <c r="AR251" s="228"/>
      <c r="AS251" s="228"/>
      <c r="AT251" s="228"/>
      <c r="AU251" s="228"/>
      <c r="AV251" s="228"/>
      <c r="AW251" s="239"/>
      <c r="AX251" s="240"/>
      <c r="AY251" s="0"/>
      <c r="AZ251" s="230"/>
      <c r="BA251" s="230"/>
      <c r="BB251" s="0"/>
      <c r="BC251" s="0"/>
      <c r="BD251" s="0"/>
      <c r="BE251" s="0"/>
      <c r="BF251" s="0"/>
      <c r="BG251" s="0"/>
      <c r="BH251" s="0"/>
      <c r="BI251" s="0"/>
      <c r="BJ251" s="0"/>
    </row>
    <row r="252" s="120" customFormat="true" ht="12.75" hidden="false" customHeight="false" outlineLevel="0" collapsed="false">
      <c r="C252" s="230"/>
      <c r="L252" s="160"/>
      <c r="N252" s="146"/>
      <c r="P252" s="0"/>
      <c r="Q252" s="0"/>
      <c r="AK252" s="204"/>
      <c r="AL252" s="204"/>
      <c r="AM252" s="204"/>
      <c r="AN252" s="204"/>
      <c r="AO252" s="228"/>
      <c r="AP252" s="228"/>
      <c r="AQ252" s="228"/>
      <c r="AR252" s="228"/>
      <c r="AS252" s="228"/>
      <c r="AT252" s="228"/>
      <c r="AU252" s="228"/>
      <c r="AV252" s="228"/>
      <c r="AW252" s="239"/>
      <c r="AX252" s="240"/>
      <c r="AY252" s="0"/>
      <c r="AZ252" s="230"/>
      <c r="BA252" s="230"/>
      <c r="BB252" s="0"/>
      <c r="BC252" s="0"/>
      <c r="BD252" s="0"/>
      <c r="BE252" s="0"/>
      <c r="BF252" s="0"/>
      <c r="BG252" s="0"/>
      <c r="BH252" s="0"/>
      <c r="BI252" s="0"/>
      <c r="BJ252" s="0"/>
    </row>
    <row r="253" s="120" customFormat="true" ht="12.75" hidden="false" customHeight="false" outlineLevel="0" collapsed="false">
      <c r="C253" s="230"/>
      <c r="L253" s="160"/>
      <c r="N253" s="146"/>
      <c r="P253" s="0"/>
      <c r="Q253" s="0"/>
      <c r="AK253" s="204"/>
      <c r="AL253" s="204"/>
      <c r="AM253" s="204"/>
      <c r="AN253" s="204"/>
      <c r="AO253" s="228"/>
      <c r="AP253" s="228"/>
      <c r="AQ253" s="228"/>
      <c r="AR253" s="228"/>
      <c r="AS253" s="228"/>
      <c r="AT253" s="228"/>
      <c r="AU253" s="228"/>
      <c r="AV253" s="228"/>
      <c r="AW253" s="239"/>
      <c r="AX253" s="240"/>
      <c r="AY253" s="0"/>
      <c r="AZ253" s="230"/>
      <c r="BA253" s="230"/>
      <c r="BB253" s="0"/>
      <c r="BC253" s="0"/>
      <c r="BD253" s="0"/>
      <c r="BE253" s="0"/>
      <c r="BF253" s="0"/>
      <c r="BG253" s="0"/>
      <c r="BH253" s="0"/>
      <c r="BI253" s="0"/>
      <c r="BJ253" s="0"/>
    </row>
    <row r="254" s="120" customFormat="true" ht="12.75" hidden="false" customHeight="false" outlineLevel="0" collapsed="false">
      <c r="C254" s="230"/>
      <c r="L254" s="160"/>
      <c r="N254" s="146"/>
      <c r="P254" s="0"/>
      <c r="Q254" s="0"/>
      <c r="AK254" s="204"/>
      <c r="AL254" s="204"/>
      <c r="AM254" s="204"/>
      <c r="AN254" s="204"/>
      <c r="AO254" s="228"/>
      <c r="AP254" s="228"/>
      <c r="AQ254" s="228"/>
      <c r="AR254" s="228"/>
      <c r="AS254" s="228"/>
      <c r="AT254" s="228"/>
      <c r="AU254" s="228"/>
      <c r="AV254" s="228"/>
      <c r="AW254" s="239"/>
      <c r="AX254" s="240"/>
      <c r="AY254" s="0"/>
      <c r="AZ254" s="230"/>
      <c r="BA254" s="230"/>
      <c r="BB254" s="0"/>
      <c r="BC254" s="0"/>
      <c r="BD254" s="0"/>
      <c r="BE254" s="0"/>
      <c r="BF254" s="0"/>
      <c r="BG254" s="0"/>
      <c r="BH254" s="0"/>
      <c r="BI254" s="0"/>
      <c r="BJ254" s="0"/>
    </row>
    <row r="255" s="120" customFormat="true" ht="12.75" hidden="false" customHeight="false" outlineLevel="0" collapsed="false">
      <c r="C255" s="230"/>
      <c r="L255" s="160"/>
      <c r="N255" s="146"/>
      <c r="P255" s="0"/>
      <c r="Q255" s="0"/>
      <c r="AK255" s="204"/>
      <c r="AL255" s="204"/>
      <c r="AM255" s="204"/>
      <c r="AN255" s="204"/>
      <c r="AO255" s="228"/>
      <c r="AP255" s="228"/>
      <c r="AQ255" s="228"/>
      <c r="AR255" s="228"/>
      <c r="AS255" s="228"/>
      <c r="AT255" s="228"/>
      <c r="AU255" s="228"/>
      <c r="AV255" s="228"/>
      <c r="AW255" s="239"/>
      <c r="AX255" s="240"/>
      <c r="AY255" s="0"/>
      <c r="AZ255" s="230"/>
      <c r="BA255" s="230"/>
      <c r="BB255" s="0"/>
      <c r="BC255" s="0"/>
      <c r="BD255" s="0"/>
      <c r="BE255" s="0"/>
      <c r="BF255" s="0"/>
      <c r="BG255" s="0"/>
      <c r="BH255" s="0"/>
      <c r="BI255" s="0"/>
      <c r="BJ255" s="0"/>
    </row>
    <row r="256" s="120" customFormat="true" ht="12.75" hidden="false" customHeight="false" outlineLevel="0" collapsed="false">
      <c r="C256" s="230"/>
      <c r="L256" s="160"/>
      <c r="N256" s="146"/>
      <c r="P256" s="0"/>
      <c r="Q256" s="0"/>
      <c r="AK256" s="204"/>
      <c r="AL256" s="204"/>
      <c r="AM256" s="204"/>
      <c r="AN256" s="204"/>
      <c r="AO256" s="228"/>
      <c r="AP256" s="228"/>
      <c r="AQ256" s="228"/>
      <c r="AR256" s="228"/>
      <c r="AS256" s="228"/>
      <c r="AT256" s="228"/>
      <c r="AU256" s="228"/>
      <c r="AV256" s="228"/>
      <c r="AW256" s="239"/>
      <c r="AX256" s="240"/>
      <c r="AY256" s="0"/>
      <c r="AZ256" s="230"/>
      <c r="BA256" s="230"/>
      <c r="BB256" s="0"/>
      <c r="BC256" s="0"/>
      <c r="BD256" s="0"/>
      <c r="BE256" s="0"/>
      <c r="BF256" s="0"/>
      <c r="BG256" s="0"/>
      <c r="BH256" s="0"/>
      <c r="BI256" s="0"/>
      <c r="BJ256" s="0"/>
    </row>
    <row r="257" s="120" customFormat="true" ht="12.75" hidden="false" customHeight="false" outlineLevel="0" collapsed="false">
      <c r="C257" s="230"/>
      <c r="L257" s="160"/>
      <c r="N257" s="146"/>
      <c r="P257" s="0"/>
      <c r="Q257" s="0"/>
      <c r="AK257" s="204"/>
      <c r="AL257" s="204"/>
      <c r="AM257" s="204"/>
      <c r="AN257" s="204"/>
      <c r="AO257" s="228"/>
      <c r="AP257" s="228"/>
      <c r="AQ257" s="228"/>
      <c r="AR257" s="228"/>
      <c r="AS257" s="228"/>
      <c r="AT257" s="228"/>
      <c r="AU257" s="228"/>
      <c r="AV257" s="228"/>
      <c r="AW257" s="239"/>
      <c r="AX257" s="240"/>
      <c r="AY257" s="0"/>
      <c r="AZ257" s="230"/>
      <c r="BA257" s="230"/>
      <c r="BB257" s="0"/>
      <c r="BC257" s="0"/>
      <c r="BD257" s="0"/>
      <c r="BE257" s="0"/>
      <c r="BF257" s="0"/>
      <c r="BG257" s="0"/>
      <c r="BH257" s="0"/>
      <c r="BI257" s="0"/>
      <c r="BJ257" s="0"/>
    </row>
    <row r="258" s="120" customFormat="true" ht="12.75" hidden="false" customHeight="false" outlineLevel="0" collapsed="false">
      <c r="C258" s="230"/>
      <c r="L258" s="160"/>
      <c r="N258" s="146"/>
      <c r="P258" s="0"/>
      <c r="Q258" s="0"/>
      <c r="AK258" s="204"/>
      <c r="AL258" s="204"/>
      <c r="AM258" s="204"/>
      <c r="AN258" s="204"/>
      <c r="AO258" s="228"/>
      <c r="AP258" s="228"/>
      <c r="AQ258" s="228"/>
      <c r="AR258" s="228"/>
      <c r="AS258" s="228"/>
      <c r="AT258" s="228"/>
      <c r="AU258" s="228"/>
      <c r="AV258" s="228"/>
      <c r="AW258" s="239"/>
      <c r="AX258" s="240"/>
      <c r="AY258" s="0"/>
      <c r="AZ258" s="230"/>
      <c r="BA258" s="230"/>
      <c r="BB258" s="0"/>
      <c r="BC258" s="0"/>
      <c r="BD258" s="0"/>
      <c r="BE258" s="0"/>
      <c r="BF258" s="0"/>
      <c r="BG258" s="0"/>
      <c r="BH258" s="0"/>
      <c r="BI258" s="0"/>
      <c r="BJ258" s="0"/>
    </row>
    <row r="259" s="120" customFormat="true" ht="12.75" hidden="false" customHeight="false" outlineLevel="0" collapsed="false">
      <c r="C259" s="230"/>
      <c r="L259" s="160"/>
      <c r="N259" s="146"/>
      <c r="P259" s="0"/>
      <c r="Q259" s="0"/>
      <c r="AK259" s="204"/>
      <c r="AL259" s="204"/>
      <c r="AM259" s="204"/>
      <c r="AN259" s="204"/>
      <c r="AO259" s="228"/>
      <c r="AP259" s="228"/>
      <c r="AQ259" s="228"/>
      <c r="AR259" s="228"/>
      <c r="AS259" s="228"/>
      <c r="AT259" s="228"/>
      <c r="AU259" s="228"/>
      <c r="AV259" s="228"/>
      <c r="AW259" s="239"/>
      <c r="AX259" s="240"/>
      <c r="AY259" s="0"/>
      <c r="AZ259" s="230"/>
      <c r="BA259" s="230"/>
      <c r="BB259" s="0"/>
      <c r="BC259" s="0"/>
      <c r="BD259" s="0"/>
      <c r="BE259" s="0"/>
      <c r="BF259" s="0"/>
      <c r="BG259" s="0"/>
      <c r="BH259" s="0"/>
      <c r="BI259" s="0"/>
      <c r="BJ259" s="0"/>
    </row>
    <row r="260" customFormat="false" ht="12.75" hidden="false" customHeight="false" outlineLevel="0" collapsed="false">
      <c r="C260" s="230"/>
      <c r="L260" s="160"/>
      <c r="N260" s="146"/>
      <c r="R260" s="120"/>
      <c r="S260" s="120"/>
      <c r="T260" s="120"/>
      <c r="U260" s="120"/>
      <c r="V260" s="120"/>
      <c r="W260" s="120"/>
      <c r="X260" s="120"/>
      <c r="Y260" s="120"/>
      <c r="Z260" s="120"/>
      <c r="AA260" s="120"/>
      <c r="AB260" s="120"/>
      <c r="AC260" s="120"/>
      <c r="AD260" s="120"/>
      <c r="AE260" s="120"/>
      <c r="AF260" s="120"/>
      <c r="AG260" s="120"/>
      <c r="AH260" s="120"/>
      <c r="AI260" s="120"/>
      <c r="AJ260" s="120"/>
      <c r="AO260" s="228"/>
      <c r="AP260" s="228"/>
      <c r="AQ260" s="228"/>
      <c r="AR260" s="228"/>
      <c r="AS260" s="228"/>
      <c r="AT260" s="228"/>
      <c r="AU260" s="228"/>
      <c r="AV260" s="228"/>
      <c r="AW260" s="239"/>
      <c r="AX260" s="240"/>
    </row>
    <row r="261" customFormat="false" ht="12.75" hidden="false" customHeight="false" outlineLevel="0" collapsed="false">
      <c r="C261" s="230"/>
      <c r="L261" s="160"/>
      <c r="N261" s="146"/>
      <c r="R261" s="120"/>
      <c r="S261" s="120"/>
      <c r="T261" s="120"/>
      <c r="U261" s="120"/>
      <c r="V261" s="120"/>
      <c r="W261" s="120"/>
      <c r="X261" s="120"/>
      <c r="Y261" s="120"/>
      <c r="Z261" s="120"/>
      <c r="AA261" s="120"/>
      <c r="AB261" s="120"/>
      <c r="AC261" s="120"/>
      <c r="AD261" s="120"/>
      <c r="AE261" s="120"/>
      <c r="AF261" s="120"/>
      <c r="AG261" s="120"/>
      <c r="AH261" s="120"/>
      <c r="AI261" s="120"/>
      <c r="AJ261" s="120"/>
      <c r="AO261" s="228"/>
      <c r="AP261" s="228"/>
      <c r="AQ261" s="228"/>
      <c r="AR261" s="228"/>
      <c r="AS261" s="228"/>
      <c r="AT261" s="228"/>
      <c r="AU261" s="228"/>
      <c r="AV261" s="228"/>
      <c r="AW261" s="239"/>
      <c r="AX261" s="240"/>
    </row>
    <row r="262" s="120" customFormat="true" ht="12.75" hidden="false" customHeight="false" outlineLevel="0" collapsed="false">
      <c r="C262" s="230"/>
      <c r="L262" s="160"/>
      <c r="N262" s="146"/>
      <c r="P262" s="0"/>
      <c r="Q262" s="0"/>
      <c r="AK262" s="204"/>
      <c r="AL262" s="204"/>
      <c r="AM262" s="204"/>
      <c r="AN262" s="204"/>
      <c r="AO262" s="228"/>
      <c r="AP262" s="228"/>
      <c r="AQ262" s="228"/>
      <c r="AR262" s="228"/>
      <c r="AS262" s="228"/>
      <c r="AT262" s="228"/>
      <c r="AU262" s="228"/>
      <c r="AV262" s="228"/>
      <c r="AW262" s="239"/>
      <c r="AX262" s="240"/>
      <c r="AY262" s="0"/>
      <c r="AZ262" s="230"/>
      <c r="BA262" s="230"/>
      <c r="BB262" s="0"/>
      <c r="BC262" s="0"/>
      <c r="BD262" s="0"/>
      <c r="BE262" s="0"/>
      <c r="BF262" s="0"/>
      <c r="BG262" s="0"/>
      <c r="BH262" s="0"/>
      <c r="BI262" s="0"/>
      <c r="BJ262" s="0"/>
    </row>
    <row r="263" s="120" customFormat="true" ht="12.75" hidden="false" customHeight="false" outlineLevel="0" collapsed="false">
      <c r="C263" s="230"/>
      <c r="L263" s="160"/>
      <c r="N263" s="146"/>
      <c r="P263" s="0"/>
      <c r="Q263" s="0"/>
      <c r="AK263" s="204"/>
      <c r="AL263" s="204"/>
      <c r="AM263" s="204"/>
      <c r="AN263" s="204"/>
      <c r="AO263" s="228"/>
      <c r="AP263" s="228"/>
      <c r="AQ263" s="228"/>
      <c r="AR263" s="228"/>
      <c r="AS263" s="228"/>
      <c r="AT263" s="228"/>
      <c r="AU263" s="228"/>
      <c r="AV263" s="228"/>
      <c r="AW263" s="239"/>
      <c r="AX263" s="240"/>
      <c r="AY263" s="0"/>
      <c r="AZ263" s="230"/>
      <c r="BA263" s="230"/>
      <c r="BB263" s="0"/>
      <c r="BC263" s="0"/>
      <c r="BD263" s="0"/>
      <c r="BE263" s="0"/>
      <c r="BF263" s="0"/>
      <c r="BG263" s="0"/>
      <c r="BH263" s="0"/>
      <c r="BI263" s="0"/>
      <c r="BJ263" s="0"/>
    </row>
    <row r="264" s="120" customFormat="true" ht="12.75" hidden="false" customHeight="false" outlineLevel="0" collapsed="false">
      <c r="C264" s="230"/>
      <c r="L264" s="160"/>
      <c r="N264" s="146"/>
      <c r="P264" s="0"/>
      <c r="Q264" s="0"/>
      <c r="AK264" s="204"/>
      <c r="AL264" s="204"/>
      <c r="AM264" s="204"/>
      <c r="AN264" s="204"/>
      <c r="AO264" s="228"/>
      <c r="AP264" s="228"/>
      <c r="AQ264" s="228"/>
      <c r="AR264" s="228"/>
      <c r="AS264" s="228"/>
      <c r="AT264" s="228"/>
      <c r="AU264" s="228"/>
      <c r="AV264" s="228"/>
      <c r="AW264" s="239"/>
      <c r="AX264" s="240"/>
      <c r="AY264" s="0"/>
      <c r="AZ264" s="230"/>
      <c r="BA264" s="230"/>
      <c r="BB264" s="0"/>
      <c r="BC264" s="0"/>
      <c r="BD264" s="0"/>
      <c r="BE264" s="0"/>
      <c r="BF264" s="0"/>
      <c r="BG264" s="0"/>
      <c r="BH264" s="0"/>
      <c r="BI264" s="0"/>
      <c r="BJ264" s="0"/>
    </row>
    <row r="265" s="120" customFormat="true" ht="12.75" hidden="false" customHeight="false" outlineLevel="0" collapsed="false">
      <c r="C265" s="230"/>
      <c r="L265" s="160"/>
      <c r="N265" s="146"/>
      <c r="P265" s="0"/>
      <c r="Q265" s="0"/>
      <c r="AK265" s="204"/>
      <c r="AL265" s="204"/>
      <c r="AM265" s="204"/>
      <c r="AN265" s="204"/>
      <c r="AO265" s="228"/>
      <c r="AP265" s="228"/>
      <c r="AQ265" s="228"/>
      <c r="AR265" s="228"/>
      <c r="AS265" s="228"/>
      <c r="AT265" s="228"/>
      <c r="AU265" s="228"/>
      <c r="AV265" s="228"/>
      <c r="AW265" s="239"/>
      <c r="AX265" s="240"/>
      <c r="AY265" s="0"/>
      <c r="AZ265" s="230"/>
      <c r="BA265" s="230"/>
      <c r="BB265" s="0"/>
      <c r="BC265" s="0"/>
      <c r="BD265" s="0"/>
      <c r="BE265" s="0"/>
      <c r="BF265" s="0"/>
      <c r="BG265" s="0"/>
      <c r="BH265" s="0"/>
      <c r="BI265" s="0"/>
      <c r="BJ265" s="0"/>
    </row>
    <row r="266" s="120" customFormat="true" ht="12.75" hidden="false" customHeight="false" outlineLevel="0" collapsed="false">
      <c r="C266" s="230"/>
      <c r="L266" s="160"/>
      <c r="N266" s="146"/>
      <c r="P266" s="0"/>
      <c r="Q266" s="0"/>
      <c r="AK266" s="204"/>
      <c r="AL266" s="204"/>
      <c r="AM266" s="204"/>
      <c r="AN266" s="204"/>
      <c r="AO266" s="228"/>
      <c r="AP266" s="228"/>
      <c r="AQ266" s="228"/>
      <c r="AR266" s="228"/>
      <c r="AS266" s="228"/>
      <c r="AT266" s="228"/>
      <c r="AU266" s="228"/>
      <c r="AV266" s="228"/>
      <c r="AW266" s="239"/>
      <c r="AX266" s="240"/>
      <c r="AY266" s="0"/>
      <c r="AZ266" s="230"/>
      <c r="BA266" s="230"/>
      <c r="BB266" s="0"/>
      <c r="BC266" s="0"/>
      <c r="BD266" s="0"/>
      <c r="BE266" s="0"/>
      <c r="BF266" s="0"/>
      <c r="BG266" s="0"/>
      <c r="BH266" s="0"/>
      <c r="BI266" s="0"/>
      <c r="BJ266" s="0"/>
    </row>
    <row r="267" s="120" customFormat="true" ht="12.75" hidden="false" customHeight="false" outlineLevel="0" collapsed="false">
      <c r="C267" s="230"/>
      <c r="L267" s="160"/>
      <c r="N267" s="146"/>
      <c r="P267" s="0"/>
      <c r="Q267" s="0"/>
      <c r="AK267" s="204"/>
      <c r="AL267" s="204"/>
      <c r="AM267" s="204"/>
      <c r="AN267" s="204"/>
      <c r="AO267" s="228"/>
      <c r="AP267" s="228"/>
      <c r="AQ267" s="228"/>
      <c r="AR267" s="228"/>
      <c r="AS267" s="228"/>
      <c r="AT267" s="228"/>
      <c r="AU267" s="228"/>
      <c r="AV267" s="228"/>
      <c r="AW267" s="239"/>
      <c r="AX267" s="240"/>
      <c r="AY267" s="0"/>
      <c r="AZ267" s="230"/>
      <c r="BA267" s="230"/>
      <c r="BB267" s="0"/>
      <c r="BC267" s="0"/>
      <c r="BD267" s="0"/>
      <c r="BE267" s="0"/>
      <c r="BF267" s="0"/>
      <c r="BG267" s="0"/>
      <c r="BH267" s="0"/>
      <c r="BI267" s="0"/>
      <c r="BJ267" s="0"/>
    </row>
    <row r="268" customFormat="false" ht="12.75" hidden="false" customHeight="false" outlineLevel="0" collapsed="false">
      <c r="C268" s="230"/>
      <c r="L268" s="160"/>
      <c r="N268" s="146"/>
      <c r="R268" s="120"/>
      <c r="S268" s="120"/>
      <c r="T268" s="120"/>
      <c r="U268" s="120"/>
      <c r="V268" s="120"/>
      <c r="W268" s="120"/>
      <c r="X268" s="120"/>
      <c r="Y268" s="120"/>
      <c r="Z268" s="120"/>
      <c r="AA268" s="120"/>
      <c r="AB268" s="120"/>
      <c r="AC268" s="120"/>
      <c r="AD268" s="120"/>
      <c r="AE268" s="120"/>
      <c r="AF268" s="120"/>
      <c r="AG268" s="120"/>
      <c r="AH268" s="120"/>
      <c r="AI268" s="120"/>
      <c r="AJ268" s="120"/>
      <c r="AO268" s="228"/>
      <c r="AP268" s="228"/>
      <c r="AQ268" s="228"/>
      <c r="AR268" s="228"/>
      <c r="AS268" s="228"/>
      <c r="AT268" s="228"/>
      <c r="AU268" s="228"/>
      <c r="AV268" s="228"/>
      <c r="AW268" s="239"/>
      <c r="AX268" s="240"/>
    </row>
    <row r="269" s="120" customFormat="true" ht="12.75" hidden="false" customHeight="false" outlineLevel="0" collapsed="false">
      <c r="C269" s="230"/>
      <c r="L269" s="160"/>
      <c r="N269" s="146"/>
      <c r="P269" s="0"/>
      <c r="Q269" s="0"/>
      <c r="AK269" s="204"/>
      <c r="AL269" s="204"/>
      <c r="AM269" s="204"/>
      <c r="AN269" s="204"/>
      <c r="AO269" s="228"/>
      <c r="AP269" s="228"/>
      <c r="AQ269" s="228"/>
      <c r="AR269" s="228"/>
      <c r="AS269" s="228"/>
      <c r="AT269" s="228"/>
      <c r="AU269" s="228"/>
      <c r="AV269" s="228"/>
      <c r="AW269" s="239"/>
      <c r="AX269" s="240"/>
      <c r="AY269" s="0"/>
      <c r="AZ269" s="230"/>
      <c r="BA269" s="230"/>
      <c r="BB269" s="0"/>
      <c r="BC269" s="0"/>
      <c r="BD269" s="0"/>
      <c r="BE269" s="0"/>
      <c r="BF269" s="0"/>
      <c r="BG269" s="0"/>
      <c r="BH269" s="0"/>
      <c r="BI269" s="0"/>
      <c r="BJ269" s="0"/>
    </row>
    <row r="270" s="120" customFormat="true" ht="12.75" hidden="false" customHeight="false" outlineLevel="0" collapsed="false">
      <c r="C270" s="230"/>
      <c r="L270" s="160"/>
      <c r="N270" s="146"/>
      <c r="P270" s="0"/>
      <c r="Q270" s="0"/>
      <c r="AK270" s="204"/>
      <c r="AL270" s="204"/>
      <c r="AM270" s="204"/>
      <c r="AN270" s="204"/>
      <c r="AO270" s="228"/>
      <c r="AP270" s="228"/>
      <c r="AQ270" s="228"/>
      <c r="AR270" s="228"/>
      <c r="AS270" s="228"/>
      <c r="AT270" s="228"/>
      <c r="AU270" s="228"/>
      <c r="AV270" s="228"/>
      <c r="AW270" s="239"/>
      <c r="AX270" s="240"/>
      <c r="AY270" s="0"/>
      <c r="AZ270" s="230"/>
      <c r="BA270" s="230"/>
      <c r="BB270" s="0"/>
      <c r="BC270" s="0"/>
      <c r="BD270" s="0"/>
      <c r="BE270" s="0"/>
      <c r="BF270" s="0"/>
      <c r="BG270" s="0"/>
      <c r="BH270" s="0"/>
      <c r="BI270" s="0"/>
      <c r="BJ270" s="0"/>
    </row>
    <row r="271" s="120" customFormat="true" ht="12.75" hidden="false" customHeight="false" outlineLevel="0" collapsed="false">
      <c r="C271" s="230"/>
      <c r="L271" s="160"/>
      <c r="N271" s="146"/>
      <c r="P271" s="0"/>
      <c r="Q271" s="0"/>
      <c r="AK271" s="204"/>
      <c r="AL271" s="204"/>
      <c r="AM271" s="204"/>
      <c r="AN271" s="204"/>
      <c r="AO271" s="228"/>
      <c r="AP271" s="228"/>
      <c r="AQ271" s="228"/>
      <c r="AR271" s="228"/>
      <c r="AS271" s="228"/>
      <c r="AT271" s="228"/>
      <c r="AU271" s="228"/>
      <c r="AV271" s="228"/>
      <c r="AW271" s="239"/>
      <c r="AX271" s="240"/>
      <c r="AY271" s="0"/>
      <c r="AZ271" s="230"/>
      <c r="BA271" s="230"/>
      <c r="BB271" s="0"/>
      <c r="BC271" s="0"/>
      <c r="BD271" s="0"/>
      <c r="BE271" s="0"/>
      <c r="BF271" s="0"/>
      <c r="BG271" s="0"/>
      <c r="BH271" s="0"/>
      <c r="BI271" s="0"/>
      <c r="BJ271" s="0"/>
    </row>
    <row r="272" s="120" customFormat="true" ht="12.75" hidden="false" customHeight="false" outlineLevel="0" collapsed="false">
      <c r="C272" s="230"/>
      <c r="L272" s="160"/>
      <c r="N272" s="146"/>
      <c r="P272" s="0"/>
      <c r="Q272" s="0"/>
      <c r="AK272" s="204"/>
      <c r="AL272" s="204"/>
      <c r="AM272" s="204"/>
      <c r="AN272" s="204"/>
      <c r="AO272" s="228"/>
      <c r="AP272" s="228"/>
      <c r="AQ272" s="228"/>
      <c r="AR272" s="228"/>
      <c r="AS272" s="228"/>
      <c r="AT272" s="228"/>
      <c r="AU272" s="228"/>
      <c r="AV272" s="228"/>
      <c r="AW272" s="239"/>
      <c r="AX272" s="240"/>
      <c r="AY272" s="0"/>
      <c r="AZ272" s="230"/>
      <c r="BA272" s="230"/>
      <c r="BB272" s="0"/>
      <c r="BC272" s="0"/>
      <c r="BD272" s="0"/>
      <c r="BE272" s="0"/>
      <c r="BF272" s="0"/>
      <c r="BG272" s="0"/>
      <c r="BH272" s="0"/>
      <c r="BI272" s="0"/>
      <c r="BJ272" s="0"/>
    </row>
    <row r="273" s="120" customFormat="true" ht="12.75" hidden="false" customHeight="false" outlineLevel="0" collapsed="false">
      <c r="C273" s="230"/>
      <c r="L273" s="160"/>
      <c r="N273" s="146"/>
      <c r="P273" s="0"/>
      <c r="Q273" s="0"/>
      <c r="AK273" s="204"/>
      <c r="AL273" s="204"/>
      <c r="AM273" s="204"/>
      <c r="AN273" s="204"/>
      <c r="AO273" s="228"/>
      <c r="AP273" s="228"/>
      <c r="AQ273" s="228"/>
      <c r="AR273" s="228"/>
      <c r="AS273" s="228"/>
      <c r="AT273" s="228"/>
      <c r="AU273" s="228"/>
      <c r="AV273" s="228"/>
      <c r="AW273" s="239"/>
      <c r="AX273" s="240"/>
      <c r="AY273" s="0"/>
      <c r="AZ273" s="230"/>
      <c r="BA273" s="230"/>
      <c r="BB273" s="0"/>
      <c r="BC273" s="0"/>
      <c r="BD273" s="0"/>
      <c r="BE273" s="0"/>
      <c r="BF273" s="0"/>
      <c r="BG273" s="0"/>
      <c r="BH273" s="0"/>
      <c r="BI273" s="0"/>
      <c r="BJ273" s="0"/>
    </row>
    <row r="274" s="120" customFormat="true" ht="12.75" hidden="false" customHeight="false" outlineLevel="0" collapsed="false">
      <c r="C274" s="230"/>
      <c r="L274" s="160"/>
      <c r="N274" s="146"/>
      <c r="P274" s="0"/>
      <c r="Q274" s="0"/>
      <c r="AK274" s="204"/>
      <c r="AL274" s="204"/>
      <c r="AM274" s="204"/>
      <c r="AN274" s="204"/>
      <c r="AO274" s="228"/>
      <c r="AP274" s="228"/>
      <c r="AQ274" s="228"/>
      <c r="AR274" s="228"/>
      <c r="AS274" s="228"/>
      <c r="AT274" s="228"/>
      <c r="AU274" s="228"/>
      <c r="AV274" s="228"/>
      <c r="AW274" s="239"/>
      <c r="AX274" s="240"/>
      <c r="AY274" s="0"/>
      <c r="AZ274" s="230"/>
      <c r="BA274" s="230"/>
      <c r="BB274" s="0"/>
      <c r="BC274" s="0"/>
      <c r="BD274" s="0"/>
      <c r="BE274" s="0"/>
      <c r="BF274" s="0"/>
      <c r="BG274" s="0"/>
      <c r="BH274" s="0"/>
      <c r="BI274" s="0"/>
      <c r="BJ274" s="0"/>
    </row>
    <row r="275" s="120" customFormat="true" ht="12.75" hidden="false" customHeight="false" outlineLevel="0" collapsed="false">
      <c r="C275" s="230"/>
      <c r="L275" s="160"/>
      <c r="N275" s="146"/>
      <c r="P275" s="0"/>
      <c r="Q275" s="0"/>
      <c r="AK275" s="204"/>
      <c r="AL275" s="204"/>
      <c r="AM275" s="204"/>
      <c r="AN275" s="204"/>
      <c r="AO275" s="228"/>
      <c r="AP275" s="228"/>
      <c r="AQ275" s="228"/>
      <c r="AR275" s="228"/>
      <c r="AS275" s="228"/>
      <c r="AT275" s="228"/>
      <c r="AU275" s="228"/>
      <c r="AV275" s="228"/>
      <c r="AW275" s="239"/>
      <c r="AX275" s="240"/>
      <c r="AY275" s="0"/>
      <c r="AZ275" s="230"/>
      <c r="BA275" s="230"/>
      <c r="BB275" s="0"/>
      <c r="BC275" s="0"/>
      <c r="BD275" s="0"/>
      <c r="BE275" s="0"/>
      <c r="BF275" s="0"/>
      <c r="BG275" s="0"/>
      <c r="BH275" s="0"/>
      <c r="BI275" s="0"/>
      <c r="BJ275" s="0"/>
    </row>
    <row r="276" s="120" customFormat="true" ht="12.75" hidden="false" customHeight="false" outlineLevel="0" collapsed="false">
      <c r="C276" s="230"/>
      <c r="L276" s="160"/>
      <c r="N276" s="146"/>
      <c r="P276" s="0"/>
      <c r="Q276" s="0"/>
      <c r="AK276" s="204"/>
      <c r="AL276" s="204"/>
      <c r="AM276" s="204"/>
      <c r="AN276" s="204"/>
      <c r="AO276" s="228"/>
      <c r="AP276" s="228"/>
      <c r="AQ276" s="228"/>
      <c r="AR276" s="228"/>
      <c r="AS276" s="228"/>
      <c r="AT276" s="228"/>
      <c r="AU276" s="228"/>
      <c r="AV276" s="228"/>
      <c r="AW276" s="239"/>
      <c r="AX276" s="240"/>
      <c r="AY276" s="0"/>
      <c r="AZ276" s="230"/>
      <c r="BA276" s="230"/>
      <c r="BB276" s="0"/>
      <c r="BC276" s="0"/>
      <c r="BD276" s="0"/>
      <c r="BE276" s="0"/>
      <c r="BF276" s="0"/>
      <c r="BG276" s="0"/>
      <c r="BH276" s="0"/>
      <c r="BI276" s="0"/>
      <c r="BJ276" s="0"/>
    </row>
    <row r="277" customFormat="false" ht="12.75" hidden="false" customHeight="false" outlineLevel="0" collapsed="false">
      <c r="C277" s="230"/>
      <c r="L277" s="160"/>
      <c r="N277" s="146"/>
      <c r="R277" s="120"/>
      <c r="S277" s="120"/>
      <c r="T277" s="120"/>
      <c r="U277" s="120"/>
      <c r="V277" s="120"/>
      <c r="W277" s="120"/>
      <c r="X277" s="120"/>
      <c r="Y277" s="120"/>
      <c r="Z277" s="120"/>
      <c r="AA277" s="120"/>
      <c r="AB277" s="120"/>
      <c r="AC277" s="120"/>
      <c r="AD277" s="120"/>
      <c r="AE277" s="120"/>
      <c r="AF277" s="120"/>
      <c r="AG277" s="120"/>
      <c r="AH277" s="120"/>
      <c r="AI277" s="120"/>
      <c r="AJ277" s="120"/>
      <c r="AO277" s="228"/>
      <c r="AP277" s="228"/>
      <c r="AQ277" s="228"/>
      <c r="AR277" s="228"/>
      <c r="AS277" s="228"/>
      <c r="AT277" s="228"/>
      <c r="AU277" s="228"/>
      <c r="AV277" s="228"/>
      <c r="AW277" s="239"/>
      <c r="AX277" s="240"/>
    </row>
    <row r="278" s="120" customFormat="true" ht="12.75" hidden="false" customHeight="false" outlineLevel="0" collapsed="false">
      <c r="C278" s="230"/>
      <c r="L278" s="160"/>
      <c r="N278" s="146"/>
      <c r="P278" s="0"/>
      <c r="Q278" s="0"/>
      <c r="AK278" s="204"/>
      <c r="AL278" s="204"/>
      <c r="AM278" s="204"/>
      <c r="AN278" s="204"/>
      <c r="AO278" s="228"/>
      <c r="AP278" s="228"/>
      <c r="AQ278" s="228"/>
      <c r="AR278" s="228"/>
      <c r="AS278" s="228"/>
      <c r="AT278" s="228"/>
      <c r="AU278" s="228"/>
      <c r="AV278" s="228"/>
      <c r="AW278" s="239"/>
      <c r="AX278" s="240"/>
      <c r="AY278" s="0"/>
      <c r="AZ278" s="230"/>
      <c r="BA278" s="230"/>
      <c r="BB278" s="0"/>
      <c r="BC278" s="0"/>
      <c r="BD278" s="0"/>
      <c r="BE278" s="0"/>
      <c r="BF278" s="0"/>
      <c r="BG278" s="0"/>
      <c r="BH278" s="0"/>
      <c r="BI278" s="0"/>
      <c r="BJ278" s="0"/>
    </row>
    <row r="279" customFormat="false" ht="12.75" hidden="false" customHeight="false" outlineLevel="0" collapsed="false">
      <c r="C279" s="230"/>
      <c r="L279" s="160"/>
      <c r="N279" s="146"/>
      <c r="R279" s="120"/>
      <c r="S279" s="120"/>
      <c r="T279" s="120"/>
      <c r="U279" s="120"/>
      <c r="V279" s="120"/>
      <c r="W279" s="120"/>
      <c r="X279" s="120"/>
      <c r="Y279" s="120"/>
      <c r="Z279" s="120"/>
      <c r="AA279" s="120"/>
      <c r="AB279" s="120"/>
      <c r="AC279" s="120"/>
      <c r="AD279" s="120"/>
      <c r="AE279" s="120"/>
      <c r="AF279" s="120"/>
      <c r="AG279" s="120"/>
      <c r="AH279" s="120"/>
      <c r="AI279" s="120"/>
      <c r="AJ279" s="120"/>
      <c r="AO279" s="228"/>
      <c r="AP279" s="228"/>
      <c r="AQ279" s="228"/>
      <c r="AR279" s="228"/>
      <c r="AS279" s="228"/>
      <c r="AT279" s="228"/>
      <c r="AU279" s="228"/>
      <c r="AV279" s="228"/>
      <c r="AW279" s="239"/>
      <c r="AX279" s="240"/>
    </row>
    <row r="280" customFormat="false" ht="12.75" hidden="false" customHeight="false" outlineLevel="0" collapsed="false">
      <c r="C280" s="230"/>
      <c r="L280" s="160"/>
      <c r="N280" s="146"/>
      <c r="R280" s="120"/>
      <c r="S280" s="120"/>
      <c r="T280" s="120"/>
      <c r="U280" s="120"/>
      <c r="V280" s="120"/>
      <c r="W280" s="120"/>
      <c r="X280" s="120"/>
      <c r="Y280" s="120"/>
      <c r="Z280" s="120"/>
      <c r="AA280" s="120"/>
      <c r="AB280" s="120"/>
      <c r="AC280" s="120"/>
      <c r="AD280" s="120"/>
      <c r="AE280" s="120"/>
      <c r="AF280" s="120"/>
      <c r="AG280" s="120"/>
      <c r="AH280" s="120"/>
      <c r="AI280" s="120"/>
      <c r="AJ280" s="120"/>
      <c r="AO280" s="228"/>
      <c r="AP280" s="228"/>
      <c r="AQ280" s="228"/>
      <c r="AR280" s="228"/>
      <c r="AS280" s="228"/>
      <c r="AT280" s="228"/>
      <c r="AU280" s="228"/>
      <c r="AV280" s="228"/>
      <c r="AW280" s="239"/>
      <c r="AX280" s="240"/>
    </row>
    <row r="281" s="120" customFormat="true" ht="12.75" hidden="false" customHeight="false" outlineLevel="0" collapsed="false">
      <c r="C281" s="230"/>
      <c r="L281" s="160"/>
      <c r="N281" s="146"/>
      <c r="P281" s="0"/>
      <c r="Q281" s="0"/>
      <c r="AK281" s="204"/>
      <c r="AL281" s="204"/>
      <c r="AM281" s="204"/>
      <c r="AN281" s="204"/>
      <c r="AO281" s="228"/>
      <c r="AP281" s="228"/>
      <c r="AQ281" s="228"/>
      <c r="AR281" s="228"/>
      <c r="AS281" s="228"/>
      <c r="AT281" s="228"/>
      <c r="AU281" s="228"/>
      <c r="AV281" s="228"/>
      <c r="AW281" s="239"/>
      <c r="AX281" s="240"/>
      <c r="AY281" s="0"/>
      <c r="AZ281" s="230"/>
      <c r="BA281" s="230"/>
      <c r="BB281" s="0"/>
      <c r="BC281" s="0"/>
      <c r="BD281" s="0"/>
      <c r="BE281" s="0"/>
      <c r="BF281" s="0"/>
      <c r="BG281" s="0"/>
      <c r="BH281" s="0"/>
      <c r="BI281" s="0"/>
      <c r="BJ281" s="0"/>
    </row>
    <row r="282" s="120" customFormat="true" ht="12.75" hidden="false" customHeight="false" outlineLevel="0" collapsed="false">
      <c r="C282" s="230"/>
      <c r="L282" s="160"/>
      <c r="N282" s="146"/>
      <c r="P282" s="0"/>
      <c r="Q282" s="0"/>
      <c r="AK282" s="204"/>
      <c r="AL282" s="204"/>
      <c r="AM282" s="204"/>
      <c r="AN282" s="204"/>
      <c r="AO282" s="228"/>
      <c r="AP282" s="228"/>
      <c r="AQ282" s="228"/>
      <c r="AR282" s="228"/>
      <c r="AS282" s="228"/>
      <c r="AT282" s="228"/>
      <c r="AU282" s="228"/>
      <c r="AV282" s="228"/>
      <c r="AW282" s="239"/>
      <c r="AX282" s="240"/>
      <c r="AY282" s="0"/>
      <c r="AZ282" s="230"/>
      <c r="BA282" s="230"/>
      <c r="BB282" s="0"/>
      <c r="BC282" s="0"/>
      <c r="BD282" s="0"/>
      <c r="BE282" s="0"/>
      <c r="BF282" s="0"/>
      <c r="BG282" s="0"/>
      <c r="BH282" s="0"/>
      <c r="BI282" s="0"/>
      <c r="BJ282" s="0"/>
    </row>
    <row r="283" s="120" customFormat="true" ht="12.75" hidden="false" customHeight="false" outlineLevel="0" collapsed="false">
      <c r="C283" s="230"/>
      <c r="L283" s="160"/>
      <c r="N283" s="146"/>
      <c r="P283" s="0"/>
      <c r="Q283" s="0"/>
      <c r="AK283" s="204"/>
      <c r="AL283" s="204"/>
      <c r="AM283" s="204"/>
      <c r="AN283" s="204"/>
      <c r="AO283" s="228"/>
      <c r="AP283" s="228"/>
      <c r="AQ283" s="228"/>
      <c r="AR283" s="228"/>
      <c r="AS283" s="228"/>
      <c r="AT283" s="228"/>
      <c r="AU283" s="228"/>
      <c r="AV283" s="228"/>
      <c r="AW283" s="239"/>
      <c r="AX283" s="240"/>
      <c r="AY283" s="0"/>
      <c r="AZ283" s="230"/>
      <c r="BA283" s="230"/>
      <c r="BB283" s="0"/>
      <c r="BC283" s="0"/>
      <c r="BD283" s="0"/>
      <c r="BE283" s="0"/>
      <c r="BF283" s="0"/>
      <c r="BG283" s="0"/>
      <c r="BH283" s="0"/>
      <c r="BI283" s="0"/>
      <c r="BJ283" s="0"/>
    </row>
    <row r="284" customFormat="false" ht="12.75" hidden="false" customHeight="false" outlineLevel="0" collapsed="false">
      <c r="C284" s="230"/>
      <c r="L284" s="160"/>
      <c r="N284" s="146"/>
      <c r="R284" s="120"/>
      <c r="S284" s="120"/>
      <c r="T284" s="120"/>
      <c r="U284" s="120"/>
      <c r="V284" s="120"/>
      <c r="W284" s="120"/>
      <c r="X284" s="120"/>
      <c r="Y284" s="120"/>
      <c r="Z284" s="120"/>
      <c r="AA284" s="120"/>
      <c r="AB284" s="120"/>
      <c r="AC284" s="120"/>
      <c r="AD284" s="120"/>
      <c r="AE284" s="120"/>
      <c r="AF284" s="120"/>
      <c r="AG284" s="120"/>
      <c r="AH284" s="120"/>
      <c r="AI284" s="120"/>
      <c r="AJ284" s="120"/>
      <c r="AO284" s="228"/>
      <c r="AP284" s="228"/>
      <c r="AQ284" s="228"/>
      <c r="AR284" s="228"/>
      <c r="AS284" s="228"/>
      <c r="AT284" s="228"/>
      <c r="AU284" s="228"/>
      <c r="AV284" s="228"/>
      <c r="AW284" s="239"/>
      <c r="AX284" s="240"/>
    </row>
    <row r="285" customFormat="false" ht="12.75" hidden="false" customHeight="false" outlineLevel="0" collapsed="false">
      <c r="C285" s="230"/>
      <c r="L285" s="160"/>
      <c r="N285" s="146"/>
      <c r="R285" s="120"/>
      <c r="S285" s="120"/>
      <c r="T285" s="120"/>
      <c r="U285" s="120"/>
      <c r="V285" s="120"/>
      <c r="W285" s="120"/>
      <c r="X285" s="120"/>
      <c r="Y285" s="120"/>
      <c r="Z285" s="120"/>
      <c r="AA285" s="120"/>
      <c r="AB285" s="120"/>
      <c r="AC285" s="120"/>
      <c r="AD285" s="120"/>
      <c r="AE285" s="120"/>
      <c r="AF285" s="120"/>
      <c r="AG285" s="120"/>
      <c r="AH285" s="120"/>
      <c r="AI285" s="120"/>
      <c r="AJ285" s="120"/>
      <c r="AO285" s="228"/>
      <c r="AP285" s="228"/>
      <c r="AQ285" s="228"/>
      <c r="AR285" s="228"/>
      <c r="AS285" s="228"/>
      <c r="AT285" s="228"/>
      <c r="AU285" s="228"/>
      <c r="AV285" s="228"/>
      <c r="AW285" s="239"/>
      <c r="AX285" s="240"/>
    </row>
    <row r="286" customFormat="false" ht="12.75" hidden="false" customHeight="false" outlineLevel="0" collapsed="false">
      <c r="C286" s="230"/>
      <c r="L286" s="160"/>
      <c r="N286" s="146"/>
      <c r="R286" s="120"/>
      <c r="S286" s="120"/>
      <c r="T286" s="120"/>
      <c r="U286" s="120"/>
      <c r="V286" s="120"/>
      <c r="W286" s="120"/>
      <c r="X286" s="120"/>
      <c r="Y286" s="120"/>
      <c r="Z286" s="120"/>
      <c r="AA286" s="120"/>
      <c r="AB286" s="120"/>
      <c r="AC286" s="120"/>
      <c r="AD286" s="120"/>
      <c r="AE286" s="120"/>
      <c r="AF286" s="120"/>
      <c r="AG286" s="120"/>
      <c r="AH286" s="120"/>
      <c r="AI286" s="120"/>
      <c r="AJ286" s="120"/>
      <c r="AO286" s="228"/>
      <c r="AP286" s="228"/>
      <c r="AQ286" s="228"/>
      <c r="AR286" s="228"/>
      <c r="AS286" s="228"/>
      <c r="AT286" s="228"/>
      <c r="AU286" s="228"/>
      <c r="AV286" s="228"/>
      <c r="AW286" s="239"/>
      <c r="AX286" s="240"/>
    </row>
    <row r="287" customFormat="false" ht="12.75" hidden="false" customHeight="false" outlineLevel="0" collapsed="false">
      <c r="C287" s="230"/>
      <c r="L287" s="160"/>
      <c r="N287" s="146"/>
      <c r="R287" s="120"/>
      <c r="S287" s="120"/>
      <c r="T287" s="120"/>
      <c r="U287" s="120"/>
      <c r="V287" s="120"/>
      <c r="W287" s="120"/>
      <c r="X287" s="120"/>
      <c r="Y287" s="120"/>
      <c r="Z287" s="120"/>
      <c r="AA287" s="120"/>
      <c r="AB287" s="120"/>
      <c r="AC287" s="120"/>
      <c r="AD287" s="120"/>
      <c r="AE287" s="120"/>
      <c r="AF287" s="120"/>
      <c r="AG287" s="120"/>
      <c r="AH287" s="120"/>
      <c r="AI287" s="120"/>
      <c r="AJ287" s="120"/>
      <c r="AO287" s="228"/>
      <c r="AP287" s="228"/>
      <c r="AQ287" s="228"/>
      <c r="AR287" s="228"/>
      <c r="AS287" s="228"/>
      <c r="AT287" s="228"/>
      <c r="AU287" s="228"/>
      <c r="AV287" s="228"/>
      <c r="AW287" s="239"/>
      <c r="AX287" s="240"/>
    </row>
    <row r="288" s="120" customFormat="true" ht="12.75" hidden="false" customHeight="false" outlineLevel="0" collapsed="false">
      <c r="C288" s="230"/>
      <c r="L288" s="160"/>
      <c r="N288" s="146"/>
      <c r="P288" s="0"/>
      <c r="Q288" s="0"/>
      <c r="AK288" s="204"/>
      <c r="AL288" s="204"/>
      <c r="AM288" s="204"/>
      <c r="AN288" s="204"/>
      <c r="AO288" s="228"/>
      <c r="AP288" s="228"/>
      <c r="AQ288" s="228"/>
      <c r="AR288" s="228"/>
      <c r="AS288" s="228"/>
      <c r="AT288" s="228"/>
      <c r="AU288" s="228"/>
      <c r="AV288" s="228"/>
      <c r="AW288" s="239"/>
      <c r="AX288" s="240"/>
      <c r="AY288" s="0"/>
      <c r="AZ288" s="230"/>
      <c r="BA288" s="230"/>
      <c r="BB288" s="0"/>
      <c r="BC288" s="0"/>
      <c r="BD288" s="0"/>
      <c r="BE288" s="0"/>
      <c r="BF288" s="0"/>
      <c r="BG288" s="0"/>
      <c r="BH288" s="0"/>
      <c r="BI288" s="0"/>
      <c r="BJ288" s="0"/>
    </row>
    <row r="289" customFormat="false" ht="12.75" hidden="false" customHeight="false" outlineLevel="0" collapsed="false">
      <c r="C289" s="230"/>
      <c r="L289" s="160"/>
      <c r="N289" s="146"/>
      <c r="R289" s="120"/>
      <c r="S289" s="120"/>
      <c r="T289" s="120"/>
      <c r="U289" s="120"/>
      <c r="V289" s="120"/>
      <c r="W289" s="120"/>
      <c r="X289" s="120"/>
      <c r="Y289" s="120"/>
      <c r="Z289" s="120"/>
      <c r="AA289" s="120"/>
      <c r="AB289" s="120"/>
      <c r="AC289" s="120"/>
      <c r="AD289" s="120"/>
      <c r="AE289" s="120"/>
      <c r="AF289" s="120"/>
      <c r="AG289" s="120"/>
      <c r="AH289" s="120"/>
      <c r="AI289" s="120"/>
      <c r="AJ289" s="120"/>
      <c r="AO289" s="228"/>
      <c r="AP289" s="228"/>
      <c r="AQ289" s="228"/>
      <c r="AR289" s="228"/>
      <c r="AS289" s="228"/>
      <c r="AT289" s="228"/>
      <c r="AU289" s="228"/>
      <c r="AV289" s="228"/>
      <c r="AW289" s="239"/>
      <c r="AX289" s="240"/>
    </row>
    <row r="290" s="120" customFormat="true" ht="12.75" hidden="false" customHeight="false" outlineLevel="0" collapsed="false">
      <c r="C290" s="230"/>
      <c r="L290" s="160"/>
      <c r="N290" s="146"/>
      <c r="P290" s="0"/>
      <c r="Q290" s="0"/>
      <c r="AK290" s="204"/>
      <c r="AL290" s="204"/>
      <c r="AM290" s="204"/>
      <c r="AN290" s="204"/>
      <c r="AO290" s="228"/>
      <c r="AP290" s="228"/>
      <c r="AQ290" s="228"/>
      <c r="AR290" s="228"/>
      <c r="AS290" s="228"/>
      <c r="AT290" s="228"/>
      <c r="AU290" s="228"/>
      <c r="AV290" s="228"/>
      <c r="AW290" s="239"/>
      <c r="AX290" s="240"/>
      <c r="AY290" s="0"/>
      <c r="AZ290" s="230"/>
      <c r="BA290" s="230"/>
      <c r="BB290" s="0"/>
      <c r="BC290" s="0"/>
      <c r="BD290" s="0"/>
      <c r="BE290" s="0"/>
      <c r="BF290" s="0"/>
      <c r="BG290" s="0"/>
      <c r="BH290" s="0"/>
      <c r="BI290" s="0"/>
      <c r="BJ290" s="0"/>
    </row>
    <row r="291" customFormat="false" ht="12.75" hidden="false" customHeight="false" outlineLevel="0" collapsed="false">
      <c r="C291" s="230"/>
      <c r="L291" s="160"/>
      <c r="N291" s="146"/>
      <c r="R291" s="120"/>
      <c r="S291" s="120"/>
      <c r="T291" s="120"/>
      <c r="U291" s="120"/>
      <c r="V291" s="120"/>
      <c r="W291" s="120"/>
      <c r="X291" s="120"/>
      <c r="Y291" s="120"/>
      <c r="Z291" s="120"/>
      <c r="AA291" s="120"/>
      <c r="AB291" s="120"/>
      <c r="AC291" s="120"/>
      <c r="AD291" s="120"/>
      <c r="AE291" s="120"/>
      <c r="AF291" s="120"/>
      <c r="AG291" s="120"/>
      <c r="AH291" s="120"/>
      <c r="AI291" s="120"/>
      <c r="AJ291" s="120"/>
      <c r="AO291" s="228"/>
      <c r="AP291" s="228"/>
      <c r="AQ291" s="228"/>
      <c r="AR291" s="228"/>
      <c r="AS291" s="228"/>
      <c r="AT291" s="228"/>
      <c r="AU291" s="228"/>
      <c r="AV291" s="228"/>
      <c r="AW291" s="239"/>
      <c r="AX291" s="240"/>
    </row>
    <row r="292" customFormat="false" ht="12.75" hidden="false" customHeight="false" outlineLevel="0" collapsed="false">
      <c r="C292" s="230"/>
      <c r="L292" s="160"/>
      <c r="N292" s="146"/>
      <c r="R292" s="120"/>
      <c r="S292" s="120"/>
      <c r="T292" s="120"/>
      <c r="U292" s="120"/>
      <c r="V292" s="120"/>
      <c r="W292" s="120"/>
      <c r="X292" s="120"/>
      <c r="Y292" s="120"/>
      <c r="Z292" s="120"/>
      <c r="AA292" s="120"/>
      <c r="AB292" s="120"/>
      <c r="AC292" s="120"/>
      <c r="AD292" s="120"/>
      <c r="AE292" s="120"/>
      <c r="AF292" s="120"/>
      <c r="AG292" s="120"/>
      <c r="AH292" s="120"/>
      <c r="AI292" s="120"/>
      <c r="AJ292" s="120"/>
      <c r="AO292" s="228"/>
      <c r="AP292" s="228"/>
      <c r="AQ292" s="228"/>
      <c r="AR292" s="228"/>
      <c r="AS292" s="228"/>
      <c r="AT292" s="228"/>
      <c r="AU292" s="228"/>
      <c r="AV292" s="228"/>
      <c r="AW292" s="239"/>
      <c r="AX292" s="240"/>
    </row>
    <row r="293" customFormat="false" ht="12.75" hidden="false" customHeight="false" outlineLevel="0" collapsed="false">
      <c r="C293" s="230"/>
      <c r="L293" s="160"/>
      <c r="N293" s="146"/>
      <c r="R293" s="120"/>
      <c r="S293" s="120"/>
      <c r="T293" s="120"/>
      <c r="U293" s="120"/>
      <c r="V293" s="120"/>
      <c r="W293" s="120"/>
      <c r="X293" s="120"/>
      <c r="Y293" s="120"/>
      <c r="Z293" s="120"/>
      <c r="AA293" s="120"/>
      <c r="AB293" s="120"/>
      <c r="AC293" s="120"/>
      <c r="AD293" s="120"/>
      <c r="AE293" s="120"/>
      <c r="AF293" s="120"/>
      <c r="AG293" s="120"/>
      <c r="AH293" s="120"/>
      <c r="AI293" s="120"/>
      <c r="AJ293" s="120"/>
      <c r="AO293" s="228"/>
      <c r="AP293" s="228"/>
      <c r="AQ293" s="228"/>
      <c r="AR293" s="228"/>
      <c r="AS293" s="228"/>
      <c r="AT293" s="228"/>
      <c r="AU293" s="228"/>
      <c r="AV293" s="228"/>
      <c r="AW293" s="239"/>
      <c r="AX293" s="240"/>
    </row>
    <row r="294" customFormat="false" ht="12.75" hidden="false" customHeight="false" outlineLevel="0" collapsed="false">
      <c r="C294" s="230"/>
      <c r="L294" s="160"/>
      <c r="N294" s="146"/>
      <c r="R294" s="120"/>
      <c r="S294" s="120"/>
      <c r="T294" s="120"/>
      <c r="U294" s="120"/>
      <c r="V294" s="120"/>
      <c r="W294" s="120"/>
      <c r="X294" s="120"/>
      <c r="Y294" s="120"/>
      <c r="Z294" s="120"/>
      <c r="AA294" s="120"/>
      <c r="AB294" s="120"/>
      <c r="AC294" s="120"/>
      <c r="AD294" s="120"/>
      <c r="AE294" s="120"/>
      <c r="AF294" s="120"/>
      <c r="AG294" s="120"/>
      <c r="AH294" s="120"/>
      <c r="AI294" s="120"/>
      <c r="AJ294" s="120"/>
      <c r="AO294" s="228"/>
      <c r="AP294" s="228"/>
      <c r="AQ294" s="228"/>
      <c r="AR294" s="228"/>
      <c r="AS294" s="228"/>
      <c r="AT294" s="228"/>
      <c r="AU294" s="228"/>
      <c r="AV294" s="228"/>
      <c r="AW294" s="239"/>
      <c r="AX294" s="240"/>
    </row>
    <row r="295" s="120" customFormat="true" ht="12.75" hidden="false" customHeight="false" outlineLevel="0" collapsed="false">
      <c r="C295" s="230"/>
      <c r="L295" s="160"/>
      <c r="N295" s="146"/>
      <c r="P295" s="0"/>
      <c r="Q295" s="0"/>
      <c r="AK295" s="204"/>
      <c r="AL295" s="204"/>
      <c r="AM295" s="204"/>
      <c r="AN295" s="204"/>
      <c r="AO295" s="228"/>
      <c r="AP295" s="228"/>
      <c r="AQ295" s="228"/>
      <c r="AR295" s="228"/>
      <c r="AS295" s="228"/>
      <c r="AT295" s="228"/>
      <c r="AU295" s="228"/>
      <c r="AV295" s="228"/>
      <c r="AW295" s="239"/>
      <c r="AX295" s="240"/>
      <c r="AY295" s="0"/>
      <c r="AZ295" s="230"/>
      <c r="BA295" s="230"/>
      <c r="BB295" s="0"/>
      <c r="BC295" s="0"/>
      <c r="BD295" s="0"/>
      <c r="BE295" s="0"/>
      <c r="BF295" s="0"/>
      <c r="BG295" s="0"/>
      <c r="BH295" s="0"/>
      <c r="BI295" s="0"/>
      <c r="BJ295" s="0"/>
    </row>
    <row r="296" s="120" customFormat="true" ht="12.75" hidden="false" customHeight="false" outlineLevel="0" collapsed="false">
      <c r="C296" s="230"/>
      <c r="L296" s="160"/>
      <c r="N296" s="146"/>
      <c r="P296" s="0"/>
      <c r="Q296" s="0"/>
      <c r="AK296" s="204"/>
      <c r="AL296" s="204"/>
      <c r="AM296" s="204"/>
      <c r="AN296" s="204"/>
      <c r="AO296" s="228"/>
      <c r="AP296" s="228"/>
      <c r="AQ296" s="228"/>
      <c r="AR296" s="228"/>
      <c r="AS296" s="228"/>
      <c r="AT296" s="228"/>
      <c r="AU296" s="228"/>
      <c r="AV296" s="228"/>
      <c r="AW296" s="239"/>
      <c r="AX296" s="240"/>
      <c r="AY296" s="0"/>
      <c r="AZ296" s="230"/>
      <c r="BA296" s="230"/>
      <c r="BB296" s="0"/>
      <c r="BC296" s="0"/>
      <c r="BD296" s="0"/>
      <c r="BE296" s="0"/>
      <c r="BF296" s="0"/>
      <c r="BG296" s="0"/>
      <c r="BH296" s="0"/>
      <c r="BI296" s="0"/>
      <c r="BJ296" s="0"/>
    </row>
    <row r="297" s="120" customFormat="true" ht="12.75" hidden="false" customHeight="false" outlineLevel="0" collapsed="false">
      <c r="C297" s="230"/>
      <c r="L297" s="160"/>
      <c r="N297" s="146"/>
      <c r="P297" s="0"/>
      <c r="Q297" s="0"/>
      <c r="AK297" s="204"/>
      <c r="AL297" s="204"/>
      <c r="AM297" s="204"/>
      <c r="AN297" s="204"/>
      <c r="AO297" s="228"/>
      <c r="AP297" s="228"/>
      <c r="AQ297" s="228"/>
      <c r="AR297" s="228"/>
      <c r="AS297" s="228"/>
      <c r="AT297" s="228"/>
      <c r="AU297" s="228"/>
      <c r="AV297" s="228"/>
      <c r="AW297" s="239"/>
      <c r="AX297" s="240"/>
      <c r="AY297" s="0"/>
      <c r="AZ297" s="230"/>
      <c r="BA297" s="230"/>
      <c r="BB297" s="0"/>
      <c r="BC297" s="0"/>
      <c r="BD297" s="0"/>
      <c r="BE297" s="0"/>
      <c r="BF297" s="0"/>
      <c r="BG297" s="0"/>
      <c r="BH297" s="0"/>
      <c r="BI297" s="0"/>
      <c r="BJ297" s="0"/>
    </row>
    <row r="298" customFormat="false" ht="12.75" hidden="false" customHeight="false" outlineLevel="0" collapsed="false">
      <c r="C298" s="230"/>
      <c r="L298" s="160"/>
      <c r="N298" s="146"/>
      <c r="R298" s="120"/>
      <c r="S298" s="120"/>
      <c r="T298" s="120"/>
      <c r="U298" s="120"/>
      <c r="V298" s="120"/>
      <c r="W298" s="120"/>
      <c r="X298" s="120"/>
      <c r="Y298" s="120"/>
      <c r="Z298" s="120"/>
      <c r="AA298" s="120"/>
      <c r="AB298" s="120"/>
      <c r="AC298" s="120"/>
      <c r="AD298" s="120"/>
      <c r="AE298" s="120"/>
      <c r="AF298" s="120"/>
      <c r="AG298" s="120"/>
      <c r="AH298" s="120"/>
      <c r="AI298" s="120"/>
      <c r="AJ298" s="120"/>
      <c r="AO298" s="228"/>
      <c r="AP298" s="228"/>
      <c r="AQ298" s="228"/>
      <c r="AR298" s="228"/>
      <c r="AS298" s="228"/>
      <c r="AT298" s="228"/>
      <c r="AU298" s="228"/>
      <c r="AV298" s="228"/>
      <c r="AW298" s="239"/>
      <c r="AX298" s="240"/>
    </row>
    <row r="299" customFormat="false" ht="12.75" hidden="false" customHeight="false" outlineLevel="0" collapsed="false">
      <c r="C299" s="230"/>
      <c r="L299" s="160"/>
      <c r="N299" s="146"/>
      <c r="R299" s="120"/>
      <c r="S299" s="120"/>
      <c r="T299" s="120"/>
      <c r="U299" s="120"/>
      <c r="V299" s="120"/>
      <c r="W299" s="120"/>
      <c r="X299" s="120"/>
      <c r="Y299" s="120"/>
      <c r="Z299" s="120"/>
      <c r="AA299" s="120"/>
      <c r="AB299" s="120"/>
      <c r="AC299" s="120"/>
      <c r="AD299" s="120"/>
      <c r="AE299" s="120"/>
      <c r="AF299" s="120"/>
      <c r="AG299" s="120"/>
      <c r="AH299" s="120"/>
      <c r="AI299" s="120"/>
      <c r="AJ299" s="120"/>
      <c r="AO299" s="228"/>
      <c r="AP299" s="228"/>
      <c r="AQ299" s="228"/>
      <c r="AR299" s="228"/>
      <c r="AS299" s="228"/>
      <c r="AT299" s="228"/>
      <c r="AU299" s="228"/>
      <c r="AV299" s="228"/>
      <c r="AW299" s="239"/>
      <c r="AX299" s="240"/>
    </row>
    <row r="300" customFormat="false" ht="12.75" hidden="false" customHeight="false" outlineLevel="0" collapsed="false">
      <c r="C300" s="230"/>
      <c r="L300" s="160"/>
      <c r="N300" s="146"/>
      <c r="R300" s="120"/>
      <c r="S300" s="120"/>
      <c r="T300" s="120"/>
      <c r="U300" s="120"/>
      <c r="V300" s="120"/>
      <c r="W300" s="120"/>
      <c r="X300" s="120"/>
      <c r="Y300" s="120"/>
      <c r="Z300" s="120"/>
      <c r="AA300" s="120"/>
      <c r="AB300" s="120"/>
      <c r="AC300" s="120"/>
      <c r="AD300" s="120"/>
      <c r="AE300" s="120"/>
      <c r="AF300" s="120"/>
      <c r="AG300" s="120"/>
      <c r="AH300" s="120"/>
      <c r="AI300" s="120"/>
      <c r="AJ300" s="120"/>
      <c r="AO300" s="228"/>
      <c r="AP300" s="228"/>
      <c r="AQ300" s="228"/>
      <c r="AR300" s="228"/>
      <c r="AS300" s="228"/>
      <c r="AT300" s="228"/>
      <c r="AU300" s="228"/>
      <c r="AV300" s="228"/>
      <c r="AW300" s="239"/>
      <c r="AX300" s="240"/>
    </row>
    <row r="301" s="120" customFormat="true" ht="12.75" hidden="false" customHeight="false" outlineLevel="0" collapsed="false">
      <c r="C301" s="230"/>
      <c r="L301" s="160"/>
      <c r="N301" s="146"/>
      <c r="P301" s="0"/>
      <c r="Q301" s="0"/>
      <c r="AK301" s="204"/>
      <c r="AL301" s="204"/>
      <c r="AM301" s="204"/>
      <c r="AN301" s="204"/>
      <c r="AO301" s="228"/>
      <c r="AP301" s="228"/>
      <c r="AQ301" s="228"/>
      <c r="AR301" s="228"/>
      <c r="AS301" s="228"/>
      <c r="AT301" s="228"/>
      <c r="AU301" s="228"/>
      <c r="AV301" s="228"/>
      <c r="AW301" s="239"/>
      <c r="AX301" s="240"/>
      <c r="AY301" s="0"/>
      <c r="AZ301" s="230"/>
      <c r="BA301" s="230"/>
      <c r="BB301" s="0"/>
      <c r="BC301" s="0"/>
      <c r="BD301" s="0"/>
      <c r="BE301" s="0"/>
      <c r="BF301" s="0"/>
      <c r="BG301" s="0"/>
      <c r="BH301" s="0"/>
      <c r="BI301" s="0"/>
      <c r="BJ301" s="0"/>
    </row>
    <row r="302" customFormat="false" ht="12.75" hidden="false" customHeight="false" outlineLevel="0" collapsed="false">
      <c r="C302" s="230"/>
      <c r="L302" s="160"/>
      <c r="N302" s="146"/>
      <c r="R302" s="120"/>
      <c r="S302" s="120"/>
      <c r="T302" s="120"/>
      <c r="U302" s="120"/>
      <c r="V302" s="120"/>
      <c r="W302" s="120"/>
      <c r="X302" s="120"/>
      <c r="Y302" s="120"/>
      <c r="Z302" s="120"/>
      <c r="AA302" s="120"/>
      <c r="AB302" s="120"/>
      <c r="AC302" s="120"/>
      <c r="AD302" s="120"/>
      <c r="AE302" s="120"/>
      <c r="AF302" s="120"/>
      <c r="AG302" s="120"/>
      <c r="AH302" s="120"/>
      <c r="AI302" s="120"/>
      <c r="AJ302" s="120"/>
      <c r="AO302" s="228"/>
      <c r="AP302" s="228"/>
      <c r="AQ302" s="228"/>
      <c r="AR302" s="228"/>
      <c r="AS302" s="228"/>
      <c r="AT302" s="228"/>
      <c r="AU302" s="228"/>
      <c r="AV302" s="228"/>
      <c r="AW302" s="239"/>
      <c r="AX302" s="240"/>
    </row>
    <row r="303" customFormat="false" ht="12.75" hidden="false" customHeight="false" outlineLevel="0" collapsed="false">
      <c r="C303" s="230"/>
      <c r="L303" s="160"/>
      <c r="N303" s="146"/>
      <c r="R303" s="120"/>
      <c r="S303" s="120"/>
      <c r="T303" s="120"/>
      <c r="U303" s="120"/>
      <c r="V303" s="120"/>
      <c r="W303" s="120"/>
      <c r="X303" s="120"/>
      <c r="Y303" s="120"/>
      <c r="Z303" s="120"/>
      <c r="AA303" s="120"/>
      <c r="AB303" s="120"/>
      <c r="AC303" s="120"/>
      <c r="AD303" s="120"/>
      <c r="AE303" s="120"/>
      <c r="AF303" s="120"/>
      <c r="AG303" s="120"/>
      <c r="AH303" s="120"/>
      <c r="AI303" s="120"/>
      <c r="AJ303" s="120"/>
      <c r="AO303" s="228"/>
      <c r="AP303" s="228"/>
      <c r="AQ303" s="228"/>
      <c r="AR303" s="228"/>
      <c r="AS303" s="228"/>
      <c r="AT303" s="228"/>
      <c r="AU303" s="228"/>
      <c r="AV303" s="228"/>
      <c r="AW303" s="239"/>
      <c r="AX303" s="240"/>
    </row>
    <row r="304" customFormat="false" ht="12.75" hidden="false" customHeight="false" outlineLevel="0" collapsed="false">
      <c r="C304" s="230"/>
      <c r="L304" s="160"/>
      <c r="N304" s="146"/>
      <c r="R304" s="120"/>
      <c r="S304" s="120"/>
      <c r="T304" s="120"/>
      <c r="U304" s="120"/>
      <c r="V304" s="120"/>
      <c r="W304" s="120"/>
      <c r="X304" s="120"/>
      <c r="Y304" s="120"/>
      <c r="Z304" s="120"/>
      <c r="AA304" s="120"/>
      <c r="AB304" s="120"/>
      <c r="AC304" s="120"/>
      <c r="AD304" s="120"/>
      <c r="AE304" s="120"/>
      <c r="AF304" s="120"/>
      <c r="AG304" s="120"/>
      <c r="AH304" s="120"/>
      <c r="AI304" s="120"/>
      <c r="AJ304" s="120"/>
      <c r="AO304" s="228"/>
      <c r="AP304" s="228"/>
      <c r="AQ304" s="228"/>
      <c r="AR304" s="228"/>
      <c r="AS304" s="228"/>
      <c r="AT304" s="228"/>
      <c r="AU304" s="228"/>
      <c r="AV304" s="228"/>
      <c r="AW304" s="239"/>
      <c r="AX304" s="240"/>
    </row>
    <row r="305" customFormat="false" ht="12.75" hidden="false" customHeight="false" outlineLevel="0" collapsed="false">
      <c r="C305" s="230"/>
      <c r="L305" s="160"/>
      <c r="N305" s="146"/>
      <c r="R305" s="120"/>
      <c r="S305" s="120"/>
      <c r="T305" s="120"/>
      <c r="U305" s="120"/>
      <c r="V305" s="120"/>
      <c r="W305" s="120"/>
      <c r="X305" s="120"/>
      <c r="Y305" s="120"/>
      <c r="Z305" s="120"/>
      <c r="AA305" s="120"/>
      <c r="AB305" s="120"/>
      <c r="AC305" s="120"/>
      <c r="AD305" s="120"/>
      <c r="AE305" s="120"/>
      <c r="AF305" s="120"/>
      <c r="AG305" s="120"/>
      <c r="AH305" s="120"/>
      <c r="AI305" s="120"/>
      <c r="AJ305" s="120"/>
      <c r="AO305" s="228"/>
      <c r="AP305" s="228"/>
      <c r="AQ305" s="228"/>
      <c r="AR305" s="228"/>
      <c r="AS305" s="228"/>
      <c r="AT305" s="228"/>
      <c r="AU305" s="228"/>
      <c r="AV305" s="228"/>
      <c r="AW305" s="239"/>
      <c r="AX305" s="240"/>
    </row>
    <row r="306" customFormat="false" ht="12.75" hidden="false" customHeight="false" outlineLevel="0" collapsed="false">
      <c r="C306" s="230"/>
      <c r="L306" s="160"/>
      <c r="N306" s="146"/>
      <c r="R306" s="120"/>
      <c r="S306" s="120"/>
      <c r="T306" s="120"/>
      <c r="U306" s="120"/>
      <c r="V306" s="120"/>
      <c r="W306" s="120"/>
      <c r="X306" s="120"/>
      <c r="Y306" s="120"/>
      <c r="Z306" s="120"/>
      <c r="AA306" s="120"/>
      <c r="AB306" s="120"/>
      <c r="AC306" s="120"/>
      <c r="AD306" s="120"/>
      <c r="AE306" s="120"/>
      <c r="AF306" s="120"/>
      <c r="AG306" s="120"/>
      <c r="AH306" s="120"/>
      <c r="AI306" s="120"/>
      <c r="AJ306" s="120"/>
      <c r="AO306" s="228"/>
      <c r="AP306" s="228"/>
      <c r="AQ306" s="228"/>
      <c r="AR306" s="228"/>
      <c r="AS306" s="228"/>
      <c r="AT306" s="228"/>
      <c r="AU306" s="228"/>
      <c r="AV306" s="228"/>
      <c r="AW306" s="239"/>
      <c r="AX306" s="240"/>
    </row>
    <row r="307" customFormat="false" ht="12.75" hidden="false" customHeight="false" outlineLevel="0" collapsed="false">
      <c r="C307" s="230"/>
      <c r="L307" s="160"/>
      <c r="N307" s="146"/>
      <c r="R307" s="120"/>
      <c r="S307" s="120"/>
      <c r="T307" s="120"/>
      <c r="U307" s="120"/>
      <c r="V307" s="120"/>
      <c r="W307" s="120"/>
      <c r="X307" s="120"/>
      <c r="Y307" s="120"/>
      <c r="Z307" s="120"/>
      <c r="AA307" s="120"/>
      <c r="AB307" s="120"/>
      <c r="AC307" s="120"/>
      <c r="AD307" s="120"/>
      <c r="AE307" s="120"/>
      <c r="AF307" s="120"/>
      <c r="AG307" s="120"/>
      <c r="AH307" s="120"/>
      <c r="AI307" s="120"/>
      <c r="AJ307" s="120"/>
      <c r="AO307" s="228"/>
      <c r="AP307" s="228"/>
      <c r="AQ307" s="228"/>
      <c r="AR307" s="228"/>
      <c r="AS307" s="228"/>
      <c r="AT307" s="228"/>
      <c r="AU307" s="228"/>
      <c r="AV307" s="228"/>
      <c r="AW307" s="239"/>
      <c r="AX307" s="240"/>
    </row>
    <row r="308" customFormat="false" ht="12.75" hidden="false" customHeight="false" outlineLevel="0" collapsed="false">
      <c r="C308" s="230"/>
      <c r="L308" s="160"/>
      <c r="N308" s="146"/>
      <c r="R308" s="120"/>
      <c r="S308" s="120"/>
      <c r="T308" s="120"/>
      <c r="U308" s="120"/>
      <c r="V308" s="120"/>
      <c r="W308" s="120"/>
      <c r="X308" s="120"/>
      <c r="Y308" s="120"/>
      <c r="Z308" s="120"/>
      <c r="AA308" s="120"/>
      <c r="AB308" s="120"/>
      <c r="AC308" s="120"/>
      <c r="AD308" s="120"/>
      <c r="AE308" s="120"/>
      <c r="AF308" s="120"/>
      <c r="AG308" s="120"/>
      <c r="AH308" s="120"/>
      <c r="AI308" s="120"/>
      <c r="AJ308" s="120"/>
      <c r="AO308" s="228"/>
      <c r="AP308" s="228"/>
      <c r="AQ308" s="228"/>
      <c r="AR308" s="228"/>
      <c r="AS308" s="228"/>
      <c r="AT308" s="228"/>
      <c r="AU308" s="228"/>
      <c r="AV308" s="228"/>
      <c r="AW308" s="239"/>
      <c r="AX308" s="240"/>
    </row>
    <row r="309" customFormat="false" ht="12.75" hidden="false" customHeight="false" outlineLevel="0" collapsed="false">
      <c r="C309" s="230"/>
      <c r="L309" s="160"/>
      <c r="N309" s="146"/>
      <c r="R309" s="120"/>
      <c r="S309" s="120"/>
      <c r="T309" s="120"/>
      <c r="U309" s="120"/>
      <c r="V309" s="120"/>
      <c r="W309" s="120"/>
      <c r="X309" s="120"/>
      <c r="Y309" s="120"/>
      <c r="Z309" s="120"/>
      <c r="AA309" s="120"/>
      <c r="AB309" s="120"/>
      <c r="AC309" s="120"/>
      <c r="AD309" s="120"/>
      <c r="AE309" s="120"/>
      <c r="AF309" s="120"/>
      <c r="AG309" s="120"/>
      <c r="AH309" s="120"/>
      <c r="AI309" s="120"/>
      <c r="AJ309" s="120"/>
      <c r="AO309" s="228"/>
      <c r="AP309" s="228"/>
      <c r="AQ309" s="228"/>
      <c r="AR309" s="228"/>
      <c r="AS309" s="228"/>
      <c r="AT309" s="228"/>
      <c r="AU309" s="228"/>
      <c r="AV309" s="228"/>
      <c r="AW309" s="239"/>
      <c r="AX309" s="240"/>
    </row>
    <row r="310" customFormat="false" ht="12.75" hidden="false" customHeight="false" outlineLevel="0" collapsed="false">
      <c r="C310" s="230"/>
      <c r="L310" s="160"/>
      <c r="N310" s="146"/>
      <c r="R310" s="120"/>
      <c r="S310" s="120"/>
      <c r="T310" s="120"/>
      <c r="U310" s="120"/>
      <c r="V310" s="120"/>
      <c r="W310" s="120"/>
      <c r="X310" s="120"/>
      <c r="Y310" s="120"/>
      <c r="Z310" s="120"/>
      <c r="AA310" s="120"/>
      <c r="AB310" s="120"/>
      <c r="AC310" s="120"/>
      <c r="AD310" s="120"/>
      <c r="AE310" s="120"/>
      <c r="AF310" s="120"/>
      <c r="AG310" s="120"/>
      <c r="AH310" s="120"/>
      <c r="AI310" s="120"/>
      <c r="AJ310" s="120"/>
      <c r="AO310" s="228"/>
      <c r="AP310" s="228"/>
      <c r="AQ310" s="228"/>
      <c r="AR310" s="228"/>
      <c r="AS310" s="228"/>
      <c r="AT310" s="228"/>
      <c r="AU310" s="228"/>
      <c r="AV310" s="228"/>
      <c r="AW310" s="239"/>
      <c r="AX310" s="240"/>
    </row>
    <row r="311" customFormat="false" ht="12.75" hidden="false" customHeight="false" outlineLevel="0" collapsed="false">
      <c r="C311" s="230"/>
      <c r="L311" s="160"/>
      <c r="N311" s="146"/>
      <c r="R311" s="120"/>
      <c r="S311" s="120"/>
      <c r="T311" s="120"/>
      <c r="U311" s="120"/>
      <c r="V311" s="120"/>
      <c r="W311" s="120"/>
      <c r="X311" s="120"/>
      <c r="Y311" s="120"/>
      <c r="Z311" s="120"/>
      <c r="AA311" s="120"/>
      <c r="AB311" s="120"/>
      <c r="AC311" s="120"/>
      <c r="AD311" s="120"/>
      <c r="AE311" s="120"/>
      <c r="AF311" s="120"/>
      <c r="AG311" s="120"/>
      <c r="AH311" s="120"/>
      <c r="AI311" s="120"/>
      <c r="AJ311" s="120"/>
      <c r="AO311" s="228"/>
      <c r="AP311" s="228"/>
      <c r="AQ311" s="228"/>
      <c r="AR311" s="228"/>
      <c r="AS311" s="228"/>
      <c r="AT311" s="228"/>
      <c r="AU311" s="228"/>
      <c r="AV311" s="228"/>
      <c r="AW311" s="239"/>
      <c r="AX311" s="240"/>
    </row>
    <row r="312" customFormat="false" ht="12.75" hidden="false" customHeight="false" outlineLevel="0" collapsed="false">
      <c r="C312" s="230"/>
      <c r="L312" s="160"/>
      <c r="N312" s="146"/>
      <c r="R312" s="120"/>
      <c r="S312" s="120"/>
      <c r="T312" s="120"/>
      <c r="U312" s="120"/>
      <c r="V312" s="120"/>
      <c r="W312" s="120"/>
      <c r="X312" s="120"/>
      <c r="Y312" s="120"/>
      <c r="Z312" s="120"/>
      <c r="AA312" s="120"/>
      <c r="AB312" s="120"/>
      <c r="AC312" s="120"/>
      <c r="AD312" s="120"/>
      <c r="AE312" s="120"/>
      <c r="AF312" s="120"/>
      <c r="AG312" s="120"/>
      <c r="AH312" s="120"/>
      <c r="AI312" s="120"/>
      <c r="AJ312" s="120"/>
      <c r="AO312" s="228"/>
      <c r="AP312" s="228"/>
      <c r="AQ312" s="228"/>
      <c r="AR312" s="228"/>
      <c r="AS312" s="228"/>
      <c r="AT312" s="228"/>
      <c r="AU312" s="228"/>
      <c r="AV312" s="228"/>
      <c r="AW312" s="239"/>
      <c r="AX312" s="240"/>
    </row>
    <row r="313" customFormat="false" ht="12.75" hidden="false" customHeight="false" outlineLevel="0" collapsed="false">
      <c r="C313" s="230"/>
      <c r="L313" s="160"/>
      <c r="N313" s="146"/>
      <c r="R313" s="120"/>
      <c r="S313" s="120"/>
      <c r="T313" s="120"/>
      <c r="U313" s="120"/>
      <c r="V313" s="120"/>
      <c r="W313" s="120"/>
      <c r="X313" s="120"/>
      <c r="Y313" s="120"/>
      <c r="Z313" s="120"/>
      <c r="AA313" s="120"/>
      <c r="AB313" s="120"/>
      <c r="AC313" s="120"/>
      <c r="AD313" s="120"/>
      <c r="AE313" s="120"/>
      <c r="AF313" s="120"/>
      <c r="AG313" s="120"/>
      <c r="AH313" s="120"/>
      <c r="AI313" s="120"/>
      <c r="AJ313" s="120"/>
      <c r="AO313" s="228"/>
      <c r="AP313" s="228"/>
      <c r="AQ313" s="228"/>
      <c r="AR313" s="228"/>
      <c r="AS313" s="228"/>
      <c r="AT313" s="228"/>
      <c r="AU313" s="228"/>
      <c r="AV313" s="228"/>
      <c r="AW313" s="239"/>
      <c r="AX313" s="240"/>
    </row>
    <row r="314" customFormat="false" ht="12.75" hidden="false" customHeight="false" outlineLevel="0" collapsed="false">
      <c r="C314" s="230"/>
      <c r="L314" s="160"/>
      <c r="N314" s="146"/>
      <c r="R314" s="120"/>
      <c r="S314" s="120"/>
      <c r="T314" s="120"/>
      <c r="U314" s="120"/>
      <c r="V314" s="120"/>
      <c r="W314" s="120"/>
      <c r="X314" s="120"/>
      <c r="Y314" s="120"/>
      <c r="Z314" s="120"/>
      <c r="AA314" s="120"/>
      <c r="AB314" s="120"/>
      <c r="AC314" s="120"/>
      <c r="AD314" s="120"/>
      <c r="AE314" s="120"/>
      <c r="AF314" s="120"/>
      <c r="AG314" s="120"/>
      <c r="AH314" s="120"/>
      <c r="AI314" s="120"/>
      <c r="AJ314" s="120"/>
      <c r="AO314" s="228"/>
      <c r="AP314" s="228"/>
      <c r="AQ314" s="228"/>
      <c r="AR314" s="228"/>
      <c r="AS314" s="228"/>
      <c r="AT314" s="228"/>
      <c r="AU314" s="228"/>
      <c r="AV314" s="228"/>
      <c r="AW314" s="239"/>
      <c r="AX314" s="240"/>
    </row>
    <row r="315" customFormat="false" ht="12.75" hidden="false" customHeight="false" outlineLevel="0" collapsed="false">
      <c r="C315" s="230"/>
      <c r="L315" s="160"/>
      <c r="N315" s="146"/>
      <c r="R315" s="120"/>
      <c r="S315" s="120"/>
      <c r="T315" s="120"/>
      <c r="U315" s="120"/>
      <c r="V315" s="120"/>
      <c r="W315" s="120"/>
      <c r="X315" s="120"/>
      <c r="Y315" s="120"/>
      <c r="Z315" s="120"/>
      <c r="AA315" s="120"/>
      <c r="AB315" s="120"/>
      <c r="AC315" s="120"/>
      <c r="AD315" s="120"/>
      <c r="AE315" s="120"/>
      <c r="AF315" s="120"/>
      <c r="AG315" s="120"/>
      <c r="AH315" s="120"/>
      <c r="AI315" s="120"/>
      <c r="AJ315" s="120"/>
      <c r="AO315" s="228"/>
      <c r="AP315" s="228"/>
      <c r="AQ315" s="228"/>
      <c r="AR315" s="228"/>
      <c r="AS315" s="228"/>
      <c r="AT315" s="228"/>
      <c r="AU315" s="228"/>
      <c r="AV315" s="228"/>
      <c r="AW315" s="239"/>
      <c r="AX315" s="240"/>
    </row>
    <row r="316" customFormat="false" ht="12.75" hidden="false" customHeight="false" outlineLevel="0" collapsed="false">
      <c r="C316" s="230"/>
      <c r="L316" s="160"/>
      <c r="N316" s="146"/>
      <c r="R316" s="120"/>
      <c r="S316" s="120"/>
      <c r="T316" s="120"/>
      <c r="U316" s="120"/>
      <c r="V316" s="120"/>
      <c r="W316" s="120"/>
      <c r="X316" s="120"/>
      <c r="Y316" s="120"/>
      <c r="Z316" s="120"/>
      <c r="AA316" s="120"/>
      <c r="AB316" s="120"/>
      <c r="AC316" s="120"/>
      <c r="AD316" s="120"/>
      <c r="AE316" s="120"/>
      <c r="AF316" s="120"/>
      <c r="AG316" s="120"/>
      <c r="AH316" s="120"/>
      <c r="AI316" s="120"/>
      <c r="AJ316" s="120"/>
      <c r="AO316" s="228"/>
      <c r="AP316" s="228"/>
      <c r="AQ316" s="228"/>
      <c r="AR316" s="228"/>
      <c r="AS316" s="228"/>
      <c r="AT316" s="228"/>
      <c r="AU316" s="228"/>
      <c r="AV316" s="228"/>
      <c r="AW316" s="239"/>
      <c r="AX316" s="240"/>
    </row>
    <row r="317" customFormat="false" ht="12.75" hidden="false" customHeight="false" outlineLevel="0" collapsed="false">
      <c r="C317" s="230"/>
      <c r="L317" s="160"/>
      <c r="N317" s="146"/>
      <c r="R317" s="120"/>
      <c r="S317" s="120"/>
      <c r="T317" s="120"/>
      <c r="U317" s="120"/>
      <c r="V317" s="120"/>
      <c r="W317" s="120"/>
      <c r="X317" s="120"/>
      <c r="Y317" s="120"/>
      <c r="Z317" s="120"/>
      <c r="AA317" s="120"/>
      <c r="AB317" s="120"/>
      <c r="AC317" s="120"/>
      <c r="AD317" s="120"/>
      <c r="AE317" s="120"/>
      <c r="AF317" s="120"/>
      <c r="AG317" s="120"/>
      <c r="AH317" s="120"/>
      <c r="AI317" s="120"/>
      <c r="AJ317" s="120"/>
      <c r="AO317" s="228"/>
      <c r="AP317" s="228"/>
      <c r="AQ317" s="228"/>
      <c r="AR317" s="228"/>
      <c r="AS317" s="228"/>
      <c r="AT317" s="228"/>
      <c r="AU317" s="228"/>
      <c r="AV317" s="228"/>
      <c r="AW317" s="239"/>
      <c r="AX317" s="240"/>
    </row>
    <row r="318" customFormat="false" ht="12.75" hidden="false" customHeight="false" outlineLevel="0" collapsed="false">
      <c r="C318" s="230"/>
      <c r="L318" s="160"/>
      <c r="N318" s="146"/>
      <c r="R318" s="120"/>
      <c r="S318" s="120"/>
      <c r="T318" s="120"/>
      <c r="U318" s="120"/>
      <c r="V318" s="120"/>
      <c r="W318" s="120"/>
      <c r="X318" s="120"/>
      <c r="Y318" s="120"/>
      <c r="Z318" s="120"/>
      <c r="AA318" s="120"/>
      <c r="AB318" s="120"/>
      <c r="AC318" s="120"/>
      <c r="AD318" s="120"/>
      <c r="AE318" s="120"/>
      <c r="AF318" s="120"/>
      <c r="AG318" s="120"/>
      <c r="AH318" s="120"/>
      <c r="AI318" s="120"/>
      <c r="AJ318" s="120"/>
      <c r="AO318" s="228"/>
      <c r="AP318" s="228"/>
      <c r="AQ318" s="228"/>
      <c r="AR318" s="228"/>
      <c r="AS318" s="228"/>
      <c r="AT318" s="228"/>
      <c r="AU318" s="228"/>
      <c r="AV318" s="228"/>
      <c r="AW318" s="239"/>
      <c r="AX318" s="240"/>
    </row>
    <row r="319" customFormat="false" ht="12.75" hidden="false" customHeight="false" outlineLevel="0" collapsed="false">
      <c r="C319" s="230"/>
      <c r="L319" s="160"/>
      <c r="N319" s="146"/>
      <c r="R319" s="120"/>
      <c r="S319" s="120"/>
      <c r="T319" s="120"/>
      <c r="U319" s="120"/>
      <c r="V319" s="120"/>
      <c r="W319" s="120"/>
      <c r="X319" s="120"/>
      <c r="Y319" s="120"/>
      <c r="Z319" s="120"/>
      <c r="AA319" s="120"/>
      <c r="AB319" s="120"/>
      <c r="AC319" s="120"/>
      <c r="AD319" s="120"/>
      <c r="AE319" s="120"/>
      <c r="AF319" s="120"/>
      <c r="AG319" s="120"/>
      <c r="AH319" s="120"/>
      <c r="AI319" s="120"/>
      <c r="AJ319" s="120"/>
      <c r="AO319" s="228"/>
      <c r="AP319" s="228"/>
      <c r="AQ319" s="228"/>
      <c r="AR319" s="228"/>
      <c r="AS319" s="228"/>
      <c r="AT319" s="228"/>
      <c r="AU319" s="228"/>
      <c r="AV319" s="228"/>
      <c r="AW319" s="239"/>
      <c r="AX319" s="240"/>
    </row>
    <row r="320" customFormat="false" ht="12.75" hidden="false" customHeight="false" outlineLevel="0" collapsed="false">
      <c r="C320" s="230"/>
      <c r="L320" s="160"/>
      <c r="N320" s="146"/>
      <c r="R320" s="120"/>
      <c r="S320" s="120"/>
      <c r="T320" s="120"/>
      <c r="U320" s="120"/>
      <c r="V320" s="120"/>
      <c r="W320" s="120"/>
      <c r="X320" s="120"/>
      <c r="Y320" s="120"/>
      <c r="Z320" s="120"/>
      <c r="AA320" s="120"/>
      <c r="AB320" s="120"/>
      <c r="AC320" s="120"/>
      <c r="AD320" s="120"/>
      <c r="AE320" s="120"/>
      <c r="AF320" s="120"/>
      <c r="AG320" s="120"/>
      <c r="AH320" s="120"/>
      <c r="AI320" s="120"/>
      <c r="AJ320" s="120"/>
      <c r="AO320" s="228"/>
      <c r="AP320" s="228"/>
      <c r="AQ320" s="228"/>
      <c r="AR320" s="228"/>
      <c r="AS320" s="228"/>
      <c r="AT320" s="228"/>
      <c r="AU320" s="228"/>
      <c r="AV320" s="228"/>
      <c r="AW320" s="239"/>
      <c r="AX320" s="240"/>
    </row>
    <row r="321" customFormat="false" ht="12.75" hidden="false" customHeight="false" outlineLevel="0" collapsed="false">
      <c r="C321" s="230"/>
      <c r="L321" s="160"/>
      <c r="N321" s="146"/>
      <c r="R321" s="120"/>
      <c r="S321" s="120"/>
      <c r="T321" s="120"/>
      <c r="U321" s="120"/>
      <c r="V321" s="120"/>
      <c r="W321" s="120"/>
      <c r="X321" s="120"/>
      <c r="Y321" s="120"/>
      <c r="Z321" s="120"/>
      <c r="AA321" s="120"/>
      <c r="AB321" s="120"/>
      <c r="AC321" s="120"/>
      <c r="AD321" s="120"/>
      <c r="AE321" s="120"/>
      <c r="AF321" s="120"/>
      <c r="AG321" s="120"/>
      <c r="AH321" s="120"/>
      <c r="AI321" s="120"/>
      <c r="AJ321" s="120"/>
      <c r="AO321" s="228"/>
      <c r="AP321" s="228"/>
      <c r="AQ321" s="228"/>
      <c r="AR321" s="228"/>
      <c r="AS321" s="228"/>
      <c r="AT321" s="228"/>
      <c r="AU321" s="228"/>
      <c r="AV321" s="228"/>
      <c r="AW321" s="239"/>
      <c r="AX321" s="240"/>
    </row>
    <row r="322" s="120" customFormat="true" ht="12.75" hidden="false" customHeight="false" outlineLevel="0" collapsed="false">
      <c r="C322" s="230"/>
      <c r="L322" s="160"/>
      <c r="N322" s="146"/>
      <c r="P322" s="0"/>
      <c r="Q322" s="0"/>
      <c r="AK322" s="204"/>
      <c r="AL322" s="204"/>
      <c r="AM322" s="204"/>
      <c r="AN322" s="204"/>
      <c r="AO322" s="228"/>
      <c r="AP322" s="228"/>
      <c r="AQ322" s="228"/>
      <c r="AR322" s="228"/>
      <c r="AS322" s="228"/>
      <c r="AT322" s="228"/>
      <c r="AU322" s="228"/>
      <c r="AV322" s="228"/>
      <c r="AW322" s="239"/>
      <c r="AX322" s="240"/>
      <c r="AY322" s="0"/>
      <c r="AZ322" s="230"/>
      <c r="BA322" s="230"/>
      <c r="BB322" s="0"/>
      <c r="BC322" s="0"/>
      <c r="BD322" s="0"/>
      <c r="BE322" s="0"/>
      <c r="BF322" s="0"/>
      <c r="BG322" s="0"/>
      <c r="BH322" s="0"/>
      <c r="BI322" s="0"/>
      <c r="BJ322" s="0"/>
    </row>
    <row r="323" customFormat="false" ht="12.75" hidden="false" customHeight="false" outlineLevel="0" collapsed="false">
      <c r="C323" s="230"/>
      <c r="L323" s="160"/>
      <c r="N323" s="146"/>
      <c r="R323" s="120"/>
      <c r="S323" s="120"/>
      <c r="T323" s="120"/>
      <c r="U323" s="120"/>
      <c r="V323" s="120"/>
      <c r="W323" s="120"/>
      <c r="X323" s="120"/>
      <c r="Y323" s="120"/>
      <c r="Z323" s="120"/>
      <c r="AA323" s="120"/>
      <c r="AB323" s="120"/>
      <c r="AC323" s="120"/>
      <c r="AD323" s="120"/>
      <c r="AE323" s="120"/>
      <c r="AF323" s="120"/>
      <c r="AG323" s="120"/>
      <c r="AH323" s="120"/>
      <c r="AI323" s="120"/>
      <c r="AJ323" s="120"/>
      <c r="AO323" s="228"/>
      <c r="AP323" s="228"/>
      <c r="AQ323" s="228"/>
      <c r="AR323" s="228"/>
      <c r="AS323" s="228"/>
      <c r="AT323" s="228"/>
      <c r="AU323" s="228"/>
      <c r="AV323" s="228"/>
      <c r="AW323" s="239"/>
      <c r="AX323" s="240"/>
    </row>
    <row r="324" customFormat="false" ht="12.75" hidden="false" customHeight="false" outlineLevel="0" collapsed="false">
      <c r="C324" s="230"/>
      <c r="L324" s="160"/>
      <c r="N324" s="146"/>
      <c r="R324" s="120"/>
      <c r="S324" s="120"/>
      <c r="T324" s="120"/>
      <c r="U324" s="120"/>
      <c r="V324" s="120"/>
      <c r="W324" s="120"/>
      <c r="X324" s="120"/>
      <c r="Y324" s="120"/>
      <c r="Z324" s="120"/>
      <c r="AA324" s="120"/>
      <c r="AB324" s="120"/>
      <c r="AC324" s="120"/>
      <c r="AD324" s="120"/>
      <c r="AE324" s="120"/>
      <c r="AF324" s="120"/>
      <c r="AG324" s="120"/>
      <c r="AH324" s="120"/>
      <c r="AI324" s="120"/>
      <c r="AJ324" s="120"/>
      <c r="AO324" s="228"/>
      <c r="AP324" s="228"/>
      <c r="AQ324" s="228"/>
      <c r="AR324" s="228"/>
      <c r="AS324" s="228"/>
      <c r="AT324" s="228"/>
      <c r="AU324" s="228"/>
      <c r="AV324" s="228"/>
      <c r="AW324" s="239"/>
      <c r="AX324" s="240"/>
    </row>
    <row r="325" customFormat="false" ht="12.75" hidden="false" customHeight="false" outlineLevel="0" collapsed="false">
      <c r="C325" s="230"/>
      <c r="L325" s="160"/>
      <c r="N325" s="146"/>
      <c r="R325" s="120"/>
      <c r="S325" s="120"/>
      <c r="T325" s="120"/>
      <c r="U325" s="120"/>
      <c r="V325" s="120"/>
      <c r="W325" s="120"/>
      <c r="X325" s="120"/>
      <c r="Y325" s="120"/>
      <c r="Z325" s="120"/>
      <c r="AA325" s="120"/>
      <c r="AB325" s="120"/>
      <c r="AC325" s="120"/>
      <c r="AD325" s="120"/>
      <c r="AE325" s="120"/>
      <c r="AF325" s="120"/>
      <c r="AG325" s="120"/>
      <c r="AH325" s="120"/>
      <c r="AI325" s="120"/>
      <c r="AJ325" s="120"/>
      <c r="AO325" s="228"/>
      <c r="AP325" s="228"/>
      <c r="AQ325" s="228"/>
      <c r="AR325" s="228"/>
      <c r="AS325" s="228"/>
      <c r="AT325" s="228"/>
      <c r="AU325" s="228"/>
      <c r="AV325" s="228"/>
      <c r="AW325" s="239"/>
      <c r="AX325" s="240"/>
    </row>
    <row r="326" customFormat="false" ht="12.75" hidden="false" customHeight="false" outlineLevel="0" collapsed="false">
      <c r="C326" s="230"/>
      <c r="L326" s="160"/>
      <c r="N326" s="146"/>
      <c r="R326" s="120"/>
      <c r="S326" s="120"/>
      <c r="T326" s="120"/>
      <c r="U326" s="120"/>
      <c r="V326" s="120"/>
      <c r="W326" s="120"/>
      <c r="X326" s="120"/>
      <c r="Y326" s="120"/>
      <c r="Z326" s="120"/>
      <c r="AA326" s="120"/>
      <c r="AB326" s="120"/>
      <c r="AC326" s="120"/>
      <c r="AD326" s="120"/>
      <c r="AE326" s="120"/>
      <c r="AF326" s="120"/>
      <c r="AG326" s="120"/>
      <c r="AH326" s="120"/>
      <c r="AI326" s="120"/>
      <c r="AJ326" s="120"/>
      <c r="AO326" s="228"/>
      <c r="AP326" s="228"/>
      <c r="AQ326" s="228"/>
      <c r="AR326" s="228"/>
      <c r="AS326" s="228"/>
      <c r="AT326" s="228"/>
      <c r="AU326" s="228"/>
      <c r="AV326" s="228"/>
      <c r="AW326" s="239"/>
      <c r="AX326" s="240"/>
    </row>
    <row r="327" customFormat="false" ht="12.75" hidden="false" customHeight="false" outlineLevel="0" collapsed="false">
      <c r="C327" s="230"/>
      <c r="L327" s="160"/>
      <c r="N327" s="146"/>
      <c r="R327" s="120"/>
      <c r="S327" s="120"/>
      <c r="T327" s="120"/>
      <c r="U327" s="120"/>
      <c r="V327" s="120"/>
      <c r="W327" s="120"/>
      <c r="X327" s="120"/>
      <c r="Y327" s="120"/>
      <c r="Z327" s="120"/>
      <c r="AA327" s="120"/>
      <c r="AB327" s="120"/>
      <c r="AC327" s="120"/>
      <c r="AD327" s="120"/>
      <c r="AE327" s="120"/>
      <c r="AF327" s="120"/>
      <c r="AG327" s="120"/>
      <c r="AH327" s="120"/>
      <c r="AI327" s="120"/>
      <c r="AJ327" s="120"/>
      <c r="AO327" s="228"/>
      <c r="AP327" s="228"/>
      <c r="AQ327" s="228"/>
      <c r="AR327" s="228"/>
      <c r="AS327" s="228"/>
      <c r="AT327" s="228"/>
      <c r="AU327" s="228"/>
      <c r="AV327" s="228"/>
      <c r="AW327" s="239"/>
      <c r="AX327" s="240"/>
    </row>
    <row r="328" customFormat="false" ht="12.75" hidden="false" customHeight="false" outlineLevel="0" collapsed="false">
      <c r="C328" s="230"/>
      <c r="L328" s="160"/>
      <c r="N328" s="146"/>
      <c r="R328" s="120"/>
      <c r="S328" s="120"/>
      <c r="T328" s="120"/>
      <c r="U328" s="120"/>
      <c r="V328" s="120"/>
      <c r="W328" s="120"/>
      <c r="X328" s="120"/>
      <c r="Y328" s="120"/>
      <c r="Z328" s="120"/>
      <c r="AA328" s="120"/>
      <c r="AB328" s="120"/>
      <c r="AC328" s="120"/>
      <c r="AD328" s="120"/>
      <c r="AE328" s="120"/>
      <c r="AF328" s="120"/>
      <c r="AG328" s="120"/>
      <c r="AH328" s="120"/>
      <c r="AI328" s="120"/>
      <c r="AJ328" s="120"/>
      <c r="AO328" s="228"/>
      <c r="AP328" s="228"/>
      <c r="AQ328" s="228"/>
      <c r="AR328" s="228"/>
      <c r="AS328" s="228"/>
      <c r="AT328" s="228"/>
      <c r="AU328" s="228"/>
      <c r="AV328" s="228"/>
      <c r="AW328" s="239"/>
      <c r="AX328" s="240"/>
    </row>
    <row r="329" customFormat="false" ht="12.75" hidden="false" customHeight="false" outlineLevel="0" collapsed="false">
      <c r="C329" s="230"/>
      <c r="L329" s="160"/>
      <c r="N329" s="146"/>
      <c r="R329" s="120"/>
      <c r="S329" s="120"/>
      <c r="T329" s="120"/>
      <c r="U329" s="120"/>
      <c r="V329" s="120"/>
      <c r="W329" s="120"/>
      <c r="X329" s="120"/>
      <c r="Y329" s="120"/>
      <c r="Z329" s="120"/>
      <c r="AA329" s="120"/>
      <c r="AB329" s="120"/>
      <c r="AC329" s="120"/>
      <c r="AD329" s="120"/>
      <c r="AE329" s="120"/>
      <c r="AF329" s="120"/>
      <c r="AG329" s="120"/>
      <c r="AH329" s="120"/>
      <c r="AI329" s="120"/>
      <c r="AJ329" s="120"/>
      <c r="AO329" s="228"/>
      <c r="AP329" s="228"/>
      <c r="AQ329" s="228"/>
      <c r="AR329" s="228"/>
      <c r="AS329" s="228"/>
      <c r="AT329" s="228"/>
      <c r="AU329" s="228"/>
      <c r="AV329" s="228"/>
      <c r="AW329" s="239"/>
      <c r="AX329" s="240"/>
    </row>
    <row r="330" customFormat="false" ht="12.75" hidden="false" customHeight="false" outlineLevel="0" collapsed="false">
      <c r="C330" s="230"/>
      <c r="L330" s="160"/>
      <c r="N330" s="146"/>
      <c r="R330" s="120"/>
      <c r="S330" s="120"/>
      <c r="T330" s="120"/>
      <c r="U330" s="120"/>
      <c r="V330" s="120"/>
      <c r="W330" s="120"/>
      <c r="X330" s="120"/>
      <c r="Y330" s="120"/>
      <c r="Z330" s="120"/>
      <c r="AA330" s="120"/>
      <c r="AB330" s="120"/>
      <c r="AC330" s="120"/>
      <c r="AD330" s="120"/>
      <c r="AE330" s="120"/>
      <c r="AF330" s="120"/>
      <c r="AG330" s="120"/>
      <c r="AH330" s="120"/>
      <c r="AI330" s="120"/>
      <c r="AJ330" s="120"/>
      <c r="AO330" s="228"/>
      <c r="AP330" s="228"/>
      <c r="AQ330" s="228"/>
      <c r="AR330" s="228"/>
      <c r="AS330" s="228"/>
      <c r="AT330" s="228"/>
      <c r="AU330" s="228"/>
      <c r="AV330" s="228"/>
      <c r="AW330" s="239"/>
      <c r="AX330" s="240"/>
    </row>
    <row r="331" customFormat="false" ht="12.75" hidden="false" customHeight="false" outlineLevel="0" collapsed="false">
      <c r="C331" s="230"/>
      <c r="L331" s="160"/>
      <c r="N331" s="146"/>
      <c r="R331" s="120"/>
      <c r="S331" s="120"/>
      <c r="T331" s="120"/>
      <c r="U331" s="120"/>
      <c r="V331" s="120"/>
      <c r="W331" s="120"/>
      <c r="X331" s="120"/>
      <c r="Y331" s="120"/>
      <c r="Z331" s="120"/>
      <c r="AA331" s="120"/>
      <c r="AB331" s="120"/>
      <c r="AC331" s="120"/>
      <c r="AD331" s="120"/>
      <c r="AE331" s="120"/>
      <c r="AF331" s="120"/>
      <c r="AG331" s="120"/>
      <c r="AH331" s="120"/>
      <c r="AI331" s="120"/>
      <c r="AJ331" s="120"/>
      <c r="AO331" s="228"/>
      <c r="AP331" s="228"/>
      <c r="AQ331" s="228"/>
      <c r="AR331" s="228"/>
      <c r="AS331" s="228"/>
      <c r="AT331" s="228"/>
      <c r="AU331" s="228"/>
      <c r="AV331" s="228"/>
      <c r="AW331" s="239"/>
      <c r="AX331" s="240"/>
    </row>
    <row r="332" s="120" customFormat="true" ht="12.75" hidden="false" customHeight="false" outlineLevel="0" collapsed="false">
      <c r="C332" s="230"/>
      <c r="L332" s="160"/>
      <c r="N332" s="146"/>
      <c r="P332" s="0"/>
      <c r="Q332" s="0"/>
      <c r="AK332" s="204"/>
      <c r="AL332" s="204"/>
      <c r="AM332" s="204"/>
      <c r="AN332" s="204"/>
      <c r="AO332" s="228"/>
      <c r="AP332" s="228"/>
      <c r="AQ332" s="228"/>
      <c r="AR332" s="228"/>
      <c r="AS332" s="228"/>
      <c r="AT332" s="228"/>
      <c r="AU332" s="228"/>
      <c r="AV332" s="228"/>
      <c r="AW332" s="239"/>
      <c r="AX332" s="240"/>
      <c r="AY332" s="0"/>
      <c r="AZ332" s="230"/>
      <c r="BA332" s="230"/>
      <c r="BB332" s="0"/>
      <c r="BC332" s="0"/>
      <c r="BD332" s="0"/>
      <c r="BE332" s="0"/>
      <c r="BF332" s="0"/>
      <c r="BG332" s="0"/>
      <c r="BH332" s="0"/>
      <c r="BI332" s="0"/>
      <c r="BJ332" s="0"/>
    </row>
    <row r="333" customFormat="false" ht="12.75" hidden="false" customHeight="false" outlineLevel="0" collapsed="false">
      <c r="C333" s="230"/>
      <c r="L333" s="160"/>
      <c r="N333" s="146"/>
      <c r="R333" s="120"/>
      <c r="S333" s="120"/>
      <c r="T333" s="120"/>
      <c r="U333" s="120"/>
      <c r="V333" s="120"/>
      <c r="W333" s="120"/>
      <c r="X333" s="120"/>
      <c r="Y333" s="120"/>
      <c r="Z333" s="120"/>
      <c r="AA333" s="120"/>
      <c r="AB333" s="120"/>
      <c r="AC333" s="120"/>
      <c r="AD333" s="120"/>
      <c r="AE333" s="120"/>
      <c r="AF333" s="120"/>
      <c r="AG333" s="120"/>
      <c r="AH333" s="120"/>
      <c r="AI333" s="120"/>
      <c r="AJ333" s="120"/>
      <c r="AO333" s="228"/>
      <c r="AP333" s="228"/>
      <c r="AQ333" s="228"/>
      <c r="AR333" s="228"/>
      <c r="AS333" s="228"/>
      <c r="AT333" s="228"/>
      <c r="AU333" s="228"/>
      <c r="AV333" s="228"/>
      <c r="AW333" s="239"/>
      <c r="AX333" s="240"/>
    </row>
    <row r="334" customFormat="false" ht="12.75" hidden="false" customHeight="false" outlineLevel="0" collapsed="false">
      <c r="C334" s="230"/>
      <c r="L334" s="160"/>
      <c r="N334" s="146"/>
      <c r="R334" s="120"/>
      <c r="S334" s="120"/>
      <c r="T334" s="120"/>
      <c r="U334" s="120"/>
      <c r="V334" s="120"/>
      <c r="W334" s="120"/>
      <c r="X334" s="120"/>
      <c r="Y334" s="120"/>
      <c r="Z334" s="120"/>
      <c r="AA334" s="120"/>
      <c r="AB334" s="120"/>
      <c r="AC334" s="120"/>
      <c r="AD334" s="120"/>
      <c r="AE334" s="120"/>
      <c r="AF334" s="120"/>
      <c r="AG334" s="120"/>
      <c r="AH334" s="120"/>
      <c r="AI334" s="120"/>
      <c r="AJ334" s="120"/>
      <c r="AO334" s="228"/>
      <c r="AP334" s="228"/>
      <c r="AQ334" s="228"/>
      <c r="AR334" s="228"/>
      <c r="AS334" s="228"/>
      <c r="AT334" s="228"/>
      <c r="AU334" s="228"/>
      <c r="AV334" s="228"/>
      <c r="AW334" s="239"/>
      <c r="AX334" s="240"/>
    </row>
    <row r="335" customFormat="false" ht="12.75" hidden="false" customHeight="false" outlineLevel="0" collapsed="false">
      <c r="C335" s="230"/>
      <c r="L335" s="160"/>
      <c r="N335" s="146"/>
      <c r="R335" s="120"/>
      <c r="S335" s="120"/>
      <c r="T335" s="120"/>
      <c r="U335" s="120"/>
      <c r="V335" s="120"/>
      <c r="W335" s="120"/>
      <c r="X335" s="120"/>
      <c r="Y335" s="120"/>
      <c r="Z335" s="120"/>
      <c r="AA335" s="120"/>
      <c r="AB335" s="120"/>
      <c r="AC335" s="120"/>
      <c r="AD335" s="120"/>
      <c r="AE335" s="120"/>
      <c r="AF335" s="120"/>
      <c r="AG335" s="120"/>
      <c r="AH335" s="120"/>
      <c r="AI335" s="120"/>
      <c r="AJ335" s="120"/>
      <c r="AO335" s="228"/>
      <c r="AP335" s="228"/>
      <c r="AQ335" s="228"/>
      <c r="AR335" s="228"/>
      <c r="AS335" s="228"/>
      <c r="AT335" s="228"/>
      <c r="AU335" s="228"/>
      <c r="AV335" s="228"/>
      <c r="AW335" s="239"/>
      <c r="AX335" s="240"/>
    </row>
    <row r="336" customFormat="false" ht="12.75" hidden="false" customHeight="false" outlineLevel="0" collapsed="false">
      <c r="C336" s="230"/>
      <c r="L336" s="160"/>
      <c r="N336" s="146"/>
      <c r="R336" s="120"/>
      <c r="S336" s="120"/>
      <c r="T336" s="120"/>
      <c r="U336" s="120"/>
      <c r="V336" s="120"/>
      <c r="W336" s="120"/>
      <c r="X336" s="120"/>
      <c r="Y336" s="120"/>
      <c r="Z336" s="120"/>
      <c r="AA336" s="120"/>
      <c r="AB336" s="120"/>
      <c r="AC336" s="120"/>
      <c r="AD336" s="120"/>
      <c r="AE336" s="120"/>
      <c r="AF336" s="120"/>
      <c r="AG336" s="120"/>
      <c r="AH336" s="120"/>
      <c r="AI336" s="120"/>
      <c r="AJ336" s="120"/>
      <c r="AO336" s="228"/>
      <c r="AP336" s="228"/>
      <c r="AQ336" s="228"/>
      <c r="AR336" s="228"/>
      <c r="AS336" s="228"/>
      <c r="AT336" s="228"/>
      <c r="AU336" s="228"/>
      <c r="AV336" s="228"/>
      <c r="AW336" s="239"/>
      <c r="AX336" s="240"/>
    </row>
    <row r="337" s="120" customFormat="true" ht="12.75" hidden="false" customHeight="false" outlineLevel="0" collapsed="false">
      <c r="C337" s="230"/>
      <c r="L337" s="160"/>
      <c r="N337" s="146"/>
      <c r="P337" s="0"/>
      <c r="Q337" s="0"/>
      <c r="AK337" s="204"/>
      <c r="AL337" s="204"/>
      <c r="AM337" s="204"/>
      <c r="AN337" s="204"/>
      <c r="AO337" s="228"/>
      <c r="AP337" s="228"/>
      <c r="AQ337" s="228"/>
      <c r="AR337" s="228"/>
      <c r="AS337" s="228"/>
      <c r="AT337" s="228"/>
      <c r="AU337" s="228"/>
      <c r="AV337" s="228"/>
      <c r="AW337" s="239"/>
      <c r="AX337" s="240"/>
      <c r="AY337" s="0"/>
      <c r="AZ337" s="230"/>
      <c r="BA337" s="230"/>
      <c r="BB337" s="0"/>
      <c r="BC337" s="0"/>
      <c r="BD337" s="0"/>
      <c r="BE337" s="0"/>
      <c r="BF337" s="0"/>
      <c r="BG337" s="0"/>
      <c r="BH337" s="0"/>
      <c r="BI337" s="0"/>
      <c r="BJ337" s="0"/>
    </row>
    <row r="338" s="120" customFormat="true" ht="12.75" hidden="false" customHeight="false" outlineLevel="0" collapsed="false">
      <c r="C338" s="230"/>
      <c r="P338" s="0"/>
      <c r="Q338" s="0"/>
      <c r="AK338" s="204"/>
      <c r="AL338" s="204"/>
      <c r="AM338" s="204"/>
      <c r="AN338" s="204"/>
      <c r="AO338" s="228"/>
      <c r="AP338" s="228"/>
      <c r="AQ338" s="228"/>
      <c r="AR338" s="228"/>
      <c r="AS338" s="228"/>
      <c r="AT338" s="228"/>
      <c r="AU338" s="228"/>
      <c r="AV338" s="228"/>
      <c r="AW338" s="239"/>
      <c r="AX338" s="240"/>
      <c r="AY338" s="0"/>
      <c r="AZ338" s="230"/>
      <c r="BA338" s="230"/>
      <c r="BB338" s="0"/>
      <c r="BC338" s="0"/>
      <c r="BD338" s="0"/>
      <c r="BE338" s="0"/>
      <c r="BF338" s="0"/>
      <c r="BG338" s="0"/>
      <c r="BH338" s="0"/>
      <c r="BI338" s="0"/>
      <c r="BJ338" s="0"/>
    </row>
    <row r="339" s="120" customFormat="true" ht="12.75" hidden="false" customHeight="false" outlineLevel="0" collapsed="false">
      <c r="C339" s="230"/>
      <c r="L339" s="160"/>
      <c r="N339" s="146"/>
      <c r="P339" s="0"/>
      <c r="Q339" s="0"/>
      <c r="AK339" s="204"/>
      <c r="AL339" s="204"/>
      <c r="AM339" s="204"/>
      <c r="AN339" s="204"/>
      <c r="AO339" s="228"/>
      <c r="AP339" s="228"/>
      <c r="AQ339" s="228"/>
      <c r="AR339" s="228"/>
      <c r="AS339" s="228"/>
      <c r="AT339" s="228"/>
      <c r="AU339" s="228"/>
      <c r="AV339" s="228"/>
      <c r="AW339" s="239"/>
      <c r="AX339" s="240"/>
      <c r="AY339" s="0"/>
      <c r="AZ339" s="230"/>
      <c r="BA339" s="230"/>
      <c r="BB339" s="0"/>
      <c r="BC339" s="0"/>
      <c r="BD339" s="0"/>
      <c r="BE339" s="0"/>
      <c r="BF339" s="0"/>
      <c r="BG339" s="0"/>
      <c r="BH339" s="0"/>
      <c r="BI339" s="0"/>
      <c r="BJ339" s="0"/>
    </row>
    <row r="340" s="120" customFormat="true" ht="12.75" hidden="false" customHeight="false" outlineLevel="0" collapsed="false">
      <c r="C340" s="230"/>
      <c r="L340" s="160"/>
      <c r="N340" s="146"/>
      <c r="P340" s="0"/>
      <c r="Q340" s="0"/>
      <c r="AK340" s="204"/>
      <c r="AL340" s="204"/>
      <c r="AM340" s="204"/>
      <c r="AN340" s="204"/>
      <c r="AO340" s="228"/>
      <c r="AP340" s="228"/>
      <c r="AQ340" s="228"/>
      <c r="AR340" s="228"/>
      <c r="AS340" s="228"/>
      <c r="AT340" s="228"/>
      <c r="AU340" s="228"/>
      <c r="AV340" s="228"/>
      <c r="AW340" s="239"/>
      <c r="AX340" s="240"/>
      <c r="AY340" s="0"/>
      <c r="AZ340" s="230"/>
      <c r="BA340" s="230"/>
      <c r="BB340" s="0"/>
      <c r="BC340" s="0"/>
      <c r="BD340" s="0"/>
      <c r="BE340" s="0"/>
      <c r="BF340" s="0"/>
      <c r="BG340" s="0"/>
      <c r="BH340" s="0"/>
      <c r="BI340" s="0"/>
      <c r="BJ340" s="0"/>
    </row>
    <row r="341" s="120" customFormat="true" ht="12.75" hidden="false" customHeight="false" outlineLevel="0" collapsed="false">
      <c r="C341" s="230"/>
      <c r="L341" s="160"/>
      <c r="N341" s="146"/>
      <c r="P341" s="0"/>
      <c r="Q341" s="0"/>
      <c r="AK341" s="204"/>
      <c r="AL341" s="204"/>
      <c r="AM341" s="204"/>
      <c r="AN341" s="204"/>
      <c r="AO341" s="228"/>
      <c r="AP341" s="228"/>
      <c r="AQ341" s="228"/>
      <c r="AR341" s="228"/>
      <c r="AS341" s="228"/>
      <c r="AT341" s="228"/>
      <c r="AU341" s="228"/>
      <c r="AV341" s="228"/>
      <c r="AW341" s="239"/>
      <c r="AX341" s="240"/>
      <c r="AY341" s="0"/>
      <c r="AZ341" s="230"/>
      <c r="BA341" s="230"/>
      <c r="BB341" s="0"/>
      <c r="BC341" s="0"/>
      <c r="BD341" s="0"/>
      <c r="BE341" s="0"/>
      <c r="BF341" s="0"/>
      <c r="BG341" s="0"/>
      <c r="BH341" s="0"/>
      <c r="BI341" s="0"/>
      <c r="BJ341" s="0"/>
    </row>
    <row r="342" s="120" customFormat="true" ht="12.75" hidden="false" customHeight="false" outlineLevel="0" collapsed="false">
      <c r="C342" s="230"/>
      <c r="L342" s="160"/>
      <c r="N342" s="146"/>
      <c r="P342" s="0"/>
      <c r="Q342" s="0"/>
      <c r="AK342" s="204"/>
      <c r="AL342" s="204"/>
      <c r="AM342" s="204"/>
      <c r="AN342" s="204"/>
      <c r="AO342" s="228"/>
      <c r="AP342" s="228"/>
      <c r="AQ342" s="228"/>
      <c r="AR342" s="228"/>
      <c r="AS342" s="228"/>
      <c r="AT342" s="228"/>
      <c r="AU342" s="228"/>
      <c r="AV342" s="228"/>
      <c r="AW342" s="239"/>
      <c r="AX342" s="240"/>
      <c r="AY342" s="0"/>
      <c r="AZ342" s="230"/>
      <c r="BA342" s="230"/>
      <c r="BB342" s="0"/>
      <c r="BC342" s="0"/>
      <c r="BD342" s="0"/>
      <c r="BE342" s="0"/>
      <c r="BF342" s="0"/>
      <c r="BG342" s="0"/>
      <c r="BH342" s="0"/>
      <c r="BI342" s="0"/>
      <c r="BJ342" s="0"/>
    </row>
    <row r="343" s="120" customFormat="true" ht="12.75" hidden="false" customHeight="false" outlineLevel="0" collapsed="false">
      <c r="C343" s="230"/>
      <c r="L343" s="160"/>
      <c r="N343" s="146"/>
      <c r="P343" s="0"/>
      <c r="Q343" s="0"/>
      <c r="AK343" s="204"/>
      <c r="AL343" s="204"/>
      <c r="AM343" s="204"/>
      <c r="AN343" s="204"/>
      <c r="AO343" s="228"/>
      <c r="AP343" s="228"/>
      <c r="AQ343" s="228"/>
      <c r="AR343" s="228"/>
      <c r="AS343" s="228"/>
      <c r="AT343" s="228"/>
      <c r="AU343" s="228"/>
      <c r="AV343" s="228"/>
      <c r="AW343" s="239"/>
      <c r="AX343" s="240"/>
      <c r="AY343" s="0"/>
      <c r="AZ343" s="230"/>
      <c r="BA343" s="230"/>
      <c r="BB343" s="0"/>
      <c r="BC343" s="0"/>
      <c r="BD343" s="0"/>
      <c r="BE343" s="0"/>
      <c r="BF343" s="0"/>
      <c r="BG343" s="0"/>
      <c r="BH343" s="0"/>
      <c r="BI343" s="0"/>
      <c r="BJ343" s="0"/>
    </row>
    <row r="344" s="120" customFormat="true" ht="12.75" hidden="false" customHeight="false" outlineLevel="0" collapsed="false">
      <c r="C344" s="230"/>
      <c r="L344" s="160"/>
      <c r="N344" s="146"/>
      <c r="P344" s="0"/>
      <c r="Q344" s="0"/>
      <c r="AK344" s="204"/>
      <c r="AL344" s="204"/>
      <c r="AM344" s="204"/>
      <c r="AN344" s="204"/>
      <c r="AO344" s="228"/>
      <c r="AP344" s="228"/>
      <c r="AQ344" s="228"/>
      <c r="AR344" s="228"/>
      <c r="AS344" s="228"/>
      <c r="AT344" s="228"/>
      <c r="AU344" s="228"/>
      <c r="AV344" s="228"/>
      <c r="AW344" s="239"/>
      <c r="AX344" s="240"/>
      <c r="AY344" s="0"/>
      <c r="AZ344" s="230"/>
      <c r="BA344" s="230"/>
      <c r="BB344" s="0"/>
      <c r="BC344" s="0"/>
      <c r="BD344" s="0"/>
      <c r="BE344" s="0"/>
      <c r="BF344" s="0"/>
      <c r="BG344" s="0"/>
      <c r="BH344" s="0"/>
      <c r="BI344" s="0"/>
      <c r="BJ344" s="0"/>
    </row>
    <row r="345" s="120" customFormat="true" ht="12.75" hidden="false" customHeight="false" outlineLevel="0" collapsed="false">
      <c r="C345" s="230"/>
      <c r="L345" s="160"/>
      <c r="N345" s="146"/>
      <c r="P345" s="0"/>
      <c r="Q345" s="0"/>
      <c r="AK345" s="204"/>
      <c r="AL345" s="204"/>
      <c r="AM345" s="204"/>
      <c r="AN345" s="204"/>
      <c r="AO345" s="228"/>
      <c r="AP345" s="228"/>
      <c r="AQ345" s="228"/>
      <c r="AR345" s="228"/>
      <c r="AS345" s="228"/>
      <c r="AT345" s="228"/>
      <c r="AU345" s="228"/>
      <c r="AV345" s="228"/>
      <c r="AW345" s="239"/>
      <c r="AX345" s="240"/>
      <c r="AY345" s="0"/>
      <c r="AZ345" s="230"/>
      <c r="BA345" s="230"/>
      <c r="BB345" s="0"/>
      <c r="BC345" s="0"/>
      <c r="BD345" s="0"/>
      <c r="BE345" s="0"/>
      <c r="BF345" s="0"/>
      <c r="BG345" s="0"/>
      <c r="BH345" s="0"/>
      <c r="BI345" s="0"/>
      <c r="BJ345" s="0"/>
    </row>
    <row r="346" s="120" customFormat="true" ht="12.75" hidden="false" customHeight="false" outlineLevel="0" collapsed="false">
      <c r="C346" s="230"/>
      <c r="L346" s="160"/>
      <c r="N346" s="146"/>
      <c r="P346" s="0"/>
      <c r="Q346" s="0"/>
      <c r="AK346" s="204"/>
      <c r="AL346" s="204"/>
      <c r="AM346" s="204"/>
      <c r="AN346" s="204"/>
      <c r="AO346" s="228"/>
      <c r="AP346" s="228"/>
      <c r="AQ346" s="228"/>
      <c r="AR346" s="228"/>
      <c r="AS346" s="228"/>
      <c r="AT346" s="228"/>
      <c r="AU346" s="228"/>
      <c r="AV346" s="228"/>
      <c r="AW346" s="239"/>
      <c r="AX346" s="240"/>
      <c r="AY346" s="0"/>
      <c r="AZ346" s="230"/>
      <c r="BA346" s="230"/>
      <c r="BB346" s="0"/>
      <c r="BC346" s="0"/>
      <c r="BD346" s="0"/>
      <c r="BE346" s="0"/>
      <c r="BF346" s="0"/>
      <c r="BG346" s="0"/>
      <c r="BH346" s="0"/>
      <c r="BI346" s="0"/>
      <c r="BJ346" s="0"/>
    </row>
    <row r="347" s="120" customFormat="true" ht="12.75" hidden="false" customHeight="false" outlineLevel="0" collapsed="false">
      <c r="C347" s="230"/>
      <c r="L347" s="160"/>
      <c r="N347" s="146"/>
      <c r="P347" s="0"/>
      <c r="Q347" s="0"/>
      <c r="AK347" s="204"/>
      <c r="AL347" s="204"/>
      <c r="AM347" s="204"/>
      <c r="AN347" s="204"/>
      <c r="AO347" s="228"/>
      <c r="AP347" s="228"/>
      <c r="AQ347" s="228"/>
      <c r="AR347" s="228"/>
      <c r="AS347" s="228"/>
      <c r="AT347" s="228"/>
      <c r="AU347" s="228"/>
      <c r="AV347" s="228"/>
      <c r="AW347" s="239"/>
      <c r="AX347" s="240"/>
      <c r="AY347" s="0"/>
      <c r="AZ347" s="230"/>
      <c r="BA347" s="230"/>
      <c r="BB347" s="0"/>
      <c r="BC347" s="0"/>
      <c r="BD347" s="0"/>
      <c r="BE347" s="0"/>
      <c r="BF347" s="0"/>
      <c r="BG347" s="0"/>
      <c r="BH347" s="0"/>
      <c r="BI347" s="0"/>
      <c r="BJ347" s="0"/>
    </row>
    <row r="348" s="120" customFormat="true" ht="12.75" hidden="false" customHeight="false" outlineLevel="0" collapsed="false">
      <c r="C348" s="230"/>
      <c r="L348" s="160"/>
      <c r="N348" s="146"/>
      <c r="P348" s="0"/>
      <c r="Q348" s="0"/>
      <c r="AK348" s="204"/>
      <c r="AL348" s="204"/>
      <c r="AM348" s="204"/>
      <c r="AN348" s="204"/>
      <c r="AO348" s="228"/>
      <c r="AP348" s="228"/>
      <c r="AQ348" s="228"/>
      <c r="AR348" s="228"/>
      <c r="AS348" s="228"/>
      <c r="AT348" s="228"/>
      <c r="AU348" s="228"/>
      <c r="AV348" s="228"/>
      <c r="AW348" s="239"/>
      <c r="AX348" s="240"/>
      <c r="AY348" s="0"/>
      <c r="AZ348" s="230"/>
      <c r="BA348" s="230"/>
      <c r="BB348" s="0"/>
      <c r="BC348" s="0"/>
      <c r="BD348" s="0"/>
      <c r="BE348" s="0"/>
      <c r="BF348" s="0"/>
      <c r="BG348" s="0"/>
      <c r="BH348" s="0"/>
      <c r="BI348" s="0"/>
      <c r="BJ348" s="0"/>
    </row>
    <row r="349" customFormat="false" ht="12.75" hidden="false" customHeight="false" outlineLevel="0" collapsed="false">
      <c r="C349" s="230"/>
      <c r="L349" s="160"/>
      <c r="N349" s="146"/>
      <c r="R349" s="120"/>
      <c r="S349" s="120"/>
      <c r="T349" s="120"/>
      <c r="U349" s="120"/>
      <c r="V349" s="120"/>
      <c r="W349" s="120"/>
      <c r="X349" s="120"/>
      <c r="Y349" s="120"/>
      <c r="Z349" s="120"/>
      <c r="AA349" s="120"/>
      <c r="AB349" s="120"/>
      <c r="AC349" s="120"/>
      <c r="AD349" s="120"/>
      <c r="AE349" s="120"/>
      <c r="AF349" s="120"/>
      <c r="AG349" s="120"/>
      <c r="AH349" s="120"/>
      <c r="AI349" s="120"/>
      <c r="AJ349" s="120"/>
      <c r="AO349" s="228"/>
      <c r="AP349" s="228"/>
      <c r="AQ349" s="228"/>
      <c r="AR349" s="228"/>
      <c r="AS349" s="228"/>
      <c r="AT349" s="228"/>
      <c r="AU349" s="228"/>
      <c r="AV349" s="228"/>
      <c r="AW349" s="239"/>
      <c r="AX349" s="240"/>
    </row>
    <row r="350" s="120" customFormat="true" ht="12.75" hidden="false" customHeight="false" outlineLevel="0" collapsed="false">
      <c r="C350" s="230"/>
      <c r="L350" s="160"/>
      <c r="N350" s="146"/>
      <c r="P350" s="0"/>
      <c r="Q350" s="0"/>
      <c r="AK350" s="204"/>
      <c r="AL350" s="204"/>
      <c r="AM350" s="204"/>
      <c r="AN350" s="204"/>
      <c r="AO350" s="228"/>
      <c r="AP350" s="228"/>
      <c r="AQ350" s="228"/>
      <c r="AR350" s="228"/>
      <c r="AS350" s="228"/>
      <c r="AT350" s="228"/>
      <c r="AU350" s="228"/>
      <c r="AV350" s="228"/>
      <c r="AW350" s="239"/>
      <c r="AX350" s="240"/>
      <c r="AY350" s="0"/>
      <c r="AZ350" s="230"/>
      <c r="BA350" s="230"/>
      <c r="BB350" s="0"/>
      <c r="BC350" s="0"/>
      <c r="BD350" s="0"/>
      <c r="BE350" s="0"/>
      <c r="BF350" s="0"/>
      <c r="BG350" s="0"/>
      <c r="BH350" s="0"/>
      <c r="BI350" s="0"/>
      <c r="BJ350" s="0"/>
    </row>
    <row r="351" customFormat="false" ht="12.75" hidden="false" customHeight="false" outlineLevel="0" collapsed="false">
      <c r="C351" s="230"/>
      <c r="L351" s="160"/>
      <c r="N351" s="146"/>
      <c r="R351" s="120"/>
      <c r="S351" s="120"/>
      <c r="T351" s="120"/>
      <c r="U351" s="120"/>
      <c r="V351" s="120"/>
      <c r="W351" s="120"/>
      <c r="X351" s="120"/>
      <c r="Y351" s="120"/>
      <c r="Z351" s="120"/>
      <c r="AA351" s="120"/>
      <c r="AB351" s="120"/>
      <c r="AC351" s="120"/>
      <c r="AD351" s="120"/>
      <c r="AE351" s="120"/>
      <c r="AF351" s="120"/>
      <c r="AG351" s="120"/>
      <c r="AH351" s="120"/>
      <c r="AI351" s="120"/>
      <c r="AJ351" s="120"/>
      <c r="AO351" s="228"/>
      <c r="AP351" s="228"/>
      <c r="AQ351" s="228"/>
      <c r="AR351" s="228"/>
      <c r="AS351" s="228"/>
      <c r="AT351" s="228"/>
      <c r="AU351" s="228"/>
      <c r="AV351" s="228"/>
      <c r="AW351" s="239"/>
      <c r="AX351" s="240"/>
    </row>
    <row r="352" s="120" customFormat="true" ht="12.75" hidden="false" customHeight="false" outlineLevel="0" collapsed="false">
      <c r="C352" s="230"/>
      <c r="L352" s="160"/>
      <c r="N352" s="146"/>
      <c r="P352" s="0"/>
      <c r="Q352" s="0"/>
      <c r="AK352" s="204"/>
      <c r="AL352" s="204"/>
      <c r="AM352" s="204"/>
      <c r="AN352" s="204"/>
      <c r="AO352" s="228"/>
      <c r="AP352" s="228"/>
      <c r="AQ352" s="228"/>
      <c r="AR352" s="228"/>
      <c r="AS352" s="228"/>
      <c r="AT352" s="228"/>
      <c r="AU352" s="228"/>
      <c r="AV352" s="228"/>
      <c r="AW352" s="239"/>
      <c r="AX352" s="240"/>
      <c r="AY352" s="0"/>
      <c r="AZ352" s="230"/>
      <c r="BA352" s="230"/>
      <c r="BB352" s="0"/>
      <c r="BC352" s="0"/>
      <c r="BD352" s="0"/>
      <c r="BE352" s="0"/>
      <c r="BF352" s="0"/>
      <c r="BG352" s="0"/>
      <c r="BH352" s="0"/>
      <c r="BI352" s="0"/>
      <c r="BJ352" s="0"/>
    </row>
    <row r="353" s="120" customFormat="true" ht="12.75" hidden="false" customHeight="false" outlineLevel="0" collapsed="false">
      <c r="C353" s="230"/>
      <c r="L353" s="160"/>
      <c r="N353" s="146"/>
      <c r="P353" s="0"/>
      <c r="Q353" s="0"/>
      <c r="AK353" s="204"/>
      <c r="AL353" s="204"/>
      <c r="AM353" s="204"/>
      <c r="AN353" s="204"/>
      <c r="AO353" s="228"/>
      <c r="AP353" s="228"/>
      <c r="AQ353" s="228"/>
      <c r="AR353" s="228"/>
      <c r="AS353" s="228"/>
      <c r="AT353" s="228"/>
      <c r="AU353" s="228"/>
      <c r="AV353" s="228"/>
      <c r="AW353" s="239"/>
      <c r="AX353" s="240"/>
      <c r="AY353" s="0"/>
      <c r="AZ353" s="230"/>
      <c r="BA353" s="230"/>
      <c r="BB353" s="0"/>
      <c r="BC353" s="0"/>
      <c r="BD353" s="0"/>
      <c r="BE353" s="0"/>
      <c r="BF353" s="0"/>
      <c r="BG353" s="0"/>
      <c r="BH353" s="0"/>
      <c r="BI353" s="0"/>
      <c r="BJ353" s="0"/>
    </row>
    <row r="354" s="120" customFormat="true" ht="12.75" hidden="false" customHeight="false" outlineLevel="0" collapsed="false">
      <c r="C354" s="230"/>
      <c r="L354" s="160"/>
      <c r="N354" s="146"/>
      <c r="P354" s="0"/>
      <c r="Q354" s="0"/>
      <c r="AK354" s="204"/>
      <c r="AL354" s="204"/>
      <c r="AM354" s="204"/>
      <c r="AN354" s="204"/>
      <c r="AO354" s="228"/>
      <c r="AP354" s="228"/>
      <c r="AQ354" s="228"/>
      <c r="AR354" s="228"/>
      <c r="AS354" s="228"/>
      <c r="AT354" s="228"/>
      <c r="AU354" s="228"/>
      <c r="AV354" s="228"/>
      <c r="AW354" s="239"/>
      <c r="AX354" s="240"/>
      <c r="AY354" s="0"/>
      <c r="AZ354" s="230"/>
      <c r="BA354" s="230"/>
      <c r="BB354" s="0"/>
      <c r="BC354" s="0"/>
      <c r="BD354" s="0"/>
      <c r="BE354" s="0"/>
      <c r="BF354" s="0"/>
      <c r="BG354" s="0"/>
      <c r="BH354" s="0"/>
      <c r="BI354" s="0"/>
      <c r="BJ354" s="0"/>
    </row>
    <row r="355" s="120" customFormat="true" ht="12.75" hidden="false" customHeight="false" outlineLevel="0" collapsed="false">
      <c r="C355" s="230"/>
      <c r="L355" s="160"/>
      <c r="N355" s="146"/>
      <c r="P355" s="0"/>
      <c r="Q355" s="0"/>
      <c r="AK355" s="204"/>
      <c r="AL355" s="204"/>
      <c r="AM355" s="204"/>
      <c r="AN355" s="204"/>
      <c r="AO355" s="228"/>
      <c r="AP355" s="228"/>
      <c r="AQ355" s="228"/>
      <c r="AR355" s="228"/>
      <c r="AS355" s="228"/>
      <c r="AT355" s="228"/>
      <c r="AU355" s="228"/>
      <c r="AV355" s="228"/>
      <c r="AW355" s="239"/>
      <c r="AX355" s="240"/>
      <c r="AY355" s="0"/>
      <c r="AZ355" s="230"/>
      <c r="BA355" s="230"/>
      <c r="BB355" s="0"/>
      <c r="BC355" s="0"/>
      <c r="BD355" s="0"/>
      <c r="BE355" s="0"/>
      <c r="BF355" s="0"/>
      <c r="BG355" s="0"/>
      <c r="BH355" s="0"/>
      <c r="BI355" s="0"/>
      <c r="BJ355" s="0"/>
    </row>
    <row r="356" s="120" customFormat="true" ht="12.75" hidden="false" customHeight="false" outlineLevel="0" collapsed="false">
      <c r="C356" s="230"/>
      <c r="L356" s="160"/>
      <c r="N356" s="146"/>
      <c r="P356" s="0"/>
      <c r="Q356" s="0"/>
      <c r="AK356" s="204"/>
      <c r="AL356" s="204"/>
      <c r="AM356" s="204"/>
      <c r="AN356" s="204"/>
      <c r="AO356" s="228"/>
      <c r="AP356" s="228"/>
      <c r="AQ356" s="228"/>
      <c r="AR356" s="228"/>
      <c r="AS356" s="228"/>
      <c r="AT356" s="228"/>
      <c r="AU356" s="228"/>
      <c r="AV356" s="228"/>
      <c r="AW356" s="239"/>
      <c r="AX356" s="240"/>
      <c r="AY356" s="0"/>
      <c r="AZ356" s="230"/>
      <c r="BA356" s="230"/>
      <c r="BB356" s="0"/>
      <c r="BC356" s="0"/>
      <c r="BD356" s="0"/>
      <c r="BE356" s="0"/>
      <c r="BF356" s="0"/>
      <c r="BG356" s="0"/>
      <c r="BH356" s="0"/>
      <c r="BI356" s="0"/>
      <c r="BJ356" s="0"/>
    </row>
    <row r="357" s="120" customFormat="true" ht="12.75" hidden="false" customHeight="false" outlineLevel="0" collapsed="false">
      <c r="C357" s="230"/>
      <c r="L357" s="160"/>
      <c r="N357" s="146"/>
      <c r="P357" s="0"/>
      <c r="Q357" s="0"/>
      <c r="AK357" s="204"/>
      <c r="AL357" s="204"/>
      <c r="AM357" s="204"/>
      <c r="AN357" s="204"/>
      <c r="AO357" s="228"/>
      <c r="AP357" s="228"/>
      <c r="AQ357" s="228"/>
      <c r="AR357" s="228"/>
      <c r="AS357" s="228"/>
      <c r="AT357" s="228"/>
      <c r="AU357" s="228"/>
      <c r="AV357" s="228"/>
      <c r="AW357" s="239"/>
      <c r="AX357" s="240"/>
      <c r="AY357" s="0"/>
      <c r="AZ357" s="230"/>
      <c r="BA357" s="230"/>
      <c r="BB357" s="0"/>
      <c r="BC357" s="0"/>
      <c r="BD357" s="0"/>
      <c r="BE357" s="0"/>
      <c r="BF357" s="0"/>
      <c r="BG357" s="0"/>
      <c r="BH357" s="0"/>
      <c r="BI357" s="0"/>
      <c r="BJ357" s="0"/>
    </row>
    <row r="358" s="120" customFormat="true" ht="12.75" hidden="false" customHeight="false" outlineLevel="0" collapsed="false">
      <c r="C358" s="230"/>
      <c r="L358" s="160"/>
      <c r="N358" s="146"/>
      <c r="P358" s="0"/>
      <c r="Q358" s="0"/>
      <c r="AK358" s="204"/>
      <c r="AL358" s="204"/>
      <c r="AM358" s="204"/>
      <c r="AN358" s="204"/>
      <c r="AO358" s="228"/>
      <c r="AP358" s="228"/>
      <c r="AQ358" s="228"/>
      <c r="AR358" s="228"/>
      <c r="AS358" s="228"/>
      <c r="AT358" s="228"/>
      <c r="AU358" s="228"/>
      <c r="AV358" s="228"/>
      <c r="AW358" s="239"/>
      <c r="AX358" s="240"/>
      <c r="AY358" s="0"/>
      <c r="AZ358" s="230"/>
      <c r="BA358" s="230"/>
      <c r="BB358" s="0"/>
      <c r="BC358" s="0"/>
      <c r="BD358" s="0"/>
      <c r="BE358" s="0"/>
      <c r="BF358" s="0"/>
      <c r="BG358" s="0"/>
      <c r="BH358" s="0"/>
      <c r="BI358" s="0"/>
      <c r="BJ358" s="0"/>
    </row>
    <row r="359" customFormat="false" ht="12.75" hidden="false" customHeight="false" outlineLevel="0" collapsed="false">
      <c r="C359" s="230"/>
      <c r="L359" s="160"/>
      <c r="N359" s="146"/>
      <c r="R359" s="120"/>
      <c r="S359" s="120"/>
      <c r="T359" s="120"/>
      <c r="U359" s="120"/>
      <c r="V359" s="120"/>
      <c r="W359" s="120"/>
      <c r="X359" s="120"/>
      <c r="Y359" s="120"/>
      <c r="Z359" s="120"/>
      <c r="AA359" s="120"/>
      <c r="AB359" s="120"/>
      <c r="AC359" s="120"/>
      <c r="AD359" s="120"/>
      <c r="AE359" s="120"/>
      <c r="AF359" s="120"/>
      <c r="AG359" s="120"/>
      <c r="AH359" s="120"/>
      <c r="AI359" s="120"/>
      <c r="AJ359" s="120"/>
      <c r="AO359" s="228"/>
      <c r="AP359" s="228"/>
      <c r="AQ359" s="228"/>
      <c r="AR359" s="228"/>
      <c r="AS359" s="228"/>
      <c r="AT359" s="228"/>
      <c r="AU359" s="228"/>
      <c r="AV359" s="228"/>
      <c r="AW359" s="239"/>
      <c r="AX359" s="240"/>
    </row>
    <row r="360" customFormat="false" ht="12.75" hidden="false" customHeight="false" outlineLevel="0" collapsed="false">
      <c r="C360" s="230"/>
      <c r="L360" s="160"/>
      <c r="N360" s="146"/>
      <c r="R360" s="120"/>
      <c r="S360" s="120"/>
      <c r="T360" s="120"/>
      <c r="U360" s="120"/>
      <c r="V360" s="120"/>
      <c r="W360" s="120"/>
      <c r="X360" s="120"/>
      <c r="Y360" s="120"/>
      <c r="Z360" s="120"/>
      <c r="AA360" s="120"/>
      <c r="AB360" s="120"/>
      <c r="AC360" s="120"/>
      <c r="AD360" s="120"/>
      <c r="AE360" s="120"/>
      <c r="AF360" s="120"/>
      <c r="AG360" s="120"/>
      <c r="AH360" s="120"/>
      <c r="AI360" s="120"/>
      <c r="AJ360" s="120"/>
      <c r="AO360" s="228"/>
      <c r="AP360" s="228"/>
      <c r="AQ360" s="228"/>
      <c r="AR360" s="228"/>
      <c r="AS360" s="228"/>
      <c r="AT360" s="228"/>
      <c r="AU360" s="228"/>
      <c r="AV360" s="228"/>
      <c r="AW360" s="239"/>
      <c r="AX360" s="240"/>
    </row>
    <row r="361" customFormat="false" ht="12.75" hidden="false" customHeight="false" outlineLevel="0" collapsed="false">
      <c r="C361" s="230"/>
      <c r="L361" s="160"/>
      <c r="N361" s="146"/>
      <c r="R361" s="120"/>
      <c r="S361" s="120"/>
      <c r="T361" s="120"/>
      <c r="U361" s="120"/>
      <c r="V361" s="120"/>
      <c r="W361" s="120"/>
      <c r="X361" s="120"/>
      <c r="Y361" s="120"/>
      <c r="Z361" s="120"/>
      <c r="AA361" s="120"/>
      <c r="AB361" s="120"/>
      <c r="AC361" s="120"/>
      <c r="AD361" s="120"/>
      <c r="AE361" s="120"/>
      <c r="AF361" s="120"/>
      <c r="AG361" s="120"/>
      <c r="AH361" s="120"/>
      <c r="AI361" s="120"/>
      <c r="AJ361" s="120"/>
      <c r="AO361" s="228"/>
      <c r="AP361" s="228"/>
      <c r="AQ361" s="228"/>
      <c r="AR361" s="228"/>
      <c r="AS361" s="228"/>
      <c r="AT361" s="228"/>
      <c r="AU361" s="228"/>
      <c r="AV361" s="228"/>
      <c r="AW361" s="239"/>
      <c r="AX361" s="240"/>
    </row>
    <row r="362" s="120" customFormat="true" ht="12.75" hidden="false" customHeight="false" outlineLevel="0" collapsed="false">
      <c r="C362" s="230"/>
      <c r="L362" s="160"/>
      <c r="N362" s="146"/>
      <c r="P362" s="0"/>
      <c r="Q362" s="0"/>
      <c r="AK362" s="204"/>
      <c r="AL362" s="204"/>
      <c r="AM362" s="204"/>
      <c r="AN362" s="204"/>
      <c r="AO362" s="228"/>
      <c r="AP362" s="228"/>
      <c r="AQ362" s="228"/>
      <c r="AR362" s="228"/>
      <c r="AS362" s="228"/>
      <c r="AT362" s="228"/>
      <c r="AU362" s="228"/>
      <c r="AV362" s="228"/>
      <c r="AW362" s="239"/>
      <c r="AX362" s="240"/>
      <c r="AY362" s="0"/>
      <c r="AZ362" s="230"/>
      <c r="BA362" s="230"/>
      <c r="BB362" s="0"/>
      <c r="BC362" s="0"/>
      <c r="BD362" s="0"/>
      <c r="BE362" s="0"/>
      <c r="BF362" s="0"/>
      <c r="BG362" s="0"/>
      <c r="BH362" s="0"/>
      <c r="BI362" s="0"/>
      <c r="BJ362" s="0"/>
    </row>
    <row r="363" customFormat="false" ht="12.75" hidden="false" customHeight="false" outlineLevel="0" collapsed="false">
      <c r="C363" s="230"/>
      <c r="L363" s="160"/>
      <c r="N363" s="146"/>
      <c r="R363" s="120"/>
      <c r="S363" s="120"/>
      <c r="T363" s="120"/>
      <c r="U363" s="120"/>
      <c r="V363" s="120"/>
      <c r="W363" s="120"/>
      <c r="X363" s="120"/>
      <c r="Y363" s="120"/>
      <c r="Z363" s="120"/>
      <c r="AA363" s="120"/>
      <c r="AB363" s="120"/>
      <c r="AC363" s="120"/>
      <c r="AD363" s="120"/>
      <c r="AE363" s="120"/>
      <c r="AF363" s="120"/>
      <c r="AG363" s="120"/>
      <c r="AH363" s="120"/>
      <c r="AI363" s="120"/>
      <c r="AJ363" s="120"/>
      <c r="AO363" s="228"/>
      <c r="AP363" s="228"/>
      <c r="AQ363" s="228"/>
      <c r="AR363" s="228"/>
      <c r="AS363" s="228"/>
      <c r="AT363" s="228"/>
      <c r="AU363" s="228"/>
      <c r="AV363" s="228"/>
      <c r="AW363" s="239"/>
      <c r="AX363" s="240"/>
    </row>
    <row r="364" s="120" customFormat="true" ht="12.75" hidden="false" customHeight="false" outlineLevel="0" collapsed="false">
      <c r="C364" s="230"/>
      <c r="L364" s="160"/>
      <c r="N364" s="146"/>
      <c r="P364" s="0"/>
      <c r="Q364" s="0"/>
      <c r="AK364" s="204"/>
      <c r="AL364" s="204"/>
      <c r="AM364" s="204"/>
      <c r="AN364" s="204"/>
      <c r="AO364" s="228"/>
      <c r="AP364" s="228"/>
      <c r="AQ364" s="228"/>
      <c r="AR364" s="228"/>
      <c r="AS364" s="228"/>
      <c r="AT364" s="228"/>
      <c r="AU364" s="228"/>
      <c r="AV364" s="228"/>
      <c r="AW364" s="239"/>
      <c r="AX364" s="240"/>
      <c r="AY364" s="0"/>
      <c r="AZ364" s="230"/>
      <c r="BA364" s="230"/>
      <c r="BB364" s="0"/>
      <c r="BC364" s="0"/>
      <c r="BD364" s="0"/>
      <c r="BE364" s="0"/>
      <c r="BF364" s="0"/>
      <c r="BG364" s="0"/>
      <c r="BH364" s="0"/>
      <c r="BI364" s="0"/>
      <c r="BJ364" s="0"/>
    </row>
    <row r="365" s="120" customFormat="true" ht="12.75" hidden="false" customHeight="false" outlineLevel="0" collapsed="false">
      <c r="C365" s="230"/>
      <c r="L365" s="160"/>
      <c r="N365" s="146"/>
      <c r="P365" s="0"/>
      <c r="Q365" s="0"/>
      <c r="AK365" s="204"/>
      <c r="AL365" s="204"/>
      <c r="AM365" s="204"/>
      <c r="AN365" s="204"/>
      <c r="AO365" s="228"/>
      <c r="AP365" s="228"/>
      <c r="AQ365" s="228"/>
      <c r="AR365" s="228"/>
      <c r="AS365" s="228"/>
      <c r="AT365" s="228"/>
      <c r="AU365" s="228"/>
      <c r="AV365" s="228"/>
      <c r="AW365" s="239"/>
      <c r="AX365" s="240"/>
      <c r="AY365" s="0"/>
      <c r="AZ365" s="230"/>
      <c r="BA365" s="230"/>
      <c r="BB365" s="0"/>
      <c r="BC365" s="0"/>
      <c r="BD365" s="0"/>
      <c r="BE365" s="0"/>
      <c r="BF365" s="0"/>
      <c r="BG365" s="0"/>
      <c r="BH365" s="0"/>
      <c r="BI365" s="0"/>
      <c r="BJ365" s="0"/>
    </row>
    <row r="366" s="120" customFormat="true" ht="12.75" hidden="false" customHeight="false" outlineLevel="0" collapsed="false">
      <c r="C366" s="230"/>
      <c r="L366" s="160"/>
      <c r="N366" s="146"/>
      <c r="P366" s="0"/>
      <c r="Q366" s="0"/>
      <c r="AK366" s="204"/>
      <c r="AL366" s="204"/>
      <c r="AM366" s="204"/>
      <c r="AN366" s="204"/>
      <c r="AO366" s="228"/>
      <c r="AP366" s="228"/>
      <c r="AQ366" s="228"/>
      <c r="AR366" s="228"/>
      <c r="AS366" s="228"/>
      <c r="AT366" s="228"/>
      <c r="AU366" s="228"/>
      <c r="AV366" s="228"/>
      <c r="AW366" s="239"/>
      <c r="AX366" s="240"/>
      <c r="AY366" s="0"/>
      <c r="AZ366" s="230"/>
      <c r="BA366" s="230"/>
      <c r="BB366" s="0"/>
      <c r="BC366" s="0"/>
      <c r="BD366" s="0"/>
      <c r="BE366" s="0"/>
      <c r="BF366" s="0"/>
      <c r="BG366" s="0"/>
      <c r="BH366" s="0"/>
      <c r="BI366" s="0"/>
      <c r="BJ366" s="0"/>
    </row>
    <row r="367" s="120" customFormat="true" ht="12.75" hidden="false" customHeight="false" outlineLevel="0" collapsed="false">
      <c r="C367" s="230"/>
      <c r="L367" s="160"/>
      <c r="N367" s="146"/>
      <c r="P367" s="0"/>
      <c r="Q367" s="0"/>
      <c r="AK367" s="204"/>
      <c r="AL367" s="204"/>
      <c r="AM367" s="204"/>
      <c r="AN367" s="204"/>
      <c r="AO367" s="228"/>
      <c r="AP367" s="228"/>
      <c r="AQ367" s="228"/>
      <c r="AR367" s="228"/>
      <c r="AS367" s="228"/>
      <c r="AT367" s="228"/>
      <c r="AU367" s="228"/>
      <c r="AV367" s="228"/>
      <c r="AW367" s="239"/>
      <c r="AX367" s="240"/>
      <c r="AY367" s="0"/>
      <c r="AZ367" s="230"/>
      <c r="BA367" s="230"/>
      <c r="BB367" s="0"/>
      <c r="BC367" s="0"/>
      <c r="BD367" s="0"/>
      <c r="BE367" s="0"/>
      <c r="BF367" s="0"/>
      <c r="BG367" s="0"/>
      <c r="BH367" s="0"/>
      <c r="BI367" s="0"/>
      <c r="BJ367" s="0"/>
    </row>
    <row r="368" s="120" customFormat="true" ht="12.75" hidden="false" customHeight="false" outlineLevel="0" collapsed="false">
      <c r="C368" s="230"/>
      <c r="L368" s="160"/>
      <c r="N368" s="146"/>
      <c r="P368" s="0"/>
      <c r="Q368" s="0"/>
      <c r="AK368" s="204"/>
      <c r="AL368" s="204"/>
      <c r="AM368" s="204"/>
      <c r="AN368" s="204"/>
      <c r="AO368" s="228"/>
      <c r="AP368" s="228"/>
      <c r="AQ368" s="228"/>
      <c r="AR368" s="228"/>
      <c r="AS368" s="228"/>
      <c r="AT368" s="228"/>
      <c r="AU368" s="228"/>
      <c r="AV368" s="228"/>
      <c r="AW368" s="239"/>
      <c r="AX368" s="240"/>
      <c r="AY368" s="0"/>
      <c r="AZ368" s="230"/>
      <c r="BA368" s="230"/>
      <c r="BB368" s="0"/>
      <c r="BC368" s="0"/>
      <c r="BD368" s="0"/>
      <c r="BE368" s="0"/>
      <c r="BF368" s="0"/>
      <c r="BG368" s="0"/>
      <c r="BH368" s="0"/>
      <c r="BI368" s="0"/>
      <c r="BJ368" s="0"/>
    </row>
    <row r="369" customFormat="false" ht="12.75" hidden="false" customHeight="false" outlineLevel="0" collapsed="false">
      <c r="C369" s="230"/>
      <c r="L369" s="160"/>
      <c r="N369" s="146"/>
      <c r="R369" s="120"/>
      <c r="S369" s="120"/>
      <c r="T369" s="120"/>
      <c r="U369" s="120"/>
      <c r="V369" s="120"/>
      <c r="W369" s="120"/>
      <c r="X369" s="120"/>
      <c r="Y369" s="120"/>
      <c r="Z369" s="120"/>
      <c r="AA369" s="120"/>
      <c r="AB369" s="120"/>
      <c r="AC369" s="120"/>
      <c r="AD369" s="120"/>
      <c r="AE369" s="120"/>
      <c r="AF369" s="120"/>
      <c r="AG369" s="120"/>
      <c r="AH369" s="120"/>
      <c r="AI369" s="120"/>
      <c r="AJ369" s="120"/>
      <c r="AO369" s="228"/>
      <c r="AP369" s="228"/>
      <c r="AQ369" s="228"/>
      <c r="AR369" s="228"/>
      <c r="AS369" s="228"/>
      <c r="AT369" s="228"/>
      <c r="AU369" s="228"/>
      <c r="AV369" s="228"/>
      <c r="AW369" s="239"/>
      <c r="AX369" s="240"/>
    </row>
    <row r="370" s="120" customFormat="true" ht="12.75" hidden="false" customHeight="false" outlineLevel="0" collapsed="false">
      <c r="C370" s="230"/>
      <c r="L370" s="160"/>
      <c r="N370" s="146"/>
      <c r="P370" s="0"/>
      <c r="Q370" s="0"/>
      <c r="AK370" s="204"/>
      <c r="AL370" s="204"/>
      <c r="AM370" s="204"/>
      <c r="AN370" s="204"/>
      <c r="AO370" s="228"/>
      <c r="AP370" s="228"/>
      <c r="AQ370" s="228"/>
      <c r="AR370" s="228"/>
      <c r="AS370" s="228"/>
      <c r="AT370" s="228"/>
      <c r="AU370" s="228"/>
      <c r="AV370" s="228"/>
      <c r="AW370" s="239"/>
      <c r="AX370" s="240"/>
      <c r="AY370" s="0"/>
      <c r="AZ370" s="230"/>
      <c r="BA370" s="230"/>
      <c r="BB370" s="0"/>
      <c r="BC370" s="0"/>
      <c r="BD370" s="0"/>
      <c r="BE370" s="0"/>
      <c r="BF370" s="0"/>
      <c r="BG370" s="0"/>
      <c r="BH370" s="0"/>
      <c r="BI370" s="0"/>
      <c r="BJ370" s="0"/>
    </row>
    <row r="371" s="120" customFormat="true" ht="12.75" hidden="false" customHeight="false" outlineLevel="0" collapsed="false">
      <c r="C371" s="230"/>
      <c r="L371" s="160"/>
      <c r="N371" s="146"/>
      <c r="P371" s="0"/>
      <c r="Q371" s="0"/>
      <c r="AK371" s="204"/>
      <c r="AL371" s="204"/>
      <c r="AM371" s="204"/>
      <c r="AN371" s="204"/>
      <c r="AO371" s="228"/>
      <c r="AP371" s="228"/>
      <c r="AQ371" s="228"/>
      <c r="AR371" s="228"/>
      <c r="AS371" s="228"/>
      <c r="AT371" s="228"/>
      <c r="AU371" s="228"/>
      <c r="AV371" s="228"/>
      <c r="AW371" s="239"/>
      <c r="AX371" s="240"/>
      <c r="AY371" s="0"/>
      <c r="AZ371" s="230"/>
      <c r="BA371" s="230"/>
      <c r="BB371" s="0"/>
      <c r="BC371" s="0"/>
      <c r="BD371" s="0"/>
      <c r="BE371" s="0"/>
      <c r="BF371" s="0"/>
      <c r="BG371" s="0"/>
      <c r="BH371" s="0"/>
      <c r="BI371" s="0"/>
      <c r="BJ371" s="0"/>
    </row>
    <row r="372" customFormat="false" ht="12.75" hidden="false" customHeight="false" outlineLevel="0" collapsed="false">
      <c r="C372" s="230"/>
      <c r="L372" s="160"/>
      <c r="N372" s="146"/>
      <c r="R372" s="120"/>
      <c r="S372" s="120"/>
      <c r="T372" s="120"/>
      <c r="U372" s="120"/>
      <c r="V372" s="120"/>
      <c r="W372" s="120"/>
      <c r="X372" s="120"/>
      <c r="Y372" s="120"/>
      <c r="Z372" s="120"/>
      <c r="AA372" s="120"/>
      <c r="AB372" s="120"/>
      <c r="AC372" s="120"/>
      <c r="AD372" s="120"/>
      <c r="AE372" s="120"/>
      <c r="AF372" s="120"/>
      <c r="AG372" s="120"/>
      <c r="AH372" s="120"/>
      <c r="AI372" s="120"/>
      <c r="AJ372" s="120"/>
      <c r="AO372" s="228"/>
      <c r="AP372" s="228"/>
      <c r="AQ372" s="228"/>
      <c r="AR372" s="228"/>
      <c r="AS372" s="228"/>
      <c r="AT372" s="228"/>
      <c r="AU372" s="228"/>
      <c r="AV372" s="228"/>
      <c r="AW372" s="239"/>
      <c r="AX372" s="240"/>
    </row>
    <row r="373" customFormat="false" ht="12.75" hidden="false" customHeight="false" outlineLevel="0" collapsed="false">
      <c r="C373" s="230"/>
      <c r="L373" s="160"/>
      <c r="N373" s="146"/>
      <c r="R373" s="120"/>
      <c r="S373" s="120"/>
      <c r="T373" s="120"/>
      <c r="U373" s="120"/>
      <c r="V373" s="120"/>
      <c r="W373" s="120"/>
      <c r="X373" s="120"/>
      <c r="Y373" s="120"/>
      <c r="Z373" s="120"/>
      <c r="AA373" s="120"/>
      <c r="AB373" s="120"/>
      <c r="AC373" s="120"/>
      <c r="AD373" s="120"/>
      <c r="AE373" s="120"/>
      <c r="AF373" s="120"/>
      <c r="AG373" s="120"/>
      <c r="AH373" s="120"/>
      <c r="AI373" s="120"/>
      <c r="AJ373" s="120"/>
      <c r="AO373" s="228"/>
      <c r="AP373" s="228"/>
      <c r="AQ373" s="228"/>
      <c r="AR373" s="228"/>
      <c r="AS373" s="228"/>
      <c r="AT373" s="228"/>
      <c r="AU373" s="228"/>
      <c r="AV373" s="228"/>
      <c r="AW373" s="239"/>
      <c r="AX373" s="240"/>
    </row>
    <row r="374" customFormat="false" ht="12.75" hidden="false" customHeight="false" outlineLevel="0" collapsed="false">
      <c r="C374" s="230"/>
      <c r="L374" s="160"/>
      <c r="N374" s="146"/>
      <c r="R374" s="120"/>
      <c r="S374" s="120"/>
      <c r="T374" s="120"/>
      <c r="U374" s="120"/>
      <c r="V374" s="120"/>
      <c r="W374" s="120"/>
      <c r="X374" s="120"/>
      <c r="Y374" s="120"/>
      <c r="Z374" s="120"/>
      <c r="AA374" s="120"/>
      <c r="AB374" s="120"/>
      <c r="AC374" s="120"/>
      <c r="AD374" s="120"/>
      <c r="AE374" s="120"/>
      <c r="AF374" s="120"/>
      <c r="AG374" s="120"/>
      <c r="AH374" s="120"/>
      <c r="AI374" s="120"/>
      <c r="AJ374" s="120"/>
      <c r="AO374" s="228"/>
      <c r="AP374" s="228"/>
      <c r="AQ374" s="228"/>
      <c r="AR374" s="228"/>
      <c r="AS374" s="228"/>
      <c r="AT374" s="228"/>
      <c r="AU374" s="228"/>
      <c r="AV374" s="228"/>
      <c r="AW374" s="239"/>
      <c r="AX374" s="240"/>
    </row>
    <row r="375" customFormat="false" ht="12.75" hidden="false" customHeight="false" outlineLevel="0" collapsed="false">
      <c r="C375" s="230"/>
      <c r="L375" s="160"/>
      <c r="N375" s="146"/>
      <c r="R375" s="120"/>
      <c r="S375" s="120"/>
      <c r="T375" s="120"/>
      <c r="U375" s="120"/>
      <c r="V375" s="120"/>
      <c r="W375" s="120"/>
      <c r="X375" s="120"/>
      <c r="Y375" s="120"/>
      <c r="Z375" s="120"/>
      <c r="AA375" s="120"/>
      <c r="AB375" s="120"/>
      <c r="AC375" s="120"/>
      <c r="AD375" s="120"/>
      <c r="AE375" s="120"/>
      <c r="AF375" s="120"/>
      <c r="AG375" s="120"/>
      <c r="AH375" s="120"/>
      <c r="AI375" s="120"/>
      <c r="AJ375" s="120"/>
      <c r="AO375" s="228"/>
      <c r="AP375" s="228"/>
      <c r="AQ375" s="228"/>
      <c r="AR375" s="228"/>
      <c r="AS375" s="228"/>
      <c r="AT375" s="228"/>
      <c r="AU375" s="228"/>
      <c r="AV375" s="228"/>
      <c r="AW375" s="239"/>
      <c r="AX375" s="240"/>
    </row>
    <row r="376" customFormat="false" ht="12.75" hidden="false" customHeight="false" outlineLevel="0" collapsed="false">
      <c r="C376" s="230"/>
      <c r="L376" s="160"/>
      <c r="N376" s="146"/>
      <c r="R376" s="120"/>
      <c r="S376" s="120"/>
      <c r="T376" s="120"/>
      <c r="U376" s="120"/>
      <c r="V376" s="120"/>
      <c r="W376" s="120"/>
      <c r="X376" s="120"/>
      <c r="Y376" s="120"/>
      <c r="Z376" s="120"/>
      <c r="AA376" s="120"/>
      <c r="AB376" s="120"/>
      <c r="AC376" s="120"/>
      <c r="AD376" s="120"/>
      <c r="AE376" s="120"/>
      <c r="AF376" s="120"/>
      <c r="AG376" s="120"/>
      <c r="AH376" s="120"/>
      <c r="AI376" s="120"/>
      <c r="AJ376" s="120"/>
      <c r="AO376" s="228"/>
      <c r="AP376" s="228"/>
      <c r="AQ376" s="228"/>
      <c r="AR376" s="228"/>
      <c r="AS376" s="228"/>
      <c r="AT376" s="228"/>
      <c r="AU376" s="228"/>
      <c r="AV376" s="228"/>
      <c r="AW376" s="239"/>
      <c r="AX376" s="240"/>
    </row>
    <row r="377" customFormat="false" ht="12.75" hidden="false" customHeight="false" outlineLevel="0" collapsed="false">
      <c r="C377" s="230"/>
      <c r="L377" s="160"/>
      <c r="N377" s="146"/>
      <c r="R377" s="120"/>
      <c r="S377" s="120"/>
      <c r="T377" s="120"/>
      <c r="U377" s="120"/>
      <c r="V377" s="120"/>
      <c r="W377" s="120"/>
      <c r="X377" s="120"/>
      <c r="Y377" s="120"/>
      <c r="Z377" s="120"/>
      <c r="AA377" s="120"/>
      <c r="AB377" s="120"/>
      <c r="AC377" s="120"/>
      <c r="AD377" s="120"/>
      <c r="AE377" s="120"/>
      <c r="AF377" s="120"/>
      <c r="AG377" s="120"/>
      <c r="AH377" s="120"/>
      <c r="AI377" s="120"/>
      <c r="AJ377" s="120"/>
      <c r="AO377" s="228"/>
      <c r="AP377" s="228"/>
      <c r="AQ377" s="228"/>
      <c r="AR377" s="228"/>
      <c r="AS377" s="228"/>
      <c r="AT377" s="228"/>
      <c r="AU377" s="228"/>
      <c r="AV377" s="228"/>
      <c r="AW377" s="239"/>
      <c r="AX377" s="240"/>
    </row>
    <row r="378" s="120" customFormat="true" ht="12.75" hidden="false" customHeight="false" outlineLevel="0" collapsed="false">
      <c r="C378" s="230"/>
      <c r="L378" s="160"/>
      <c r="N378" s="146"/>
      <c r="P378" s="0"/>
      <c r="Q378" s="0"/>
      <c r="AK378" s="204"/>
      <c r="AL378" s="204"/>
      <c r="AM378" s="204"/>
      <c r="AN378" s="204"/>
      <c r="AO378" s="228"/>
      <c r="AP378" s="228"/>
      <c r="AQ378" s="228"/>
      <c r="AR378" s="228"/>
      <c r="AS378" s="228"/>
      <c r="AT378" s="228"/>
      <c r="AU378" s="228"/>
      <c r="AV378" s="228"/>
      <c r="AW378" s="239"/>
      <c r="AX378" s="240"/>
      <c r="AY378" s="0"/>
      <c r="AZ378" s="230"/>
      <c r="BA378" s="230"/>
      <c r="BB378" s="0"/>
      <c r="BC378" s="0"/>
      <c r="BD378" s="0"/>
      <c r="BE378" s="0"/>
      <c r="BF378" s="0"/>
      <c r="BG378" s="0"/>
      <c r="BH378" s="0"/>
      <c r="BI378" s="0"/>
      <c r="BJ378" s="0"/>
    </row>
    <row r="379" s="120" customFormat="true" ht="12.75" hidden="false" customHeight="false" outlineLevel="0" collapsed="false">
      <c r="C379" s="230"/>
      <c r="L379" s="160"/>
      <c r="N379" s="146"/>
      <c r="P379" s="0"/>
      <c r="Q379" s="0"/>
      <c r="AK379" s="204"/>
      <c r="AL379" s="204"/>
      <c r="AM379" s="204"/>
      <c r="AN379" s="204"/>
      <c r="AO379" s="228"/>
      <c r="AP379" s="228"/>
      <c r="AQ379" s="228"/>
      <c r="AR379" s="228"/>
      <c r="AS379" s="228"/>
      <c r="AT379" s="228"/>
      <c r="AU379" s="228"/>
      <c r="AV379" s="228"/>
      <c r="AW379" s="239"/>
      <c r="AX379" s="240"/>
      <c r="AY379" s="0"/>
      <c r="AZ379" s="230"/>
      <c r="BA379" s="230"/>
      <c r="BB379" s="0"/>
      <c r="BC379" s="0"/>
      <c r="BD379" s="0"/>
      <c r="BE379" s="0"/>
      <c r="BF379" s="0"/>
      <c r="BG379" s="0"/>
      <c r="BH379" s="0"/>
      <c r="BI379" s="0"/>
      <c r="BJ379" s="0"/>
    </row>
    <row r="380" s="120" customFormat="true" ht="12.75" hidden="false" customHeight="false" outlineLevel="0" collapsed="false">
      <c r="C380" s="230"/>
      <c r="L380" s="160"/>
      <c r="N380" s="146"/>
      <c r="P380" s="0"/>
      <c r="Q380" s="0"/>
      <c r="AK380" s="204"/>
      <c r="AL380" s="204"/>
      <c r="AM380" s="204"/>
      <c r="AN380" s="204"/>
      <c r="AO380" s="228"/>
      <c r="AP380" s="228"/>
      <c r="AQ380" s="228"/>
      <c r="AR380" s="228"/>
      <c r="AS380" s="228"/>
      <c r="AT380" s="228"/>
      <c r="AU380" s="228"/>
      <c r="AV380" s="228"/>
      <c r="AW380" s="239"/>
      <c r="AX380" s="240"/>
      <c r="AY380" s="0"/>
      <c r="AZ380" s="230"/>
      <c r="BA380" s="230"/>
      <c r="BB380" s="0"/>
      <c r="BC380" s="0"/>
      <c r="BD380" s="0"/>
      <c r="BE380" s="0"/>
      <c r="BF380" s="0"/>
      <c r="BG380" s="0"/>
      <c r="BH380" s="0"/>
      <c r="BI380" s="0"/>
      <c r="BJ380" s="0"/>
    </row>
    <row r="381" s="120" customFormat="true" ht="12.75" hidden="false" customHeight="false" outlineLevel="0" collapsed="false">
      <c r="C381" s="230"/>
      <c r="L381" s="160"/>
      <c r="N381" s="146"/>
      <c r="P381" s="0"/>
      <c r="Q381" s="0"/>
      <c r="AK381" s="204"/>
      <c r="AL381" s="204"/>
      <c r="AM381" s="204"/>
      <c r="AN381" s="204"/>
      <c r="AO381" s="228"/>
      <c r="AP381" s="228"/>
      <c r="AQ381" s="228"/>
      <c r="AR381" s="228"/>
      <c r="AS381" s="228"/>
      <c r="AT381" s="228"/>
      <c r="AU381" s="228"/>
      <c r="AV381" s="228"/>
      <c r="AW381" s="239"/>
      <c r="AX381" s="240"/>
      <c r="AY381" s="0"/>
      <c r="AZ381" s="230"/>
      <c r="BA381" s="230"/>
      <c r="BB381" s="0"/>
      <c r="BC381" s="0"/>
      <c r="BD381" s="0"/>
      <c r="BE381" s="0"/>
      <c r="BF381" s="0"/>
      <c r="BG381" s="0"/>
      <c r="BH381" s="0"/>
      <c r="BI381" s="0"/>
      <c r="BJ381" s="0"/>
    </row>
    <row r="382" s="120" customFormat="true" ht="12.75" hidden="false" customHeight="false" outlineLevel="0" collapsed="false">
      <c r="C382" s="230"/>
      <c r="L382" s="160"/>
      <c r="N382" s="146"/>
      <c r="P382" s="0"/>
      <c r="Q382" s="0"/>
      <c r="AK382" s="204"/>
      <c r="AL382" s="204"/>
      <c r="AM382" s="204"/>
      <c r="AN382" s="204"/>
      <c r="AO382" s="228"/>
      <c r="AP382" s="228"/>
      <c r="AQ382" s="228"/>
      <c r="AR382" s="228"/>
      <c r="AS382" s="228"/>
      <c r="AT382" s="228"/>
      <c r="AU382" s="228"/>
      <c r="AV382" s="228"/>
      <c r="AW382" s="239"/>
      <c r="AX382" s="240"/>
      <c r="AY382" s="0"/>
      <c r="AZ382" s="230"/>
      <c r="BA382" s="230"/>
      <c r="BB382" s="0"/>
      <c r="BC382" s="0"/>
      <c r="BD382" s="0"/>
      <c r="BE382" s="0"/>
      <c r="BF382" s="0"/>
      <c r="BG382" s="0"/>
      <c r="BH382" s="0"/>
      <c r="BI382" s="0"/>
      <c r="BJ382" s="0"/>
    </row>
    <row r="383" s="120" customFormat="true" ht="12.75" hidden="false" customHeight="false" outlineLevel="0" collapsed="false">
      <c r="C383" s="230"/>
      <c r="L383" s="160"/>
      <c r="N383" s="146"/>
      <c r="P383" s="0"/>
      <c r="Q383" s="0"/>
      <c r="AK383" s="204"/>
      <c r="AL383" s="204"/>
      <c r="AM383" s="204"/>
      <c r="AN383" s="204"/>
      <c r="AO383" s="228"/>
      <c r="AP383" s="228"/>
      <c r="AQ383" s="228"/>
      <c r="AR383" s="228"/>
      <c r="AS383" s="228"/>
      <c r="AT383" s="228"/>
      <c r="AU383" s="228"/>
      <c r="AV383" s="228"/>
      <c r="AW383" s="239"/>
      <c r="AX383" s="240"/>
      <c r="AY383" s="0"/>
      <c r="AZ383" s="230"/>
      <c r="BA383" s="230"/>
      <c r="BB383" s="0"/>
      <c r="BC383" s="0"/>
      <c r="BD383" s="0"/>
      <c r="BE383" s="0"/>
      <c r="BF383" s="0"/>
      <c r="BG383" s="0"/>
      <c r="BH383" s="0"/>
      <c r="BI383" s="0"/>
      <c r="BJ383" s="0"/>
    </row>
    <row r="384" customFormat="false" ht="12.75" hidden="false" customHeight="false" outlineLevel="0" collapsed="false">
      <c r="C384" s="230"/>
      <c r="L384" s="160"/>
      <c r="N384" s="146"/>
      <c r="R384" s="120"/>
      <c r="S384" s="120"/>
      <c r="T384" s="120"/>
      <c r="U384" s="120"/>
      <c r="V384" s="120"/>
      <c r="W384" s="120"/>
      <c r="X384" s="120"/>
      <c r="Y384" s="120"/>
      <c r="Z384" s="120"/>
      <c r="AA384" s="120"/>
      <c r="AB384" s="120"/>
      <c r="AC384" s="120"/>
      <c r="AD384" s="120"/>
      <c r="AE384" s="120"/>
      <c r="AF384" s="120"/>
      <c r="AG384" s="120"/>
      <c r="AH384" s="120"/>
      <c r="AI384" s="120"/>
      <c r="AJ384" s="120"/>
      <c r="AO384" s="228"/>
      <c r="AP384" s="228"/>
      <c r="AQ384" s="228"/>
      <c r="AR384" s="228"/>
      <c r="AS384" s="228"/>
      <c r="AT384" s="228"/>
      <c r="AU384" s="228"/>
      <c r="AV384" s="228"/>
      <c r="AW384" s="239"/>
      <c r="AX384" s="240"/>
    </row>
    <row r="385" s="120" customFormat="true" ht="12.75" hidden="false" customHeight="false" outlineLevel="0" collapsed="false">
      <c r="C385" s="230"/>
      <c r="L385" s="160"/>
      <c r="N385" s="146"/>
      <c r="P385" s="0"/>
      <c r="Q385" s="0"/>
      <c r="AK385" s="204"/>
      <c r="AL385" s="204"/>
      <c r="AM385" s="204"/>
      <c r="AN385" s="204"/>
      <c r="AO385" s="228"/>
      <c r="AP385" s="228"/>
      <c r="AQ385" s="228"/>
      <c r="AR385" s="228"/>
      <c r="AS385" s="228"/>
      <c r="AT385" s="228"/>
      <c r="AU385" s="228"/>
      <c r="AV385" s="228"/>
      <c r="AW385" s="239"/>
      <c r="AX385" s="240"/>
      <c r="AY385" s="0"/>
      <c r="AZ385" s="230"/>
      <c r="BA385" s="230"/>
      <c r="BB385" s="0"/>
      <c r="BC385" s="0"/>
      <c r="BD385" s="0"/>
      <c r="BE385" s="0"/>
      <c r="BF385" s="0"/>
      <c r="BG385" s="0"/>
      <c r="BH385" s="0"/>
      <c r="BI385" s="0"/>
      <c r="BJ385" s="0"/>
    </row>
    <row r="386" s="120" customFormat="true" ht="12.75" hidden="false" customHeight="false" outlineLevel="0" collapsed="false">
      <c r="C386" s="230"/>
      <c r="L386" s="160"/>
      <c r="N386" s="146"/>
      <c r="P386" s="0"/>
      <c r="Q386" s="0"/>
      <c r="AK386" s="204"/>
      <c r="AL386" s="204"/>
      <c r="AM386" s="204"/>
      <c r="AN386" s="204"/>
      <c r="AO386" s="228"/>
      <c r="AP386" s="228"/>
      <c r="AQ386" s="228"/>
      <c r="AR386" s="228"/>
      <c r="AS386" s="228"/>
      <c r="AT386" s="228"/>
      <c r="AU386" s="228"/>
      <c r="AV386" s="228"/>
      <c r="AW386" s="239"/>
      <c r="AX386" s="240"/>
      <c r="AY386" s="0"/>
      <c r="AZ386" s="230"/>
      <c r="BA386" s="230"/>
      <c r="BB386" s="0"/>
      <c r="BC386" s="0"/>
      <c r="BD386" s="0"/>
      <c r="BE386" s="0"/>
      <c r="BF386" s="0"/>
      <c r="BG386" s="0"/>
      <c r="BH386" s="0"/>
      <c r="BI386" s="0"/>
      <c r="BJ386" s="0"/>
    </row>
    <row r="387" s="120" customFormat="true" ht="12.75" hidden="false" customHeight="false" outlineLevel="0" collapsed="false">
      <c r="C387" s="230"/>
      <c r="L387" s="160"/>
      <c r="N387" s="146"/>
      <c r="P387" s="0"/>
      <c r="Q387" s="0"/>
      <c r="AK387" s="204"/>
      <c r="AL387" s="204"/>
      <c r="AM387" s="204"/>
      <c r="AN387" s="204"/>
      <c r="AO387" s="228"/>
      <c r="AP387" s="228"/>
      <c r="AQ387" s="228"/>
      <c r="AR387" s="228"/>
      <c r="AS387" s="228"/>
      <c r="AT387" s="228"/>
      <c r="AU387" s="228"/>
      <c r="AV387" s="228"/>
      <c r="AW387" s="239"/>
      <c r="AX387" s="240"/>
      <c r="AY387" s="0"/>
      <c r="AZ387" s="230"/>
      <c r="BA387" s="230"/>
      <c r="BB387" s="0"/>
      <c r="BC387" s="0"/>
      <c r="BD387" s="0"/>
      <c r="BE387" s="0"/>
      <c r="BF387" s="0"/>
      <c r="BG387" s="0"/>
      <c r="BH387" s="0"/>
      <c r="BI387" s="0"/>
      <c r="BJ387" s="0"/>
    </row>
    <row r="388" s="120" customFormat="true" ht="12.75" hidden="false" customHeight="false" outlineLevel="0" collapsed="false">
      <c r="C388" s="230"/>
      <c r="L388" s="160"/>
      <c r="N388" s="146"/>
      <c r="P388" s="0"/>
      <c r="Q388" s="0"/>
      <c r="AK388" s="204"/>
      <c r="AL388" s="204"/>
      <c r="AM388" s="204"/>
      <c r="AN388" s="204"/>
      <c r="AO388" s="228"/>
      <c r="AP388" s="228"/>
      <c r="AQ388" s="228"/>
      <c r="AR388" s="228"/>
      <c r="AS388" s="228"/>
      <c r="AT388" s="228"/>
      <c r="AU388" s="228"/>
      <c r="AV388" s="228"/>
      <c r="AW388" s="239"/>
      <c r="AX388" s="240"/>
      <c r="AY388" s="0"/>
      <c r="AZ388" s="230"/>
      <c r="BA388" s="230"/>
      <c r="BB388" s="0"/>
      <c r="BC388" s="0"/>
      <c r="BD388" s="0"/>
      <c r="BE388" s="0"/>
      <c r="BF388" s="0"/>
      <c r="BG388" s="0"/>
      <c r="BH388" s="0"/>
      <c r="BI388" s="0"/>
      <c r="BJ388" s="0"/>
    </row>
    <row r="389" customFormat="false" ht="12.75" hidden="false" customHeight="false" outlineLevel="0" collapsed="false">
      <c r="C389" s="230"/>
      <c r="L389" s="160"/>
      <c r="N389" s="146"/>
      <c r="R389" s="120"/>
      <c r="S389" s="120"/>
      <c r="T389" s="120"/>
      <c r="U389" s="120"/>
      <c r="V389" s="120"/>
      <c r="W389" s="120"/>
      <c r="X389" s="120"/>
      <c r="Y389" s="120"/>
      <c r="Z389" s="120"/>
      <c r="AA389" s="120"/>
      <c r="AB389" s="120"/>
      <c r="AC389" s="120"/>
      <c r="AD389" s="120"/>
      <c r="AE389" s="120"/>
      <c r="AF389" s="120"/>
      <c r="AG389" s="120"/>
      <c r="AH389" s="120"/>
      <c r="AI389" s="120"/>
      <c r="AJ389" s="120"/>
      <c r="AO389" s="228"/>
      <c r="AP389" s="228"/>
      <c r="AQ389" s="228"/>
      <c r="AR389" s="228"/>
      <c r="AS389" s="228"/>
      <c r="AT389" s="228"/>
      <c r="AU389" s="228"/>
      <c r="AV389" s="228"/>
      <c r="AW389" s="239"/>
      <c r="AX389" s="240"/>
    </row>
    <row r="390" s="120" customFormat="true" ht="12.75" hidden="false" customHeight="false" outlineLevel="0" collapsed="false">
      <c r="C390" s="230"/>
      <c r="L390" s="160"/>
      <c r="N390" s="146"/>
      <c r="P390" s="0"/>
      <c r="Q390" s="0"/>
      <c r="AK390" s="204"/>
      <c r="AL390" s="204"/>
      <c r="AM390" s="204"/>
      <c r="AN390" s="204"/>
      <c r="AO390" s="228"/>
      <c r="AP390" s="228"/>
      <c r="AQ390" s="228"/>
      <c r="AR390" s="228"/>
      <c r="AS390" s="228"/>
      <c r="AT390" s="228"/>
      <c r="AU390" s="228"/>
      <c r="AV390" s="228"/>
      <c r="AW390" s="239"/>
      <c r="AX390" s="240"/>
      <c r="AY390" s="0"/>
      <c r="AZ390" s="230"/>
      <c r="BA390" s="230"/>
      <c r="BB390" s="0"/>
      <c r="BC390" s="0"/>
      <c r="BD390" s="0"/>
      <c r="BE390" s="0"/>
      <c r="BF390" s="0"/>
      <c r="BG390" s="0"/>
      <c r="BH390" s="0"/>
      <c r="BI390" s="0"/>
      <c r="BJ390" s="0"/>
    </row>
    <row r="391" s="120" customFormat="true" ht="12.75" hidden="false" customHeight="false" outlineLevel="0" collapsed="false">
      <c r="C391" s="230"/>
      <c r="L391" s="160"/>
      <c r="N391" s="146"/>
      <c r="P391" s="0"/>
      <c r="Q391" s="0"/>
      <c r="AK391" s="204"/>
      <c r="AL391" s="204"/>
      <c r="AM391" s="204"/>
      <c r="AN391" s="204"/>
      <c r="AO391" s="228"/>
      <c r="AP391" s="228"/>
      <c r="AQ391" s="228"/>
      <c r="AR391" s="228"/>
      <c r="AS391" s="228"/>
      <c r="AT391" s="228"/>
      <c r="AU391" s="228"/>
      <c r="AV391" s="228"/>
      <c r="AW391" s="239"/>
      <c r="AX391" s="240"/>
      <c r="AY391" s="0"/>
      <c r="AZ391" s="230"/>
      <c r="BA391" s="230"/>
      <c r="BB391" s="0"/>
      <c r="BC391" s="0"/>
      <c r="BD391" s="0"/>
      <c r="BE391" s="0"/>
      <c r="BF391" s="0"/>
      <c r="BG391" s="0"/>
      <c r="BH391" s="0"/>
      <c r="BI391" s="0"/>
      <c r="BJ391" s="0"/>
    </row>
    <row r="392" customFormat="false" ht="12.75" hidden="false" customHeight="false" outlineLevel="0" collapsed="false">
      <c r="C392" s="230"/>
      <c r="L392" s="160"/>
      <c r="N392" s="146"/>
      <c r="R392" s="120"/>
      <c r="S392" s="120"/>
      <c r="T392" s="120"/>
      <c r="U392" s="120"/>
      <c r="V392" s="120"/>
      <c r="W392" s="120"/>
      <c r="X392" s="120"/>
      <c r="Y392" s="120"/>
      <c r="Z392" s="120"/>
      <c r="AA392" s="120"/>
      <c r="AB392" s="120"/>
      <c r="AC392" s="120"/>
      <c r="AD392" s="120"/>
      <c r="AE392" s="120"/>
      <c r="AF392" s="120"/>
      <c r="AG392" s="120"/>
      <c r="AH392" s="120"/>
      <c r="AI392" s="120"/>
      <c r="AJ392" s="120"/>
      <c r="AO392" s="228"/>
      <c r="AP392" s="228"/>
      <c r="AQ392" s="228"/>
      <c r="AR392" s="228"/>
      <c r="AS392" s="228"/>
      <c r="AT392" s="228"/>
      <c r="AU392" s="228"/>
      <c r="AV392" s="228"/>
      <c r="AW392" s="239"/>
      <c r="AX392" s="240"/>
    </row>
    <row r="393" customFormat="false" ht="12.75" hidden="false" customHeight="false" outlineLevel="0" collapsed="false">
      <c r="C393" s="230"/>
      <c r="L393" s="160"/>
      <c r="N393" s="146"/>
      <c r="R393" s="120"/>
      <c r="S393" s="120"/>
      <c r="T393" s="120"/>
      <c r="U393" s="120"/>
      <c r="V393" s="120"/>
      <c r="W393" s="120"/>
      <c r="X393" s="120"/>
      <c r="Y393" s="120"/>
      <c r="Z393" s="120"/>
      <c r="AA393" s="120"/>
      <c r="AB393" s="120"/>
      <c r="AC393" s="120"/>
      <c r="AD393" s="120"/>
      <c r="AE393" s="120"/>
      <c r="AF393" s="120"/>
      <c r="AG393" s="120"/>
      <c r="AH393" s="120"/>
      <c r="AI393" s="120"/>
      <c r="AJ393" s="120"/>
      <c r="AO393" s="228"/>
      <c r="AP393" s="228"/>
      <c r="AQ393" s="228"/>
      <c r="AR393" s="228"/>
      <c r="AS393" s="228"/>
      <c r="AT393" s="228"/>
      <c r="AU393" s="228"/>
      <c r="AV393" s="228"/>
      <c r="AW393" s="239"/>
      <c r="AX393" s="240"/>
    </row>
    <row r="394" customFormat="false" ht="12.75" hidden="false" customHeight="false" outlineLevel="0" collapsed="false">
      <c r="C394" s="230"/>
      <c r="L394" s="160"/>
      <c r="N394" s="146"/>
      <c r="R394" s="120"/>
      <c r="S394" s="120"/>
      <c r="T394" s="120"/>
      <c r="U394" s="120"/>
      <c r="V394" s="120"/>
      <c r="W394" s="120"/>
      <c r="X394" s="120"/>
      <c r="Y394" s="120"/>
      <c r="Z394" s="120"/>
      <c r="AA394" s="120"/>
      <c r="AB394" s="120"/>
      <c r="AC394" s="120"/>
      <c r="AD394" s="120"/>
      <c r="AE394" s="120"/>
      <c r="AF394" s="120"/>
      <c r="AG394" s="120"/>
      <c r="AH394" s="120"/>
      <c r="AI394" s="120"/>
      <c r="AJ394" s="120"/>
      <c r="AO394" s="228"/>
      <c r="AP394" s="228"/>
      <c r="AQ394" s="228"/>
      <c r="AR394" s="228"/>
      <c r="AS394" s="228"/>
      <c r="AT394" s="228"/>
      <c r="AU394" s="228"/>
      <c r="AV394" s="228"/>
      <c r="AW394" s="239"/>
      <c r="AX394" s="240"/>
    </row>
    <row r="395" customFormat="false" ht="12.75" hidden="false" customHeight="false" outlineLevel="0" collapsed="false">
      <c r="C395" s="230"/>
      <c r="L395" s="160"/>
      <c r="N395" s="146"/>
      <c r="R395" s="120"/>
      <c r="S395" s="120"/>
      <c r="T395" s="120"/>
      <c r="U395" s="120"/>
      <c r="V395" s="120"/>
      <c r="W395" s="120"/>
      <c r="X395" s="120"/>
      <c r="Y395" s="120"/>
      <c r="Z395" s="120"/>
      <c r="AA395" s="120"/>
      <c r="AB395" s="120"/>
      <c r="AC395" s="120"/>
      <c r="AD395" s="120"/>
      <c r="AE395" s="120"/>
      <c r="AF395" s="120"/>
      <c r="AG395" s="120"/>
      <c r="AH395" s="120"/>
      <c r="AI395" s="120"/>
      <c r="AJ395" s="120"/>
      <c r="AO395" s="228"/>
      <c r="AP395" s="228"/>
      <c r="AQ395" s="228"/>
      <c r="AR395" s="228"/>
      <c r="AS395" s="228"/>
      <c r="AT395" s="228"/>
      <c r="AU395" s="228"/>
      <c r="AV395" s="228"/>
      <c r="AW395" s="239"/>
      <c r="AX395" s="240"/>
    </row>
    <row r="396" s="120" customFormat="true" ht="12.75" hidden="false" customHeight="false" outlineLevel="0" collapsed="false">
      <c r="C396" s="230"/>
      <c r="L396" s="160"/>
      <c r="N396" s="146"/>
      <c r="P396" s="0"/>
      <c r="Q396" s="0"/>
      <c r="AK396" s="204"/>
      <c r="AL396" s="204"/>
      <c r="AM396" s="204"/>
      <c r="AN396" s="204"/>
      <c r="AO396" s="228"/>
      <c r="AP396" s="228"/>
      <c r="AQ396" s="228"/>
      <c r="AR396" s="228"/>
      <c r="AS396" s="228"/>
      <c r="AT396" s="228"/>
      <c r="AU396" s="228"/>
      <c r="AV396" s="228"/>
      <c r="AW396" s="239"/>
      <c r="AX396" s="240"/>
      <c r="AY396" s="0"/>
      <c r="AZ396" s="230"/>
      <c r="BA396" s="230"/>
      <c r="BB396" s="0"/>
      <c r="BC396" s="0"/>
      <c r="BD396" s="0"/>
      <c r="BE396" s="0"/>
      <c r="BF396" s="0"/>
      <c r="BG396" s="0"/>
      <c r="BH396" s="0"/>
      <c r="BI396" s="0"/>
      <c r="BJ396" s="0"/>
    </row>
    <row r="397" customFormat="false" ht="12.75" hidden="false" customHeight="false" outlineLevel="0" collapsed="false">
      <c r="C397" s="230"/>
      <c r="L397" s="160"/>
      <c r="N397" s="146"/>
      <c r="R397" s="120"/>
      <c r="S397" s="120"/>
      <c r="T397" s="120"/>
      <c r="U397" s="120"/>
      <c r="V397" s="120"/>
      <c r="W397" s="120"/>
      <c r="X397" s="120"/>
      <c r="Y397" s="120"/>
      <c r="Z397" s="120"/>
      <c r="AA397" s="120"/>
      <c r="AB397" s="120"/>
      <c r="AC397" s="120"/>
      <c r="AD397" s="120"/>
      <c r="AE397" s="120"/>
      <c r="AF397" s="120"/>
      <c r="AG397" s="120"/>
      <c r="AH397" s="120"/>
      <c r="AI397" s="120"/>
      <c r="AJ397" s="120"/>
      <c r="AO397" s="228"/>
      <c r="AP397" s="228"/>
      <c r="AQ397" s="228"/>
      <c r="AR397" s="228"/>
      <c r="AS397" s="228"/>
      <c r="AT397" s="228"/>
      <c r="AU397" s="228"/>
      <c r="AV397" s="228"/>
      <c r="AW397" s="239"/>
      <c r="AX397" s="240"/>
    </row>
    <row r="398" customFormat="false" ht="12.75" hidden="false" customHeight="false" outlineLevel="0" collapsed="false">
      <c r="C398" s="230"/>
      <c r="L398" s="160"/>
      <c r="N398" s="146"/>
      <c r="R398" s="120"/>
      <c r="S398" s="120"/>
      <c r="T398" s="120"/>
      <c r="U398" s="120"/>
      <c r="V398" s="120"/>
      <c r="W398" s="120"/>
      <c r="X398" s="120"/>
      <c r="Y398" s="120"/>
      <c r="Z398" s="120"/>
      <c r="AA398" s="120"/>
      <c r="AB398" s="120"/>
      <c r="AC398" s="120"/>
      <c r="AD398" s="120"/>
      <c r="AE398" s="120"/>
      <c r="AF398" s="120"/>
      <c r="AG398" s="120"/>
      <c r="AH398" s="120"/>
      <c r="AI398" s="120"/>
      <c r="AJ398" s="120"/>
      <c r="AO398" s="228"/>
      <c r="AP398" s="228"/>
      <c r="AQ398" s="228"/>
      <c r="AR398" s="228"/>
      <c r="AS398" s="228"/>
      <c r="AT398" s="228"/>
      <c r="AU398" s="228"/>
      <c r="AV398" s="228"/>
      <c r="AW398" s="239"/>
      <c r="AX398" s="240"/>
    </row>
    <row r="399" s="120" customFormat="true" ht="12.75" hidden="false" customHeight="false" outlineLevel="0" collapsed="false">
      <c r="C399" s="230"/>
      <c r="L399" s="160"/>
      <c r="N399" s="146"/>
      <c r="P399" s="0"/>
      <c r="Q399" s="0"/>
      <c r="AK399" s="204"/>
      <c r="AL399" s="204"/>
      <c r="AM399" s="204"/>
      <c r="AN399" s="204"/>
      <c r="AO399" s="228"/>
      <c r="AP399" s="228"/>
      <c r="AQ399" s="228"/>
      <c r="AR399" s="228"/>
      <c r="AS399" s="228"/>
      <c r="AT399" s="228"/>
      <c r="AU399" s="228"/>
      <c r="AV399" s="228"/>
      <c r="AW399" s="239"/>
      <c r="AX399" s="240"/>
      <c r="AY399" s="0"/>
      <c r="AZ399" s="230"/>
      <c r="BA399" s="230"/>
      <c r="BB399" s="0"/>
      <c r="BC399" s="0"/>
      <c r="BD399" s="0"/>
      <c r="BE399" s="0"/>
      <c r="BF399" s="0"/>
      <c r="BG399" s="0"/>
      <c r="BH399" s="0"/>
      <c r="BI399" s="0"/>
      <c r="BJ399" s="0"/>
    </row>
    <row r="400" s="120" customFormat="true" ht="12.75" hidden="false" customHeight="false" outlineLevel="0" collapsed="false">
      <c r="C400" s="230"/>
      <c r="L400" s="160"/>
      <c r="N400" s="146"/>
      <c r="P400" s="0"/>
      <c r="Q400" s="0"/>
      <c r="AK400" s="204"/>
      <c r="AL400" s="204"/>
      <c r="AM400" s="204"/>
      <c r="AN400" s="204"/>
      <c r="AO400" s="228"/>
      <c r="AP400" s="228"/>
      <c r="AQ400" s="228"/>
      <c r="AR400" s="228"/>
      <c r="AS400" s="228"/>
      <c r="AT400" s="228"/>
      <c r="AU400" s="228"/>
      <c r="AV400" s="228"/>
      <c r="AW400" s="239"/>
      <c r="AX400" s="240"/>
      <c r="AY400" s="0"/>
      <c r="AZ400" s="230"/>
      <c r="BA400" s="230"/>
      <c r="BB400" s="0"/>
      <c r="BC400" s="0"/>
      <c r="BD400" s="0"/>
      <c r="BE400" s="0"/>
      <c r="BF400" s="0"/>
      <c r="BG400" s="0"/>
      <c r="BH400" s="0"/>
      <c r="BI400" s="0"/>
      <c r="BJ400" s="0"/>
    </row>
    <row r="401" s="120" customFormat="true" ht="12.75" hidden="false" customHeight="false" outlineLevel="0" collapsed="false">
      <c r="C401" s="230"/>
      <c r="L401" s="160"/>
      <c r="N401" s="146"/>
      <c r="P401" s="0"/>
      <c r="Q401" s="0"/>
      <c r="AK401" s="204"/>
      <c r="AL401" s="204"/>
      <c r="AM401" s="204"/>
      <c r="AN401" s="204"/>
      <c r="AO401" s="228"/>
      <c r="AP401" s="228"/>
      <c r="AQ401" s="228"/>
      <c r="AR401" s="228"/>
      <c r="AS401" s="228"/>
      <c r="AT401" s="228"/>
      <c r="AU401" s="228"/>
      <c r="AV401" s="228"/>
      <c r="AW401" s="239"/>
      <c r="AX401" s="240"/>
      <c r="AY401" s="0"/>
      <c r="AZ401" s="230"/>
      <c r="BA401" s="230"/>
      <c r="BB401" s="0"/>
      <c r="BC401" s="0"/>
      <c r="BD401" s="0"/>
      <c r="BE401" s="0"/>
      <c r="BF401" s="0"/>
      <c r="BG401" s="0"/>
      <c r="BH401" s="0"/>
      <c r="BI401" s="0"/>
      <c r="BJ401" s="0"/>
    </row>
    <row r="402" s="120" customFormat="true" ht="12.75" hidden="false" customHeight="false" outlineLevel="0" collapsed="false">
      <c r="C402" s="230"/>
      <c r="L402" s="160"/>
      <c r="N402" s="146"/>
      <c r="P402" s="0"/>
      <c r="Q402" s="0"/>
      <c r="AK402" s="204"/>
      <c r="AL402" s="204"/>
      <c r="AM402" s="204"/>
      <c r="AN402" s="204"/>
      <c r="AO402" s="228"/>
      <c r="AP402" s="228"/>
      <c r="AQ402" s="228"/>
      <c r="AR402" s="228"/>
      <c r="AS402" s="228"/>
      <c r="AT402" s="228"/>
      <c r="AU402" s="228"/>
      <c r="AV402" s="228"/>
      <c r="AW402" s="239"/>
      <c r="AX402" s="240"/>
      <c r="AY402" s="0"/>
      <c r="AZ402" s="230"/>
      <c r="BA402" s="230"/>
      <c r="BB402" s="0"/>
      <c r="BC402" s="0"/>
      <c r="BD402" s="0"/>
      <c r="BE402" s="0"/>
      <c r="BF402" s="0"/>
      <c r="BG402" s="0"/>
      <c r="BH402" s="0"/>
      <c r="BI402" s="0"/>
      <c r="BJ402" s="0"/>
    </row>
    <row r="403" customFormat="false" ht="12.75" hidden="false" customHeight="false" outlineLevel="0" collapsed="false">
      <c r="C403" s="230"/>
      <c r="L403" s="160"/>
      <c r="N403" s="146"/>
      <c r="R403" s="120"/>
      <c r="S403" s="120"/>
      <c r="T403" s="120"/>
      <c r="U403" s="120"/>
      <c r="V403" s="120"/>
      <c r="W403" s="120"/>
      <c r="X403" s="120"/>
      <c r="Y403" s="120"/>
      <c r="Z403" s="120"/>
      <c r="AA403" s="120"/>
      <c r="AB403" s="120"/>
      <c r="AC403" s="120"/>
      <c r="AD403" s="120"/>
      <c r="AE403" s="120"/>
      <c r="AF403" s="120"/>
      <c r="AG403" s="120"/>
      <c r="AH403" s="120"/>
      <c r="AI403" s="120"/>
      <c r="AJ403" s="120"/>
      <c r="AO403" s="228"/>
      <c r="AP403" s="228"/>
      <c r="AQ403" s="228"/>
      <c r="AR403" s="228"/>
      <c r="AS403" s="228"/>
      <c r="AT403" s="228"/>
      <c r="AU403" s="228"/>
      <c r="AV403" s="228"/>
      <c r="AW403" s="239"/>
      <c r="AX403" s="240"/>
    </row>
    <row r="404" customFormat="false" ht="12.75" hidden="false" customHeight="false" outlineLevel="0" collapsed="false">
      <c r="C404" s="230"/>
      <c r="L404" s="160"/>
      <c r="N404" s="146"/>
      <c r="R404" s="120"/>
      <c r="S404" s="120"/>
      <c r="T404" s="120"/>
      <c r="U404" s="120"/>
      <c r="V404" s="120"/>
      <c r="W404" s="120"/>
      <c r="X404" s="120"/>
      <c r="Y404" s="120"/>
      <c r="Z404" s="120"/>
      <c r="AA404" s="120"/>
      <c r="AB404" s="120"/>
      <c r="AC404" s="120"/>
      <c r="AD404" s="120"/>
      <c r="AE404" s="120"/>
      <c r="AF404" s="120"/>
      <c r="AG404" s="120"/>
      <c r="AH404" s="120"/>
      <c r="AI404" s="120"/>
      <c r="AJ404" s="120"/>
      <c r="AO404" s="228"/>
      <c r="AP404" s="228"/>
      <c r="AQ404" s="228"/>
      <c r="AR404" s="228"/>
      <c r="AS404" s="228"/>
      <c r="AT404" s="228"/>
      <c r="AU404" s="228"/>
      <c r="AV404" s="228"/>
      <c r="AW404" s="239"/>
      <c r="AX404" s="240"/>
    </row>
    <row r="405" customFormat="false" ht="12.75" hidden="false" customHeight="false" outlineLevel="0" collapsed="false">
      <c r="C405" s="230"/>
      <c r="L405" s="160"/>
      <c r="N405" s="146"/>
      <c r="R405" s="120"/>
      <c r="S405" s="120"/>
      <c r="T405" s="120"/>
      <c r="U405" s="120"/>
      <c r="V405" s="120"/>
      <c r="W405" s="120"/>
      <c r="X405" s="120"/>
      <c r="Y405" s="120"/>
      <c r="Z405" s="120"/>
      <c r="AA405" s="120"/>
      <c r="AB405" s="120"/>
      <c r="AC405" s="120"/>
      <c r="AD405" s="120"/>
      <c r="AE405" s="120"/>
      <c r="AF405" s="120"/>
      <c r="AG405" s="120"/>
      <c r="AH405" s="120"/>
      <c r="AI405" s="120"/>
      <c r="AJ405" s="120"/>
      <c r="AO405" s="228"/>
      <c r="AP405" s="228"/>
      <c r="AQ405" s="228"/>
      <c r="AR405" s="228"/>
      <c r="AS405" s="228"/>
      <c r="AT405" s="228"/>
      <c r="AU405" s="228"/>
      <c r="AV405" s="228"/>
      <c r="AW405" s="239"/>
      <c r="AX405" s="240"/>
    </row>
    <row r="406" s="120" customFormat="true" ht="12.75" hidden="false" customHeight="false" outlineLevel="0" collapsed="false">
      <c r="C406" s="230"/>
      <c r="L406" s="160"/>
      <c r="N406" s="146"/>
      <c r="P406" s="0"/>
      <c r="Q406" s="0"/>
      <c r="AK406" s="204"/>
      <c r="AL406" s="204"/>
      <c r="AM406" s="204"/>
      <c r="AN406" s="204"/>
      <c r="AO406" s="228"/>
      <c r="AP406" s="228"/>
      <c r="AQ406" s="228"/>
      <c r="AR406" s="228"/>
      <c r="AS406" s="228"/>
      <c r="AT406" s="228"/>
      <c r="AU406" s="228"/>
      <c r="AV406" s="228"/>
      <c r="AW406" s="239"/>
      <c r="AX406" s="240"/>
      <c r="AY406" s="0"/>
      <c r="AZ406" s="230"/>
      <c r="BA406" s="230"/>
      <c r="BB406" s="0"/>
      <c r="BC406" s="0"/>
      <c r="BD406" s="0"/>
      <c r="BE406" s="0"/>
      <c r="BF406" s="0"/>
      <c r="BG406" s="0"/>
      <c r="BH406" s="0"/>
      <c r="BI406" s="0"/>
      <c r="BJ406" s="0"/>
    </row>
    <row r="407" s="120" customFormat="true" ht="12.75" hidden="false" customHeight="false" outlineLevel="0" collapsed="false">
      <c r="C407" s="230"/>
      <c r="L407" s="160"/>
      <c r="N407" s="146"/>
      <c r="P407" s="0"/>
      <c r="Q407" s="0"/>
      <c r="AK407" s="204"/>
      <c r="AL407" s="204"/>
      <c r="AM407" s="204"/>
      <c r="AN407" s="204"/>
      <c r="AO407" s="228"/>
      <c r="AP407" s="228"/>
      <c r="AQ407" s="228"/>
      <c r="AR407" s="228"/>
      <c r="AS407" s="228"/>
      <c r="AT407" s="228"/>
      <c r="AU407" s="228"/>
      <c r="AV407" s="228"/>
      <c r="AW407" s="239"/>
      <c r="AX407" s="240"/>
      <c r="AY407" s="0"/>
      <c r="AZ407" s="230"/>
      <c r="BA407" s="230"/>
      <c r="BB407" s="0"/>
      <c r="BC407" s="0"/>
      <c r="BD407" s="0"/>
      <c r="BE407" s="0"/>
      <c r="BF407" s="0"/>
      <c r="BG407" s="0"/>
      <c r="BH407" s="0"/>
      <c r="BI407" s="0"/>
      <c r="BJ407" s="0"/>
    </row>
    <row r="408" s="120" customFormat="true" ht="12.75" hidden="false" customHeight="false" outlineLevel="0" collapsed="false">
      <c r="C408" s="230"/>
      <c r="L408" s="160"/>
      <c r="N408" s="146"/>
      <c r="P408" s="0"/>
      <c r="Q408" s="0"/>
      <c r="AK408" s="204"/>
      <c r="AL408" s="204"/>
      <c r="AM408" s="204"/>
      <c r="AN408" s="204"/>
      <c r="AO408" s="228"/>
      <c r="AP408" s="228"/>
      <c r="AQ408" s="228"/>
      <c r="AR408" s="228"/>
      <c r="AS408" s="228"/>
      <c r="AT408" s="228"/>
      <c r="AU408" s="228"/>
      <c r="AV408" s="228"/>
      <c r="AW408" s="239"/>
      <c r="AX408" s="240"/>
      <c r="AY408" s="0"/>
      <c r="AZ408" s="230"/>
      <c r="BA408" s="230"/>
      <c r="BB408" s="0"/>
      <c r="BC408" s="0"/>
      <c r="BD408" s="0"/>
      <c r="BE408" s="0"/>
      <c r="BF408" s="0"/>
      <c r="BG408" s="0"/>
      <c r="BH408" s="0"/>
      <c r="BI408" s="0"/>
      <c r="BJ408" s="0"/>
    </row>
    <row r="409" s="120" customFormat="true" ht="12.75" hidden="false" customHeight="false" outlineLevel="0" collapsed="false">
      <c r="C409" s="230"/>
      <c r="L409" s="160"/>
      <c r="N409" s="146"/>
      <c r="P409" s="0"/>
      <c r="Q409" s="0"/>
      <c r="AK409" s="204"/>
      <c r="AL409" s="204"/>
      <c r="AM409" s="204"/>
      <c r="AN409" s="204"/>
      <c r="AO409" s="228"/>
      <c r="AP409" s="228"/>
      <c r="AQ409" s="228"/>
      <c r="AR409" s="228"/>
      <c r="AS409" s="228"/>
      <c r="AT409" s="228"/>
      <c r="AU409" s="228"/>
      <c r="AV409" s="228"/>
      <c r="AW409" s="239"/>
      <c r="AX409" s="240"/>
      <c r="AY409" s="0"/>
      <c r="AZ409" s="230"/>
      <c r="BA409" s="230"/>
      <c r="BB409" s="0"/>
      <c r="BC409" s="0"/>
      <c r="BD409" s="0"/>
      <c r="BE409" s="0"/>
      <c r="BF409" s="0"/>
      <c r="BG409" s="0"/>
      <c r="BH409" s="0"/>
      <c r="BI409" s="0"/>
      <c r="BJ409" s="0"/>
    </row>
    <row r="410" s="120" customFormat="true" ht="12.75" hidden="false" customHeight="false" outlineLevel="0" collapsed="false">
      <c r="C410" s="230"/>
      <c r="L410" s="160"/>
      <c r="N410" s="146"/>
      <c r="P410" s="0"/>
      <c r="Q410" s="0"/>
      <c r="AK410" s="204"/>
      <c r="AL410" s="204"/>
      <c r="AM410" s="204"/>
      <c r="AN410" s="204"/>
      <c r="AO410" s="228"/>
      <c r="AP410" s="228"/>
      <c r="AQ410" s="228"/>
      <c r="AR410" s="228"/>
      <c r="AS410" s="228"/>
      <c r="AT410" s="228"/>
      <c r="AU410" s="228"/>
      <c r="AV410" s="228"/>
      <c r="AW410" s="239"/>
      <c r="AX410" s="240"/>
      <c r="AY410" s="0"/>
      <c r="AZ410" s="230"/>
      <c r="BA410" s="230"/>
      <c r="BB410" s="0"/>
      <c r="BC410" s="0"/>
      <c r="BD410" s="0"/>
      <c r="BE410" s="0"/>
      <c r="BF410" s="0"/>
      <c r="BG410" s="0"/>
      <c r="BH410" s="0"/>
      <c r="BI410" s="0"/>
      <c r="BJ410" s="0"/>
    </row>
    <row r="411" customFormat="false" ht="12.75" hidden="false" customHeight="false" outlineLevel="0" collapsed="false">
      <c r="C411" s="230"/>
      <c r="L411" s="160"/>
      <c r="N411" s="146"/>
      <c r="R411" s="120"/>
      <c r="S411" s="120"/>
      <c r="T411" s="120"/>
      <c r="U411" s="120"/>
      <c r="V411" s="120"/>
      <c r="W411" s="120"/>
      <c r="X411" s="120"/>
      <c r="Y411" s="120"/>
      <c r="Z411" s="120"/>
      <c r="AA411" s="120"/>
      <c r="AB411" s="120"/>
      <c r="AC411" s="120"/>
      <c r="AD411" s="120"/>
      <c r="AE411" s="120"/>
      <c r="AF411" s="120"/>
      <c r="AG411" s="120"/>
      <c r="AH411" s="120"/>
      <c r="AI411" s="120"/>
      <c r="AJ411" s="120"/>
      <c r="AO411" s="228"/>
      <c r="AP411" s="228"/>
      <c r="AQ411" s="228"/>
      <c r="AR411" s="228"/>
      <c r="AS411" s="228"/>
      <c r="AT411" s="228"/>
      <c r="AU411" s="228"/>
      <c r="AV411" s="228"/>
      <c r="AW411" s="239"/>
      <c r="AX411" s="240"/>
    </row>
    <row r="412" customFormat="false" ht="12.75" hidden="false" customHeight="false" outlineLevel="0" collapsed="false">
      <c r="C412" s="230"/>
      <c r="L412" s="160"/>
      <c r="N412" s="146"/>
      <c r="R412" s="120"/>
      <c r="S412" s="120"/>
      <c r="T412" s="120"/>
      <c r="U412" s="120"/>
      <c r="V412" s="120"/>
      <c r="W412" s="120"/>
      <c r="X412" s="120"/>
      <c r="Y412" s="120"/>
      <c r="Z412" s="120"/>
      <c r="AA412" s="120"/>
      <c r="AB412" s="120"/>
      <c r="AC412" s="120"/>
      <c r="AD412" s="120"/>
      <c r="AE412" s="120"/>
      <c r="AF412" s="120"/>
      <c r="AG412" s="120"/>
      <c r="AH412" s="120"/>
      <c r="AI412" s="120"/>
      <c r="AJ412" s="120"/>
      <c r="AO412" s="228"/>
      <c r="AP412" s="228"/>
      <c r="AQ412" s="228"/>
      <c r="AR412" s="228"/>
      <c r="AS412" s="228"/>
      <c r="AT412" s="228"/>
      <c r="AU412" s="228"/>
      <c r="AV412" s="228"/>
      <c r="AW412" s="239"/>
      <c r="AX412" s="240"/>
    </row>
    <row r="413" s="120" customFormat="true" ht="12.75" hidden="false" customHeight="false" outlineLevel="0" collapsed="false">
      <c r="C413" s="230"/>
      <c r="L413" s="160"/>
      <c r="N413" s="146"/>
      <c r="P413" s="0"/>
      <c r="Q413" s="0"/>
      <c r="AK413" s="204"/>
      <c r="AL413" s="204"/>
      <c r="AM413" s="204"/>
      <c r="AN413" s="204"/>
      <c r="AO413" s="228"/>
      <c r="AP413" s="228"/>
      <c r="AQ413" s="228"/>
      <c r="AR413" s="228"/>
      <c r="AS413" s="228"/>
      <c r="AT413" s="228"/>
      <c r="AU413" s="228"/>
      <c r="AV413" s="228"/>
      <c r="AW413" s="239"/>
      <c r="AX413" s="240"/>
      <c r="AY413" s="0"/>
      <c r="AZ413" s="230"/>
      <c r="BA413" s="230"/>
      <c r="BB413" s="0"/>
      <c r="BC413" s="0"/>
      <c r="BD413" s="0"/>
      <c r="BE413" s="0"/>
      <c r="BF413" s="0"/>
      <c r="BG413" s="0"/>
      <c r="BH413" s="0"/>
      <c r="BI413" s="0"/>
      <c r="BJ413" s="0"/>
    </row>
    <row r="414" s="120" customFormat="true" ht="12.75" hidden="false" customHeight="false" outlineLevel="0" collapsed="false">
      <c r="C414" s="230"/>
      <c r="P414" s="0"/>
      <c r="Q414" s="0"/>
      <c r="AK414" s="204"/>
      <c r="AL414" s="204"/>
      <c r="AM414" s="204"/>
      <c r="AN414" s="204"/>
      <c r="AO414" s="228"/>
      <c r="AP414" s="228"/>
      <c r="AQ414" s="228"/>
      <c r="AR414" s="228"/>
      <c r="AS414" s="228"/>
      <c r="AT414" s="228"/>
      <c r="AU414" s="228"/>
      <c r="AV414" s="228"/>
      <c r="AW414" s="239"/>
      <c r="AX414" s="240"/>
      <c r="AY414" s="0"/>
      <c r="AZ414" s="230"/>
      <c r="BA414" s="230"/>
      <c r="BB414" s="0"/>
      <c r="BC414" s="0"/>
      <c r="BD414" s="0"/>
      <c r="BE414" s="0"/>
      <c r="BF414" s="0"/>
      <c r="BG414" s="0"/>
      <c r="BH414" s="0"/>
      <c r="BI414" s="0"/>
      <c r="BJ414" s="0"/>
    </row>
    <row r="415" s="120" customFormat="true" ht="12.75" hidden="false" customHeight="false" outlineLevel="0" collapsed="false">
      <c r="C415" s="230"/>
      <c r="L415" s="160"/>
      <c r="N415" s="146"/>
      <c r="P415" s="0"/>
      <c r="Q415" s="0"/>
      <c r="AK415" s="204"/>
      <c r="AL415" s="204"/>
      <c r="AM415" s="204"/>
      <c r="AN415" s="204"/>
      <c r="AO415" s="228"/>
      <c r="AP415" s="228"/>
      <c r="AQ415" s="228"/>
      <c r="AR415" s="228"/>
      <c r="AS415" s="228"/>
      <c r="AT415" s="228"/>
      <c r="AU415" s="228"/>
      <c r="AV415" s="228"/>
      <c r="AW415" s="239"/>
      <c r="AX415" s="240"/>
      <c r="AY415" s="0"/>
      <c r="AZ415" s="230"/>
      <c r="BA415" s="230"/>
      <c r="BB415" s="0"/>
      <c r="BC415" s="0"/>
      <c r="BD415" s="0"/>
      <c r="BE415" s="0"/>
      <c r="BF415" s="0"/>
      <c r="BG415" s="0"/>
      <c r="BH415" s="0"/>
      <c r="BI415" s="0"/>
      <c r="BJ415" s="0"/>
    </row>
    <row r="416" s="120" customFormat="true" ht="12.75" hidden="false" customHeight="false" outlineLevel="0" collapsed="false">
      <c r="C416" s="230"/>
      <c r="L416" s="160"/>
      <c r="N416" s="146"/>
      <c r="P416" s="0"/>
      <c r="Q416" s="0"/>
      <c r="AK416" s="204"/>
      <c r="AL416" s="204"/>
      <c r="AM416" s="204"/>
      <c r="AN416" s="204"/>
      <c r="AO416" s="228"/>
      <c r="AP416" s="228"/>
      <c r="AQ416" s="228"/>
      <c r="AR416" s="228"/>
      <c r="AS416" s="228"/>
      <c r="AT416" s="228"/>
      <c r="AU416" s="228"/>
      <c r="AV416" s="228"/>
      <c r="AW416" s="239"/>
      <c r="AX416" s="240"/>
      <c r="AY416" s="0"/>
      <c r="AZ416" s="230"/>
      <c r="BA416" s="230"/>
      <c r="BB416" s="0"/>
      <c r="BC416" s="0"/>
      <c r="BD416" s="0"/>
      <c r="BE416" s="0"/>
      <c r="BF416" s="0"/>
      <c r="BG416" s="0"/>
      <c r="BH416" s="0"/>
      <c r="BI416" s="0"/>
      <c r="BJ416" s="0"/>
    </row>
    <row r="417" s="120" customFormat="true" ht="12.75" hidden="false" customHeight="false" outlineLevel="0" collapsed="false">
      <c r="C417" s="230"/>
      <c r="L417" s="160"/>
      <c r="N417" s="146"/>
      <c r="P417" s="0"/>
      <c r="Q417" s="0"/>
      <c r="AK417" s="204"/>
      <c r="AL417" s="204"/>
      <c r="AM417" s="204"/>
      <c r="AN417" s="204"/>
      <c r="AO417" s="228"/>
      <c r="AP417" s="228"/>
      <c r="AQ417" s="228"/>
      <c r="AR417" s="228"/>
      <c r="AS417" s="228"/>
      <c r="AT417" s="228"/>
      <c r="AU417" s="228"/>
      <c r="AV417" s="228"/>
      <c r="AW417" s="239"/>
      <c r="AX417" s="240"/>
      <c r="AY417" s="0"/>
      <c r="AZ417" s="230"/>
      <c r="BA417" s="230"/>
      <c r="BB417" s="0"/>
      <c r="BC417" s="0"/>
      <c r="BD417" s="0"/>
      <c r="BE417" s="0"/>
      <c r="BF417" s="0"/>
      <c r="BG417" s="0"/>
      <c r="BH417" s="0"/>
      <c r="BI417" s="0"/>
      <c r="BJ417" s="0"/>
    </row>
    <row r="418" s="120" customFormat="true" ht="12.75" hidden="false" customHeight="false" outlineLevel="0" collapsed="false">
      <c r="C418" s="230"/>
      <c r="L418" s="160"/>
      <c r="N418" s="146"/>
      <c r="P418" s="0"/>
      <c r="Q418" s="0"/>
      <c r="AK418" s="204"/>
      <c r="AL418" s="204"/>
      <c r="AM418" s="204"/>
      <c r="AN418" s="204"/>
      <c r="AO418" s="228"/>
      <c r="AP418" s="228"/>
      <c r="AQ418" s="228"/>
      <c r="AR418" s="228"/>
      <c r="AS418" s="228"/>
      <c r="AT418" s="228"/>
      <c r="AU418" s="228"/>
      <c r="AV418" s="228"/>
      <c r="AW418" s="239"/>
      <c r="AX418" s="240"/>
      <c r="AY418" s="0"/>
      <c r="AZ418" s="230"/>
      <c r="BA418" s="230"/>
      <c r="BB418" s="0"/>
      <c r="BC418" s="0"/>
      <c r="BD418" s="0"/>
      <c r="BE418" s="0"/>
      <c r="BF418" s="0"/>
      <c r="BG418" s="0"/>
      <c r="BH418" s="0"/>
      <c r="BI418" s="0"/>
      <c r="BJ418" s="0"/>
    </row>
    <row r="419" s="120" customFormat="true" ht="12.75" hidden="false" customHeight="false" outlineLevel="0" collapsed="false">
      <c r="C419" s="230"/>
      <c r="L419" s="160"/>
      <c r="N419" s="146"/>
      <c r="P419" s="0"/>
      <c r="Q419" s="0"/>
      <c r="AK419" s="204"/>
      <c r="AL419" s="204"/>
      <c r="AM419" s="204"/>
      <c r="AN419" s="204"/>
      <c r="AO419" s="228"/>
      <c r="AP419" s="228"/>
      <c r="AQ419" s="228"/>
      <c r="AR419" s="228"/>
      <c r="AS419" s="228"/>
      <c r="AT419" s="228"/>
      <c r="AU419" s="228"/>
      <c r="AV419" s="228"/>
      <c r="AW419" s="239"/>
      <c r="AX419" s="240"/>
      <c r="AY419" s="0"/>
      <c r="AZ419" s="230"/>
      <c r="BA419" s="230"/>
      <c r="BB419" s="0"/>
      <c r="BC419" s="0"/>
      <c r="BD419" s="0"/>
      <c r="BE419" s="0"/>
      <c r="BF419" s="0"/>
      <c r="BG419" s="0"/>
      <c r="BH419" s="0"/>
      <c r="BI419" s="0"/>
      <c r="BJ419" s="0"/>
    </row>
    <row r="420" s="120" customFormat="true" ht="12.75" hidden="false" customHeight="false" outlineLevel="0" collapsed="false">
      <c r="C420" s="230"/>
      <c r="L420" s="160"/>
      <c r="N420" s="146"/>
      <c r="P420" s="0"/>
      <c r="Q420" s="0"/>
      <c r="AK420" s="204"/>
      <c r="AL420" s="204"/>
      <c r="AM420" s="204"/>
      <c r="AN420" s="204"/>
      <c r="AO420" s="228"/>
      <c r="AP420" s="228"/>
      <c r="AQ420" s="228"/>
      <c r="AR420" s="228"/>
      <c r="AS420" s="228"/>
      <c r="AT420" s="228"/>
      <c r="AU420" s="228"/>
      <c r="AV420" s="228"/>
      <c r="AW420" s="239"/>
      <c r="AX420" s="240"/>
      <c r="AY420" s="0"/>
      <c r="AZ420" s="230"/>
      <c r="BA420" s="230"/>
      <c r="BB420" s="0"/>
      <c r="BC420" s="0"/>
      <c r="BD420" s="0"/>
      <c r="BE420" s="0"/>
      <c r="BF420" s="0"/>
      <c r="BG420" s="0"/>
      <c r="BH420" s="0"/>
      <c r="BI420" s="0"/>
      <c r="BJ420" s="0"/>
    </row>
    <row r="421" s="120" customFormat="true" ht="12.75" hidden="false" customHeight="false" outlineLevel="0" collapsed="false">
      <c r="C421" s="230"/>
      <c r="L421" s="160"/>
      <c r="N421" s="146"/>
      <c r="P421" s="0"/>
      <c r="Q421" s="0"/>
      <c r="AK421" s="204"/>
      <c r="AL421" s="204"/>
      <c r="AM421" s="204"/>
      <c r="AN421" s="204"/>
      <c r="AO421" s="228"/>
      <c r="AP421" s="228"/>
      <c r="AQ421" s="228"/>
      <c r="AR421" s="228"/>
      <c r="AS421" s="228"/>
      <c r="AT421" s="228"/>
      <c r="AU421" s="228"/>
      <c r="AV421" s="228"/>
      <c r="AW421" s="239"/>
      <c r="AX421" s="240"/>
      <c r="AY421" s="0"/>
      <c r="AZ421" s="230"/>
      <c r="BA421" s="230"/>
      <c r="BB421" s="0"/>
      <c r="BC421" s="0"/>
      <c r="BD421" s="0"/>
      <c r="BE421" s="0"/>
      <c r="BF421" s="0"/>
      <c r="BG421" s="0"/>
      <c r="BH421" s="0"/>
      <c r="BI421" s="0"/>
      <c r="BJ421" s="0"/>
    </row>
    <row r="422" customFormat="false" ht="12.75" hidden="false" customHeight="false" outlineLevel="0" collapsed="false">
      <c r="C422" s="230"/>
      <c r="L422" s="160"/>
      <c r="N422" s="146"/>
      <c r="R422" s="120"/>
      <c r="S422" s="120"/>
      <c r="T422" s="120"/>
      <c r="U422" s="120"/>
      <c r="V422" s="120"/>
      <c r="W422" s="120"/>
      <c r="X422" s="120"/>
      <c r="Y422" s="120"/>
      <c r="Z422" s="120"/>
      <c r="AA422" s="120"/>
      <c r="AB422" s="120"/>
      <c r="AC422" s="120"/>
      <c r="AD422" s="120"/>
      <c r="AE422" s="120"/>
      <c r="AF422" s="120"/>
      <c r="AG422" s="120"/>
      <c r="AH422" s="120"/>
      <c r="AI422" s="120"/>
      <c r="AJ422" s="120"/>
      <c r="AO422" s="228"/>
      <c r="AP422" s="228"/>
      <c r="AQ422" s="228"/>
      <c r="AR422" s="228"/>
      <c r="AS422" s="228"/>
      <c r="AT422" s="228"/>
      <c r="AU422" s="228"/>
      <c r="AV422" s="228"/>
      <c r="AW422" s="239"/>
      <c r="AX422" s="240"/>
    </row>
    <row r="423" s="120" customFormat="true" ht="12.75" hidden="false" customHeight="false" outlineLevel="0" collapsed="false">
      <c r="C423" s="230"/>
      <c r="L423" s="160"/>
      <c r="N423" s="146"/>
      <c r="P423" s="0"/>
      <c r="Q423" s="0"/>
      <c r="AK423" s="204"/>
      <c r="AL423" s="204"/>
      <c r="AM423" s="204"/>
      <c r="AN423" s="204"/>
      <c r="AO423" s="228"/>
      <c r="AP423" s="228"/>
      <c r="AQ423" s="228"/>
      <c r="AR423" s="228"/>
      <c r="AS423" s="228"/>
      <c r="AT423" s="228"/>
      <c r="AU423" s="228"/>
      <c r="AV423" s="228"/>
      <c r="AW423" s="239"/>
      <c r="AX423" s="240"/>
      <c r="AY423" s="0"/>
      <c r="AZ423" s="230"/>
      <c r="BA423" s="230"/>
      <c r="BB423" s="0"/>
      <c r="BC423" s="0"/>
      <c r="BD423" s="0"/>
      <c r="BE423" s="0"/>
      <c r="BF423" s="0"/>
      <c r="BG423" s="0"/>
      <c r="BH423" s="0"/>
      <c r="BI423" s="0"/>
      <c r="BJ423" s="0"/>
    </row>
    <row r="424" s="120" customFormat="true" ht="12.75" hidden="false" customHeight="false" outlineLevel="0" collapsed="false">
      <c r="C424" s="230"/>
      <c r="L424" s="160"/>
      <c r="N424" s="146"/>
      <c r="P424" s="0"/>
      <c r="Q424" s="0"/>
      <c r="AK424" s="204"/>
      <c r="AL424" s="204"/>
      <c r="AM424" s="204"/>
      <c r="AN424" s="204"/>
      <c r="AO424" s="228"/>
      <c r="AP424" s="228"/>
      <c r="AQ424" s="228"/>
      <c r="AR424" s="228"/>
      <c r="AS424" s="228"/>
      <c r="AT424" s="228"/>
      <c r="AU424" s="228"/>
      <c r="AV424" s="228"/>
      <c r="AW424" s="239"/>
      <c r="AX424" s="240"/>
      <c r="AY424" s="0"/>
      <c r="AZ424" s="230"/>
      <c r="BA424" s="230"/>
      <c r="BB424" s="0"/>
      <c r="BC424" s="0"/>
      <c r="BD424" s="0"/>
      <c r="BE424" s="0"/>
      <c r="BF424" s="0"/>
      <c r="BG424" s="0"/>
      <c r="BH424" s="0"/>
      <c r="BI424" s="0"/>
      <c r="BJ424" s="0"/>
    </row>
    <row r="425" s="120" customFormat="true" ht="12.75" hidden="false" customHeight="false" outlineLevel="0" collapsed="false">
      <c r="C425" s="230"/>
      <c r="L425" s="160"/>
      <c r="N425" s="146"/>
      <c r="P425" s="0"/>
      <c r="Q425" s="0"/>
      <c r="AK425" s="204"/>
      <c r="AL425" s="204"/>
      <c r="AM425" s="204"/>
      <c r="AN425" s="204"/>
      <c r="AO425" s="228"/>
      <c r="AP425" s="228"/>
      <c r="AQ425" s="228"/>
      <c r="AR425" s="228"/>
      <c r="AS425" s="228"/>
      <c r="AT425" s="228"/>
      <c r="AU425" s="228"/>
      <c r="AV425" s="228"/>
      <c r="AW425" s="239"/>
      <c r="AX425" s="240"/>
      <c r="AY425" s="0"/>
      <c r="AZ425" s="230"/>
      <c r="BA425" s="230"/>
      <c r="BB425" s="0"/>
      <c r="BC425" s="0"/>
      <c r="BD425" s="0"/>
      <c r="BE425" s="0"/>
      <c r="BF425" s="0"/>
      <c r="BG425" s="0"/>
      <c r="BH425" s="0"/>
      <c r="BI425" s="0"/>
      <c r="BJ425" s="0"/>
    </row>
    <row r="426" s="120" customFormat="true" ht="12.75" hidden="false" customHeight="false" outlineLevel="0" collapsed="false">
      <c r="C426" s="230"/>
      <c r="L426" s="160"/>
      <c r="N426" s="146"/>
      <c r="P426" s="0"/>
      <c r="Q426" s="0"/>
      <c r="AK426" s="204"/>
      <c r="AL426" s="204"/>
      <c r="AM426" s="204"/>
      <c r="AN426" s="204"/>
      <c r="AO426" s="228"/>
      <c r="AP426" s="228"/>
      <c r="AQ426" s="228"/>
      <c r="AR426" s="228"/>
      <c r="AS426" s="228"/>
      <c r="AT426" s="228"/>
      <c r="AU426" s="228"/>
      <c r="AV426" s="228"/>
      <c r="AW426" s="239"/>
      <c r="AX426" s="240"/>
      <c r="AY426" s="0"/>
      <c r="AZ426" s="230"/>
      <c r="BA426" s="230"/>
      <c r="BB426" s="0"/>
      <c r="BC426" s="0"/>
      <c r="BD426" s="0"/>
      <c r="BE426" s="0"/>
      <c r="BF426" s="0"/>
      <c r="BG426" s="0"/>
      <c r="BH426" s="0"/>
      <c r="BI426" s="0"/>
      <c r="BJ426" s="0"/>
    </row>
    <row r="427" customFormat="false" ht="12.75" hidden="false" customHeight="false" outlineLevel="0" collapsed="false">
      <c r="C427" s="230"/>
      <c r="L427" s="160"/>
      <c r="N427" s="146"/>
      <c r="R427" s="120"/>
      <c r="S427" s="120"/>
      <c r="T427" s="120"/>
      <c r="U427" s="120"/>
      <c r="V427" s="120"/>
      <c r="W427" s="120"/>
      <c r="X427" s="120"/>
      <c r="Y427" s="120"/>
      <c r="Z427" s="120"/>
      <c r="AA427" s="120"/>
      <c r="AB427" s="120"/>
      <c r="AC427" s="120"/>
      <c r="AD427" s="120"/>
      <c r="AE427" s="120"/>
      <c r="AF427" s="120"/>
      <c r="AG427" s="120"/>
      <c r="AH427" s="120"/>
      <c r="AI427" s="120"/>
      <c r="AJ427" s="120"/>
      <c r="AO427" s="228"/>
      <c r="AP427" s="228"/>
      <c r="AQ427" s="228"/>
      <c r="AR427" s="228"/>
      <c r="AS427" s="228"/>
      <c r="AT427" s="228"/>
      <c r="AU427" s="228"/>
      <c r="AV427" s="228"/>
      <c r="AW427" s="239"/>
      <c r="AX427" s="240"/>
    </row>
    <row r="428" customFormat="false" ht="12.75" hidden="false" customHeight="false" outlineLevel="0" collapsed="false">
      <c r="C428" s="230"/>
      <c r="L428" s="160"/>
      <c r="N428" s="146"/>
      <c r="R428" s="120"/>
      <c r="S428" s="120"/>
      <c r="T428" s="120"/>
      <c r="U428" s="120"/>
      <c r="V428" s="120"/>
      <c r="W428" s="120"/>
      <c r="X428" s="120"/>
      <c r="Y428" s="120"/>
      <c r="Z428" s="120"/>
      <c r="AA428" s="120"/>
      <c r="AB428" s="120"/>
      <c r="AC428" s="120"/>
      <c r="AD428" s="120"/>
      <c r="AE428" s="120"/>
      <c r="AF428" s="120"/>
      <c r="AG428" s="120"/>
      <c r="AH428" s="120"/>
      <c r="AI428" s="120"/>
      <c r="AJ428" s="120"/>
      <c r="AO428" s="228"/>
      <c r="AP428" s="228"/>
      <c r="AQ428" s="228"/>
      <c r="AR428" s="228"/>
      <c r="AS428" s="228"/>
      <c r="AT428" s="228"/>
      <c r="AU428" s="228"/>
      <c r="AV428" s="228"/>
      <c r="AW428" s="239"/>
      <c r="AX428" s="240"/>
    </row>
    <row r="429" s="120" customFormat="true" ht="12.75" hidden="false" customHeight="false" outlineLevel="0" collapsed="false">
      <c r="C429" s="230"/>
      <c r="L429" s="160"/>
      <c r="N429" s="146"/>
      <c r="P429" s="0"/>
      <c r="Q429" s="0"/>
      <c r="AK429" s="204"/>
      <c r="AL429" s="204"/>
      <c r="AM429" s="204"/>
      <c r="AN429" s="204"/>
      <c r="AO429" s="228"/>
      <c r="AP429" s="228"/>
      <c r="AQ429" s="228"/>
      <c r="AR429" s="228"/>
      <c r="AS429" s="228"/>
      <c r="AT429" s="228"/>
      <c r="AU429" s="228"/>
      <c r="AV429" s="228"/>
      <c r="AW429" s="239"/>
      <c r="AX429" s="240"/>
      <c r="AY429" s="0"/>
      <c r="AZ429" s="230"/>
      <c r="BA429" s="230"/>
      <c r="BB429" s="0"/>
      <c r="BC429" s="0"/>
      <c r="BD429" s="0"/>
      <c r="BE429" s="0"/>
      <c r="BF429" s="0"/>
      <c r="BG429" s="0"/>
      <c r="BH429" s="0"/>
      <c r="BI429" s="0"/>
      <c r="BJ429" s="0"/>
    </row>
    <row r="430" customFormat="false" ht="12.75" hidden="false" customHeight="false" outlineLevel="0" collapsed="false">
      <c r="C430" s="230"/>
      <c r="L430" s="160"/>
      <c r="N430" s="146"/>
      <c r="R430" s="120"/>
      <c r="S430" s="120"/>
      <c r="T430" s="120"/>
      <c r="U430" s="120"/>
      <c r="V430" s="120"/>
      <c r="W430" s="120"/>
      <c r="X430" s="120"/>
      <c r="Y430" s="120"/>
      <c r="Z430" s="120"/>
      <c r="AA430" s="120"/>
      <c r="AB430" s="120"/>
      <c r="AC430" s="120"/>
      <c r="AD430" s="120"/>
      <c r="AE430" s="120"/>
      <c r="AF430" s="120"/>
      <c r="AG430" s="120"/>
      <c r="AH430" s="120"/>
      <c r="AI430" s="120"/>
      <c r="AJ430" s="120"/>
      <c r="AO430" s="228"/>
      <c r="AP430" s="228"/>
      <c r="AQ430" s="228"/>
      <c r="AR430" s="228"/>
      <c r="AS430" s="228"/>
      <c r="AT430" s="228"/>
      <c r="AU430" s="228"/>
      <c r="AV430" s="228"/>
      <c r="AW430" s="239"/>
      <c r="AX430" s="240"/>
    </row>
    <row r="431" customFormat="false" ht="12.75" hidden="false" customHeight="false" outlineLevel="0" collapsed="false">
      <c r="C431" s="230"/>
      <c r="L431" s="160"/>
      <c r="N431" s="146"/>
      <c r="R431" s="120"/>
      <c r="S431" s="120"/>
      <c r="T431" s="120"/>
      <c r="U431" s="120"/>
      <c r="V431" s="120"/>
      <c r="W431" s="120"/>
      <c r="X431" s="120"/>
      <c r="Y431" s="120"/>
      <c r="Z431" s="120"/>
      <c r="AA431" s="120"/>
      <c r="AB431" s="120"/>
      <c r="AC431" s="120"/>
      <c r="AD431" s="120"/>
      <c r="AE431" s="120"/>
      <c r="AF431" s="120"/>
      <c r="AG431" s="120"/>
      <c r="AH431" s="120"/>
      <c r="AI431" s="120"/>
      <c r="AJ431" s="120"/>
      <c r="AO431" s="228"/>
      <c r="AP431" s="228"/>
      <c r="AQ431" s="228"/>
      <c r="AR431" s="228"/>
      <c r="AS431" s="228"/>
      <c r="AT431" s="228"/>
      <c r="AU431" s="228"/>
      <c r="AV431" s="228"/>
      <c r="AW431" s="239"/>
      <c r="AX431" s="240"/>
    </row>
    <row r="432" s="120" customFormat="true" ht="12.75" hidden="false" customHeight="false" outlineLevel="0" collapsed="false">
      <c r="C432" s="230"/>
      <c r="L432" s="160"/>
      <c r="N432" s="146"/>
      <c r="P432" s="0"/>
      <c r="Q432" s="0"/>
      <c r="AK432" s="204"/>
      <c r="AL432" s="204"/>
      <c r="AM432" s="204"/>
      <c r="AN432" s="204"/>
      <c r="AO432" s="228"/>
      <c r="AP432" s="228"/>
      <c r="AQ432" s="228"/>
      <c r="AR432" s="228"/>
      <c r="AS432" s="228"/>
      <c r="AT432" s="228"/>
      <c r="AU432" s="228"/>
      <c r="AV432" s="228"/>
      <c r="AW432" s="239"/>
      <c r="AX432" s="240"/>
      <c r="AY432" s="0"/>
      <c r="AZ432" s="230"/>
      <c r="BA432" s="230"/>
      <c r="BB432" s="0"/>
      <c r="BC432" s="0"/>
      <c r="BD432" s="0"/>
      <c r="BE432" s="0"/>
      <c r="BF432" s="0"/>
      <c r="BG432" s="0"/>
      <c r="BH432" s="0"/>
      <c r="BI432" s="0"/>
      <c r="BJ432" s="0"/>
    </row>
    <row r="433" s="120" customFormat="true" ht="12.75" hidden="false" customHeight="false" outlineLevel="0" collapsed="false">
      <c r="C433" s="230"/>
      <c r="L433" s="160"/>
      <c r="N433" s="146"/>
      <c r="P433" s="0"/>
      <c r="Q433" s="0"/>
      <c r="AK433" s="204"/>
      <c r="AL433" s="204"/>
      <c r="AM433" s="204"/>
      <c r="AN433" s="204"/>
      <c r="AO433" s="228"/>
      <c r="AP433" s="228"/>
      <c r="AQ433" s="228"/>
      <c r="AR433" s="228"/>
      <c r="AS433" s="228"/>
      <c r="AT433" s="228"/>
      <c r="AU433" s="228"/>
      <c r="AV433" s="228"/>
      <c r="AW433" s="239"/>
      <c r="AX433" s="240"/>
      <c r="AY433" s="0"/>
      <c r="AZ433" s="230"/>
      <c r="BA433" s="230"/>
      <c r="BB433" s="0"/>
      <c r="BC433" s="0"/>
      <c r="BD433" s="0"/>
      <c r="BE433" s="0"/>
      <c r="BF433" s="0"/>
      <c r="BG433" s="0"/>
      <c r="BH433" s="0"/>
      <c r="BI433" s="0"/>
      <c r="BJ433" s="0"/>
    </row>
    <row r="434" s="120" customFormat="true" ht="12.75" hidden="false" customHeight="false" outlineLevel="0" collapsed="false">
      <c r="C434" s="230"/>
      <c r="L434" s="160"/>
      <c r="N434" s="146"/>
      <c r="P434" s="0"/>
      <c r="Q434" s="0"/>
      <c r="AK434" s="204"/>
      <c r="AL434" s="204"/>
      <c r="AM434" s="204"/>
      <c r="AN434" s="204"/>
      <c r="AO434" s="228"/>
      <c r="AP434" s="228"/>
      <c r="AQ434" s="228"/>
      <c r="AR434" s="228"/>
      <c r="AS434" s="228"/>
      <c r="AT434" s="228"/>
      <c r="AU434" s="228"/>
      <c r="AV434" s="228"/>
      <c r="AW434" s="239"/>
      <c r="AX434" s="240"/>
      <c r="AY434" s="0"/>
      <c r="AZ434" s="230"/>
      <c r="BA434" s="230"/>
      <c r="BB434" s="0"/>
      <c r="BC434" s="0"/>
      <c r="BD434" s="0"/>
      <c r="BE434" s="0"/>
      <c r="BF434" s="0"/>
      <c r="BG434" s="0"/>
      <c r="BH434" s="0"/>
      <c r="BI434" s="0"/>
      <c r="BJ434" s="0"/>
    </row>
    <row r="435" customFormat="false" ht="12.75" hidden="false" customHeight="false" outlineLevel="0" collapsed="false">
      <c r="C435" s="230"/>
      <c r="L435" s="160"/>
      <c r="N435" s="146"/>
      <c r="R435" s="120"/>
      <c r="S435" s="120"/>
      <c r="T435" s="120"/>
      <c r="U435" s="120"/>
      <c r="V435" s="120"/>
      <c r="W435" s="120"/>
      <c r="X435" s="120"/>
      <c r="Y435" s="120"/>
      <c r="Z435" s="120"/>
      <c r="AA435" s="120"/>
      <c r="AB435" s="120"/>
      <c r="AC435" s="120"/>
      <c r="AD435" s="120"/>
      <c r="AE435" s="120"/>
      <c r="AF435" s="120"/>
      <c r="AG435" s="120"/>
      <c r="AH435" s="120"/>
      <c r="AI435" s="120"/>
      <c r="AJ435" s="120"/>
      <c r="AO435" s="228"/>
      <c r="AP435" s="228"/>
      <c r="AQ435" s="228"/>
      <c r="AR435" s="228"/>
      <c r="AS435" s="228"/>
      <c r="AT435" s="228"/>
      <c r="AU435" s="228"/>
      <c r="AV435" s="228"/>
      <c r="AW435" s="239"/>
      <c r="AX435" s="240"/>
    </row>
    <row r="436" s="120" customFormat="true" ht="12.75" hidden="false" customHeight="false" outlineLevel="0" collapsed="false">
      <c r="C436" s="230"/>
      <c r="L436" s="160"/>
      <c r="N436" s="146"/>
      <c r="P436" s="0"/>
      <c r="Q436" s="0"/>
      <c r="AK436" s="204"/>
      <c r="AL436" s="204"/>
      <c r="AM436" s="204"/>
      <c r="AN436" s="204"/>
      <c r="AO436" s="228"/>
      <c r="AP436" s="228"/>
      <c r="AQ436" s="228"/>
      <c r="AR436" s="228"/>
      <c r="AS436" s="228"/>
      <c r="AT436" s="228"/>
      <c r="AU436" s="228"/>
      <c r="AV436" s="228"/>
      <c r="AW436" s="239"/>
      <c r="AX436" s="240"/>
      <c r="AY436" s="0"/>
      <c r="AZ436" s="230"/>
      <c r="BA436" s="230"/>
      <c r="BB436" s="0"/>
      <c r="BC436" s="0"/>
      <c r="BD436" s="0"/>
      <c r="BE436" s="0"/>
      <c r="BF436" s="0"/>
      <c r="BG436" s="0"/>
      <c r="BH436" s="0"/>
      <c r="BI436" s="0"/>
      <c r="BJ436" s="0"/>
    </row>
    <row r="437" s="120" customFormat="true" ht="12.75" hidden="false" customHeight="false" outlineLevel="0" collapsed="false">
      <c r="C437" s="230"/>
      <c r="L437" s="160"/>
      <c r="N437" s="146"/>
      <c r="P437" s="0"/>
      <c r="Q437" s="0"/>
      <c r="AK437" s="204"/>
      <c r="AL437" s="204"/>
      <c r="AM437" s="204"/>
      <c r="AN437" s="204"/>
      <c r="AO437" s="228"/>
      <c r="AP437" s="228"/>
      <c r="AQ437" s="228"/>
      <c r="AR437" s="228"/>
      <c r="AS437" s="228"/>
      <c r="AT437" s="228"/>
      <c r="AU437" s="228"/>
      <c r="AV437" s="228"/>
      <c r="AW437" s="239"/>
      <c r="AX437" s="240"/>
      <c r="AY437" s="0"/>
      <c r="AZ437" s="230"/>
      <c r="BA437" s="230"/>
      <c r="BB437" s="0"/>
      <c r="BC437" s="0"/>
      <c r="BD437" s="0"/>
      <c r="BE437" s="0"/>
      <c r="BF437" s="0"/>
      <c r="BG437" s="0"/>
      <c r="BH437" s="0"/>
      <c r="BI437" s="0"/>
      <c r="BJ437" s="0"/>
    </row>
    <row r="438" s="120" customFormat="true" ht="12.75" hidden="false" customHeight="false" outlineLevel="0" collapsed="false">
      <c r="C438" s="230"/>
      <c r="L438" s="160"/>
      <c r="N438" s="146"/>
      <c r="P438" s="0"/>
      <c r="Q438" s="0"/>
      <c r="AK438" s="204"/>
      <c r="AL438" s="204"/>
      <c r="AM438" s="204"/>
      <c r="AN438" s="204"/>
      <c r="AO438" s="228"/>
      <c r="AP438" s="228"/>
      <c r="AQ438" s="228"/>
      <c r="AR438" s="228"/>
      <c r="AS438" s="228"/>
      <c r="AT438" s="228"/>
      <c r="AU438" s="228"/>
      <c r="AV438" s="228"/>
      <c r="AW438" s="239"/>
      <c r="AX438" s="240"/>
      <c r="AY438" s="0"/>
      <c r="AZ438" s="230"/>
      <c r="BA438" s="230"/>
      <c r="BB438" s="0"/>
      <c r="BC438" s="0"/>
      <c r="BD438" s="0"/>
      <c r="BE438" s="0"/>
      <c r="BF438" s="0"/>
      <c r="BG438" s="0"/>
      <c r="BH438" s="0"/>
      <c r="BI438" s="0"/>
      <c r="BJ438" s="0"/>
    </row>
    <row r="439" s="120" customFormat="true" ht="12.75" hidden="false" customHeight="false" outlineLevel="0" collapsed="false">
      <c r="C439" s="230"/>
      <c r="L439" s="160"/>
      <c r="N439" s="146"/>
      <c r="P439" s="0"/>
      <c r="Q439" s="0"/>
      <c r="AK439" s="204"/>
      <c r="AL439" s="204"/>
      <c r="AM439" s="204"/>
      <c r="AN439" s="204"/>
      <c r="AO439" s="228"/>
      <c r="AP439" s="228"/>
      <c r="AQ439" s="228"/>
      <c r="AR439" s="228"/>
      <c r="AS439" s="228"/>
      <c r="AT439" s="228"/>
      <c r="AU439" s="228"/>
      <c r="AV439" s="228"/>
      <c r="AW439" s="239"/>
      <c r="AX439" s="240"/>
      <c r="AY439" s="0"/>
      <c r="AZ439" s="230"/>
      <c r="BA439" s="230"/>
      <c r="BB439" s="0"/>
      <c r="BC439" s="0"/>
      <c r="BD439" s="0"/>
      <c r="BE439" s="0"/>
      <c r="BF439" s="0"/>
      <c r="BG439" s="0"/>
      <c r="BH439" s="0"/>
      <c r="BI439" s="0"/>
      <c r="BJ439" s="0"/>
    </row>
    <row r="440" s="120" customFormat="true" ht="12.75" hidden="false" customHeight="false" outlineLevel="0" collapsed="false">
      <c r="C440" s="230"/>
      <c r="L440" s="160"/>
      <c r="N440" s="146"/>
      <c r="P440" s="0"/>
      <c r="Q440" s="0"/>
      <c r="AK440" s="204"/>
      <c r="AL440" s="204"/>
      <c r="AM440" s="204"/>
      <c r="AN440" s="204"/>
      <c r="AO440" s="228"/>
      <c r="AP440" s="228"/>
      <c r="AQ440" s="228"/>
      <c r="AR440" s="228"/>
      <c r="AS440" s="228"/>
      <c r="AT440" s="228"/>
      <c r="AU440" s="228"/>
      <c r="AV440" s="228"/>
      <c r="AW440" s="239"/>
      <c r="AX440" s="240"/>
      <c r="AY440" s="0"/>
      <c r="AZ440" s="230"/>
      <c r="BA440" s="230"/>
      <c r="BB440" s="0"/>
      <c r="BC440" s="0"/>
      <c r="BD440" s="0"/>
      <c r="BE440" s="0"/>
      <c r="BF440" s="0"/>
      <c r="BG440" s="0"/>
      <c r="BH440" s="0"/>
      <c r="BI440" s="0"/>
      <c r="BJ440" s="0"/>
    </row>
    <row r="441" s="120" customFormat="true" ht="12.75" hidden="false" customHeight="false" outlineLevel="0" collapsed="false">
      <c r="C441" s="230"/>
      <c r="L441" s="160"/>
      <c r="N441" s="146"/>
      <c r="P441" s="0"/>
      <c r="Q441" s="0"/>
      <c r="AK441" s="204"/>
      <c r="AL441" s="204"/>
      <c r="AM441" s="204"/>
      <c r="AN441" s="204"/>
      <c r="AO441" s="228"/>
      <c r="AP441" s="228"/>
      <c r="AQ441" s="228"/>
      <c r="AR441" s="228"/>
      <c r="AS441" s="228"/>
      <c r="AT441" s="228"/>
      <c r="AU441" s="228"/>
      <c r="AV441" s="228"/>
      <c r="AW441" s="239"/>
      <c r="AX441" s="240"/>
      <c r="AY441" s="0"/>
      <c r="AZ441" s="230"/>
      <c r="BA441" s="230"/>
      <c r="BB441" s="0"/>
      <c r="BC441" s="0"/>
      <c r="BD441" s="0"/>
      <c r="BE441" s="0"/>
      <c r="BF441" s="0"/>
      <c r="BG441" s="0"/>
      <c r="BH441" s="0"/>
      <c r="BI441" s="0"/>
      <c r="BJ441" s="0"/>
    </row>
    <row r="442" customFormat="false" ht="12.75" hidden="false" customHeight="false" outlineLevel="0" collapsed="false">
      <c r="C442" s="230"/>
      <c r="L442" s="160"/>
      <c r="N442" s="146"/>
      <c r="R442" s="120"/>
      <c r="S442" s="120"/>
      <c r="T442" s="120"/>
      <c r="U442" s="120"/>
      <c r="V442" s="120"/>
      <c r="W442" s="120"/>
      <c r="X442" s="120"/>
      <c r="Y442" s="120"/>
      <c r="Z442" s="120"/>
      <c r="AA442" s="120"/>
      <c r="AB442" s="120"/>
      <c r="AC442" s="120"/>
      <c r="AD442" s="120"/>
      <c r="AE442" s="120"/>
      <c r="AF442" s="120"/>
      <c r="AG442" s="120"/>
      <c r="AH442" s="120"/>
      <c r="AI442" s="120"/>
      <c r="AJ442" s="120"/>
      <c r="AO442" s="228"/>
      <c r="AP442" s="228"/>
      <c r="AQ442" s="228"/>
      <c r="AR442" s="228"/>
      <c r="AS442" s="228"/>
      <c r="AT442" s="228"/>
      <c r="AU442" s="228"/>
      <c r="AV442" s="228"/>
      <c r="AW442" s="239"/>
      <c r="AX442" s="240"/>
    </row>
    <row r="443" s="120" customFormat="true" ht="12.75" hidden="false" customHeight="false" outlineLevel="0" collapsed="false">
      <c r="C443" s="230"/>
      <c r="L443" s="160"/>
      <c r="N443" s="146"/>
      <c r="P443" s="0"/>
      <c r="Q443" s="0"/>
      <c r="AK443" s="204"/>
      <c r="AL443" s="204"/>
      <c r="AM443" s="204"/>
      <c r="AN443" s="204"/>
      <c r="AO443" s="228"/>
      <c r="AP443" s="228"/>
      <c r="AQ443" s="228"/>
      <c r="AR443" s="228"/>
      <c r="AS443" s="228"/>
      <c r="AT443" s="228"/>
      <c r="AU443" s="228"/>
      <c r="AV443" s="228"/>
      <c r="AW443" s="239"/>
      <c r="AX443" s="240"/>
      <c r="AY443" s="0"/>
      <c r="AZ443" s="230"/>
      <c r="BA443" s="230"/>
      <c r="BB443" s="0"/>
      <c r="BC443" s="0"/>
      <c r="BD443" s="0"/>
      <c r="BE443" s="0"/>
      <c r="BF443" s="0"/>
      <c r="BG443" s="0"/>
      <c r="BH443" s="0"/>
      <c r="BI443" s="0"/>
      <c r="BJ443" s="0"/>
    </row>
    <row r="444" s="120" customFormat="true" ht="12.75" hidden="false" customHeight="false" outlineLevel="0" collapsed="false">
      <c r="C444" s="230"/>
      <c r="L444" s="160"/>
      <c r="N444" s="146"/>
      <c r="P444" s="0"/>
      <c r="Q444" s="0"/>
      <c r="AK444" s="204"/>
      <c r="AL444" s="204"/>
      <c r="AM444" s="204"/>
      <c r="AN444" s="204"/>
      <c r="AO444" s="228"/>
      <c r="AP444" s="228"/>
      <c r="AQ444" s="228"/>
      <c r="AR444" s="228"/>
      <c r="AS444" s="228"/>
      <c r="AT444" s="228"/>
      <c r="AU444" s="228"/>
      <c r="AV444" s="228"/>
      <c r="AW444" s="239"/>
      <c r="AX444" s="240"/>
      <c r="AY444" s="0"/>
      <c r="AZ444" s="230"/>
      <c r="BA444" s="230"/>
      <c r="BB444" s="0"/>
      <c r="BC444" s="0"/>
      <c r="BD444" s="0"/>
      <c r="BE444" s="0"/>
      <c r="BF444" s="0"/>
      <c r="BG444" s="0"/>
      <c r="BH444" s="0"/>
      <c r="BI444" s="0"/>
      <c r="BJ444" s="0"/>
    </row>
    <row r="445" s="120" customFormat="true" ht="12.75" hidden="false" customHeight="false" outlineLevel="0" collapsed="false">
      <c r="C445" s="230"/>
      <c r="L445" s="160"/>
      <c r="N445" s="146"/>
      <c r="P445" s="0"/>
      <c r="Q445" s="0"/>
      <c r="AK445" s="204"/>
      <c r="AL445" s="204"/>
      <c r="AM445" s="204"/>
      <c r="AN445" s="204"/>
      <c r="AO445" s="228"/>
      <c r="AP445" s="228"/>
      <c r="AQ445" s="228"/>
      <c r="AR445" s="228"/>
      <c r="AS445" s="228"/>
      <c r="AT445" s="228"/>
      <c r="AU445" s="228"/>
      <c r="AV445" s="228"/>
      <c r="AW445" s="239"/>
      <c r="AX445" s="240"/>
      <c r="AY445" s="0"/>
      <c r="AZ445" s="230"/>
      <c r="BA445" s="230"/>
      <c r="BB445" s="0"/>
      <c r="BC445" s="0"/>
      <c r="BD445" s="0"/>
      <c r="BE445" s="0"/>
      <c r="BF445" s="0"/>
      <c r="BG445" s="0"/>
      <c r="BH445" s="0"/>
      <c r="BI445" s="0"/>
      <c r="BJ445" s="0"/>
    </row>
    <row r="446" s="120" customFormat="true" ht="12.75" hidden="false" customHeight="false" outlineLevel="0" collapsed="false">
      <c r="C446" s="230"/>
      <c r="L446" s="160"/>
      <c r="N446" s="146"/>
      <c r="P446" s="0"/>
      <c r="Q446" s="0"/>
      <c r="AK446" s="204"/>
      <c r="AL446" s="204"/>
      <c r="AM446" s="204"/>
      <c r="AN446" s="204"/>
      <c r="AO446" s="228"/>
      <c r="AP446" s="228"/>
      <c r="AQ446" s="228"/>
      <c r="AR446" s="228"/>
      <c r="AS446" s="228"/>
      <c r="AT446" s="228"/>
      <c r="AU446" s="228"/>
      <c r="AV446" s="228"/>
      <c r="AW446" s="239"/>
      <c r="AX446" s="240"/>
      <c r="AY446" s="0"/>
      <c r="AZ446" s="230"/>
      <c r="BA446" s="230"/>
      <c r="BB446" s="0"/>
      <c r="BC446" s="0"/>
      <c r="BD446" s="0"/>
      <c r="BE446" s="0"/>
      <c r="BF446" s="0"/>
      <c r="BG446" s="0"/>
      <c r="BH446" s="0"/>
      <c r="BI446" s="0"/>
      <c r="BJ446" s="0"/>
    </row>
    <row r="447" s="120" customFormat="true" ht="12.75" hidden="false" customHeight="false" outlineLevel="0" collapsed="false">
      <c r="C447" s="230"/>
      <c r="L447" s="160"/>
      <c r="N447" s="146"/>
      <c r="P447" s="0"/>
      <c r="Q447" s="0"/>
      <c r="AK447" s="204"/>
      <c r="AL447" s="204"/>
      <c r="AM447" s="204"/>
      <c r="AN447" s="204"/>
      <c r="AO447" s="228"/>
      <c r="AP447" s="228"/>
      <c r="AQ447" s="228"/>
      <c r="AR447" s="228"/>
      <c r="AS447" s="228"/>
      <c r="AT447" s="228"/>
      <c r="AU447" s="228"/>
      <c r="AV447" s="228"/>
      <c r="AW447" s="239"/>
      <c r="AX447" s="240"/>
      <c r="AY447" s="0"/>
      <c r="AZ447" s="230"/>
      <c r="BA447" s="230"/>
      <c r="BB447" s="0"/>
      <c r="BC447" s="0"/>
      <c r="BD447" s="0"/>
      <c r="BE447" s="0"/>
      <c r="BF447" s="0"/>
      <c r="BG447" s="0"/>
      <c r="BH447" s="0"/>
      <c r="BI447" s="0"/>
      <c r="BJ447" s="0"/>
    </row>
    <row r="448" s="120" customFormat="true" ht="12.75" hidden="false" customHeight="false" outlineLevel="0" collapsed="false">
      <c r="C448" s="230"/>
      <c r="L448" s="160"/>
      <c r="N448" s="146"/>
      <c r="P448" s="0"/>
      <c r="Q448" s="0"/>
      <c r="AK448" s="204"/>
      <c r="AL448" s="204"/>
      <c r="AM448" s="204"/>
      <c r="AN448" s="204"/>
      <c r="AO448" s="228"/>
      <c r="AP448" s="228"/>
      <c r="AQ448" s="228"/>
      <c r="AR448" s="228"/>
      <c r="AS448" s="228"/>
      <c r="AT448" s="228"/>
      <c r="AU448" s="228"/>
      <c r="AV448" s="228"/>
      <c r="AW448" s="239"/>
      <c r="AX448" s="240"/>
      <c r="AY448" s="0"/>
      <c r="AZ448" s="230"/>
      <c r="BA448" s="230"/>
      <c r="BB448" s="0"/>
      <c r="BC448" s="0"/>
      <c r="BD448" s="0"/>
      <c r="BE448" s="0"/>
      <c r="BF448" s="0"/>
      <c r="BG448" s="0"/>
      <c r="BH448" s="0"/>
      <c r="BI448" s="0"/>
      <c r="BJ448" s="0"/>
    </row>
    <row r="449" s="120" customFormat="true" ht="12.75" hidden="false" customHeight="false" outlineLevel="0" collapsed="false">
      <c r="C449" s="230"/>
      <c r="L449" s="160"/>
      <c r="N449" s="146"/>
      <c r="P449" s="0"/>
      <c r="Q449" s="0"/>
      <c r="AK449" s="204"/>
      <c r="AL449" s="204"/>
      <c r="AM449" s="204"/>
      <c r="AN449" s="204"/>
      <c r="AO449" s="228"/>
      <c r="AP449" s="228"/>
      <c r="AQ449" s="228"/>
      <c r="AR449" s="228"/>
      <c r="AS449" s="228"/>
      <c r="AT449" s="228"/>
      <c r="AU449" s="228"/>
      <c r="AV449" s="228"/>
      <c r="AW449" s="239"/>
      <c r="AX449" s="240"/>
      <c r="AY449" s="0"/>
      <c r="AZ449" s="230"/>
      <c r="BA449" s="230"/>
      <c r="BB449" s="0"/>
      <c r="BC449" s="0"/>
      <c r="BD449" s="0"/>
      <c r="BE449" s="0"/>
      <c r="BF449" s="0"/>
      <c r="BG449" s="0"/>
      <c r="BH449" s="0"/>
      <c r="BI449" s="0"/>
      <c r="BJ449" s="0"/>
    </row>
    <row r="450" s="120" customFormat="true" ht="12.75" hidden="false" customHeight="false" outlineLevel="0" collapsed="false">
      <c r="C450" s="230"/>
      <c r="L450" s="160"/>
      <c r="N450" s="146"/>
      <c r="P450" s="0"/>
      <c r="Q450" s="0"/>
      <c r="AK450" s="204"/>
      <c r="AL450" s="204"/>
      <c r="AM450" s="204"/>
      <c r="AN450" s="204"/>
      <c r="AO450" s="228"/>
      <c r="AP450" s="228"/>
      <c r="AQ450" s="228"/>
      <c r="AR450" s="228"/>
      <c r="AS450" s="228"/>
      <c r="AT450" s="228"/>
      <c r="AU450" s="228"/>
      <c r="AV450" s="228"/>
      <c r="AW450" s="239"/>
      <c r="AX450" s="240"/>
      <c r="AY450" s="0"/>
      <c r="AZ450" s="230"/>
      <c r="BA450" s="230"/>
      <c r="BB450" s="0"/>
      <c r="BC450" s="0"/>
      <c r="BD450" s="0"/>
      <c r="BE450" s="0"/>
      <c r="BF450" s="0"/>
      <c r="BG450" s="0"/>
      <c r="BH450" s="0"/>
      <c r="BI450" s="0"/>
      <c r="BJ450" s="0"/>
    </row>
    <row r="451" s="120" customFormat="true" ht="12.75" hidden="false" customHeight="false" outlineLevel="0" collapsed="false">
      <c r="C451" s="230"/>
      <c r="L451" s="160"/>
      <c r="N451" s="146"/>
      <c r="P451" s="0"/>
      <c r="Q451" s="0"/>
      <c r="AK451" s="204"/>
      <c r="AL451" s="204"/>
      <c r="AM451" s="204"/>
      <c r="AN451" s="204"/>
      <c r="AO451" s="228"/>
      <c r="AP451" s="228"/>
      <c r="AQ451" s="228"/>
      <c r="AR451" s="228"/>
      <c r="AS451" s="228"/>
      <c r="AT451" s="228"/>
      <c r="AU451" s="228"/>
      <c r="AV451" s="228"/>
      <c r="AW451" s="239"/>
      <c r="AX451" s="240"/>
      <c r="AY451" s="0"/>
      <c r="AZ451" s="230"/>
      <c r="BA451" s="230"/>
      <c r="BB451" s="0"/>
      <c r="BC451" s="0"/>
      <c r="BD451" s="0"/>
      <c r="BE451" s="0"/>
      <c r="BF451" s="0"/>
      <c r="BG451" s="0"/>
      <c r="BH451" s="0"/>
      <c r="BI451" s="0"/>
      <c r="BJ451" s="0"/>
    </row>
    <row r="452" s="120" customFormat="true" ht="12.75" hidden="false" customHeight="false" outlineLevel="0" collapsed="false">
      <c r="C452" s="230"/>
      <c r="L452" s="160"/>
      <c r="N452" s="146"/>
      <c r="P452" s="0"/>
      <c r="Q452" s="0"/>
      <c r="AK452" s="204"/>
      <c r="AL452" s="204"/>
      <c r="AM452" s="204"/>
      <c r="AN452" s="204"/>
      <c r="AO452" s="228"/>
      <c r="AP452" s="228"/>
      <c r="AQ452" s="228"/>
      <c r="AR452" s="228"/>
      <c r="AS452" s="228"/>
      <c r="AT452" s="228"/>
      <c r="AU452" s="228"/>
      <c r="AV452" s="228"/>
      <c r="AW452" s="239"/>
      <c r="AX452" s="240"/>
      <c r="AY452" s="0"/>
      <c r="AZ452" s="230"/>
      <c r="BA452" s="230"/>
      <c r="BB452" s="0"/>
      <c r="BC452" s="0"/>
      <c r="BD452" s="0"/>
      <c r="BE452" s="0"/>
      <c r="BF452" s="0"/>
      <c r="BG452" s="0"/>
      <c r="BH452" s="0"/>
      <c r="BI452" s="0"/>
      <c r="BJ452" s="0"/>
    </row>
    <row r="453" s="120" customFormat="true" ht="12.75" hidden="false" customHeight="false" outlineLevel="0" collapsed="false">
      <c r="C453" s="230"/>
      <c r="L453" s="160"/>
      <c r="N453" s="146"/>
      <c r="P453" s="0"/>
      <c r="Q453" s="0"/>
      <c r="AK453" s="204"/>
      <c r="AL453" s="204"/>
      <c r="AM453" s="204"/>
      <c r="AN453" s="204"/>
      <c r="AO453" s="228"/>
      <c r="AP453" s="228"/>
      <c r="AQ453" s="228"/>
      <c r="AR453" s="228"/>
      <c r="AS453" s="228"/>
      <c r="AT453" s="228"/>
      <c r="AU453" s="228"/>
      <c r="AV453" s="228"/>
      <c r="AW453" s="239"/>
      <c r="AX453" s="240"/>
      <c r="AY453" s="0"/>
      <c r="AZ453" s="230"/>
      <c r="BA453" s="230"/>
      <c r="BB453" s="0"/>
      <c r="BC453" s="0"/>
      <c r="BD453" s="0"/>
      <c r="BE453" s="0"/>
      <c r="BF453" s="0"/>
      <c r="BG453" s="0"/>
      <c r="BH453" s="0"/>
      <c r="BI453" s="0"/>
      <c r="BJ453" s="0"/>
    </row>
    <row r="454" s="120" customFormat="true" ht="12.75" hidden="false" customHeight="false" outlineLevel="0" collapsed="false">
      <c r="C454" s="230"/>
      <c r="L454" s="160"/>
      <c r="N454" s="146"/>
      <c r="P454" s="0"/>
      <c r="Q454" s="0"/>
      <c r="AK454" s="204"/>
      <c r="AL454" s="204"/>
      <c r="AM454" s="204"/>
      <c r="AN454" s="204"/>
      <c r="AO454" s="228"/>
      <c r="AP454" s="228"/>
      <c r="AQ454" s="228"/>
      <c r="AR454" s="228"/>
      <c r="AS454" s="228"/>
      <c r="AT454" s="228"/>
      <c r="AU454" s="228"/>
      <c r="AV454" s="228"/>
      <c r="AW454" s="239"/>
      <c r="AX454" s="240"/>
      <c r="AY454" s="0"/>
      <c r="AZ454" s="230"/>
      <c r="BA454" s="230"/>
      <c r="BB454" s="0"/>
      <c r="BC454" s="0"/>
      <c r="BD454" s="0"/>
      <c r="BE454" s="0"/>
      <c r="BF454" s="0"/>
      <c r="BG454" s="0"/>
      <c r="BH454" s="0"/>
      <c r="BI454" s="0"/>
      <c r="BJ454" s="0"/>
    </row>
    <row r="455" s="120" customFormat="true" ht="12.75" hidden="false" customHeight="false" outlineLevel="0" collapsed="false">
      <c r="C455" s="230"/>
      <c r="L455" s="160"/>
      <c r="N455" s="146"/>
      <c r="P455" s="0"/>
      <c r="Q455" s="0"/>
      <c r="AK455" s="204"/>
      <c r="AL455" s="204"/>
      <c r="AM455" s="204"/>
      <c r="AN455" s="204"/>
      <c r="AO455" s="228"/>
      <c r="AP455" s="228"/>
      <c r="AQ455" s="228"/>
      <c r="AR455" s="228"/>
      <c r="AS455" s="228"/>
      <c r="AT455" s="228"/>
      <c r="AU455" s="228"/>
      <c r="AV455" s="228"/>
      <c r="AW455" s="239"/>
      <c r="AX455" s="240"/>
      <c r="AY455" s="0"/>
      <c r="AZ455" s="230"/>
      <c r="BA455" s="230"/>
      <c r="BB455" s="0"/>
      <c r="BC455" s="0"/>
      <c r="BD455" s="0"/>
      <c r="BE455" s="0"/>
      <c r="BF455" s="0"/>
      <c r="BG455" s="0"/>
      <c r="BH455" s="0"/>
      <c r="BI455" s="0"/>
      <c r="BJ455" s="0"/>
    </row>
    <row r="456" s="120" customFormat="true" ht="12.75" hidden="false" customHeight="false" outlineLevel="0" collapsed="false">
      <c r="C456" s="230"/>
      <c r="L456" s="160"/>
      <c r="N456" s="146"/>
      <c r="P456" s="0"/>
      <c r="Q456" s="0"/>
      <c r="AK456" s="204"/>
      <c r="AL456" s="204"/>
      <c r="AM456" s="204"/>
      <c r="AN456" s="204"/>
      <c r="AO456" s="228"/>
      <c r="AP456" s="228"/>
      <c r="AQ456" s="228"/>
      <c r="AR456" s="228"/>
      <c r="AS456" s="228"/>
      <c r="AT456" s="228"/>
      <c r="AU456" s="228"/>
      <c r="AV456" s="228"/>
      <c r="AW456" s="239"/>
      <c r="AX456" s="240"/>
      <c r="AY456" s="0"/>
      <c r="AZ456" s="230"/>
      <c r="BA456" s="230"/>
      <c r="BB456" s="0"/>
      <c r="BC456" s="0"/>
      <c r="BD456" s="0"/>
      <c r="BE456" s="0"/>
      <c r="BF456" s="0"/>
      <c r="BG456" s="0"/>
      <c r="BH456" s="0"/>
      <c r="BI456" s="0"/>
      <c r="BJ456" s="0"/>
    </row>
    <row r="457" s="120" customFormat="true" ht="12.75" hidden="false" customHeight="false" outlineLevel="0" collapsed="false">
      <c r="C457" s="230"/>
      <c r="L457" s="160"/>
      <c r="N457" s="146"/>
      <c r="P457" s="0"/>
      <c r="Q457" s="0"/>
      <c r="AK457" s="204"/>
      <c r="AL457" s="204"/>
      <c r="AM457" s="204"/>
      <c r="AN457" s="204"/>
      <c r="AO457" s="228"/>
      <c r="AP457" s="228"/>
      <c r="AQ457" s="228"/>
      <c r="AR457" s="228"/>
      <c r="AS457" s="228"/>
      <c r="AT457" s="228"/>
      <c r="AU457" s="228"/>
      <c r="AV457" s="228"/>
      <c r="AW457" s="239"/>
      <c r="AX457" s="240"/>
      <c r="AY457" s="0"/>
      <c r="AZ457" s="230"/>
      <c r="BA457" s="230"/>
      <c r="BB457" s="0"/>
      <c r="BC457" s="0"/>
      <c r="BD457" s="0"/>
      <c r="BE457" s="0"/>
      <c r="BF457" s="0"/>
      <c r="BG457" s="0"/>
      <c r="BH457" s="0"/>
      <c r="BI457" s="0"/>
      <c r="BJ457" s="0"/>
    </row>
    <row r="458" s="120" customFormat="true" ht="12.75" hidden="false" customHeight="false" outlineLevel="0" collapsed="false">
      <c r="C458" s="230"/>
      <c r="L458" s="160"/>
      <c r="N458" s="146"/>
      <c r="P458" s="0"/>
      <c r="Q458" s="0"/>
      <c r="AK458" s="204"/>
      <c r="AL458" s="204"/>
      <c r="AM458" s="204"/>
      <c r="AN458" s="204"/>
      <c r="AO458" s="228"/>
      <c r="AP458" s="228"/>
      <c r="AQ458" s="228"/>
      <c r="AR458" s="228"/>
      <c r="AS458" s="228"/>
      <c r="AT458" s="228"/>
      <c r="AU458" s="228"/>
      <c r="AV458" s="228"/>
      <c r="AW458" s="239"/>
      <c r="AX458" s="240"/>
      <c r="AY458" s="0"/>
      <c r="AZ458" s="230"/>
      <c r="BA458" s="230"/>
      <c r="BB458" s="0"/>
      <c r="BC458" s="0"/>
      <c r="BD458" s="0"/>
      <c r="BE458" s="0"/>
      <c r="BF458" s="0"/>
      <c r="BG458" s="0"/>
      <c r="BH458" s="0"/>
      <c r="BI458" s="0"/>
      <c r="BJ458" s="0"/>
    </row>
    <row r="459" s="120" customFormat="true" ht="12.75" hidden="false" customHeight="false" outlineLevel="0" collapsed="false">
      <c r="C459" s="230"/>
      <c r="L459" s="160"/>
      <c r="N459" s="146"/>
      <c r="P459" s="0"/>
      <c r="Q459" s="0"/>
      <c r="AK459" s="204"/>
      <c r="AL459" s="204"/>
      <c r="AM459" s="204"/>
      <c r="AN459" s="204"/>
      <c r="AO459" s="228"/>
      <c r="AP459" s="228"/>
      <c r="AQ459" s="228"/>
      <c r="AR459" s="228"/>
      <c r="AS459" s="228"/>
      <c r="AT459" s="228"/>
      <c r="AU459" s="228"/>
      <c r="AV459" s="228"/>
      <c r="AW459" s="239"/>
      <c r="AX459" s="240"/>
      <c r="AY459" s="0"/>
      <c r="AZ459" s="230"/>
      <c r="BA459" s="230"/>
      <c r="BB459" s="0"/>
      <c r="BC459" s="0"/>
      <c r="BD459" s="0"/>
      <c r="BE459" s="0"/>
      <c r="BF459" s="0"/>
      <c r="BG459" s="0"/>
      <c r="BH459" s="0"/>
      <c r="BI459" s="0"/>
      <c r="BJ459" s="0"/>
    </row>
    <row r="460" s="120" customFormat="true" ht="12.75" hidden="false" customHeight="false" outlineLevel="0" collapsed="false">
      <c r="C460" s="230"/>
      <c r="L460" s="160"/>
      <c r="N460" s="146"/>
      <c r="P460" s="0"/>
      <c r="Q460" s="0"/>
      <c r="AK460" s="204"/>
      <c r="AL460" s="204"/>
      <c r="AM460" s="204"/>
      <c r="AN460" s="204"/>
      <c r="AO460" s="228"/>
      <c r="AP460" s="228"/>
      <c r="AQ460" s="228"/>
      <c r="AR460" s="228"/>
      <c r="AS460" s="228"/>
      <c r="AT460" s="228"/>
      <c r="AU460" s="228"/>
      <c r="AV460" s="228"/>
      <c r="AW460" s="239"/>
      <c r="AX460" s="240"/>
      <c r="AY460" s="0"/>
      <c r="AZ460" s="230"/>
      <c r="BA460" s="230"/>
      <c r="BB460" s="0"/>
      <c r="BC460" s="0"/>
      <c r="BD460" s="0"/>
      <c r="BE460" s="0"/>
      <c r="BF460" s="0"/>
      <c r="BG460" s="0"/>
      <c r="BH460" s="0"/>
      <c r="BI460" s="0"/>
      <c r="BJ460" s="0"/>
    </row>
    <row r="461" s="120" customFormat="true" ht="12.75" hidden="false" customHeight="false" outlineLevel="0" collapsed="false">
      <c r="C461" s="230"/>
      <c r="L461" s="160"/>
      <c r="N461" s="146"/>
      <c r="P461" s="0"/>
      <c r="Q461" s="0"/>
      <c r="AK461" s="204"/>
      <c r="AL461" s="204"/>
      <c r="AM461" s="204"/>
      <c r="AN461" s="204"/>
      <c r="AO461" s="228"/>
      <c r="AP461" s="228"/>
      <c r="AQ461" s="228"/>
      <c r="AR461" s="228"/>
      <c r="AS461" s="228"/>
      <c r="AT461" s="228"/>
      <c r="AU461" s="228"/>
      <c r="AV461" s="228"/>
      <c r="AW461" s="239"/>
      <c r="AX461" s="240"/>
      <c r="AY461" s="0"/>
      <c r="AZ461" s="230"/>
      <c r="BA461" s="230"/>
      <c r="BB461" s="0"/>
      <c r="BC461" s="0"/>
      <c r="BD461" s="0"/>
      <c r="BE461" s="0"/>
      <c r="BF461" s="0"/>
      <c r="BG461" s="0"/>
      <c r="BH461" s="0"/>
      <c r="BI461" s="0"/>
      <c r="BJ461" s="0"/>
    </row>
    <row r="462" s="120" customFormat="true" ht="12.75" hidden="false" customHeight="false" outlineLevel="0" collapsed="false">
      <c r="C462" s="230"/>
      <c r="L462" s="160"/>
      <c r="N462" s="146"/>
      <c r="P462" s="0"/>
      <c r="Q462" s="0"/>
      <c r="AK462" s="204"/>
      <c r="AL462" s="204"/>
      <c r="AM462" s="204"/>
      <c r="AN462" s="204"/>
      <c r="AO462" s="228"/>
      <c r="AP462" s="228"/>
      <c r="AQ462" s="228"/>
      <c r="AR462" s="228"/>
      <c r="AS462" s="228"/>
      <c r="AT462" s="228"/>
      <c r="AU462" s="228"/>
      <c r="AV462" s="228"/>
      <c r="AW462" s="239"/>
      <c r="AX462" s="240"/>
      <c r="AY462" s="0"/>
      <c r="AZ462" s="230"/>
      <c r="BA462" s="230"/>
      <c r="BB462" s="0"/>
      <c r="BC462" s="0"/>
      <c r="BD462" s="0"/>
      <c r="BE462" s="0"/>
      <c r="BF462" s="0"/>
      <c r="BG462" s="0"/>
      <c r="BH462" s="0"/>
      <c r="BI462" s="0"/>
      <c r="BJ462" s="0"/>
    </row>
    <row r="463" s="120" customFormat="true" ht="12.75" hidden="false" customHeight="false" outlineLevel="0" collapsed="false">
      <c r="C463" s="230"/>
      <c r="L463" s="160"/>
      <c r="N463" s="146"/>
      <c r="P463" s="0"/>
      <c r="Q463" s="0"/>
      <c r="AK463" s="204"/>
      <c r="AL463" s="204"/>
      <c r="AM463" s="204"/>
      <c r="AN463" s="204"/>
      <c r="AO463" s="228"/>
      <c r="AP463" s="228"/>
      <c r="AQ463" s="228"/>
      <c r="AR463" s="228"/>
      <c r="AS463" s="228"/>
      <c r="AT463" s="228"/>
      <c r="AU463" s="228"/>
      <c r="AV463" s="228"/>
      <c r="AW463" s="239"/>
      <c r="AX463" s="240"/>
      <c r="AY463" s="0"/>
      <c r="AZ463" s="230"/>
      <c r="BA463" s="230"/>
      <c r="BB463" s="0"/>
      <c r="BC463" s="0"/>
      <c r="BD463" s="0"/>
      <c r="BE463" s="0"/>
      <c r="BF463" s="0"/>
      <c r="BG463" s="0"/>
      <c r="BH463" s="0"/>
      <c r="BI463" s="0"/>
      <c r="BJ463" s="0"/>
    </row>
    <row r="464" s="120" customFormat="true" ht="12.75" hidden="false" customHeight="false" outlineLevel="0" collapsed="false">
      <c r="C464" s="230"/>
      <c r="L464" s="160"/>
      <c r="N464" s="146"/>
      <c r="P464" s="0"/>
      <c r="Q464" s="0"/>
      <c r="AK464" s="204"/>
      <c r="AL464" s="204"/>
      <c r="AM464" s="204"/>
      <c r="AN464" s="204"/>
      <c r="AO464" s="228"/>
      <c r="AP464" s="228"/>
      <c r="AQ464" s="228"/>
      <c r="AR464" s="228"/>
      <c r="AS464" s="228"/>
      <c r="AT464" s="228"/>
      <c r="AU464" s="228"/>
      <c r="AV464" s="228"/>
      <c r="AW464" s="239"/>
      <c r="AX464" s="240"/>
      <c r="AY464" s="0"/>
      <c r="AZ464" s="230"/>
      <c r="BA464" s="230"/>
      <c r="BB464" s="0"/>
      <c r="BC464" s="0"/>
      <c r="BD464" s="0"/>
      <c r="BE464" s="0"/>
      <c r="BF464" s="0"/>
      <c r="BG464" s="0"/>
      <c r="BH464" s="0"/>
      <c r="BI464" s="0"/>
      <c r="BJ464" s="0"/>
    </row>
    <row r="465" s="120" customFormat="true" ht="12.75" hidden="false" customHeight="false" outlineLevel="0" collapsed="false">
      <c r="C465" s="230"/>
      <c r="L465" s="160"/>
      <c r="N465" s="146"/>
      <c r="P465" s="0"/>
      <c r="Q465" s="0"/>
      <c r="AK465" s="204"/>
      <c r="AL465" s="204"/>
      <c r="AM465" s="204"/>
      <c r="AN465" s="204"/>
      <c r="AO465" s="228"/>
      <c r="AP465" s="228"/>
      <c r="AQ465" s="228"/>
      <c r="AR465" s="228"/>
      <c r="AS465" s="228"/>
      <c r="AT465" s="228"/>
      <c r="AU465" s="228"/>
      <c r="AV465" s="228"/>
      <c r="AW465" s="239"/>
      <c r="AX465" s="240"/>
      <c r="AY465" s="0"/>
      <c r="AZ465" s="230"/>
      <c r="BA465" s="230"/>
      <c r="BB465" s="0"/>
      <c r="BC465" s="0"/>
      <c r="BD465" s="0"/>
      <c r="BE465" s="0"/>
      <c r="BF465" s="0"/>
      <c r="BG465" s="0"/>
      <c r="BH465" s="0"/>
      <c r="BI465" s="0"/>
      <c r="BJ465" s="0"/>
    </row>
    <row r="466" s="120" customFormat="true" ht="12.75" hidden="false" customHeight="false" outlineLevel="0" collapsed="false">
      <c r="C466" s="230"/>
      <c r="L466" s="160"/>
      <c r="N466" s="146"/>
      <c r="P466" s="0"/>
      <c r="Q466" s="0"/>
      <c r="AK466" s="204"/>
      <c r="AL466" s="204"/>
      <c r="AM466" s="204"/>
      <c r="AN466" s="204"/>
      <c r="AO466" s="228"/>
      <c r="AP466" s="228"/>
      <c r="AQ466" s="228"/>
      <c r="AR466" s="228"/>
      <c r="AS466" s="228"/>
      <c r="AT466" s="228"/>
      <c r="AU466" s="228"/>
      <c r="AV466" s="228"/>
      <c r="AW466" s="239"/>
      <c r="AX466" s="240"/>
      <c r="AY466" s="0"/>
      <c r="AZ466" s="230"/>
      <c r="BA466" s="230"/>
      <c r="BB466" s="0"/>
      <c r="BC466" s="0"/>
      <c r="BD466" s="0"/>
      <c r="BE466" s="0"/>
      <c r="BF466" s="0"/>
      <c r="BG466" s="0"/>
      <c r="BH466" s="0"/>
      <c r="BI466" s="0"/>
      <c r="BJ466" s="0"/>
    </row>
    <row r="467" s="120" customFormat="true" ht="12.75" hidden="false" customHeight="false" outlineLevel="0" collapsed="false">
      <c r="C467" s="230"/>
      <c r="L467" s="160"/>
      <c r="N467" s="146"/>
      <c r="P467" s="0"/>
      <c r="Q467" s="0"/>
      <c r="AK467" s="204"/>
      <c r="AL467" s="204"/>
      <c r="AM467" s="204"/>
      <c r="AN467" s="204"/>
      <c r="AO467" s="228"/>
      <c r="AP467" s="228"/>
      <c r="AQ467" s="228"/>
      <c r="AR467" s="228"/>
      <c r="AS467" s="228"/>
      <c r="AT467" s="228"/>
      <c r="AU467" s="228"/>
      <c r="AV467" s="228"/>
      <c r="AW467" s="239"/>
      <c r="AX467" s="240"/>
      <c r="AY467" s="0"/>
      <c r="AZ467" s="230"/>
      <c r="BA467" s="230"/>
      <c r="BB467" s="0"/>
      <c r="BC467" s="0"/>
      <c r="BD467" s="0"/>
      <c r="BE467" s="0"/>
      <c r="BF467" s="0"/>
      <c r="BG467" s="0"/>
      <c r="BH467" s="0"/>
      <c r="BI467" s="0"/>
      <c r="BJ467" s="0"/>
    </row>
    <row r="468" s="120" customFormat="true" ht="12.75" hidden="false" customHeight="false" outlineLevel="0" collapsed="false">
      <c r="C468" s="230"/>
      <c r="L468" s="160"/>
      <c r="N468" s="146"/>
      <c r="P468" s="0"/>
      <c r="Q468" s="0"/>
      <c r="AK468" s="204"/>
      <c r="AL468" s="204"/>
      <c r="AM468" s="204"/>
      <c r="AN468" s="204"/>
      <c r="AO468" s="228"/>
      <c r="AP468" s="228"/>
      <c r="AQ468" s="228"/>
      <c r="AR468" s="228"/>
      <c r="AS468" s="228"/>
      <c r="AT468" s="228"/>
      <c r="AU468" s="228"/>
      <c r="AV468" s="228"/>
      <c r="AW468" s="239"/>
      <c r="AX468" s="240"/>
      <c r="AY468" s="0"/>
      <c r="AZ468" s="230"/>
      <c r="BA468" s="230"/>
      <c r="BB468" s="0"/>
      <c r="BC468" s="0"/>
      <c r="BD468" s="0"/>
      <c r="BE468" s="0"/>
      <c r="BF468" s="0"/>
      <c r="BG468" s="0"/>
      <c r="BH468" s="0"/>
      <c r="BI468" s="0"/>
      <c r="BJ468" s="0"/>
    </row>
    <row r="469" s="120" customFormat="true" ht="12.75" hidden="false" customHeight="false" outlineLevel="0" collapsed="false">
      <c r="C469" s="230"/>
      <c r="L469" s="160"/>
      <c r="N469" s="146"/>
      <c r="P469" s="0"/>
      <c r="Q469" s="0"/>
      <c r="AK469" s="204"/>
      <c r="AL469" s="204"/>
      <c r="AM469" s="204"/>
      <c r="AN469" s="204"/>
      <c r="AO469" s="228"/>
      <c r="AP469" s="228"/>
      <c r="AQ469" s="228"/>
      <c r="AR469" s="228"/>
      <c r="AS469" s="228"/>
      <c r="AT469" s="228"/>
      <c r="AU469" s="228"/>
      <c r="AV469" s="228"/>
      <c r="AW469" s="239"/>
      <c r="AX469" s="240"/>
      <c r="AY469" s="0"/>
      <c r="AZ469" s="230"/>
      <c r="BA469" s="230"/>
      <c r="BB469" s="0"/>
      <c r="BC469" s="0"/>
      <c r="BD469" s="0"/>
      <c r="BE469" s="0"/>
      <c r="BF469" s="0"/>
      <c r="BG469" s="0"/>
      <c r="BH469" s="0"/>
      <c r="BI469" s="0"/>
      <c r="BJ469" s="0"/>
    </row>
    <row r="470" s="120" customFormat="true" ht="12.75" hidden="false" customHeight="false" outlineLevel="0" collapsed="false">
      <c r="C470" s="230"/>
      <c r="L470" s="160"/>
      <c r="N470" s="146"/>
      <c r="P470" s="0"/>
      <c r="Q470" s="0"/>
      <c r="AK470" s="204"/>
      <c r="AL470" s="204"/>
      <c r="AM470" s="204"/>
      <c r="AN470" s="204"/>
      <c r="AO470" s="228"/>
      <c r="AP470" s="228"/>
      <c r="AQ470" s="228"/>
      <c r="AR470" s="228"/>
      <c r="AS470" s="228"/>
      <c r="AT470" s="228"/>
      <c r="AU470" s="228"/>
      <c r="AV470" s="228"/>
      <c r="AW470" s="239"/>
      <c r="AX470" s="240"/>
      <c r="AY470" s="0"/>
      <c r="AZ470" s="230"/>
      <c r="BA470" s="230"/>
      <c r="BB470" s="0"/>
      <c r="BC470" s="0"/>
      <c r="BD470" s="0"/>
      <c r="BE470" s="0"/>
      <c r="BF470" s="0"/>
      <c r="BG470" s="0"/>
      <c r="BH470" s="0"/>
      <c r="BI470" s="0"/>
      <c r="BJ470" s="0"/>
    </row>
    <row r="471" customFormat="false" ht="12.75" hidden="false" customHeight="false" outlineLevel="0" collapsed="false">
      <c r="C471" s="230"/>
      <c r="L471" s="160"/>
      <c r="N471" s="146"/>
      <c r="R471" s="120"/>
      <c r="S471" s="120"/>
      <c r="T471" s="120"/>
      <c r="U471" s="120"/>
      <c r="V471" s="120"/>
      <c r="W471" s="120"/>
      <c r="X471" s="120"/>
      <c r="Y471" s="120"/>
      <c r="Z471" s="120"/>
      <c r="AA471" s="120"/>
      <c r="AB471" s="120"/>
      <c r="AC471" s="120"/>
      <c r="AD471" s="120"/>
      <c r="AE471" s="120"/>
      <c r="AF471" s="120"/>
      <c r="AG471" s="120"/>
      <c r="AH471" s="120"/>
      <c r="AI471" s="120"/>
      <c r="AJ471" s="120"/>
      <c r="AO471" s="228"/>
      <c r="AP471" s="228"/>
      <c r="AQ471" s="228"/>
      <c r="AR471" s="228"/>
      <c r="AS471" s="228"/>
      <c r="AT471" s="228"/>
      <c r="AU471" s="228"/>
      <c r="AV471" s="228"/>
      <c r="AW471" s="239"/>
      <c r="AX471" s="240"/>
    </row>
    <row r="472" s="120" customFormat="true" ht="12.75" hidden="false" customHeight="false" outlineLevel="0" collapsed="false">
      <c r="C472" s="230"/>
      <c r="L472" s="160"/>
      <c r="N472" s="146"/>
      <c r="P472" s="0"/>
      <c r="Q472" s="0"/>
      <c r="AK472" s="204"/>
      <c r="AL472" s="204"/>
      <c r="AM472" s="204"/>
      <c r="AN472" s="204"/>
      <c r="AO472" s="228"/>
      <c r="AP472" s="228"/>
      <c r="AQ472" s="228"/>
      <c r="AR472" s="228"/>
      <c r="AS472" s="228"/>
      <c r="AT472" s="228"/>
      <c r="AU472" s="228"/>
      <c r="AV472" s="228"/>
      <c r="AW472" s="239"/>
      <c r="AX472" s="240"/>
      <c r="AY472" s="0"/>
      <c r="AZ472" s="230"/>
      <c r="BA472" s="230"/>
      <c r="BB472" s="0"/>
      <c r="BC472" s="0"/>
      <c r="BD472" s="0"/>
      <c r="BE472" s="0"/>
      <c r="BF472" s="0"/>
      <c r="BG472" s="0"/>
      <c r="BH472" s="0"/>
      <c r="BI472" s="0"/>
      <c r="BJ472" s="0"/>
    </row>
    <row r="473" s="120" customFormat="true" ht="12.75" hidden="false" customHeight="false" outlineLevel="0" collapsed="false">
      <c r="C473" s="230"/>
      <c r="L473" s="160"/>
      <c r="N473" s="146"/>
      <c r="P473" s="0"/>
      <c r="Q473" s="0"/>
      <c r="AK473" s="204"/>
      <c r="AL473" s="204"/>
      <c r="AM473" s="204"/>
      <c r="AN473" s="204"/>
      <c r="AO473" s="228"/>
      <c r="AP473" s="228"/>
      <c r="AQ473" s="228"/>
      <c r="AR473" s="228"/>
      <c r="AS473" s="228"/>
      <c r="AT473" s="228"/>
      <c r="AU473" s="228"/>
      <c r="AV473" s="228"/>
      <c r="AW473" s="239"/>
      <c r="AX473" s="240"/>
      <c r="AY473" s="0"/>
      <c r="AZ473" s="230"/>
      <c r="BA473" s="230"/>
      <c r="BB473" s="0"/>
      <c r="BC473" s="0"/>
      <c r="BD473" s="0"/>
      <c r="BE473" s="0"/>
      <c r="BF473" s="0"/>
      <c r="BG473" s="0"/>
      <c r="BH473" s="0"/>
      <c r="BI473" s="0"/>
      <c r="BJ473" s="0"/>
    </row>
    <row r="474" s="120" customFormat="true" ht="12.75" hidden="false" customHeight="false" outlineLevel="0" collapsed="false">
      <c r="C474" s="230"/>
      <c r="L474" s="160"/>
      <c r="N474" s="146"/>
      <c r="P474" s="0"/>
      <c r="Q474" s="0"/>
      <c r="AK474" s="204"/>
      <c r="AL474" s="204"/>
      <c r="AM474" s="204"/>
      <c r="AN474" s="204"/>
      <c r="AO474" s="228"/>
      <c r="AP474" s="228"/>
      <c r="AQ474" s="228"/>
      <c r="AR474" s="228"/>
      <c r="AS474" s="228"/>
      <c r="AT474" s="228"/>
      <c r="AU474" s="228"/>
      <c r="AV474" s="228"/>
      <c r="AW474" s="239"/>
      <c r="AX474" s="240"/>
      <c r="AY474" s="0"/>
      <c r="AZ474" s="230"/>
      <c r="BA474" s="230"/>
      <c r="BB474" s="0"/>
      <c r="BC474" s="0"/>
      <c r="BD474" s="0"/>
      <c r="BE474" s="0"/>
      <c r="BF474" s="0"/>
      <c r="BG474" s="0"/>
      <c r="BH474" s="0"/>
      <c r="BI474" s="0"/>
      <c r="BJ474" s="0"/>
    </row>
    <row r="475" s="120" customFormat="true" ht="12.75" hidden="false" customHeight="false" outlineLevel="0" collapsed="false">
      <c r="C475" s="230"/>
      <c r="L475" s="160"/>
      <c r="N475" s="146"/>
      <c r="P475" s="0"/>
      <c r="Q475" s="0"/>
      <c r="AK475" s="204"/>
      <c r="AL475" s="204"/>
      <c r="AM475" s="204"/>
      <c r="AN475" s="204"/>
      <c r="AO475" s="228"/>
      <c r="AP475" s="228"/>
      <c r="AQ475" s="228"/>
      <c r="AR475" s="228"/>
      <c r="AS475" s="228"/>
      <c r="AT475" s="228"/>
      <c r="AU475" s="228"/>
      <c r="AV475" s="228"/>
      <c r="AW475" s="239"/>
      <c r="AX475" s="240"/>
      <c r="AY475" s="0"/>
      <c r="AZ475" s="230"/>
      <c r="BA475" s="230"/>
      <c r="BB475" s="0"/>
      <c r="BC475" s="0"/>
      <c r="BD475" s="0"/>
      <c r="BE475" s="0"/>
      <c r="BF475" s="0"/>
      <c r="BG475" s="0"/>
      <c r="BH475" s="0"/>
      <c r="BI475" s="0"/>
      <c r="BJ475" s="0"/>
    </row>
    <row r="476" s="120" customFormat="true" ht="12.75" hidden="false" customHeight="false" outlineLevel="0" collapsed="false">
      <c r="C476" s="230"/>
      <c r="L476" s="160"/>
      <c r="N476" s="146"/>
      <c r="P476" s="0"/>
      <c r="Q476" s="0"/>
      <c r="AK476" s="204"/>
      <c r="AL476" s="204"/>
      <c r="AM476" s="204"/>
      <c r="AN476" s="204"/>
      <c r="AO476" s="228"/>
      <c r="AP476" s="228"/>
      <c r="AQ476" s="228"/>
      <c r="AR476" s="228"/>
      <c r="AS476" s="228"/>
      <c r="AT476" s="228"/>
      <c r="AU476" s="228"/>
      <c r="AV476" s="228"/>
      <c r="AW476" s="239"/>
      <c r="AX476" s="240"/>
      <c r="AY476" s="0"/>
      <c r="AZ476" s="230"/>
      <c r="BA476" s="230"/>
      <c r="BB476" s="0"/>
      <c r="BC476" s="0"/>
      <c r="BD476" s="0"/>
      <c r="BE476" s="0"/>
      <c r="BF476" s="0"/>
      <c r="BG476" s="0"/>
      <c r="BH476" s="0"/>
      <c r="BI476" s="0"/>
      <c r="BJ476" s="0"/>
    </row>
    <row r="477" s="120" customFormat="true" ht="12.75" hidden="false" customHeight="false" outlineLevel="0" collapsed="false">
      <c r="C477" s="230"/>
      <c r="L477" s="160"/>
      <c r="N477" s="146"/>
      <c r="P477" s="0"/>
      <c r="Q477" s="0"/>
      <c r="AK477" s="204"/>
      <c r="AL477" s="204"/>
      <c r="AM477" s="204"/>
      <c r="AN477" s="204"/>
      <c r="AO477" s="228"/>
      <c r="AP477" s="228"/>
      <c r="AQ477" s="228"/>
      <c r="AR477" s="228"/>
      <c r="AS477" s="228"/>
      <c r="AT477" s="228"/>
      <c r="AU477" s="228"/>
      <c r="AV477" s="228"/>
      <c r="AW477" s="239"/>
      <c r="AX477" s="240"/>
      <c r="AY477" s="0"/>
      <c r="AZ477" s="230"/>
      <c r="BA477" s="230"/>
      <c r="BB477" s="0"/>
      <c r="BC477" s="0"/>
      <c r="BD477" s="0"/>
      <c r="BE477" s="0"/>
      <c r="BF477" s="0"/>
      <c r="BG477" s="0"/>
      <c r="BH477" s="0"/>
      <c r="BI477" s="0"/>
      <c r="BJ477" s="0"/>
    </row>
    <row r="478" s="120" customFormat="true" ht="12.75" hidden="false" customHeight="false" outlineLevel="0" collapsed="false">
      <c r="C478" s="230"/>
      <c r="L478" s="160"/>
      <c r="N478" s="146"/>
      <c r="P478" s="0"/>
      <c r="Q478" s="0"/>
      <c r="AK478" s="204"/>
      <c r="AL478" s="204"/>
      <c r="AM478" s="204"/>
      <c r="AN478" s="204"/>
      <c r="AO478" s="228"/>
      <c r="AP478" s="228"/>
      <c r="AQ478" s="228"/>
      <c r="AR478" s="228"/>
      <c r="AS478" s="228"/>
      <c r="AT478" s="228"/>
      <c r="AU478" s="228"/>
      <c r="AV478" s="228"/>
      <c r="AW478" s="239"/>
      <c r="AX478" s="240"/>
      <c r="AY478" s="0"/>
      <c r="AZ478" s="230"/>
      <c r="BA478" s="230"/>
      <c r="BB478" s="0"/>
      <c r="BC478" s="0"/>
      <c r="BD478" s="0"/>
      <c r="BE478" s="0"/>
      <c r="BF478" s="0"/>
      <c r="BG478" s="0"/>
      <c r="BH478" s="0"/>
      <c r="BI478" s="0"/>
      <c r="BJ478" s="0"/>
    </row>
    <row r="479" s="120" customFormat="true" ht="12.75" hidden="false" customHeight="false" outlineLevel="0" collapsed="false">
      <c r="C479" s="230"/>
      <c r="L479" s="160"/>
      <c r="N479" s="146"/>
      <c r="P479" s="0"/>
      <c r="Q479" s="0"/>
      <c r="AK479" s="204"/>
      <c r="AL479" s="204"/>
      <c r="AM479" s="204"/>
      <c r="AN479" s="204"/>
      <c r="AO479" s="228"/>
      <c r="AP479" s="228"/>
      <c r="AQ479" s="228"/>
      <c r="AR479" s="228"/>
      <c r="AS479" s="228"/>
      <c r="AT479" s="228"/>
      <c r="AU479" s="228"/>
      <c r="AV479" s="228"/>
      <c r="AW479" s="239"/>
      <c r="AX479" s="240"/>
      <c r="AY479" s="0"/>
      <c r="AZ479" s="230"/>
      <c r="BA479" s="230"/>
      <c r="BB479" s="0"/>
      <c r="BC479" s="0"/>
      <c r="BD479" s="0"/>
      <c r="BE479" s="0"/>
      <c r="BF479" s="0"/>
      <c r="BG479" s="0"/>
      <c r="BH479" s="0"/>
      <c r="BI479" s="0"/>
      <c r="BJ479" s="0"/>
    </row>
    <row r="480" s="120" customFormat="true" ht="12.75" hidden="false" customHeight="false" outlineLevel="0" collapsed="false">
      <c r="C480" s="230"/>
      <c r="L480" s="160"/>
      <c r="N480" s="146"/>
      <c r="P480" s="0"/>
      <c r="Q480" s="0"/>
      <c r="AK480" s="204"/>
      <c r="AL480" s="204"/>
      <c r="AM480" s="204"/>
      <c r="AN480" s="204"/>
      <c r="AO480" s="228"/>
      <c r="AP480" s="228"/>
      <c r="AQ480" s="228"/>
      <c r="AR480" s="228"/>
      <c r="AS480" s="228"/>
      <c r="AT480" s="228"/>
      <c r="AU480" s="228"/>
      <c r="AV480" s="228"/>
      <c r="AW480" s="239"/>
      <c r="AX480" s="240"/>
      <c r="AY480" s="0"/>
      <c r="AZ480" s="230"/>
      <c r="BA480" s="230"/>
      <c r="BB480" s="0"/>
      <c r="BC480" s="0"/>
      <c r="BD480" s="0"/>
      <c r="BE480" s="0"/>
      <c r="BF480" s="0"/>
      <c r="BG480" s="0"/>
      <c r="BH480" s="0"/>
      <c r="BI480" s="0"/>
      <c r="BJ480" s="0"/>
    </row>
    <row r="481" s="120" customFormat="true" ht="12.75" hidden="false" customHeight="false" outlineLevel="0" collapsed="false">
      <c r="C481" s="230"/>
      <c r="L481" s="160"/>
      <c r="N481" s="146"/>
      <c r="P481" s="0"/>
      <c r="Q481" s="0"/>
      <c r="AK481" s="204"/>
      <c r="AL481" s="204"/>
      <c r="AM481" s="204"/>
      <c r="AN481" s="204"/>
      <c r="AO481" s="228"/>
      <c r="AP481" s="228"/>
      <c r="AQ481" s="228"/>
      <c r="AR481" s="228"/>
      <c r="AS481" s="228"/>
      <c r="AT481" s="228"/>
      <c r="AU481" s="228"/>
      <c r="AV481" s="228"/>
      <c r="AW481" s="239"/>
      <c r="AX481" s="240"/>
      <c r="AY481" s="0"/>
      <c r="AZ481" s="230"/>
      <c r="BA481" s="230"/>
      <c r="BB481" s="0"/>
      <c r="BC481" s="0"/>
      <c r="BD481" s="0"/>
      <c r="BE481" s="0"/>
      <c r="BF481" s="0"/>
      <c r="BG481" s="0"/>
      <c r="BH481" s="0"/>
      <c r="BI481" s="0"/>
      <c r="BJ481" s="0"/>
    </row>
    <row r="482" s="120" customFormat="true" ht="12.75" hidden="false" customHeight="false" outlineLevel="0" collapsed="false">
      <c r="C482" s="230"/>
      <c r="L482" s="160"/>
      <c r="N482" s="146"/>
      <c r="P482" s="0"/>
      <c r="Q482" s="0"/>
      <c r="AK482" s="204"/>
      <c r="AL482" s="204"/>
      <c r="AM482" s="204"/>
      <c r="AN482" s="204"/>
      <c r="AO482" s="228"/>
      <c r="AP482" s="228"/>
      <c r="AQ482" s="228"/>
      <c r="AR482" s="228"/>
      <c r="AS482" s="228"/>
      <c r="AT482" s="228"/>
      <c r="AU482" s="228"/>
      <c r="AV482" s="228"/>
      <c r="AW482" s="239"/>
      <c r="AX482" s="240"/>
      <c r="AY482" s="0"/>
      <c r="AZ482" s="230"/>
      <c r="BA482" s="230"/>
      <c r="BB482" s="0"/>
      <c r="BC482" s="0"/>
      <c r="BD482" s="0"/>
      <c r="BE482" s="0"/>
      <c r="BF482" s="0"/>
      <c r="BG482" s="0"/>
      <c r="BH482" s="0"/>
      <c r="BI482" s="0"/>
      <c r="BJ482" s="0"/>
    </row>
    <row r="483" s="120" customFormat="true" ht="12.75" hidden="false" customHeight="false" outlineLevel="0" collapsed="false">
      <c r="C483" s="230"/>
      <c r="L483" s="160"/>
      <c r="N483" s="146"/>
      <c r="P483" s="0"/>
      <c r="Q483" s="0"/>
      <c r="AK483" s="204"/>
      <c r="AL483" s="204"/>
      <c r="AM483" s="204"/>
      <c r="AN483" s="204"/>
      <c r="AO483" s="228"/>
      <c r="AP483" s="228"/>
      <c r="AQ483" s="228"/>
      <c r="AR483" s="228"/>
      <c r="AS483" s="228"/>
      <c r="AT483" s="228"/>
      <c r="AU483" s="228"/>
      <c r="AV483" s="228"/>
      <c r="AW483" s="239"/>
      <c r="AX483" s="240"/>
      <c r="AY483" s="0"/>
      <c r="AZ483" s="230"/>
      <c r="BA483" s="230"/>
      <c r="BB483" s="0"/>
      <c r="BC483" s="0"/>
      <c r="BD483" s="0"/>
      <c r="BE483" s="0"/>
      <c r="BF483" s="0"/>
      <c r="BG483" s="0"/>
      <c r="BH483" s="0"/>
      <c r="BI483" s="0"/>
      <c r="BJ483" s="0"/>
    </row>
    <row r="484" s="120" customFormat="true" ht="12.75" hidden="false" customHeight="false" outlineLevel="0" collapsed="false">
      <c r="C484" s="230"/>
      <c r="L484" s="160"/>
      <c r="N484" s="146"/>
      <c r="P484" s="0"/>
      <c r="Q484" s="0"/>
      <c r="AK484" s="204"/>
      <c r="AL484" s="204"/>
      <c r="AM484" s="204"/>
      <c r="AN484" s="204"/>
      <c r="AO484" s="228"/>
      <c r="AP484" s="228"/>
      <c r="AQ484" s="228"/>
      <c r="AR484" s="228"/>
      <c r="AS484" s="228"/>
      <c r="AT484" s="228"/>
      <c r="AU484" s="228"/>
      <c r="AV484" s="228"/>
      <c r="AW484" s="239"/>
      <c r="AX484" s="240"/>
      <c r="AY484" s="0"/>
      <c r="AZ484" s="230"/>
      <c r="BA484" s="230"/>
      <c r="BB484" s="0"/>
      <c r="BC484" s="0"/>
      <c r="BD484" s="0"/>
      <c r="BE484" s="0"/>
      <c r="BF484" s="0"/>
      <c r="BG484" s="0"/>
      <c r="BH484" s="0"/>
      <c r="BI484" s="0"/>
      <c r="BJ484" s="0"/>
    </row>
    <row r="485" s="120" customFormat="true" ht="12.75" hidden="false" customHeight="false" outlineLevel="0" collapsed="false">
      <c r="C485" s="230"/>
      <c r="L485" s="160"/>
      <c r="N485" s="146"/>
      <c r="P485" s="0"/>
      <c r="Q485" s="0"/>
      <c r="AK485" s="204"/>
      <c r="AL485" s="204"/>
      <c r="AM485" s="204"/>
      <c r="AN485" s="204"/>
      <c r="AO485" s="228"/>
      <c r="AP485" s="228"/>
      <c r="AQ485" s="228"/>
      <c r="AR485" s="228"/>
      <c r="AS485" s="228"/>
      <c r="AT485" s="228"/>
      <c r="AU485" s="228"/>
      <c r="AV485" s="228"/>
      <c r="AW485" s="239"/>
      <c r="AX485" s="240"/>
      <c r="AY485" s="0"/>
      <c r="AZ485" s="230"/>
      <c r="BA485" s="230"/>
      <c r="BB485" s="0"/>
      <c r="BC485" s="0"/>
      <c r="BD485" s="0"/>
      <c r="BE485" s="0"/>
      <c r="BF485" s="0"/>
      <c r="BG485" s="0"/>
      <c r="BH485" s="0"/>
      <c r="BI485" s="0"/>
      <c r="BJ485" s="0"/>
    </row>
    <row r="486" s="120" customFormat="true" ht="12.75" hidden="false" customHeight="false" outlineLevel="0" collapsed="false">
      <c r="C486" s="230"/>
      <c r="L486" s="160"/>
      <c r="N486" s="146"/>
      <c r="P486" s="0"/>
      <c r="Q486" s="0"/>
      <c r="AK486" s="204"/>
      <c r="AL486" s="204"/>
      <c r="AM486" s="204"/>
      <c r="AN486" s="204"/>
      <c r="AO486" s="228"/>
      <c r="AP486" s="228"/>
      <c r="AQ486" s="228"/>
      <c r="AR486" s="228"/>
      <c r="AS486" s="228"/>
      <c r="AT486" s="228"/>
      <c r="AU486" s="228"/>
      <c r="AV486" s="228"/>
      <c r="AW486" s="239"/>
      <c r="AX486" s="240"/>
      <c r="AY486" s="0"/>
      <c r="AZ486" s="230"/>
      <c r="BA486" s="230"/>
      <c r="BB486" s="0"/>
      <c r="BC486" s="0"/>
      <c r="BD486" s="0"/>
      <c r="BE486" s="0"/>
      <c r="BF486" s="0"/>
      <c r="BG486" s="0"/>
      <c r="BH486" s="0"/>
      <c r="BI486" s="0"/>
      <c r="BJ486" s="0"/>
    </row>
    <row r="487" s="120" customFormat="true" ht="12.75" hidden="false" customHeight="false" outlineLevel="0" collapsed="false">
      <c r="C487" s="230"/>
      <c r="L487" s="160"/>
      <c r="N487" s="146"/>
      <c r="P487" s="0"/>
      <c r="Q487" s="0"/>
      <c r="AK487" s="204"/>
      <c r="AL487" s="204"/>
      <c r="AM487" s="204"/>
      <c r="AN487" s="204"/>
      <c r="AO487" s="228"/>
      <c r="AP487" s="228"/>
      <c r="AQ487" s="228"/>
      <c r="AR487" s="228"/>
      <c r="AS487" s="228"/>
      <c r="AT487" s="228"/>
      <c r="AU487" s="228"/>
      <c r="AV487" s="228"/>
      <c r="AW487" s="239"/>
      <c r="AX487" s="240"/>
      <c r="AY487" s="0"/>
      <c r="AZ487" s="230"/>
      <c r="BA487" s="230"/>
      <c r="BB487" s="0"/>
      <c r="BC487" s="0"/>
      <c r="BD487" s="0"/>
      <c r="BE487" s="0"/>
      <c r="BF487" s="0"/>
      <c r="BG487" s="0"/>
      <c r="BH487" s="0"/>
      <c r="BI487" s="0"/>
      <c r="BJ487" s="0"/>
    </row>
    <row r="488" s="120" customFormat="true" ht="12.75" hidden="false" customHeight="false" outlineLevel="0" collapsed="false">
      <c r="C488" s="230"/>
      <c r="L488" s="160"/>
      <c r="N488" s="146"/>
      <c r="P488" s="0"/>
      <c r="Q488" s="0"/>
      <c r="AK488" s="204"/>
      <c r="AL488" s="204"/>
      <c r="AM488" s="204"/>
      <c r="AN488" s="204"/>
      <c r="AO488" s="228"/>
      <c r="AP488" s="228"/>
      <c r="AQ488" s="228"/>
      <c r="AR488" s="228"/>
      <c r="AS488" s="228"/>
      <c r="AT488" s="228"/>
      <c r="AU488" s="228"/>
      <c r="AV488" s="228"/>
      <c r="AW488" s="239"/>
      <c r="AX488" s="240"/>
      <c r="AY488" s="0"/>
      <c r="AZ488" s="230"/>
      <c r="BA488" s="230"/>
      <c r="BB488" s="0"/>
      <c r="BC488" s="0"/>
      <c r="BD488" s="0"/>
      <c r="BE488" s="0"/>
      <c r="BF488" s="0"/>
      <c r="BG488" s="0"/>
      <c r="BH488" s="0"/>
      <c r="BI488" s="0"/>
      <c r="BJ488" s="0"/>
    </row>
    <row r="489" s="120" customFormat="true" ht="12.75" hidden="false" customHeight="false" outlineLevel="0" collapsed="false">
      <c r="C489" s="230"/>
      <c r="L489" s="160"/>
      <c r="N489" s="146"/>
      <c r="P489" s="0"/>
      <c r="Q489" s="0"/>
      <c r="AK489" s="204"/>
      <c r="AL489" s="204"/>
      <c r="AM489" s="204"/>
      <c r="AN489" s="204"/>
      <c r="AO489" s="228"/>
      <c r="AP489" s="228"/>
      <c r="AQ489" s="228"/>
      <c r="AR489" s="228"/>
      <c r="AS489" s="228"/>
      <c r="AT489" s="228"/>
      <c r="AU489" s="228"/>
      <c r="AV489" s="228"/>
      <c r="AW489" s="239"/>
      <c r="AX489" s="240"/>
      <c r="AY489" s="0"/>
      <c r="AZ489" s="230"/>
      <c r="BA489" s="230"/>
      <c r="BB489" s="0"/>
      <c r="BC489" s="0"/>
      <c r="BD489" s="0"/>
      <c r="BE489" s="0"/>
      <c r="BF489" s="0"/>
      <c r="BG489" s="0"/>
      <c r="BH489" s="0"/>
      <c r="BI489" s="0"/>
      <c r="BJ489" s="0"/>
    </row>
    <row r="490" s="120" customFormat="true" ht="12.75" hidden="false" customHeight="false" outlineLevel="0" collapsed="false">
      <c r="C490" s="230"/>
      <c r="L490" s="160"/>
      <c r="N490" s="146"/>
      <c r="P490" s="0"/>
      <c r="Q490" s="0"/>
      <c r="AK490" s="204"/>
      <c r="AL490" s="204"/>
      <c r="AM490" s="204"/>
      <c r="AN490" s="204"/>
      <c r="AO490" s="228"/>
      <c r="AP490" s="228"/>
      <c r="AQ490" s="228"/>
      <c r="AR490" s="228"/>
      <c r="AS490" s="228"/>
      <c r="AT490" s="228"/>
      <c r="AU490" s="228"/>
      <c r="AV490" s="228"/>
      <c r="AW490" s="239"/>
      <c r="AX490" s="240"/>
      <c r="AY490" s="0"/>
      <c r="AZ490" s="230"/>
      <c r="BA490" s="230"/>
      <c r="BB490" s="0"/>
      <c r="BC490" s="0"/>
      <c r="BD490" s="0"/>
      <c r="BE490" s="0"/>
      <c r="BF490" s="0"/>
      <c r="BG490" s="0"/>
      <c r="BH490" s="0"/>
      <c r="BI490" s="0"/>
      <c r="BJ490" s="0"/>
    </row>
    <row r="491" s="120" customFormat="true" ht="12.75" hidden="false" customHeight="false" outlineLevel="0" collapsed="false">
      <c r="C491" s="230"/>
      <c r="L491" s="160"/>
      <c r="N491" s="146"/>
      <c r="P491" s="0"/>
      <c r="Q491" s="0"/>
      <c r="AK491" s="204"/>
      <c r="AL491" s="204"/>
      <c r="AM491" s="204"/>
      <c r="AN491" s="204"/>
      <c r="AO491" s="228"/>
      <c r="AP491" s="228"/>
      <c r="AQ491" s="228"/>
      <c r="AR491" s="228"/>
      <c r="AS491" s="228"/>
      <c r="AT491" s="228"/>
      <c r="AU491" s="228"/>
      <c r="AV491" s="228"/>
      <c r="AW491" s="239"/>
      <c r="AX491" s="240"/>
      <c r="AY491" s="0"/>
      <c r="AZ491" s="230"/>
      <c r="BA491" s="230"/>
      <c r="BB491" s="0"/>
      <c r="BC491" s="0"/>
      <c r="BD491" s="0"/>
      <c r="BE491" s="0"/>
      <c r="BF491" s="0"/>
      <c r="BG491" s="0"/>
      <c r="BH491" s="0"/>
      <c r="BI491" s="0"/>
      <c r="BJ491" s="0"/>
    </row>
    <row r="492" s="120" customFormat="true" ht="12.75" hidden="false" customHeight="false" outlineLevel="0" collapsed="false">
      <c r="C492" s="230"/>
      <c r="L492" s="160"/>
      <c r="N492" s="146"/>
      <c r="P492" s="0"/>
      <c r="Q492" s="0"/>
      <c r="AK492" s="204"/>
      <c r="AL492" s="204"/>
      <c r="AM492" s="204"/>
      <c r="AN492" s="204"/>
      <c r="AO492" s="228"/>
      <c r="AP492" s="228"/>
      <c r="AQ492" s="228"/>
      <c r="AR492" s="228"/>
      <c r="AS492" s="228"/>
      <c r="AT492" s="228"/>
      <c r="AU492" s="228"/>
      <c r="AV492" s="228"/>
      <c r="AW492" s="239"/>
      <c r="AX492" s="240"/>
      <c r="AY492" s="0"/>
      <c r="AZ492" s="230"/>
      <c r="BA492" s="230"/>
      <c r="BB492" s="0"/>
      <c r="BC492" s="0"/>
      <c r="BD492" s="0"/>
      <c r="BE492" s="0"/>
      <c r="BF492" s="0"/>
      <c r="BG492" s="0"/>
      <c r="BH492" s="0"/>
      <c r="BI492" s="0"/>
      <c r="BJ492" s="0"/>
    </row>
    <row r="493" s="120" customFormat="true" ht="12.75" hidden="false" customHeight="false" outlineLevel="0" collapsed="false">
      <c r="C493" s="230"/>
      <c r="L493" s="160"/>
      <c r="N493" s="146"/>
      <c r="P493" s="0"/>
      <c r="Q493" s="0"/>
      <c r="AK493" s="204"/>
      <c r="AL493" s="204"/>
      <c r="AM493" s="204"/>
      <c r="AN493" s="204"/>
      <c r="AO493" s="228"/>
      <c r="AP493" s="228"/>
      <c r="AQ493" s="228"/>
      <c r="AR493" s="228"/>
      <c r="AS493" s="228"/>
      <c r="AT493" s="228"/>
      <c r="AU493" s="228"/>
      <c r="AV493" s="228"/>
      <c r="AW493" s="239"/>
      <c r="AX493" s="240"/>
      <c r="AY493" s="0"/>
      <c r="AZ493" s="230"/>
      <c r="BA493" s="230"/>
      <c r="BB493" s="0"/>
      <c r="BC493" s="0"/>
      <c r="BD493" s="0"/>
      <c r="BE493" s="0"/>
      <c r="BF493" s="0"/>
      <c r="BG493" s="0"/>
      <c r="BH493" s="0"/>
      <c r="BI493" s="0"/>
      <c r="BJ493" s="0"/>
    </row>
    <row r="494" s="120" customFormat="true" ht="12.75" hidden="false" customHeight="false" outlineLevel="0" collapsed="false">
      <c r="C494" s="230"/>
      <c r="L494" s="160"/>
      <c r="N494" s="146"/>
      <c r="P494" s="0"/>
      <c r="Q494" s="0"/>
      <c r="AK494" s="204"/>
      <c r="AL494" s="204"/>
      <c r="AM494" s="204"/>
      <c r="AN494" s="204"/>
      <c r="AO494" s="228"/>
      <c r="AP494" s="228"/>
      <c r="AQ494" s="228"/>
      <c r="AR494" s="228"/>
      <c r="AS494" s="228"/>
      <c r="AT494" s="228"/>
      <c r="AU494" s="228"/>
      <c r="AV494" s="228"/>
      <c r="AW494" s="239"/>
      <c r="AX494" s="240"/>
      <c r="AY494" s="0"/>
      <c r="AZ494" s="230"/>
      <c r="BA494" s="230"/>
      <c r="BB494" s="0"/>
      <c r="BC494" s="0"/>
      <c r="BD494" s="0"/>
      <c r="BE494" s="0"/>
      <c r="BF494" s="0"/>
      <c r="BG494" s="0"/>
      <c r="BH494" s="0"/>
      <c r="BI494" s="0"/>
      <c r="BJ494" s="0"/>
    </row>
    <row r="495" s="120" customFormat="true" ht="12.75" hidden="false" customHeight="false" outlineLevel="0" collapsed="false">
      <c r="C495" s="230"/>
      <c r="L495" s="160"/>
      <c r="N495" s="146"/>
      <c r="P495" s="0"/>
      <c r="Q495" s="0"/>
      <c r="AK495" s="204"/>
      <c r="AL495" s="204"/>
      <c r="AM495" s="204"/>
      <c r="AN495" s="204"/>
      <c r="AO495" s="228"/>
      <c r="AP495" s="228"/>
      <c r="AQ495" s="228"/>
      <c r="AR495" s="228"/>
      <c r="AS495" s="228"/>
      <c r="AT495" s="228"/>
      <c r="AU495" s="228"/>
      <c r="AV495" s="228"/>
      <c r="AW495" s="239"/>
      <c r="AX495" s="240"/>
      <c r="AY495" s="0"/>
      <c r="AZ495" s="230"/>
      <c r="BA495" s="230"/>
      <c r="BB495" s="0"/>
      <c r="BC495" s="0"/>
      <c r="BD495" s="0"/>
      <c r="BE495" s="0"/>
      <c r="BF495" s="0"/>
      <c r="BG495" s="0"/>
      <c r="BH495" s="0"/>
      <c r="BI495" s="0"/>
      <c r="BJ495" s="0"/>
    </row>
    <row r="496" customFormat="false" ht="12.75" hidden="false" customHeight="false" outlineLevel="0" collapsed="false">
      <c r="C496" s="230"/>
      <c r="L496" s="160"/>
      <c r="N496" s="146"/>
      <c r="R496" s="120"/>
      <c r="S496" s="120"/>
      <c r="T496" s="120"/>
      <c r="U496" s="120"/>
      <c r="V496" s="120"/>
      <c r="W496" s="120"/>
      <c r="X496" s="120"/>
      <c r="Y496" s="120"/>
      <c r="Z496" s="120"/>
      <c r="AA496" s="120"/>
      <c r="AB496" s="120"/>
      <c r="AC496" s="120"/>
      <c r="AD496" s="120"/>
      <c r="AE496" s="120"/>
      <c r="AF496" s="120"/>
      <c r="AG496" s="120"/>
      <c r="AH496" s="120"/>
      <c r="AI496" s="120"/>
      <c r="AJ496" s="120"/>
      <c r="AO496" s="228"/>
      <c r="AP496" s="228"/>
      <c r="AQ496" s="228"/>
      <c r="AR496" s="228"/>
      <c r="AS496" s="228"/>
      <c r="AT496" s="228"/>
      <c r="AU496" s="228"/>
      <c r="AV496" s="228"/>
      <c r="AW496" s="239"/>
      <c r="AX496" s="240"/>
    </row>
    <row r="497" s="120" customFormat="true" ht="12.75" hidden="false" customHeight="false" outlineLevel="0" collapsed="false">
      <c r="C497" s="230"/>
      <c r="L497" s="160"/>
      <c r="N497" s="146"/>
      <c r="P497" s="0"/>
      <c r="Q497" s="0"/>
      <c r="AK497" s="204"/>
      <c r="AL497" s="204"/>
      <c r="AM497" s="204"/>
      <c r="AN497" s="204"/>
      <c r="AO497" s="228"/>
      <c r="AP497" s="228"/>
      <c r="AQ497" s="228"/>
      <c r="AR497" s="228"/>
      <c r="AS497" s="228"/>
      <c r="AT497" s="228"/>
      <c r="AU497" s="228"/>
      <c r="AV497" s="228"/>
      <c r="AW497" s="239"/>
      <c r="AX497" s="240"/>
      <c r="AY497" s="0"/>
      <c r="AZ497" s="230"/>
      <c r="BA497" s="230"/>
      <c r="BB497" s="0"/>
      <c r="BC497" s="0"/>
      <c r="BD497" s="0"/>
      <c r="BE497" s="0"/>
      <c r="BF497" s="0"/>
      <c r="BG497" s="0"/>
      <c r="BH497" s="0"/>
      <c r="BI497" s="0"/>
      <c r="BJ497" s="0"/>
    </row>
    <row r="498" s="120" customFormat="true" ht="12.75" hidden="false" customHeight="false" outlineLevel="0" collapsed="false">
      <c r="C498" s="230"/>
      <c r="L498" s="160"/>
      <c r="N498" s="146"/>
      <c r="P498" s="0"/>
      <c r="Q498" s="0"/>
      <c r="AK498" s="204"/>
      <c r="AL498" s="204"/>
      <c r="AM498" s="204"/>
      <c r="AN498" s="204"/>
      <c r="AO498" s="228"/>
      <c r="AP498" s="228"/>
      <c r="AQ498" s="228"/>
      <c r="AR498" s="228"/>
      <c r="AS498" s="228"/>
      <c r="AT498" s="228"/>
      <c r="AU498" s="228"/>
      <c r="AV498" s="228"/>
      <c r="AW498" s="239"/>
      <c r="AX498" s="240"/>
      <c r="AY498" s="0"/>
      <c r="AZ498" s="230"/>
      <c r="BA498" s="230"/>
      <c r="BB498" s="0"/>
      <c r="BC498" s="0"/>
      <c r="BD498" s="0"/>
      <c r="BE498" s="0"/>
      <c r="BF498" s="0"/>
      <c r="BG498" s="0"/>
      <c r="BH498" s="0"/>
      <c r="BI498" s="0"/>
      <c r="BJ498" s="0"/>
    </row>
    <row r="499" s="120" customFormat="true" ht="12.75" hidden="false" customHeight="false" outlineLevel="0" collapsed="false">
      <c r="C499" s="230"/>
      <c r="L499" s="160"/>
      <c r="N499" s="146"/>
      <c r="P499" s="0"/>
      <c r="Q499" s="0"/>
      <c r="AK499" s="204"/>
      <c r="AL499" s="204"/>
      <c r="AM499" s="204"/>
      <c r="AN499" s="204"/>
      <c r="AO499" s="228"/>
      <c r="AP499" s="228"/>
      <c r="AQ499" s="228"/>
      <c r="AR499" s="228"/>
      <c r="AS499" s="228"/>
      <c r="AT499" s="228"/>
      <c r="AU499" s="228"/>
      <c r="AV499" s="228"/>
      <c r="AW499" s="239"/>
      <c r="AX499" s="240"/>
      <c r="AY499" s="0"/>
      <c r="AZ499" s="230"/>
      <c r="BA499" s="230"/>
      <c r="BB499" s="0"/>
      <c r="BC499" s="0"/>
      <c r="BD499" s="0"/>
      <c r="BE499" s="0"/>
      <c r="BF499" s="0"/>
      <c r="BG499" s="0"/>
      <c r="BH499" s="0"/>
      <c r="BI499" s="0"/>
      <c r="BJ499" s="0"/>
    </row>
    <row r="500" s="120" customFormat="true" ht="12.75" hidden="false" customHeight="false" outlineLevel="0" collapsed="false">
      <c r="C500" s="230"/>
      <c r="L500" s="160"/>
      <c r="N500" s="146"/>
      <c r="P500" s="0"/>
      <c r="Q500" s="0"/>
      <c r="AK500" s="204"/>
      <c r="AL500" s="204"/>
      <c r="AM500" s="204"/>
      <c r="AN500" s="204"/>
      <c r="AO500" s="228"/>
      <c r="AP500" s="228"/>
      <c r="AQ500" s="228"/>
      <c r="AR500" s="228"/>
      <c r="AS500" s="228"/>
      <c r="AT500" s="228"/>
      <c r="AU500" s="228"/>
      <c r="AV500" s="228"/>
      <c r="AW500" s="239"/>
      <c r="AX500" s="240"/>
      <c r="AY500" s="0"/>
      <c r="AZ500" s="230"/>
      <c r="BA500" s="230"/>
      <c r="BB500" s="0"/>
      <c r="BC500" s="0"/>
      <c r="BD500" s="0"/>
      <c r="BE500" s="0"/>
      <c r="BF500" s="0"/>
      <c r="BG500" s="0"/>
      <c r="BH500" s="0"/>
      <c r="BI500" s="0"/>
      <c r="BJ500" s="0"/>
    </row>
    <row r="501" s="120" customFormat="true" ht="12.75" hidden="false" customHeight="false" outlineLevel="0" collapsed="false">
      <c r="C501" s="230"/>
      <c r="L501" s="160"/>
      <c r="N501" s="146"/>
      <c r="P501" s="0"/>
      <c r="Q501" s="0"/>
      <c r="AK501" s="204"/>
      <c r="AL501" s="204"/>
      <c r="AM501" s="204"/>
      <c r="AN501" s="204"/>
      <c r="AO501" s="228"/>
      <c r="AP501" s="228"/>
      <c r="AQ501" s="228"/>
      <c r="AR501" s="228"/>
      <c r="AS501" s="228"/>
      <c r="AT501" s="228"/>
      <c r="AU501" s="228"/>
      <c r="AV501" s="228"/>
      <c r="AW501" s="239"/>
      <c r="AX501" s="240"/>
      <c r="AY501" s="0"/>
      <c r="AZ501" s="230"/>
      <c r="BA501" s="230"/>
      <c r="BB501" s="0"/>
      <c r="BC501" s="0"/>
      <c r="BD501" s="0"/>
      <c r="BE501" s="0"/>
      <c r="BF501" s="0"/>
      <c r="BG501" s="0"/>
      <c r="BH501" s="0"/>
      <c r="BI501" s="0"/>
      <c r="BJ501" s="0"/>
    </row>
    <row r="502" s="120" customFormat="true" ht="12.75" hidden="false" customHeight="false" outlineLevel="0" collapsed="false">
      <c r="C502" s="230"/>
      <c r="L502" s="160"/>
      <c r="N502" s="146"/>
      <c r="P502" s="0"/>
      <c r="Q502" s="0"/>
      <c r="AK502" s="204"/>
      <c r="AL502" s="204"/>
      <c r="AM502" s="204"/>
      <c r="AN502" s="204"/>
      <c r="AO502" s="228"/>
      <c r="AP502" s="228"/>
      <c r="AQ502" s="228"/>
      <c r="AR502" s="228"/>
      <c r="AS502" s="228"/>
      <c r="AT502" s="228"/>
      <c r="AU502" s="228"/>
      <c r="AV502" s="228"/>
      <c r="AW502" s="239"/>
      <c r="AX502" s="240"/>
      <c r="AY502" s="0"/>
      <c r="AZ502" s="230"/>
      <c r="BA502" s="230"/>
      <c r="BB502" s="0"/>
      <c r="BC502" s="0"/>
      <c r="BD502" s="0"/>
      <c r="BE502" s="0"/>
      <c r="BF502" s="0"/>
      <c r="BG502" s="0"/>
      <c r="BH502" s="0"/>
      <c r="BI502" s="0"/>
      <c r="BJ502" s="0"/>
    </row>
    <row r="503" s="120" customFormat="true" ht="12.75" hidden="false" customHeight="false" outlineLevel="0" collapsed="false">
      <c r="C503" s="230"/>
      <c r="L503" s="160"/>
      <c r="N503" s="146"/>
      <c r="P503" s="0"/>
      <c r="Q503" s="0"/>
      <c r="AK503" s="204"/>
      <c r="AL503" s="204"/>
      <c r="AM503" s="204"/>
      <c r="AN503" s="204"/>
      <c r="AO503" s="228"/>
      <c r="AP503" s="228"/>
      <c r="AQ503" s="228"/>
      <c r="AR503" s="228"/>
      <c r="AS503" s="228"/>
      <c r="AT503" s="228"/>
      <c r="AU503" s="228"/>
      <c r="AV503" s="228"/>
      <c r="AW503" s="239"/>
      <c r="AX503" s="240"/>
      <c r="AY503" s="0"/>
      <c r="AZ503" s="230"/>
      <c r="BA503" s="230"/>
      <c r="BB503" s="0"/>
      <c r="BC503" s="0"/>
      <c r="BD503" s="0"/>
      <c r="BE503" s="0"/>
      <c r="BF503" s="0"/>
      <c r="BG503" s="0"/>
      <c r="BH503" s="0"/>
      <c r="BI503" s="0"/>
      <c r="BJ503" s="0"/>
    </row>
    <row r="504" s="120" customFormat="true" ht="12.75" hidden="false" customHeight="false" outlineLevel="0" collapsed="false">
      <c r="C504" s="230"/>
      <c r="L504" s="160"/>
      <c r="N504" s="146"/>
      <c r="P504" s="0"/>
      <c r="Q504" s="0"/>
      <c r="AK504" s="204"/>
      <c r="AL504" s="204"/>
      <c r="AM504" s="204"/>
      <c r="AN504" s="204"/>
      <c r="AO504" s="228"/>
      <c r="AP504" s="228"/>
      <c r="AQ504" s="228"/>
      <c r="AR504" s="228"/>
      <c r="AS504" s="228"/>
      <c r="AT504" s="228"/>
      <c r="AU504" s="228"/>
      <c r="AV504" s="228"/>
      <c r="AW504" s="239"/>
      <c r="AX504" s="240"/>
      <c r="AY504" s="0"/>
      <c r="AZ504" s="230"/>
      <c r="BA504" s="230"/>
      <c r="BB504" s="0"/>
      <c r="BC504" s="0"/>
      <c r="BD504" s="0"/>
      <c r="BE504" s="0"/>
      <c r="BF504" s="0"/>
      <c r="BG504" s="0"/>
      <c r="BH504" s="0"/>
      <c r="BI504" s="0"/>
      <c r="BJ504" s="0"/>
    </row>
    <row r="505" s="120" customFormat="true" ht="12.75" hidden="false" customHeight="false" outlineLevel="0" collapsed="false">
      <c r="C505" s="230"/>
      <c r="L505" s="160"/>
      <c r="N505" s="146"/>
      <c r="P505" s="0"/>
      <c r="Q505" s="0"/>
      <c r="AK505" s="204"/>
      <c r="AL505" s="204"/>
      <c r="AM505" s="204"/>
      <c r="AN505" s="204"/>
      <c r="AO505" s="228"/>
      <c r="AP505" s="228"/>
      <c r="AQ505" s="228"/>
      <c r="AR505" s="228"/>
      <c r="AS505" s="228"/>
      <c r="AT505" s="228"/>
      <c r="AU505" s="228"/>
      <c r="AV505" s="228"/>
      <c r="AW505" s="239"/>
      <c r="AX505" s="240"/>
      <c r="AY505" s="0"/>
      <c r="AZ505" s="230"/>
      <c r="BA505" s="230"/>
      <c r="BB505" s="0"/>
      <c r="BC505" s="0"/>
      <c r="BD505" s="0"/>
      <c r="BE505" s="0"/>
      <c r="BF505" s="0"/>
      <c r="BG505" s="0"/>
      <c r="BH505" s="0"/>
      <c r="BI505" s="0"/>
      <c r="BJ505" s="0"/>
    </row>
    <row r="506" customFormat="false" ht="12.75" hidden="false" customHeight="false" outlineLevel="0" collapsed="false">
      <c r="C506" s="230"/>
      <c r="L506" s="160"/>
      <c r="N506" s="146"/>
      <c r="R506" s="120"/>
      <c r="S506" s="120"/>
      <c r="T506" s="120"/>
      <c r="U506" s="120"/>
      <c r="V506" s="120"/>
      <c r="W506" s="120"/>
      <c r="X506" s="120"/>
      <c r="Y506" s="120"/>
      <c r="Z506" s="120"/>
      <c r="AA506" s="120"/>
      <c r="AB506" s="120"/>
      <c r="AC506" s="120"/>
      <c r="AD506" s="120"/>
      <c r="AE506" s="120"/>
      <c r="AF506" s="120"/>
      <c r="AG506" s="120"/>
      <c r="AH506" s="120"/>
      <c r="AI506" s="120"/>
      <c r="AJ506" s="120"/>
      <c r="AO506" s="228"/>
      <c r="AP506" s="228"/>
      <c r="AQ506" s="228"/>
      <c r="AR506" s="228"/>
      <c r="AS506" s="228"/>
      <c r="AT506" s="228"/>
      <c r="AU506" s="228"/>
      <c r="AV506" s="228"/>
      <c r="AW506" s="239"/>
      <c r="AX506" s="240"/>
    </row>
    <row r="507" s="120" customFormat="true" ht="12.75" hidden="false" customHeight="false" outlineLevel="0" collapsed="false">
      <c r="C507" s="230"/>
      <c r="L507" s="160"/>
      <c r="N507" s="146"/>
      <c r="P507" s="0"/>
      <c r="Q507" s="0"/>
      <c r="AK507" s="204"/>
      <c r="AL507" s="204"/>
      <c r="AM507" s="204"/>
      <c r="AN507" s="204"/>
      <c r="AO507" s="228"/>
      <c r="AP507" s="228"/>
      <c r="AQ507" s="228"/>
      <c r="AR507" s="228"/>
      <c r="AS507" s="228"/>
      <c r="AT507" s="228"/>
      <c r="AU507" s="228"/>
      <c r="AV507" s="228"/>
      <c r="AW507" s="239"/>
      <c r="AX507" s="240"/>
      <c r="AY507" s="0"/>
      <c r="AZ507" s="230"/>
      <c r="BA507" s="230"/>
      <c r="BB507" s="0"/>
      <c r="BC507" s="0"/>
      <c r="BD507" s="0"/>
      <c r="BE507" s="0"/>
      <c r="BF507" s="0"/>
      <c r="BG507" s="0"/>
      <c r="BH507" s="0"/>
      <c r="BI507" s="0"/>
      <c r="BJ507" s="0"/>
    </row>
    <row r="508" s="120" customFormat="true" ht="12.75" hidden="false" customHeight="false" outlineLevel="0" collapsed="false">
      <c r="C508" s="230"/>
      <c r="L508" s="160"/>
      <c r="N508" s="146"/>
      <c r="P508" s="0"/>
      <c r="Q508" s="0"/>
      <c r="AK508" s="204"/>
      <c r="AL508" s="204"/>
      <c r="AM508" s="204"/>
      <c r="AN508" s="204"/>
      <c r="AO508" s="228"/>
      <c r="AP508" s="228"/>
      <c r="AQ508" s="228"/>
      <c r="AR508" s="228"/>
      <c r="AS508" s="228"/>
      <c r="AT508" s="228"/>
      <c r="AU508" s="228"/>
      <c r="AV508" s="228"/>
      <c r="AW508" s="239"/>
      <c r="AX508" s="240"/>
      <c r="AY508" s="0"/>
      <c r="AZ508" s="230"/>
      <c r="BA508" s="230"/>
      <c r="BB508" s="0"/>
      <c r="BC508" s="0"/>
      <c r="BD508" s="0"/>
      <c r="BE508" s="0"/>
      <c r="BF508" s="0"/>
      <c r="BG508" s="0"/>
      <c r="BH508" s="0"/>
      <c r="BI508" s="0"/>
      <c r="BJ508" s="0"/>
    </row>
    <row r="509" s="120" customFormat="true" ht="12.75" hidden="false" customHeight="false" outlineLevel="0" collapsed="false">
      <c r="C509" s="230"/>
      <c r="L509" s="160"/>
      <c r="N509" s="146"/>
      <c r="P509" s="0"/>
      <c r="Q509" s="0"/>
      <c r="AK509" s="204"/>
      <c r="AL509" s="204"/>
      <c r="AM509" s="204"/>
      <c r="AN509" s="204"/>
      <c r="AO509" s="228"/>
      <c r="AP509" s="228"/>
      <c r="AQ509" s="228"/>
      <c r="AR509" s="228"/>
      <c r="AS509" s="228"/>
      <c r="AT509" s="228"/>
      <c r="AU509" s="228"/>
      <c r="AV509" s="228"/>
      <c r="AW509" s="239"/>
      <c r="AX509" s="240"/>
      <c r="AY509" s="0"/>
      <c r="AZ509" s="230"/>
      <c r="BA509" s="230"/>
      <c r="BB509" s="0"/>
      <c r="BC509" s="0"/>
      <c r="BD509" s="0"/>
      <c r="BE509" s="0"/>
      <c r="BF509" s="0"/>
      <c r="BG509" s="0"/>
      <c r="BH509" s="0"/>
      <c r="BI509" s="0"/>
      <c r="BJ509" s="0"/>
    </row>
    <row r="510" s="120" customFormat="true" ht="12.75" hidden="false" customHeight="false" outlineLevel="0" collapsed="false">
      <c r="C510" s="230"/>
      <c r="P510" s="0"/>
      <c r="Q510" s="0"/>
      <c r="AK510" s="204"/>
      <c r="AL510" s="204"/>
      <c r="AM510" s="204"/>
      <c r="AN510" s="204"/>
      <c r="AO510" s="228"/>
      <c r="AP510" s="228"/>
      <c r="AQ510" s="228"/>
      <c r="AR510" s="228"/>
      <c r="AS510" s="228"/>
      <c r="AT510" s="228"/>
      <c r="AU510" s="228"/>
      <c r="AV510" s="228"/>
      <c r="AW510" s="239"/>
      <c r="AX510" s="240"/>
      <c r="AY510" s="0"/>
      <c r="AZ510" s="230"/>
      <c r="BA510" s="230"/>
      <c r="BB510" s="0"/>
      <c r="BC510" s="0"/>
      <c r="BD510" s="0"/>
      <c r="BE510" s="0"/>
      <c r="BF510" s="0"/>
      <c r="BG510" s="0"/>
      <c r="BH510" s="0"/>
      <c r="BI510" s="0"/>
      <c r="BJ510" s="0"/>
    </row>
    <row r="511" s="120" customFormat="true" ht="12.75" hidden="false" customHeight="false" outlineLevel="0" collapsed="false">
      <c r="C511" s="230"/>
      <c r="L511" s="160"/>
      <c r="N511" s="146"/>
      <c r="P511" s="0"/>
      <c r="Q511" s="0"/>
      <c r="AK511" s="204"/>
      <c r="AL511" s="204"/>
      <c r="AM511" s="204"/>
      <c r="AN511" s="204"/>
      <c r="AO511" s="228"/>
      <c r="AP511" s="228"/>
      <c r="AQ511" s="228"/>
      <c r="AR511" s="228"/>
      <c r="AS511" s="228"/>
      <c r="AT511" s="228"/>
      <c r="AU511" s="228"/>
      <c r="AV511" s="228"/>
      <c r="AW511" s="239"/>
      <c r="AX511" s="240"/>
      <c r="AY511" s="0"/>
      <c r="AZ511" s="230"/>
      <c r="BA511" s="230"/>
      <c r="BB511" s="0"/>
      <c r="BC511" s="0"/>
      <c r="BD511" s="0"/>
      <c r="BE511" s="0"/>
      <c r="BF511" s="0"/>
      <c r="BG511" s="0"/>
      <c r="BH511" s="0"/>
      <c r="BI511" s="0"/>
      <c r="BJ511" s="0"/>
    </row>
    <row r="512" s="120" customFormat="true" ht="12.75" hidden="false" customHeight="false" outlineLevel="0" collapsed="false">
      <c r="C512" s="230"/>
      <c r="L512" s="160"/>
      <c r="N512" s="146"/>
      <c r="P512" s="0"/>
      <c r="Q512" s="0"/>
      <c r="AK512" s="204"/>
      <c r="AL512" s="204"/>
      <c r="AM512" s="204"/>
      <c r="AN512" s="204"/>
      <c r="AO512" s="228"/>
      <c r="AP512" s="228"/>
      <c r="AQ512" s="228"/>
      <c r="AR512" s="228"/>
      <c r="AS512" s="228"/>
      <c r="AT512" s="228"/>
      <c r="AU512" s="228"/>
      <c r="AV512" s="228"/>
      <c r="AW512" s="239"/>
      <c r="AX512" s="240"/>
      <c r="AY512" s="0"/>
      <c r="AZ512" s="230"/>
      <c r="BA512" s="230"/>
      <c r="BB512" s="0"/>
      <c r="BC512" s="0"/>
      <c r="BD512" s="0"/>
      <c r="BE512" s="0"/>
      <c r="BF512" s="0"/>
      <c r="BG512" s="0"/>
      <c r="BH512" s="0"/>
      <c r="BI512" s="0"/>
      <c r="BJ512" s="0"/>
    </row>
    <row r="513" s="120" customFormat="true" ht="12.75" hidden="false" customHeight="false" outlineLevel="0" collapsed="false">
      <c r="C513" s="230"/>
      <c r="L513" s="160"/>
      <c r="N513" s="146"/>
      <c r="P513" s="0"/>
      <c r="Q513" s="0"/>
      <c r="AK513" s="204"/>
      <c r="AL513" s="204"/>
      <c r="AM513" s="204"/>
      <c r="AN513" s="204"/>
      <c r="AO513" s="228"/>
      <c r="AP513" s="228"/>
      <c r="AQ513" s="228"/>
      <c r="AR513" s="228"/>
      <c r="AS513" s="228"/>
      <c r="AT513" s="228"/>
      <c r="AU513" s="228"/>
      <c r="AV513" s="228"/>
      <c r="AW513" s="239"/>
      <c r="AX513" s="240"/>
      <c r="AY513" s="0"/>
      <c r="AZ513" s="230"/>
      <c r="BA513" s="230"/>
      <c r="BB513" s="0"/>
      <c r="BC513" s="0"/>
      <c r="BD513" s="0"/>
      <c r="BE513" s="0"/>
      <c r="BF513" s="0"/>
      <c r="BG513" s="0"/>
      <c r="BH513" s="0"/>
      <c r="BI513" s="0"/>
      <c r="BJ513" s="0"/>
    </row>
    <row r="514" s="120" customFormat="true" ht="12.75" hidden="false" customHeight="false" outlineLevel="0" collapsed="false">
      <c r="C514" s="230"/>
      <c r="L514" s="160"/>
      <c r="N514" s="146"/>
      <c r="P514" s="0"/>
      <c r="Q514" s="0"/>
      <c r="AK514" s="204"/>
      <c r="AL514" s="204"/>
      <c r="AM514" s="204"/>
      <c r="AN514" s="204"/>
      <c r="AO514" s="228"/>
      <c r="AP514" s="228"/>
      <c r="AQ514" s="228"/>
      <c r="AR514" s="228"/>
      <c r="AS514" s="228"/>
      <c r="AT514" s="228"/>
      <c r="AU514" s="228"/>
      <c r="AV514" s="228"/>
      <c r="AW514" s="239"/>
      <c r="AX514" s="240"/>
      <c r="AY514" s="0"/>
      <c r="AZ514" s="230"/>
      <c r="BA514" s="230"/>
      <c r="BB514" s="0"/>
      <c r="BC514" s="0"/>
      <c r="BD514" s="0"/>
      <c r="BE514" s="0"/>
      <c r="BF514" s="0"/>
      <c r="BG514" s="0"/>
      <c r="BH514" s="0"/>
      <c r="BI514" s="0"/>
      <c r="BJ514" s="0"/>
    </row>
    <row r="515" s="120" customFormat="true" ht="12.75" hidden="false" customHeight="false" outlineLevel="0" collapsed="false">
      <c r="C515" s="230"/>
      <c r="L515" s="160"/>
      <c r="N515" s="146"/>
      <c r="P515" s="0"/>
      <c r="Q515" s="0"/>
      <c r="AK515" s="204"/>
      <c r="AL515" s="204"/>
      <c r="AM515" s="204"/>
      <c r="AN515" s="204"/>
      <c r="AO515" s="228"/>
      <c r="AP515" s="228"/>
      <c r="AQ515" s="228"/>
      <c r="AR515" s="228"/>
      <c r="AS515" s="228"/>
      <c r="AT515" s="228"/>
      <c r="AU515" s="228"/>
      <c r="AV515" s="228"/>
      <c r="AW515" s="239"/>
      <c r="AX515" s="240"/>
      <c r="AY515" s="0"/>
      <c r="AZ515" s="230"/>
      <c r="BA515" s="230"/>
      <c r="BB515" s="0"/>
      <c r="BC515" s="0"/>
      <c r="BD515" s="0"/>
      <c r="BE515" s="0"/>
      <c r="BF515" s="0"/>
      <c r="BG515" s="0"/>
      <c r="BH515" s="0"/>
      <c r="BI515" s="0"/>
      <c r="BJ515" s="0"/>
    </row>
    <row r="516" s="120" customFormat="true" ht="12.75" hidden="false" customHeight="false" outlineLevel="0" collapsed="false">
      <c r="C516" s="230"/>
      <c r="L516" s="160"/>
      <c r="N516" s="146"/>
      <c r="P516" s="0"/>
      <c r="Q516" s="0"/>
      <c r="AK516" s="204"/>
      <c r="AL516" s="204"/>
      <c r="AM516" s="204"/>
      <c r="AN516" s="204"/>
      <c r="AO516" s="228"/>
      <c r="AP516" s="228"/>
      <c r="AQ516" s="228"/>
      <c r="AR516" s="228"/>
      <c r="AS516" s="228"/>
      <c r="AT516" s="228"/>
      <c r="AU516" s="228"/>
      <c r="AV516" s="228"/>
      <c r="AW516" s="239"/>
      <c r="AX516" s="240"/>
      <c r="AY516" s="0"/>
      <c r="AZ516" s="230"/>
      <c r="BA516" s="230"/>
      <c r="BB516" s="0"/>
      <c r="BC516" s="0"/>
      <c r="BD516" s="0"/>
      <c r="BE516" s="0"/>
      <c r="BF516" s="0"/>
      <c r="BG516" s="0"/>
      <c r="BH516" s="0"/>
      <c r="BI516" s="0"/>
      <c r="BJ516" s="0"/>
    </row>
    <row r="517" s="120" customFormat="true" ht="12.75" hidden="false" customHeight="false" outlineLevel="0" collapsed="false">
      <c r="C517" s="230"/>
      <c r="L517" s="160"/>
      <c r="N517" s="146"/>
      <c r="P517" s="0"/>
      <c r="Q517" s="0"/>
      <c r="AK517" s="204"/>
      <c r="AL517" s="204"/>
      <c r="AM517" s="204"/>
      <c r="AN517" s="204"/>
      <c r="AO517" s="228"/>
      <c r="AP517" s="228"/>
      <c r="AQ517" s="228"/>
      <c r="AR517" s="228"/>
      <c r="AS517" s="228"/>
      <c r="AT517" s="228"/>
      <c r="AU517" s="228"/>
      <c r="AV517" s="228"/>
      <c r="AW517" s="239"/>
      <c r="AX517" s="240"/>
      <c r="AY517" s="0"/>
      <c r="AZ517" s="230"/>
      <c r="BA517" s="230"/>
      <c r="BB517" s="0"/>
      <c r="BC517" s="0"/>
      <c r="BD517" s="0"/>
      <c r="BE517" s="0"/>
      <c r="BF517" s="0"/>
      <c r="BG517" s="0"/>
      <c r="BH517" s="0"/>
      <c r="BI517" s="0"/>
      <c r="BJ517" s="0"/>
    </row>
    <row r="518" s="120" customFormat="true" ht="12.75" hidden="false" customHeight="false" outlineLevel="0" collapsed="false">
      <c r="C518" s="230"/>
      <c r="L518" s="160"/>
      <c r="N518" s="146"/>
      <c r="P518" s="0"/>
      <c r="Q518" s="0"/>
      <c r="AK518" s="204"/>
      <c r="AL518" s="204"/>
      <c r="AM518" s="204"/>
      <c r="AN518" s="204"/>
      <c r="AO518" s="228"/>
      <c r="AP518" s="228"/>
      <c r="AQ518" s="228"/>
      <c r="AR518" s="228"/>
      <c r="AS518" s="228"/>
      <c r="AT518" s="228"/>
      <c r="AU518" s="228"/>
      <c r="AV518" s="228"/>
      <c r="AW518" s="239"/>
      <c r="AX518" s="240"/>
      <c r="AY518" s="0"/>
      <c r="AZ518" s="230"/>
      <c r="BA518" s="230"/>
      <c r="BB518" s="0"/>
      <c r="BC518" s="0"/>
      <c r="BD518" s="0"/>
      <c r="BE518" s="0"/>
      <c r="BF518" s="0"/>
      <c r="BG518" s="0"/>
      <c r="BH518" s="0"/>
      <c r="BI518" s="0"/>
      <c r="BJ518" s="0"/>
    </row>
    <row r="519" s="120" customFormat="true" ht="12.75" hidden="false" customHeight="false" outlineLevel="0" collapsed="false">
      <c r="C519" s="230"/>
      <c r="L519" s="160"/>
      <c r="N519" s="146"/>
      <c r="P519" s="0"/>
      <c r="Q519" s="0"/>
      <c r="AK519" s="204"/>
      <c r="AL519" s="204"/>
      <c r="AM519" s="204"/>
      <c r="AN519" s="204"/>
      <c r="AO519" s="228"/>
      <c r="AP519" s="228"/>
      <c r="AQ519" s="228"/>
      <c r="AR519" s="228"/>
      <c r="AS519" s="228"/>
      <c r="AT519" s="228"/>
      <c r="AU519" s="228"/>
      <c r="AV519" s="228"/>
      <c r="AW519" s="239"/>
      <c r="AX519" s="240"/>
      <c r="AY519" s="0"/>
      <c r="AZ519" s="230"/>
      <c r="BA519" s="230"/>
      <c r="BB519" s="0"/>
      <c r="BC519" s="0"/>
      <c r="BD519" s="0"/>
      <c r="BE519" s="0"/>
      <c r="BF519" s="0"/>
      <c r="BG519" s="0"/>
      <c r="BH519" s="0"/>
      <c r="BI519" s="0"/>
      <c r="BJ519" s="0"/>
    </row>
    <row r="520" s="120" customFormat="true" ht="12.75" hidden="false" customHeight="false" outlineLevel="0" collapsed="false">
      <c r="C520" s="230"/>
      <c r="L520" s="160"/>
      <c r="N520" s="146"/>
      <c r="P520" s="0"/>
      <c r="Q520" s="0"/>
      <c r="AK520" s="204"/>
      <c r="AL520" s="204"/>
      <c r="AM520" s="204"/>
      <c r="AN520" s="204"/>
      <c r="AO520" s="228"/>
      <c r="AP520" s="228"/>
      <c r="AQ520" s="228"/>
      <c r="AR520" s="228"/>
      <c r="AS520" s="228"/>
      <c r="AT520" s="228"/>
      <c r="AU520" s="228"/>
      <c r="AV520" s="228"/>
      <c r="AW520" s="239"/>
      <c r="AX520" s="240"/>
      <c r="AY520" s="0"/>
      <c r="AZ520" s="230"/>
      <c r="BA520" s="230"/>
      <c r="BB520" s="0"/>
      <c r="BC520" s="0"/>
      <c r="BD520" s="0"/>
      <c r="BE520" s="0"/>
      <c r="BF520" s="0"/>
      <c r="BG520" s="0"/>
      <c r="BH520" s="0"/>
      <c r="BI520" s="0"/>
      <c r="BJ520" s="0"/>
    </row>
    <row r="521" s="120" customFormat="true" ht="12.75" hidden="false" customHeight="false" outlineLevel="0" collapsed="false">
      <c r="C521" s="230"/>
      <c r="L521" s="160"/>
      <c r="N521" s="146"/>
      <c r="P521" s="0"/>
      <c r="Q521" s="0"/>
      <c r="AK521" s="204"/>
      <c r="AL521" s="204"/>
      <c r="AM521" s="204"/>
      <c r="AN521" s="204"/>
      <c r="AO521" s="228"/>
      <c r="AP521" s="228"/>
      <c r="AQ521" s="228"/>
      <c r="AR521" s="228"/>
      <c r="AS521" s="228"/>
      <c r="AT521" s="228"/>
      <c r="AU521" s="228"/>
      <c r="AV521" s="228"/>
      <c r="AW521" s="239"/>
      <c r="AX521" s="240"/>
      <c r="AY521" s="0"/>
      <c r="AZ521" s="230"/>
      <c r="BA521" s="230"/>
      <c r="BB521" s="0"/>
      <c r="BC521" s="0"/>
      <c r="BD521" s="0"/>
      <c r="BE521" s="0"/>
      <c r="BF521" s="0"/>
      <c r="BG521" s="0"/>
      <c r="BH521" s="0"/>
      <c r="BI521" s="0"/>
      <c r="BJ521" s="0"/>
    </row>
    <row r="522" s="120" customFormat="true" ht="12.75" hidden="false" customHeight="false" outlineLevel="0" collapsed="false">
      <c r="C522" s="230"/>
      <c r="L522" s="160"/>
      <c r="N522" s="146"/>
      <c r="P522" s="0"/>
      <c r="Q522" s="0"/>
      <c r="AK522" s="204"/>
      <c r="AL522" s="204"/>
      <c r="AM522" s="204"/>
      <c r="AN522" s="204"/>
      <c r="AO522" s="228"/>
      <c r="AP522" s="228"/>
      <c r="AQ522" s="228"/>
      <c r="AR522" s="228"/>
      <c r="AS522" s="228"/>
      <c r="AT522" s="228"/>
      <c r="AU522" s="228"/>
      <c r="AV522" s="228"/>
      <c r="AW522" s="239"/>
      <c r="AX522" s="240"/>
      <c r="AY522" s="0"/>
      <c r="AZ522" s="230"/>
      <c r="BA522" s="230"/>
      <c r="BB522" s="0"/>
      <c r="BC522" s="0"/>
      <c r="BD522" s="0"/>
      <c r="BE522" s="0"/>
      <c r="BF522" s="0"/>
      <c r="BG522" s="0"/>
      <c r="BH522" s="0"/>
      <c r="BI522" s="0"/>
      <c r="BJ522" s="0"/>
    </row>
    <row r="523" s="120" customFormat="true" ht="12.75" hidden="false" customHeight="false" outlineLevel="0" collapsed="false">
      <c r="C523" s="230"/>
      <c r="P523" s="0"/>
      <c r="Q523" s="0"/>
      <c r="AK523" s="204"/>
      <c r="AL523" s="204"/>
      <c r="AM523" s="204"/>
      <c r="AN523" s="204"/>
      <c r="AO523" s="228"/>
      <c r="AP523" s="228"/>
      <c r="AQ523" s="228"/>
      <c r="AR523" s="228"/>
      <c r="AS523" s="228"/>
      <c r="AT523" s="228"/>
      <c r="AU523" s="228"/>
      <c r="AV523" s="228"/>
      <c r="AW523" s="239"/>
      <c r="AX523" s="240"/>
      <c r="AY523" s="0"/>
      <c r="AZ523" s="230"/>
      <c r="BA523" s="230"/>
      <c r="BB523" s="0"/>
      <c r="BC523" s="0"/>
      <c r="BD523" s="0"/>
      <c r="BE523" s="0"/>
      <c r="BF523" s="0"/>
      <c r="BG523" s="0"/>
      <c r="BH523" s="0"/>
      <c r="BI523" s="0"/>
      <c r="BJ523" s="0"/>
    </row>
    <row r="524" s="120" customFormat="true" ht="12.75" hidden="false" customHeight="false" outlineLevel="0" collapsed="false">
      <c r="C524" s="230"/>
      <c r="L524" s="160"/>
      <c r="N524" s="146"/>
      <c r="P524" s="0"/>
      <c r="Q524" s="0"/>
      <c r="AK524" s="204"/>
      <c r="AL524" s="204"/>
      <c r="AM524" s="204"/>
      <c r="AN524" s="204"/>
      <c r="AO524" s="228"/>
      <c r="AP524" s="228"/>
      <c r="AQ524" s="228"/>
      <c r="AR524" s="228"/>
      <c r="AS524" s="228"/>
      <c r="AT524" s="228"/>
      <c r="AU524" s="228"/>
      <c r="AV524" s="228"/>
      <c r="AW524" s="239"/>
      <c r="AX524" s="240"/>
      <c r="AY524" s="0"/>
      <c r="AZ524" s="230"/>
      <c r="BA524" s="230"/>
      <c r="BB524" s="0"/>
      <c r="BC524" s="0"/>
      <c r="BD524" s="0"/>
      <c r="BE524" s="0"/>
      <c r="BF524" s="0"/>
      <c r="BG524" s="0"/>
      <c r="BH524" s="0"/>
      <c r="BI524" s="0"/>
      <c r="BJ524" s="0"/>
    </row>
    <row r="525" s="120" customFormat="true" ht="12.75" hidden="false" customHeight="false" outlineLevel="0" collapsed="false">
      <c r="C525" s="230"/>
      <c r="L525" s="160"/>
      <c r="N525" s="146"/>
      <c r="P525" s="0"/>
      <c r="Q525" s="0"/>
      <c r="AK525" s="204"/>
      <c r="AL525" s="204"/>
      <c r="AM525" s="204"/>
      <c r="AN525" s="204"/>
      <c r="AO525" s="228"/>
      <c r="AP525" s="228"/>
      <c r="AQ525" s="228"/>
      <c r="AR525" s="228"/>
      <c r="AS525" s="228"/>
      <c r="AT525" s="228"/>
      <c r="AU525" s="228"/>
      <c r="AV525" s="228"/>
      <c r="AW525" s="239"/>
      <c r="AX525" s="240"/>
      <c r="AY525" s="0"/>
      <c r="AZ525" s="230"/>
      <c r="BA525" s="230"/>
      <c r="BB525" s="0"/>
      <c r="BC525" s="0"/>
      <c r="BD525" s="0"/>
      <c r="BE525" s="0"/>
      <c r="BF525" s="0"/>
      <c r="BG525" s="0"/>
      <c r="BH525" s="0"/>
      <c r="BI525" s="0"/>
      <c r="BJ525" s="0"/>
    </row>
    <row r="526" s="120" customFormat="true" ht="12.75" hidden="false" customHeight="false" outlineLevel="0" collapsed="false">
      <c r="C526" s="230"/>
      <c r="L526" s="160"/>
      <c r="N526" s="146"/>
      <c r="P526" s="0"/>
      <c r="Q526" s="0"/>
      <c r="AK526" s="204"/>
      <c r="AL526" s="204"/>
      <c r="AM526" s="204"/>
      <c r="AN526" s="204"/>
      <c r="AO526" s="228"/>
      <c r="AP526" s="228"/>
      <c r="AQ526" s="228"/>
      <c r="AR526" s="228"/>
      <c r="AS526" s="228"/>
      <c r="AT526" s="228"/>
      <c r="AU526" s="228"/>
      <c r="AV526" s="228"/>
      <c r="AW526" s="239"/>
      <c r="AX526" s="240"/>
      <c r="AY526" s="0"/>
      <c r="AZ526" s="230"/>
      <c r="BA526" s="230"/>
      <c r="BB526" s="0"/>
      <c r="BC526" s="0"/>
      <c r="BD526" s="0"/>
      <c r="BE526" s="0"/>
      <c r="BF526" s="0"/>
      <c r="BG526" s="0"/>
      <c r="BH526" s="0"/>
      <c r="BI526" s="0"/>
      <c r="BJ526" s="0"/>
    </row>
    <row r="527" s="120" customFormat="true" ht="12.75" hidden="false" customHeight="false" outlineLevel="0" collapsed="false">
      <c r="C527" s="230"/>
      <c r="L527" s="160"/>
      <c r="N527" s="146"/>
      <c r="P527" s="0"/>
      <c r="Q527" s="0"/>
      <c r="AK527" s="204"/>
      <c r="AL527" s="204"/>
      <c r="AM527" s="204"/>
      <c r="AN527" s="204"/>
      <c r="AO527" s="228"/>
      <c r="AP527" s="228"/>
      <c r="AQ527" s="228"/>
      <c r="AR527" s="228"/>
      <c r="AS527" s="228"/>
      <c r="AT527" s="228"/>
      <c r="AU527" s="228"/>
      <c r="AV527" s="228"/>
      <c r="AW527" s="239"/>
      <c r="AX527" s="240"/>
      <c r="AY527" s="0"/>
      <c r="AZ527" s="230"/>
      <c r="BA527" s="230"/>
      <c r="BB527" s="0"/>
      <c r="BC527" s="0"/>
      <c r="BD527" s="0"/>
      <c r="BE527" s="0"/>
      <c r="BF527" s="0"/>
      <c r="BG527" s="0"/>
      <c r="BH527" s="0"/>
      <c r="BI527" s="0"/>
      <c r="BJ527" s="0"/>
    </row>
    <row r="528" s="120" customFormat="true" ht="12.75" hidden="false" customHeight="false" outlineLevel="0" collapsed="false">
      <c r="C528" s="230"/>
      <c r="L528" s="160"/>
      <c r="N528" s="146"/>
      <c r="P528" s="0"/>
      <c r="Q528" s="0"/>
      <c r="AK528" s="204"/>
      <c r="AL528" s="204"/>
      <c r="AM528" s="204"/>
      <c r="AN528" s="204"/>
      <c r="AO528" s="228"/>
      <c r="AP528" s="228"/>
      <c r="AQ528" s="228"/>
      <c r="AR528" s="228"/>
      <c r="AS528" s="228"/>
      <c r="AT528" s="228"/>
      <c r="AU528" s="228"/>
      <c r="AV528" s="228"/>
      <c r="AW528" s="239"/>
      <c r="AX528" s="240"/>
      <c r="AY528" s="0"/>
      <c r="AZ528" s="230"/>
      <c r="BA528" s="230"/>
      <c r="BB528" s="0"/>
      <c r="BC528" s="0"/>
      <c r="BD528" s="0"/>
      <c r="BE528" s="0"/>
      <c r="BF528" s="0"/>
      <c r="BG528" s="0"/>
      <c r="BH528" s="0"/>
      <c r="BI528" s="0"/>
      <c r="BJ528" s="0"/>
    </row>
    <row r="529" s="120" customFormat="true" ht="12.75" hidden="false" customHeight="false" outlineLevel="0" collapsed="false">
      <c r="C529" s="230"/>
      <c r="L529" s="160"/>
      <c r="N529" s="146"/>
      <c r="P529" s="0"/>
      <c r="Q529" s="0"/>
      <c r="AK529" s="204"/>
      <c r="AL529" s="204"/>
      <c r="AM529" s="204"/>
      <c r="AN529" s="204"/>
      <c r="AO529" s="228"/>
      <c r="AP529" s="228"/>
      <c r="AQ529" s="228"/>
      <c r="AR529" s="228"/>
      <c r="AS529" s="228"/>
      <c r="AT529" s="228"/>
      <c r="AU529" s="228"/>
      <c r="AV529" s="228"/>
      <c r="AW529" s="239"/>
      <c r="AX529" s="240"/>
      <c r="AY529" s="0"/>
      <c r="AZ529" s="230"/>
      <c r="BA529" s="230"/>
      <c r="BB529" s="0"/>
      <c r="BC529" s="0"/>
      <c r="BD529" s="0"/>
      <c r="BE529" s="0"/>
      <c r="BF529" s="0"/>
      <c r="BG529" s="0"/>
      <c r="BH529" s="0"/>
      <c r="BI529" s="0"/>
      <c r="BJ529" s="0"/>
    </row>
    <row r="530" s="120" customFormat="true" ht="12.75" hidden="false" customHeight="false" outlineLevel="0" collapsed="false">
      <c r="C530" s="230"/>
      <c r="L530" s="160"/>
      <c r="N530" s="146"/>
      <c r="P530" s="0"/>
      <c r="Q530" s="0"/>
      <c r="AK530" s="204"/>
      <c r="AL530" s="204"/>
      <c r="AM530" s="204"/>
      <c r="AN530" s="204"/>
      <c r="AO530" s="228"/>
      <c r="AP530" s="228"/>
      <c r="AQ530" s="228"/>
      <c r="AR530" s="228"/>
      <c r="AS530" s="228"/>
      <c r="AT530" s="228"/>
      <c r="AU530" s="228"/>
      <c r="AV530" s="228"/>
      <c r="AW530" s="239"/>
      <c r="AX530" s="240"/>
      <c r="AY530" s="0"/>
      <c r="AZ530" s="230"/>
      <c r="BA530" s="230"/>
      <c r="BB530" s="0"/>
      <c r="BC530" s="0"/>
      <c r="BD530" s="0"/>
      <c r="BE530" s="0"/>
      <c r="BF530" s="0"/>
      <c r="BG530" s="0"/>
      <c r="BH530" s="0"/>
      <c r="BI530" s="0"/>
      <c r="BJ530" s="0"/>
    </row>
    <row r="531" s="120" customFormat="true" ht="12.75" hidden="false" customHeight="false" outlineLevel="0" collapsed="false">
      <c r="C531" s="230"/>
      <c r="L531" s="160"/>
      <c r="N531" s="146"/>
      <c r="P531" s="0"/>
      <c r="Q531" s="0"/>
      <c r="AK531" s="204"/>
      <c r="AL531" s="204"/>
      <c r="AM531" s="204"/>
      <c r="AN531" s="204"/>
      <c r="AO531" s="228"/>
      <c r="AP531" s="228"/>
      <c r="AQ531" s="228"/>
      <c r="AR531" s="228"/>
      <c r="AS531" s="228"/>
      <c r="AT531" s="228"/>
      <c r="AU531" s="228"/>
      <c r="AV531" s="228"/>
      <c r="AW531" s="239"/>
      <c r="AX531" s="240"/>
      <c r="AY531" s="0"/>
      <c r="AZ531" s="230"/>
      <c r="BA531" s="230"/>
      <c r="BB531" s="0"/>
      <c r="BC531" s="0"/>
      <c r="BD531" s="0"/>
      <c r="BE531" s="0"/>
      <c r="BF531" s="0"/>
      <c r="BG531" s="0"/>
      <c r="BH531" s="0"/>
      <c r="BI531" s="0"/>
      <c r="BJ531" s="0"/>
    </row>
    <row r="532" s="120" customFormat="true" ht="12.75" hidden="false" customHeight="false" outlineLevel="0" collapsed="false">
      <c r="C532" s="230"/>
      <c r="L532" s="160"/>
      <c r="N532" s="146"/>
      <c r="P532" s="0"/>
      <c r="Q532" s="0"/>
      <c r="AK532" s="204"/>
      <c r="AL532" s="204"/>
      <c r="AM532" s="204"/>
      <c r="AN532" s="204"/>
      <c r="AO532" s="228"/>
      <c r="AP532" s="228"/>
      <c r="AQ532" s="228"/>
      <c r="AR532" s="228"/>
      <c r="AS532" s="228"/>
      <c r="AT532" s="228"/>
      <c r="AU532" s="228"/>
      <c r="AV532" s="228"/>
      <c r="AW532" s="239"/>
      <c r="AX532" s="240"/>
      <c r="AY532" s="0"/>
      <c r="AZ532" s="230"/>
      <c r="BA532" s="230"/>
      <c r="BB532" s="0"/>
      <c r="BC532" s="0"/>
      <c r="BD532" s="0"/>
      <c r="BE532" s="0"/>
      <c r="BF532" s="0"/>
      <c r="BG532" s="0"/>
      <c r="BH532" s="0"/>
      <c r="BI532" s="0"/>
      <c r="BJ532" s="0"/>
    </row>
    <row r="533" s="120" customFormat="true" ht="12.75" hidden="false" customHeight="false" outlineLevel="0" collapsed="false">
      <c r="C533" s="230"/>
      <c r="L533" s="160"/>
      <c r="N533" s="146"/>
      <c r="P533" s="0"/>
      <c r="Q533" s="0"/>
      <c r="AK533" s="204"/>
      <c r="AL533" s="204"/>
      <c r="AM533" s="204"/>
      <c r="AN533" s="204"/>
      <c r="AO533" s="228"/>
      <c r="AP533" s="228"/>
      <c r="AQ533" s="228"/>
      <c r="AR533" s="228"/>
      <c r="AS533" s="228"/>
      <c r="AT533" s="228"/>
      <c r="AU533" s="228"/>
      <c r="AV533" s="228"/>
      <c r="AW533" s="239"/>
      <c r="AX533" s="240"/>
      <c r="AY533" s="0"/>
      <c r="AZ533" s="230"/>
      <c r="BA533" s="230"/>
      <c r="BB533" s="0"/>
      <c r="BC533" s="0"/>
      <c r="BD533" s="0"/>
      <c r="BE533" s="0"/>
      <c r="BF533" s="0"/>
      <c r="BG533" s="0"/>
      <c r="BH533" s="0"/>
      <c r="BI533" s="0"/>
      <c r="BJ533" s="0"/>
    </row>
    <row r="534" s="120" customFormat="true" ht="12.75" hidden="false" customHeight="false" outlineLevel="0" collapsed="false">
      <c r="C534" s="230"/>
      <c r="L534" s="160"/>
      <c r="N534" s="146"/>
      <c r="P534" s="0"/>
      <c r="Q534" s="0"/>
      <c r="AK534" s="204"/>
      <c r="AL534" s="204"/>
      <c r="AM534" s="204"/>
      <c r="AN534" s="204"/>
      <c r="AO534" s="228"/>
      <c r="AP534" s="228"/>
      <c r="AQ534" s="228"/>
      <c r="AR534" s="228"/>
      <c r="AS534" s="228"/>
      <c r="AT534" s="228"/>
      <c r="AU534" s="228"/>
      <c r="AV534" s="228"/>
      <c r="AW534" s="239"/>
      <c r="AX534" s="240"/>
      <c r="AY534" s="0"/>
      <c r="AZ534" s="230"/>
      <c r="BA534" s="230"/>
      <c r="BB534" s="0"/>
      <c r="BC534" s="0"/>
      <c r="BD534" s="0"/>
      <c r="BE534" s="0"/>
      <c r="BF534" s="0"/>
      <c r="BG534" s="0"/>
      <c r="BH534" s="0"/>
      <c r="BI534" s="0"/>
      <c r="BJ534" s="0"/>
    </row>
    <row r="535" s="120" customFormat="true" ht="12.75" hidden="false" customHeight="false" outlineLevel="0" collapsed="false">
      <c r="C535" s="230"/>
      <c r="L535" s="160"/>
      <c r="N535" s="146"/>
      <c r="P535" s="0"/>
      <c r="Q535" s="0"/>
      <c r="AK535" s="204"/>
      <c r="AL535" s="204"/>
      <c r="AM535" s="204"/>
      <c r="AN535" s="204"/>
      <c r="AO535" s="228"/>
      <c r="AP535" s="228"/>
      <c r="AQ535" s="228"/>
      <c r="AR535" s="228"/>
      <c r="AS535" s="228"/>
      <c r="AT535" s="228"/>
      <c r="AU535" s="228"/>
      <c r="AV535" s="228"/>
      <c r="AW535" s="239"/>
      <c r="AX535" s="240"/>
      <c r="AY535" s="0"/>
      <c r="AZ535" s="230"/>
      <c r="BA535" s="230"/>
      <c r="BB535" s="0"/>
      <c r="BC535" s="0"/>
      <c r="BD535" s="0"/>
      <c r="BE535" s="0"/>
      <c r="BF535" s="0"/>
      <c r="BG535" s="0"/>
      <c r="BH535" s="0"/>
      <c r="BI535" s="0"/>
      <c r="BJ535" s="0"/>
    </row>
    <row r="536" s="120" customFormat="true" ht="12.75" hidden="false" customHeight="false" outlineLevel="0" collapsed="false">
      <c r="C536" s="230"/>
      <c r="L536" s="160"/>
      <c r="N536" s="146"/>
      <c r="P536" s="0"/>
      <c r="Q536" s="0"/>
      <c r="AK536" s="204"/>
      <c r="AL536" s="204"/>
      <c r="AM536" s="204"/>
      <c r="AN536" s="204"/>
      <c r="AO536" s="228"/>
      <c r="AP536" s="228"/>
      <c r="AQ536" s="228"/>
      <c r="AR536" s="228"/>
      <c r="AS536" s="228"/>
      <c r="AT536" s="228"/>
      <c r="AU536" s="228"/>
      <c r="AV536" s="228"/>
      <c r="AW536" s="239"/>
      <c r="AX536" s="240"/>
      <c r="AY536" s="0"/>
      <c r="AZ536" s="230"/>
      <c r="BA536" s="230"/>
      <c r="BB536" s="0"/>
      <c r="BC536" s="0"/>
      <c r="BD536" s="0"/>
      <c r="BE536" s="0"/>
      <c r="BF536" s="0"/>
      <c r="BG536" s="0"/>
      <c r="BH536" s="0"/>
      <c r="BI536" s="0"/>
      <c r="BJ536" s="0"/>
    </row>
    <row r="537" s="120" customFormat="true" ht="12.75" hidden="false" customHeight="false" outlineLevel="0" collapsed="false">
      <c r="C537" s="230"/>
      <c r="L537" s="160"/>
      <c r="N537" s="146"/>
      <c r="P537" s="0"/>
      <c r="Q537" s="0"/>
      <c r="AK537" s="204"/>
      <c r="AL537" s="204"/>
      <c r="AM537" s="204"/>
      <c r="AN537" s="204"/>
      <c r="AO537" s="228"/>
      <c r="AP537" s="228"/>
      <c r="AQ537" s="228"/>
      <c r="AR537" s="228"/>
      <c r="AS537" s="228"/>
      <c r="AT537" s="228"/>
      <c r="AU537" s="228"/>
      <c r="AV537" s="228"/>
      <c r="AW537" s="239"/>
      <c r="AX537" s="240"/>
      <c r="AY537" s="0"/>
      <c r="AZ537" s="230"/>
      <c r="BA537" s="230"/>
      <c r="BB537" s="0"/>
      <c r="BC537" s="0"/>
      <c r="BD537" s="0"/>
      <c r="BE537" s="0"/>
      <c r="BF537" s="0"/>
      <c r="BG537" s="0"/>
      <c r="BH537" s="0"/>
      <c r="BI537" s="0"/>
      <c r="BJ537" s="0"/>
    </row>
    <row r="538" s="120" customFormat="true" ht="12.75" hidden="false" customHeight="false" outlineLevel="0" collapsed="false">
      <c r="C538" s="230"/>
      <c r="L538" s="160"/>
      <c r="N538" s="146"/>
      <c r="P538" s="0"/>
      <c r="Q538" s="0"/>
      <c r="AK538" s="204"/>
      <c r="AL538" s="204"/>
      <c r="AM538" s="204"/>
      <c r="AN538" s="204"/>
      <c r="AO538" s="228"/>
      <c r="AP538" s="228"/>
      <c r="AQ538" s="228"/>
      <c r="AR538" s="228"/>
      <c r="AS538" s="228"/>
      <c r="AT538" s="228"/>
      <c r="AU538" s="228"/>
      <c r="AV538" s="228"/>
      <c r="AW538" s="239"/>
      <c r="AX538" s="240"/>
      <c r="AY538" s="0"/>
      <c r="AZ538" s="230"/>
      <c r="BA538" s="230"/>
      <c r="BB538" s="0"/>
      <c r="BC538" s="0"/>
      <c r="BD538" s="0"/>
      <c r="BE538" s="0"/>
      <c r="BF538" s="0"/>
      <c r="BG538" s="0"/>
      <c r="BH538" s="0"/>
      <c r="BI538" s="0"/>
      <c r="BJ538" s="0"/>
    </row>
    <row r="539" s="120" customFormat="true" ht="12.75" hidden="false" customHeight="false" outlineLevel="0" collapsed="false">
      <c r="C539" s="230"/>
      <c r="P539" s="0"/>
      <c r="Q539" s="0"/>
      <c r="AK539" s="204"/>
      <c r="AL539" s="204"/>
      <c r="AM539" s="204"/>
      <c r="AN539" s="204"/>
      <c r="AO539" s="228"/>
      <c r="AP539" s="228"/>
      <c r="AQ539" s="228"/>
      <c r="AR539" s="228"/>
      <c r="AS539" s="228"/>
      <c r="AT539" s="228"/>
      <c r="AU539" s="228"/>
      <c r="AV539" s="228"/>
      <c r="AW539" s="239"/>
      <c r="AX539" s="240"/>
      <c r="AY539" s="0"/>
      <c r="AZ539" s="230"/>
      <c r="BA539" s="230"/>
      <c r="BB539" s="0"/>
      <c r="BC539" s="0"/>
      <c r="BD539" s="0"/>
      <c r="BE539" s="0"/>
      <c r="BF539" s="0"/>
      <c r="BG539" s="0"/>
      <c r="BH539" s="0"/>
      <c r="BI539" s="0"/>
      <c r="BJ539" s="0"/>
    </row>
    <row r="540" customFormat="false" ht="12.75" hidden="false" customHeight="false" outlineLevel="0" collapsed="false">
      <c r="C540" s="230"/>
      <c r="L540" s="160"/>
      <c r="N540" s="146"/>
      <c r="R540" s="120"/>
      <c r="S540" s="120"/>
      <c r="T540" s="120"/>
      <c r="U540" s="120"/>
      <c r="V540" s="120"/>
      <c r="W540" s="120"/>
      <c r="X540" s="120"/>
      <c r="Y540" s="120"/>
      <c r="Z540" s="120"/>
      <c r="AA540" s="120"/>
      <c r="AB540" s="120"/>
      <c r="AC540" s="120"/>
      <c r="AD540" s="120"/>
      <c r="AE540" s="120"/>
      <c r="AF540" s="120"/>
      <c r="AG540" s="120"/>
      <c r="AH540" s="120"/>
      <c r="AI540" s="120"/>
      <c r="AJ540" s="120"/>
      <c r="AO540" s="228"/>
      <c r="AP540" s="228"/>
      <c r="AQ540" s="228"/>
      <c r="AR540" s="228"/>
      <c r="AS540" s="228"/>
      <c r="AT540" s="228"/>
      <c r="AU540" s="228"/>
      <c r="AV540" s="228"/>
      <c r="AW540" s="239"/>
      <c r="AX540" s="240"/>
    </row>
    <row r="541" customFormat="false" ht="12.75" hidden="false" customHeight="false" outlineLevel="0" collapsed="false">
      <c r="C541" s="230"/>
      <c r="L541" s="160"/>
      <c r="N541" s="146"/>
      <c r="R541" s="120"/>
      <c r="S541" s="120"/>
      <c r="T541" s="120"/>
      <c r="U541" s="120"/>
      <c r="V541" s="120"/>
      <c r="W541" s="120"/>
      <c r="X541" s="120"/>
      <c r="Y541" s="120"/>
      <c r="Z541" s="120"/>
      <c r="AA541" s="120"/>
      <c r="AB541" s="120"/>
      <c r="AC541" s="120"/>
      <c r="AD541" s="120"/>
      <c r="AE541" s="120"/>
      <c r="AF541" s="120"/>
      <c r="AG541" s="120"/>
      <c r="AH541" s="120"/>
      <c r="AI541" s="120"/>
      <c r="AJ541" s="120"/>
      <c r="AO541" s="228"/>
      <c r="AP541" s="228"/>
      <c r="AQ541" s="228"/>
      <c r="AR541" s="228"/>
      <c r="AS541" s="228"/>
      <c r="AT541" s="228"/>
      <c r="AU541" s="228"/>
      <c r="AV541" s="228"/>
      <c r="AW541" s="239"/>
      <c r="AX541" s="240"/>
    </row>
    <row r="542" customFormat="false" ht="12.75" hidden="false" customHeight="false" outlineLevel="0" collapsed="false">
      <c r="C542" s="230"/>
      <c r="L542" s="160"/>
      <c r="N542" s="146"/>
      <c r="R542" s="120"/>
      <c r="S542" s="120"/>
      <c r="T542" s="120"/>
      <c r="U542" s="120"/>
      <c r="V542" s="120"/>
      <c r="W542" s="120"/>
      <c r="X542" s="120"/>
      <c r="Y542" s="120"/>
      <c r="Z542" s="120"/>
      <c r="AA542" s="120"/>
      <c r="AB542" s="120"/>
      <c r="AC542" s="120"/>
      <c r="AD542" s="120"/>
      <c r="AE542" s="120"/>
      <c r="AF542" s="120"/>
      <c r="AG542" s="120"/>
      <c r="AH542" s="120"/>
      <c r="AI542" s="120"/>
      <c r="AJ542" s="120"/>
      <c r="AO542" s="228"/>
      <c r="AP542" s="228"/>
      <c r="AQ542" s="228"/>
      <c r="AR542" s="228"/>
      <c r="AS542" s="228"/>
      <c r="AT542" s="228"/>
      <c r="AU542" s="228"/>
      <c r="AV542" s="228"/>
      <c r="AW542" s="239"/>
      <c r="AX542" s="240"/>
    </row>
    <row r="543" s="120" customFormat="true" ht="12.75" hidden="false" customHeight="false" outlineLevel="0" collapsed="false">
      <c r="C543" s="230"/>
      <c r="L543" s="160"/>
      <c r="N543" s="146"/>
      <c r="P543" s="0"/>
      <c r="Q543" s="0"/>
      <c r="AK543" s="204"/>
      <c r="AL543" s="204"/>
      <c r="AM543" s="204"/>
      <c r="AN543" s="204"/>
      <c r="AO543" s="228"/>
      <c r="AP543" s="228"/>
      <c r="AQ543" s="228"/>
      <c r="AR543" s="228"/>
      <c r="AS543" s="228"/>
      <c r="AT543" s="228"/>
      <c r="AU543" s="228"/>
      <c r="AV543" s="228"/>
      <c r="AW543" s="239"/>
      <c r="AX543" s="240"/>
      <c r="AY543" s="0"/>
      <c r="AZ543" s="230"/>
      <c r="BA543" s="230"/>
      <c r="BB543" s="0"/>
      <c r="BC543" s="0"/>
      <c r="BD543" s="0"/>
      <c r="BE543" s="0"/>
      <c r="BF543" s="0"/>
      <c r="BG543" s="0"/>
      <c r="BH543" s="0"/>
      <c r="BI543" s="0"/>
      <c r="BJ543" s="0"/>
    </row>
    <row r="544" s="120" customFormat="true" ht="12.75" hidden="false" customHeight="false" outlineLevel="0" collapsed="false">
      <c r="C544" s="230"/>
      <c r="L544" s="160"/>
      <c r="N544" s="146"/>
      <c r="P544" s="0"/>
      <c r="Q544" s="0"/>
      <c r="AK544" s="204"/>
      <c r="AL544" s="204"/>
      <c r="AM544" s="204"/>
      <c r="AN544" s="204"/>
      <c r="AO544" s="228"/>
      <c r="AP544" s="228"/>
      <c r="AQ544" s="228"/>
      <c r="AR544" s="228"/>
      <c r="AS544" s="228"/>
      <c r="AT544" s="228"/>
      <c r="AU544" s="228"/>
      <c r="AV544" s="228"/>
      <c r="AW544" s="239"/>
      <c r="AX544" s="240"/>
      <c r="AY544" s="0"/>
      <c r="AZ544" s="230"/>
      <c r="BA544" s="230"/>
      <c r="BB544" s="0"/>
      <c r="BC544" s="0"/>
      <c r="BD544" s="0"/>
      <c r="BE544" s="0"/>
      <c r="BF544" s="0"/>
      <c r="BG544" s="0"/>
      <c r="BH544" s="0"/>
      <c r="BI544" s="0"/>
      <c r="BJ544" s="0"/>
    </row>
    <row r="545" customFormat="false" ht="12.75" hidden="false" customHeight="false" outlineLevel="0" collapsed="false">
      <c r="C545" s="230"/>
      <c r="L545" s="160"/>
      <c r="N545" s="146"/>
      <c r="R545" s="120"/>
      <c r="S545" s="120"/>
      <c r="T545" s="120"/>
      <c r="U545" s="120"/>
      <c r="V545" s="120"/>
      <c r="W545" s="120"/>
      <c r="X545" s="120"/>
      <c r="Y545" s="120"/>
      <c r="Z545" s="120"/>
      <c r="AA545" s="120"/>
      <c r="AB545" s="120"/>
      <c r="AC545" s="120"/>
      <c r="AD545" s="120"/>
      <c r="AE545" s="120"/>
      <c r="AF545" s="120"/>
      <c r="AG545" s="120"/>
      <c r="AH545" s="120"/>
      <c r="AI545" s="120"/>
      <c r="AJ545" s="120"/>
      <c r="AO545" s="228"/>
      <c r="AP545" s="228"/>
      <c r="AQ545" s="228"/>
      <c r="AR545" s="228"/>
      <c r="AS545" s="228"/>
      <c r="AT545" s="228"/>
      <c r="AU545" s="228"/>
      <c r="AV545" s="228"/>
      <c r="AW545" s="239"/>
      <c r="AX545" s="240"/>
    </row>
    <row r="546" s="120" customFormat="true" ht="12.75" hidden="false" customHeight="false" outlineLevel="0" collapsed="false">
      <c r="C546" s="230"/>
      <c r="L546" s="160"/>
      <c r="N546" s="146"/>
      <c r="P546" s="0"/>
      <c r="Q546" s="0"/>
      <c r="AK546" s="204"/>
      <c r="AL546" s="204"/>
      <c r="AM546" s="204"/>
      <c r="AN546" s="204"/>
      <c r="AO546" s="228"/>
      <c r="AP546" s="228"/>
      <c r="AQ546" s="228"/>
      <c r="AR546" s="228"/>
      <c r="AS546" s="228"/>
      <c r="AT546" s="228"/>
      <c r="AU546" s="228"/>
      <c r="AV546" s="228"/>
      <c r="AW546" s="239"/>
      <c r="AX546" s="240"/>
      <c r="AY546" s="0"/>
      <c r="AZ546" s="230"/>
      <c r="BA546" s="230"/>
      <c r="BB546" s="0"/>
      <c r="BC546" s="0"/>
      <c r="BD546" s="0"/>
      <c r="BE546" s="0"/>
      <c r="BF546" s="0"/>
      <c r="BG546" s="0"/>
      <c r="BH546" s="0"/>
      <c r="BI546" s="0"/>
      <c r="BJ546" s="0"/>
    </row>
    <row r="547" s="120" customFormat="true" ht="12.75" hidden="false" customHeight="false" outlineLevel="0" collapsed="false">
      <c r="C547" s="230"/>
      <c r="P547" s="0"/>
      <c r="Q547" s="0"/>
      <c r="AK547" s="204"/>
      <c r="AL547" s="204"/>
      <c r="AM547" s="204"/>
      <c r="AN547" s="204"/>
      <c r="AO547" s="228"/>
      <c r="AP547" s="228"/>
      <c r="AQ547" s="228"/>
      <c r="AR547" s="228"/>
      <c r="AS547" s="228"/>
      <c r="AT547" s="228"/>
      <c r="AU547" s="228"/>
      <c r="AV547" s="228"/>
      <c r="AW547" s="239"/>
      <c r="AX547" s="240"/>
      <c r="AY547" s="0"/>
      <c r="AZ547" s="230"/>
      <c r="BA547" s="230"/>
      <c r="BB547" s="0"/>
      <c r="BC547" s="0"/>
      <c r="BD547" s="0"/>
      <c r="BE547" s="0"/>
      <c r="BF547" s="0"/>
      <c r="BG547" s="0"/>
      <c r="BH547" s="0"/>
      <c r="BI547" s="0"/>
      <c r="BJ547" s="0"/>
    </row>
    <row r="548" s="120" customFormat="true" ht="12.75" hidden="false" customHeight="false" outlineLevel="0" collapsed="false">
      <c r="C548" s="230"/>
      <c r="L548" s="160"/>
      <c r="N548" s="146"/>
      <c r="P548" s="0"/>
      <c r="Q548" s="0"/>
      <c r="AK548" s="204"/>
      <c r="AL548" s="204"/>
      <c r="AM548" s="204"/>
      <c r="AN548" s="204"/>
      <c r="AO548" s="228"/>
      <c r="AP548" s="228"/>
      <c r="AQ548" s="228"/>
      <c r="AR548" s="228"/>
      <c r="AS548" s="228"/>
      <c r="AT548" s="228"/>
      <c r="AU548" s="228"/>
      <c r="AV548" s="228"/>
      <c r="AW548" s="239"/>
      <c r="AX548" s="240"/>
      <c r="AY548" s="0"/>
      <c r="AZ548" s="230"/>
      <c r="BA548" s="230"/>
      <c r="BB548" s="0"/>
      <c r="BC548" s="0"/>
      <c r="BD548" s="0"/>
      <c r="BE548" s="0"/>
      <c r="BF548" s="0"/>
      <c r="BG548" s="0"/>
      <c r="BH548" s="0"/>
      <c r="BI548" s="0"/>
      <c r="BJ548" s="0"/>
    </row>
    <row r="549" s="120" customFormat="true" ht="12.75" hidden="false" customHeight="false" outlineLevel="0" collapsed="false">
      <c r="C549" s="230"/>
      <c r="L549" s="160"/>
      <c r="N549" s="146"/>
      <c r="P549" s="0"/>
      <c r="Q549" s="0"/>
      <c r="AK549" s="204"/>
      <c r="AL549" s="204"/>
      <c r="AM549" s="204"/>
      <c r="AN549" s="204"/>
      <c r="AO549" s="228"/>
      <c r="AP549" s="228"/>
      <c r="AQ549" s="228"/>
      <c r="AR549" s="228"/>
      <c r="AS549" s="228"/>
      <c r="AT549" s="228"/>
      <c r="AU549" s="228"/>
      <c r="AV549" s="228"/>
      <c r="AW549" s="239"/>
      <c r="AX549" s="240"/>
      <c r="AY549" s="0"/>
      <c r="AZ549" s="230"/>
      <c r="BA549" s="230"/>
      <c r="BB549" s="0"/>
      <c r="BC549" s="0"/>
      <c r="BD549" s="0"/>
      <c r="BE549" s="0"/>
      <c r="BF549" s="0"/>
      <c r="BG549" s="0"/>
      <c r="BH549" s="0"/>
      <c r="BI549" s="0"/>
      <c r="BJ549" s="0"/>
    </row>
    <row r="550" customFormat="false" ht="12.75" hidden="false" customHeight="false" outlineLevel="0" collapsed="false">
      <c r="C550" s="230"/>
      <c r="L550" s="160"/>
      <c r="N550" s="146"/>
      <c r="R550" s="120"/>
      <c r="S550" s="120"/>
      <c r="T550" s="120"/>
      <c r="U550" s="120"/>
      <c r="V550" s="120"/>
      <c r="W550" s="120"/>
      <c r="X550" s="120"/>
      <c r="Y550" s="120"/>
      <c r="Z550" s="120"/>
      <c r="AA550" s="120"/>
      <c r="AB550" s="120"/>
      <c r="AC550" s="120"/>
      <c r="AD550" s="120"/>
      <c r="AE550" s="120"/>
      <c r="AF550" s="120"/>
      <c r="AG550" s="120"/>
      <c r="AH550" s="120"/>
      <c r="AI550" s="120"/>
      <c r="AJ550" s="120"/>
      <c r="AO550" s="228"/>
      <c r="AP550" s="228"/>
      <c r="AQ550" s="228"/>
      <c r="AR550" s="228"/>
      <c r="AS550" s="228"/>
      <c r="AT550" s="228"/>
      <c r="AU550" s="228"/>
      <c r="AV550" s="228"/>
      <c r="AW550" s="239"/>
      <c r="AX550" s="240"/>
    </row>
    <row r="551" s="120" customFormat="true" ht="12.75" hidden="false" customHeight="false" outlineLevel="0" collapsed="false">
      <c r="C551" s="230"/>
      <c r="L551" s="160"/>
      <c r="N551" s="146"/>
      <c r="P551" s="0"/>
      <c r="Q551" s="0"/>
      <c r="AK551" s="204"/>
      <c r="AL551" s="204"/>
      <c r="AM551" s="204"/>
      <c r="AN551" s="204"/>
      <c r="AO551" s="228"/>
      <c r="AP551" s="228"/>
      <c r="AQ551" s="228"/>
      <c r="AR551" s="228"/>
      <c r="AS551" s="228"/>
      <c r="AT551" s="228"/>
      <c r="AU551" s="228"/>
      <c r="AV551" s="228"/>
      <c r="AW551" s="239"/>
      <c r="AX551" s="240"/>
      <c r="AY551" s="0"/>
      <c r="AZ551" s="230"/>
      <c r="BA551" s="230"/>
      <c r="BB551" s="0"/>
      <c r="BC551" s="0"/>
      <c r="BD551" s="0"/>
      <c r="BE551" s="0"/>
      <c r="BF551" s="0"/>
      <c r="BG551" s="0"/>
      <c r="BH551" s="0"/>
      <c r="BI551" s="0"/>
      <c r="BJ551" s="0"/>
    </row>
    <row r="552" s="120" customFormat="true" ht="12.75" hidden="false" customHeight="false" outlineLevel="0" collapsed="false">
      <c r="C552" s="230"/>
      <c r="L552" s="160"/>
      <c r="N552" s="146"/>
      <c r="P552" s="0"/>
      <c r="Q552" s="0"/>
      <c r="AK552" s="204"/>
      <c r="AL552" s="204"/>
      <c r="AM552" s="204"/>
      <c r="AN552" s="204"/>
      <c r="AO552" s="228"/>
      <c r="AP552" s="228"/>
      <c r="AQ552" s="228"/>
      <c r="AR552" s="228"/>
      <c r="AS552" s="228"/>
      <c r="AT552" s="228"/>
      <c r="AU552" s="228"/>
      <c r="AV552" s="228"/>
      <c r="AW552" s="239"/>
      <c r="AX552" s="240"/>
      <c r="AY552" s="0"/>
      <c r="AZ552" s="230"/>
      <c r="BA552" s="230"/>
      <c r="BB552" s="0"/>
      <c r="BC552" s="0"/>
      <c r="BD552" s="0"/>
      <c r="BE552" s="0"/>
      <c r="BF552" s="0"/>
      <c r="BG552" s="0"/>
      <c r="BH552" s="0"/>
      <c r="BI552" s="0"/>
      <c r="BJ552" s="0"/>
    </row>
    <row r="553" s="120" customFormat="true" ht="12.75" hidden="false" customHeight="false" outlineLevel="0" collapsed="false">
      <c r="C553" s="230"/>
      <c r="L553" s="160"/>
      <c r="N553" s="146"/>
      <c r="P553" s="0"/>
      <c r="Q553" s="0"/>
      <c r="AK553" s="204"/>
      <c r="AL553" s="204"/>
      <c r="AM553" s="204"/>
      <c r="AN553" s="204"/>
      <c r="AO553" s="228"/>
      <c r="AP553" s="228"/>
      <c r="AQ553" s="228"/>
      <c r="AR553" s="228"/>
      <c r="AS553" s="228"/>
      <c r="AT553" s="228"/>
      <c r="AU553" s="228"/>
      <c r="AV553" s="228"/>
      <c r="AW553" s="239"/>
      <c r="AX553" s="240"/>
      <c r="AY553" s="0"/>
      <c r="AZ553" s="230"/>
      <c r="BA553" s="230"/>
      <c r="BB553" s="0"/>
      <c r="BC553" s="0"/>
      <c r="BD553" s="0"/>
      <c r="BE553" s="0"/>
      <c r="BF553" s="0"/>
      <c r="BG553" s="0"/>
      <c r="BH553" s="0"/>
      <c r="BI553" s="0"/>
      <c r="BJ553" s="0"/>
    </row>
    <row r="554" customFormat="false" ht="12.75" hidden="false" customHeight="false" outlineLevel="0" collapsed="false">
      <c r="C554" s="230"/>
      <c r="L554" s="160"/>
      <c r="N554" s="146"/>
      <c r="R554" s="120"/>
      <c r="S554" s="120"/>
      <c r="T554" s="120"/>
      <c r="U554" s="120"/>
      <c r="V554" s="120"/>
      <c r="W554" s="120"/>
      <c r="X554" s="120"/>
      <c r="Y554" s="120"/>
      <c r="Z554" s="120"/>
      <c r="AA554" s="120"/>
      <c r="AB554" s="120"/>
      <c r="AC554" s="120"/>
      <c r="AD554" s="120"/>
      <c r="AE554" s="120"/>
      <c r="AF554" s="120"/>
      <c r="AG554" s="120"/>
      <c r="AH554" s="120"/>
      <c r="AI554" s="120"/>
      <c r="AJ554" s="120"/>
      <c r="AO554" s="228"/>
      <c r="AP554" s="228"/>
      <c r="AQ554" s="228"/>
      <c r="AR554" s="228"/>
      <c r="AS554" s="228"/>
      <c r="AT554" s="228"/>
      <c r="AU554" s="228"/>
      <c r="AV554" s="228"/>
      <c r="AW554" s="239"/>
      <c r="AX554" s="240"/>
    </row>
    <row r="555" customFormat="false" ht="12.75" hidden="false" customHeight="false" outlineLevel="0" collapsed="false">
      <c r="C555" s="230"/>
      <c r="L555" s="160"/>
      <c r="N555" s="146"/>
      <c r="R555" s="120"/>
      <c r="S555" s="120"/>
      <c r="T555" s="120"/>
      <c r="U555" s="120"/>
      <c r="V555" s="120"/>
      <c r="W555" s="120"/>
      <c r="X555" s="120"/>
      <c r="Y555" s="120"/>
      <c r="Z555" s="120"/>
      <c r="AA555" s="120"/>
      <c r="AB555" s="120"/>
      <c r="AC555" s="120"/>
      <c r="AD555" s="120"/>
      <c r="AE555" s="120"/>
      <c r="AF555" s="120"/>
      <c r="AG555" s="120"/>
      <c r="AH555" s="120"/>
      <c r="AI555" s="120"/>
      <c r="AJ555" s="120"/>
      <c r="AO555" s="228"/>
      <c r="AP555" s="228"/>
      <c r="AQ555" s="228"/>
      <c r="AR555" s="228"/>
      <c r="AS555" s="228"/>
      <c r="AT555" s="228"/>
      <c r="AU555" s="228"/>
      <c r="AV555" s="228"/>
      <c r="AW555" s="239"/>
      <c r="AX555" s="240"/>
    </row>
    <row r="556" customFormat="false" ht="12.75" hidden="false" customHeight="false" outlineLevel="0" collapsed="false">
      <c r="C556" s="230"/>
      <c r="L556" s="160"/>
      <c r="N556" s="146"/>
      <c r="R556" s="120"/>
      <c r="S556" s="120"/>
      <c r="T556" s="120"/>
      <c r="U556" s="120"/>
      <c r="V556" s="120"/>
      <c r="W556" s="120"/>
      <c r="X556" s="120"/>
      <c r="Y556" s="120"/>
      <c r="Z556" s="120"/>
      <c r="AA556" s="120"/>
      <c r="AB556" s="120"/>
      <c r="AC556" s="120"/>
      <c r="AD556" s="120"/>
      <c r="AE556" s="120"/>
      <c r="AF556" s="120"/>
      <c r="AG556" s="120"/>
      <c r="AH556" s="120"/>
      <c r="AI556" s="120"/>
      <c r="AJ556" s="120"/>
      <c r="AO556" s="228"/>
      <c r="AP556" s="228"/>
      <c r="AQ556" s="228"/>
      <c r="AR556" s="228"/>
      <c r="AS556" s="228"/>
      <c r="AT556" s="228"/>
      <c r="AU556" s="228"/>
      <c r="AV556" s="228"/>
      <c r="AW556" s="239"/>
      <c r="AX556" s="240"/>
    </row>
    <row r="557" customFormat="false" ht="12.75" hidden="false" customHeight="false" outlineLevel="0" collapsed="false">
      <c r="C557" s="230"/>
      <c r="L557" s="160"/>
      <c r="N557" s="146"/>
      <c r="R557" s="120"/>
      <c r="S557" s="120"/>
      <c r="T557" s="120"/>
      <c r="U557" s="120"/>
      <c r="V557" s="120"/>
      <c r="W557" s="120"/>
      <c r="X557" s="120"/>
      <c r="Y557" s="120"/>
      <c r="Z557" s="120"/>
      <c r="AA557" s="120"/>
      <c r="AB557" s="120"/>
      <c r="AC557" s="120"/>
      <c r="AD557" s="120"/>
      <c r="AE557" s="120"/>
      <c r="AF557" s="120"/>
      <c r="AG557" s="120"/>
      <c r="AH557" s="120"/>
      <c r="AI557" s="120"/>
      <c r="AJ557" s="120"/>
      <c r="AO557" s="228"/>
      <c r="AP557" s="228"/>
      <c r="AQ557" s="228"/>
      <c r="AR557" s="228"/>
      <c r="AS557" s="228"/>
      <c r="AT557" s="228"/>
      <c r="AU557" s="228"/>
      <c r="AV557" s="228"/>
      <c r="AW557" s="239"/>
      <c r="AX557" s="240"/>
    </row>
    <row r="558" customFormat="false" ht="12.75" hidden="false" customHeight="false" outlineLevel="0" collapsed="false">
      <c r="C558" s="230"/>
      <c r="L558" s="160"/>
      <c r="N558" s="146"/>
      <c r="R558" s="120"/>
      <c r="S558" s="120"/>
      <c r="T558" s="120"/>
      <c r="U558" s="120"/>
      <c r="V558" s="120"/>
      <c r="W558" s="120"/>
      <c r="X558" s="120"/>
      <c r="Y558" s="120"/>
      <c r="Z558" s="120"/>
      <c r="AA558" s="120"/>
      <c r="AB558" s="120"/>
      <c r="AC558" s="120"/>
      <c r="AD558" s="120"/>
      <c r="AE558" s="120"/>
      <c r="AF558" s="120"/>
      <c r="AG558" s="120"/>
      <c r="AH558" s="120"/>
      <c r="AI558" s="120"/>
      <c r="AJ558" s="120"/>
      <c r="AO558" s="228"/>
      <c r="AP558" s="228"/>
      <c r="AQ558" s="228"/>
      <c r="AR558" s="228"/>
      <c r="AS558" s="228"/>
      <c r="AT558" s="228"/>
      <c r="AU558" s="228"/>
      <c r="AV558" s="228"/>
      <c r="AW558" s="239"/>
      <c r="AX558" s="240"/>
    </row>
    <row r="559" s="120" customFormat="true" ht="12.75" hidden="false" customHeight="false" outlineLevel="0" collapsed="false">
      <c r="C559" s="230"/>
      <c r="L559" s="160"/>
      <c r="N559" s="146"/>
      <c r="P559" s="0"/>
      <c r="Q559" s="0"/>
      <c r="AK559" s="204"/>
      <c r="AL559" s="204"/>
      <c r="AM559" s="204"/>
      <c r="AN559" s="204"/>
      <c r="AO559" s="228"/>
      <c r="AP559" s="228"/>
      <c r="AQ559" s="228"/>
      <c r="AR559" s="228"/>
      <c r="AS559" s="228"/>
      <c r="AT559" s="228"/>
      <c r="AU559" s="228"/>
      <c r="AV559" s="228"/>
      <c r="AW559" s="239"/>
      <c r="AX559" s="240"/>
      <c r="AY559" s="0"/>
      <c r="AZ559" s="230"/>
      <c r="BA559" s="230"/>
      <c r="BB559" s="0"/>
      <c r="BC559" s="0"/>
      <c r="BD559" s="0"/>
      <c r="BE559" s="0"/>
      <c r="BF559" s="0"/>
      <c r="BG559" s="0"/>
      <c r="BH559" s="0"/>
      <c r="BI559" s="0"/>
      <c r="BJ559" s="0"/>
    </row>
    <row r="560" s="120" customFormat="true" ht="12.75" hidden="false" customHeight="false" outlineLevel="0" collapsed="false">
      <c r="C560" s="230"/>
      <c r="L560" s="160"/>
      <c r="N560" s="146"/>
      <c r="P560" s="0"/>
      <c r="Q560" s="0"/>
      <c r="AK560" s="204"/>
      <c r="AL560" s="204"/>
      <c r="AM560" s="204"/>
      <c r="AN560" s="204"/>
      <c r="AO560" s="228"/>
      <c r="AP560" s="228"/>
      <c r="AQ560" s="228"/>
      <c r="AR560" s="228"/>
      <c r="AS560" s="228"/>
      <c r="AT560" s="228"/>
      <c r="AU560" s="228"/>
      <c r="AV560" s="228"/>
      <c r="AW560" s="239"/>
      <c r="AX560" s="240"/>
      <c r="AY560" s="0"/>
      <c r="AZ560" s="230"/>
      <c r="BA560" s="230"/>
      <c r="BB560" s="0"/>
      <c r="BC560" s="0"/>
      <c r="BD560" s="0"/>
      <c r="BE560" s="0"/>
      <c r="BF560" s="0"/>
      <c r="BG560" s="0"/>
      <c r="BH560" s="0"/>
      <c r="BI560" s="0"/>
      <c r="BJ560" s="0"/>
    </row>
    <row r="561" s="120" customFormat="true" ht="12.75" hidden="false" customHeight="false" outlineLevel="0" collapsed="false">
      <c r="C561" s="230"/>
      <c r="L561" s="160"/>
      <c r="N561" s="146"/>
      <c r="P561" s="0"/>
      <c r="Q561" s="0"/>
      <c r="AK561" s="204"/>
      <c r="AL561" s="204"/>
      <c r="AM561" s="204"/>
      <c r="AN561" s="204"/>
      <c r="AO561" s="228"/>
      <c r="AP561" s="228"/>
      <c r="AQ561" s="228"/>
      <c r="AR561" s="228"/>
      <c r="AS561" s="228"/>
      <c r="AT561" s="228"/>
      <c r="AU561" s="228"/>
      <c r="AV561" s="228"/>
      <c r="AW561" s="239"/>
      <c r="AX561" s="240"/>
      <c r="AY561" s="0"/>
      <c r="AZ561" s="230"/>
      <c r="BA561" s="230"/>
      <c r="BB561" s="0"/>
      <c r="BC561" s="0"/>
      <c r="BD561" s="0"/>
      <c r="BE561" s="0"/>
      <c r="BF561" s="0"/>
      <c r="BG561" s="0"/>
      <c r="BH561" s="0"/>
      <c r="BI561" s="0"/>
      <c r="BJ561" s="0"/>
    </row>
    <row r="562" s="120" customFormat="true" ht="12.75" hidden="false" customHeight="false" outlineLevel="0" collapsed="false">
      <c r="C562" s="230"/>
      <c r="L562" s="160"/>
      <c r="N562" s="146"/>
      <c r="P562" s="0"/>
      <c r="Q562" s="0"/>
      <c r="AK562" s="204"/>
      <c r="AL562" s="204"/>
      <c r="AM562" s="204"/>
      <c r="AN562" s="204"/>
      <c r="AO562" s="228"/>
      <c r="AP562" s="228"/>
      <c r="AQ562" s="228"/>
      <c r="AR562" s="228"/>
      <c r="AS562" s="228"/>
      <c r="AT562" s="228"/>
      <c r="AU562" s="228"/>
      <c r="AV562" s="228"/>
      <c r="AW562" s="239"/>
      <c r="AX562" s="240"/>
      <c r="AY562" s="0"/>
      <c r="AZ562" s="230"/>
      <c r="BA562" s="230"/>
      <c r="BB562" s="0"/>
      <c r="BC562" s="0"/>
      <c r="BD562" s="0"/>
      <c r="BE562" s="0"/>
      <c r="BF562" s="0"/>
      <c r="BG562" s="0"/>
      <c r="BH562" s="0"/>
      <c r="BI562" s="0"/>
      <c r="BJ562" s="0"/>
    </row>
    <row r="563" customFormat="false" ht="12.75" hidden="false" customHeight="false" outlineLevel="0" collapsed="false">
      <c r="C563" s="230"/>
      <c r="L563" s="160"/>
      <c r="N563" s="146"/>
      <c r="R563" s="120"/>
      <c r="S563" s="120"/>
      <c r="T563" s="120"/>
      <c r="U563" s="120"/>
      <c r="V563" s="120"/>
      <c r="W563" s="120"/>
      <c r="X563" s="120"/>
      <c r="Y563" s="120"/>
      <c r="Z563" s="120"/>
      <c r="AA563" s="120"/>
      <c r="AB563" s="120"/>
      <c r="AC563" s="120"/>
      <c r="AD563" s="120"/>
      <c r="AE563" s="120"/>
      <c r="AF563" s="120"/>
      <c r="AG563" s="120"/>
      <c r="AH563" s="120"/>
      <c r="AI563" s="120"/>
      <c r="AJ563" s="120"/>
      <c r="AO563" s="228"/>
      <c r="AP563" s="228"/>
      <c r="AQ563" s="228"/>
      <c r="AR563" s="228"/>
      <c r="AS563" s="228"/>
      <c r="AT563" s="228"/>
      <c r="AU563" s="228"/>
      <c r="AV563" s="228"/>
      <c r="AW563" s="239"/>
      <c r="AX563" s="240"/>
    </row>
    <row r="564" s="120" customFormat="true" ht="12.75" hidden="false" customHeight="false" outlineLevel="0" collapsed="false">
      <c r="C564" s="230"/>
      <c r="L564" s="160"/>
      <c r="N564" s="146"/>
      <c r="P564" s="0"/>
      <c r="Q564" s="0"/>
      <c r="AK564" s="204"/>
      <c r="AL564" s="204"/>
      <c r="AM564" s="204"/>
      <c r="AN564" s="204"/>
      <c r="AO564" s="228"/>
      <c r="AP564" s="228"/>
      <c r="AQ564" s="228"/>
      <c r="AR564" s="228"/>
      <c r="AS564" s="228"/>
      <c r="AT564" s="228"/>
      <c r="AU564" s="228"/>
      <c r="AV564" s="228"/>
      <c r="AW564" s="239"/>
      <c r="AX564" s="240"/>
      <c r="AY564" s="0"/>
      <c r="AZ564" s="230"/>
      <c r="BA564" s="230"/>
      <c r="BB564" s="0"/>
      <c r="BC564" s="0"/>
      <c r="BD564" s="0"/>
      <c r="BE564" s="0"/>
      <c r="BF564" s="0"/>
      <c r="BG564" s="0"/>
      <c r="BH564" s="0"/>
      <c r="BI564" s="0"/>
      <c r="BJ564" s="0"/>
    </row>
    <row r="565" s="120" customFormat="true" ht="12.75" hidden="false" customHeight="false" outlineLevel="0" collapsed="false">
      <c r="C565" s="230"/>
      <c r="L565" s="160"/>
      <c r="N565" s="146"/>
      <c r="P565" s="0"/>
      <c r="Q565" s="0"/>
      <c r="AK565" s="204"/>
      <c r="AL565" s="204"/>
      <c r="AM565" s="204"/>
      <c r="AN565" s="204"/>
      <c r="AO565" s="228"/>
      <c r="AP565" s="228"/>
      <c r="AQ565" s="228"/>
      <c r="AR565" s="228"/>
      <c r="AS565" s="228"/>
      <c r="AT565" s="228"/>
      <c r="AU565" s="228"/>
      <c r="AV565" s="228"/>
      <c r="AW565" s="239"/>
      <c r="AX565" s="240"/>
      <c r="AY565" s="0"/>
      <c r="AZ565" s="230"/>
      <c r="BA565" s="230"/>
      <c r="BB565" s="0"/>
      <c r="BC565" s="0"/>
      <c r="BD565" s="0"/>
      <c r="BE565" s="0"/>
      <c r="BF565" s="0"/>
      <c r="BG565" s="0"/>
      <c r="BH565" s="0"/>
      <c r="BI565" s="0"/>
      <c r="BJ565" s="0"/>
    </row>
    <row r="566" customFormat="false" ht="12.75" hidden="false" customHeight="false" outlineLevel="0" collapsed="false">
      <c r="C566" s="230"/>
      <c r="L566" s="160"/>
      <c r="N566" s="146"/>
      <c r="R566" s="120"/>
      <c r="S566" s="120"/>
      <c r="T566" s="120"/>
      <c r="U566" s="120"/>
      <c r="V566" s="120"/>
      <c r="W566" s="120"/>
      <c r="X566" s="120"/>
      <c r="Y566" s="120"/>
      <c r="Z566" s="120"/>
      <c r="AA566" s="120"/>
      <c r="AB566" s="120"/>
      <c r="AC566" s="120"/>
      <c r="AD566" s="120"/>
      <c r="AE566" s="120"/>
      <c r="AF566" s="120"/>
      <c r="AG566" s="120"/>
      <c r="AH566" s="120"/>
      <c r="AI566" s="120"/>
      <c r="AJ566" s="120"/>
      <c r="AO566" s="228"/>
      <c r="AP566" s="228"/>
      <c r="AQ566" s="228"/>
      <c r="AR566" s="228"/>
      <c r="AS566" s="228"/>
      <c r="AT566" s="228"/>
      <c r="AU566" s="228"/>
      <c r="AV566" s="228"/>
      <c r="AW566" s="239"/>
      <c r="AX566" s="240"/>
    </row>
    <row r="567" s="120" customFormat="true" ht="12.75" hidden="false" customHeight="false" outlineLevel="0" collapsed="false">
      <c r="C567" s="230"/>
      <c r="L567" s="160"/>
      <c r="N567" s="146"/>
      <c r="P567" s="0"/>
      <c r="Q567" s="0"/>
      <c r="AK567" s="204"/>
      <c r="AL567" s="204"/>
      <c r="AM567" s="204"/>
      <c r="AN567" s="204"/>
      <c r="AO567" s="228"/>
      <c r="AP567" s="228"/>
      <c r="AQ567" s="228"/>
      <c r="AR567" s="228"/>
      <c r="AS567" s="228"/>
      <c r="AT567" s="228"/>
      <c r="AU567" s="228"/>
      <c r="AV567" s="228"/>
      <c r="AW567" s="239"/>
      <c r="AX567" s="240"/>
      <c r="AY567" s="0"/>
      <c r="AZ567" s="230"/>
      <c r="BA567" s="230"/>
      <c r="BB567" s="0"/>
      <c r="BC567" s="0"/>
      <c r="BD567" s="0"/>
      <c r="BE567" s="0"/>
      <c r="BF567" s="0"/>
      <c r="BG567" s="0"/>
      <c r="BH567" s="0"/>
      <c r="BI567" s="0"/>
      <c r="BJ567" s="0"/>
    </row>
    <row r="568" customFormat="false" ht="12.75" hidden="false" customHeight="false" outlineLevel="0" collapsed="false">
      <c r="C568" s="230"/>
      <c r="L568" s="160"/>
      <c r="N568" s="146"/>
      <c r="R568" s="120"/>
      <c r="S568" s="120"/>
      <c r="T568" s="120"/>
      <c r="U568" s="120"/>
      <c r="V568" s="120"/>
      <c r="W568" s="120"/>
      <c r="X568" s="120"/>
      <c r="Y568" s="120"/>
      <c r="Z568" s="120"/>
      <c r="AA568" s="120"/>
      <c r="AB568" s="120"/>
      <c r="AC568" s="120"/>
      <c r="AD568" s="120"/>
      <c r="AE568" s="120"/>
      <c r="AF568" s="120"/>
      <c r="AG568" s="120"/>
      <c r="AH568" s="120"/>
      <c r="AI568" s="120"/>
      <c r="AJ568" s="120"/>
      <c r="AO568" s="228"/>
      <c r="AP568" s="228"/>
      <c r="AQ568" s="228"/>
      <c r="AR568" s="228"/>
      <c r="AS568" s="228"/>
      <c r="AT568" s="228"/>
      <c r="AU568" s="228"/>
      <c r="AV568" s="228"/>
      <c r="AW568" s="239"/>
      <c r="AX568" s="240"/>
    </row>
    <row r="569" s="120" customFormat="true" ht="12.75" hidden="false" customHeight="false" outlineLevel="0" collapsed="false">
      <c r="C569" s="230"/>
      <c r="L569" s="160"/>
      <c r="N569" s="146"/>
      <c r="P569" s="0"/>
      <c r="Q569" s="0"/>
      <c r="AK569" s="204"/>
      <c r="AL569" s="204"/>
      <c r="AM569" s="204"/>
      <c r="AN569" s="204"/>
      <c r="AO569" s="228"/>
      <c r="AP569" s="228"/>
      <c r="AQ569" s="228"/>
      <c r="AR569" s="228"/>
      <c r="AS569" s="228"/>
      <c r="AT569" s="228"/>
      <c r="AU569" s="228"/>
      <c r="AV569" s="228"/>
      <c r="AW569" s="239"/>
      <c r="AX569" s="240"/>
      <c r="AY569" s="0"/>
      <c r="AZ569" s="230"/>
      <c r="BA569" s="230"/>
      <c r="BB569" s="0"/>
      <c r="BC569" s="0"/>
      <c r="BD569" s="0"/>
      <c r="BE569" s="0"/>
      <c r="BF569" s="0"/>
      <c r="BG569" s="0"/>
      <c r="BH569" s="0"/>
      <c r="BI569" s="0"/>
      <c r="BJ569" s="0"/>
    </row>
    <row r="570" s="120" customFormat="true" ht="12.75" hidden="false" customHeight="false" outlineLevel="0" collapsed="false">
      <c r="C570" s="230"/>
      <c r="L570" s="160"/>
      <c r="N570" s="146"/>
      <c r="P570" s="0"/>
      <c r="Q570" s="0"/>
      <c r="AK570" s="204"/>
      <c r="AL570" s="204"/>
      <c r="AM570" s="204"/>
      <c r="AN570" s="204"/>
      <c r="AO570" s="228"/>
      <c r="AP570" s="228"/>
      <c r="AQ570" s="228"/>
      <c r="AR570" s="228"/>
      <c r="AS570" s="228"/>
      <c r="AT570" s="228"/>
      <c r="AU570" s="228"/>
      <c r="AV570" s="228"/>
      <c r="AW570" s="239"/>
      <c r="AX570" s="240"/>
      <c r="AY570" s="0"/>
      <c r="AZ570" s="230"/>
      <c r="BA570" s="230"/>
      <c r="BB570" s="0"/>
      <c r="BC570" s="0"/>
      <c r="BD570" s="0"/>
      <c r="BE570" s="0"/>
      <c r="BF570" s="0"/>
      <c r="BG570" s="0"/>
      <c r="BH570" s="0"/>
      <c r="BI570" s="0"/>
      <c r="BJ570" s="0"/>
    </row>
    <row r="571" s="120" customFormat="true" ht="12.75" hidden="false" customHeight="false" outlineLevel="0" collapsed="false">
      <c r="C571" s="230"/>
      <c r="L571" s="160"/>
      <c r="N571" s="146"/>
      <c r="P571" s="0"/>
      <c r="Q571" s="0"/>
      <c r="AK571" s="204"/>
      <c r="AL571" s="204"/>
      <c r="AM571" s="204"/>
      <c r="AN571" s="204"/>
      <c r="AO571" s="228"/>
      <c r="AP571" s="228"/>
      <c r="AQ571" s="228"/>
      <c r="AR571" s="228"/>
      <c r="AS571" s="228"/>
      <c r="AT571" s="228"/>
      <c r="AU571" s="228"/>
      <c r="AV571" s="228"/>
      <c r="AW571" s="239"/>
      <c r="AX571" s="240"/>
      <c r="AY571" s="0"/>
      <c r="AZ571" s="230"/>
      <c r="BA571" s="230"/>
      <c r="BB571" s="0"/>
      <c r="BC571" s="0"/>
      <c r="BD571" s="0"/>
      <c r="BE571" s="0"/>
      <c r="BF571" s="0"/>
      <c r="BG571" s="0"/>
      <c r="BH571" s="0"/>
      <c r="BI571" s="0"/>
      <c r="BJ571" s="0"/>
    </row>
    <row r="572" s="120" customFormat="true" ht="12.75" hidden="false" customHeight="false" outlineLevel="0" collapsed="false">
      <c r="C572" s="230"/>
      <c r="L572" s="160"/>
      <c r="N572" s="146"/>
      <c r="P572" s="0"/>
      <c r="Q572" s="0"/>
      <c r="AK572" s="204"/>
      <c r="AL572" s="204"/>
      <c r="AM572" s="204"/>
      <c r="AN572" s="204"/>
      <c r="AO572" s="228"/>
      <c r="AP572" s="228"/>
      <c r="AQ572" s="228"/>
      <c r="AR572" s="228"/>
      <c r="AS572" s="228"/>
      <c r="AT572" s="228"/>
      <c r="AU572" s="228"/>
      <c r="AV572" s="228"/>
      <c r="AW572" s="239"/>
      <c r="AX572" s="240"/>
      <c r="AY572" s="0"/>
      <c r="AZ572" s="230"/>
      <c r="BA572" s="230"/>
      <c r="BB572" s="0"/>
      <c r="BC572" s="0"/>
      <c r="BD572" s="0"/>
      <c r="BE572" s="0"/>
      <c r="BF572" s="0"/>
      <c r="BG572" s="0"/>
      <c r="BH572" s="0"/>
      <c r="BI572" s="0"/>
      <c r="BJ572" s="0"/>
    </row>
    <row r="573" s="120" customFormat="true" ht="12.75" hidden="false" customHeight="false" outlineLevel="0" collapsed="false">
      <c r="C573" s="230"/>
      <c r="L573" s="160"/>
      <c r="N573" s="146"/>
      <c r="P573" s="0"/>
      <c r="Q573" s="0"/>
      <c r="AK573" s="204"/>
      <c r="AL573" s="204"/>
      <c r="AM573" s="204"/>
      <c r="AN573" s="204"/>
      <c r="AO573" s="228"/>
      <c r="AP573" s="228"/>
      <c r="AQ573" s="228"/>
      <c r="AR573" s="228"/>
      <c r="AS573" s="228"/>
      <c r="AT573" s="228"/>
      <c r="AU573" s="228"/>
      <c r="AV573" s="228"/>
      <c r="AW573" s="239"/>
      <c r="AX573" s="240"/>
      <c r="AY573" s="0"/>
      <c r="AZ573" s="230"/>
      <c r="BA573" s="230"/>
      <c r="BB573" s="0"/>
      <c r="BC573" s="0"/>
      <c r="BD573" s="0"/>
      <c r="BE573" s="0"/>
      <c r="BF573" s="0"/>
      <c r="BG573" s="0"/>
      <c r="BH573" s="0"/>
      <c r="BI573" s="0"/>
      <c r="BJ573" s="0"/>
    </row>
    <row r="574" s="120" customFormat="true" ht="12.75" hidden="false" customHeight="false" outlineLevel="0" collapsed="false">
      <c r="C574" s="230"/>
      <c r="L574" s="160"/>
      <c r="N574" s="146"/>
      <c r="P574" s="0"/>
      <c r="Q574" s="0"/>
      <c r="AK574" s="204"/>
      <c r="AL574" s="204"/>
      <c r="AM574" s="204"/>
      <c r="AN574" s="204"/>
      <c r="AO574" s="228"/>
      <c r="AP574" s="228"/>
      <c r="AQ574" s="228"/>
      <c r="AR574" s="228"/>
      <c r="AS574" s="228"/>
      <c r="AT574" s="228"/>
      <c r="AU574" s="228"/>
      <c r="AV574" s="228"/>
      <c r="AW574" s="239"/>
      <c r="AX574" s="240"/>
      <c r="AY574" s="0"/>
      <c r="AZ574" s="230"/>
      <c r="BA574" s="230"/>
      <c r="BB574" s="0"/>
      <c r="BC574" s="0"/>
      <c r="BD574" s="0"/>
      <c r="BE574" s="0"/>
      <c r="BF574" s="0"/>
      <c r="BG574" s="0"/>
      <c r="BH574" s="0"/>
      <c r="BI574" s="0"/>
      <c r="BJ574" s="0"/>
    </row>
    <row r="575" s="120" customFormat="true" ht="12.75" hidden="false" customHeight="false" outlineLevel="0" collapsed="false">
      <c r="C575" s="230"/>
      <c r="L575" s="160"/>
      <c r="N575" s="146"/>
      <c r="P575" s="0"/>
      <c r="Q575" s="0"/>
      <c r="AK575" s="204"/>
      <c r="AL575" s="204"/>
      <c r="AM575" s="204"/>
      <c r="AN575" s="204"/>
      <c r="AO575" s="228"/>
      <c r="AP575" s="228"/>
      <c r="AQ575" s="228"/>
      <c r="AR575" s="228"/>
      <c r="AS575" s="228"/>
      <c r="AT575" s="228"/>
      <c r="AU575" s="228"/>
      <c r="AV575" s="228"/>
      <c r="AW575" s="239"/>
      <c r="AX575" s="240"/>
      <c r="AY575" s="0"/>
      <c r="AZ575" s="230"/>
      <c r="BA575" s="230"/>
      <c r="BB575" s="0"/>
      <c r="BC575" s="0"/>
      <c r="BD575" s="0"/>
      <c r="BE575" s="0"/>
      <c r="BF575" s="0"/>
      <c r="BG575" s="0"/>
      <c r="BH575" s="0"/>
      <c r="BI575" s="0"/>
      <c r="BJ575" s="0"/>
    </row>
    <row r="576" s="120" customFormat="true" ht="12.75" hidden="false" customHeight="false" outlineLevel="0" collapsed="false">
      <c r="C576" s="230"/>
      <c r="L576" s="160"/>
      <c r="N576" s="146"/>
      <c r="P576" s="0"/>
      <c r="Q576" s="0"/>
      <c r="AK576" s="204"/>
      <c r="AL576" s="204"/>
      <c r="AM576" s="204"/>
      <c r="AN576" s="204"/>
      <c r="AO576" s="228"/>
      <c r="AP576" s="228"/>
      <c r="AQ576" s="228"/>
      <c r="AR576" s="228"/>
      <c r="AS576" s="228"/>
      <c r="AT576" s="228"/>
      <c r="AU576" s="228"/>
      <c r="AV576" s="228"/>
      <c r="AW576" s="239"/>
      <c r="AX576" s="240"/>
      <c r="AY576" s="0"/>
      <c r="AZ576" s="230"/>
      <c r="BA576" s="230"/>
      <c r="BB576" s="0"/>
      <c r="BC576" s="0"/>
      <c r="BD576" s="0"/>
      <c r="BE576" s="0"/>
      <c r="BF576" s="0"/>
      <c r="BG576" s="0"/>
      <c r="BH576" s="0"/>
      <c r="BI576" s="0"/>
      <c r="BJ576" s="0"/>
    </row>
    <row r="577" s="120" customFormat="true" ht="12.75" hidden="false" customHeight="false" outlineLevel="0" collapsed="false">
      <c r="C577" s="230"/>
      <c r="P577" s="0"/>
      <c r="Q577" s="0"/>
      <c r="AK577" s="204"/>
      <c r="AL577" s="204"/>
      <c r="AM577" s="204"/>
      <c r="AN577" s="204"/>
      <c r="AO577" s="228"/>
      <c r="AP577" s="228"/>
      <c r="AQ577" s="228"/>
      <c r="AR577" s="228"/>
      <c r="AS577" s="228"/>
      <c r="AT577" s="228"/>
      <c r="AU577" s="228"/>
      <c r="AV577" s="228"/>
      <c r="AW577" s="239"/>
      <c r="AX577" s="240"/>
      <c r="AY577" s="0"/>
      <c r="AZ577" s="230"/>
      <c r="BA577" s="230"/>
      <c r="BB577" s="0"/>
      <c r="BC577" s="0"/>
      <c r="BD577" s="0"/>
      <c r="BE577" s="0"/>
      <c r="BF577" s="0"/>
      <c r="BG577" s="0"/>
      <c r="BH577" s="0"/>
      <c r="BI577" s="0"/>
      <c r="BJ577" s="0"/>
    </row>
    <row r="578" s="120" customFormat="true" ht="12.75" hidden="false" customHeight="false" outlineLevel="0" collapsed="false">
      <c r="C578" s="230"/>
      <c r="L578" s="160"/>
      <c r="N578" s="146"/>
      <c r="P578" s="0"/>
      <c r="Q578" s="0"/>
      <c r="AK578" s="204"/>
      <c r="AL578" s="204"/>
      <c r="AM578" s="204"/>
      <c r="AN578" s="204"/>
      <c r="AO578" s="228"/>
      <c r="AP578" s="228"/>
      <c r="AQ578" s="228"/>
      <c r="AR578" s="228"/>
      <c r="AS578" s="228"/>
      <c r="AT578" s="228"/>
      <c r="AU578" s="228"/>
      <c r="AV578" s="228"/>
      <c r="AW578" s="239"/>
      <c r="AX578" s="240"/>
      <c r="AY578" s="0"/>
      <c r="AZ578" s="230"/>
      <c r="BA578" s="230"/>
      <c r="BB578" s="0"/>
      <c r="BC578" s="0"/>
      <c r="BD578" s="0"/>
      <c r="BE578" s="0"/>
      <c r="BF578" s="0"/>
      <c r="BG578" s="0"/>
      <c r="BH578" s="0"/>
      <c r="BI578" s="0"/>
      <c r="BJ578" s="0"/>
    </row>
    <row r="579" s="120" customFormat="true" ht="12.75" hidden="false" customHeight="false" outlineLevel="0" collapsed="false">
      <c r="C579" s="230"/>
      <c r="L579" s="160"/>
      <c r="N579" s="146"/>
      <c r="P579" s="0"/>
      <c r="Q579" s="0"/>
      <c r="AK579" s="204"/>
      <c r="AL579" s="204"/>
      <c r="AM579" s="204"/>
      <c r="AN579" s="204"/>
      <c r="AO579" s="228"/>
      <c r="AP579" s="228"/>
      <c r="AQ579" s="228"/>
      <c r="AR579" s="228"/>
      <c r="AS579" s="228"/>
      <c r="AT579" s="228"/>
      <c r="AU579" s="228"/>
      <c r="AV579" s="228"/>
      <c r="AW579" s="239"/>
      <c r="AX579" s="240"/>
      <c r="AY579" s="0"/>
      <c r="AZ579" s="230"/>
      <c r="BA579" s="230"/>
      <c r="BB579" s="0"/>
      <c r="BC579" s="0"/>
      <c r="BD579" s="0"/>
      <c r="BE579" s="0"/>
      <c r="BF579" s="0"/>
      <c r="BG579" s="0"/>
      <c r="BH579" s="0"/>
      <c r="BI579" s="0"/>
      <c r="BJ579" s="0"/>
    </row>
    <row r="580" s="120" customFormat="true" ht="12.75" hidden="false" customHeight="false" outlineLevel="0" collapsed="false">
      <c r="C580" s="230"/>
      <c r="L580" s="160"/>
      <c r="N580" s="146"/>
      <c r="P580" s="0"/>
      <c r="Q580" s="0"/>
      <c r="AK580" s="204"/>
      <c r="AL580" s="204"/>
      <c r="AM580" s="204"/>
      <c r="AN580" s="204"/>
      <c r="AO580" s="228"/>
      <c r="AP580" s="228"/>
      <c r="AQ580" s="228"/>
      <c r="AR580" s="228"/>
      <c r="AS580" s="228"/>
      <c r="AT580" s="228"/>
      <c r="AU580" s="228"/>
      <c r="AV580" s="228"/>
      <c r="AW580" s="239"/>
      <c r="AX580" s="240"/>
      <c r="AY580" s="0"/>
      <c r="AZ580" s="230"/>
      <c r="BA580" s="230"/>
      <c r="BB580" s="0"/>
      <c r="BC580" s="0"/>
      <c r="BD580" s="0"/>
      <c r="BE580" s="0"/>
      <c r="BF580" s="0"/>
      <c r="BG580" s="0"/>
      <c r="BH580" s="0"/>
      <c r="BI580" s="0"/>
      <c r="BJ580" s="0"/>
    </row>
    <row r="581" s="120" customFormat="true" ht="12.75" hidden="false" customHeight="false" outlineLevel="0" collapsed="false">
      <c r="C581" s="230"/>
      <c r="L581" s="160"/>
      <c r="N581" s="146"/>
      <c r="P581" s="0"/>
      <c r="Q581" s="0"/>
      <c r="AK581" s="204"/>
      <c r="AL581" s="204"/>
      <c r="AM581" s="204"/>
      <c r="AN581" s="204"/>
      <c r="AO581" s="228"/>
      <c r="AP581" s="228"/>
      <c r="AQ581" s="228"/>
      <c r="AR581" s="228"/>
      <c r="AS581" s="228"/>
      <c r="AT581" s="228"/>
      <c r="AU581" s="228"/>
      <c r="AV581" s="228"/>
      <c r="AW581" s="239"/>
      <c r="AX581" s="240"/>
      <c r="AY581" s="0"/>
      <c r="AZ581" s="230"/>
      <c r="BA581" s="230"/>
      <c r="BB581" s="0"/>
      <c r="BC581" s="0"/>
      <c r="BD581" s="0"/>
      <c r="BE581" s="0"/>
      <c r="BF581" s="0"/>
      <c r="BG581" s="0"/>
      <c r="BH581" s="0"/>
      <c r="BI581" s="0"/>
      <c r="BJ581" s="0"/>
    </row>
    <row r="582" s="120" customFormat="true" ht="12.75" hidden="false" customHeight="false" outlineLevel="0" collapsed="false">
      <c r="C582" s="230"/>
      <c r="L582" s="160"/>
      <c r="N582" s="146"/>
      <c r="P582" s="0"/>
      <c r="Q582" s="0"/>
      <c r="AK582" s="204"/>
      <c r="AL582" s="204"/>
      <c r="AM582" s="204"/>
      <c r="AN582" s="204"/>
      <c r="AO582" s="228"/>
      <c r="AP582" s="228"/>
      <c r="AQ582" s="228"/>
      <c r="AR582" s="228"/>
      <c r="AS582" s="228"/>
      <c r="AT582" s="228"/>
      <c r="AU582" s="228"/>
      <c r="AV582" s="228"/>
      <c r="AW582" s="239"/>
      <c r="AX582" s="240"/>
      <c r="AY582" s="0"/>
      <c r="AZ582" s="230"/>
      <c r="BA582" s="230"/>
      <c r="BB582" s="0"/>
      <c r="BC582" s="0"/>
      <c r="BD582" s="0"/>
      <c r="BE582" s="0"/>
      <c r="BF582" s="0"/>
      <c r="BG582" s="0"/>
      <c r="BH582" s="0"/>
      <c r="BI582" s="0"/>
      <c r="BJ582" s="0"/>
    </row>
    <row r="583" s="120" customFormat="true" ht="12.75" hidden="false" customHeight="false" outlineLevel="0" collapsed="false">
      <c r="C583" s="230"/>
      <c r="L583" s="160"/>
      <c r="N583" s="146"/>
      <c r="P583" s="0"/>
      <c r="Q583" s="0"/>
      <c r="AK583" s="204"/>
      <c r="AL583" s="204"/>
      <c r="AM583" s="204"/>
      <c r="AN583" s="204"/>
      <c r="AO583" s="228"/>
      <c r="AP583" s="228"/>
      <c r="AQ583" s="228"/>
      <c r="AR583" s="228"/>
      <c r="AS583" s="228"/>
      <c r="AT583" s="228"/>
      <c r="AU583" s="228"/>
      <c r="AV583" s="228"/>
      <c r="AW583" s="239"/>
      <c r="AX583" s="240"/>
      <c r="AY583" s="0"/>
      <c r="AZ583" s="230"/>
      <c r="BA583" s="230"/>
      <c r="BB583" s="0"/>
      <c r="BC583" s="0"/>
      <c r="BD583" s="0"/>
      <c r="BE583" s="0"/>
      <c r="BF583" s="0"/>
      <c r="BG583" s="0"/>
      <c r="BH583" s="0"/>
      <c r="BI583" s="0"/>
      <c r="BJ583" s="0"/>
    </row>
    <row r="584" s="120" customFormat="true" ht="12.75" hidden="false" customHeight="false" outlineLevel="0" collapsed="false">
      <c r="C584" s="230"/>
      <c r="L584" s="160"/>
      <c r="N584" s="146"/>
      <c r="P584" s="0"/>
      <c r="Q584" s="0"/>
      <c r="AK584" s="204"/>
      <c r="AL584" s="204"/>
      <c r="AM584" s="204"/>
      <c r="AN584" s="204"/>
      <c r="AO584" s="228"/>
      <c r="AP584" s="228"/>
      <c r="AQ584" s="228"/>
      <c r="AR584" s="228"/>
      <c r="AS584" s="228"/>
      <c r="AT584" s="228"/>
      <c r="AU584" s="228"/>
      <c r="AV584" s="228"/>
      <c r="AW584" s="239"/>
      <c r="AX584" s="240"/>
      <c r="AY584" s="0"/>
      <c r="AZ584" s="230"/>
      <c r="BA584" s="230"/>
      <c r="BB584" s="0"/>
      <c r="BC584" s="0"/>
      <c r="BD584" s="0"/>
      <c r="BE584" s="0"/>
      <c r="BF584" s="0"/>
      <c r="BG584" s="0"/>
      <c r="BH584" s="0"/>
      <c r="BI584" s="0"/>
      <c r="BJ584" s="0"/>
    </row>
    <row r="585" s="120" customFormat="true" ht="12.75" hidden="false" customHeight="false" outlineLevel="0" collapsed="false">
      <c r="C585" s="230"/>
      <c r="L585" s="160"/>
      <c r="N585" s="146"/>
      <c r="P585" s="0"/>
      <c r="Q585" s="0"/>
      <c r="AK585" s="204"/>
      <c r="AL585" s="204"/>
      <c r="AM585" s="204"/>
      <c r="AN585" s="204"/>
      <c r="AO585" s="228"/>
      <c r="AP585" s="228"/>
      <c r="AQ585" s="228"/>
      <c r="AR585" s="228"/>
      <c r="AS585" s="228"/>
      <c r="AT585" s="228"/>
      <c r="AU585" s="228"/>
      <c r="AV585" s="228"/>
      <c r="AW585" s="239"/>
      <c r="AX585" s="240"/>
      <c r="AY585" s="0"/>
      <c r="AZ585" s="230"/>
      <c r="BA585" s="230"/>
      <c r="BB585" s="0"/>
      <c r="BC585" s="0"/>
      <c r="BD585" s="0"/>
      <c r="BE585" s="0"/>
      <c r="BF585" s="0"/>
      <c r="BG585" s="0"/>
      <c r="BH585" s="0"/>
      <c r="BI585" s="0"/>
      <c r="BJ585" s="0"/>
    </row>
    <row r="586" s="120" customFormat="true" ht="12.75" hidden="false" customHeight="false" outlineLevel="0" collapsed="false">
      <c r="C586" s="230"/>
      <c r="L586" s="160"/>
      <c r="N586" s="146"/>
      <c r="P586" s="0"/>
      <c r="Q586" s="0"/>
      <c r="AK586" s="204"/>
      <c r="AL586" s="204"/>
      <c r="AM586" s="204"/>
      <c r="AN586" s="204"/>
      <c r="AO586" s="228"/>
      <c r="AP586" s="228"/>
      <c r="AQ586" s="228"/>
      <c r="AR586" s="228"/>
      <c r="AS586" s="228"/>
      <c r="AT586" s="228"/>
      <c r="AU586" s="228"/>
      <c r="AV586" s="228"/>
      <c r="AW586" s="239"/>
      <c r="AX586" s="240"/>
      <c r="AY586" s="0"/>
      <c r="AZ586" s="230"/>
      <c r="BA586" s="230"/>
      <c r="BB586" s="0"/>
      <c r="BC586" s="0"/>
      <c r="BD586" s="0"/>
      <c r="BE586" s="0"/>
      <c r="BF586" s="0"/>
      <c r="BG586" s="0"/>
      <c r="BH586" s="0"/>
      <c r="BI586" s="0"/>
      <c r="BJ586" s="0"/>
    </row>
    <row r="587" s="120" customFormat="true" ht="12.75" hidden="false" customHeight="false" outlineLevel="0" collapsed="false">
      <c r="C587" s="230"/>
      <c r="L587" s="160"/>
      <c r="N587" s="146"/>
      <c r="P587" s="0"/>
      <c r="Q587" s="0"/>
      <c r="AK587" s="204"/>
      <c r="AL587" s="204"/>
      <c r="AM587" s="204"/>
      <c r="AN587" s="204"/>
      <c r="AO587" s="228"/>
      <c r="AP587" s="228"/>
      <c r="AQ587" s="228"/>
      <c r="AR587" s="228"/>
      <c r="AS587" s="228"/>
      <c r="AT587" s="228"/>
      <c r="AU587" s="228"/>
      <c r="AV587" s="228"/>
      <c r="AW587" s="239"/>
      <c r="AX587" s="240"/>
      <c r="AY587" s="0"/>
      <c r="AZ587" s="230"/>
      <c r="BA587" s="230"/>
      <c r="BB587" s="0"/>
      <c r="BC587" s="0"/>
      <c r="BD587" s="0"/>
      <c r="BE587" s="0"/>
      <c r="BF587" s="0"/>
      <c r="BG587" s="0"/>
      <c r="BH587" s="0"/>
      <c r="BI587" s="0"/>
      <c r="BJ587" s="0"/>
    </row>
    <row r="588" s="120" customFormat="true" ht="12.75" hidden="false" customHeight="false" outlineLevel="0" collapsed="false">
      <c r="C588" s="230"/>
      <c r="L588" s="160"/>
      <c r="N588" s="146"/>
      <c r="P588" s="0"/>
      <c r="Q588" s="0"/>
      <c r="AK588" s="204"/>
      <c r="AL588" s="204"/>
      <c r="AM588" s="204"/>
      <c r="AN588" s="204"/>
      <c r="AO588" s="228"/>
      <c r="AP588" s="228"/>
      <c r="AQ588" s="228"/>
      <c r="AR588" s="228"/>
      <c r="AS588" s="228"/>
      <c r="AT588" s="228"/>
      <c r="AU588" s="228"/>
      <c r="AV588" s="228"/>
      <c r="AW588" s="239"/>
      <c r="AX588" s="240"/>
      <c r="AY588" s="0"/>
      <c r="AZ588" s="230"/>
      <c r="BA588" s="230"/>
      <c r="BB588" s="0"/>
      <c r="BC588" s="0"/>
      <c r="BD588" s="0"/>
      <c r="BE588" s="0"/>
      <c r="BF588" s="0"/>
      <c r="BG588" s="0"/>
      <c r="BH588" s="0"/>
      <c r="BI588" s="0"/>
      <c r="BJ588" s="0"/>
    </row>
    <row r="589" s="120" customFormat="true" ht="12.75" hidden="false" customHeight="false" outlineLevel="0" collapsed="false">
      <c r="C589" s="230"/>
      <c r="L589" s="160"/>
      <c r="N589" s="146"/>
      <c r="P589" s="0"/>
      <c r="Q589" s="0"/>
      <c r="AK589" s="204"/>
      <c r="AL589" s="204"/>
      <c r="AM589" s="204"/>
      <c r="AN589" s="204"/>
      <c r="AO589" s="228"/>
      <c r="AP589" s="228"/>
      <c r="AQ589" s="228"/>
      <c r="AR589" s="228"/>
      <c r="AS589" s="228"/>
      <c r="AT589" s="228"/>
      <c r="AU589" s="228"/>
      <c r="AV589" s="228"/>
      <c r="AW589" s="239"/>
      <c r="AX589" s="240"/>
      <c r="AY589" s="0"/>
      <c r="AZ589" s="230"/>
      <c r="BA589" s="230"/>
      <c r="BB589" s="0"/>
      <c r="BC589" s="0"/>
      <c r="BD589" s="0"/>
      <c r="BE589" s="0"/>
      <c r="BF589" s="0"/>
      <c r="BG589" s="0"/>
      <c r="BH589" s="0"/>
      <c r="BI589" s="0"/>
      <c r="BJ589" s="0"/>
    </row>
    <row r="590" s="120" customFormat="true" ht="12.75" hidden="false" customHeight="false" outlineLevel="0" collapsed="false">
      <c r="C590" s="230"/>
      <c r="L590" s="160"/>
      <c r="N590" s="146"/>
      <c r="P590" s="0"/>
      <c r="Q590" s="0"/>
      <c r="AK590" s="204"/>
      <c r="AL590" s="204"/>
      <c r="AM590" s="204"/>
      <c r="AN590" s="204"/>
      <c r="AO590" s="228"/>
      <c r="AP590" s="228"/>
      <c r="AQ590" s="228"/>
      <c r="AR590" s="228"/>
      <c r="AS590" s="228"/>
      <c r="AT590" s="228"/>
      <c r="AU590" s="228"/>
      <c r="AV590" s="228"/>
      <c r="AW590" s="239"/>
      <c r="AX590" s="240"/>
      <c r="AY590" s="0"/>
      <c r="AZ590" s="230"/>
      <c r="BA590" s="230"/>
      <c r="BB590" s="0"/>
      <c r="BC590" s="0"/>
      <c r="BD590" s="0"/>
      <c r="BE590" s="0"/>
      <c r="BF590" s="0"/>
      <c r="BG590" s="0"/>
      <c r="BH590" s="0"/>
      <c r="BI590" s="0"/>
      <c r="BJ590" s="0"/>
    </row>
    <row r="591" s="120" customFormat="true" ht="12.75" hidden="false" customHeight="false" outlineLevel="0" collapsed="false">
      <c r="C591" s="230"/>
      <c r="L591" s="160"/>
      <c r="N591" s="146"/>
      <c r="P591" s="0"/>
      <c r="Q591" s="0"/>
      <c r="AK591" s="204"/>
      <c r="AL591" s="204"/>
      <c r="AM591" s="204"/>
      <c r="AN591" s="204"/>
      <c r="AO591" s="228"/>
      <c r="AP591" s="228"/>
      <c r="AQ591" s="228"/>
      <c r="AR591" s="228"/>
      <c r="AS591" s="228"/>
      <c r="AT591" s="228"/>
      <c r="AU591" s="228"/>
      <c r="AV591" s="228"/>
      <c r="AW591" s="239"/>
      <c r="AX591" s="240"/>
      <c r="AY591" s="0"/>
      <c r="AZ591" s="230"/>
      <c r="BA591" s="230"/>
      <c r="BB591" s="0"/>
      <c r="BC591" s="0"/>
      <c r="BD591" s="0"/>
      <c r="BE591" s="0"/>
      <c r="BF591" s="0"/>
      <c r="BG591" s="0"/>
      <c r="BH591" s="0"/>
      <c r="BI591" s="0"/>
      <c r="BJ591" s="0"/>
    </row>
    <row r="592" s="120" customFormat="true" ht="12.75" hidden="false" customHeight="false" outlineLevel="0" collapsed="false">
      <c r="C592" s="230"/>
      <c r="L592" s="160"/>
      <c r="N592" s="146"/>
      <c r="P592" s="0"/>
      <c r="Q592" s="0"/>
      <c r="AK592" s="204"/>
      <c r="AL592" s="204"/>
      <c r="AM592" s="204"/>
      <c r="AN592" s="204"/>
      <c r="AO592" s="228"/>
      <c r="AP592" s="228"/>
      <c r="AQ592" s="228"/>
      <c r="AR592" s="228"/>
      <c r="AS592" s="228"/>
      <c r="AT592" s="228"/>
      <c r="AU592" s="228"/>
      <c r="AV592" s="228"/>
      <c r="AW592" s="239"/>
      <c r="AX592" s="240"/>
      <c r="AY592" s="0"/>
      <c r="AZ592" s="230"/>
      <c r="BA592" s="230"/>
      <c r="BB592" s="0"/>
      <c r="BC592" s="0"/>
      <c r="BD592" s="0"/>
      <c r="BE592" s="0"/>
      <c r="BF592" s="0"/>
      <c r="BG592" s="0"/>
      <c r="BH592" s="0"/>
      <c r="BI592" s="0"/>
      <c r="BJ592" s="0"/>
    </row>
    <row r="593" customFormat="false" ht="12.75" hidden="false" customHeight="false" outlineLevel="0" collapsed="false">
      <c r="C593" s="230"/>
      <c r="L593" s="160"/>
      <c r="N593" s="146"/>
      <c r="R593" s="120"/>
      <c r="S593" s="120"/>
      <c r="T593" s="120"/>
      <c r="U593" s="120"/>
      <c r="V593" s="120"/>
      <c r="W593" s="120"/>
      <c r="X593" s="120"/>
      <c r="Y593" s="120"/>
      <c r="Z593" s="120"/>
      <c r="AA593" s="120"/>
      <c r="AB593" s="120"/>
      <c r="AC593" s="120"/>
      <c r="AD593" s="120"/>
      <c r="AE593" s="120"/>
      <c r="AF593" s="120"/>
      <c r="AG593" s="120"/>
      <c r="AH593" s="120"/>
      <c r="AI593" s="120"/>
      <c r="AJ593" s="120"/>
      <c r="AO593" s="228"/>
      <c r="AP593" s="228"/>
      <c r="AQ593" s="228"/>
      <c r="AR593" s="228"/>
      <c r="AS593" s="228"/>
      <c r="AT593" s="228"/>
      <c r="AU593" s="228"/>
      <c r="AV593" s="228"/>
      <c r="AW593" s="239"/>
      <c r="AX593" s="240"/>
    </row>
    <row r="594" s="120" customFormat="true" ht="12.75" hidden="false" customHeight="false" outlineLevel="0" collapsed="false">
      <c r="C594" s="230"/>
      <c r="L594" s="160"/>
      <c r="N594" s="146"/>
      <c r="P594" s="0"/>
      <c r="Q594" s="0"/>
      <c r="AK594" s="204"/>
      <c r="AL594" s="204"/>
      <c r="AM594" s="204"/>
      <c r="AN594" s="204"/>
      <c r="AO594" s="228"/>
      <c r="AP594" s="228"/>
      <c r="AQ594" s="228"/>
      <c r="AR594" s="228"/>
      <c r="AS594" s="228"/>
      <c r="AT594" s="228"/>
      <c r="AU594" s="228"/>
      <c r="AV594" s="228"/>
      <c r="AW594" s="239"/>
      <c r="AX594" s="240"/>
      <c r="AY594" s="0"/>
      <c r="AZ594" s="230"/>
      <c r="BA594" s="230"/>
      <c r="BB594" s="0"/>
      <c r="BC594" s="0"/>
      <c r="BD594" s="0"/>
      <c r="BE594" s="0"/>
      <c r="BF594" s="0"/>
      <c r="BG594" s="0"/>
      <c r="BH594" s="0"/>
      <c r="BI594" s="0"/>
      <c r="BJ594" s="0"/>
    </row>
    <row r="595" s="120" customFormat="true" ht="12.75" hidden="false" customHeight="false" outlineLevel="0" collapsed="false">
      <c r="C595" s="230"/>
      <c r="L595" s="160"/>
      <c r="N595" s="146"/>
      <c r="P595" s="0"/>
      <c r="Q595" s="0"/>
      <c r="AK595" s="204"/>
      <c r="AL595" s="204"/>
      <c r="AM595" s="204"/>
      <c r="AN595" s="204"/>
      <c r="AO595" s="228"/>
      <c r="AP595" s="228"/>
      <c r="AQ595" s="228"/>
      <c r="AR595" s="228"/>
      <c r="AS595" s="228"/>
      <c r="AT595" s="228"/>
      <c r="AU595" s="228"/>
      <c r="AV595" s="228"/>
      <c r="AW595" s="239"/>
      <c r="AX595" s="240"/>
      <c r="AY595" s="0"/>
      <c r="AZ595" s="230"/>
      <c r="BA595" s="230"/>
      <c r="BB595" s="0"/>
      <c r="BC595" s="0"/>
      <c r="BD595" s="0"/>
      <c r="BE595" s="0"/>
      <c r="BF595" s="0"/>
      <c r="BG595" s="0"/>
      <c r="BH595" s="0"/>
      <c r="BI595" s="0"/>
      <c r="BJ595" s="0"/>
    </row>
    <row r="596" s="120" customFormat="true" ht="12.75" hidden="false" customHeight="false" outlineLevel="0" collapsed="false">
      <c r="C596" s="230"/>
      <c r="L596" s="160"/>
      <c r="N596" s="146"/>
      <c r="P596" s="0"/>
      <c r="Q596" s="0"/>
      <c r="AK596" s="204"/>
      <c r="AL596" s="204"/>
      <c r="AM596" s="204"/>
      <c r="AN596" s="204"/>
      <c r="AO596" s="228"/>
      <c r="AP596" s="228"/>
      <c r="AQ596" s="228"/>
      <c r="AR596" s="228"/>
      <c r="AS596" s="228"/>
      <c r="AT596" s="228"/>
      <c r="AU596" s="228"/>
      <c r="AV596" s="228"/>
      <c r="AW596" s="239"/>
      <c r="AX596" s="240"/>
      <c r="AY596" s="0"/>
      <c r="AZ596" s="230"/>
      <c r="BA596" s="230"/>
      <c r="BB596" s="0"/>
      <c r="BC596" s="0"/>
      <c r="BD596" s="0"/>
      <c r="BE596" s="0"/>
      <c r="BF596" s="0"/>
      <c r="BG596" s="0"/>
      <c r="BH596" s="0"/>
      <c r="BI596" s="0"/>
      <c r="BJ596" s="0"/>
    </row>
    <row r="597" s="120" customFormat="true" ht="12.75" hidden="false" customHeight="false" outlineLevel="0" collapsed="false">
      <c r="C597" s="230"/>
      <c r="L597" s="160"/>
      <c r="N597" s="146"/>
      <c r="P597" s="0"/>
      <c r="Q597" s="0"/>
      <c r="AK597" s="204"/>
      <c r="AL597" s="204"/>
      <c r="AM597" s="204"/>
      <c r="AN597" s="204"/>
      <c r="AO597" s="228"/>
      <c r="AP597" s="228"/>
      <c r="AQ597" s="228"/>
      <c r="AR597" s="228"/>
      <c r="AS597" s="228"/>
      <c r="AT597" s="228"/>
      <c r="AU597" s="228"/>
      <c r="AV597" s="228"/>
      <c r="AW597" s="239"/>
      <c r="AX597" s="240"/>
      <c r="AY597" s="0"/>
      <c r="AZ597" s="230"/>
      <c r="BA597" s="230"/>
      <c r="BB597" s="0"/>
      <c r="BC597" s="0"/>
      <c r="BD597" s="0"/>
      <c r="BE597" s="0"/>
      <c r="BF597" s="0"/>
      <c r="BG597" s="0"/>
      <c r="BH597" s="0"/>
      <c r="BI597" s="0"/>
      <c r="BJ597" s="0"/>
    </row>
    <row r="598" customFormat="false" ht="12.75" hidden="false" customHeight="false" outlineLevel="0" collapsed="false">
      <c r="C598" s="230"/>
      <c r="L598" s="160"/>
      <c r="N598" s="146"/>
      <c r="R598" s="120"/>
      <c r="S598" s="120"/>
      <c r="T598" s="120"/>
      <c r="U598" s="120"/>
      <c r="V598" s="120"/>
      <c r="W598" s="120"/>
      <c r="X598" s="120"/>
      <c r="Y598" s="120"/>
      <c r="Z598" s="120"/>
      <c r="AA598" s="120"/>
      <c r="AB598" s="120"/>
      <c r="AC598" s="120"/>
      <c r="AD598" s="120"/>
      <c r="AE598" s="120"/>
      <c r="AF598" s="120"/>
      <c r="AG598" s="120"/>
      <c r="AH598" s="120"/>
      <c r="AI598" s="120"/>
      <c r="AJ598" s="120"/>
      <c r="AO598" s="228"/>
      <c r="AP598" s="228"/>
      <c r="AQ598" s="228"/>
      <c r="AR598" s="228"/>
      <c r="AS598" s="228"/>
      <c r="AT598" s="228"/>
      <c r="AU598" s="228"/>
      <c r="AV598" s="228"/>
      <c r="AW598" s="239"/>
      <c r="AX598" s="240"/>
    </row>
    <row r="599" s="120" customFormat="true" ht="12.75" hidden="false" customHeight="false" outlineLevel="0" collapsed="false">
      <c r="C599" s="230"/>
      <c r="P599" s="0"/>
      <c r="Q599" s="0"/>
      <c r="AK599" s="204"/>
      <c r="AL599" s="204"/>
      <c r="AM599" s="204"/>
      <c r="AN599" s="204"/>
      <c r="AO599" s="228"/>
      <c r="AP599" s="228"/>
      <c r="AQ599" s="228"/>
      <c r="AR599" s="228"/>
      <c r="AS599" s="228"/>
      <c r="AT599" s="228"/>
      <c r="AU599" s="228"/>
      <c r="AV599" s="228"/>
      <c r="AW599" s="239"/>
      <c r="AX599" s="240"/>
      <c r="AY599" s="0"/>
      <c r="AZ599" s="230"/>
      <c r="BA599" s="230"/>
      <c r="BB599" s="0"/>
      <c r="BC599" s="0"/>
      <c r="BD599" s="0"/>
      <c r="BE599" s="0"/>
      <c r="BF599" s="0"/>
      <c r="BG599" s="0"/>
      <c r="BH599" s="0"/>
      <c r="BI599" s="0"/>
      <c r="BJ599" s="0"/>
    </row>
    <row r="600" s="120" customFormat="true" ht="12.75" hidden="false" customHeight="false" outlineLevel="0" collapsed="false">
      <c r="C600" s="230"/>
      <c r="L600" s="160"/>
      <c r="N600" s="146"/>
      <c r="P600" s="0"/>
      <c r="Q600" s="0"/>
      <c r="AK600" s="204"/>
      <c r="AL600" s="204"/>
      <c r="AM600" s="204"/>
      <c r="AN600" s="204"/>
      <c r="AO600" s="228"/>
      <c r="AP600" s="228"/>
      <c r="AQ600" s="228"/>
      <c r="AR600" s="228"/>
      <c r="AS600" s="228"/>
      <c r="AT600" s="228"/>
      <c r="AU600" s="228"/>
      <c r="AV600" s="228"/>
      <c r="AW600" s="239"/>
      <c r="AX600" s="240"/>
      <c r="AY600" s="0"/>
      <c r="AZ600" s="230"/>
      <c r="BA600" s="230"/>
      <c r="BB600" s="0"/>
      <c r="BC600" s="0"/>
      <c r="BD600" s="0"/>
      <c r="BE600" s="0"/>
      <c r="BF600" s="0"/>
      <c r="BG600" s="0"/>
      <c r="BH600" s="0"/>
      <c r="BI600" s="0"/>
      <c r="BJ600" s="0"/>
    </row>
    <row r="601" s="120" customFormat="true" ht="12.75" hidden="false" customHeight="false" outlineLevel="0" collapsed="false">
      <c r="C601" s="230"/>
      <c r="L601" s="160"/>
      <c r="N601" s="146"/>
      <c r="P601" s="0"/>
      <c r="Q601" s="0"/>
      <c r="AK601" s="204"/>
      <c r="AL601" s="204"/>
      <c r="AM601" s="204"/>
      <c r="AN601" s="204"/>
      <c r="AO601" s="228"/>
      <c r="AP601" s="228"/>
      <c r="AQ601" s="228"/>
      <c r="AR601" s="228"/>
      <c r="AS601" s="228"/>
      <c r="AT601" s="228"/>
      <c r="AU601" s="228"/>
      <c r="AV601" s="228"/>
      <c r="AW601" s="239"/>
      <c r="AX601" s="240"/>
      <c r="AY601" s="0"/>
      <c r="AZ601" s="230"/>
      <c r="BA601" s="230"/>
      <c r="BB601" s="0"/>
      <c r="BC601" s="0"/>
      <c r="BD601" s="0"/>
      <c r="BE601" s="0"/>
      <c r="BF601" s="0"/>
      <c r="BG601" s="0"/>
      <c r="BH601" s="0"/>
      <c r="BI601" s="0"/>
      <c r="BJ601" s="0"/>
    </row>
    <row r="602" s="120" customFormat="true" ht="12.75" hidden="false" customHeight="false" outlineLevel="0" collapsed="false">
      <c r="C602" s="230"/>
      <c r="L602" s="160"/>
      <c r="N602" s="146"/>
      <c r="P602" s="0"/>
      <c r="Q602" s="0"/>
      <c r="AK602" s="204"/>
      <c r="AL602" s="204"/>
      <c r="AM602" s="204"/>
      <c r="AN602" s="204"/>
      <c r="AO602" s="228"/>
      <c r="AP602" s="228"/>
      <c r="AQ602" s="228"/>
      <c r="AR602" s="228"/>
      <c r="AS602" s="228"/>
      <c r="AT602" s="228"/>
      <c r="AU602" s="228"/>
      <c r="AV602" s="228"/>
      <c r="AW602" s="239"/>
      <c r="AX602" s="240"/>
      <c r="AY602" s="0"/>
      <c r="AZ602" s="230"/>
      <c r="BA602" s="230"/>
      <c r="BB602" s="0"/>
      <c r="BC602" s="0"/>
      <c r="BD602" s="0"/>
      <c r="BE602" s="0"/>
      <c r="BF602" s="0"/>
      <c r="BG602" s="0"/>
      <c r="BH602" s="0"/>
      <c r="BI602" s="0"/>
      <c r="BJ602" s="0"/>
    </row>
    <row r="603" customFormat="false" ht="12.75" hidden="false" customHeight="false" outlineLevel="0" collapsed="false">
      <c r="C603" s="230"/>
      <c r="L603" s="160"/>
      <c r="N603" s="146"/>
      <c r="R603" s="120"/>
      <c r="S603" s="120"/>
      <c r="T603" s="120"/>
      <c r="U603" s="120"/>
      <c r="V603" s="120"/>
      <c r="W603" s="120"/>
      <c r="X603" s="120"/>
      <c r="Y603" s="120"/>
      <c r="Z603" s="120"/>
      <c r="AA603" s="120"/>
      <c r="AB603" s="120"/>
      <c r="AC603" s="120"/>
      <c r="AD603" s="120"/>
      <c r="AE603" s="120"/>
      <c r="AF603" s="120"/>
      <c r="AG603" s="120"/>
      <c r="AH603" s="120"/>
      <c r="AI603" s="120"/>
      <c r="AJ603" s="120"/>
      <c r="AO603" s="228"/>
      <c r="AP603" s="228"/>
      <c r="AQ603" s="228"/>
      <c r="AR603" s="228"/>
      <c r="AS603" s="228"/>
      <c r="AT603" s="228"/>
      <c r="AU603" s="228"/>
      <c r="AV603" s="228"/>
      <c r="AW603" s="239"/>
      <c r="AX603" s="240"/>
    </row>
    <row r="604" s="120" customFormat="true" ht="12.75" hidden="false" customHeight="false" outlineLevel="0" collapsed="false">
      <c r="C604" s="230"/>
      <c r="L604" s="160"/>
      <c r="N604" s="146"/>
      <c r="P604" s="0"/>
      <c r="Q604" s="0"/>
      <c r="AK604" s="204"/>
      <c r="AL604" s="204"/>
      <c r="AM604" s="204"/>
      <c r="AN604" s="204"/>
      <c r="AO604" s="228"/>
      <c r="AP604" s="228"/>
      <c r="AQ604" s="228"/>
      <c r="AR604" s="228"/>
      <c r="AS604" s="228"/>
      <c r="AT604" s="228"/>
      <c r="AU604" s="228"/>
      <c r="AV604" s="228"/>
      <c r="AW604" s="239"/>
      <c r="AX604" s="240"/>
      <c r="AY604" s="0"/>
      <c r="AZ604" s="230"/>
      <c r="BA604" s="230"/>
      <c r="BB604" s="0"/>
      <c r="BC604" s="0"/>
      <c r="BD604" s="0"/>
      <c r="BE604" s="0"/>
      <c r="BF604" s="0"/>
      <c r="BG604" s="0"/>
      <c r="BH604" s="0"/>
      <c r="BI604" s="0"/>
      <c r="BJ604" s="0"/>
    </row>
    <row r="605" customFormat="false" ht="12.75" hidden="false" customHeight="false" outlineLevel="0" collapsed="false">
      <c r="C605" s="230"/>
      <c r="L605" s="160"/>
      <c r="N605" s="146"/>
      <c r="R605" s="120"/>
      <c r="S605" s="120"/>
      <c r="T605" s="120"/>
      <c r="U605" s="120"/>
      <c r="V605" s="120"/>
      <c r="W605" s="120"/>
      <c r="X605" s="120"/>
      <c r="Y605" s="120"/>
      <c r="Z605" s="120"/>
      <c r="AA605" s="120"/>
      <c r="AB605" s="120"/>
      <c r="AC605" s="120"/>
      <c r="AD605" s="120"/>
      <c r="AE605" s="120"/>
      <c r="AF605" s="120"/>
      <c r="AG605" s="120"/>
      <c r="AH605" s="120"/>
      <c r="AI605" s="120"/>
      <c r="AJ605" s="120"/>
      <c r="AO605" s="228"/>
      <c r="AP605" s="228"/>
      <c r="AQ605" s="228"/>
      <c r="AR605" s="228"/>
      <c r="AS605" s="228"/>
      <c r="AT605" s="228"/>
      <c r="AU605" s="228"/>
      <c r="AV605" s="228"/>
      <c r="AW605" s="239"/>
      <c r="AX605" s="240"/>
    </row>
    <row r="606" s="120" customFormat="true" ht="12.75" hidden="false" customHeight="false" outlineLevel="0" collapsed="false">
      <c r="C606" s="230"/>
      <c r="L606" s="160"/>
      <c r="N606" s="146"/>
      <c r="P606" s="0"/>
      <c r="Q606" s="0"/>
      <c r="AK606" s="204"/>
      <c r="AL606" s="204"/>
      <c r="AM606" s="204"/>
      <c r="AN606" s="204"/>
      <c r="AO606" s="228"/>
      <c r="AP606" s="228"/>
      <c r="AQ606" s="228"/>
      <c r="AR606" s="228"/>
      <c r="AS606" s="228"/>
      <c r="AT606" s="228"/>
      <c r="AU606" s="228"/>
      <c r="AV606" s="228"/>
      <c r="AW606" s="239"/>
      <c r="AX606" s="240"/>
      <c r="AY606" s="0"/>
      <c r="AZ606" s="230"/>
      <c r="BA606" s="230"/>
      <c r="BB606" s="0"/>
      <c r="BC606" s="0"/>
      <c r="BD606" s="0"/>
      <c r="BE606" s="0"/>
      <c r="BF606" s="0"/>
      <c r="BG606" s="0"/>
      <c r="BH606" s="0"/>
      <c r="BI606" s="0"/>
      <c r="BJ606" s="0"/>
    </row>
    <row r="607" customFormat="false" ht="12.75" hidden="false" customHeight="false" outlineLevel="0" collapsed="false">
      <c r="C607" s="230"/>
      <c r="L607" s="160"/>
      <c r="N607" s="146"/>
      <c r="R607" s="120"/>
      <c r="S607" s="120"/>
      <c r="T607" s="120"/>
      <c r="U607" s="120"/>
      <c r="V607" s="120"/>
      <c r="W607" s="120"/>
      <c r="X607" s="120"/>
      <c r="Y607" s="120"/>
      <c r="Z607" s="120"/>
      <c r="AA607" s="120"/>
      <c r="AB607" s="120"/>
      <c r="AC607" s="120"/>
      <c r="AD607" s="120"/>
      <c r="AE607" s="120"/>
      <c r="AF607" s="120"/>
      <c r="AG607" s="120"/>
      <c r="AH607" s="120"/>
      <c r="AI607" s="120"/>
      <c r="AJ607" s="120"/>
      <c r="AO607" s="228"/>
      <c r="AP607" s="228"/>
      <c r="AQ607" s="228"/>
      <c r="AR607" s="228"/>
      <c r="AS607" s="228"/>
      <c r="AT607" s="228"/>
      <c r="AU607" s="228"/>
      <c r="AV607" s="228"/>
      <c r="AW607" s="239"/>
      <c r="AX607" s="240"/>
    </row>
    <row r="608" customFormat="false" ht="12.75" hidden="false" customHeight="false" outlineLevel="0" collapsed="false">
      <c r="C608" s="230"/>
      <c r="L608" s="160"/>
      <c r="N608" s="146"/>
      <c r="R608" s="120"/>
      <c r="S608" s="120"/>
      <c r="T608" s="120"/>
      <c r="U608" s="120"/>
      <c r="V608" s="120"/>
      <c r="W608" s="120"/>
      <c r="X608" s="120"/>
      <c r="Y608" s="120"/>
      <c r="Z608" s="120"/>
      <c r="AA608" s="120"/>
      <c r="AB608" s="120"/>
      <c r="AC608" s="120"/>
      <c r="AD608" s="120"/>
      <c r="AE608" s="120"/>
      <c r="AF608" s="120"/>
      <c r="AG608" s="120"/>
      <c r="AH608" s="120"/>
      <c r="AI608" s="120"/>
      <c r="AJ608" s="120"/>
      <c r="AO608" s="228"/>
      <c r="AP608" s="228"/>
      <c r="AQ608" s="228"/>
      <c r="AR608" s="228"/>
      <c r="AS608" s="228"/>
      <c r="AT608" s="228"/>
      <c r="AU608" s="228"/>
      <c r="AV608" s="228"/>
      <c r="AW608" s="239"/>
      <c r="AX608" s="240"/>
    </row>
    <row r="609" s="120" customFormat="true" ht="12.75" hidden="false" customHeight="false" outlineLevel="0" collapsed="false">
      <c r="C609" s="230"/>
      <c r="P609" s="0"/>
      <c r="Q609" s="0"/>
      <c r="AK609" s="204"/>
      <c r="AL609" s="204"/>
      <c r="AM609" s="204"/>
      <c r="AN609" s="204"/>
      <c r="AO609" s="228"/>
      <c r="AP609" s="228"/>
      <c r="AQ609" s="228"/>
      <c r="AR609" s="228"/>
      <c r="AS609" s="228"/>
      <c r="AT609" s="228"/>
      <c r="AU609" s="228"/>
      <c r="AV609" s="228"/>
      <c r="AW609" s="239"/>
      <c r="AX609" s="240"/>
      <c r="AY609" s="0"/>
      <c r="AZ609" s="230"/>
      <c r="BA609" s="230"/>
      <c r="BB609" s="0"/>
      <c r="BC609" s="0"/>
      <c r="BD609" s="0"/>
      <c r="BE609" s="0"/>
      <c r="BF609" s="0"/>
      <c r="BG609" s="0"/>
      <c r="BH609" s="0"/>
      <c r="BI609" s="0"/>
      <c r="BJ609" s="0"/>
    </row>
    <row r="610" customFormat="false" ht="12.75" hidden="false" customHeight="false" outlineLevel="0" collapsed="false">
      <c r="C610" s="230"/>
      <c r="L610" s="160"/>
      <c r="N610" s="146"/>
      <c r="R610" s="120"/>
      <c r="S610" s="120"/>
      <c r="T610" s="120"/>
      <c r="U610" s="120"/>
      <c r="V610" s="120"/>
      <c r="W610" s="120"/>
      <c r="X610" s="120"/>
      <c r="Y610" s="120"/>
      <c r="Z610" s="120"/>
      <c r="AA610" s="120"/>
      <c r="AB610" s="120"/>
      <c r="AC610" s="120"/>
      <c r="AD610" s="120"/>
      <c r="AE610" s="120"/>
      <c r="AF610" s="120"/>
      <c r="AG610" s="120"/>
      <c r="AH610" s="120"/>
      <c r="AI610" s="120"/>
      <c r="AJ610" s="120"/>
      <c r="AO610" s="228"/>
      <c r="AP610" s="228"/>
      <c r="AQ610" s="228"/>
      <c r="AR610" s="228"/>
      <c r="AS610" s="228"/>
      <c r="AT610" s="228"/>
      <c r="AU610" s="228"/>
      <c r="AV610" s="228"/>
      <c r="AW610" s="239"/>
      <c r="AX610" s="240"/>
    </row>
    <row r="611" s="120" customFormat="true" ht="12.75" hidden="false" customHeight="false" outlineLevel="0" collapsed="false">
      <c r="C611" s="230"/>
      <c r="L611" s="160"/>
      <c r="N611" s="146"/>
      <c r="P611" s="0"/>
      <c r="Q611" s="0"/>
      <c r="AK611" s="204"/>
      <c r="AL611" s="204"/>
      <c r="AM611" s="204"/>
      <c r="AN611" s="204"/>
      <c r="AO611" s="228"/>
      <c r="AP611" s="228"/>
      <c r="AQ611" s="228"/>
      <c r="AR611" s="228"/>
      <c r="AS611" s="228"/>
      <c r="AT611" s="228"/>
      <c r="AU611" s="228"/>
      <c r="AV611" s="228"/>
      <c r="AW611" s="239"/>
      <c r="AX611" s="240"/>
      <c r="AY611" s="0"/>
      <c r="AZ611" s="230"/>
      <c r="BA611" s="230"/>
      <c r="BB611" s="0"/>
      <c r="BC611" s="0"/>
      <c r="BD611" s="0"/>
      <c r="BE611" s="0"/>
      <c r="BF611" s="0"/>
      <c r="BG611" s="0"/>
      <c r="BH611" s="0"/>
      <c r="BI611" s="0"/>
      <c r="BJ611" s="0"/>
    </row>
    <row r="612" customFormat="false" ht="12.75" hidden="false" customHeight="false" outlineLevel="0" collapsed="false">
      <c r="C612" s="230"/>
      <c r="L612" s="160"/>
      <c r="N612" s="146"/>
      <c r="R612" s="120"/>
      <c r="S612" s="120"/>
      <c r="T612" s="120"/>
      <c r="U612" s="120"/>
      <c r="V612" s="120"/>
      <c r="W612" s="120"/>
      <c r="X612" s="120"/>
      <c r="Y612" s="120"/>
      <c r="Z612" s="120"/>
      <c r="AA612" s="120"/>
      <c r="AB612" s="120"/>
      <c r="AC612" s="120"/>
      <c r="AD612" s="120"/>
      <c r="AE612" s="120"/>
      <c r="AF612" s="120"/>
      <c r="AG612" s="120"/>
      <c r="AH612" s="120"/>
      <c r="AI612" s="120"/>
      <c r="AJ612" s="120"/>
      <c r="AO612" s="228"/>
      <c r="AP612" s="228"/>
      <c r="AQ612" s="228"/>
      <c r="AR612" s="228"/>
      <c r="AS612" s="228"/>
      <c r="AT612" s="228"/>
      <c r="AU612" s="228"/>
      <c r="AV612" s="228"/>
      <c r="AW612" s="239"/>
      <c r="AX612" s="240"/>
    </row>
    <row r="613" customFormat="false" ht="12.75" hidden="false" customHeight="false" outlineLevel="0" collapsed="false">
      <c r="C613" s="230"/>
      <c r="L613" s="160"/>
      <c r="N613" s="146"/>
      <c r="R613" s="120"/>
      <c r="S613" s="120"/>
      <c r="T613" s="120"/>
      <c r="U613" s="120"/>
      <c r="V613" s="120"/>
      <c r="W613" s="120"/>
      <c r="X613" s="120"/>
      <c r="Y613" s="120"/>
      <c r="Z613" s="120"/>
      <c r="AA613" s="120"/>
      <c r="AB613" s="120"/>
      <c r="AC613" s="120"/>
      <c r="AD613" s="120"/>
      <c r="AE613" s="120"/>
      <c r="AF613" s="120"/>
      <c r="AG613" s="120"/>
      <c r="AH613" s="120"/>
      <c r="AI613" s="120"/>
      <c r="AJ613" s="120"/>
      <c r="AO613" s="228"/>
      <c r="AP613" s="228"/>
      <c r="AQ613" s="228"/>
      <c r="AR613" s="228"/>
      <c r="AS613" s="228"/>
      <c r="AT613" s="228"/>
      <c r="AU613" s="228"/>
      <c r="AV613" s="228"/>
      <c r="AW613" s="239"/>
      <c r="AX613" s="240"/>
    </row>
    <row r="614" s="120" customFormat="true" ht="12.75" hidden="false" customHeight="false" outlineLevel="0" collapsed="false">
      <c r="C614" s="230"/>
      <c r="L614" s="160"/>
      <c r="N614" s="146"/>
      <c r="P614" s="0"/>
      <c r="Q614" s="0"/>
      <c r="AK614" s="204"/>
      <c r="AL614" s="204"/>
      <c r="AM614" s="204"/>
      <c r="AN614" s="204"/>
      <c r="AO614" s="228"/>
      <c r="AP614" s="228"/>
      <c r="AQ614" s="228"/>
      <c r="AR614" s="228"/>
      <c r="AS614" s="228"/>
      <c r="AT614" s="228"/>
      <c r="AU614" s="228"/>
      <c r="AV614" s="228"/>
      <c r="AW614" s="239"/>
      <c r="AX614" s="240"/>
      <c r="AY614" s="0"/>
      <c r="AZ614" s="230"/>
      <c r="BA614" s="230"/>
      <c r="BB614" s="0"/>
      <c r="BC614" s="0"/>
      <c r="BD614" s="0"/>
      <c r="BE614" s="0"/>
      <c r="BF614" s="0"/>
      <c r="BG614" s="0"/>
      <c r="BH614" s="0"/>
      <c r="BI614" s="0"/>
      <c r="BJ614" s="0"/>
    </row>
    <row r="615" customFormat="false" ht="12.75" hidden="false" customHeight="false" outlineLevel="0" collapsed="false">
      <c r="C615" s="230"/>
      <c r="L615" s="160"/>
      <c r="N615" s="146"/>
      <c r="R615" s="120"/>
      <c r="S615" s="120"/>
      <c r="T615" s="120"/>
      <c r="U615" s="120"/>
      <c r="V615" s="120"/>
      <c r="W615" s="120"/>
      <c r="X615" s="120"/>
      <c r="Y615" s="120"/>
      <c r="Z615" s="120"/>
      <c r="AA615" s="120"/>
      <c r="AB615" s="120"/>
      <c r="AC615" s="120"/>
      <c r="AD615" s="120"/>
      <c r="AE615" s="120"/>
      <c r="AF615" s="120"/>
      <c r="AG615" s="120"/>
      <c r="AH615" s="120"/>
      <c r="AI615" s="120"/>
      <c r="AJ615" s="120"/>
      <c r="AO615" s="228"/>
      <c r="AP615" s="228"/>
      <c r="AQ615" s="228"/>
      <c r="AR615" s="228"/>
      <c r="AS615" s="228"/>
      <c r="AT615" s="228"/>
      <c r="AU615" s="228"/>
      <c r="AV615" s="228"/>
      <c r="AW615" s="239"/>
      <c r="AX615" s="240"/>
    </row>
    <row r="616" s="120" customFormat="true" ht="12.75" hidden="false" customHeight="false" outlineLevel="0" collapsed="false">
      <c r="C616" s="230"/>
      <c r="L616" s="160"/>
      <c r="N616" s="146"/>
      <c r="P616" s="0"/>
      <c r="Q616" s="0"/>
      <c r="AK616" s="204"/>
      <c r="AL616" s="204"/>
      <c r="AM616" s="204"/>
      <c r="AN616" s="204"/>
      <c r="AO616" s="228"/>
      <c r="AP616" s="228"/>
      <c r="AQ616" s="228"/>
      <c r="AR616" s="228"/>
      <c r="AS616" s="228"/>
      <c r="AT616" s="228"/>
      <c r="AU616" s="228"/>
      <c r="AV616" s="228"/>
      <c r="AW616" s="239"/>
      <c r="AX616" s="240"/>
      <c r="AY616" s="0"/>
      <c r="AZ616" s="230"/>
      <c r="BA616" s="230"/>
      <c r="BB616" s="0"/>
      <c r="BC616" s="0"/>
      <c r="BD616" s="0"/>
      <c r="BE616" s="0"/>
      <c r="BF616" s="0"/>
      <c r="BG616" s="0"/>
      <c r="BH616" s="0"/>
      <c r="BI616" s="0"/>
      <c r="BJ616" s="0"/>
    </row>
    <row r="617" customFormat="false" ht="12.75" hidden="false" customHeight="false" outlineLevel="0" collapsed="false">
      <c r="C617" s="230"/>
      <c r="L617" s="160"/>
      <c r="N617" s="146"/>
      <c r="R617" s="120"/>
      <c r="S617" s="120"/>
      <c r="T617" s="120"/>
      <c r="U617" s="120"/>
      <c r="V617" s="120"/>
      <c r="W617" s="120"/>
      <c r="X617" s="120"/>
      <c r="Y617" s="120"/>
      <c r="Z617" s="120"/>
      <c r="AA617" s="120"/>
      <c r="AB617" s="120"/>
      <c r="AC617" s="120"/>
      <c r="AD617" s="120"/>
      <c r="AE617" s="120"/>
      <c r="AF617" s="120"/>
      <c r="AG617" s="120"/>
      <c r="AH617" s="120"/>
      <c r="AI617" s="120"/>
      <c r="AJ617" s="120"/>
      <c r="AO617" s="228"/>
      <c r="AP617" s="228"/>
      <c r="AQ617" s="228"/>
      <c r="AR617" s="228"/>
      <c r="AS617" s="228"/>
      <c r="AT617" s="228"/>
      <c r="AU617" s="228"/>
      <c r="AV617" s="228"/>
      <c r="AW617" s="239"/>
      <c r="AX617" s="240"/>
    </row>
    <row r="618" customFormat="false" ht="12.75" hidden="false" customHeight="false" outlineLevel="0" collapsed="false">
      <c r="C618" s="230"/>
      <c r="L618" s="160"/>
      <c r="N618" s="146"/>
      <c r="R618" s="120"/>
      <c r="S618" s="120"/>
      <c r="T618" s="120"/>
      <c r="U618" s="120"/>
      <c r="V618" s="120"/>
      <c r="W618" s="120"/>
      <c r="X618" s="120"/>
      <c r="Y618" s="120"/>
      <c r="Z618" s="120"/>
      <c r="AA618" s="120"/>
      <c r="AB618" s="120"/>
      <c r="AC618" s="120"/>
      <c r="AD618" s="120"/>
      <c r="AE618" s="120"/>
      <c r="AF618" s="120"/>
      <c r="AG618" s="120"/>
      <c r="AH618" s="120"/>
      <c r="AI618" s="120"/>
      <c r="AJ618" s="120"/>
      <c r="AO618" s="228"/>
      <c r="AP618" s="228"/>
      <c r="AQ618" s="228"/>
      <c r="AR618" s="228"/>
      <c r="AS618" s="228"/>
      <c r="AT618" s="228"/>
      <c r="AU618" s="228"/>
      <c r="AV618" s="228"/>
      <c r="AW618" s="239"/>
      <c r="AX618" s="240"/>
    </row>
    <row r="619" customFormat="false" ht="12.75" hidden="false" customHeight="false" outlineLevel="0" collapsed="false">
      <c r="C619" s="230"/>
      <c r="L619" s="160"/>
      <c r="N619" s="146"/>
      <c r="R619" s="120"/>
      <c r="S619" s="120"/>
      <c r="T619" s="120"/>
      <c r="U619" s="120"/>
      <c r="V619" s="120"/>
      <c r="W619" s="120"/>
      <c r="X619" s="120"/>
      <c r="Y619" s="120"/>
      <c r="Z619" s="120"/>
      <c r="AA619" s="120"/>
      <c r="AB619" s="120"/>
      <c r="AC619" s="120"/>
      <c r="AD619" s="120"/>
      <c r="AE619" s="120"/>
      <c r="AF619" s="120"/>
      <c r="AG619" s="120"/>
      <c r="AH619" s="120"/>
      <c r="AI619" s="120"/>
      <c r="AJ619" s="120"/>
      <c r="AO619" s="228"/>
      <c r="AP619" s="228"/>
      <c r="AQ619" s="228"/>
      <c r="AR619" s="228"/>
      <c r="AS619" s="228"/>
      <c r="AT619" s="228"/>
      <c r="AU619" s="228"/>
      <c r="AV619" s="228"/>
      <c r="AW619" s="239"/>
      <c r="AX619" s="240"/>
    </row>
    <row r="620" s="120" customFormat="true" ht="12.75" hidden="false" customHeight="false" outlineLevel="0" collapsed="false">
      <c r="C620" s="230"/>
      <c r="L620" s="160"/>
      <c r="N620" s="146"/>
      <c r="P620" s="0"/>
      <c r="Q620" s="0"/>
      <c r="AK620" s="204"/>
      <c r="AL620" s="204"/>
      <c r="AM620" s="204"/>
      <c r="AN620" s="204"/>
      <c r="AO620" s="228"/>
      <c r="AP620" s="228"/>
      <c r="AQ620" s="228"/>
      <c r="AR620" s="228"/>
      <c r="AS620" s="228"/>
      <c r="AT620" s="228"/>
      <c r="AU620" s="228"/>
      <c r="AV620" s="228"/>
      <c r="AW620" s="239"/>
      <c r="AX620" s="240"/>
      <c r="AY620" s="0"/>
      <c r="AZ620" s="230"/>
      <c r="BA620" s="230"/>
      <c r="BB620" s="0"/>
      <c r="BC620" s="0"/>
      <c r="BD620" s="0"/>
      <c r="BE620" s="0"/>
      <c r="BF620" s="0"/>
      <c r="BG620" s="0"/>
      <c r="BH620" s="0"/>
      <c r="BI620" s="0"/>
      <c r="BJ620" s="0"/>
    </row>
    <row r="621" customFormat="false" ht="12.75" hidden="false" customHeight="false" outlineLevel="0" collapsed="false">
      <c r="C621" s="230"/>
      <c r="L621" s="160"/>
      <c r="N621" s="146"/>
      <c r="R621" s="120"/>
      <c r="S621" s="120"/>
      <c r="T621" s="120"/>
      <c r="U621" s="120"/>
      <c r="V621" s="120"/>
      <c r="W621" s="120"/>
      <c r="X621" s="120"/>
      <c r="Y621" s="120"/>
      <c r="Z621" s="120"/>
      <c r="AA621" s="120"/>
      <c r="AB621" s="120"/>
      <c r="AC621" s="120"/>
      <c r="AD621" s="120"/>
      <c r="AE621" s="120"/>
      <c r="AF621" s="120"/>
      <c r="AG621" s="120"/>
      <c r="AH621" s="120"/>
      <c r="AI621" s="120"/>
      <c r="AJ621" s="120"/>
      <c r="AO621" s="228"/>
      <c r="AP621" s="228"/>
      <c r="AQ621" s="228"/>
      <c r="AR621" s="228"/>
      <c r="AS621" s="228"/>
      <c r="AT621" s="228"/>
      <c r="AU621" s="228"/>
      <c r="AV621" s="228"/>
      <c r="AW621" s="239"/>
      <c r="AX621" s="240"/>
    </row>
    <row r="622" s="120" customFormat="true" ht="12.75" hidden="false" customHeight="false" outlineLevel="0" collapsed="false">
      <c r="C622" s="230"/>
      <c r="L622" s="160"/>
      <c r="N622" s="146"/>
      <c r="P622" s="0"/>
      <c r="Q622" s="0"/>
      <c r="AK622" s="204"/>
      <c r="AL622" s="204"/>
      <c r="AM622" s="204"/>
      <c r="AN622" s="204"/>
      <c r="AO622" s="228"/>
      <c r="AP622" s="228"/>
      <c r="AQ622" s="228"/>
      <c r="AR622" s="228"/>
      <c r="AS622" s="228"/>
      <c r="AT622" s="228"/>
      <c r="AU622" s="228"/>
      <c r="AV622" s="228"/>
      <c r="AW622" s="239"/>
      <c r="AX622" s="240"/>
      <c r="AY622" s="0"/>
      <c r="AZ622" s="230"/>
      <c r="BA622" s="230"/>
      <c r="BB622" s="0"/>
      <c r="BC622" s="0"/>
      <c r="BD622" s="0"/>
      <c r="BE622" s="0"/>
      <c r="BF622" s="0"/>
      <c r="BG622" s="0"/>
      <c r="BH622" s="0"/>
      <c r="BI622" s="0"/>
      <c r="BJ622" s="0"/>
    </row>
    <row r="623" s="120" customFormat="true" ht="12.75" hidden="false" customHeight="false" outlineLevel="0" collapsed="false">
      <c r="C623" s="230"/>
      <c r="L623" s="160"/>
      <c r="N623" s="146"/>
      <c r="P623" s="0"/>
      <c r="Q623" s="0"/>
      <c r="AK623" s="204"/>
      <c r="AL623" s="204"/>
      <c r="AM623" s="204"/>
      <c r="AN623" s="204"/>
      <c r="AO623" s="228"/>
      <c r="AP623" s="228"/>
      <c r="AQ623" s="228"/>
      <c r="AR623" s="228"/>
      <c r="AS623" s="228"/>
      <c r="AT623" s="228"/>
      <c r="AU623" s="228"/>
      <c r="AV623" s="228"/>
      <c r="AW623" s="239"/>
      <c r="AX623" s="240"/>
      <c r="AY623" s="0"/>
      <c r="AZ623" s="230"/>
      <c r="BA623" s="230"/>
      <c r="BB623" s="0"/>
      <c r="BC623" s="0"/>
      <c r="BD623" s="0"/>
      <c r="BE623" s="0"/>
      <c r="BF623" s="0"/>
      <c r="BG623" s="0"/>
      <c r="BH623" s="0"/>
      <c r="BI623" s="0"/>
      <c r="BJ623" s="0"/>
    </row>
    <row r="624" s="120" customFormat="true" ht="12.75" hidden="false" customHeight="false" outlineLevel="0" collapsed="false">
      <c r="C624" s="230"/>
      <c r="L624" s="160"/>
      <c r="N624" s="146"/>
      <c r="P624" s="0"/>
      <c r="Q624" s="0"/>
      <c r="AK624" s="204"/>
      <c r="AL624" s="204"/>
      <c r="AM624" s="204"/>
      <c r="AN624" s="204"/>
      <c r="AO624" s="228"/>
      <c r="AP624" s="228"/>
      <c r="AQ624" s="228"/>
      <c r="AR624" s="228"/>
      <c r="AS624" s="228"/>
      <c r="AT624" s="228"/>
      <c r="AU624" s="228"/>
      <c r="AV624" s="228"/>
      <c r="AW624" s="239"/>
      <c r="AX624" s="240"/>
      <c r="AY624" s="0"/>
      <c r="AZ624" s="230"/>
      <c r="BA624" s="230"/>
      <c r="BB624" s="0"/>
      <c r="BC624" s="0"/>
      <c r="BD624" s="0"/>
      <c r="BE624" s="0"/>
      <c r="BF624" s="0"/>
      <c r="BG624" s="0"/>
      <c r="BH624" s="0"/>
      <c r="BI624" s="0"/>
      <c r="BJ624" s="0"/>
    </row>
    <row r="625" s="120" customFormat="true" ht="12.75" hidden="false" customHeight="false" outlineLevel="0" collapsed="false">
      <c r="C625" s="230"/>
      <c r="L625" s="160"/>
      <c r="N625" s="146"/>
      <c r="P625" s="0"/>
      <c r="Q625" s="0"/>
      <c r="AK625" s="204"/>
      <c r="AL625" s="204"/>
      <c r="AM625" s="204"/>
      <c r="AN625" s="204"/>
      <c r="AO625" s="228"/>
      <c r="AP625" s="228"/>
      <c r="AQ625" s="228"/>
      <c r="AR625" s="228"/>
      <c r="AS625" s="228"/>
      <c r="AT625" s="228"/>
      <c r="AU625" s="228"/>
      <c r="AV625" s="228"/>
      <c r="AW625" s="239"/>
      <c r="AX625" s="240"/>
      <c r="AY625" s="0"/>
      <c r="AZ625" s="230"/>
      <c r="BA625" s="230"/>
      <c r="BB625" s="0"/>
      <c r="BC625" s="0"/>
      <c r="BD625" s="0"/>
      <c r="BE625" s="0"/>
      <c r="BF625" s="0"/>
      <c r="BG625" s="0"/>
      <c r="BH625" s="0"/>
      <c r="BI625" s="0"/>
      <c r="BJ625" s="0"/>
    </row>
    <row r="626" s="120" customFormat="true" ht="12.75" hidden="false" customHeight="false" outlineLevel="0" collapsed="false">
      <c r="C626" s="230"/>
      <c r="L626" s="160"/>
      <c r="N626" s="146"/>
      <c r="P626" s="0"/>
      <c r="Q626" s="0"/>
      <c r="AK626" s="204"/>
      <c r="AL626" s="204"/>
      <c r="AM626" s="204"/>
      <c r="AN626" s="204"/>
      <c r="AO626" s="228"/>
      <c r="AP626" s="228"/>
      <c r="AQ626" s="228"/>
      <c r="AR626" s="228"/>
      <c r="AS626" s="228"/>
      <c r="AT626" s="228"/>
      <c r="AU626" s="228"/>
      <c r="AV626" s="228"/>
      <c r="AW626" s="239"/>
      <c r="AX626" s="240"/>
      <c r="AY626" s="0"/>
      <c r="AZ626" s="230"/>
      <c r="BA626" s="230"/>
      <c r="BB626" s="0"/>
      <c r="BC626" s="0"/>
      <c r="BD626" s="0"/>
      <c r="BE626" s="0"/>
      <c r="BF626" s="0"/>
      <c r="BG626" s="0"/>
      <c r="BH626" s="0"/>
      <c r="BI626" s="0"/>
      <c r="BJ626" s="0"/>
    </row>
    <row r="627" s="120" customFormat="true" ht="12.75" hidden="false" customHeight="false" outlineLevel="0" collapsed="false">
      <c r="C627" s="230"/>
      <c r="L627" s="160"/>
      <c r="N627" s="146"/>
      <c r="P627" s="0"/>
      <c r="Q627" s="0"/>
      <c r="AK627" s="204"/>
      <c r="AL627" s="204"/>
      <c r="AM627" s="204"/>
      <c r="AN627" s="204"/>
      <c r="AO627" s="228"/>
      <c r="AP627" s="228"/>
      <c r="AQ627" s="228"/>
      <c r="AR627" s="228"/>
      <c r="AS627" s="228"/>
      <c r="AT627" s="228"/>
      <c r="AU627" s="228"/>
      <c r="AV627" s="228"/>
      <c r="AW627" s="239"/>
      <c r="AX627" s="240"/>
      <c r="AY627" s="0"/>
      <c r="AZ627" s="230"/>
      <c r="BA627" s="230"/>
      <c r="BB627" s="0"/>
      <c r="BC627" s="0"/>
      <c r="BD627" s="0"/>
      <c r="BE627" s="0"/>
      <c r="BF627" s="0"/>
      <c r="BG627" s="0"/>
      <c r="BH627" s="0"/>
      <c r="BI627" s="0"/>
      <c r="BJ627" s="0"/>
    </row>
    <row r="628" customFormat="false" ht="12.75" hidden="false" customHeight="false" outlineLevel="0" collapsed="false">
      <c r="C628" s="230"/>
      <c r="L628" s="160"/>
      <c r="N628" s="146"/>
      <c r="R628" s="120"/>
      <c r="S628" s="120"/>
      <c r="T628" s="120"/>
      <c r="U628" s="120"/>
      <c r="V628" s="120"/>
      <c r="W628" s="120"/>
      <c r="X628" s="120"/>
      <c r="Y628" s="120"/>
      <c r="Z628" s="120"/>
      <c r="AA628" s="120"/>
      <c r="AB628" s="120"/>
      <c r="AC628" s="120"/>
      <c r="AD628" s="120"/>
      <c r="AE628" s="120"/>
      <c r="AF628" s="120"/>
      <c r="AG628" s="120"/>
      <c r="AH628" s="120"/>
      <c r="AI628" s="120"/>
      <c r="AJ628" s="120"/>
      <c r="AO628" s="228"/>
      <c r="AP628" s="228"/>
      <c r="AQ628" s="228"/>
      <c r="AR628" s="228"/>
      <c r="AS628" s="228"/>
      <c r="AT628" s="228"/>
      <c r="AU628" s="228"/>
      <c r="AV628" s="228"/>
      <c r="AW628" s="239"/>
      <c r="AX628" s="240"/>
    </row>
    <row r="629" s="120" customFormat="true" ht="12.75" hidden="false" customHeight="false" outlineLevel="0" collapsed="false">
      <c r="C629" s="230"/>
      <c r="L629" s="160"/>
      <c r="N629" s="146"/>
      <c r="P629" s="0"/>
      <c r="Q629" s="0"/>
      <c r="AK629" s="204"/>
      <c r="AL629" s="204"/>
      <c r="AM629" s="204"/>
      <c r="AN629" s="204"/>
      <c r="AO629" s="228"/>
      <c r="AP629" s="228"/>
      <c r="AQ629" s="228"/>
      <c r="AR629" s="228"/>
      <c r="AS629" s="228"/>
      <c r="AT629" s="228"/>
      <c r="AU629" s="228"/>
      <c r="AV629" s="228"/>
      <c r="AW629" s="239"/>
      <c r="AX629" s="240"/>
      <c r="AY629" s="0"/>
      <c r="AZ629" s="230"/>
      <c r="BA629" s="230"/>
      <c r="BB629" s="0"/>
      <c r="BC629" s="0"/>
      <c r="BD629" s="0"/>
      <c r="BE629" s="0"/>
      <c r="BF629" s="0"/>
      <c r="BG629" s="0"/>
      <c r="BH629" s="0"/>
      <c r="BI629" s="0"/>
      <c r="BJ629" s="0"/>
    </row>
    <row r="630" s="120" customFormat="true" ht="12.75" hidden="false" customHeight="false" outlineLevel="0" collapsed="false">
      <c r="C630" s="230"/>
      <c r="L630" s="160"/>
      <c r="N630" s="146"/>
      <c r="P630" s="0"/>
      <c r="Q630" s="0"/>
      <c r="AK630" s="204"/>
      <c r="AL630" s="204"/>
      <c r="AM630" s="204"/>
      <c r="AN630" s="204"/>
      <c r="AO630" s="228"/>
      <c r="AP630" s="228"/>
      <c r="AQ630" s="228"/>
      <c r="AR630" s="228"/>
      <c r="AS630" s="228"/>
      <c r="AT630" s="228"/>
      <c r="AU630" s="228"/>
      <c r="AV630" s="228"/>
      <c r="AW630" s="239"/>
      <c r="AX630" s="240"/>
      <c r="AY630" s="0"/>
      <c r="AZ630" s="230"/>
      <c r="BA630" s="230"/>
      <c r="BB630" s="0"/>
      <c r="BC630" s="0"/>
      <c r="BD630" s="0"/>
      <c r="BE630" s="0"/>
      <c r="BF630" s="0"/>
      <c r="BG630" s="0"/>
      <c r="BH630" s="0"/>
      <c r="BI630" s="0"/>
      <c r="BJ630" s="0"/>
    </row>
    <row r="631" s="120" customFormat="true" ht="12.75" hidden="false" customHeight="false" outlineLevel="0" collapsed="false">
      <c r="C631" s="230"/>
      <c r="L631" s="160"/>
      <c r="N631" s="146"/>
      <c r="P631" s="0"/>
      <c r="Q631" s="0"/>
      <c r="AK631" s="204"/>
      <c r="AL631" s="204"/>
      <c r="AM631" s="204"/>
      <c r="AN631" s="204"/>
      <c r="AO631" s="228"/>
      <c r="AP631" s="228"/>
      <c r="AQ631" s="228"/>
      <c r="AR631" s="228"/>
      <c r="AS631" s="228"/>
      <c r="AT631" s="228"/>
      <c r="AU631" s="228"/>
      <c r="AV631" s="228"/>
      <c r="AW631" s="239"/>
      <c r="AX631" s="240"/>
      <c r="AY631" s="0"/>
      <c r="AZ631" s="230"/>
      <c r="BA631" s="230"/>
      <c r="BB631" s="0"/>
      <c r="BC631" s="0"/>
      <c r="BD631" s="0"/>
      <c r="BE631" s="0"/>
      <c r="BF631" s="0"/>
      <c r="BG631" s="0"/>
      <c r="BH631" s="0"/>
      <c r="BI631" s="0"/>
      <c r="BJ631" s="0"/>
    </row>
    <row r="632" s="120" customFormat="true" ht="12.75" hidden="false" customHeight="false" outlineLevel="0" collapsed="false">
      <c r="C632" s="230"/>
      <c r="L632" s="160"/>
      <c r="N632" s="146"/>
      <c r="P632" s="0"/>
      <c r="Q632" s="0"/>
      <c r="AK632" s="204"/>
      <c r="AL632" s="204"/>
      <c r="AM632" s="204"/>
      <c r="AN632" s="204"/>
      <c r="AO632" s="228"/>
      <c r="AP632" s="228"/>
      <c r="AQ632" s="228"/>
      <c r="AR632" s="228"/>
      <c r="AS632" s="228"/>
      <c r="AT632" s="228"/>
      <c r="AU632" s="228"/>
      <c r="AV632" s="228"/>
      <c r="AW632" s="239"/>
      <c r="AX632" s="240"/>
      <c r="AY632" s="0"/>
      <c r="AZ632" s="230"/>
      <c r="BA632" s="230"/>
      <c r="BB632" s="0"/>
      <c r="BC632" s="0"/>
      <c r="BD632" s="0"/>
      <c r="BE632" s="0"/>
      <c r="BF632" s="0"/>
      <c r="BG632" s="0"/>
      <c r="BH632" s="0"/>
      <c r="BI632" s="0"/>
      <c r="BJ632" s="0"/>
    </row>
    <row r="633" s="120" customFormat="true" ht="12.75" hidden="false" customHeight="false" outlineLevel="0" collapsed="false">
      <c r="C633" s="230"/>
      <c r="L633" s="160"/>
      <c r="N633" s="146"/>
      <c r="P633" s="0"/>
      <c r="Q633" s="0"/>
      <c r="AK633" s="204"/>
      <c r="AL633" s="204"/>
      <c r="AM633" s="204"/>
      <c r="AN633" s="204"/>
      <c r="AO633" s="228"/>
      <c r="AP633" s="228"/>
      <c r="AQ633" s="228"/>
      <c r="AR633" s="228"/>
      <c r="AS633" s="228"/>
      <c r="AT633" s="228"/>
      <c r="AU633" s="228"/>
      <c r="AV633" s="228"/>
      <c r="AW633" s="239"/>
      <c r="AX633" s="240"/>
      <c r="AY633" s="0"/>
      <c r="AZ633" s="230"/>
      <c r="BA633" s="230"/>
      <c r="BB633" s="0"/>
      <c r="BC633" s="0"/>
      <c r="BD633" s="0"/>
      <c r="BE633" s="0"/>
      <c r="BF633" s="0"/>
      <c r="BG633" s="0"/>
      <c r="BH633" s="0"/>
      <c r="BI633" s="0"/>
      <c r="BJ633" s="0"/>
    </row>
    <row r="634" s="120" customFormat="true" ht="12.75" hidden="false" customHeight="false" outlineLevel="0" collapsed="false">
      <c r="C634" s="230"/>
      <c r="L634" s="160"/>
      <c r="N634" s="146"/>
      <c r="P634" s="0"/>
      <c r="Q634" s="0"/>
      <c r="AK634" s="204"/>
      <c r="AL634" s="204"/>
      <c r="AM634" s="204"/>
      <c r="AN634" s="204"/>
      <c r="AO634" s="228"/>
      <c r="AP634" s="228"/>
      <c r="AQ634" s="228"/>
      <c r="AR634" s="228"/>
      <c r="AS634" s="228"/>
      <c r="AT634" s="228"/>
      <c r="AU634" s="228"/>
      <c r="AV634" s="228"/>
      <c r="AW634" s="239"/>
      <c r="AX634" s="240"/>
      <c r="AY634" s="0"/>
      <c r="AZ634" s="230"/>
      <c r="BA634" s="230"/>
      <c r="BB634" s="0"/>
      <c r="BC634" s="0"/>
      <c r="BD634" s="0"/>
      <c r="BE634" s="0"/>
      <c r="BF634" s="0"/>
      <c r="BG634" s="0"/>
      <c r="BH634" s="0"/>
      <c r="BI634" s="0"/>
      <c r="BJ634" s="0"/>
    </row>
    <row r="635" customFormat="false" ht="12.75" hidden="false" customHeight="false" outlineLevel="0" collapsed="false">
      <c r="C635" s="230"/>
      <c r="L635" s="160"/>
      <c r="N635" s="146"/>
      <c r="R635" s="120"/>
      <c r="S635" s="120"/>
      <c r="T635" s="120"/>
      <c r="U635" s="120"/>
      <c r="V635" s="120"/>
      <c r="W635" s="120"/>
      <c r="X635" s="120"/>
      <c r="Y635" s="120"/>
      <c r="Z635" s="120"/>
      <c r="AA635" s="120"/>
      <c r="AB635" s="120"/>
      <c r="AC635" s="120"/>
      <c r="AD635" s="120"/>
      <c r="AE635" s="120"/>
      <c r="AF635" s="120"/>
      <c r="AG635" s="120"/>
      <c r="AH635" s="120"/>
      <c r="AI635" s="120"/>
      <c r="AJ635" s="120"/>
      <c r="AO635" s="228"/>
      <c r="AP635" s="228"/>
      <c r="AQ635" s="228"/>
      <c r="AR635" s="228"/>
      <c r="AS635" s="228"/>
      <c r="AT635" s="228"/>
      <c r="AU635" s="228"/>
      <c r="AV635" s="228"/>
      <c r="AW635" s="239"/>
      <c r="AX635" s="240"/>
    </row>
    <row r="636" s="120" customFormat="true" ht="12.75" hidden="false" customHeight="false" outlineLevel="0" collapsed="false">
      <c r="C636" s="230"/>
      <c r="L636" s="160"/>
      <c r="N636" s="146"/>
      <c r="P636" s="0"/>
      <c r="Q636" s="0"/>
      <c r="AK636" s="204"/>
      <c r="AL636" s="204"/>
      <c r="AM636" s="204"/>
      <c r="AN636" s="204"/>
      <c r="AO636" s="228"/>
      <c r="AP636" s="228"/>
      <c r="AQ636" s="228"/>
      <c r="AR636" s="228"/>
      <c r="AS636" s="228"/>
      <c r="AT636" s="228"/>
      <c r="AU636" s="228"/>
      <c r="AV636" s="228"/>
      <c r="AW636" s="239"/>
      <c r="AX636" s="240"/>
      <c r="AY636" s="0"/>
      <c r="AZ636" s="230"/>
      <c r="BA636" s="230"/>
      <c r="BB636" s="0"/>
      <c r="BC636" s="0"/>
      <c r="BD636" s="0"/>
      <c r="BE636" s="0"/>
      <c r="BF636" s="0"/>
      <c r="BG636" s="0"/>
      <c r="BH636" s="0"/>
      <c r="BI636" s="0"/>
      <c r="BJ636" s="0"/>
    </row>
    <row r="637" s="120" customFormat="true" ht="12.75" hidden="false" customHeight="false" outlineLevel="0" collapsed="false">
      <c r="C637" s="230"/>
      <c r="L637" s="160"/>
      <c r="N637" s="146"/>
      <c r="P637" s="0"/>
      <c r="Q637" s="0"/>
      <c r="AK637" s="204"/>
      <c r="AL637" s="204"/>
      <c r="AM637" s="204"/>
      <c r="AN637" s="204"/>
      <c r="AO637" s="228"/>
      <c r="AP637" s="228"/>
      <c r="AQ637" s="228"/>
      <c r="AR637" s="228"/>
      <c r="AS637" s="228"/>
      <c r="AT637" s="228"/>
      <c r="AU637" s="228"/>
      <c r="AV637" s="228"/>
      <c r="AW637" s="239"/>
      <c r="AX637" s="240"/>
      <c r="AY637" s="0"/>
      <c r="AZ637" s="230"/>
      <c r="BA637" s="230"/>
      <c r="BB637" s="0"/>
      <c r="BC637" s="0"/>
      <c r="BD637" s="0"/>
      <c r="BE637" s="0"/>
      <c r="BF637" s="0"/>
      <c r="BG637" s="0"/>
      <c r="BH637" s="0"/>
      <c r="BI637" s="0"/>
      <c r="BJ637" s="0"/>
    </row>
    <row r="638" s="120" customFormat="true" ht="12.75" hidden="false" customHeight="false" outlineLevel="0" collapsed="false">
      <c r="C638" s="230"/>
      <c r="L638" s="160"/>
      <c r="N638" s="146"/>
      <c r="P638" s="0"/>
      <c r="Q638" s="0"/>
      <c r="AK638" s="204"/>
      <c r="AL638" s="204"/>
      <c r="AM638" s="204"/>
      <c r="AN638" s="204"/>
      <c r="AO638" s="228"/>
      <c r="AP638" s="228"/>
      <c r="AQ638" s="228"/>
      <c r="AR638" s="228"/>
      <c r="AS638" s="228"/>
      <c r="AT638" s="228"/>
      <c r="AU638" s="228"/>
      <c r="AV638" s="228"/>
      <c r="AW638" s="239"/>
      <c r="AX638" s="240"/>
      <c r="AY638" s="0"/>
      <c r="AZ638" s="230"/>
      <c r="BA638" s="230"/>
      <c r="BB638" s="0"/>
      <c r="BC638" s="0"/>
      <c r="BD638" s="0"/>
      <c r="BE638" s="0"/>
      <c r="BF638" s="0"/>
      <c r="BG638" s="0"/>
      <c r="BH638" s="0"/>
      <c r="BI638" s="0"/>
      <c r="BJ638" s="0"/>
    </row>
    <row r="639" s="120" customFormat="true" ht="12.75" hidden="false" customHeight="false" outlineLevel="0" collapsed="false">
      <c r="C639" s="230"/>
      <c r="L639" s="160"/>
      <c r="N639" s="146"/>
      <c r="P639" s="0"/>
      <c r="Q639" s="0"/>
      <c r="AK639" s="204"/>
      <c r="AL639" s="204"/>
      <c r="AM639" s="204"/>
      <c r="AN639" s="204"/>
      <c r="AO639" s="228"/>
      <c r="AP639" s="228"/>
      <c r="AQ639" s="228"/>
      <c r="AR639" s="228"/>
      <c r="AS639" s="228"/>
      <c r="AT639" s="228"/>
      <c r="AU639" s="228"/>
      <c r="AV639" s="228"/>
      <c r="AW639" s="239"/>
      <c r="AX639" s="240"/>
      <c r="AY639" s="0"/>
      <c r="AZ639" s="230"/>
      <c r="BA639" s="230"/>
      <c r="BB639" s="0"/>
      <c r="BC639" s="0"/>
      <c r="BD639" s="0"/>
      <c r="BE639" s="0"/>
      <c r="BF639" s="0"/>
      <c r="BG639" s="0"/>
      <c r="BH639" s="0"/>
      <c r="BI639" s="0"/>
      <c r="BJ639" s="0"/>
    </row>
    <row r="640" s="120" customFormat="true" ht="12.75" hidden="false" customHeight="false" outlineLevel="0" collapsed="false">
      <c r="C640" s="230"/>
      <c r="L640" s="160"/>
      <c r="N640" s="146"/>
      <c r="P640" s="0"/>
      <c r="Q640" s="0"/>
      <c r="AK640" s="204"/>
      <c r="AL640" s="204"/>
      <c r="AM640" s="204"/>
      <c r="AN640" s="204"/>
      <c r="AO640" s="228"/>
      <c r="AP640" s="228"/>
      <c r="AQ640" s="228"/>
      <c r="AR640" s="228"/>
      <c r="AS640" s="228"/>
      <c r="AT640" s="228"/>
      <c r="AU640" s="228"/>
      <c r="AV640" s="228"/>
      <c r="AW640" s="239"/>
      <c r="AX640" s="240"/>
      <c r="AY640" s="0"/>
      <c r="AZ640" s="230"/>
      <c r="BA640" s="230"/>
      <c r="BB640" s="0"/>
      <c r="BC640" s="0"/>
      <c r="BD640" s="0"/>
      <c r="BE640" s="0"/>
      <c r="BF640" s="0"/>
      <c r="BG640" s="0"/>
      <c r="BH640" s="0"/>
      <c r="BI640" s="0"/>
      <c r="BJ640" s="0"/>
    </row>
    <row r="641" s="120" customFormat="true" ht="12.75" hidden="false" customHeight="false" outlineLevel="0" collapsed="false">
      <c r="C641" s="230"/>
      <c r="L641" s="160"/>
      <c r="N641" s="146"/>
      <c r="P641" s="0"/>
      <c r="Q641" s="0"/>
      <c r="AK641" s="204"/>
      <c r="AL641" s="204"/>
      <c r="AM641" s="204"/>
      <c r="AN641" s="204"/>
      <c r="AO641" s="228"/>
      <c r="AP641" s="228"/>
      <c r="AQ641" s="228"/>
      <c r="AR641" s="228"/>
      <c r="AS641" s="228"/>
      <c r="AT641" s="228"/>
      <c r="AU641" s="228"/>
      <c r="AV641" s="228"/>
      <c r="AW641" s="239"/>
      <c r="AX641" s="240"/>
      <c r="AY641" s="0"/>
      <c r="AZ641" s="230"/>
      <c r="BA641" s="230"/>
      <c r="BB641" s="0"/>
      <c r="BC641" s="0"/>
      <c r="BD641" s="0"/>
      <c r="BE641" s="0"/>
      <c r="BF641" s="0"/>
      <c r="BG641" s="0"/>
      <c r="BH641" s="0"/>
      <c r="BI641" s="0"/>
      <c r="BJ641" s="0"/>
    </row>
    <row r="642" customFormat="false" ht="12.75" hidden="false" customHeight="false" outlineLevel="0" collapsed="false">
      <c r="C642" s="230"/>
      <c r="L642" s="160"/>
      <c r="N642" s="146"/>
      <c r="R642" s="120"/>
      <c r="S642" s="120"/>
      <c r="T642" s="120"/>
      <c r="U642" s="120"/>
      <c r="V642" s="120"/>
      <c r="W642" s="120"/>
      <c r="X642" s="120"/>
      <c r="Y642" s="120"/>
      <c r="Z642" s="120"/>
      <c r="AA642" s="120"/>
      <c r="AB642" s="120"/>
      <c r="AC642" s="120"/>
      <c r="AD642" s="120"/>
      <c r="AE642" s="120"/>
      <c r="AF642" s="120"/>
      <c r="AG642" s="120"/>
      <c r="AH642" s="120"/>
      <c r="AI642" s="120"/>
      <c r="AJ642" s="120"/>
      <c r="AO642" s="228"/>
      <c r="AP642" s="228"/>
      <c r="AQ642" s="228"/>
      <c r="AR642" s="228"/>
      <c r="AS642" s="228"/>
      <c r="AT642" s="228"/>
      <c r="AU642" s="228"/>
      <c r="AV642" s="228"/>
      <c r="AW642" s="239"/>
      <c r="AX642" s="240"/>
    </row>
    <row r="643" s="120" customFormat="true" ht="12.75" hidden="false" customHeight="false" outlineLevel="0" collapsed="false">
      <c r="C643" s="230"/>
      <c r="L643" s="160"/>
      <c r="N643" s="146"/>
      <c r="P643" s="0"/>
      <c r="Q643" s="0"/>
      <c r="AK643" s="204"/>
      <c r="AL643" s="204"/>
      <c r="AM643" s="204"/>
      <c r="AN643" s="204"/>
      <c r="AO643" s="228"/>
      <c r="AP643" s="228"/>
      <c r="AQ643" s="228"/>
      <c r="AR643" s="228"/>
      <c r="AS643" s="228"/>
      <c r="AT643" s="228"/>
      <c r="AU643" s="228"/>
      <c r="AV643" s="228"/>
      <c r="AW643" s="239"/>
      <c r="AX643" s="240"/>
      <c r="AY643" s="0"/>
      <c r="AZ643" s="230"/>
      <c r="BA643" s="230"/>
      <c r="BB643" s="0"/>
      <c r="BC643" s="0"/>
      <c r="BD643" s="0"/>
      <c r="BE643" s="0"/>
      <c r="BF643" s="0"/>
      <c r="BG643" s="0"/>
      <c r="BH643" s="0"/>
      <c r="BI643" s="0"/>
      <c r="BJ643" s="0"/>
    </row>
    <row r="644" s="120" customFormat="true" ht="12.75" hidden="false" customHeight="false" outlineLevel="0" collapsed="false">
      <c r="C644" s="230"/>
      <c r="L644" s="160"/>
      <c r="N644" s="146"/>
      <c r="P644" s="0"/>
      <c r="Q644" s="0"/>
      <c r="AK644" s="204"/>
      <c r="AL644" s="204"/>
      <c r="AM644" s="204"/>
      <c r="AN644" s="204"/>
      <c r="AO644" s="228"/>
      <c r="AP644" s="228"/>
      <c r="AQ644" s="228"/>
      <c r="AR644" s="228"/>
      <c r="AS644" s="228"/>
      <c r="AT644" s="228"/>
      <c r="AU644" s="228"/>
      <c r="AV644" s="228"/>
      <c r="AW644" s="239"/>
      <c r="AX644" s="240"/>
      <c r="AY644" s="0"/>
      <c r="AZ644" s="230"/>
      <c r="BA644" s="230"/>
      <c r="BB644" s="0"/>
      <c r="BC644" s="0"/>
      <c r="BD644" s="0"/>
      <c r="BE644" s="0"/>
      <c r="BF644" s="0"/>
      <c r="BG644" s="0"/>
      <c r="BH644" s="0"/>
      <c r="BI644" s="0"/>
      <c r="BJ644" s="0"/>
    </row>
    <row r="645" s="120" customFormat="true" ht="12.75" hidden="false" customHeight="false" outlineLevel="0" collapsed="false">
      <c r="C645" s="230"/>
      <c r="L645" s="160"/>
      <c r="N645" s="146"/>
      <c r="P645" s="0"/>
      <c r="Q645" s="0"/>
      <c r="AK645" s="204"/>
      <c r="AL645" s="204"/>
      <c r="AM645" s="204"/>
      <c r="AN645" s="204"/>
      <c r="AO645" s="228"/>
      <c r="AP645" s="228"/>
      <c r="AQ645" s="228"/>
      <c r="AR645" s="228"/>
      <c r="AS645" s="228"/>
      <c r="AT645" s="228"/>
      <c r="AU645" s="228"/>
      <c r="AV645" s="228"/>
      <c r="AW645" s="239"/>
      <c r="AX645" s="240"/>
      <c r="AY645" s="0"/>
      <c r="AZ645" s="230"/>
      <c r="BA645" s="230"/>
      <c r="BB645" s="0"/>
      <c r="BC645" s="0"/>
      <c r="BD645" s="0"/>
      <c r="BE645" s="0"/>
      <c r="BF645" s="0"/>
      <c r="BG645" s="0"/>
      <c r="BH645" s="0"/>
      <c r="BI645" s="0"/>
      <c r="BJ645" s="0"/>
    </row>
    <row r="646" s="120" customFormat="true" ht="12.75" hidden="false" customHeight="false" outlineLevel="0" collapsed="false">
      <c r="C646" s="230"/>
      <c r="L646" s="160"/>
      <c r="N646" s="146"/>
      <c r="P646" s="0"/>
      <c r="Q646" s="0"/>
      <c r="AK646" s="204"/>
      <c r="AL646" s="204"/>
      <c r="AM646" s="204"/>
      <c r="AN646" s="204"/>
      <c r="AO646" s="228"/>
      <c r="AP646" s="228"/>
      <c r="AQ646" s="228"/>
      <c r="AR646" s="228"/>
      <c r="AS646" s="228"/>
      <c r="AT646" s="228"/>
      <c r="AU646" s="228"/>
      <c r="AV646" s="228"/>
      <c r="AW646" s="239"/>
      <c r="AX646" s="240"/>
      <c r="AY646" s="0"/>
      <c r="AZ646" s="230"/>
      <c r="BA646" s="230"/>
      <c r="BB646" s="0"/>
      <c r="BC646" s="0"/>
      <c r="BD646" s="0"/>
      <c r="BE646" s="0"/>
      <c r="BF646" s="0"/>
      <c r="BG646" s="0"/>
      <c r="BH646" s="0"/>
      <c r="BI646" s="0"/>
      <c r="BJ646" s="0"/>
    </row>
    <row r="647" customFormat="false" ht="12.75" hidden="false" customHeight="false" outlineLevel="0" collapsed="false">
      <c r="C647" s="230"/>
      <c r="L647" s="160"/>
      <c r="N647" s="146"/>
      <c r="R647" s="120"/>
      <c r="S647" s="120"/>
      <c r="T647" s="120"/>
      <c r="U647" s="120"/>
      <c r="V647" s="120"/>
      <c r="W647" s="120"/>
      <c r="X647" s="120"/>
      <c r="Y647" s="120"/>
      <c r="Z647" s="120"/>
      <c r="AA647" s="120"/>
      <c r="AB647" s="120"/>
      <c r="AC647" s="120"/>
      <c r="AD647" s="120"/>
      <c r="AE647" s="120"/>
      <c r="AF647" s="120"/>
      <c r="AG647" s="120"/>
      <c r="AH647" s="120"/>
      <c r="AI647" s="120"/>
      <c r="AJ647" s="120"/>
      <c r="AO647" s="228"/>
      <c r="AP647" s="228"/>
      <c r="AQ647" s="228"/>
      <c r="AR647" s="228"/>
      <c r="AS647" s="228"/>
      <c r="AT647" s="228"/>
      <c r="AU647" s="228"/>
      <c r="AV647" s="228"/>
      <c r="AW647" s="239"/>
      <c r="AX647" s="240"/>
    </row>
    <row r="648" s="120" customFormat="true" ht="12.75" hidden="false" customHeight="false" outlineLevel="0" collapsed="false">
      <c r="C648" s="230"/>
      <c r="L648" s="160"/>
      <c r="N648" s="146"/>
      <c r="P648" s="0"/>
      <c r="Q648" s="0"/>
      <c r="AK648" s="204"/>
      <c r="AL648" s="204"/>
      <c r="AM648" s="204"/>
      <c r="AN648" s="204"/>
      <c r="AO648" s="228"/>
      <c r="AP648" s="228"/>
      <c r="AQ648" s="228"/>
      <c r="AR648" s="228"/>
      <c r="AS648" s="228"/>
      <c r="AT648" s="228"/>
      <c r="AU648" s="228"/>
      <c r="AV648" s="228"/>
      <c r="AW648" s="239"/>
      <c r="AX648" s="240"/>
      <c r="AY648" s="0"/>
      <c r="AZ648" s="230"/>
      <c r="BA648" s="230"/>
      <c r="BB648" s="0"/>
      <c r="BC648" s="0"/>
      <c r="BD648" s="0"/>
      <c r="BE648" s="0"/>
      <c r="BF648" s="0"/>
      <c r="BG648" s="0"/>
      <c r="BH648" s="0"/>
      <c r="BI648" s="0"/>
      <c r="BJ648" s="0"/>
    </row>
    <row r="649" customFormat="false" ht="12.75" hidden="false" customHeight="false" outlineLevel="0" collapsed="false">
      <c r="C649" s="230"/>
      <c r="L649" s="160"/>
      <c r="N649" s="146"/>
      <c r="R649" s="120"/>
      <c r="S649" s="120"/>
      <c r="T649" s="120"/>
      <c r="U649" s="120"/>
      <c r="V649" s="120"/>
      <c r="W649" s="120"/>
      <c r="X649" s="120"/>
      <c r="Y649" s="120"/>
      <c r="Z649" s="120"/>
      <c r="AA649" s="120"/>
      <c r="AB649" s="120"/>
      <c r="AC649" s="120"/>
      <c r="AD649" s="120"/>
      <c r="AE649" s="120"/>
      <c r="AF649" s="120"/>
      <c r="AG649" s="120"/>
      <c r="AH649" s="120"/>
      <c r="AI649" s="120"/>
      <c r="AJ649" s="120"/>
      <c r="AO649" s="228"/>
      <c r="AP649" s="228"/>
      <c r="AQ649" s="228"/>
      <c r="AR649" s="228"/>
      <c r="AS649" s="228"/>
      <c r="AT649" s="228"/>
      <c r="AU649" s="228"/>
      <c r="AV649" s="228"/>
      <c r="AW649" s="239"/>
      <c r="AX649" s="240"/>
    </row>
    <row r="650" customFormat="false" ht="12.75" hidden="false" customHeight="false" outlineLevel="0" collapsed="false">
      <c r="C650" s="230"/>
      <c r="L650" s="160"/>
      <c r="N650" s="146"/>
      <c r="R650" s="120"/>
      <c r="S650" s="120"/>
      <c r="T650" s="120"/>
      <c r="U650" s="120"/>
      <c r="V650" s="120"/>
      <c r="W650" s="120"/>
      <c r="X650" s="120"/>
      <c r="Y650" s="120"/>
      <c r="Z650" s="120"/>
      <c r="AA650" s="120"/>
      <c r="AB650" s="120"/>
      <c r="AC650" s="120"/>
      <c r="AD650" s="120"/>
      <c r="AE650" s="120"/>
      <c r="AF650" s="120"/>
      <c r="AG650" s="120"/>
      <c r="AH650" s="120"/>
      <c r="AI650" s="120"/>
      <c r="AJ650" s="120"/>
      <c r="AO650" s="228"/>
      <c r="AP650" s="228"/>
      <c r="AQ650" s="228"/>
      <c r="AR650" s="228"/>
      <c r="AS650" s="228"/>
      <c r="AT650" s="228"/>
      <c r="AU650" s="228"/>
      <c r="AV650" s="228"/>
      <c r="AW650" s="239"/>
      <c r="AX650" s="240"/>
    </row>
    <row r="651" s="120" customFormat="true" ht="12.75" hidden="false" customHeight="false" outlineLevel="0" collapsed="false">
      <c r="C651" s="230"/>
      <c r="L651" s="160"/>
      <c r="N651" s="146"/>
      <c r="P651" s="0"/>
      <c r="Q651" s="0"/>
      <c r="AK651" s="204"/>
      <c r="AL651" s="204"/>
      <c r="AM651" s="204"/>
      <c r="AN651" s="204"/>
      <c r="AO651" s="228"/>
      <c r="AP651" s="228"/>
      <c r="AQ651" s="228"/>
      <c r="AR651" s="228"/>
      <c r="AS651" s="228"/>
      <c r="AT651" s="228"/>
      <c r="AU651" s="228"/>
      <c r="AV651" s="228"/>
      <c r="AW651" s="239"/>
      <c r="AX651" s="240"/>
      <c r="AY651" s="0"/>
      <c r="AZ651" s="230"/>
      <c r="BA651" s="230"/>
      <c r="BB651" s="0"/>
      <c r="BC651" s="0"/>
      <c r="BD651" s="0"/>
      <c r="BE651" s="0"/>
      <c r="BF651" s="0"/>
      <c r="BG651" s="0"/>
      <c r="BH651" s="0"/>
      <c r="BI651" s="0"/>
      <c r="BJ651" s="0"/>
    </row>
    <row r="652" s="120" customFormat="true" ht="12.75" hidden="false" customHeight="false" outlineLevel="0" collapsed="false">
      <c r="C652" s="230"/>
      <c r="L652" s="160"/>
      <c r="N652" s="146"/>
      <c r="P652" s="0"/>
      <c r="Q652" s="0"/>
      <c r="AK652" s="204"/>
      <c r="AL652" s="204"/>
      <c r="AM652" s="204"/>
      <c r="AN652" s="204"/>
      <c r="AO652" s="228"/>
      <c r="AP652" s="228"/>
      <c r="AQ652" s="228"/>
      <c r="AR652" s="228"/>
      <c r="AS652" s="228"/>
      <c r="AT652" s="228"/>
      <c r="AU652" s="228"/>
      <c r="AV652" s="228"/>
      <c r="AW652" s="239"/>
      <c r="AX652" s="240"/>
      <c r="AY652" s="0"/>
      <c r="AZ652" s="230"/>
      <c r="BA652" s="230"/>
      <c r="BB652" s="0"/>
      <c r="BC652" s="0"/>
      <c r="BD652" s="0"/>
      <c r="BE652" s="0"/>
      <c r="BF652" s="0"/>
      <c r="BG652" s="0"/>
      <c r="BH652" s="0"/>
      <c r="BI652" s="0"/>
      <c r="BJ652" s="0"/>
    </row>
    <row r="653" s="120" customFormat="true" ht="12.75" hidden="false" customHeight="false" outlineLevel="0" collapsed="false">
      <c r="C653" s="230"/>
      <c r="L653" s="160"/>
      <c r="N653" s="146"/>
      <c r="P653" s="0"/>
      <c r="Q653" s="0"/>
      <c r="AK653" s="204"/>
      <c r="AL653" s="204"/>
      <c r="AM653" s="204"/>
      <c r="AN653" s="204"/>
      <c r="AO653" s="228"/>
      <c r="AP653" s="228"/>
      <c r="AQ653" s="228"/>
      <c r="AR653" s="228"/>
      <c r="AS653" s="228"/>
      <c r="AT653" s="228"/>
      <c r="AU653" s="228"/>
      <c r="AV653" s="228"/>
      <c r="AW653" s="239"/>
      <c r="AX653" s="240"/>
      <c r="AY653" s="0"/>
      <c r="AZ653" s="230"/>
      <c r="BA653" s="230"/>
      <c r="BB653" s="0"/>
      <c r="BC653" s="0"/>
      <c r="BD653" s="0"/>
      <c r="BE653" s="0"/>
      <c r="BF653" s="0"/>
      <c r="BG653" s="0"/>
      <c r="BH653" s="0"/>
      <c r="BI653" s="0"/>
      <c r="BJ653" s="0"/>
    </row>
    <row r="654" s="120" customFormat="true" ht="12.75" hidden="false" customHeight="false" outlineLevel="0" collapsed="false">
      <c r="C654" s="230"/>
      <c r="L654" s="160"/>
      <c r="N654" s="146"/>
      <c r="P654" s="0"/>
      <c r="Q654" s="0"/>
      <c r="AK654" s="204"/>
      <c r="AL654" s="204"/>
      <c r="AM654" s="204"/>
      <c r="AN654" s="204"/>
      <c r="AO654" s="228"/>
      <c r="AP654" s="228"/>
      <c r="AQ654" s="228"/>
      <c r="AR654" s="228"/>
      <c r="AS654" s="228"/>
      <c r="AT654" s="228"/>
      <c r="AU654" s="228"/>
      <c r="AV654" s="228"/>
      <c r="AW654" s="239"/>
      <c r="AX654" s="240"/>
      <c r="AY654" s="0"/>
      <c r="AZ654" s="230"/>
      <c r="BA654" s="230"/>
      <c r="BB654" s="0"/>
      <c r="BC654" s="0"/>
      <c r="BD654" s="0"/>
      <c r="BE654" s="0"/>
      <c r="BF654" s="0"/>
      <c r="BG654" s="0"/>
      <c r="BH654" s="0"/>
      <c r="BI654" s="0"/>
      <c r="BJ654" s="0"/>
    </row>
    <row r="655" s="120" customFormat="true" ht="12.75" hidden="false" customHeight="false" outlineLevel="0" collapsed="false">
      <c r="C655" s="230"/>
      <c r="L655" s="160"/>
      <c r="N655" s="146"/>
      <c r="P655" s="0"/>
      <c r="Q655" s="0"/>
      <c r="AK655" s="204"/>
      <c r="AL655" s="204"/>
      <c r="AM655" s="204"/>
      <c r="AN655" s="204"/>
      <c r="AO655" s="228"/>
      <c r="AP655" s="228"/>
      <c r="AQ655" s="228"/>
      <c r="AR655" s="228"/>
      <c r="AS655" s="228"/>
      <c r="AT655" s="228"/>
      <c r="AU655" s="228"/>
      <c r="AV655" s="228"/>
      <c r="AW655" s="239"/>
      <c r="AX655" s="240"/>
      <c r="AY655" s="0"/>
      <c r="AZ655" s="230"/>
      <c r="BA655" s="230"/>
      <c r="BB655" s="0"/>
      <c r="BC655" s="0"/>
      <c r="BD655" s="0"/>
      <c r="BE655" s="0"/>
      <c r="BF655" s="0"/>
      <c r="BG655" s="0"/>
      <c r="BH655" s="0"/>
      <c r="BI655" s="0"/>
      <c r="BJ655" s="0"/>
    </row>
    <row r="656" s="120" customFormat="true" ht="12.75" hidden="false" customHeight="false" outlineLevel="0" collapsed="false">
      <c r="C656" s="230"/>
      <c r="L656" s="160"/>
      <c r="N656" s="146"/>
      <c r="P656" s="0"/>
      <c r="Q656" s="0"/>
      <c r="AK656" s="204"/>
      <c r="AL656" s="204"/>
      <c r="AM656" s="204"/>
      <c r="AN656" s="204"/>
      <c r="AO656" s="228"/>
      <c r="AP656" s="228"/>
      <c r="AQ656" s="228"/>
      <c r="AR656" s="228"/>
      <c r="AS656" s="228"/>
      <c r="AT656" s="228"/>
      <c r="AU656" s="228"/>
      <c r="AV656" s="228"/>
      <c r="AW656" s="239"/>
      <c r="AX656" s="240"/>
      <c r="AY656" s="0"/>
      <c r="AZ656" s="230"/>
      <c r="BA656" s="230"/>
      <c r="BB656" s="0"/>
      <c r="BC656" s="0"/>
      <c r="BD656" s="0"/>
      <c r="BE656" s="0"/>
      <c r="BF656" s="0"/>
      <c r="BG656" s="0"/>
      <c r="BH656" s="0"/>
      <c r="BI656" s="0"/>
      <c r="BJ656" s="0"/>
    </row>
    <row r="657" customFormat="false" ht="12.75" hidden="false" customHeight="false" outlineLevel="0" collapsed="false">
      <c r="C657" s="230"/>
      <c r="L657" s="160"/>
      <c r="N657" s="146"/>
      <c r="R657" s="120"/>
      <c r="S657" s="120"/>
      <c r="T657" s="120"/>
      <c r="U657" s="120"/>
      <c r="V657" s="120"/>
      <c r="W657" s="120"/>
      <c r="X657" s="120"/>
      <c r="Y657" s="120"/>
      <c r="Z657" s="120"/>
      <c r="AA657" s="120"/>
      <c r="AB657" s="120"/>
      <c r="AC657" s="120"/>
      <c r="AD657" s="120"/>
      <c r="AE657" s="120"/>
      <c r="AF657" s="120"/>
      <c r="AG657" s="120"/>
      <c r="AH657" s="120"/>
      <c r="AI657" s="120"/>
      <c r="AJ657" s="120"/>
      <c r="AO657" s="228"/>
      <c r="AP657" s="228"/>
      <c r="AQ657" s="228"/>
      <c r="AR657" s="228"/>
      <c r="AS657" s="228"/>
      <c r="AT657" s="228"/>
      <c r="AU657" s="228"/>
      <c r="AV657" s="228"/>
      <c r="AW657" s="239"/>
      <c r="AX657" s="240"/>
    </row>
    <row r="658" s="120" customFormat="true" ht="12.75" hidden="false" customHeight="false" outlineLevel="0" collapsed="false">
      <c r="C658" s="230"/>
      <c r="L658" s="160"/>
      <c r="N658" s="146"/>
      <c r="P658" s="0"/>
      <c r="Q658" s="0"/>
      <c r="AK658" s="204"/>
      <c r="AL658" s="204"/>
      <c r="AM658" s="204"/>
      <c r="AN658" s="204"/>
      <c r="AO658" s="228"/>
      <c r="AP658" s="228"/>
      <c r="AQ658" s="228"/>
      <c r="AR658" s="228"/>
      <c r="AS658" s="228"/>
      <c r="AT658" s="228"/>
      <c r="AU658" s="228"/>
      <c r="AV658" s="228"/>
      <c r="AW658" s="239"/>
      <c r="AX658" s="240"/>
      <c r="AY658" s="0"/>
      <c r="AZ658" s="230"/>
      <c r="BA658" s="230"/>
      <c r="BB658" s="0"/>
      <c r="BC658" s="0"/>
      <c r="BD658" s="0"/>
      <c r="BE658" s="0"/>
      <c r="BF658" s="0"/>
      <c r="BG658" s="0"/>
      <c r="BH658" s="0"/>
      <c r="BI658" s="0"/>
      <c r="BJ658" s="0"/>
    </row>
    <row r="659" s="120" customFormat="true" ht="12.75" hidden="false" customHeight="false" outlineLevel="0" collapsed="false">
      <c r="C659" s="230"/>
      <c r="L659" s="160"/>
      <c r="N659" s="146"/>
      <c r="P659" s="0"/>
      <c r="Q659" s="0"/>
      <c r="AK659" s="204"/>
      <c r="AL659" s="204"/>
      <c r="AM659" s="204"/>
      <c r="AN659" s="204"/>
      <c r="AO659" s="228"/>
      <c r="AP659" s="228"/>
      <c r="AQ659" s="228"/>
      <c r="AR659" s="228"/>
      <c r="AS659" s="228"/>
      <c r="AT659" s="228"/>
      <c r="AU659" s="228"/>
      <c r="AV659" s="228"/>
      <c r="AW659" s="239"/>
      <c r="AX659" s="240"/>
      <c r="AY659" s="0"/>
      <c r="AZ659" s="230"/>
      <c r="BA659" s="230"/>
      <c r="BB659" s="0"/>
      <c r="BC659" s="0"/>
      <c r="BD659" s="0"/>
      <c r="BE659" s="0"/>
      <c r="BF659" s="0"/>
      <c r="BG659" s="0"/>
      <c r="BH659" s="0"/>
      <c r="BI659" s="0"/>
      <c r="BJ659" s="0"/>
    </row>
    <row r="660" s="120" customFormat="true" ht="12.75" hidden="false" customHeight="false" outlineLevel="0" collapsed="false">
      <c r="C660" s="230"/>
      <c r="L660" s="160"/>
      <c r="N660" s="146"/>
      <c r="P660" s="0"/>
      <c r="Q660" s="0"/>
      <c r="AK660" s="204"/>
      <c r="AL660" s="204"/>
      <c r="AM660" s="204"/>
      <c r="AN660" s="204"/>
      <c r="AO660" s="228"/>
      <c r="AP660" s="228"/>
      <c r="AQ660" s="228"/>
      <c r="AR660" s="228"/>
      <c r="AS660" s="228"/>
      <c r="AT660" s="228"/>
      <c r="AU660" s="228"/>
      <c r="AV660" s="228"/>
      <c r="AW660" s="239"/>
      <c r="AX660" s="240"/>
      <c r="AY660" s="0"/>
      <c r="AZ660" s="230"/>
      <c r="BA660" s="230"/>
      <c r="BB660" s="0"/>
      <c r="BC660" s="0"/>
      <c r="BD660" s="0"/>
      <c r="BE660" s="0"/>
      <c r="BF660" s="0"/>
      <c r="BG660" s="0"/>
      <c r="BH660" s="0"/>
      <c r="BI660" s="0"/>
      <c r="BJ660" s="0"/>
    </row>
    <row r="661" s="120" customFormat="true" ht="12.75" hidden="false" customHeight="false" outlineLevel="0" collapsed="false">
      <c r="C661" s="230"/>
      <c r="L661" s="160"/>
      <c r="N661" s="146"/>
      <c r="P661" s="0"/>
      <c r="Q661" s="0"/>
      <c r="AK661" s="204"/>
      <c r="AL661" s="204"/>
      <c r="AM661" s="204"/>
      <c r="AN661" s="204"/>
      <c r="AO661" s="228"/>
      <c r="AP661" s="228"/>
      <c r="AQ661" s="228"/>
      <c r="AR661" s="228"/>
      <c r="AS661" s="228"/>
      <c r="AT661" s="228"/>
      <c r="AU661" s="228"/>
      <c r="AV661" s="228"/>
      <c r="AW661" s="239"/>
      <c r="AX661" s="240"/>
      <c r="AY661" s="0"/>
      <c r="AZ661" s="230"/>
      <c r="BA661" s="230"/>
      <c r="BB661" s="0"/>
      <c r="BC661" s="0"/>
      <c r="BD661" s="0"/>
      <c r="BE661" s="0"/>
      <c r="BF661" s="0"/>
      <c r="BG661" s="0"/>
      <c r="BH661" s="0"/>
      <c r="BI661" s="0"/>
      <c r="BJ661" s="0"/>
    </row>
    <row r="662" s="120" customFormat="true" ht="12.75" hidden="false" customHeight="false" outlineLevel="0" collapsed="false">
      <c r="C662" s="230"/>
      <c r="L662" s="160"/>
      <c r="N662" s="146"/>
      <c r="P662" s="0"/>
      <c r="Q662" s="0"/>
      <c r="AK662" s="204"/>
      <c r="AL662" s="204"/>
      <c r="AM662" s="204"/>
      <c r="AN662" s="204"/>
      <c r="AO662" s="228"/>
      <c r="AP662" s="228"/>
      <c r="AQ662" s="228"/>
      <c r="AR662" s="228"/>
      <c r="AS662" s="228"/>
      <c r="AT662" s="228"/>
      <c r="AU662" s="228"/>
      <c r="AV662" s="228"/>
      <c r="AW662" s="239"/>
      <c r="AX662" s="240"/>
      <c r="AY662" s="0"/>
      <c r="AZ662" s="230"/>
      <c r="BA662" s="230"/>
      <c r="BB662" s="0"/>
      <c r="BC662" s="0"/>
      <c r="BD662" s="0"/>
      <c r="BE662" s="0"/>
      <c r="BF662" s="0"/>
      <c r="BG662" s="0"/>
      <c r="BH662" s="0"/>
      <c r="BI662" s="0"/>
      <c r="BJ662" s="0"/>
    </row>
    <row r="663" s="120" customFormat="true" ht="12.75" hidden="false" customHeight="false" outlineLevel="0" collapsed="false">
      <c r="C663" s="230"/>
      <c r="L663" s="160"/>
      <c r="N663" s="146"/>
      <c r="P663" s="0"/>
      <c r="Q663" s="0"/>
      <c r="AK663" s="204"/>
      <c r="AL663" s="204"/>
      <c r="AM663" s="204"/>
      <c r="AN663" s="204"/>
      <c r="AO663" s="228"/>
      <c r="AP663" s="228"/>
      <c r="AQ663" s="228"/>
      <c r="AR663" s="228"/>
      <c r="AS663" s="228"/>
      <c r="AT663" s="228"/>
      <c r="AU663" s="228"/>
      <c r="AV663" s="228"/>
      <c r="AW663" s="239"/>
      <c r="AX663" s="240"/>
      <c r="AY663" s="0"/>
      <c r="AZ663" s="230"/>
      <c r="BA663" s="230"/>
      <c r="BB663" s="0"/>
      <c r="BC663" s="0"/>
      <c r="BD663" s="0"/>
      <c r="BE663" s="0"/>
      <c r="BF663" s="0"/>
      <c r="BG663" s="0"/>
      <c r="BH663" s="0"/>
      <c r="BI663" s="0"/>
      <c r="BJ663" s="0"/>
    </row>
    <row r="664" s="120" customFormat="true" ht="12.75" hidden="false" customHeight="false" outlineLevel="0" collapsed="false">
      <c r="C664" s="230"/>
      <c r="L664" s="160"/>
      <c r="N664" s="146"/>
      <c r="P664" s="0"/>
      <c r="Q664" s="0"/>
      <c r="AK664" s="204"/>
      <c r="AL664" s="204"/>
      <c r="AM664" s="204"/>
      <c r="AN664" s="204"/>
      <c r="AO664" s="228"/>
      <c r="AP664" s="228"/>
      <c r="AQ664" s="228"/>
      <c r="AR664" s="228"/>
      <c r="AS664" s="228"/>
      <c r="AT664" s="228"/>
      <c r="AU664" s="228"/>
      <c r="AV664" s="228"/>
      <c r="AW664" s="239"/>
      <c r="AX664" s="240"/>
      <c r="AY664" s="0"/>
      <c r="AZ664" s="230"/>
      <c r="BA664" s="230"/>
      <c r="BB664" s="0"/>
      <c r="BC664" s="0"/>
      <c r="BD664" s="0"/>
      <c r="BE664" s="0"/>
      <c r="BF664" s="0"/>
      <c r="BG664" s="0"/>
      <c r="BH664" s="0"/>
      <c r="BI664" s="0"/>
      <c r="BJ664" s="0"/>
    </row>
    <row r="665" s="120" customFormat="true" ht="12.75" hidden="false" customHeight="false" outlineLevel="0" collapsed="false">
      <c r="C665" s="230"/>
      <c r="L665" s="160"/>
      <c r="N665" s="146"/>
      <c r="P665" s="0"/>
      <c r="Q665" s="0"/>
      <c r="AK665" s="204"/>
      <c r="AL665" s="204"/>
      <c r="AM665" s="204"/>
      <c r="AN665" s="204"/>
      <c r="AO665" s="228"/>
      <c r="AP665" s="228"/>
      <c r="AQ665" s="228"/>
      <c r="AR665" s="228"/>
      <c r="AS665" s="228"/>
      <c r="AT665" s="228"/>
      <c r="AU665" s="228"/>
      <c r="AV665" s="228"/>
      <c r="AW665" s="239"/>
      <c r="AX665" s="240"/>
      <c r="AY665" s="0"/>
      <c r="AZ665" s="230"/>
      <c r="BA665" s="230"/>
      <c r="BB665" s="0"/>
      <c r="BC665" s="0"/>
      <c r="BD665" s="0"/>
      <c r="BE665" s="0"/>
      <c r="BF665" s="0"/>
      <c r="BG665" s="0"/>
      <c r="BH665" s="0"/>
      <c r="BI665" s="0"/>
      <c r="BJ665" s="0"/>
    </row>
    <row r="666" s="120" customFormat="true" ht="12.75" hidden="false" customHeight="false" outlineLevel="0" collapsed="false">
      <c r="C666" s="230"/>
      <c r="L666" s="160"/>
      <c r="N666" s="146"/>
      <c r="P666" s="0"/>
      <c r="Q666" s="0"/>
      <c r="AK666" s="204"/>
      <c r="AL666" s="204"/>
      <c r="AM666" s="204"/>
      <c r="AN666" s="204"/>
      <c r="AO666" s="228"/>
      <c r="AP666" s="228"/>
      <c r="AQ666" s="228"/>
      <c r="AR666" s="228"/>
      <c r="AS666" s="228"/>
      <c r="AT666" s="228"/>
      <c r="AU666" s="228"/>
      <c r="AV666" s="228"/>
      <c r="AW666" s="239"/>
      <c r="AX666" s="240"/>
      <c r="AY666" s="0"/>
      <c r="AZ666" s="230"/>
      <c r="BA666" s="230"/>
      <c r="BB666" s="0"/>
      <c r="BC666" s="0"/>
      <c r="BD666" s="0"/>
      <c r="BE666" s="0"/>
      <c r="BF666" s="0"/>
      <c r="BG666" s="0"/>
      <c r="BH666" s="0"/>
      <c r="BI666" s="0"/>
      <c r="BJ666" s="0"/>
    </row>
    <row r="667" s="120" customFormat="true" ht="12.75" hidden="false" customHeight="false" outlineLevel="0" collapsed="false">
      <c r="C667" s="230"/>
      <c r="L667" s="160"/>
      <c r="N667" s="146"/>
      <c r="P667" s="0"/>
      <c r="Q667" s="0"/>
      <c r="AK667" s="204"/>
      <c r="AL667" s="204"/>
      <c r="AM667" s="204"/>
      <c r="AN667" s="204"/>
      <c r="AO667" s="228"/>
      <c r="AP667" s="228"/>
      <c r="AQ667" s="228"/>
      <c r="AR667" s="228"/>
      <c r="AS667" s="228"/>
      <c r="AT667" s="228"/>
      <c r="AU667" s="228"/>
      <c r="AV667" s="228"/>
      <c r="AW667" s="239"/>
      <c r="AX667" s="240"/>
      <c r="AY667" s="0"/>
      <c r="AZ667" s="230"/>
      <c r="BA667" s="230"/>
      <c r="BB667" s="0"/>
      <c r="BC667" s="0"/>
      <c r="BD667" s="0"/>
      <c r="BE667" s="0"/>
      <c r="BF667" s="0"/>
      <c r="BG667" s="0"/>
      <c r="BH667" s="0"/>
      <c r="BI667" s="0"/>
      <c r="BJ667" s="0"/>
    </row>
    <row r="668" s="120" customFormat="true" ht="12.75" hidden="false" customHeight="false" outlineLevel="0" collapsed="false">
      <c r="C668" s="230"/>
      <c r="L668" s="160"/>
      <c r="N668" s="146"/>
      <c r="P668" s="0"/>
      <c r="Q668" s="0"/>
      <c r="AK668" s="204"/>
      <c r="AL668" s="204"/>
      <c r="AM668" s="204"/>
      <c r="AN668" s="204"/>
      <c r="AO668" s="228"/>
      <c r="AP668" s="228"/>
      <c r="AQ668" s="228"/>
      <c r="AR668" s="228"/>
      <c r="AS668" s="228"/>
      <c r="AT668" s="228"/>
      <c r="AU668" s="228"/>
      <c r="AV668" s="228"/>
      <c r="AW668" s="239"/>
      <c r="AX668" s="240"/>
      <c r="AY668" s="0"/>
      <c r="AZ668" s="230"/>
      <c r="BA668" s="230"/>
      <c r="BB668" s="0"/>
      <c r="BC668" s="0"/>
      <c r="BD668" s="0"/>
      <c r="BE668" s="0"/>
      <c r="BF668" s="0"/>
      <c r="BG668" s="0"/>
      <c r="BH668" s="0"/>
      <c r="BI668" s="0"/>
      <c r="BJ668" s="0"/>
    </row>
    <row r="669" s="120" customFormat="true" ht="12.75" hidden="false" customHeight="false" outlineLevel="0" collapsed="false">
      <c r="C669" s="230"/>
      <c r="L669" s="160"/>
      <c r="N669" s="146"/>
      <c r="P669" s="0"/>
      <c r="Q669" s="0"/>
      <c r="AK669" s="204"/>
      <c r="AL669" s="204"/>
      <c r="AM669" s="204"/>
      <c r="AN669" s="204"/>
      <c r="AO669" s="228"/>
      <c r="AP669" s="228"/>
      <c r="AQ669" s="228"/>
      <c r="AR669" s="228"/>
      <c r="AS669" s="228"/>
      <c r="AT669" s="228"/>
      <c r="AU669" s="228"/>
      <c r="AV669" s="228"/>
      <c r="AW669" s="239"/>
      <c r="AX669" s="240"/>
      <c r="AY669" s="0"/>
      <c r="AZ669" s="230"/>
      <c r="BA669" s="230"/>
      <c r="BB669" s="0"/>
      <c r="BC669" s="0"/>
      <c r="BD669" s="0"/>
      <c r="BE669" s="0"/>
      <c r="BF669" s="0"/>
      <c r="BG669" s="0"/>
      <c r="BH669" s="0"/>
      <c r="BI669" s="0"/>
      <c r="BJ669" s="0"/>
    </row>
    <row r="670" s="120" customFormat="true" ht="12.75" hidden="false" customHeight="false" outlineLevel="0" collapsed="false">
      <c r="C670" s="230"/>
      <c r="L670" s="160"/>
      <c r="N670" s="146"/>
      <c r="P670" s="0"/>
      <c r="Q670" s="0"/>
      <c r="AK670" s="204"/>
      <c r="AL670" s="204"/>
      <c r="AM670" s="204"/>
      <c r="AN670" s="204"/>
      <c r="AO670" s="228"/>
      <c r="AP670" s="228"/>
      <c r="AQ670" s="228"/>
      <c r="AR670" s="228"/>
      <c r="AS670" s="228"/>
      <c r="AT670" s="228"/>
      <c r="AU670" s="228"/>
      <c r="AV670" s="228"/>
      <c r="AW670" s="239"/>
      <c r="AX670" s="240"/>
      <c r="AY670" s="0"/>
      <c r="AZ670" s="230"/>
      <c r="BA670" s="230"/>
      <c r="BB670" s="0"/>
      <c r="BC670" s="0"/>
      <c r="BD670" s="0"/>
      <c r="BE670" s="0"/>
      <c r="BF670" s="0"/>
      <c r="BG670" s="0"/>
      <c r="BH670" s="0"/>
      <c r="BI670" s="0"/>
      <c r="BJ670" s="0"/>
    </row>
    <row r="671" s="120" customFormat="true" ht="12.75" hidden="false" customHeight="false" outlineLevel="0" collapsed="false">
      <c r="C671" s="230"/>
      <c r="L671" s="160"/>
      <c r="N671" s="146"/>
      <c r="P671" s="0"/>
      <c r="Q671" s="0"/>
      <c r="AK671" s="204"/>
      <c r="AL671" s="204"/>
      <c r="AM671" s="204"/>
      <c r="AN671" s="204"/>
      <c r="AO671" s="228"/>
      <c r="AP671" s="228"/>
      <c r="AQ671" s="228"/>
      <c r="AR671" s="228"/>
      <c r="AS671" s="228"/>
      <c r="AT671" s="228"/>
      <c r="AU671" s="228"/>
      <c r="AV671" s="228"/>
      <c r="AW671" s="239"/>
      <c r="AX671" s="240"/>
      <c r="AY671" s="0"/>
      <c r="AZ671" s="230"/>
      <c r="BA671" s="230"/>
      <c r="BB671" s="0"/>
      <c r="BC671" s="0"/>
      <c r="BD671" s="0"/>
      <c r="BE671" s="0"/>
      <c r="BF671" s="0"/>
      <c r="BG671" s="0"/>
      <c r="BH671" s="0"/>
      <c r="BI671" s="0"/>
      <c r="BJ671" s="0"/>
    </row>
    <row r="672" s="120" customFormat="true" ht="12.75" hidden="false" customHeight="false" outlineLevel="0" collapsed="false">
      <c r="C672" s="230"/>
      <c r="L672" s="160"/>
      <c r="N672" s="146"/>
      <c r="P672" s="0"/>
      <c r="Q672" s="0"/>
      <c r="AK672" s="204"/>
      <c r="AL672" s="204"/>
      <c r="AM672" s="204"/>
      <c r="AN672" s="204"/>
      <c r="AO672" s="228"/>
      <c r="AP672" s="228"/>
      <c r="AQ672" s="228"/>
      <c r="AR672" s="228"/>
      <c r="AS672" s="228"/>
      <c r="AT672" s="228"/>
      <c r="AU672" s="228"/>
      <c r="AV672" s="228"/>
      <c r="AW672" s="239"/>
      <c r="AX672" s="240"/>
      <c r="AY672" s="0"/>
      <c r="AZ672" s="230"/>
      <c r="BA672" s="230"/>
      <c r="BB672" s="0"/>
      <c r="BC672" s="0"/>
      <c r="BD672" s="0"/>
      <c r="BE672" s="0"/>
      <c r="BF672" s="0"/>
      <c r="BG672" s="0"/>
      <c r="BH672" s="0"/>
      <c r="BI672" s="0"/>
      <c r="BJ672" s="0"/>
    </row>
    <row r="673" customFormat="false" ht="12.75" hidden="false" customHeight="false" outlineLevel="0" collapsed="false">
      <c r="C673" s="230"/>
      <c r="L673" s="160"/>
      <c r="N673" s="146"/>
      <c r="R673" s="120"/>
      <c r="S673" s="120"/>
      <c r="T673" s="120"/>
      <c r="U673" s="120"/>
      <c r="V673" s="120"/>
      <c r="W673" s="120"/>
      <c r="X673" s="120"/>
      <c r="Y673" s="120"/>
      <c r="Z673" s="120"/>
      <c r="AA673" s="120"/>
      <c r="AB673" s="120"/>
      <c r="AC673" s="120"/>
      <c r="AD673" s="120"/>
      <c r="AE673" s="120"/>
      <c r="AF673" s="120"/>
      <c r="AG673" s="120"/>
      <c r="AH673" s="120"/>
      <c r="AI673" s="120"/>
      <c r="AJ673" s="120"/>
      <c r="AO673" s="228"/>
      <c r="AP673" s="228"/>
      <c r="AQ673" s="228"/>
      <c r="AR673" s="228"/>
      <c r="AS673" s="228"/>
      <c r="AT673" s="228"/>
      <c r="AU673" s="228"/>
      <c r="AV673" s="228"/>
      <c r="AW673" s="239"/>
      <c r="AX673" s="240"/>
    </row>
    <row r="674" s="120" customFormat="true" ht="12.75" hidden="false" customHeight="false" outlineLevel="0" collapsed="false">
      <c r="C674" s="230"/>
      <c r="L674" s="160"/>
      <c r="N674" s="146"/>
      <c r="P674" s="0"/>
      <c r="Q674" s="0"/>
      <c r="AK674" s="204"/>
      <c r="AL674" s="204"/>
      <c r="AM674" s="204"/>
      <c r="AN674" s="204"/>
      <c r="AO674" s="228"/>
      <c r="AP674" s="228"/>
      <c r="AQ674" s="228"/>
      <c r="AR674" s="228"/>
      <c r="AS674" s="228"/>
      <c r="AT674" s="228"/>
      <c r="AU674" s="228"/>
      <c r="AV674" s="228"/>
      <c r="AW674" s="239"/>
      <c r="AX674" s="240"/>
      <c r="AY674" s="0"/>
      <c r="AZ674" s="230"/>
      <c r="BA674" s="230"/>
      <c r="BB674" s="0"/>
      <c r="BC674" s="0"/>
      <c r="BD674" s="0"/>
      <c r="BE674" s="0"/>
      <c r="BF674" s="0"/>
      <c r="BG674" s="0"/>
      <c r="BH674" s="0"/>
      <c r="BI674" s="0"/>
      <c r="BJ674" s="0"/>
    </row>
    <row r="675" s="120" customFormat="true" ht="12.75" hidden="false" customHeight="false" outlineLevel="0" collapsed="false">
      <c r="C675" s="230"/>
      <c r="L675" s="160"/>
      <c r="N675" s="146"/>
      <c r="P675" s="0"/>
      <c r="Q675" s="0"/>
      <c r="AK675" s="204"/>
      <c r="AL675" s="204"/>
      <c r="AM675" s="204"/>
      <c r="AN675" s="204"/>
      <c r="AO675" s="228"/>
      <c r="AP675" s="228"/>
      <c r="AQ675" s="228"/>
      <c r="AR675" s="228"/>
      <c r="AS675" s="228"/>
      <c r="AT675" s="228"/>
      <c r="AU675" s="228"/>
      <c r="AV675" s="228"/>
      <c r="AW675" s="239"/>
      <c r="AX675" s="240"/>
      <c r="AY675" s="0"/>
      <c r="AZ675" s="230"/>
      <c r="BA675" s="230"/>
      <c r="BB675" s="0"/>
      <c r="BC675" s="0"/>
      <c r="BD675" s="0"/>
      <c r="BE675" s="0"/>
      <c r="BF675" s="0"/>
      <c r="BG675" s="0"/>
      <c r="BH675" s="0"/>
      <c r="BI675" s="0"/>
      <c r="BJ675" s="0"/>
    </row>
    <row r="676" s="120" customFormat="true" ht="12.75" hidden="false" customHeight="false" outlineLevel="0" collapsed="false">
      <c r="C676" s="230"/>
      <c r="L676" s="160"/>
      <c r="N676" s="146"/>
      <c r="P676" s="0"/>
      <c r="Q676" s="0"/>
      <c r="AK676" s="204"/>
      <c r="AL676" s="204"/>
      <c r="AM676" s="204"/>
      <c r="AN676" s="204"/>
      <c r="AO676" s="228"/>
      <c r="AP676" s="228"/>
      <c r="AQ676" s="228"/>
      <c r="AR676" s="228"/>
      <c r="AS676" s="228"/>
      <c r="AT676" s="228"/>
      <c r="AU676" s="228"/>
      <c r="AV676" s="228"/>
      <c r="AW676" s="239"/>
      <c r="AX676" s="240"/>
      <c r="AY676" s="0"/>
      <c r="AZ676" s="230"/>
      <c r="BA676" s="230"/>
      <c r="BB676" s="0"/>
      <c r="BC676" s="0"/>
      <c r="BD676" s="0"/>
      <c r="BE676" s="0"/>
      <c r="BF676" s="0"/>
      <c r="BG676" s="0"/>
      <c r="BH676" s="0"/>
      <c r="BI676" s="0"/>
      <c r="BJ676" s="0"/>
    </row>
    <row r="677" customFormat="false" ht="12.75" hidden="false" customHeight="false" outlineLevel="0" collapsed="false">
      <c r="C677" s="230"/>
      <c r="L677" s="160"/>
      <c r="N677" s="146"/>
      <c r="R677" s="120"/>
      <c r="S677" s="120"/>
      <c r="T677" s="120"/>
      <c r="U677" s="120"/>
      <c r="V677" s="120"/>
      <c r="W677" s="120"/>
      <c r="X677" s="120"/>
      <c r="Y677" s="120"/>
      <c r="Z677" s="120"/>
      <c r="AA677" s="120"/>
      <c r="AB677" s="120"/>
      <c r="AC677" s="120"/>
      <c r="AD677" s="120"/>
      <c r="AE677" s="120"/>
      <c r="AF677" s="120"/>
      <c r="AG677" s="120"/>
      <c r="AH677" s="120"/>
      <c r="AI677" s="120"/>
      <c r="AJ677" s="120"/>
      <c r="AO677" s="228"/>
      <c r="AP677" s="228"/>
      <c r="AQ677" s="228"/>
      <c r="AR677" s="228"/>
      <c r="AS677" s="228"/>
      <c r="AT677" s="228"/>
      <c r="AU677" s="228"/>
      <c r="AV677" s="228"/>
      <c r="AW677" s="239"/>
      <c r="AX677" s="240"/>
    </row>
    <row r="678" customFormat="false" ht="12.75" hidden="false" customHeight="false" outlineLevel="0" collapsed="false">
      <c r="C678" s="230"/>
      <c r="L678" s="160"/>
      <c r="N678" s="146"/>
      <c r="R678" s="120"/>
      <c r="S678" s="120"/>
      <c r="T678" s="120"/>
      <c r="U678" s="120"/>
      <c r="V678" s="120"/>
      <c r="W678" s="120"/>
      <c r="X678" s="120"/>
      <c r="Y678" s="120"/>
      <c r="Z678" s="120"/>
      <c r="AA678" s="120"/>
      <c r="AB678" s="120"/>
      <c r="AC678" s="120"/>
      <c r="AD678" s="120"/>
      <c r="AE678" s="120"/>
      <c r="AF678" s="120"/>
      <c r="AG678" s="120"/>
      <c r="AH678" s="120"/>
      <c r="AI678" s="120"/>
      <c r="AJ678" s="120"/>
      <c r="AO678" s="228"/>
      <c r="AP678" s="228"/>
      <c r="AQ678" s="228"/>
      <c r="AR678" s="228"/>
      <c r="AS678" s="228"/>
      <c r="AT678" s="228"/>
      <c r="AU678" s="228"/>
      <c r="AV678" s="228"/>
      <c r="AW678" s="239"/>
      <c r="AX678" s="240"/>
    </row>
    <row r="679" customFormat="false" ht="12.75" hidden="false" customHeight="false" outlineLevel="0" collapsed="false">
      <c r="C679" s="230"/>
      <c r="L679" s="160"/>
      <c r="N679" s="146"/>
      <c r="R679" s="120"/>
      <c r="S679" s="120"/>
      <c r="T679" s="120"/>
      <c r="U679" s="120"/>
      <c r="V679" s="120"/>
      <c r="W679" s="120"/>
      <c r="X679" s="120"/>
      <c r="Y679" s="120"/>
      <c r="Z679" s="120"/>
      <c r="AA679" s="120"/>
      <c r="AB679" s="120"/>
      <c r="AC679" s="120"/>
      <c r="AD679" s="120"/>
      <c r="AE679" s="120"/>
      <c r="AF679" s="120"/>
      <c r="AG679" s="120"/>
      <c r="AH679" s="120"/>
      <c r="AI679" s="120"/>
      <c r="AJ679" s="120"/>
      <c r="AO679" s="228"/>
      <c r="AP679" s="228"/>
      <c r="AQ679" s="228"/>
      <c r="AR679" s="228"/>
      <c r="AS679" s="228"/>
      <c r="AT679" s="228"/>
      <c r="AU679" s="228"/>
      <c r="AV679" s="228"/>
      <c r="AW679" s="239"/>
      <c r="AX679" s="240"/>
    </row>
    <row r="680" s="120" customFormat="true" ht="12.75" hidden="false" customHeight="false" outlineLevel="0" collapsed="false">
      <c r="C680" s="230"/>
      <c r="L680" s="160"/>
      <c r="N680" s="146"/>
      <c r="P680" s="0"/>
      <c r="Q680" s="0"/>
      <c r="AK680" s="204"/>
      <c r="AL680" s="204"/>
      <c r="AM680" s="204"/>
      <c r="AN680" s="204"/>
      <c r="AO680" s="228"/>
      <c r="AP680" s="228"/>
      <c r="AQ680" s="228"/>
      <c r="AR680" s="228"/>
      <c r="AS680" s="228"/>
      <c r="AT680" s="228"/>
      <c r="AU680" s="228"/>
      <c r="AV680" s="228"/>
      <c r="AW680" s="239"/>
      <c r="AX680" s="240"/>
      <c r="AY680" s="0"/>
      <c r="AZ680" s="230"/>
      <c r="BA680" s="230"/>
      <c r="BB680" s="0"/>
      <c r="BC680" s="0"/>
      <c r="BD680" s="0"/>
      <c r="BE680" s="0"/>
      <c r="BF680" s="0"/>
      <c r="BG680" s="0"/>
      <c r="BH680" s="0"/>
      <c r="BI680" s="0"/>
      <c r="BJ680" s="0"/>
    </row>
    <row r="681" s="120" customFormat="true" ht="12.75" hidden="false" customHeight="false" outlineLevel="0" collapsed="false">
      <c r="C681" s="230"/>
      <c r="L681" s="160"/>
      <c r="N681" s="146"/>
      <c r="P681" s="0"/>
      <c r="Q681" s="0"/>
      <c r="AK681" s="204"/>
      <c r="AL681" s="204"/>
      <c r="AM681" s="204"/>
      <c r="AN681" s="204"/>
      <c r="AO681" s="228"/>
      <c r="AP681" s="228"/>
      <c r="AQ681" s="228"/>
      <c r="AR681" s="228"/>
      <c r="AS681" s="228"/>
      <c r="AT681" s="228"/>
      <c r="AU681" s="228"/>
      <c r="AV681" s="228"/>
      <c r="AW681" s="239"/>
      <c r="AX681" s="240"/>
      <c r="AY681" s="0"/>
      <c r="AZ681" s="230"/>
      <c r="BA681" s="230"/>
      <c r="BB681" s="0"/>
      <c r="BC681" s="0"/>
      <c r="BD681" s="0"/>
      <c r="BE681" s="0"/>
      <c r="BF681" s="0"/>
      <c r="BG681" s="0"/>
      <c r="BH681" s="0"/>
      <c r="BI681" s="0"/>
      <c r="BJ681" s="0"/>
    </row>
    <row r="682" customFormat="false" ht="12.75" hidden="false" customHeight="false" outlineLevel="0" collapsed="false">
      <c r="C682" s="230"/>
      <c r="L682" s="160"/>
      <c r="N682" s="146"/>
      <c r="R682" s="120"/>
      <c r="S682" s="120"/>
      <c r="T682" s="120"/>
      <c r="U682" s="120"/>
      <c r="V682" s="120"/>
      <c r="W682" s="120"/>
      <c r="X682" s="120"/>
      <c r="Y682" s="120"/>
      <c r="Z682" s="120"/>
      <c r="AA682" s="120"/>
      <c r="AB682" s="120"/>
      <c r="AC682" s="120"/>
      <c r="AD682" s="120"/>
      <c r="AE682" s="120"/>
      <c r="AF682" s="120"/>
      <c r="AG682" s="120"/>
      <c r="AH682" s="120"/>
      <c r="AI682" s="120"/>
      <c r="AJ682" s="120"/>
      <c r="AO682" s="228"/>
      <c r="AP682" s="228"/>
      <c r="AQ682" s="228"/>
      <c r="AR682" s="228"/>
      <c r="AS682" s="228"/>
      <c r="AT682" s="228"/>
      <c r="AU682" s="228"/>
      <c r="AV682" s="228"/>
      <c r="AW682" s="239"/>
      <c r="AX682" s="240"/>
    </row>
    <row r="683" s="120" customFormat="true" ht="12.75" hidden="false" customHeight="false" outlineLevel="0" collapsed="false">
      <c r="C683" s="230"/>
      <c r="L683" s="160"/>
      <c r="N683" s="146"/>
      <c r="P683" s="0"/>
      <c r="Q683" s="0"/>
      <c r="AK683" s="204"/>
      <c r="AL683" s="204"/>
      <c r="AM683" s="204"/>
      <c r="AN683" s="204"/>
      <c r="AO683" s="228"/>
      <c r="AP683" s="228"/>
      <c r="AQ683" s="228"/>
      <c r="AR683" s="228"/>
      <c r="AS683" s="228"/>
      <c r="AT683" s="228"/>
      <c r="AU683" s="228"/>
      <c r="AV683" s="228"/>
      <c r="AW683" s="239"/>
      <c r="AX683" s="240"/>
      <c r="AY683" s="0"/>
      <c r="AZ683" s="230"/>
      <c r="BA683" s="230"/>
      <c r="BB683" s="0"/>
      <c r="BC683" s="0"/>
      <c r="BD683" s="0"/>
      <c r="BE683" s="0"/>
      <c r="BF683" s="0"/>
      <c r="BG683" s="0"/>
      <c r="BH683" s="0"/>
      <c r="BI683" s="0"/>
      <c r="BJ683" s="0"/>
    </row>
    <row r="684" s="120" customFormat="true" ht="12.75" hidden="false" customHeight="false" outlineLevel="0" collapsed="false">
      <c r="C684" s="230"/>
      <c r="L684" s="160"/>
      <c r="N684" s="146"/>
      <c r="P684" s="0"/>
      <c r="Q684" s="0"/>
      <c r="AK684" s="204"/>
      <c r="AL684" s="204"/>
      <c r="AM684" s="204"/>
      <c r="AN684" s="204"/>
      <c r="AO684" s="228"/>
      <c r="AP684" s="228"/>
      <c r="AQ684" s="228"/>
      <c r="AR684" s="228"/>
      <c r="AS684" s="228"/>
      <c r="AT684" s="228"/>
      <c r="AU684" s="228"/>
      <c r="AV684" s="228"/>
      <c r="AW684" s="239"/>
      <c r="AX684" s="240"/>
      <c r="AY684" s="0"/>
      <c r="AZ684" s="230"/>
      <c r="BA684" s="230"/>
      <c r="BB684" s="0"/>
      <c r="BC684" s="0"/>
      <c r="BD684" s="0"/>
      <c r="BE684" s="0"/>
      <c r="BF684" s="0"/>
      <c r="BG684" s="0"/>
      <c r="BH684" s="0"/>
      <c r="BI684" s="0"/>
      <c r="BJ684" s="0"/>
    </row>
    <row r="685" s="120" customFormat="true" ht="12.75" hidden="false" customHeight="false" outlineLevel="0" collapsed="false">
      <c r="C685" s="230"/>
      <c r="N685" s="146"/>
      <c r="P685" s="0"/>
      <c r="Q685" s="0"/>
      <c r="AK685" s="204"/>
      <c r="AL685" s="204"/>
      <c r="AM685" s="204"/>
      <c r="AN685" s="204"/>
      <c r="AO685" s="228"/>
      <c r="AP685" s="228"/>
      <c r="AQ685" s="228"/>
      <c r="AR685" s="228"/>
      <c r="AS685" s="228"/>
      <c r="AT685" s="228"/>
      <c r="AU685" s="228"/>
      <c r="AV685" s="228"/>
      <c r="AW685" s="239"/>
      <c r="AX685" s="240"/>
      <c r="AY685" s="0"/>
      <c r="AZ685" s="230"/>
      <c r="BA685" s="230"/>
      <c r="BB685" s="0"/>
      <c r="BC685" s="0"/>
      <c r="BD685" s="0"/>
      <c r="BE685" s="0"/>
      <c r="BF685" s="0"/>
      <c r="BG685" s="0"/>
      <c r="BH685" s="0"/>
      <c r="BI685" s="0"/>
      <c r="BJ685" s="0"/>
    </row>
    <row r="686" s="120" customFormat="true" ht="12.75" hidden="false" customHeight="false" outlineLevel="0" collapsed="false">
      <c r="C686" s="230"/>
      <c r="L686" s="160"/>
      <c r="N686" s="146"/>
      <c r="P686" s="0"/>
      <c r="Q686" s="0"/>
      <c r="AK686" s="204"/>
      <c r="AL686" s="204"/>
      <c r="AM686" s="204"/>
      <c r="AN686" s="204"/>
      <c r="AO686" s="228"/>
      <c r="AP686" s="228"/>
      <c r="AQ686" s="228"/>
      <c r="AR686" s="228"/>
      <c r="AS686" s="228"/>
      <c r="AT686" s="228"/>
      <c r="AU686" s="228"/>
      <c r="AV686" s="228"/>
      <c r="AW686" s="239"/>
      <c r="AX686" s="240"/>
      <c r="AY686" s="0"/>
      <c r="AZ686" s="230"/>
      <c r="BA686" s="230"/>
      <c r="BB686" s="0"/>
      <c r="BC686" s="0"/>
      <c r="BD686" s="0"/>
      <c r="BE686" s="0"/>
      <c r="BF686" s="0"/>
      <c r="BG686" s="0"/>
      <c r="BH686" s="0"/>
      <c r="BI686" s="0"/>
      <c r="BJ686" s="0"/>
    </row>
    <row r="687" s="120" customFormat="true" ht="12.75" hidden="false" customHeight="false" outlineLevel="0" collapsed="false">
      <c r="C687" s="230"/>
      <c r="L687" s="160"/>
      <c r="N687" s="146"/>
      <c r="P687" s="0"/>
      <c r="Q687" s="0"/>
      <c r="AK687" s="204"/>
      <c r="AL687" s="204"/>
      <c r="AM687" s="204"/>
      <c r="AN687" s="204"/>
      <c r="AO687" s="228"/>
      <c r="AP687" s="228"/>
      <c r="AQ687" s="228"/>
      <c r="AR687" s="228"/>
      <c r="AS687" s="228"/>
      <c r="AT687" s="228"/>
      <c r="AU687" s="228"/>
      <c r="AV687" s="228"/>
      <c r="AW687" s="239"/>
      <c r="AX687" s="240"/>
      <c r="AY687" s="0"/>
      <c r="AZ687" s="230"/>
      <c r="BA687" s="230"/>
      <c r="BB687" s="0"/>
      <c r="BC687" s="0"/>
      <c r="BD687" s="0"/>
      <c r="BE687" s="0"/>
      <c r="BF687" s="0"/>
      <c r="BG687" s="0"/>
      <c r="BH687" s="0"/>
      <c r="BI687" s="0"/>
      <c r="BJ687" s="0"/>
    </row>
    <row r="688" s="120" customFormat="true" ht="12.75" hidden="false" customHeight="false" outlineLevel="0" collapsed="false">
      <c r="C688" s="230"/>
      <c r="L688" s="160"/>
      <c r="N688" s="146"/>
      <c r="P688" s="0"/>
      <c r="Q688" s="0"/>
      <c r="AK688" s="204"/>
      <c r="AL688" s="204"/>
      <c r="AM688" s="204"/>
      <c r="AN688" s="204"/>
      <c r="AO688" s="228"/>
      <c r="AP688" s="228"/>
      <c r="AQ688" s="228"/>
      <c r="AR688" s="228"/>
      <c r="AS688" s="228"/>
      <c r="AT688" s="228"/>
      <c r="AU688" s="228"/>
      <c r="AV688" s="228"/>
      <c r="AW688" s="239"/>
      <c r="AX688" s="240"/>
      <c r="AY688" s="0"/>
      <c r="AZ688" s="230"/>
      <c r="BA688" s="230"/>
      <c r="BB688" s="0"/>
      <c r="BC688" s="0"/>
      <c r="BD688" s="0"/>
      <c r="BE688" s="0"/>
      <c r="BF688" s="0"/>
      <c r="BG688" s="0"/>
      <c r="BH688" s="0"/>
      <c r="BI688" s="0"/>
      <c r="BJ688" s="0"/>
    </row>
    <row r="689" s="120" customFormat="true" ht="12.75" hidden="false" customHeight="false" outlineLevel="0" collapsed="false">
      <c r="C689" s="230"/>
      <c r="L689" s="160"/>
      <c r="N689" s="146"/>
      <c r="P689" s="0"/>
      <c r="Q689" s="0"/>
      <c r="AK689" s="204"/>
      <c r="AL689" s="204"/>
      <c r="AM689" s="204"/>
      <c r="AN689" s="204"/>
      <c r="AO689" s="228"/>
      <c r="AP689" s="228"/>
      <c r="AQ689" s="228"/>
      <c r="AR689" s="228"/>
      <c r="AS689" s="228"/>
      <c r="AT689" s="228"/>
      <c r="AU689" s="228"/>
      <c r="AV689" s="228"/>
      <c r="AW689" s="239"/>
      <c r="AX689" s="240"/>
      <c r="AY689" s="0"/>
      <c r="AZ689" s="230"/>
      <c r="BA689" s="230"/>
      <c r="BB689" s="0"/>
      <c r="BC689" s="0"/>
      <c r="BD689" s="0"/>
      <c r="BE689" s="0"/>
      <c r="BF689" s="0"/>
      <c r="BG689" s="0"/>
      <c r="BH689" s="0"/>
      <c r="BI689" s="0"/>
      <c r="BJ689" s="0"/>
    </row>
    <row r="690" s="120" customFormat="true" ht="12.75" hidden="false" customHeight="false" outlineLevel="0" collapsed="false">
      <c r="C690" s="230"/>
      <c r="L690" s="160"/>
      <c r="N690" s="146"/>
      <c r="P690" s="0"/>
      <c r="Q690" s="0"/>
      <c r="AK690" s="204"/>
      <c r="AL690" s="204"/>
      <c r="AM690" s="204"/>
      <c r="AN690" s="204"/>
      <c r="AO690" s="228"/>
      <c r="AP690" s="228"/>
      <c r="AQ690" s="228"/>
      <c r="AR690" s="228"/>
      <c r="AS690" s="228"/>
      <c r="AT690" s="228"/>
      <c r="AU690" s="228"/>
      <c r="AV690" s="228"/>
      <c r="AW690" s="239"/>
      <c r="AX690" s="240"/>
      <c r="AY690" s="0"/>
      <c r="AZ690" s="230"/>
      <c r="BA690" s="230"/>
      <c r="BB690" s="0"/>
      <c r="BC690" s="0"/>
      <c r="BD690" s="0"/>
      <c r="BE690" s="0"/>
      <c r="BF690" s="0"/>
      <c r="BG690" s="0"/>
      <c r="BH690" s="0"/>
      <c r="BI690" s="0"/>
      <c r="BJ690" s="0"/>
    </row>
    <row r="691" s="120" customFormat="true" ht="12.75" hidden="false" customHeight="false" outlineLevel="0" collapsed="false">
      <c r="C691" s="230"/>
      <c r="L691" s="160"/>
      <c r="N691" s="146"/>
      <c r="P691" s="0"/>
      <c r="Q691" s="0"/>
      <c r="AK691" s="204"/>
      <c r="AL691" s="204"/>
      <c r="AM691" s="204"/>
      <c r="AN691" s="204"/>
      <c r="AO691" s="228"/>
      <c r="AP691" s="228"/>
      <c r="AQ691" s="228"/>
      <c r="AR691" s="228"/>
      <c r="AS691" s="228"/>
      <c r="AT691" s="228"/>
      <c r="AU691" s="228"/>
      <c r="AV691" s="228"/>
      <c r="AW691" s="239"/>
      <c r="AX691" s="240"/>
      <c r="AY691" s="0"/>
      <c r="AZ691" s="230"/>
      <c r="BA691" s="230"/>
      <c r="BB691" s="0"/>
      <c r="BC691" s="0"/>
      <c r="BD691" s="0"/>
      <c r="BE691" s="0"/>
      <c r="BF691" s="0"/>
      <c r="BG691" s="0"/>
      <c r="BH691" s="0"/>
      <c r="BI691" s="0"/>
      <c r="BJ691" s="0"/>
    </row>
    <row r="692" s="120" customFormat="true" ht="12.75" hidden="false" customHeight="false" outlineLevel="0" collapsed="false">
      <c r="C692" s="230"/>
      <c r="L692" s="160"/>
      <c r="N692" s="146"/>
      <c r="P692" s="0"/>
      <c r="Q692" s="0"/>
      <c r="AK692" s="204"/>
      <c r="AL692" s="204"/>
      <c r="AM692" s="204"/>
      <c r="AN692" s="204"/>
      <c r="AO692" s="228"/>
      <c r="AP692" s="228"/>
      <c r="AQ692" s="228"/>
      <c r="AR692" s="228"/>
      <c r="AS692" s="228"/>
      <c r="AT692" s="228"/>
      <c r="AU692" s="228"/>
      <c r="AV692" s="228"/>
      <c r="AW692" s="239"/>
      <c r="AX692" s="240"/>
      <c r="AY692" s="0"/>
      <c r="AZ692" s="230"/>
      <c r="BA692" s="230"/>
      <c r="BB692" s="0"/>
      <c r="BC692" s="0"/>
      <c r="BD692" s="0"/>
      <c r="BE692" s="0"/>
      <c r="BF692" s="0"/>
      <c r="BG692" s="0"/>
      <c r="BH692" s="0"/>
      <c r="BI692" s="0"/>
      <c r="BJ692" s="0"/>
    </row>
    <row r="693" s="120" customFormat="true" ht="12.75" hidden="false" customHeight="false" outlineLevel="0" collapsed="false">
      <c r="C693" s="230"/>
      <c r="L693" s="160"/>
      <c r="N693" s="146"/>
      <c r="P693" s="0"/>
      <c r="Q693" s="0"/>
      <c r="AK693" s="204"/>
      <c r="AL693" s="204"/>
      <c r="AM693" s="204"/>
      <c r="AN693" s="204"/>
      <c r="AO693" s="228"/>
      <c r="AP693" s="228"/>
      <c r="AQ693" s="228"/>
      <c r="AR693" s="228"/>
      <c r="AS693" s="228"/>
      <c r="AT693" s="228"/>
      <c r="AU693" s="228"/>
      <c r="AV693" s="228"/>
      <c r="AW693" s="239"/>
      <c r="AX693" s="240"/>
      <c r="AY693" s="0"/>
      <c r="AZ693" s="230"/>
      <c r="BA693" s="230"/>
      <c r="BB693" s="0"/>
      <c r="BC693" s="0"/>
      <c r="BD693" s="0"/>
      <c r="BE693" s="0"/>
      <c r="BF693" s="0"/>
      <c r="BG693" s="0"/>
      <c r="BH693" s="0"/>
      <c r="BI693" s="0"/>
      <c r="BJ693" s="0"/>
    </row>
    <row r="694" s="120" customFormat="true" ht="12.75" hidden="false" customHeight="false" outlineLevel="0" collapsed="false">
      <c r="C694" s="230"/>
      <c r="L694" s="160"/>
      <c r="N694" s="146"/>
      <c r="P694" s="0"/>
      <c r="Q694" s="0"/>
      <c r="AK694" s="204"/>
      <c r="AL694" s="204"/>
      <c r="AM694" s="204"/>
      <c r="AN694" s="204"/>
      <c r="AO694" s="228"/>
      <c r="AP694" s="228"/>
      <c r="AQ694" s="228"/>
      <c r="AR694" s="228"/>
      <c r="AS694" s="228"/>
      <c r="AT694" s="228"/>
      <c r="AU694" s="228"/>
      <c r="AV694" s="228"/>
      <c r="AW694" s="239"/>
      <c r="AX694" s="240"/>
      <c r="AY694" s="0"/>
      <c r="AZ694" s="230"/>
      <c r="BA694" s="230"/>
      <c r="BB694" s="0"/>
      <c r="BC694" s="0"/>
      <c r="BD694" s="0"/>
      <c r="BE694" s="0"/>
      <c r="BF694" s="0"/>
      <c r="BG694" s="0"/>
      <c r="BH694" s="0"/>
      <c r="BI694" s="0"/>
      <c r="BJ694" s="0"/>
    </row>
    <row r="695" s="120" customFormat="true" ht="12.75" hidden="false" customHeight="false" outlineLevel="0" collapsed="false">
      <c r="C695" s="230"/>
      <c r="L695" s="160"/>
      <c r="N695" s="146"/>
      <c r="P695" s="0"/>
      <c r="Q695" s="0"/>
      <c r="AK695" s="204"/>
      <c r="AL695" s="204"/>
      <c r="AM695" s="204"/>
      <c r="AN695" s="204"/>
      <c r="AO695" s="228"/>
      <c r="AP695" s="228"/>
      <c r="AQ695" s="228"/>
      <c r="AR695" s="228"/>
      <c r="AS695" s="228"/>
      <c r="AT695" s="228"/>
      <c r="AU695" s="228"/>
      <c r="AV695" s="228"/>
      <c r="AW695" s="239"/>
      <c r="AX695" s="240"/>
      <c r="AY695" s="0"/>
      <c r="AZ695" s="230"/>
      <c r="BA695" s="230"/>
      <c r="BB695" s="0"/>
      <c r="BC695" s="0"/>
      <c r="BD695" s="0"/>
      <c r="BE695" s="0"/>
      <c r="BF695" s="0"/>
      <c r="BG695" s="0"/>
      <c r="BH695" s="0"/>
      <c r="BI695" s="0"/>
      <c r="BJ695" s="0"/>
    </row>
    <row r="696" customFormat="false" ht="12.75" hidden="false" customHeight="false" outlineLevel="0" collapsed="false">
      <c r="C696" s="230"/>
      <c r="L696" s="160"/>
      <c r="N696" s="146"/>
      <c r="R696" s="120"/>
      <c r="S696" s="120"/>
      <c r="T696" s="120"/>
      <c r="U696" s="120"/>
      <c r="V696" s="120"/>
      <c r="W696" s="120"/>
      <c r="X696" s="120"/>
      <c r="Y696" s="120"/>
      <c r="Z696" s="120"/>
      <c r="AA696" s="120"/>
      <c r="AB696" s="120"/>
      <c r="AC696" s="120"/>
      <c r="AD696" s="120"/>
      <c r="AE696" s="120"/>
      <c r="AF696" s="120"/>
      <c r="AG696" s="120"/>
      <c r="AH696" s="120"/>
      <c r="AI696" s="120"/>
      <c r="AJ696" s="120"/>
      <c r="AO696" s="228"/>
      <c r="AP696" s="228"/>
      <c r="AQ696" s="228"/>
      <c r="AR696" s="228"/>
      <c r="AS696" s="228"/>
      <c r="AT696" s="228"/>
      <c r="AU696" s="228"/>
      <c r="AV696" s="228"/>
      <c r="AW696" s="239"/>
      <c r="AX696" s="240"/>
    </row>
    <row r="697" customFormat="false" ht="12.75" hidden="false" customHeight="false" outlineLevel="0" collapsed="false">
      <c r="C697" s="230"/>
      <c r="L697" s="160"/>
      <c r="N697" s="146"/>
      <c r="R697" s="120"/>
      <c r="S697" s="120"/>
      <c r="T697" s="120"/>
      <c r="U697" s="120"/>
      <c r="V697" s="120"/>
      <c r="W697" s="120"/>
      <c r="X697" s="120"/>
      <c r="Y697" s="120"/>
      <c r="Z697" s="120"/>
      <c r="AA697" s="120"/>
      <c r="AB697" s="120"/>
      <c r="AC697" s="120"/>
      <c r="AD697" s="120"/>
      <c r="AE697" s="120"/>
      <c r="AF697" s="120"/>
      <c r="AG697" s="120"/>
      <c r="AH697" s="120"/>
      <c r="AI697" s="120"/>
      <c r="AJ697" s="120"/>
      <c r="AO697" s="228"/>
      <c r="AP697" s="228"/>
      <c r="AQ697" s="228"/>
      <c r="AR697" s="228"/>
      <c r="AS697" s="228"/>
      <c r="AT697" s="228"/>
      <c r="AU697" s="228"/>
      <c r="AV697" s="228"/>
      <c r="AW697" s="239"/>
      <c r="AX697" s="240"/>
    </row>
    <row r="698" s="120" customFormat="true" ht="12.75" hidden="false" customHeight="false" outlineLevel="0" collapsed="false">
      <c r="C698" s="230"/>
      <c r="L698" s="160"/>
      <c r="N698" s="146"/>
      <c r="P698" s="0"/>
      <c r="Q698" s="0"/>
      <c r="AK698" s="204"/>
      <c r="AL698" s="204"/>
      <c r="AM698" s="204"/>
      <c r="AN698" s="204"/>
      <c r="AO698" s="228"/>
      <c r="AP698" s="228"/>
      <c r="AQ698" s="228"/>
      <c r="AR698" s="228"/>
      <c r="AS698" s="228"/>
      <c r="AT698" s="228"/>
      <c r="AU698" s="228"/>
      <c r="AV698" s="228"/>
      <c r="AW698" s="239"/>
      <c r="AX698" s="240"/>
      <c r="AY698" s="0"/>
      <c r="AZ698" s="230"/>
      <c r="BA698" s="230"/>
      <c r="BB698" s="0"/>
      <c r="BC698" s="0"/>
      <c r="BD698" s="0"/>
      <c r="BE698" s="0"/>
      <c r="BF698" s="0"/>
      <c r="BG698" s="0"/>
      <c r="BH698" s="0"/>
      <c r="BI698" s="0"/>
      <c r="BJ698" s="0"/>
    </row>
    <row r="699" s="120" customFormat="true" ht="12.75" hidden="false" customHeight="false" outlineLevel="0" collapsed="false">
      <c r="C699" s="230"/>
      <c r="L699" s="160"/>
      <c r="N699" s="146"/>
      <c r="P699" s="0"/>
      <c r="Q699" s="0"/>
      <c r="AK699" s="204"/>
      <c r="AL699" s="204"/>
      <c r="AM699" s="204"/>
      <c r="AN699" s="204"/>
      <c r="AO699" s="228"/>
      <c r="AP699" s="228"/>
      <c r="AQ699" s="228"/>
      <c r="AR699" s="228"/>
      <c r="AS699" s="228"/>
      <c r="AT699" s="228"/>
      <c r="AU699" s="228"/>
      <c r="AV699" s="228"/>
      <c r="AW699" s="239"/>
      <c r="AX699" s="240"/>
      <c r="AY699" s="0"/>
      <c r="AZ699" s="230"/>
      <c r="BA699" s="230"/>
      <c r="BB699" s="0"/>
      <c r="BC699" s="0"/>
      <c r="BD699" s="0"/>
      <c r="BE699" s="0"/>
      <c r="BF699" s="0"/>
      <c r="BG699" s="0"/>
      <c r="BH699" s="0"/>
      <c r="BI699" s="0"/>
      <c r="BJ699" s="0"/>
    </row>
    <row r="700" s="120" customFormat="true" ht="12.75" hidden="false" customHeight="false" outlineLevel="0" collapsed="false">
      <c r="C700" s="230"/>
      <c r="L700" s="160"/>
      <c r="N700" s="146"/>
      <c r="P700" s="0"/>
      <c r="Q700" s="0"/>
      <c r="AK700" s="204"/>
      <c r="AL700" s="204"/>
      <c r="AM700" s="204"/>
      <c r="AN700" s="204"/>
      <c r="AO700" s="228"/>
      <c r="AP700" s="228"/>
      <c r="AQ700" s="228"/>
      <c r="AR700" s="228"/>
      <c r="AS700" s="228"/>
      <c r="AT700" s="228"/>
      <c r="AU700" s="228"/>
      <c r="AV700" s="228"/>
      <c r="AW700" s="239"/>
      <c r="AX700" s="240"/>
      <c r="AY700" s="0"/>
      <c r="AZ700" s="230"/>
      <c r="BA700" s="230"/>
      <c r="BB700" s="0"/>
      <c r="BC700" s="0"/>
      <c r="BD700" s="0"/>
      <c r="BE700" s="0"/>
      <c r="BF700" s="0"/>
      <c r="BG700" s="0"/>
      <c r="BH700" s="0"/>
      <c r="BI700" s="0"/>
      <c r="BJ700" s="0"/>
    </row>
    <row r="701" s="120" customFormat="true" ht="12.75" hidden="false" customHeight="false" outlineLevel="0" collapsed="false">
      <c r="C701" s="230"/>
      <c r="L701" s="160"/>
      <c r="N701" s="146"/>
      <c r="P701" s="0"/>
      <c r="Q701" s="0"/>
      <c r="AK701" s="204"/>
      <c r="AL701" s="204"/>
      <c r="AM701" s="204"/>
      <c r="AN701" s="204"/>
      <c r="AO701" s="228"/>
      <c r="AP701" s="228"/>
      <c r="AQ701" s="228"/>
      <c r="AR701" s="228"/>
      <c r="AS701" s="228"/>
      <c r="AT701" s="228"/>
      <c r="AU701" s="228"/>
      <c r="AV701" s="228"/>
      <c r="AW701" s="239"/>
      <c r="AX701" s="240"/>
      <c r="AY701" s="0"/>
      <c r="AZ701" s="230"/>
      <c r="BA701" s="230"/>
      <c r="BB701" s="0"/>
      <c r="BC701" s="0"/>
      <c r="BD701" s="0"/>
      <c r="BE701" s="0"/>
      <c r="BF701" s="0"/>
      <c r="BG701" s="0"/>
      <c r="BH701" s="0"/>
      <c r="BI701" s="0"/>
      <c r="BJ701" s="0"/>
    </row>
    <row r="702" s="120" customFormat="true" ht="12.75" hidden="false" customHeight="false" outlineLevel="0" collapsed="false">
      <c r="C702" s="230"/>
      <c r="L702" s="160"/>
      <c r="N702" s="146"/>
      <c r="P702" s="0"/>
      <c r="Q702" s="0"/>
      <c r="AK702" s="204"/>
      <c r="AL702" s="204"/>
      <c r="AM702" s="204"/>
      <c r="AN702" s="204"/>
      <c r="AO702" s="228"/>
      <c r="AP702" s="228"/>
      <c r="AQ702" s="228"/>
      <c r="AR702" s="228"/>
      <c r="AS702" s="228"/>
      <c r="AT702" s="228"/>
      <c r="AU702" s="228"/>
      <c r="AV702" s="228"/>
      <c r="AW702" s="239"/>
      <c r="AX702" s="240"/>
      <c r="AY702" s="0"/>
      <c r="AZ702" s="230"/>
      <c r="BA702" s="230"/>
      <c r="BB702" s="0"/>
      <c r="BC702" s="0"/>
      <c r="BD702" s="0"/>
      <c r="BE702" s="0"/>
      <c r="BF702" s="0"/>
      <c r="BG702" s="0"/>
      <c r="BH702" s="0"/>
      <c r="BI702" s="0"/>
      <c r="BJ702" s="0"/>
    </row>
    <row r="703" s="120" customFormat="true" ht="12.75" hidden="false" customHeight="false" outlineLevel="0" collapsed="false">
      <c r="C703" s="230"/>
      <c r="L703" s="160"/>
      <c r="N703" s="146"/>
      <c r="P703" s="0"/>
      <c r="Q703" s="0"/>
      <c r="AK703" s="204"/>
      <c r="AL703" s="204"/>
      <c r="AM703" s="204"/>
      <c r="AN703" s="204"/>
      <c r="AO703" s="228"/>
      <c r="AP703" s="228"/>
      <c r="AQ703" s="228"/>
      <c r="AR703" s="228"/>
      <c r="AS703" s="228"/>
      <c r="AT703" s="228"/>
      <c r="AU703" s="228"/>
      <c r="AV703" s="228"/>
      <c r="AW703" s="239"/>
      <c r="AX703" s="240"/>
      <c r="AY703" s="0"/>
      <c r="AZ703" s="230"/>
      <c r="BA703" s="230"/>
      <c r="BB703" s="0"/>
      <c r="BC703" s="0"/>
      <c r="BD703" s="0"/>
      <c r="BE703" s="0"/>
      <c r="BF703" s="0"/>
      <c r="BG703" s="0"/>
      <c r="BH703" s="0"/>
      <c r="BI703" s="0"/>
      <c r="BJ703" s="0"/>
    </row>
    <row r="704" s="120" customFormat="true" ht="12.75" hidden="false" customHeight="false" outlineLevel="0" collapsed="false">
      <c r="C704" s="230"/>
      <c r="L704" s="160"/>
      <c r="N704" s="146"/>
      <c r="P704" s="0"/>
      <c r="Q704" s="0"/>
      <c r="AK704" s="204"/>
      <c r="AL704" s="204"/>
      <c r="AM704" s="204"/>
      <c r="AN704" s="204"/>
      <c r="AO704" s="228"/>
      <c r="AP704" s="228"/>
      <c r="AQ704" s="228"/>
      <c r="AR704" s="228"/>
      <c r="AS704" s="228"/>
      <c r="AT704" s="228"/>
      <c r="AU704" s="228"/>
      <c r="AV704" s="228"/>
      <c r="AW704" s="239"/>
      <c r="AX704" s="240"/>
      <c r="AY704" s="0"/>
      <c r="AZ704" s="230"/>
      <c r="BA704" s="230"/>
      <c r="BB704" s="0"/>
      <c r="BC704" s="0"/>
      <c r="BD704" s="0"/>
      <c r="BE704" s="0"/>
      <c r="BF704" s="0"/>
      <c r="BG704" s="0"/>
      <c r="BH704" s="0"/>
      <c r="BI704" s="0"/>
      <c r="BJ704" s="0"/>
    </row>
    <row r="705" s="120" customFormat="true" ht="12.75" hidden="false" customHeight="false" outlineLevel="0" collapsed="false">
      <c r="C705" s="230"/>
      <c r="L705" s="160"/>
      <c r="N705" s="146"/>
      <c r="P705" s="0"/>
      <c r="Q705" s="0"/>
      <c r="AK705" s="204"/>
      <c r="AL705" s="204"/>
      <c r="AM705" s="204"/>
      <c r="AN705" s="204"/>
      <c r="AO705" s="228"/>
      <c r="AP705" s="228"/>
      <c r="AQ705" s="228"/>
      <c r="AR705" s="228"/>
      <c r="AS705" s="228"/>
      <c r="AT705" s="228"/>
      <c r="AU705" s="228"/>
      <c r="AV705" s="228"/>
      <c r="AW705" s="239"/>
      <c r="AX705" s="240"/>
      <c r="AY705" s="0"/>
      <c r="AZ705" s="230"/>
      <c r="BA705" s="230"/>
      <c r="BB705" s="0"/>
      <c r="BC705" s="0"/>
      <c r="BD705" s="0"/>
      <c r="BE705" s="0"/>
      <c r="BF705" s="0"/>
      <c r="BG705" s="0"/>
      <c r="BH705" s="0"/>
      <c r="BI705" s="0"/>
      <c r="BJ705" s="0"/>
    </row>
    <row r="706" s="120" customFormat="true" ht="12.75" hidden="false" customHeight="false" outlineLevel="0" collapsed="false">
      <c r="C706" s="230"/>
      <c r="L706" s="160"/>
      <c r="N706" s="146"/>
      <c r="P706" s="0"/>
      <c r="Q706" s="0"/>
      <c r="AK706" s="204"/>
      <c r="AL706" s="204"/>
      <c r="AM706" s="204"/>
      <c r="AN706" s="204"/>
      <c r="AO706" s="228"/>
      <c r="AP706" s="228"/>
      <c r="AQ706" s="228"/>
      <c r="AR706" s="228"/>
      <c r="AS706" s="228"/>
      <c r="AT706" s="228"/>
      <c r="AU706" s="228"/>
      <c r="AV706" s="228"/>
      <c r="AW706" s="239"/>
      <c r="AX706" s="240"/>
      <c r="AY706" s="0"/>
      <c r="AZ706" s="230"/>
      <c r="BA706" s="230"/>
      <c r="BB706" s="0"/>
      <c r="BC706" s="0"/>
      <c r="BD706" s="0"/>
      <c r="BE706" s="0"/>
      <c r="BF706" s="0"/>
      <c r="BG706" s="0"/>
      <c r="BH706" s="0"/>
      <c r="BI706" s="0"/>
      <c r="BJ706" s="0"/>
    </row>
    <row r="707" s="120" customFormat="true" ht="12.75" hidden="false" customHeight="false" outlineLevel="0" collapsed="false">
      <c r="C707" s="230"/>
      <c r="L707" s="160"/>
      <c r="N707" s="146"/>
      <c r="P707" s="0"/>
      <c r="Q707" s="0"/>
      <c r="AK707" s="204"/>
      <c r="AL707" s="204"/>
      <c r="AM707" s="204"/>
      <c r="AN707" s="204"/>
      <c r="AO707" s="228"/>
      <c r="AP707" s="228"/>
      <c r="AQ707" s="228"/>
      <c r="AR707" s="228"/>
      <c r="AS707" s="228"/>
      <c r="AT707" s="228"/>
      <c r="AU707" s="228"/>
      <c r="AV707" s="228"/>
      <c r="AW707" s="239"/>
      <c r="AX707" s="240"/>
      <c r="AY707" s="0"/>
      <c r="AZ707" s="230"/>
      <c r="BA707" s="230"/>
      <c r="BB707" s="0"/>
      <c r="BC707" s="0"/>
      <c r="BD707" s="0"/>
      <c r="BE707" s="0"/>
      <c r="BF707" s="0"/>
      <c r="BG707" s="0"/>
      <c r="BH707" s="0"/>
      <c r="BI707" s="0"/>
      <c r="BJ707" s="0"/>
    </row>
    <row r="708" s="120" customFormat="true" ht="12.75" hidden="false" customHeight="false" outlineLevel="0" collapsed="false">
      <c r="C708" s="230"/>
      <c r="L708" s="160"/>
      <c r="N708" s="146"/>
      <c r="P708" s="0"/>
      <c r="Q708" s="0"/>
      <c r="AK708" s="204"/>
      <c r="AL708" s="204"/>
      <c r="AM708" s="204"/>
      <c r="AN708" s="204"/>
      <c r="AO708" s="228"/>
      <c r="AP708" s="228"/>
      <c r="AQ708" s="228"/>
      <c r="AR708" s="228"/>
      <c r="AS708" s="228"/>
      <c r="AT708" s="228"/>
      <c r="AU708" s="228"/>
      <c r="AV708" s="228"/>
      <c r="AW708" s="239"/>
      <c r="AX708" s="240"/>
      <c r="AY708" s="0"/>
      <c r="AZ708" s="230"/>
      <c r="BA708" s="230"/>
      <c r="BB708" s="0"/>
      <c r="BC708" s="0"/>
      <c r="BD708" s="0"/>
      <c r="BE708" s="0"/>
      <c r="BF708" s="0"/>
      <c r="BG708" s="0"/>
      <c r="BH708" s="0"/>
      <c r="BI708" s="0"/>
      <c r="BJ708" s="0"/>
    </row>
    <row r="709" s="120" customFormat="true" ht="12.75" hidden="false" customHeight="false" outlineLevel="0" collapsed="false">
      <c r="C709" s="230"/>
      <c r="L709" s="160"/>
      <c r="N709" s="146"/>
      <c r="P709" s="0"/>
      <c r="Q709" s="0"/>
      <c r="AK709" s="204"/>
      <c r="AL709" s="204"/>
      <c r="AM709" s="204"/>
      <c r="AN709" s="204"/>
      <c r="AO709" s="228"/>
      <c r="AP709" s="228"/>
      <c r="AQ709" s="228"/>
      <c r="AR709" s="228"/>
      <c r="AS709" s="228"/>
      <c r="AT709" s="228"/>
      <c r="AU709" s="228"/>
      <c r="AV709" s="228"/>
      <c r="AW709" s="239"/>
      <c r="AX709" s="240"/>
      <c r="AY709" s="0"/>
      <c r="AZ709" s="230"/>
      <c r="BA709" s="230"/>
      <c r="BB709" s="0"/>
      <c r="BC709" s="0"/>
      <c r="BD709" s="0"/>
      <c r="BE709" s="0"/>
      <c r="BF709" s="0"/>
      <c r="BG709" s="0"/>
      <c r="BH709" s="0"/>
      <c r="BI709" s="0"/>
      <c r="BJ709" s="0"/>
    </row>
    <row r="710" s="120" customFormat="true" ht="12.75" hidden="false" customHeight="false" outlineLevel="0" collapsed="false">
      <c r="C710" s="230"/>
      <c r="L710" s="160"/>
      <c r="N710" s="146"/>
      <c r="P710" s="0"/>
      <c r="Q710" s="0"/>
      <c r="AK710" s="204"/>
      <c r="AL710" s="204"/>
      <c r="AM710" s="204"/>
      <c r="AN710" s="204"/>
      <c r="AO710" s="228"/>
      <c r="AP710" s="228"/>
      <c r="AQ710" s="228"/>
      <c r="AR710" s="228"/>
      <c r="AS710" s="228"/>
      <c r="AT710" s="228"/>
      <c r="AU710" s="228"/>
      <c r="AV710" s="228"/>
      <c r="AW710" s="239"/>
      <c r="AX710" s="240"/>
      <c r="AY710" s="0"/>
      <c r="AZ710" s="230"/>
      <c r="BA710" s="230"/>
      <c r="BB710" s="0"/>
      <c r="BC710" s="0"/>
      <c r="BD710" s="0"/>
      <c r="BE710" s="0"/>
      <c r="BF710" s="0"/>
      <c r="BG710" s="0"/>
      <c r="BH710" s="0"/>
      <c r="BI710" s="0"/>
      <c r="BJ710" s="0"/>
    </row>
    <row r="711" s="120" customFormat="true" ht="12.75" hidden="false" customHeight="false" outlineLevel="0" collapsed="false">
      <c r="C711" s="230"/>
      <c r="L711" s="160"/>
      <c r="N711" s="146"/>
      <c r="P711" s="0"/>
      <c r="Q711" s="0"/>
      <c r="AK711" s="204"/>
      <c r="AL711" s="204"/>
      <c r="AM711" s="204"/>
      <c r="AN711" s="204"/>
      <c r="AO711" s="228"/>
      <c r="AP711" s="228"/>
      <c r="AQ711" s="228"/>
      <c r="AR711" s="228"/>
      <c r="AS711" s="228"/>
      <c r="AT711" s="228"/>
      <c r="AU711" s="228"/>
      <c r="AV711" s="228"/>
      <c r="AW711" s="239"/>
      <c r="AX711" s="240"/>
      <c r="AY711" s="0"/>
      <c r="AZ711" s="230"/>
      <c r="BA711" s="230"/>
      <c r="BB711" s="0"/>
      <c r="BC711" s="0"/>
      <c r="BD711" s="0"/>
      <c r="BE711" s="0"/>
      <c r="BF711" s="0"/>
      <c r="BG711" s="0"/>
      <c r="BH711" s="0"/>
      <c r="BI711" s="0"/>
      <c r="BJ711" s="0"/>
    </row>
    <row r="712" s="120" customFormat="true" ht="12.75" hidden="false" customHeight="false" outlineLevel="0" collapsed="false">
      <c r="C712" s="230"/>
      <c r="L712" s="160"/>
      <c r="N712" s="146"/>
      <c r="P712" s="0"/>
      <c r="Q712" s="0"/>
      <c r="AK712" s="204"/>
      <c r="AL712" s="204"/>
      <c r="AM712" s="204"/>
      <c r="AN712" s="204"/>
      <c r="AO712" s="228"/>
      <c r="AP712" s="228"/>
      <c r="AQ712" s="228"/>
      <c r="AR712" s="228"/>
      <c r="AS712" s="228"/>
      <c r="AT712" s="228"/>
      <c r="AU712" s="228"/>
      <c r="AV712" s="228"/>
      <c r="AW712" s="239"/>
      <c r="AX712" s="240"/>
      <c r="AY712" s="0"/>
      <c r="AZ712" s="230"/>
      <c r="BA712" s="230"/>
      <c r="BB712" s="0"/>
      <c r="BC712" s="0"/>
      <c r="BD712" s="0"/>
      <c r="BE712" s="0"/>
      <c r="BF712" s="0"/>
      <c r="BG712" s="0"/>
      <c r="BH712" s="0"/>
      <c r="BI712" s="0"/>
      <c r="BJ712" s="0"/>
    </row>
    <row r="713" s="120" customFormat="true" ht="12.75" hidden="false" customHeight="false" outlineLevel="0" collapsed="false">
      <c r="C713" s="230"/>
      <c r="L713" s="160"/>
      <c r="N713" s="146"/>
      <c r="P713" s="0"/>
      <c r="Q713" s="0"/>
      <c r="AK713" s="204"/>
      <c r="AL713" s="204"/>
      <c r="AM713" s="204"/>
      <c r="AN713" s="204"/>
      <c r="AO713" s="228"/>
      <c r="AP713" s="228"/>
      <c r="AQ713" s="228"/>
      <c r="AR713" s="228"/>
      <c r="AS713" s="228"/>
      <c r="AT713" s="228"/>
      <c r="AU713" s="228"/>
      <c r="AV713" s="228"/>
      <c r="AW713" s="239"/>
      <c r="AX713" s="240"/>
      <c r="AY713" s="0"/>
      <c r="AZ713" s="230"/>
      <c r="BA713" s="230"/>
      <c r="BB713" s="0"/>
      <c r="BC713" s="0"/>
      <c r="BD713" s="0"/>
      <c r="BE713" s="0"/>
      <c r="BF713" s="0"/>
      <c r="BG713" s="0"/>
      <c r="BH713" s="0"/>
      <c r="BI713" s="0"/>
      <c r="BJ713" s="0"/>
    </row>
    <row r="714" s="120" customFormat="true" ht="12.75" hidden="false" customHeight="false" outlineLevel="0" collapsed="false">
      <c r="C714" s="230"/>
      <c r="L714" s="160"/>
      <c r="N714" s="146"/>
      <c r="P714" s="0"/>
      <c r="Q714" s="0"/>
      <c r="AK714" s="204"/>
      <c r="AL714" s="204"/>
      <c r="AM714" s="204"/>
      <c r="AN714" s="204"/>
      <c r="AO714" s="228"/>
      <c r="AP714" s="228"/>
      <c r="AQ714" s="228"/>
      <c r="AR714" s="228"/>
      <c r="AS714" s="228"/>
      <c r="AT714" s="228"/>
      <c r="AU714" s="228"/>
      <c r="AV714" s="228"/>
      <c r="AW714" s="239"/>
      <c r="AX714" s="240"/>
      <c r="AY714" s="0"/>
      <c r="AZ714" s="230"/>
      <c r="BA714" s="230"/>
      <c r="BB714" s="0"/>
      <c r="BC714" s="0"/>
      <c r="BD714" s="0"/>
      <c r="BE714" s="0"/>
      <c r="BF714" s="0"/>
      <c r="BG714" s="0"/>
      <c r="BH714" s="0"/>
      <c r="BI714" s="0"/>
      <c r="BJ714" s="0"/>
    </row>
    <row r="715" s="120" customFormat="true" ht="12.75" hidden="false" customHeight="false" outlineLevel="0" collapsed="false">
      <c r="C715" s="230"/>
      <c r="P715" s="0"/>
      <c r="Q715" s="0"/>
      <c r="AK715" s="204"/>
      <c r="AL715" s="204"/>
      <c r="AM715" s="204"/>
      <c r="AN715" s="204"/>
      <c r="AO715" s="228"/>
      <c r="AP715" s="228"/>
      <c r="AQ715" s="228"/>
      <c r="AR715" s="228"/>
      <c r="AS715" s="228"/>
      <c r="AT715" s="228"/>
      <c r="AU715" s="228"/>
      <c r="AV715" s="228"/>
      <c r="AW715" s="239"/>
      <c r="AX715" s="240"/>
      <c r="AY715" s="0"/>
      <c r="AZ715" s="230"/>
      <c r="BA715" s="230"/>
      <c r="BB715" s="0"/>
      <c r="BC715" s="0"/>
      <c r="BD715" s="0"/>
      <c r="BE715" s="0"/>
      <c r="BF715" s="0"/>
      <c r="BG715" s="0"/>
      <c r="BH715" s="0"/>
      <c r="BI715" s="0"/>
      <c r="BJ715" s="0"/>
    </row>
    <row r="716" s="120" customFormat="true" ht="12.75" hidden="false" customHeight="false" outlineLevel="0" collapsed="false">
      <c r="C716" s="230"/>
      <c r="L716" s="160"/>
      <c r="N716" s="146"/>
      <c r="P716" s="0"/>
      <c r="Q716" s="0"/>
      <c r="AK716" s="204"/>
      <c r="AL716" s="204"/>
      <c r="AM716" s="204"/>
      <c r="AN716" s="204"/>
      <c r="AO716" s="228"/>
      <c r="AP716" s="228"/>
      <c r="AQ716" s="228"/>
      <c r="AR716" s="228"/>
      <c r="AS716" s="228"/>
      <c r="AT716" s="228"/>
      <c r="AU716" s="228"/>
      <c r="AV716" s="228"/>
      <c r="AW716" s="239"/>
      <c r="AX716" s="240"/>
      <c r="AY716" s="0"/>
      <c r="AZ716" s="230"/>
      <c r="BA716" s="230"/>
      <c r="BB716" s="0"/>
      <c r="BC716" s="0"/>
      <c r="BD716" s="0"/>
      <c r="BE716" s="0"/>
      <c r="BF716" s="0"/>
      <c r="BG716" s="0"/>
      <c r="BH716" s="0"/>
      <c r="BI716" s="0"/>
      <c r="BJ716" s="0"/>
    </row>
    <row r="717" s="120" customFormat="true" ht="12.75" hidden="false" customHeight="false" outlineLevel="0" collapsed="false">
      <c r="C717" s="230"/>
      <c r="L717" s="160"/>
      <c r="N717" s="146"/>
      <c r="P717" s="0"/>
      <c r="Q717" s="0"/>
      <c r="AK717" s="204"/>
      <c r="AL717" s="204"/>
      <c r="AM717" s="204"/>
      <c r="AN717" s="204"/>
      <c r="AO717" s="228"/>
      <c r="AP717" s="228"/>
      <c r="AQ717" s="228"/>
      <c r="AR717" s="228"/>
      <c r="AS717" s="228"/>
      <c r="AT717" s="228"/>
      <c r="AU717" s="228"/>
      <c r="AV717" s="228"/>
      <c r="AW717" s="239"/>
      <c r="AX717" s="240"/>
      <c r="AY717" s="0"/>
      <c r="AZ717" s="230"/>
      <c r="BA717" s="230"/>
      <c r="BB717" s="0"/>
      <c r="BC717" s="0"/>
      <c r="BD717" s="0"/>
      <c r="BE717" s="0"/>
      <c r="BF717" s="0"/>
      <c r="BG717" s="0"/>
      <c r="BH717" s="0"/>
      <c r="BI717" s="0"/>
      <c r="BJ717" s="0"/>
    </row>
    <row r="718" s="120" customFormat="true" ht="12.75" hidden="false" customHeight="false" outlineLevel="0" collapsed="false">
      <c r="C718" s="230"/>
      <c r="L718" s="160"/>
      <c r="N718" s="146"/>
      <c r="P718" s="0"/>
      <c r="Q718" s="0"/>
      <c r="AK718" s="204"/>
      <c r="AL718" s="204"/>
      <c r="AM718" s="204"/>
      <c r="AN718" s="204"/>
      <c r="AO718" s="228"/>
      <c r="AP718" s="228"/>
      <c r="AQ718" s="228"/>
      <c r="AR718" s="228"/>
      <c r="AS718" s="228"/>
      <c r="AT718" s="228"/>
      <c r="AU718" s="228"/>
      <c r="AV718" s="228"/>
      <c r="AW718" s="239"/>
      <c r="AX718" s="240"/>
      <c r="AY718" s="0"/>
      <c r="AZ718" s="230"/>
      <c r="BA718" s="230"/>
      <c r="BB718" s="0"/>
      <c r="BC718" s="0"/>
      <c r="BD718" s="0"/>
      <c r="BE718" s="0"/>
      <c r="BF718" s="0"/>
      <c r="BG718" s="0"/>
      <c r="BH718" s="0"/>
      <c r="BI718" s="0"/>
      <c r="BJ718" s="0"/>
    </row>
    <row r="719" s="120" customFormat="true" ht="12.75" hidden="false" customHeight="false" outlineLevel="0" collapsed="false">
      <c r="C719" s="230"/>
      <c r="L719" s="160"/>
      <c r="N719" s="146"/>
      <c r="P719" s="0"/>
      <c r="Q719" s="0"/>
      <c r="AK719" s="204"/>
      <c r="AL719" s="204"/>
      <c r="AM719" s="204"/>
      <c r="AN719" s="204"/>
      <c r="AO719" s="228"/>
      <c r="AP719" s="228"/>
      <c r="AQ719" s="228"/>
      <c r="AR719" s="228"/>
      <c r="AS719" s="228"/>
      <c r="AT719" s="228"/>
      <c r="AU719" s="228"/>
      <c r="AV719" s="228"/>
      <c r="AW719" s="239"/>
      <c r="AX719" s="240"/>
      <c r="AY719" s="0"/>
      <c r="AZ719" s="230"/>
      <c r="BA719" s="230"/>
      <c r="BB719" s="0"/>
      <c r="BC719" s="0"/>
      <c r="BD719" s="0"/>
      <c r="BE719" s="0"/>
      <c r="BF719" s="0"/>
      <c r="BG719" s="0"/>
      <c r="BH719" s="0"/>
      <c r="BI719" s="0"/>
      <c r="BJ719" s="0"/>
    </row>
    <row r="720" s="120" customFormat="true" ht="12.75" hidden="false" customHeight="false" outlineLevel="0" collapsed="false">
      <c r="C720" s="230"/>
      <c r="L720" s="160"/>
      <c r="N720" s="146"/>
      <c r="P720" s="0"/>
      <c r="Q720" s="0"/>
      <c r="AK720" s="204"/>
      <c r="AL720" s="204"/>
      <c r="AM720" s="204"/>
      <c r="AN720" s="204"/>
      <c r="AO720" s="228"/>
      <c r="AP720" s="228"/>
      <c r="AQ720" s="228"/>
      <c r="AR720" s="228"/>
      <c r="AS720" s="228"/>
      <c r="AT720" s="228"/>
      <c r="AU720" s="228"/>
      <c r="AV720" s="228"/>
      <c r="AW720" s="239"/>
      <c r="AX720" s="240"/>
      <c r="AY720" s="0"/>
      <c r="AZ720" s="230"/>
      <c r="BA720" s="230"/>
      <c r="BB720" s="0"/>
      <c r="BC720" s="0"/>
      <c r="BD720" s="0"/>
      <c r="BE720" s="0"/>
      <c r="BF720" s="0"/>
      <c r="BG720" s="0"/>
      <c r="BH720" s="0"/>
      <c r="BI720" s="0"/>
      <c r="BJ720" s="0"/>
    </row>
    <row r="721" s="120" customFormat="true" ht="12.75" hidden="false" customHeight="false" outlineLevel="0" collapsed="false">
      <c r="C721" s="230"/>
      <c r="L721" s="160"/>
      <c r="N721" s="146"/>
      <c r="P721" s="0"/>
      <c r="Q721" s="0"/>
      <c r="AK721" s="204"/>
      <c r="AL721" s="204"/>
      <c r="AM721" s="204"/>
      <c r="AN721" s="204"/>
      <c r="AO721" s="228"/>
      <c r="AP721" s="228"/>
      <c r="AQ721" s="228"/>
      <c r="AR721" s="228"/>
      <c r="AS721" s="228"/>
      <c r="AT721" s="228"/>
      <c r="AU721" s="228"/>
      <c r="AV721" s="228"/>
      <c r="AW721" s="239"/>
      <c r="AX721" s="240"/>
      <c r="AY721" s="0"/>
      <c r="AZ721" s="230"/>
      <c r="BA721" s="230"/>
      <c r="BB721" s="0"/>
      <c r="BC721" s="0"/>
      <c r="BD721" s="0"/>
      <c r="BE721" s="0"/>
      <c r="BF721" s="0"/>
      <c r="BG721" s="0"/>
      <c r="BH721" s="0"/>
      <c r="BI721" s="0"/>
      <c r="BJ721" s="0"/>
    </row>
    <row r="722" s="120" customFormat="true" ht="12.75" hidden="false" customHeight="false" outlineLevel="0" collapsed="false">
      <c r="C722" s="230"/>
      <c r="L722" s="160"/>
      <c r="N722" s="146"/>
      <c r="P722" s="0"/>
      <c r="Q722" s="0"/>
      <c r="AK722" s="204"/>
      <c r="AL722" s="204"/>
      <c r="AM722" s="204"/>
      <c r="AN722" s="204"/>
      <c r="AO722" s="228"/>
      <c r="AP722" s="228"/>
      <c r="AQ722" s="228"/>
      <c r="AR722" s="228"/>
      <c r="AS722" s="228"/>
      <c r="AT722" s="228"/>
      <c r="AU722" s="228"/>
      <c r="AV722" s="228"/>
      <c r="AW722" s="239"/>
      <c r="AX722" s="240"/>
      <c r="AY722" s="0"/>
      <c r="AZ722" s="230"/>
      <c r="BA722" s="230"/>
      <c r="BB722" s="0"/>
      <c r="BC722" s="0"/>
      <c r="BD722" s="0"/>
      <c r="BE722" s="0"/>
      <c r="BF722" s="0"/>
      <c r="BG722" s="0"/>
      <c r="BH722" s="0"/>
      <c r="BI722" s="0"/>
      <c r="BJ722" s="0"/>
    </row>
    <row r="723" customFormat="false" ht="12.75" hidden="false" customHeight="false" outlineLevel="0" collapsed="false">
      <c r="C723" s="230"/>
      <c r="L723" s="160"/>
      <c r="N723" s="146"/>
      <c r="R723" s="120"/>
      <c r="S723" s="120"/>
      <c r="T723" s="120"/>
      <c r="U723" s="120"/>
      <c r="V723" s="120"/>
      <c r="W723" s="120"/>
      <c r="X723" s="120"/>
      <c r="Y723" s="120"/>
      <c r="Z723" s="120"/>
      <c r="AA723" s="120"/>
      <c r="AB723" s="120"/>
      <c r="AC723" s="120"/>
      <c r="AD723" s="120"/>
      <c r="AE723" s="120"/>
      <c r="AF723" s="120"/>
      <c r="AG723" s="120"/>
      <c r="AH723" s="120"/>
      <c r="AI723" s="120"/>
      <c r="AJ723" s="120"/>
      <c r="AO723" s="228"/>
      <c r="AP723" s="228"/>
      <c r="AQ723" s="228"/>
      <c r="AR723" s="228"/>
      <c r="AS723" s="228"/>
      <c r="AT723" s="228"/>
      <c r="AU723" s="228"/>
      <c r="AV723" s="228"/>
      <c r="AW723" s="239"/>
      <c r="AX723" s="240"/>
    </row>
    <row r="724" s="120" customFormat="true" ht="12.75" hidden="false" customHeight="false" outlineLevel="0" collapsed="false">
      <c r="C724" s="230"/>
      <c r="L724" s="160"/>
      <c r="N724" s="146"/>
      <c r="P724" s="0"/>
      <c r="Q724" s="0"/>
      <c r="AK724" s="204"/>
      <c r="AL724" s="204"/>
      <c r="AM724" s="204"/>
      <c r="AN724" s="204"/>
      <c r="AO724" s="228"/>
      <c r="AP724" s="228"/>
      <c r="AQ724" s="228"/>
      <c r="AR724" s="228"/>
      <c r="AS724" s="228"/>
      <c r="AT724" s="228"/>
      <c r="AU724" s="228"/>
      <c r="AV724" s="228"/>
      <c r="AW724" s="239"/>
      <c r="AX724" s="240"/>
      <c r="AY724" s="0"/>
      <c r="AZ724" s="230"/>
      <c r="BA724" s="230"/>
      <c r="BB724" s="0"/>
      <c r="BC724" s="0"/>
      <c r="BD724" s="0"/>
      <c r="BE724" s="0"/>
      <c r="BF724" s="0"/>
      <c r="BG724" s="0"/>
      <c r="BH724" s="0"/>
      <c r="BI724" s="0"/>
      <c r="BJ724" s="0"/>
    </row>
    <row r="725" s="120" customFormat="true" ht="12.75" hidden="false" customHeight="false" outlineLevel="0" collapsed="false">
      <c r="C725" s="230"/>
      <c r="P725" s="0"/>
      <c r="Q725" s="0"/>
      <c r="AK725" s="204"/>
      <c r="AL725" s="204"/>
      <c r="AM725" s="204"/>
      <c r="AN725" s="204"/>
      <c r="AO725" s="228"/>
      <c r="AP725" s="228"/>
      <c r="AQ725" s="228"/>
      <c r="AR725" s="228"/>
      <c r="AS725" s="228"/>
      <c r="AT725" s="228"/>
      <c r="AU725" s="228"/>
      <c r="AV725" s="228"/>
      <c r="AW725" s="239"/>
      <c r="AX725" s="240"/>
      <c r="AY725" s="0"/>
      <c r="AZ725" s="230"/>
      <c r="BA725" s="230"/>
      <c r="BB725" s="0"/>
      <c r="BC725" s="0"/>
      <c r="BD725" s="0"/>
      <c r="BE725" s="0"/>
      <c r="BF725" s="0"/>
      <c r="BG725" s="0"/>
      <c r="BH725" s="0"/>
      <c r="BI725" s="0"/>
      <c r="BJ725" s="0"/>
    </row>
    <row r="726" s="120" customFormat="true" ht="12.75" hidden="false" customHeight="false" outlineLevel="0" collapsed="false">
      <c r="C726" s="230"/>
      <c r="L726" s="160"/>
      <c r="N726" s="146"/>
      <c r="P726" s="0"/>
      <c r="Q726" s="0"/>
      <c r="AK726" s="204"/>
      <c r="AL726" s="204"/>
      <c r="AM726" s="204"/>
      <c r="AN726" s="204"/>
      <c r="AO726" s="228"/>
      <c r="AP726" s="228"/>
      <c r="AQ726" s="228"/>
      <c r="AR726" s="228"/>
      <c r="AS726" s="228"/>
      <c r="AT726" s="228"/>
      <c r="AU726" s="228"/>
      <c r="AV726" s="228"/>
      <c r="AW726" s="239"/>
      <c r="AX726" s="240"/>
      <c r="AY726" s="0"/>
      <c r="AZ726" s="230"/>
      <c r="BA726" s="230"/>
      <c r="BB726" s="0"/>
      <c r="BC726" s="0"/>
      <c r="BD726" s="0"/>
      <c r="BE726" s="0"/>
      <c r="BF726" s="0"/>
      <c r="BG726" s="0"/>
      <c r="BH726" s="0"/>
      <c r="BI726" s="0"/>
      <c r="BJ726" s="0"/>
    </row>
    <row r="727" customFormat="false" ht="12.75" hidden="false" customHeight="false" outlineLevel="0" collapsed="false">
      <c r="C727" s="230"/>
      <c r="L727" s="160"/>
      <c r="N727" s="146"/>
      <c r="R727" s="120"/>
      <c r="S727" s="120"/>
      <c r="T727" s="120"/>
      <c r="U727" s="120"/>
      <c r="V727" s="120"/>
      <c r="W727" s="120"/>
      <c r="X727" s="120"/>
      <c r="Y727" s="120"/>
      <c r="Z727" s="120"/>
      <c r="AA727" s="120"/>
      <c r="AB727" s="120"/>
      <c r="AC727" s="120"/>
      <c r="AD727" s="120"/>
      <c r="AE727" s="120"/>
      <c r="AF727" s="120"/>
      <c r="AG727" s="120"/>
      <c r="AH727" s="120"/>
      <c r="AI727" s="120"/>
      <c r="AJ727" s="120"/>
      <c r="AO727" s="228"/>
      <c r="AP727" s="228"/>
      <c r="AQ727" s="228"/>
      <c r="AR727" s="228"/>
      <c r="AS727" s="228"/>
      <c r="AT727" s="228"/>
      <c r="AU727" s="228"/>
      <c r="AV727" s="228"/>
      <c r="AW727" s="239"/>
      <c r="AX727" s="240"/>
    </row>
    <row r="728" s="120" customFormat="true" ht="12.75" hidden="false" customHeight="false" outlineLevel="0" collapsed="false">
      <c r="C728" s="230"/>
      <c r="L728" s="160"/>
      <c r="N728" s="146"/>
      <c r="P728" s="0"/>
      <c r="Q728" s="0"/>
      <c r="AK728" s="204"/>
      <c r="AL728" s="204"/>
      <c r="AM728" s="204"/>
      <c r="AN728" s="204"/>
      <c r="AO728" s="228"/>
      <c r="AP728" s="228"/>
      <c r="AQ728" s="228"/>
      <c r="AR728" s="228"/>
      <c r="AS728" s="228"/>
      <c r="AT728" s="228"/>
      <c r="AU728" s="228"/>
      <c r="AV728" s="228"/>
      <c r="AW728" s="239"/>
      <c r="AX728" s="240"/>
      <c r="AY728" s="0"/>
      <c r="AZ728" s="230"/>
      <c r="BA728" s="230"/>
      <c r="BB728" s="0"/>
      <c r="BC728" s="0"/>
      <c r="BD728" s="0"/>
      <c r="BE728" s="0"/>
      <c r="BF728" s="0"/>
      <c r="BG728" s="0"/>
      <c r="BH728" s="0"/>
      <c r="BI728" s="0"/>
      <c r="BJ728" s="0"/>
    </row>
    <row r="729" customFormat="false" ht="12.75" hidden="false" customHeight="false" outlineLevel="0" collapsed="false">
      <c r="C729" s="230"/>
      <c r="L729" s="160"/>
      <c r="N729" s="146"/>
      <c r="R729" s="120"/>
      <c r="S729" s="120"/>
      <c r="T729" s="120"/>
      <c r="U729" s="120"/>
      <c r="V729" s="120"/>
      <c r="W729" s="120"/>
      <c r="X729" s="120"/>
      <c r="Y729" s="120"/>
      <c r="Z729" s="120"/>
      <c r="AA729" s="120"/>
      <c r="AB729" s="120"/>
      <c r="AC729" s="120"/>
      <c r="AD729" s="120"/>
      <c r="AE729" s="120"/>
      <c r="AF729" s="120"/>
      <c r="AG729" s="120"/>
      <c r="AH729" s="120"/>
      <c r="AI729" s="120"/>
      <c r="AJ729" s="120"/>
      <c r="AO729" s="228"/>
      <c r="AP729" s="228"/>
      <c r="AQ729" s="228"/>
      <c r="AR729" s="228"/>
      <c r="AS729" s="228"/>
      <c r="AT729" s="228"/>
      <c r="AU729" s="228"/>
      <c r="AV729" s="228"/>
      <c r="AW729" s="239"/>
      <c r="AX729" s="240"/>
    </row>
    <row r="730" customFormat="false" ht="12.75" hidden="false" customHeight="false" outlineLevel="0" collapsed="false">
      <c r="C730" s="230"/>
      <c r="L730" s="160"/>
      <c r="N730" s="146"/>
      <c r="R730" s="120"/>
      <c r="S730" s="120"/>
      <c r="T730" s="120"/>
      <c r="U730" s="120"/>
      <c r="V730" s="120"/>
      <c r="W730" s="120"/>
      <c r="X730" s="120"/>
      <c r="Y730" s="120"/>
      <c r="Z730" s="120"/>
      <c r="AA730" s="120"/>
      <c r="AB730" s="120"/>
      <c r="AC730" s="120"/>
      <c r="AD730" s="120"/>
      <c r="AE730" s="120"/>
      <c r="AF730" s="120"/>
      <c r="AG730" s="120"/>
      <c r="AH730" s="120"/>
      <c r="AI730" s="120"/>
      <c r="AJ730" s="120"/>
      <c r="AO730" s="228"/>
      <c r="AP730" s="228"/>
      <c r="AQ730" s="228"/>
      <c r="AR730" s="228"/>
      <c r="AS730" s="228"/>
      <c r="AT730" s="228"/>
      <c r="AU730" s="228"/>
      <c r="AV730" s="228"/>
      <c r="AW730" s="239"/>
      <c r="AX730" s="240"/>
    </row>
    <row r="731" s="120" customFormat="true" ht="12.75" hidden="false" customHeight="false" outlineLevel="0" collapsed="false">
      <c r="C731" s="230"/>
      <c r="L731" s="160"/>
      <c r="N731" s="146"/>
      <c r="P731" s="0"/>
      <c r="Q731" s="0"/>
      <c r="AK731" s="204"/>
      <c r="AL731" s="204"/>
      <c r="AM731" s="204"/>
      <c r="AN731" s="204"/>
      <c r="AO731" s="228"/>
      <c r="AP731" s="228"/>
      <c r="AQ731" s="228"/>
      <c r="AR731" s="228"/>
      <c r="AS731" s="228"/>
      <c r="AT731" s="228"/>
      <c r="AU731" s="228"/>
      <c r="AV731" s="228"/>
      <c r="AW731" s="239"/>
      <c r="AX731" s="240"/>
      <c r="AY731" s="0"/>
      <c r="AZ731" s="230"/>
      <c r="BA731" s="230"/>
      <c r="BB731" s="0"/>
      <c r="BC731" s="0"/>
      <c r="BD731" s="0"/>
      <c r="BE731" s="0"/>
      <c r="BF731" s="0"/>
      <c r="BG731" s="0"/>
      <c r="BH731" s="0"/>
      <c r="BI731" s="0"/>
      <c r="BJ731" s="0"/>
    </row>
    <row r="732" s="120" customFormat="true" ht="12.75" hidden="false" customHeight="false" outlineLevel="0" collapsed="false">
      <c r="C732" s="230"/>
      <c r="L732" s="160"/>
      <c r="N732" s="146"/>
      <c r="P732" s="0"/>
      <c r="Q732" s="0"/>
      <c r="AK732" s="204"/>
      <c r="AL732" s="204"/>
      <c r="AM732" s="204"/>
      <c r="AN732" s="204"/>
      <c r="AO732" s="228"/>
      <c r="AP732" s="228"/>
      <c r="AQ732" s="228"/>
      <c r="AR732" s="228"/>
      <c r="AS732" s="228"/>
      <c r="AT732" s="228"/>
      <c r="AU732" s="228"/>
      <c r="AV732" s="228"/>
      <c r="AW732" s="239"/>
      <c r="AX732" s="240"/>
      <c r="AY732" s="0"/>
      <c r="AZ732" s="230"/>
      <c r="BA732" s="230"/>
      <c r="BB732" s="0"/>
      <c r="BC732" s="0"/>
      <c r="BD732" s="0"/>
      <c r="BE732" s="0"/>
      <c r="BF732" s="0"/>
      <c r="BG732" s="0"/>
      <c r="BH732" s="0"/>
      <c r="BI732" s="0"/>
      <c r="BJ732" s="0"/>
    </row>
    <row r="733" s="120" customFormat="true" ht="12.75" hidden="false" customHeight="false" outlineLevel="0" collapsed="false">
      <c r="C733" s="230"/>
      <c r="L733" s="160"/>
      <c r="N733" s="146"/>
      <c r="P733" s="0"/>
      <c r="Q733" s="0"/>
      <c r="AK733" s="204"/>
      <c r="AL733" s="204"/>
      <c r="AM733" s="204"/>
      <c r="AN733" s="204"/>
      <c r="AO733" s="228"/>
      <c r="AP733" s="228"/>
      <c r="AQ733" s="228"/>
      <c r="AR733" s="228"/>
      <c r="AS733" s="228"/>
      <c r="AT733" s="228"/>
      <c r="AU733" s="228"/>
      <c r="AV733" s="228"/>
      <c r="AW733" s="239"/>
      <c r="AX733" s="240"/>
      <c r="AY733" s="0"/>
      <c r="AZ733" s="230"/>
      <c r="BA733" s="230"/>
      <c r="BB733" s="0"/>
      <c r="BC733" s="0"/>
      <c r="BD733" s="0"/>
      <c r="BE733" s="0"/>
      <c r="BF733" s="0"/>
      <c r="BG733" s="0"/>
      <c r="BH733" s="0"/>
      <c r="BI733" s="0"/>
      <c r="BJ733" s="0"/>
    </row>
    <row r="734" s="120" customFormat="true" ht="12.75" hidden="false" customHeight="false" outlineLevel="0" collapsed="false">
      <c r="C734" s="230"/>
      <c r="L734" s="160"/>
      <c r="N734" s="146"/>
      <c r="P734" s="0"/>
      <c r="Q734" s="0"/>
      <c r="AK734" s="204"/>
      <c r="AL734" s="204"/>
      <c r="AM734" s="204"/>
      <c r="AN734" s="204"/>
      <c r="AO734" s="228"/>
      <c r="AP734" s="228"/>
      <c r="AQ734" s="228"/>
      <c r="AR734" s="228"/>
      <c r="AS734" s="228"/>
      <c r="AT734" s="228"/>
      <c r="AU734" s="228"/>
      <c r="AV734" s="228"/>
      <c r="AW734" s="239"/>
      <c r="AX734" s="240"/>
      <c r="AY734" s="0"/>
      <c r="AZ734" s="230"/>
      <c r="BA734" s="230"/>
      <c r="BB734" s="0"/>
      <c r="BC734" s="0"/>
      <c r="BD734" s="0"/>
      <c r="BE734" s="0"/>
      <c r="BF734" s="0"/>
      <c r="BG734" s="0"/>
      <c r="BH734" s="0"/>
      <c r="BI734" s="0"/>
      <c r="BJ734" s="0"/>
    </row>
    <row r="735" s="120" customFormat="true" ht="12.75" hidden="false" customHeight="false" outlineLevel="0" collapsed="false">
      <c r="C735" s="230"/>
      <c r="L735" s="160"/>
      <c r="N735" s="146"/>
      <c r="P735" s="0"/>
      <c r="Q735" s="0"/>
      <c r="AK735" s="204"/>
      <c r="AL735" s="204"/>
      <c r="AM735" s="204"/>
      <c r="AN735" s="204"/>
      <c r="AO735" s="228"/>
      <c r="AP735" s="228"/>
      <c r="AQ735" s="228"/>
      <c r="AR735" s="228"/>
      <c r="AS735" s="228"/>
      <c r="AT735" s="228"/>
      <c r="AU735" s="228"/>
      <c r="AV735" s="228"/>
      <c r="AW735" s="239"/>
      <c r="AX735" s="240"/>
      <c r="AY735" s="0"/>
      <c r="AZ735" s="230"/>
      <c r="BA735" s="230"/>
      <c r="BB735" s="0"/>
      <c r="BC735" s="0"/>
      <c r="BD735" s="0"/>
      <c r="BE735" s="0"/>
      <c r="BF735" s="0"/>
      <c r="BG735" s="0"/>
      <c r="BH735" s="0"/>
      <c r="BI735" s="0"/>
      <c r="BJ735" s="0"/>
    </row>
    <row r="736" s="120" customFormat="true" ht="12.75" hidden="false" customHeight="false" outlineLevel="0" collapsed="false">
      <c r="C736" s="230"/>
      <c r="L736" s="160"/>
      <c r="N736" s="146"/>
      <c r="P736" s="0"/>
      <c r="Q736" s="0"/>
      <c r="AK736" s="204"/>
      <c r="AL736" s="204"/>
      <c r="AM736" s="204"/>
      <c r="AN736" s="204"/>
      <c r="AO736" s="228"/>
      <c r="AP736" s="228"/>
      <c r="AQ736" s="228"/>
      <c r="AR736" s="228"/>
      <c r="AS736" s="228"/>
      <c r="AT736" s="228"/>
      <c r="AU736" s="228"/>
      <c r="AV736" s="228"/>
      <c r="AW736" s="239"/>
      <c r="AX736" s="240"/>
      <c r="AY736" s="0"/>
      <c r="AZ736" s="230"/>
      <c r="BA736" s="230"/>
      <c r="BB736" s="0"/>
      <c r="BC736" s="0"/>
      <c r="BD736" s="0"/>
      <c r="BE736" s="0"/>
      <c r="BF736" s="0"/>
      <c r="BG736" s="0"/>
      <c r="BH736" s="0"/>
      <c r="BI736" s="0"/>
      <c r="BJ736" s="0"/>
    </row>
    <row r="737" s="120" customFormat="true" ht="12.75" hidden="false" customHeight="false" outlineLevel="0" collapsed="false">
      <c r="C737" s="230"/>
      <c r="L737" s="160"/>
      <c r="N737" s="146"/>
      <c r="P737" s="0"/>
      <c r="Q737" s="0"/>
      <c r="AK737" s="204"/>
      <c r="AL737" s="204"/>
      <c r="AM737" s="204"/>
      <c r="AN737" s="204"/>
      <c r="AO737" s="228"/>
      <c r="AP737" s="228"/>
      <c r="AQ737" s="228"/>
      <c r="AR737" s="228"/>
      <c r="AS737" s="228"/>
      <c r="AT737" s="228"/>
      <c r="AU737" s="228"/>
      <c r="AV737" s="228"/>
      <c r="AW737" s="239"/>
      <c r="AX737" s="240"/>
      <c r="AY737" s="0"/>
      <c r="AZ737" s="230"/>
      <c r="BA737" s="230"/>
      <c r="BB737" s="0"/>
      <c r="BC737" s="0"/>
      <c r="BD737" s="0"/>
      <c r="BE737" s="0"/>
      <c r="BF737" s="0"/>
      <c r="BG737" s="0"/>
      <c r="BH737" s="0"/>
      <c r="BI737" s="0"/>
      <c r="BJ737" s="0"/>
    </row>
    <row r="738" s="120" customFormat="true" ht="12.75" hidden="false" customHeight="false" outlineLevel="0" collapsed="false">
      <c r="C738" s="230"/>
      <c r="L738" s="160"/>
      <c r="N738" s="146"/>
      <c r="P738" s="0"/>
      <c r="Q738" s="0"/>
      <c r="AK738" s="204"/>
      <c r="AL738" s="204"/>
      <c r="AM738" s="204"/>
      <c r="AN738" s="204"/>
      <c r="AO738" s="228"/>
      <c r="AP738" s="228"/>
      <c r="AQ738" s="228"/>
      <c r="AR738" s="228"/>
      <c r="AS738" s="228"/>
      <c r="AT738" s="228"/>
      <c r="AU738" s="228"/>
      <c r="AV738" s="228"/>
      <c r="AW738" s="239"/>
      <c r="AX738" s="240"/>
      <c r="AY738" s="0"/>
      <c r="AZ738" s="230"/>
      <c r="BA738" s="230"/>
      <c r="BB738" s="0"/>
      <c r="BC738" s="0"/>
      <c r="BD738" s="0"/>
      <c r="BE738" s="0"/>
      <c r="BF738" s="0"/>
      <c r="BG738" s="0"/>
      <c r="BH738" s="0"/>
      <c r="BI738" s="0"/>
      <c r="BJ738" s="0"/>
    </row>
    <row r="739" s="120" customFormat="true" ht="12.75" hidden="false" customHeight="false" outlineLevel="0" collapsed="false">
      <c r="C739" s="230"/>
      <c r="L739" s="160"/>
      <c r="N739" s="146"/>
      <c r="P739" s="0"/>
      <c r="Q739" s="0"/>
      <c r="AK739" s="204"/>
      <c r="AL739" s="204"/>
      <c r="AM739" s="204"/>
      <c r="AN739" s="204"/>
      <c r="AO739" s="228"/>
      <c r="AP739" s="228"/>
      <c r="AQ739" s="228"/>
      <c r="AR739" s="228"/>
      <c r="AS739" s="228"/>
      <c r="AT739" s="228"/>
      <c r="AU739" s="228"/>
      <c r="AV739" s="228"/>
      <c r="AW739" s="239"/>
      <c r="AX739" s="240"/>
      <c r="AY739" s="0"/>
      <c r="AZ739" s="230"/>
      <c r="BA739" s="230"/>
      <c r="BB739" s="0"/>
      <c r="BC739" s="0"/>
      <c r="BD739" s="0"/>
      <c r="BE739" s="0"/>
      <c r="BF739" s="0"/>
      <c r="BG739" s="0"/>
      <c r="BH739" s="0"/>
      <c r="BI739" s="0"/>
      <c r="BJ739" s="0"/>
    </row>
    <row r="740" s="120" customFormat="true" ht="12.75" hidden="false" customHeight="false" outlineLevel="0" collapsed="false">
      <c r="C740" s="230"/>
      <c r="L740" s="160"/>
      <c r="N740" s="146"/>
      <c r="P740" s="0"/>
      <c r="Q740" s="0"/>
      <c r="AK740" s="204"/>
      <c r="AL740" s="204"/>
      <c r="AM740" s="204"/>
      <c r="AN740" s="204"/>
      <c r="AO740" s="228"/>
      <c r="AP740" s="228"/>
      <c r="AQ740" s="228"/>
      <c r="AR740" s="228"/>
      <c r="AS740" s="228"/>
      <c r="AT740" s="228"/>
      <c r="AU740" s="228"/>
      <c r="AV740" s="228"/>
      <c r="AW740" s="239"/>
      <c r="AX740" s="240"/>
      <c r="AY740" s="0"/>
      <c r="AZ740" s="230"/>
      <c r="BA740" s="230"/>
      <c r="BB740" s="0"/>
      <c r="BC740" s="0"/>
      <c r="BD740" s="0"/>
      <c r="BE740" s="0"/>
      <c r="BF740" s="0"/>
      <c r="BG740" s="0"/>
      <c r="BH740" s="0"/>
      <c r="BI740" s="0"/>
      <c r="BJ740" s="0"/>
    </row>
    <row r="741" customFormat="false" ht="12.75" hidden="false" customHeight="false" outlineLevel="0" collapsed="false">
      <c r="C741" s="230"/>
      <c r="L741" s="160"/>
      <c r="N741" s="146"/>
      <c r="R741" s="120"/>
      <c r="S741" s="120"/>
      <c r="T741" s="120"/>
      <c r="U741" s="120"/>
      <c r="V741" s="120"/>
      <c r="W741" s="120"/>
      <c r="X741" s="120"/>
      <c r="Y741" s="120"/>
      <c r="Z741" s="120"/>
      <c r="AA741" s="120"/>
      <c r="AB741" s="120"/>
      <c r="AC741" s="120"/>
      <c r="AD741" s="120"/>
      <c r="AE741" s="120"/>
      <c r="AF741" s="120"/>
      <c r="AG741" s="120"/>
      <c r="AH741" s="120"/>
      <c r="AI741" s="120"/>
      <c r="AJ741" s="120"/>
      <c r="AO741" s="228"/>
      <c r="AP741" s="228"/>
      <c r="AQ741" s="228"/>
      <c r="AR741" s="228"/>
      <c r="AS741" s="228"/>
      <c r="AT741" s="228"/>
      <c r="AU741" s="228"/>
      <c r="AV741" s="228"/>
      <c r="AW741" s="239"/>
      <c r="AX741" s="240"/>
    </row>
    <row r="742" customFormat="false" ht="12.75" hidden="false" customHeight="false" outlineLevel="0" collapsed="false">
      <c r="C742" s="230"/>
      <c r="L742" s="160"/>
      <c r="N742" s="146"/>
      <c r="R742" s="120"/>
      <c r="S742" s="120"/>
      <c r="T742" s="120"/>
      <c r="U742" s="120"/>
      <c r="V742" s="120"/>
      <c r="W742" s="120"/>
      <c r="X742" s="120"/>
      <c r="Y742" s="120"/>
      <c r="Z742" s="120"/>
      <c r="AA742" s="120"/>
      <c r="AB742" s="120"/>
      <c r="AC742" s="120"/>
      <c r="AD742" s="120"/>
      <c r="AE742" s="120"/>
      <c r="AF742" s="120"/>
      <c r="AG742" s="120"/>
      <c r="AH742" s="120"/>
      <c r="AI742" s="120"/>
      <c r="AJ742" s="120"/>
      <c r="AO742" s="228"/>
      <c r="AP742" s="228"/>
      <c r="AQ742" s="228"/>
      <c r="AR742" s="228"/>
      <c r="AS742" s="228"/>
      <c r="AT742" s="228"/>
      <c r="AU742" s="228"/>
      <c r="AV742" s="228"/>
      <c r="AW742" s="239"/>
      <c r="AX742" s="240"/>
    </row>
    <row r="743" customFormat="false" ht="12.75" hidden="false" customHeight="false" outlineLevel="0" collapsed="false">
      <c r="C743" s="230"/>
      <c r="L743" s="160"/>
      <c r="N743" s="146"/>
      <c r="R743" s="120"/>
      <c r="S743" s="120"/>
      <c r="T743" s="120"/>
      <c r="U743" s="120"/>
      <c r="V743" s="120"/>
      <c r="W743" s="120"/>
      <c r="X743" s="120"/>
      <c r="Y743" s="120"/>
      <c r="Z743" s="120"/>
      <c r="AA743" s="120"/>
      <c r="AB743" s="120"/>
      <c r="AC743" s="120"/>
      <c r="AD743" s="120"/>
      <c r="AE743" s="120"/>
      <c r="AF743" s="120"/>
      <c r="AG743" s="120"/>
      <c r="AH743" s="120"/>
      <c r="AI743" s="120"/>
      <c r="AJ743" s="120"/>
      <c r="AO743" s="228"/>
      <c r="AP743" s="228"/>
      <c r="AQ743" s="228"/>
      <c r="AR743" s="228"/>
      <c r="AS743" s="228"/>
      <c r="AT743" s="228"/>
      <c r="AU743" s="228"/>
      <c r="AV743" s="228"/>
      <c r="AW743" s="239"/>
      <c r="AX743" s="240"/>
    </row>
    <row r="744" s="120" customFormat="true" ht="12.75" hidden="false" customHeight="false" outlineLevel="0" collapsed="false">
      <c r="C744" s="230"/>
      <c r="L744" s="160"/>
      <c r="N744" s="146"/>
      <c r="P744" s="0"/>
      <c r="Q744" s="0"/>
      <c r="AK744" s="204"/>
      <c r="AL744" s="204"/>
      <c r="AM744" s="204"/>
      <c r="AN744" s="204"/>
      <c r="AO744" s="228"/>
      <c r="AP744" s="228"/>
      <c r="AQ744" s="228"/>
      <c r="AR744" s="228"/>
      <c r="AS744" s="228"/>
      <c r="AT744" s="228"/>
      <c r="AU744" s="228"/>
      <c r="AV744" s="228"/>
      <c r="AW744" s="239"/>
      <c r="AX744" s="240"/>
      <c r="AY744" s="0"/>
      <c r="AZ744" s="230"/>
      <c r="BA744" s="230"/>
      <c r="BB744" s="0"/>
      <c r="BC744" s="0"/>
      <c r="BD744" s="0"/>
      <c r="BE744" s="0"/>
      <c r="BF744" s="0"/>
      <c r="BG744" s="0"/>
      <c r="BH744" s="0"/>
      <c r="BI744" s="0"/>
      <c r="BJ744" s="0"/>
    </row>
    <row r="745" s="120" customFormat="true" ht="12.75" hidden="false" customHeight="false" outlineLevel="0" collapsed="false">
      <c r="C745" s="230"/>
      <c r="L745" s="160"/>
      <c r="N745" s="146"/>
      <c r="P745" s="0"/>
      <c r="Q745" s="0"/>
      <c r="AK745" s="204"/>
      <c r="AL745" s="204"/>
      <c r="AM745" s="204"/>
      <c r="AN745" s="204"/>
      <c r="AO745" s="228"/>
      <c r="AP745" s="228"/>
      <c r="AQ745" s="228"/>
      <c r="AR745" s="228"/>
      <c r="AS745" s="228"/>
      <c r="AT745" s="228"/>
      <c r="AU745" s="228"/>
      <c r="AV745" s="228"/>
      <c r="AW745" s="239"/>
      <c r="AX745" s="240"/>
      <c r="AY745" s="0"/>
      <c r="AZ745" s="230"/>
      <c r="BA745" s="230"/>
      <c r="BB745" s="0"/>
      <c r="BC745" s="0"/>
      <c r="BD745" s="0"/>
      <c r="BE745" s="0"/>
      <c r="BF745" s="0"/>
      <c r="BG745" s="0"/>
      <c r="BH745" s="0"/>
      <c r="BI745" s="0"/>
      <c r="BJ745" s="0"/>
    </row>
    <row r="746" s="120" customFormat="true" ht="12.75" hidden="false" customHeight="false" outlineLevel="0" collapsed="false">
      <c r="C746" s="230"/>
      <c r="L746" s="160"/>
      <c r="N746" s="146"/>
      <c r="P746" s="0"/>
      <c r="Q746" s="0"/>
      <c r="AK746" s="204"/>
      <c r="AL746" s="204"/>
      <c r="AM746" s="204"/>
      <c r="AN746" s="204"/>
      <c r="AO746" s="228"/>
      <c r="AP746" s="228"/>
      <c r="AQ746" s="228"/>
      <c r="AR746" s="228"/>
      <c r="AS746" s="228"/>
      <c r="AT746" s="228"/>
      <c r="AU746" s="228"/>
      <c r="AV746" s="228"/>
      <c r="AW746" s="239"/>
      <c r="AX746" s="240"/>
      <c r="AY746" s="0"/>
      <c r="AZ746" s="230"/>
      <c r="BA746" s="230"/>
      <c r="BB746" s="0"/>
      <c r="BC746" s="0"/>
      <c r="BD746" s="0"/>
      <c r="BE746" s="0"/>
      <c r="BF746" s="0"/>
      <c r="BG746" s="0"/>
      <c r="BH746" s="0"/>
      <c r="BI746" s="0"/>
      <c r="BJ746" s="0"/>
    </row>
    <row r="747" s="120" customFormat="true" ht="12.75" hidden="false" customHeight="false" outlineLevel="0" collapsed="false">
      <c r="C747" s="230"/>
      <c r="L747" s="160"/>
      <c r="N747" s="146"/>
      <c r="P747" s="0"/>
      <c r="Q747" s="0"/>
      <c r="AK747" s="204"/>
      <c r="AL747" s="204"/>
      <c r="AM747" s="204"/>
      <c r="AN747" s="204"/>
      <c r="AO747" s="228"/>
      <c r="AP747" s="228"/>
      <c r="AQ747" s="228"/>
      <c r="AR747" s="228"/>
      <c r="AS747" s="228"/>
      <c r="AT747" s="228"/>
      <c r="AU747" s="228"/>
      <c r="AV747" s="228"/>
      <c r="AW747" s="239"/>
      <c r="AX747" s="240"/>
      <c r="AY747" s="0"/>
      <c r="AZ747" s="230"/>
      <c r="BA747" s="230"/>
      <c r="BB747" s="0"/>
      <c r="BC747" s="0"/>
      <c r="BD747" s="0"/>
      <c r="BE747" s="0"/>
      <c r="BF747" s="0"/>
      <c r="BG747" s="0"/>
      <c r="BH747" s="0"/>
      <c r="BI747" s="0"/>
      <c r="BJ747" s="0"/>
    </row>
    <row r="748" s="120" customFormat="true" ht="12.75" hidden="false" customHeight="false" outlineLevel="0" collapsed="false">
      <c r="C748" s="230"/>
      <c r="L748" s="160"/>
      <c r="N748" s="146"/>
      <c r="P748" s="0"/>
      <c r="Q748" s="0"/>
      <c r="AK748" s="204"/>
      <c r="AL748" s="204"/>
      <c r="AM748" s="204"/>
      <c r="AN748" s="204"/>
      <c r="AO748" s="228"/>
      <c r="AP748" s="228"/>
      <c r="AQ748" s="228"/>
      <c r="AR748" s="228"/>
      <c r="AS748" s="228"/>
      <c r="AT748" s="228"/>
      <c r="AU748" s="228"/>
      <c r="AV748" s="228"/>
      <c r="AW748" s="239"/>
      <c r="AX748" s="240"/>
      <c r="AY748" s="0"/>
      <c r="AZ748" s="230"/>
      <c r="BA748" s="230"/>
      <c r="BB748" s="0"/>
      <c r="BC748" s="0"/>
      <c r="BD748" s="0"/>
      <c r="BE748" s="0"/>
      <c r="BF748" s="0"/>
      <c r="BG748" s="0"/>
      <c r="BH748" s="0"/>
      <c r="BI748" s="0"/>
      <c r="BJ748" s="0"/>
    </row>
    <row r="749" s="120" customFormat="true" ht="12.75" hidden="false" customHeight="false" outlineLevel="0" collapsed="false">
      <c r="C749" s="230"/>
      <c r="L749" s="160"/>
      <c r="N749" s="146"/>
      <c r="P749" s="0"/>
      <c r="Q749" s="0"/>
      <c r="AK749" s="204"/>
      <c r="AL749" s="204"/>
      <c r="AM749" s="204"/>
      <c r="AN749" s="204"/>
      <c r="AO749" s="228"/>
      <c r="AP749" s="228"/>
      <c r="AQ749" s="228"/>
      <c r="AR749" s="228"/>
      <c r="AS749" s="228"/>
      <c r="AT749" s="228"/>
      <c r="AU749" s="228"/>
      <c r="AV749" s="228"/>
      <c r="AW749" s="239"/>
      <c r="AX749" s="240"/>
      <c r="AY749" s="0"/>
      <c r="AZ749" s="230"/>
      <c r="BA749" s="230"/>
      <c r="BB749" s="0"/>
      <c r="BC749" s="0"/>
      <c r="BD749" s="0"/>
      <c r="BE749" s="0"/>
      <c r="BF749" s="0"/>
      <c r="BG749" s="0"/>
      <c r="BH749" s="0"/>
      <c r="BI749" s="0"/>
      <c r="BJ749" s="0"/>
    </row>
    <row r="750" s="120" customFormat="true" ht="12.75" hidden="false" customHeight="false" outlineLevel="0" collapsed="false">
      <c r="C750" s="230"/>
      <c r="L750" s="160"/>
      <c r="N750" s="146"/>
      <c r="P750" s="0"/>
      <c r="Q750" s="0"/>
      <c r="AK750" s="204"/>
      <c r="AL750" s="204"/>
      <c r="AM750" s="204"/>
      <c r="AN750" s="204"/>
      <c r="AO750" s="228"/>
      <c r="AP750" s="228"/>
      <c r="AQ750" s="228"/>
      <c r="AR750" s="228"/>
      <c r="AS750" s="228"/>
      <c r="AT750" s="228"/>
      <c r="AU750" s="228"/>
      <c r="AV750" s="228"/>
      <c r="AW750" s="239"/>
      <c r="AX750" s="240"/>
      <c r="AY750" s="0"/>
      <c r="AZ750" s="230"/>
      <c r="BA750" s="230"/>
      <c r="BB750" s="0"/>
      <c r="BC750" s="0"/>
      <c r="BD750" s="0"/>
      <c r="BE750" s="0"/>
      <c r="BF750" s="0"/>
      <c r="BG750" s="0"/>
      <c r="BH750" s="0"/>
      <c r="BI750" s="0"/>
      <c r="BJ750" s="0"/>
    </row>
    <row r="751" s="120" customFormat="true" ht="12.75" hidden="false" customHeight="false" outlineLevel="0" collapsed="false">
      <c r="C751" s="230"/>
      <c r="L751" s="160"/>
      <c r="N751" s="146"/>
      <c r="P751" s="0"/>
      <c r="Q751" s="0"/>
      <c r="AK751" s="204"/>
      <c r="AL751" s="204"/>
      <c r="AM751" s="204"/>
      <c r="AN751" s="204"/>
      <c r="AO751" s="228"/>
      <c r="AP751" s="228"/>
      <c r="AQ751" s="228"/>
      <c r="AR751" s="228"/>
      <c r="AS751" s="228"/>
      <c r="AT751" s="228"/>
      <c r="AU751" s="228"/>
      <c r="AV751" s="228"/>
      <c r="AW751" s="239"/>
      <c r="AX751" s="240"/>
      <c r="AY751" s="0"/>
      <c r="AZ751" s="230"/>
      <c r="BA751" s="230"/>
      <c r="BB751" s="0"/>
      <c r="BC751" s="0"/>
      <c r="BD751" s="0"/>
      <c r="BE751" s="0"/>
      <c r="BF751" s="0"/>
      <c r="BG751" s="0"/>
      <c r="BH751" s="0"/>
      <c r="BI751" s="0"/>
      <c r="BJ751" s="0"/>
    </row>
    <row r="752" s="120" customFormat="true" ht="12.75" hidden="false" customHeight="false" outlineLevel="0" collapsed="false">
      <c r="C752" s="230"/>
      <c r="L752" s="160"/>
      <c r="N752" s="146"/>
      <c r="P752" s="0"/>
      <c r="Q752" s="0"/>
      <c r="AK752" s="204"/>
      <c r="AL752" s="204"/>
      <c r="AM752" s="204"/>
      <c r="AN752" s="204"/>
      <c r="AO752" s="228"/>
      <c r="AP752" s="228"/>
      <c r="AQ752" s="228"/>
      <c r="AR752" s="228"/>
      <c r="AS752" s="228"/>
      <c r="AT752" s="228"/>
      <c r="AU752" s="228"/>
      <c r="AV752" s="228"/>
      <c r="AW752" s="239"/>
      <c r="AX752" s="240"/>
      <c r="AY752" s="0"/>
      <c r="AZ752" s="230"/>
      <c r="BA752" s="230"/>
      <c r="BB752" s="0"/>
      <c r="BC752" s="0"/>
      <c r="BD752" s="0"/>
      <c r="BE752" s="0"/>
      <c r="BF752" s="0"/>
      <c r="BG752" s="0"/>
      <c r="BH752" s="0"/>
      <c r="BI752" s="0"/>
      <c r="BJ752" s="0"/>
    </row>
    <row r="753" s="120" customFormat="true" ht="12.75" hidden="false" customHeight="false" outlineLevel="0" collapsed="false">
      <c r="C753" s="230"/>
      <c r="L753" s="160"/>
      <c r="N753" s="146"/>
      <c r="P753" s="0"/>
      <c r="Q753" s="0"/>
      <c r="AK753" s="204"/>
      <c r="AL753" s="204"/>
      <c r="AM753" s="204"/>
      <c r="AN753" s="204"/>
      <c r="AO753" s="228"/>
      <c r="AP753" s="228"/>
      <c r="AQ753" s="228"/>
      <c r="AR753" s="228"/>
      <c r="AS753" s="228"/>
      <c r="AT753" s="228"/>
      <c r="AU753" s="228"/>
      <c r="AV753" s="228"/>
      <c r="AW753" s="239"/>
      <c r="AX753" s="240"/>
      <c r="AY753" s="0"/>
      <c r="AZ753" s="230"/>
      <c r="BA753" s="230"/>
      <c r="BB753" s="0"/>
      <c r="BC753" s="0"/>
      <c r="BD753" s="0"/>
      <c r="BE753" s="0"/>
      <c r="BF753" s="0"/>
      <c r="BG753" s="0"/>
      <c r="BH753" s="0"/>
      <c r="BI753" s="0"/>
      <c r="BJ753" s="0"/>
    </row>
    <row r="754" s="120" customFormat="true" ht="12.75" hidden="false" customHeight="false" outlineLevel="0" collapsed="false">
      <c r="C754" s="230"/>
      <c r="L754" s="160"/>
      <c r="N754" s="146"/>
      <c r="P754" s="0"/>
      <c r="Q754" s="0"/>
      <c r="AK754" s="204"/>
      <c r="AL754" s="204"/>
      <c r="AM754" s="204"/>
      <c r="AN754" s="204"/>
      <c r="AO754" s="228"/>
      <c r="AP754" s="228"/>
      <c r="AQ754" s="228"/>
      <c r="AR754" s="228"/>
      <c r="AS754" s="228"/>
      <c r="AT754" s="228"/>
      <c r="AU754" s="228"/>
      <c r="AV754" s="228"/>
      <c r="AW754" s="239"/>
      <c r="AX754" s="240"/>
      <c r="AY754" s="0"/>
      <c r="AZ754" s="230"/>
      <c r="BA754" s="230"/>
      <c r="BB754" s="0"/>
      <c r="BC754" s="0"/>
      <c r="BD754" s="0"/>
      <c r="BE754" s="0"/>
      <c r="BF754" s="0"/>
      <c r="BG754" s="0"/>
      <c r="BH754" s="0"/>
      <c r="BI754" s="0"/>
      <c r="BJ754" s="0"/>
    </row>
    <row r="755" s="120" customFormat="true" ht="12.75" hidden="false" customHeight="false" outlineLevel="0" collapsed="false">
      <c r="C755" s="230"/>
      <c r="L755" s="160"/>
      <c r="N755" s="146"/>
      <c r="P755" s="0"/>
      <c r="Q755" s="0"/>
      <c r="AK755" s="204"/>
      <c r="AL755" s="204"/>
      <c r="AM755" s="204"/>
      <c r="AN755" s="204"/>
      <c r="AO755" s="228"/>
      <c r="AP755" s="228"/>
      <c r="AQ755" s="228"/>
      <c r="AR755" s="228"/>
      <c r="AS755" s="228"/>
      <c r="AT755" s="228"/>
      <c r="AU755" s="228"/>
      <c r="AV755" s="228"/>
      <c r="AW755" s="239"/>
      <c r="AX755" s="240"/>
      <c r="AY755" s="0"/>
      <c r="AZ755" s="230"/>
      <c r="BA755" s="230"/>
      <c r="BB755" s="0"/>
      <c r="BC755" s="0"/>
      <c r="BD755" s="0"/>
      <c r="BE755" s="0"/>
      <c r="BF755" s="0"/>
      <c r="BG755" s="0"/>
      <c r="BH755" s="0"/>
      <c r="BI755" s="0"/>
      <c r="BJ755" s="0"/>
    </row>
    <row r="756" s="120" customFormat="true" ht="12.75" hidden="false" customHeight="false" outlineLevel="0" collapsed="false">
      <c r="C756" s="230"/>
      <c r="L756" s="160"/>
      <c r="N756" s="146"/>
      <c r="P756" s="0"/>
      <c r="Q756" s="0"/>
      <c r="AK756" s="204"/>
      <c r="AL756" s="204"/>
      <c r="AM756" s="204"/>
      <c r="AN756" s="204"/>
      <c r="AO756" s="228"/>
      <c r="AP756" s="228"/>
      <c r="AQ756" s="228"/>
      <c r="AR756" s="228"/>
      <c r="AS756" s="228"/>
      <c r="AT756" s="228"/>
      <c r="AU756" s="228"/>
      <c r="AV756" s="228"/>
      <c r="AW756" s="239"/>
      <c r="AX756" s="240"/>
      <c r="AY756" s="0"/>
      <c r="AZ756" s="230"/>
      <c r="BA756" s="230"/>
      <c r="BB756" s="0"/>
      <c r="BC756" s="0"/>
      <c r="BD756" s="0"/>
      <c r="BE756" s="0"/>
      <c r="BF756" s="0"/>
      <c r="BG756" s="0"/>
      <c r="BH756" s="0"/>
      <c r="BI756" s="0"/>
      <c r="BJ756" s="0"/>
    </row>
    <row r="757" s="120" customFormat="true" ht="12.75" hidden="false" customHeight="false" outlineLevel="0" collapsed="false">
      <c r="C757" s="230"/>
      <c r="L757" s="160"/>
      <c r="N757" s="146"/>
      <c r="P757" s="0"/>
      <c r="Q757" s="0"/>
      <c r="AK757" s="204"/>
      <c r="AL757" s="204"/>
      <c r="AM757" s="204"/>
      <c r="AN757" s="204"/>
      <c r="AO757" s="228"/>
      <c r="AP757" s="228"/>
      <c r="AQ757" s="228"/>
      <c r="AR757" s="228"/>
      <c r="AS757" s="228"/>
      <c r="AT757" s="228"/>
      <c r="AU757" s="228"/>
      <c r="AV757" s="228"/>
      <c r="AW757" s="239"/>
      <c r="AX757" s="240"/>
      <c r="AY757" s="0"/>
      <c r="AZ757" s="230"/>
      <c r="BA757" s="230"/>
      <c r="BB757" s="0"/>
      <c r="BC757" s="0"/>
      <c r="BD757" s="0"/>
      <c r="BE757" s="0"/>
      <c r="BF757" s="0"/>
      <c r="BG757" s="0"/>
      <c r="BH757" s="0"/>
      <c r="BI757" s="0"/>
      <c r="BJ757" s="0"/>
    </row>
    <row r="758" s="120" customFormat="true" ht="12.75" hidden="false" customHeight="false" outlineLevel="0" collapsed="false">
      <c r="C758" s="230"/>
      <c r="L758" s="160"/>
      <c r="N758" s="146"/>
      <c r="P758" s="0"/>
      <c r="Q758" s="0"/>
      <c r="AK758" s="204"/>
      <c r="AL758" s="204"/>
      <c r="AM758" s="204"/>
      <c r="AN758" s="204"/>
      <c r="AO758" s="228"/>
      <c r="AP758" s="228"/>
      <c r="AQ758" s="228"/>
      <c r="AR758" s="228"/>
      <c r="AS758" s="228"/>
      <c r="AT758" s="228"/>
      <c r="AU758" s="228"/>
      <c r="AV758" s="228"/>
      <c r="AW758" s="239"/>
      <c r="AX758" s="240"/>
      <c r="AY758" s="0"/>
      <c r="AZ758" s="230"/>
      <c r="BA758" s="230"/>
      <c r="BB758" s="0"/>
      <c r="BC758" s="0"/>
      <c r="BD758" s="0"/>
      <c r="BE758" s="0"/>
      <c r="BF758" s="0"/>
      <c r="BG758" s="0"/>
      <c r="BH758" s="0"/>
      <c r="BI758" s="0"/>
      <c r="BJ758" s="0"/>
    </row>
    <row r="759" s="120" customFormat="true" ht="12.75" hidden="false" customHeight="false" outlineLevel="0" collapsed="false">
      <c r="C759" s="230"/>
      <c r="L759" s="160"/>
      <c r="N759" s="146"/>
      <c r="P759" s="0"/>
      <c r="Q759" s="0"/>
      <c r="AK759" s="204"/>
      <c r="AL759" s="204"/>
      <c r="AM759" s="204"/>
      <c r="AN759" s="204"/>
      <c r="AO759" s="228"/>
      <c r="AP759" s="228"/>
      <c r="AQ759" s="228"/>
      <c r="AR759" s="228"/>
      <c r="AS759" s="228"/>
      <c r="AT759" s="228"/>
      <c r="AU759" s="228"/>
      <c r="AV759" s="228"/>
      <c r="AW759" s="239"/>
      <c r="AX759" s="240"/>
      <c r="AY759" s="0"/>
      <c r="AZ759" s="230"/>
      <c r="BA759" s="230"/>
      <c r="BB759" s="0"/>
      <c r="BC759" s="0"/>
      <c r="BD759" s="0"/>
      <c r="BE759" s="0"/>
      <c r="BF759" s="0"/>
      <c r="BG759" s="0"/>
      <c r="BH759" s="0"/>
      <c r="BI759" s="0"/>
      <c r="BJ759" s="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11"/>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L4" activeCellId="0" sqref="L4"/>
    </sheetView>
  </sheetViews>
  <sheetFormatPr defaultColWidth="8.875" defaultRowHeight="12.75" zeroHeight="false" outlineLevelRow="0" outlineLevelCol="0"/>
  <cols>
    <col collapsed="false" customWidth="true" hidden="false" outlineLevel="0" max="1" min="1" style="230" width="30.02"/>
    <col collapsed="false" customWidth="true" hidden="false" outlineLevel="0" max="2" min="2" style="230" width="33.14"/>
    <col collapsed="false" customWidth="true" hidden="false" outlineLevel="0" max="3" min="3" style="230" width="23.42"/>
    <col collapsed="false" customWidth="true" hidden="false" outlineLevel="0" max="4" min="4" style="230" width="13.86"/>
    <col collapsed="false" customWidth="true" hidden="false" outlineLevel="0" max="5" min="5" style="230" width="25.29"/>
    <col collapsed="false" customWidth="true" hidden="false" outlineLevel="0" max="7" min="6" style="230" width="13.86"/>
    <col collapsed="false" customWidth="true" hidden="false" outlineLevel="0" max="8" min="8" style="244" width="23.42"/>
    <col collapsed="false" customWidth="true" hidden="false" outlineLevel="0" max="9" min="9" style="230" width="13.86"/>
    <col collapsed="false" customWidth="false" hidden="false" outlineLevel="0" max="13" min="10" style="230" width="8.86"/>
    <col collapsed="false" customWidth="true" hidden="false" outlineLevel="0" max="14" min="14" style="155" width="11.3"/>
    <col collapsed="false" customWidth="true" hidden="false" outlineLevel="0" max="15" min="15" style="245" width="22.01"/>
    <col collapsed="false" customWidth="true" hidden="false" outlineLevel="0" max="16" min="16" style="245" width="18.85"/>
    <col collapsed="false" customWidth="true" hidden="false" outlineLevel="0" max="18" min="17" style="155" width="18.43"/>
    <col collapsed="false" customWidth="true" hidden="false" outlineLevel="0" max="21" min="19" style="155" width="12.86"/>
    <col collapsed="false" customWidth="true" hidden="false" outlineLevel="0" max="22" min="22" style="230" width="18.43"/>
    <col collapsed="false" customWidth="true" hidden="false" outlineLevel="0" max="23" min="23" style="230" width="23.88"/>
    <col collapsed="false" customWidth="true" hidden="false" outlineLevel="0" max="24" min="24" style="120" width="18.12"/>
    <col collapsed="false" customWidth="true" hidden="false" outlineLevel="0" max="25" min="25" style="230" width="92.87"/>
    <col collapsed="false" customWidth="false" hidden="false" outlineLevel="0" max="1024" min="26" style="230" width="8.86"/>
  </cols>
  <sheetData>
    <row r="1" s="120" customFormat="true" ht="96" hidden="false" customHeight="false" outlineLevel="0" collapsed="false">
      <c r="A1" s="124" t="s">
        <v>11656</v>
      </c>
      <c r="B1" s="124" t="s">
        <v>12222</v>
      </c>
      <c r="C1" s="124" t="s">
        <v>12223</v>
      </c>
      <c r="D1" s="124" t="s">
        <v>11475</v>
      </c>
      <c r="E1" s="124" t="s">
        <v>11947</v>
      </c>
      <c r="F1" s="124" t="s">
        <v>12224</v>
      </c>
      <c r="G1" s="124" t="s">
        <v>12225</v>
      </c>
      <c r="H1" s="124" t="s">
        <v>12226</v>
      </c>
      <c r="I1" s="124" t="s">
        <v>12227</v>
      </c>
      <c r="J1" s="124" t="s">
        <v>12228</v>
      </c>
      <c r="K1" s="124" t="s">
        <v>12229</v>
      </c>
      <c r="L1" s="124" t="s">
        <v>12230</v>
      </c>
      <c r="M1" s="246" t="s">
        <v>11510</v>
      </c>
      <c r="N1" s="127" t="s">
        <v>12231</v>
      </c>
      <c r="O1" s="127" t="s">
        <v>11832</v>
      </c>
      <c r="P1" s="127"/>
      <c r="Q1" s="247" t="s">
        <v>11751</v>
      </c>
      <c r="R1" s="247"/>
      <c r="S1" s="247" t="s">
        <v>11751</v>
      </c>
      <c r="T1" s="248" t="s">
        <v>12232</v>
      </c>
      <c r="U1" s="248" t="s">
        <v>12233</v>
      </c>
    </row>
    <row r="2" s="120" customFormat="true" ht="30" hidden="false" customHeight="true" outlineLevel="0" collapsed="false">
      <c r="A2" s="130" t="s">
        <v>11659</v>
      </c>
      <c r="B2" s="130" t="s">
        <v>12234</v>
      </c>
      <c r="C2" s="130" t="s">
        <v>12235</v>
      </c>
      <c r="D2" s="130" t="s">
        <v>11548</v>
      </c>
      <c r="E2" s="130" t="s">
        <v>12236</v>
      </c>
      <c r="F2" s="130" t="s">
        <v>12237</v>
      </c>
      <c r="G2" s="130" t="s">
        <v>12238</v>
      </c>
      <c r="H2" s="130" t="s">
        <v>12239</v>
      </c>
      <c r="I2" s="130" t="s">
        <v>12240</v>
      </c>
      <c r="J2" s="130" t="s">
        <v>12241</v>
      </c>
      <c r="K2" s="130" t="s">
        <v>12242</v>
      </c>
      <c r="L2" s="130" t="s">
        <v>12243</v>
      </c>
      <c r="M2" s="249"/>
      <c r="N2" s="135"/>
      <c r="O2" s="135"/>
      <c r="P2" s="135"/>
      <c r="Q2" s="155"/>
      <c r="R2" s="155"/>
      <c r="S2" s="155"/>
      <c r="T2" s="248"/>
      <c r="U2" s="248"/>
    </row>
    <row r="3" s="120" customFormat="true" ht="36" hidden="false" customHeight="false" outlineLevel="0" collapsed="false">
      <c r="A3" s="137" t="s">
        <v>12244</v>
      </c>
      <c r="B3" s="137" t="s">
        <v>12245</v>
      </c>
      <c r="C3" s="137" t="s">
        <v>12246</v>
      </c>
      <c r="D3" s="137" t="s">
        <v>12247</v>
      </c>
      <c r="E3" s="137" t="s">
        <v>12248</v>
      </c>
      <c r="F3" s="137" t="s">
        <v>12249</v>
      </c>
      <c r="G3" s="137" t="s">
        <v>12250</v>
      </c>
      <c r="H3" s="137" t="s">
        <v>12251</v>
      </c>
      <c r="I3" s="137" t="s">
        <v>12252</v>
      </c>
      <c r="J3" s="137" t="s">
        <v>12253</v>
      </c>
      <c r="K3" s="137" t="s">
        <v>12254</v>
      </c>
      <c r="L3" s="137" t="s">
        <v>12255</v>
      </c>
      <c r="M3" s="250"/>
      <c r="N3" s="205" t="s">
        <v>12256</v>
      </c>
      <c r="O3" s="139" t="s">
        <v>11863</v>
      </c>
      <c r="P3" s="139" t="s">
        <v>12257</v>
      </c>
      <c r="Q3" s="139" t="s">
        <v>11947</v>
      </c>
      <c r="R3" s="139" t="s">
        <v>642</v>
      </c>
      <c r="S3" s="139" t="s">
        <v>12226</v>
      </c>
      <c r="T3" s="251" t="s">
        <v>12258</v>
      </c>
      <c r="U3" s="251" t="s">
        <v>11650</v>
      </c>
    </row>
    <row r="4" customFormat="false" ht="12.75" hidden="false" customHeight="false" outlineLevel="0" collapsed="false">
      <c r="A4" s="120"/>
      <c r="B4" s="120"/>
      <c r="C4" s="120"/>
      <c r="D4" s="120"/>
      <c r="E4" s="120"/>
      <c r="F4" s="120"/>
      <c r="G4" s="120"/>
      <c r="I4" s="160"/>
      <c r="J4" s="160"/>
      <c r="K4" s="120"/>
      <c r="L4" s="120"/>
      <c r="N4" s="155" t="n">
        <f aca="false">+IF(AND(C4&gt;0,C4&lt;55),0,1)</f>
        <v>1</v>
      </c>
      <c r="O4" s="155" t="n">
        <f aca="false">+IF(AND(D4&gt;0,D4&lt;6),0,1)</f>
        <v>1</v>
      </c>
      <c r="P4" s="155" t="n">
        <f aca="false">IF(OR(F4&lt;2014,F4=9999),0,IF(D4&gt;=3,0,1))</f>
        <v>0</v>
      </c>
      <c r="Q4" s="155" t="n">
        <f aca="false">+IF(E4&gt;0,0,1)</f>
        <v>1</v>
      </c>
      <c r="R4" s="155" t="n">
        <f aca="false">IF(OR(G4=0,G4=1,G4="S",G4="N"),0,1)</f>
        <v>0</v>
      </c>
      <c r="S4" s="155" t="n">
        <f aca="false">+IF(H4&gt;0,0,1)</f>
        <v>1</v>
      </c>
      <c r="T4" s="248" t="n">
        <f aca="false">IF(OR(F4=9999,F4&lt;2015),0,IF(OR(I4="X",J4="X",K4="X",L4="X"),1,0))</f>
        <v>0</v>
      </c>
      <c r="U4" s="248" t="n">
        <f aca="false">IF(F4=9999,0,IF(F4&gt;=2015,IF(COUNTBLANK(A4:L4)=0,0,1),0))</f>
        <v>0</v>
      </c>
      <c r="W4" s="252" t="s">
        <v>12259</v>
      </c>
      <c r="X4" s="253" t="str">
        <f aca="false">+IF(SUM(N:N)=0,"OK","errore su materiale")</f>
        <v>errore su materiale</v>
      </c>
    </row>
    <row r="5" customFormat="false" ht="12.75" hidden="false" customHeight="false" outlineLevel="0" collapsed="false">
      <c r="A5" s="120"/>
      <c r="B5" s="120"/>
      <c r="C5" s="120"/>
      <c r="D5" s="120"/>
      <c r="E5" s="120"/>
      <c r="F5" s="120"/>
      <c r="G5" s="120"/>
      <c r="I5" s="160"/>
      <c r="J5" s="160"/>
      <c r="K5" s="120"/>
      <c r="L5" s="120"/>
      <c r="O5" s="155"/>
      <c r="P5" s="155"/>
      <c r="W5" s="252" t="s">
        <v>12260</v>
      </c>
      <c r="X5" s="253" t="str">
        <f aca="false">+IF(SUM(O:O)=0,"OK","errore su stato di conservazione")</f>
        <v>errore su stato di conservazione</v>
      </c>
    </row>
    <row r="6" customFormat="false" ht="24" hidden="false" customHeight="false" outlineLevel="0" collapsed="false">
      <c r="A6" s="120"/>
      <c r="B6" s="120"/>
      <c r="C6" s="120"/>
      <c r="D6" s="120"/>
      <c r="E6" s="120"/>
      <c r="F6" s="120"/>
      <c r="G6" s="120"/>
      <c r="I6" s="160"/>
      <c r="J6" s="160"/>
      <c r="K6" s="120"/>
      <c r="L6" s="120"/>
      <c r="O6" s="155"/>
      <c r="P6" s="155"/>
      <c r="W6" s="252" t="s">
        <v>12261</v>
      </c>
      <c r="X6" s="253" t="str">
        <f aca="false">+IF(SUM(P:P)=0,"OK","errore su stato di conservazione")</f>
        <v>OK</v>
      </c>
    </row>
    <row r="7" customFormat="false" ht="12.75" hidden="false" customHeight="false" outlineLevel="0" collapsed="false">
      <c r="A7" s="120"/>
      <c r="B7" s="120"/>
      <c r="C7" s="120"/>
      <c r="D7" s="120"/>
      <c r="E7" s="120"/>
      <c r="F7" s="120"/>
      <c r="G7" s="120"/>
      <c r="I7" s="160"/>
      <c r="J7" s="160"/>
      <c r="K7" s="120"/>
      <c r="L7" s="120"/>
      <c r="O7" s="155"/>
      <c r="P7" s="155"/>
      <c r="W7" s="252" t="s">
        <v>12262</v>
      </c>
      <c r="X7" s="253" t="str">
        <f aca="false">+IF(SUM(Q:Q)=0,"OK","errore su diametro")</f>
        <v>errore su diametro</v>
      </c>
      <c r="Y7" s="215"/>
    </row>
    <row r="8" customFormat="false" ht="12.75" hidden="false" customHeight="false" outlineLevel="0" collapsed="false">
      <c r="A8" s="120"/>
      <c r="B8" s="120"/>
      <c r="C8" s="120"/>
      <c r="D8" s="120"/>
      <c r="E8" s="120"/>
      <c r="F8" s="120"/>
      <c r="G8" s="120"/>
      <c r="I8" s="160"/>
      <c r="J8" s="160"/>
      <c r="K8" s="120"/>
      <c r="L8" s="120"/>
      <c r="O8" s="155"/>
      <c r="P8" s="155"/>
      <c r="W8" s="252" t="s">
        <v>12263</v>
      </c>
      <c r="X8" s="253" t="str">
        <f aca="false">+IF(SUM(R:R)=0,"OK","errore compilazione campo")</f>
        <v>OK</v>
      </c>
      <c r="Y8" s="215"/>
    </row>
    <row r="9" customFormat="false" ht="12.75" hidden="false" customHeight="false" outlineLevel="0" collapsed="false">
      <c r="A9" s="120"/>
      <c r="B9" s="120"/>
      <c r="C9" s="120"/>
      <c r="D9" s="120"/>
      <c r="E9" s="120"/>
      <c r="F9" s="120"/>
      <c r="G9" s="120"/>
      <c r="I9" s="160"/>
      <c r="J9" s="160"/>
      <c r="K9" s="120"/>
      <c r="L9" s="120"/>
      <c r="O9" s="155"/>
      <c r="P9" s="155"/>
      <c r="W9" s="252" t="s">
        <v>12264</v>
      </c>
      <c r="X9" s="253" t="str">
        <f aca="false">+IF(SUM(S:S)=0,"OK","errore su lunghezza")</f>
        <v>errore su lunghezza</v>
      </c>
    </row>
    <row r="10" customFormat="false" ht="24" hidden="false" customHeight="false" outlineLevel="0" collapsed="false">
      <c r="A10" s="120"/>
      <c r="B10" s="120"/>
      <c r="C10" s="120"/>
      <c r="D10" s="120"/>
      <c r="E10" s="120"/>
      <c r="F10" s="120"/>
      <c r="G10" s="120"/>
      <c r="I10" s="160"/>
      <c r="J10" s="160"/>
      <c r="K10" s="120"/>
      <c r="L10" s="120"/>
      <c r="O10" s="155"/>
      <c r="P10" s="155"/>
      <c r="W10" s="254" t="s">
        <v>12265</v>
      </c>
      <c r="X10" s="248" t="str">
        <f aca="false">IF(SUM(T:T)=0,"OK","Indici di confidenza errati")</f>
        <v>OK</v>
      </c>
    </row>
    <row r="11" customFormat="false" ht="24" hidden="false" customHeight="false" outlineLevel="0" collapsed="false">
      <c r="A11" s="120"/>
      <c r="B11" s="120"/>
      <c r="C11" s="120"/>
      <c r="D11" s="120"/>
      <c r="E11" s="120"/>
      <c r="F11" s="120"/>
      <c r="G11" s="120"/>
      <c r="I11" s="160"/>
      <c r="J11" s="160"/>
      <c r="K11" s="120"/>
      <c r="L11" s="120"/>
      <c r="O11" s="155"/>
      <c r="P11" s="155"/>
      <c r="W11" s="254" t="s">
        <v>11650</v>
      </c>
      <c r="X11" s="248" t="str">
        <f aca="false">IF(SUM(U:U)=0,"OK","Errore: celle vuote in corrispondenza di opera costruita in anno &gt;=2015")</f>
        <v>OK</v>
      </c>
    </row>
    <row r="12" customFormat="false" ht="26.25" hidden="false" customHeight="true" outlineLevel="0" collapsed="false">
      <c r="A12" s="120"/>
      <c r="B12" s="120"/>
      <c r="C12" s="120"/>
      <c r="D12" s="120"/>
      <c r="E12" s="120"/>
      <c r="F12" s="120"/>
      <c r="G12" s="120"/>
      <c r="I12" s="160"/>
      <c r="J12" s="160"/>
      <c r="K12" s="120"/>
      <c r="L12" s="120"/>
      <c r="O12" s="155"/>
      <c r="P12" s="155"/>
      <c r="W12" s="254"/>
      <c r="X12" s="255"/>
    </row>
    <row r="13" customFormat="false" ht="12.75" hidden="false" customHeight="false" outlineLevel="0" collapsed="false">
      <c r="A13" s="120"/>
      <c r="B13" s="120"/>
      <c r="C13" s="120"/>
      <c r="D13" s="120"/>
      <c r="E13" s="120"/>
      <c r="F13" s="120"/>
      <c r="G13" s="120"/>
      <c r="I13" s="160"/>
      <c r="J13" s="160"/>
      <c r="K13" s="120"/>
      <c r="L13" s="120"/>
      <c r="O13" s="155"/>
      <c r="P13" s="155"/>
    </row>
    <row r="14" customFormat="false" ht="12.75" hidden="false" customHeight="false" outlineLevel="0" collapsed="false">
      <c r="A14" s="120"/>
      <c r="B14" s="120"/>
      <c r="C14" s="120"/>
      <c r="D14" s="120"/>
      <c r="E14" s="120"/>
      <c r="F14" s="120"/>
      <c r="G14" s="120"/>
      <c r="I14" s="160"/>
      <c r="J14" s="160"/>
      <c r="K14" s="120"/>
      <c r="L14" s="120"/>
      <c r="O14" s="155"/>
      <c r="P14" s="155"/>
    </row>
    <row r="15" customFormat="false" ht="12.75" hidden="false" customHeight="false" outlineLevel="0" collapsed="false">
      <c r="A15" s="120"/>
      <c r="B15" s="120"/>
      <c r="C15" s="120"/>
      <c r="D15" s="120"/>
      <c r="E15" s="120"/>
      <c r="F15" s="120"/>
      <c r="G15" s="120"/>
      <c r="I15" s="160"/>
      <c r="J15" s="160"/>
      <c r="K15" s="120"/>
      <c r="L15" s="120"/>
      <c r="O15" s="155"/>
      <c r="P15" s="155"/>
    </row>
    <row r="16" customFormat="false" ht="12.75" hidden="false" customHeight="false" outlineLevel="0" collapsed="false">
      <c r="A16" s="120"/>
      <c r="B16" s="120"/>
      <c r="C16" s="120"/>
      <c r="D16" s="120"/>
      <c r="E16" s="120"/>
      <c r="F16" s="120"/>
      <c r="G16" s="120"/>
      <c r="I16" s="160"/>
      <c r="J16" s="160"/>
      <c r="K16" s="120"/>
      <c r="L16" s="120"/>
      <c r="O16" s="155"/>
      <c r="P16" s="155"/>
    </row>
    <row r="17" customFormat="false" ht="12.75" hidden="false" customHeight="false" outlineLevel="0" collapsed="false">
      <c r="A17" s="120"/>
      <c r="B17" s="120"/>
      <c r="C17" s="120"/>
      <c r="D17" s="120"/>
      <c r="E17" s="120"/>
      <c r="F17" s="120"/>
      <c r="G17" s="120"/>
      <c r="I17" s="160"/>
      <c r="J17" s="160"/>
      <c r="K17" s="120"/>
      <c r="L17" s="120"/>
      <c r="O17" s="155"/>
      <c r="P17" s="155"/>
    </row>
    <row r="18" customFormat="false" ht="12.75" hidden="false" customHeight="false" outlineLevel="0" collapsed="false">
      <c r="A18" s="120"/>
      <c r="B18" s="120"/>
      <c r="C18" s="120"/>
      <c r="D18" s="120"/>
      <c r="E18" s="120"/>
      <c r="F18" s="120"/>
      <c r="G18" s="120"/>
      <c r="I18" s="160"/>
      <c r="J18" s="160"/>
      <c r="K18" s="120"/>
      <c r="L18" s="120"/>
      <c r="O18" s="155"/>
      <c r="P18" s="155"/>
    </row>
    <row r="19" customFormat="false" ht="12.75" hidden="false" customHeight="false" outlineLevel="0" collapsed="false">
      <c r="A19" s="120"/>
      <c r="B19" s="120"/>
      <c r="C19" s="120"/>
      <c r="D19" s="120"/>
      <c r="E19" s="120"/>
      <c r="F19" s="120"/>
      <c r="G19" s="120"/>
      <c r="I19" s="160"/>
      <c r="J19" s="160"/>
      <c r="K19" s="120"/>
      <c r="L19" s="120"/>
      <c r="O19" s="155"/>
      <c r="P19" s="155"/>
    </row>
    <row r="20" customFormat="false" ht="12.75" hidden="false" customHeight="false" outlineLevel="0" collapsed="false">
      <c r="A20" s="120"/>
      <c r="B20" s="120"/>
      <c r="C20" s="120"/>
      <c r="D20" s="120"/>
      <c r="E20" s="120"/>
      <c r="F20" s="120"/>
      <c r="G20" s="120"/>
      <c r="I20" s="160"/>
      <c r="J20" s="160"/>
      <c r="K20" s="120"/>
      <c r="L20" s="120"/>
      <c r="O20" s="155"/>
      <c r="P20" s="155"/>
    </row>
    <row r="21" customFormat="false" ht="12.75" hidden="false" customHeight="false" outlineLevel="0" collapsed="false">
      <c r="A21" s="120"/>
      <c r="B21" s="120"/>
      <c r="C21" s="120"/>
      <c r="D21" s="120"/>
      <c r="E21" s="120"/>
      <c r="F21" s="120"/>
      <c r="G21" s="120"/>
      <c r="I21" s="160"/>
      <c r="J21" s="160"/>
      <c r="K21" s="120"/>
      <c r="L21" s="120"/>
      <c r="O21" s="155"/>
      <c r="P21" s="155"/>
    </row>
    <row r="22" customFormat="false" ht="12.75" hidden="false" customHeight="false" outlineLevel="0" collapsed="false">
      <c r="A22" s="120"/>
      <c r="B22" s="120"/>
      <c r="C22" s="120"/>
      <c r="D22" s="120"/>
      <c r="E22" s="120"/>
      <c r="F22" s="120"/>
      <c r="G22" s="120"/>
      <c r="I22" s="160"/>
      <c r="J22" s="160"/>
      <c r="K22" s="120"/>
      <c r="L22" s="120"/>
      <c r="O22" s="155"/>
      <c r="P22" s="155"/>
    </row>
    <row r="23" customFormat="false" ht="12.75" hidden="false" customHeight="false" outlineLevel="0" collapsed="false">
      <c r="A23" s="120"/>
      <c r="B23" s="120"/>
      <c r="C23" s="120"/>
      <c r="D23" s="120"/>
      <c r="E23" s="120"/>
      <c r="F23" s="120"/>
      <c r="G23" s="120"/>
      <c r="I23" s="160"/>
      <c r="J23" s="160"/>
      <c r="K23" s="120"/>
      <c r="L23" s="120"/>
      <c r="O23" s="155"/>
      <c r="P23" s="155"/>
    </row>
    <row r="24" customFormat="false" ht="12.75" hidden="false" customHeight="false" outlineLevel="0" collapsed="false">
      <c r="A24" s="120"/>
      <c r="B24" s="120"/>
      <c r="C24" s="120"/>
      <c r="D24" s="120"/>
      <c r="E24" s="120"/>
      <c r="F24" s="120"/>
      <c r="G24" s="120"/>
      <c r="I24" s="160"/>
      <c r="J24" s="160"/>
      <c r="K24" s="120"/>
      <c r="L24" s="120"/>
      <c r="O24" s="155"/>
      <c r="P24" s="155"/>
    </row>
    <row r="25" customFormat="false" ht="12.75" hidden="false" customHeight="false" outlineLevel="0" collapsed="false">
      <c r="A25" s="120"/>
      <c r="B25" s="120"/>
      <c r="C25" s="120"/>
      <c r="D25" s="120"/>
      <c r="E25" s="120"/>
      <c r="F25" s="120"/>
      <c r="G25" s="120"/>
      <c r="I25" s="160"/>
      <c r="J25" s="160"/>
      <c r="K25" s="120"/>
      <c r="L25" s="120"/>
      <c r="O25" s="155"/>
      <c r="P25" s="155"/>
    </row>
    <row r="26" customFormat="false" ht="12.75" hidden="false" customHeight="false" outlineLevel="0" collapsed="false">
      <c r="A26" s="120"/>
      <c r="B26" s="120"/>
      <c r="C26" s="120"/>
      <c r="D26" s="120"/>
      <c r="E26" s="120"/>
      <c r="F26" s="120"/>
      <c r="G26" s="120"/>
      <c r="I26" s="160"/>
      <c r="J26" s="160"/>
      <c r="K26" s="120"/>
      <c r="L26" s="120"/>
      <c r="O26" s="155"/>
      <c r="P26" s="155"/>
    </row>
    <row r="27" customFormat="false" ht="12.75" hidden="false" customHeight="false" outlineLevel="0" collapsed="false">
      <c r="A27" s="120"/>
      <c r="B27" s="120"/>
      <c r="C27" s="120"/>
      <c r="D27" s="120"/>
      <c r="E27" s="120"/>
      <c r="F27" s="120"/>
      <c r="G27" s="120"/>
      <c r="I27" s="160"/>
      <c r="J27" s="160"/>
      <c r="K27" s="120"/>
      <c r="L27" s="120"/>
      <c r="O27" s="155"/>
      <c r="P27" s="155"/>
    </row>
    <row r="28" customFormat="false" ht="12.75" hidden="false" customHeight="false" outlineLevel="0" collapsed="false">
      <c r="A28" s="120"/>
      <c r="B28" s="120"/>
      <c r="C28" s="120"/>
      <c r="D28" s="120"/>
      <c r="E28" s="120"/>
      <c r="F28" s="120"/>
      <c r="G28" s="120"/>
      <c r="I28" s="160"/>
      <c r="J28" s="160"/>
      <c r="K28" s="120"/>
      <c r="L28" s="120"/>
      <c r="O28" s="155"/>
      <c r="P28" s="155"/>
    </row>
    <row r="29" customFormat="false" ht="12.75" hidden="false" customHeight="false" outlineLevel="0" collapsed="false">
      <c r="A29" s="120"/>
      <c r="B29" s="120"/>
      <c r="C29" s="120"/>
      <c r="D29" s="120"/>
      <c r="E29" s="120"/>
      <c r="F29" s="120"/>
      <c r="G29" s="120"/>
      <c r="I29" s="160"/>
      <c r="J29" s="160"/>
      <c r="K29" s="120"/>
      <c r="L29" s="120"/>
      <c r="O29" s="155"/>
      <c r="P29" s="155"/>
    </row>
    <row r="30" customFormat="false" ht="12.75" hidden="false" customHeight="false" outlineLevel="0" collapsed="false">
      <c r="A30" s="120"/>
      <c r="B30" s="120"/>
      <c r="C30" s="120"/>
      <c r="D30" s="120"/>
      <c r="E30" s="120"/>
      <c r="F30" s="120"/>
      <c r="G30" s="120"/>
      <c r="I30" s="160"/>
      <c r="J30" s="160"/>
      <c r="K30" s="120"/>
      <c r="L30" s="120"/>
      <c r="O30" s="155"/>
      <c r="P30" s="155"/>
    </row>
    <row r="31" customFormat="false" ht="12.75" hidden="false" customHeight="false" outlineLevel="0" collapsed="false">
      <c r="A31" s="120"/>
      <c r="B31" s="120"/>
      <c r="C31" s="120"/>
      <c r="D31" s="120"/>
      <c r="E31" s="120"/>
      <c r="F31" s="120"/>
      <c r="G31" s="120"/>
      <c r="I31" s="160"/>
      <c r="J31" s="160"/>
      <c r="K31" s="120"/>
      <c r="L31" s="120"/>
      <c r="O31" s="155"/>
      <c r="P31" s="155"/>
    </row>
    <row r="32" customFormat="false" ht="12.75" hidden="false" customHeight="false" outlineLevel="0" collapsed="false">
      <c r="A32" s="120"/>
      <c r="B32" s="120"/>
      <c r="C32" s="120"/>
      <c r="D32" s="120"/>
      <c r="E32" s="120"/>
      <c r="F32" s="120"/>
      <c r="G32" s="120"/>
      <c r="I32" s="160"/>
      <c r="J32" s="160"/>
      <c r="K32" s="120"/>
      <c r="L32" s="120"/>
      <c r="O32" s="155"/>
      <c r="P32" s="155"/>
    </row>
    <row r="33" customFormat="false" ht="12.75" hidden="false" customHeight="false" outlineLevel="0" collapsed="false">
      <c r="A33" s="120"/>
      <c r="B33" s="120"/>
      <c r="C33" s="120"/>
      <c r="D33" s="120"/>
      <c r="E33" s="120"/>
      <c r="F33" s="120"/>
      <c r="G33" s="120"/>
      <c r="I33" s="160"/>
      <c r="J33" s="160"/>
      <c r="K33" s="120"/>
      <c r="L33" s="120"/>
      <c r="O33" s="155"/>
      <c r="P33" s="155"/>
    </row>
    <row r="34" customFormat="false" ht="12.75" hidden="false" customHeight="false" outlineLevel="0" collapsed="false">
      <c r="A34" s="120"/>
      <c r="B34" s="120"/>
      <c r="C34" s="120"/>
      <c r="D34" s="120"/>
      <c r="E34" s="120"/>
      <c r="F34" s="120"/>
      <c r="G34" s="120"/>
      <c r="I34" s="160"/>
      <c r="J34" s="160"/>
      <c r="K34" s="120"/>
      <c r="L34" s="120"/>
      <c r="O34" s="155"/>
      <c r="P34" s="155"/>
    </row>
    <row r="35" customFormat="false" ht="12.75" hidden="false" customHeight="false" outlineLevel="0" collapsed="false">
      <c r="A35" s="120"/>
      <c r="B35" s="120"/>
      <c r="C35" s="120"/>
      <c r="D35" s="120"/>
      <c r="E35" s="120"/>
      <c r="F35" s="120"/>
      <c r="G35" s="120"/>
      <c r="I35" s="160"/>
      <c r="J35" s="160"/>
      <c r="K35" s="120"/>
      <c r="L35" s="120"/>
      <c r="O35" s="155"/>
      <c r="P35" s="155"/>
    </row>
    <row r="36" customFormat="false" ht="12.75" hidden="false" customHeight="false" outlineLevel="0" collapsed="false">
      <c r="A36" s="120"/>
      <c r="B36" s="120"/>
      <c r="C36" s="120"/>
      <c r="D36" s="120"/>
      <c r="E36" s="120"/>
      <c r="F36" s="120"/>
      <c r="G36" s="120"/>
      <c r="I36" s="160"/>
      <c r="J36" s="160"/>
      <c r="K36" s="120"/>
      <c r="L36" s="120"/>
      <c r="O36" s="155"/>
      <c r="P36" s="155"/>
    </row>
    <row r="37" customFormat="false" ht="12.75" hidden="false" customHeight="false" outlineLevel="0" collapsed="false">
      <c r="A37" s="120"/>
      <c r="B37" s="120"/>
      <c r="C37" s="120"/>
      <c r="D37" s="120"/>
      <c r="E37" s="120"/>
      <c r="F37" s="120"/>
      <c r="G37" s="120"/>
      <c r="I37" s="160"/>
      <c r="J37" s="160"/>
      <c r="K37" s="120"/>
      <c r="L37" s="120"/>
      <c r="O37" s="155"/>
      <c r="P37" s="155"/>
    </row>
    <row r="38" customFormat="false" ht="12.75" hidden="false" customHeight="false" outlineLevel="0" collapsed="false">
      <c r="A38" s="120"/>
      <c r="B38" s="120"/>
      <c r="C38" s="120"/>
      <c r="D38" s="120"/>
      <c r="E38" s="120"/>
      <c r="F38" s="120"/>
      <c r="G38" s="120"/>
      <c r="I38" s="160"/>
      <c r="J38" s="160"/>
      <c r="K38" s="120"/>
      <c r="L38" s="120"/>
      <c r="O38" s="155"/>
      <c r="P38" s="155"/>
    </row>
    <row r="39" customFormat="false" ht="12.75" hidden="false" customHeight="false" outlineLevel="0" collapsed="false">
      <c r="A39" s="120"/>
      <c r="B39" s="120"/>
      <c r="C39" s="120"/>
      <c r="D39" s="120"/>
      <c r="E39" s="120"/>
      <c r="F39" s="120"/>
      <c r="G39" s="120"/>
      <c r="I39" s="160"/>
      <c r="J39" s="160"/>
      <c r="K39" s="120"/>
      <c r="L39" s="120"/>
      <c r="O39" s="155"/>
      <c r="P39" s="155"/>
    </row>
    <row r="40" customFormat="false" ht="12.75" hidden="false" customHeight="false" outlineLevel="0" collapsed="false">
      <c r="A40" s="120"/>
      <c r="B40" s="120"/>
      <c r="C40" s="120"/>
      <c r="D40" s="120"/>
      <c r="E40" s="120"/>
      <c r="F40" s="120"/>
      <c r="G40" s="120"/>
      <c r="I40" s="160"/>
      <c r="J40" s="160"/>
      <c r="K40" s="120"/>
      <c r="L40" s="120"/>
      <c r="O40" s="155"/>
      <c r="P40" s="155"/>
    </row>
    <row r="41" customFormat="false" ht="12.75" hidden="false" customHeight="false" outlineLevel="0" collapsed="false">
      <c r="A41" s="120"/>
      <c r="B41" s="120"/>
      <c r="C41" s="120"/>
      <c r="D41" s="120"/>
      <c r="E41" s="120"/>
      <c r="F41" s="120"/>
      <c r="G41" s="120"/>
      <c r="I41" s="160"/>
      <c r="J41" s="160"/>
      <c r="K41" s="120"/>
      <c r="L41" s="120"/>
      <c r="O41" s="155"/>
      <c r="P41" s="155"/>
    </row>
    <row r="42" customFormat="false" ht="12.75" hidden="false" customHeight="false" outlineLevel="0" collapsed="false">
      <c r="A42" s="120"/>
      <c r="B42" s="120"/>
      <c r="C42" s="120"/>
      <c r="D42" s="120"/>
      <c r="E42" s="120"/>
      <c r="F42" s="120"/>
      <c r="G42" s="120"/>
      <c r="I42" s="160"/>
      <c r="J42" s="160"/>
      <c r="K42" s="120"/>
      <c r="L42" s="120"/>
      <c r="O42" s="155"/>
      <c r="P42" s="155"/>
    </row>
    <row r="43" customFormat="false" ht="12.75" hidden="false" customHeight="false" outlineLevel="0" collapsed="false">
      <c r="A43" s="120"/>
      <c r="B43" s="120"/>
      <c r="C43" s="120"/>
      <c r="D43" s="120"/>
      <c r="E43" s="120"/>
      <c r="F43" s="120"/>
      <c r="G43" s="120"/>
      <c r="I43" s="160"/>
      <c r="J43" s="160"/>
      <c r="K43" s="120"/>
      <c r="L43" s="120"/>
      <c r="O43" s="155"/>
      <c r="P43" s="155"/>
    </row>
    <row r="44" customFormat="false" ht="12.75" hidden="false" customHeight="false" outlineLevel="0" collapsed="false">
      <c r="A44" s="120"/>
      <c r="B44" s="120"/>
      <c r="C44" s="120"/>
      <c r="D44" s="120"/>
      <c r="E44" s="120"/>
      <c r="F44" s="120"/>
      <c r="G44" s="120"/>
      <c r="I44" s="160"/>
      <c r="J44" s="160"/>
      <c r="K44" s="120"/>
      <c r="L44" s="120"/>
      <c r="O44" s="155"/>
      <c r="P44" s="155"/>
    </row>
    <row r="45" customFormat="false" ht="12.75" hidden="false" customHeight="false" outlineLevel="0" collapsed="false">
      <c r="A45" s="120"/>
      <c r="B45" s="120"/>
      <c r="C45" s="120"/>
      <c r="D45" s="120"/>
      <c r="E45" s="120"/>
      <c r="F45" s="120"/>
      <c r="G45" s="120"/>
      <c r="I45" s="160"/>
      <c r="J45" s="160"/>
      <c r="K45" s="120"/>
      <c r="L45" s="120"/>
      <c r="O45" s="155"/>
      <c r="P45" s="155"/>
    </row>
    <row r="46" customFormat="false" ht="12.75" hidden="false" customHeight="false" outlineLevel="0" collapsed="false">
      <c r="A46" s="120"/>
      <c r="B46" s="120"/>
      <c r="C46" s="120"/>
      <c r="D46" s="120"/>
      <c r="E46" s="120"/>
      <c r="F46" s="120"/>
      <c r="G46" s="120"/>
      <c r="I46" s="160"/>
      <c r="J46" s="160"/>
      <c r="K46" s="120"/>
      <c r="L46" s="120"/>
      <c r="O46" s="155"/>
      <c r="P46" s="155"/>
    </row>
    <row r="47" customFormat="false" ht="12.75" hidden="false" customHeight="false" outlineLevel="0" collapsed="false">
      <c r="A47" s="120"/>
      <c r="B47" s="120"/>
      <c r="C47" s="120"/>
      <c r="D47" s="120"/>
      <c r="E47" s="120"/>
      <c r="F47" s="120"/>
      <c r="G47" s="120"/>
      <c r="I47" s="160"/>
      <c r="J47" s="160"/>
      <c r="K47" s="120"/>
      <c r="L47" s="120"/>
      <c r="O47" s="155"/>
      <c r="P47" s="155"/>
    </row>
    <row r="48" customFormat="false" ht="12.75" hidden="false" customHeight="false" outlineLevel="0" collapsed="false">
      <c r="A48" s="120"/>
      <c r="B48" s="120"/>
      <c r="C48" s="120"/>
      <c r="D48" s="120"/>
      <c r="E48" s="120"/>
      <c r="F48" s="120"/>
      <c r="G48" s="120"/>
      <c r="I48" s="160"/>
      <c r="J48" s="160"/>
      <c r="K48" s="120"/>
      <c r="L48" s="120"/>
      <c r="O48" s="155"/>
      <c r="P48" s="155"/>
    </row>
    <row r="49" customFormat="false" ht="12.75" hidden="false" customHeight="false" outlineLevel="0" collapsed="false">
      <c r="A49" s="120"/>
      <c r="B49" s="120"/>
      <c r="C49" s="120"/>
      <c r="D49" s="120"/>
      <c r="E49" s="120"/>
      <c r="F49" s="120"/>
      <c r="G49" s="120"/>
      <c r="I49" s="160"/>
      <c r="J49" s="160"/>
      <c r="K49" s="120"/>
      <c r="L49" s="120"/>
      <c r="O49" s="155"/>
      <c r="P49" s="155"/>
    </row>
    <row r="50" customFormat="false" ht="12.75" hidden="false" customHeight="false" outlineLevel="0" collapsed="false">
      <c r="A50" s="120"/>
      <c r="B50" s="120"/>
      <c r="C50" s="120"/>
      <c r="D50" s="120"/>
      <c r="E50" s="120"/>
      <c r="F50" s="120"/>
      <c r="G50" s="120"/>
      <c r="I50" s="160"/>
      <c r="J50" s="160"/>
      <c r="K50" s="120"/>
      <c r="L50" s="120"/>
      <c r="O50" s="155"/>
      <c r="P50" s="155"/>
    </row>
    <row r="51" customFormat="false" ht="12.75" hidden="false" customHeight="false" outlineLevel="0" collapsed="false">
      <c r="A51" s="120"/>
      <c r="B51" s="120"/>
      <c r="C51" s="120"/>
      <c r="D51" s="120"/>
      <c r="E51" s="120"/>
      <c r="F51" s="120"/>
      <c r="G51" s="120"/>
      <c r="I51" s="160"/>
      <c r="J51" s="160"/>
      <c r="K51" s="120"/>
      <c r="L51" s="120"/>
      <c r="O51" s="155"/>
      <c r="P51" s="155"/>
    </row>
    <row r="52" customFormat="false" ht="12.75" hidden="false" customHeight="false" outlineLevel="0" collapsed="false">
      <c r="A52" s="120"/>
      <c r="B52" s="120"/>
      <c r="C52" s="120"/>
      <c r="D52" s="120"/>
      <c r="E52" s="120"/>
      <c r="F52" s="120"/>
      <c r="G52" s="120"/>
      <c r="I52" s="160"/>
      <c r="J52" s="160"/>
      <c r="K52" s="120"/>
      <c r="L52" s="120"/>
      <c r="O52" s="155"/>
      <c r="P52" s="155"/>
    </row>
    <row r="53" customFormat="false" ht="12.75" hidden="false" customHeight="false" outlineLevel="0" collapsed="false">
      <c r="A53" s="120"/>
      <c r="B53" s="120"/>
      <c r="C53" s="120"/>
      <c r="D53" s="120"/>
      <c r="E53" s="120"/>
      <c r="F53" s="120"/>
      <c r="G53" s="120"/>
      <c r="I53" s="160"/>
      <c r="J53" s="160"/>
      <c r="K53" s="120"/>
      <c r="L53" s="120"/>
      <c r="O53" s="155"/>
      <c r="P53" s="155"/>
    </row>
    <row r="54" customFormat="false" ht="12.75" hidden="false" customHeight="false" outlineLevel="0" collapsed="false">
      <c r="A54" s="120"/>
      <c r="B54" s="120"/>
      <c r="C54" s="120"/>
      <c r="D54" s="120"/>
      <c r="E54" s="120"/>
      <c r="F54" s="120"/>
      <c r="G54" s="120"/>
      <c r="I54" s="160"/>
      <c r="J54" s="160"/>
      <c r="K54" s="120"/>
      <c r="L54" s="120"/>
      <c r="O54" s="155"/>
      <c r="P54" s="155"/>
    </row>
    <row r="55" customFormat="false" ht="12.75" hidden="false" customHeight="false" outlineLevel="0" collapsed="false">
      <c r="A55" s="120"/>
      <c r="B55" s="120"/>
      <c r="C55" s="120"/>
      <c r="D55" s="120"/>
      <c r="E55" s="120"/>
      <c r="F55" s="120"/>
      <c r="G55" s="120"/>
      <c r="I55" s="160"/>
      <c r="J55" s="160"/>
      <c r="K55" s="120"/>
      <c r="L55" s="120"/>
      <c r="O55" s="155"/>
      <c r="P55" s="155"/>
    </row>
    <row r="56" customFormat="false" ht="12.75" hidden="false" customHeight="false" outlineLevel="0" collapsed="false">
      <c r="A56" s="120"/>
      <c r="B56" s="120"/>
      <c r="C56" s="120"/>
      <c r="D56" s="120"/>
      <c r="E56" s="120"/>
      <c r="F56" s="120"/>
      <c r="G56" s="120"/>
      <c r="I56" s="160"/>
      <c r="J56" s="160"/>
      <c r="K56" s="120"/>
      <c r="L56" s="120"/>
      <c r="O56" s="155"/>
      <c r="P56" s="155"/>
    </row>
    <row r="57" customFormat="false" ht="12.75" hidden="false" customHeight="false" outlineLevel="0" collapsed="false">
      <c r="A57" s="120"/>
      <c r="B57" s="120"/>
      <c r="C57" s="120"/>
      <c r="D57" s="120"/>
      <c r="E57" s="120"/>
      <c r="F57" s="120"/>
      <c r="G57" s="120"/>
      <c r="I57" s="160"/>
      <c r="J57" s="160"/>
      <c r="K57" s="120"/>
      <c r="L57" s="120"/>
      <c r="O57" s="155"/>
      <c r="P57" s="155"/>
    </row>
    <row r="58" customFormat="false" ht="12.75" hidden="false" customHeight="false" outlineLevel="0" collapsed="false">
      <c r="A58" s="120"/>
      <c r="B58" s="120"/>
      <c r="C58" s="120"/>
      <c r="D58" s="120"/>
      <c r="E58" s="120"/>
      <c r="F58" s="120"/>
      <c r="G58" s="120"/>
      <c r="I58" s="160"/>
      <c r="J58" s="160"/>
      <c r="K58" s="120"/>
      <c r="L58" s="120"/>
      <c r="O58" s="155"/>
      <c r="P58" s="155"/>
    </row>
    <row r="59" customFormat="false" ht="12.75" hidden="false" customHeight="false" outlineLevel="0" collapsed="false">
      <c r="A59" s="120"/>
      <c r="B59" s="120"/>
      <c r="C59" s="120"/>
      <c r="D59" s="120"/>
      <c r="E59" s="120"/>
      <c r="F59" s="120"/>
      <c r="G59" s="120"/>
      <c r="I59" s="160"/>
      <c r="J59" s="160"/>
      <c r="K59" s="120"/>
      <c r="L59" s="120"/>
      <c r="O59" s="155"/>
      <c r="P59" s="155"/>
    </row>
    <row r="60" customFormat="false" ht="12.75" hidden="false" customHeight="false" outlineLevel="0" collapsed="false">
      <c r="A60" s="120"/>
      <c r="B60" s="120"/>
      <c r="C60" s="120"/>
      <c r="D60" s="120"/>
      <c r="E60" s="120"/>
      <c r="F60" s="120"/>
      <c r="G60" s="120"/>
      <c r="I60" s="160"/>
      <c r="J60" s="160"/>
      <c r="K60" s="120"/>
      <c r="L60" s="120"/>
      <c r="O60" s="155"/>
      <c r="P60" s="155"/>
    </row>
    <row r="61" customFormat="false" ht="12.75" hidden="false" customHeight="false" outlineLevel="0" collapsed="false">
      <c r="A61" s="120"/>
      <c r="B61" s="120"/>
      <c r="C61" s="120"/>
      <c r="D61" s="120"/>
      <c r="E61" s="120"/>
      <c r="F61" s="120"/>
      <c r="G61" s="120"/>
      <c r="I61" s="160"/>
      <c r="J61" s="160"/>
      <c r="K61" s="120"/>
      <c r="L61" s="120"/>
      <c r="O61" s="155"/>
      <c r="P61" s="155"/>
    </row>
    <row r="62" customFormat="false" ht="12.75" hidden="false" customHeight="false" outlineLevel="0" collapsed="false">
      <c r="A62" s="120"/>
      <c r="B62" s="120"/>
      <c r="C62" s="120"/>
      <c r="D62" s="120"/>
      <c r="E62" s="120"/>
      <c r="F62" s="120"/>
      <c r="G62" s="120"/>
      <c r="I62" s="160"/>
      <c r="J62" s="160"/>
      <c r="K62" s="120"/>
      <c r="L62" s="120"/>
      <c r="O62" s="155"/>
      <c r="P62" s="155"/>
    </row>
    <row r="63" customFormat="false" ht="12.75" hidden="false" customHeight="false" outlineLevel="0" collapsed="false">
      <c r="A63" s="120"/>
      <c r="B63" s="120"/>
      <c r="C63" s="120"/>
      <c r="D63" s="120"/>
      <c r="E63" s="120"/>
      <c r="F63" s="120"/>
      <c r="G63" s="120"/>
      <c r="I63" s="160"/>
      <c r="J63" s="160"/>
      <c r="K63" s="120"/>
      <c r="L63" s="120"/>
      <c r="O63" s="155"/>
      <c r="P63" s="155"/>
    </row>
    <row r="64" customFormat="false" ht="12.75" hidden="false" customHeight="false" outlineLevel="0" collapsed="false">
      <c r="A64" s="120"/>
      <c r="B64" s="120"/>
      <c r="C64" s="120"/>
      <c r="D64" s="120"/>
      <c r="E64" s="120"/>
      <c r="F64" s="120"/>
      <c r="G64" s="120"/>
      <c r="I64" s="160"/>
      <c r="J64" s="160"/>
      <c r="K64" s="120"/>
      <c r="L64" s="120"/>
      <c r="O64" s="155"/>
      <c r="P64" s="155"/>
    </row>
    <row r="65" customFormat="false" ht="12.75" hidden="false" customHeight="false" outlineLevel="0" collapsed="false">
      <c r="A65" s="120"/>
      <c r="B65" s="120"/>
      <c r="C65" s="120"/>
      <c r="D65" s="120"/>
      <c r="E65" s="120"/>
      <c r="F65" s="120"/>
      <c r="G65" s="120"/>
      <c r="I65" s="160"/>
      <c r="J65" s="160"/>
      <c r="K65" s="120"/>
      <c r="L65" s="120"/>
      <c r="O65" s="155"/>
      <c r="P65" s="155"/>
    </row>
    <row r="66" customFormat="false" ht="12.75" hidden="false" customHeight="false" outlineLevel="0" collapsed="false">
      <c r="A66" s="120"/>
      <c r="B66" s="120"/>
      <c r="C66" s="120"/>
      <c r="D66" s="120"/>
      <c r="E66" s="120"/>
      <c r="F66" s="120"/>
      <c r="G66" s="120"/>
      <c r="I66" s="160"/>
      <c r="J66" s="160"/>
      <c r="K66" s="120"/>
      <c r="L66" s="120"/>
      <c r="O66" s="155"/>
      <c r="P66" s="155"/>
    </row>
    <row r="67" customFormat="false" ht="12.75" hidden="false" customHeight="false" outlineLevel="0" collapsed="false">
      <c r="A67" s="120"/>
      <c r="B67" s="120"/>
      <c r="C67" s="120"/>
      <c r="D67" s="120"/>
      <c r="E67" s="120"/>
      <c r="F67" s="120"/>
      <c r="G67" s="120"/>
      <c r="I67" s="160"/>
      <c r="J67" s="160"/>
      <c r="K67" s="120"/>
      <c r="L67" s="120"/>
      <c r="O67" s="155"/>
      <c r="P67" s="155"/>
    </row>
    <row r="68" customFormat="false" ht="12.75" hidden="false" customHeight="false" outlineLevel="0" collapsed="false">
      <c r="A68" s="120"/>
      <c r="B68" s="120"/>
      <c r="C68" s="120"/>
      <c r="D68" s="120"/>
      <c r="E68" s="120"/>
      <c r="F68" s="120"/>
      <c r="G68" s="120"/>
      <c r="I68" s="160"/>
      <c r="J68" s="160"/>
      <c r="K68" s="120"/>
      <c r="L68" s="120"/>
      <c r="O68" s="155"/>
      <c r="P68" s="155"/>
    </row>
    <row r="69" customFormat="false" ht="12.75" hidden="false" customHeight="false" outlineLevel="0" collapsed="false">
      <c r="A69" s="120"/>
      <c r="B69" s="120"/>
      <c r="C69" s="120"/>
      <c r="D69" s="120"/>
      <c r="E69" s="120"/>
      <c r="F69" s="120"/>
      <c r="G69" s="120"/>
      <c r="I69" s="160"/>
      <c r="J69" s="160"/>
      <c r="K69" s="120"/>
      <c r="L69" s="120"/>
      <c r="O69" s="155"/>
      <c r="P69" s="155"/>
    </row>
    <row r="70" customFormat="false" ht="12.75" hidden="false" customHeight="false" outlineLevel="0" collapsed="false">
      <c r="A70" s="120"/>
      <c r="B70" s="120"/>
      <c r="C70" s="120"/>
      <c r="D70" s="120"/>
      <c r="E70" s="120"/>
      <c r="F70" s="120"/>
      <c r="G70" s="120"/>
      <c r="I70" s="160"/>
      <c r="J70" s="160"/>
      <c r="K70" s="120"/>
      <c r="L70" s="120"/>
      <c r="O70" s="155"/>
      <c r="P70" s="155"/>
    </row>
    <row r="71" customFormat="false" ht="12.75" hidden="false" customHeight="false" outlineLevel="0" collapsed="false">
      <c r="A71" s="120"/>
      <c r="B71" s="120"/>
      <c r="C71" s="120"/>
      <c r="D71" s="120"/>
      <c r="E71" s="120"/>
      <c r="F71" s="120"/>
      <c r="G71" s="120"/>
      <c r="I71" s="160"/>
      <c r="J71" s="160"/>
      <c r="K71" s="120"/>
      <c r="L71" s="120"/>
      <c r="O71" s="155"/>
      <c r="P71" s="155"/>
    </row>
    <row r="72" customFormat="false" ht="12.75" hidden="false" customHeight="false" outlineLevel="0" collapsed="false">
      <c r="A72" s="120"/>
      <c r="B72" s="120"/>
      <c r="C72" s="120"/>
      <c r="D72" s="120"/>
      <c r="E72" s="120"/>
      <c r="F72" s="120"/>
      <c r="G72" s="120"/>
      <c r="I72" s="160"/>
      <c r="J72" s="160"/>
      <c r="K72" s="120"/>
      <c r="L72" s="120"/>
      <c r="O72" s="155"/>
      <c r="P72" s="155"/>
    </row>
    <row r="73" customFormat="false" ht="12.75" hidden="false" customHeight="false" outlineLevel="0" collapsed="false">
      <c r="A73" s="120"/>
      <c r="B73" s="120"/>
      <c r="C73" s="120"/>
      <c r="D73" s="120"/>
      <c r="E73" s="120"/>
      <c r="F73" s="120"/>
      <c r="G73" s="120"/>
      <c r="I73" s="160"/>
      <c r="J73" s="160"/>
      <c r="K73" s="120"/>
      <c r="L73" s="120"/>
      <c r="O73" s="155"/>
      <c r="P73" s="155"/>
    </row>
    <row r="74" customFormat="false" ht="12.75" hidden="false" customHeight="false" outlineLevel="0" collapsed="false">
      <c r="A74" s="120"/>
      <c r="B74" s="120"/>
      <c r="C74" s="120"/>
      <c r="D74" s="120"/>
      <c r="E74" s="120"/>
      <c r="F74" s="120"/>
      <c r="G74" s="120"/>
      <c r="I74" s="160"/>
      <c r="J74" s="160"/>
      <c r="K74" s="120"/>
      <c r="L74" s="120"/>
      <c r="O74" s="155"/>
      <c r="P74" s="155"/>
    </row>
    <row r="75" customFormat="false" ht="12.75" hidden="false" customHeight="false" outlineLevel="0" collapsed="false">
      <c r="A75" s="120"/>
      <c r="B75" s="120"/>
      <c r="C75" s="120"/>
      <c r="D75" s="120"/>
      <c r="E75" s="120"/>
      <c r="F75" s="120"/>
      <c r="G75" s="120"/>
      <c r="I75" s="160"/>
      <c r="J75" s="160"/>
      <c r="K75" s="120"/>
      <c r="L75" s="120"/>
      <c r="O75" s="155"/>
      <c r="P75" s="155"/>
    </row>
    <row r="76" customFormat="false" ht="12.75" hidden="false" customHeight="false" outlineLevel="0" collapsed="false">
      <c r="A76" s="120"/>
      <c r="B76" s="120"/>
      <c r="C76" s="120"/>
      <c r="D76" s="120"/>
      <c r="E76" s="120"/>
      <c r="F76" s="120"/>
      <c r="G76" s="120"/>
      <c r="I76" s="160"/>
      <c r="J76" s="160"/>
      <c r="K76" s="120"/>
      <c r="L76" s="120"/>
      <c r="O76" s="155"/>
      <c r="P76" s="155"/>
    </row>
    <row r="77" customFormat="false" ht="12.75" hidden="false" customHeight="false" outlineLevel="0" collapsed="false">
      <c r="A77" s="120"/>
      <c r="B77" s="120"/>
      <c r="C77" s="120"/>
      <c r="D77" s="120"/>
      <c r="E77" s="120"/>
      <c r="F77" s="120"/>
      <c r="G77" s="120"/>
      <c r="I77" s="160"/>
      <c r="J77" s="160"/>
      <c r="K77" s="120"/>
      <c r="L77" s="120"/>
      <c r="O77" s="155"/>
      <c r="P77" s="155"/>
    </row>
    <row r="78" customFormat="false" ht="12.75" hidden="false" customHeight="false" outlineLevel="0" collapsed="false">
      <c r="A78" s="120"/>
      <c r="B78" s="120"/>
      <c r="C78" s="120"/>
      <c r="D78" s="120"/>
      <c r="E78" s="120"/>
      <c r="F78" s="120"/>
      <c r="G78" s="120"/>
      <c r="I78" s="160"/>
      <c r="J78" s="160"/>
      <c r="K78" s="120"/>
      <c r="L78" s="120"/>
      <c r="O78" s="155"/>
      <c r="P78" s="155"/>
    </row>
    <row r="79" customFormat="false" ht="12.75" hidden="false" customHeight="false" outlineLevel="0" collapsed="false">
      <c r="A79" s="120"/>
      <c r="B79" s="120"/>
      <c r="C79" s="120"/>
      <c r="D79" s="120"/>
      <c r="E79" s="120"/>
      <c r="F79" s="120"/>
      <c r="G79" s="120"/>
      <c r="I79" s="160"/>
      <c r="J79" s="160"/>
      <c r="K79" s="120"/>
      <c r="L79" s="120"/>
      <c r="O79" s="155"/>
      <c r="P79" s="155"/>
    </row>
    <row r="80" customFormat="false" ht="12.75" hidden="false" customHeight="false" outlineLevel="0" collapsed="false">
      <c r="A80" s="120"/>
      <c r="B80" s="120"/>
      <c r="C80" s="120"/>
      <c r="D80" s="120"/>
      <c r="E80" s="120"/>
      <c r="F80" s="120"/>
      <c r="G80" s="120"/>
      <c r="I80" s="160"/>
      <c r="J80" s="160"/>
      <c r="K80" s="120"/>
      <c r="L80" s="120"/>
      <c r="O80" s="155"/>
      <c r="P80" s="155"/>
    </row>
    <row r="81" customFormat="false" ht="12.75" hidden="false" customHeight="false" outlineLevel="0" collapsed="false">
      <c r="A81" s="120"/>
      <c r="B81" s="120"/>
      <c r="C81" s="120"/>
      <c r="D81" s="120"/>
      <c r="E81" s="120"/>
      <c r="F81" s="120"/>
      <c r="G81" s="120"/>
      <c r="I81" s="160"/>
      <c r="J81" s="160"/>
      <c r="K81" s="120"/>
      <c r="L81" s="120"/>
      <c r="O81" s="155"/>
      <c r="P81" s="155"/>
    </row>
    <row r="82" customFormat="false" ht="12.75" hidden="false" customHeight="false" outlineLevel="0" collapsed="false">
      <c r="A82" s="120"/>
      <c r="B82" s="120"/>
      <c r="C82" s="120"/>
      <c r="D82" s="120"/>
      <c r="E82" s="120"/>
      <c r="F82" s="120"/>
      <c r="G82" s="120"/>
      <c r="I82" s="160"/>
      <c r="J82" s="160"/>
      <c r="K82" s="120"/>
      <c r="L82" s="120"/>
      <c r="O82" s="155"/>
      <c r="P82" s="155"/>
    </row>
    <row r="83" customFormat="false" ht="12.75" hidden="false" customHeight="false" outlineLevel="0" collapsed="false">
      <c r="A83" s="120"/>
      <c r="B83" s="120"/>
      <c r="C83" s="120"/>
      <c r="D83" s="120"/>
      <c r="E83" s="120"/>
      <c r="F83" s="120"/>
      <c r="G83" s="120"/>
      <c r="I83" s="160"/>
      <c r="J83" s="160"/>
      <c r="K83" s="120"/>
      <c r="L83" s="120"/>
      <c r="O83" s="155"/>
      <c r="P83" s="155"/>
    </row>
    <row r="84" customFormat="false" ht="12.75" hidden="false" customHeight="false" outlineLevel="0" collapsed="false">
      <c r="A84" s="120"/>
      <c r="B84" s="120"/>
      <c r="C84" s="120"/>
      <c r="D84" s="120"/>
      <c r="E84" s="120"/>
      <c r="F84" s="120"/>
      <c r="G84" s="120"/>
      <c r="I84" s="160"/>
      <c r="J84" s="160"/>
      <c r="K84" s="120"/>
      <c r="L84" s="120"/>
      <c r="O84" s="155"/>
      <c r="P84" s="155"/>
    </row>
    <row r="85" customFormat="false" ht="12.75" hidden="false" customHeight="false" outlineLevel="0" collapsed="false">
      <c r="A85" s="120"/>
      <c r="B85" s="120"/>
      <c r="C85" s="120"/>
      <c r="D85" s="120"/>
      <c r="E85" s="120"/>
      <c r="F85" s="120"/>
      <c r="G85" s="120"/>
      <c r="I85" s="160"/>
      <c r="J85" s="160"/>
      <c r="K85" s="120"/>
      <c r="L85" s="120"/>
      <c r="O85" s="155"/>
      <c r="P85" s="155"/>
    </row>
    <row r="86" customFormat="false" ht="12.75" hidden="false" customHeight="false" outlineLevel="0" collapsed="false">
      <c r="A86" s="120"/>
      <c r="B86" s="120"/>
      <c r="C86" s="120"/>
      <c r="D86" s="120"/>
      <c r="E86" s="120"/>
      <c r="F86" s="120"/>
      <c r="G86" s="120"/>
      <c r="I86" s="160"/>
      <c r="J86" s="160"/>
      <c r="K86" s="120"/>
      <c r="L86" s="120"/>
      <c r="O86" s="155"/>
      <c r="P86" s="155"/>
    </row>
    <row r="87" customFormat="false" ht="12.75" hidden="false" customHeight="false" outlineLevel="0" collapsed="false">
      <c r="A87" s="120"/>
      <c r="B87" s="120"/>
      <c r="C87" s="120"/>
      <c r="D87" s="120"/>
      <c r="E87" s="120"/>
      <c r="F87" s="120"/>
      <c r="G87" s="120"/>
      <c r="I87" s="160"/>
      <c r="J87" s="160"/>
      <c r="K87" s="120"/>
      <c r="L87" s="120"/>
      <c r="O87" s="155"/>
      <c r="P87" s="155"/>
    </row>
    <row r="88" customFormat="false" ht="12.75" hidden="false" customHeight="false" outlineLevel="0" collapsed="false">
      <c r="A88" s="120"/>
      <c r="B88" s="120"/>
      <c r="C88" s="120"/>
      <c r="D88" s="120"/>
      <c r="E88" s="120"/>
      <c r="F88" s="120"/>
      <c r="G88" s="120"/>
      <c r="I88" s="160"/>
      <c r="J88" s="160"/>
      <c r="K88" s="120"/>
      <c r="L88" s="120"/>
      <c r="O88" s="155"/>
      <c r="P88" s="155"/>
    </row>
    <row r="89" customFormat="false" ht="12.75" hidden="false" customHeight="false" outlineLevel="0" collapsed="false">
      <c r="A89" s="120"/>
      <c r="B89" s="120"/>
      <c r="C89" s="120"/>
      <c r="D89" s="120"/>
      <c r="E89" s="120"/>
      <c r="F89" s="120"/>
      <c r="G89" s="120"/>
      <c r="I89" s="160"/>
      <c r="J89" s="160"/>
      <c r="K89" s="120"/>
      <c r="L89" s="120"/>
      <c r="O89" s="155"/>
      <c r="P89" s="155"/>
    </row>
    <row r="90" customFormat="false" ht="12.75" hidden="false" customHeight="false" outlineLevel="0" collapsed="false">
      <c r="A90" s="120"/>
      <c r="B90" s="120"/>
      <c r="C90" s="120"/>
      <c r="D90" s="120"/>
      <c r="E90" s="120"/>
      <c r="F90" s="120"/>
      <c r="G90" s="120"/>
      <c r="I90" s="160"/>
      <c r="J90" s="160"/>
      <c r="K90" s="120"/>
      <c r="L90" s="120"/>
      <c r="O90" s="155"/>
      <c r="P90" s="155"/>
    </row>
    <row r="91" customFormat="false" ht="12.75" hidden="false" customHeight="false" outlineLevel="0" collapsed="false">
      <c r="A91" s="120"/>
      <c r="B91" s="120"/>
      <c r="C91" s="120"/>
      <c r="D91" s="120"/>
      <c r="E91" s="120"/>
      <c r="F91" s="120"/>
      <c r="G91" s="120"/>
      <c r="I91" s="160"/>
      <c r="J91" s="160"/>
      <c r="K91" s="120"/>
      <c r="L91" s="120"/>
      <c r="O91" s="155"/>
      <c r="P91" s="155"/>
    </row>
    <row r="92" customFormat="false" ht="12.75" hidden="false" customHeight="false" outlineLevel="0" collapsed="false">
      <c r="A92" s="120"/>
      <c r="B92" s="120"/>
      <c r="C92" s="120"/>
      <c r="D92" s="120"/>
      <c r="E92" s="120"/>
      <c r="F92" s="120"/>
      <c r="G92" s="120"/>
      <c r="I92" s="160"/>
      <c r="J92" s="160"/>
      <c r="K92" s="120"/>
      <c r="L92" s="120"/>
      <c r="O92" s="155"/>
      <c r="P92" s="155"/>
    </row>
    <row r="93" customFormat="false" ht="12.75" hidden="false" customHeight="false" outlineLevel="0" collapsed="false">
      <c r="A93" s="120"/>
      <c r="B93" s="120"/>
      <c r="C93" s="120"/>
      <c r="D93" s="120"/>
      <c r="E93" s="120"/>
      <c r="F93" s="120"/>
      <c r="G93" s="120"/>
      <c r="I93" s="160"/>
      <c r="J93" s="160"/>
      <c r="K93" s="120"/>
      <c r="L93" s="120"/>
      <c r="O93" s="155"/>
      <c r="P93" s="155"/>
    </row>
    <row r="94" customFormat="false" ht="12.75" hidden="false" customHeight="false" outlineLevel="0" collapsed="false">
      <c r="A94" s="120"/>
      <c r="B94" s="120"/>
      <c r="C94" s="120"/>
      <c r="D94" s="120"/>
      <c r="E94" s="120"/>
      <c r="F94" s="120"/>
      <c r="G94" s="120"/>
      <c r="I94" s="160"/>
      <c r="J94" s="160"/>
      <c r="K94" s="120"/>
      <c r="L94" s="120"/>
      <c r="O94" s="155"/>
      <c r="P94" s="155"/>
    </row>
    <row r="95" customFormat="false" ht="12.75" hidden="false" customHeight="false" outlineLevel="0" collapsed="false">
      <c r="A95" s="120"/>
      <c r="B95" s="120"/>
      <c r="C95" s="120"/>
      <c r="D95" s="120"/>
      <c r="E95" s="120"/>
      <c r="F95" s="120"/>
      <c r="G95" s="120"/>
      <c r="I95" s="160"/>
      <c r="J95" s="160"/>
      <c r="K95" s="120"/>
      <c r="L95" s="120"/>
      <c r="O95" s="155"/>
      <c r="P95" s="155"/>
    </row>
    <row r="96" customFormat="false" ht="12.75" hidden="false" customHeight="false" outlineLevel="0" collapsed="false">
      <c r="A96" s="120"/>
      <c r="B96" s="120"/>
      <c r="C96" s="120"/>
      <c r="D96" s="120"/>
      <c r="E96" s="120"/>
      <c r="F96" s="120"/>
      <c r="G96" s="120"/>
      <c r="I96" s="160"/>
      <c r="J96" s="160"/>
      <c r="K96" s="120"/>
      <c r="L96" s="120"/>
      <c r="O96" s="155"/>
      <c r="P96" s="155"/>
    </row>
    <row r="97" customFormat="false" ht="12.75" hidden="false" customHeight="false" outlineLevel="0" collapsed="false">
      <c r="A97" s="120"/>
      <c r="B97" s="120"/>
      <c r="C97" s="120"/>
      <c r="D97" s="120"/>
      <c r="E97" s="120"/>
      <c r="F97" s="120"/>
      <c r="G97" s="120"/>
      <c r="I97" s="160"/>
      <c r="J97" s="160"/>
      <c r="K97" s="120"/>
      <c r="L97" s="120"/>
      <c r="O97" s="155"/>
      <c r="P97" s="155"/>
    </row>
    <row r="98" customFormat="false" ht="12.75" hidden="false" customHeight="false" outlineLevel="0" collapsed="false">
      <c r="A98" s="120"/>
      <c r="B98" s="120"/>
      <c r="C98" s="120"/>
      <c r="D98" s="120"/>
      <c r="E98" s="120"/>
      <c r="F98" s="120"/>
      <c r="G98" s="120"/>
      <c r="I98" s="160"/>
      <c r="J98" s="160"/>
      <c r="K98" s="120"/>
      <c r="L98" s="120"/>
      <c r="O98" s="155"/>
      <c r="P98" s="155"/>
    </row>
    <row r="99" customFormat="false" ht="12.75" hidden="false" customHeight="false" outlineLevel="0" collapsed="false">
      <c r="A99" s="120"/>
      <c r="B99" s="120"/>
      <c r="C99" s="120"/>
      <c r="D99" s="120"/>
      <c r="E99" s="120"/>
      <c r="F99" s="120"/>
      <c r="G99" s="120"/>
      <c r="I99" s="160"/>
      <c r="J99" s="160"/>
      <c r="K99" s="120"/>
      <c r="L99" s="120"/>
      <c r="O99" s="155"/>
      <c r="P99" s="155"/>
    </row>
    <row r="100" customFormat="false" ht="12.75" hidden="false" customHeight="false" outlineLevel="0" collapsed="false">
      <c r="A100" s="120"/>
      <c r="B100" s="120"/>
      <c r="C100" s="120"/>
      <c r="D100" s="120"/>
      <c r="E100" s="120"/>
      <c r="F100" s="120"/>
      <c r="G100" s="120"/>
      <c r="I100" s="160"/>
      <c r="J100" s="160"/>
      <c r="K100" s="120"/>
      <c r="L100" s="120"/>
      <c r="O100" s="155"/>
      <c r="P100" s="155"/>
    </row>
    <row r="101" customFormat="false" ht="12.75" hidden="false" customHeight="false" outlineLevel="0" collapsed="false">
      <c r="A101" s="120"/>
      <c r="B101" s="120"/>
      <c r="C101" s="120"/>
      <c r="D101" s="120"/>
      <c r="E101" s="120"/>
      <c r="F101" s="120"/>
      <c r="G101" s="120"/>
      <c r="I101" s="160"/>
      <c r="J101" s="160"/>
      <c r="K101" s="120"/>
      <c r="L101" s="120"/>
      <c r="O101" s="155"/>
      <c r="P101" s="155"/>
    </row>
    <row r="102" customFormat="false" ht="12.75" hidden="false" customHeight="false" outlineLevel="0" collapsed="false">
      <c r="A102" s="120"/>
      <c r="B102" s="120"/>
      <c r="C102" s="120"/>
      <c r="D102" s="120"/>
      <c r="E102" s="120"/>
      <c r="F102" s="120"/>
      <c r="G102" s="120"/>
      <c r="I102" s="160"/>
      <c r="J102" s="160"/>
      <c r="K102" s="120"/>
      <c r="L102" s="120"/>
      <c r="O102" s="155"/>
      <c r="P102" s="155"/>
    </row>
    <row r="103" customFormat="false" ht="12.75" hidden="false" customHeight="false" outlineLevel="0" collapsed="false">
      <c r="A103" s="120"/>
      <c r="B103" s="120"/>
      <c r="C103" s="120"/>
      <c r="D103" s="120"/>
      <c r="E103" s="120"/>
      <c r="F103" s="120"/>
      <c r="G103" s="120"/>
      <c r="I103" s="160"/>
      <c r="J103" s="160"/>
      <c r="K103" s="120"/>
      <c r="L103" s="120"/>
      <c r="O103" s="155"/>
      <c r="P103" s="155"/>
    </row>
    <row r="104" customFormat="false" ht="12.75" hidden="false" customHeight="false" outlineLevel="0" collapsed="false">
      <c r="A104" s="120"/>
      <c r="B104" s="120"/>
      <c r="C104" s="120"/>
      <c r="D104" s="120"/>
      <c r="E104" s="120"/>
      <c r="F104" s="120"/>
      <c r="G104" s="120"/>
      <c r="I104" s="160"/>
      <c r="J104" s="160"/>
      <c r="K104" s="120"/>
      <c r="L104" s="120"/>
      <c r="O104" s="155"/>
      <c r="P104" s="155"/>
    </row>
    <row r="105" customFormat="false" ht="12.75" hidden="false" customHeight="false" outlineLevel="0" collapsed="false">
      <c r="A105" s="120"/>
      <c r="B105" s="120"/>
      <c r="C105" s="120"/>
      <c r="D105" s="120"/>
      <c r="E105" s="120"/>
      <c r="F105" s="120"/>
      <c r="G105" s="120"/>
      <c r="I105" s="160"/>
      <c r="J105" s="160"/>
      <c r="K105" s="120"/>
      <c r="L105" s="120"/>
      <c r="O105" s="155"/>
      <c r="P105" s="155"/>
    </row>
    <row r="106" customFormat="false" ht="12.75" hidden="false" customHeight="false" outlineLevel="0" collapsed="false">
      <c r="A106" s="120"/>
      <c r="B106" s="120"/>
      <c r="C106" s="120"/>
      <c r="D106" s="120"/>
      <c r="E106" s="120"/>
      <c r="F106" s="120"/>
      <c r="G106" s="120"/>
      <c r="I106" s="160"/>
      <c r="J106" s="160"/>
      <c r="K106" s="120"/>
      <c r="L106" s="120"/>
      <c r="O106" s="155"/>
      <c r="P106" s="155"/>
    </row>
    <row r="107" customFormat="false" ht="12.75" hidden="false" customHeight="false" outlineLevel="0" collapsed="false">
      <c r="A107" s="120"/>
      <c r="B107" s="120"/>
      <c r="C107" s="120"/>
      <c r="D107" s="120"/>
      <c r="E107" s="120"/>
      <c r="F107" s="120"/>
      <c r="G107" s="120"/>
      <c r="I107" s="160"/>
      <c r="J107" s="160"/>
      <c r="K107" s="120"/>
      <c r="L107" s="120"/>
      <c r="O107" s="155"/>
      <c r="P107" s="155"/>
    </row>
    <row r="108" customFormat="false" ht="12.75" hidden="false" customHeight="false" outlineLevel="0" collapsed="false">
      <c r="A108" s="120"/>
      <c r="B108" s="120"/>
      <c r="C108" s="120"/>
      <c r="D108" s="120"/>
      <c r="E108" s="120"/>
      <c r="F108" s="120"/>
      <c r="G108" s="120"/>
      <c r="I108" s="160"/>
      <c r="J108" s="160"/>
      <c r="K108" s="120"/>
      <c r="L108" s="120"/>
      <c r="O108" s="155"/>
      <c r="P108" s="155"/>
    </row>
    <row r="109" customFormat="false" ht="12.75" hidden="false" customHeight="false" outlineLevel="0" collapsed="false">
      <c r="A109" s="120"/>
      <c r="B109" s="120"/>
      <c r="C109" s="120"/>
      <c r="D109" s="120"/>
      <c r="E109" s="120"/>
      <c r="F109" s="120"/>
      <c r="G109" s="120"/>
      <c r="I109" s="160"/>
      <c r="J109" s="160"/>
      <c r="K109" s="120"/>
      <c r="L109" s="120"/>
      <c r="O109" s="155"/>
      <c r="P109" s="155"/>
    </row>
    <row r="110" customFormat="false" ht="12.75" hidden="false" customHeight="false" outlineLevel="0" collapsed="false">
      <c r="A110" s="120"/>
      <c r="B110" s="120"/>
      <c r="C110" s="120"/>
      <c r="D110" s="120"/>
      <c r="E110" s="120"/>
      <c r="F110" s="120"/>
      <c r="G110" s="120"/>
      <c r="I110" s="160"/>
      <c r="J110" s="160"/>
      <c r="K110" s="120"/>
      <c r="L110" s="120"/>
      <c r="O110" s="155"/>
      <c r="P110" s="155"/>
    </row>
    <row r="111" customFormat="false" ht="12.75" hidden="false" customHeight="false" outlineLevel="0" collapsed="false">
      <c r="A111" s="120"/>
      <c r="B111" s="120"/>
      <c r="C111" s="120"/>
      <c r="D111" s="120"/>
      <c r="E111" s="120"/>
      <c r="F111" s="120"/>
      <c r="G111" s="120"/>
      <c r="I111" s="160"/>
      <c r="J111" s="160"/>
      <c r="K111" s="120"/>
      <c r="L111" s="120"/>
      <c r="O111" s="155"/>
      <c r="P111" s="155"/>
    </row>
    <row r="112" customFormat="false" ht="12.75" hidden="false" customHeight="false" outlineLevel="0" collapsed="false">
      <c r="A112" s="120"/>
      <c r="B112" s="120"/>
      <c r="C112" s="120"/>
      <c r="D112" s="120"/>
      <c r="E112" s="120"/>
      <c r="F112" s="120"/>
      <c r="G112" s="120"/>
      <c r="I112" s="160"/>
      <c r="J112" s="160"/>
      <c r="K112" s="120"/>
      <c r="L112" s="120"/>
      <c r="O112" s="155"/>
      <c r="P112" s="155"/>
    </row>
    <row r="113" customFormat="false" ht="12.75" hidden="false" customHeight="false" outlineLevel="0" collapsed="false">
      <c r="A113" s="120"/>
      <c r="B113" s="120"/>
      <c r="C113" s="120"/>
      <c r="D113" s="120"/>
      <c r="E113" s="120"/>
      <c r="F113" s="120"/>
      <c r="G113" s="120"/>
      <c r="I113" s="160"/>
      <c r="J113" s="160"/>
      <c r="K113" s="120"/>
      <c r="L113" s="120"/>
      <c r="O113" s="155"/>
      <c r="P113" s="155"/>
    </row>
    <row r="114" customFormat="false" ht="12.75" hidden="false" customHeight="false" outlineLevel="0" collapsed="false">
      <c r="A114" s="120"/>
      <c r="B114" s="120"/>
      <c r="C114" s="120"/>
      <c r="D114" s="120"/>
      <c r="E114" s="120"/>
      <c r="F114" s="120"/>
      <c r="G114" s="120"/>
      <c r="I114" s="160"/>
      <c r="J114" s="160"/>
      <c r="K114" s="120"/>
      <c r="L114" s="120"/>
      <c r="O114" s="155"/>
      <c r="P114" s="155"/>
    </row>
    <row r="115" customFormat="false" ht="12.75" hidden="false" customHeight="false" outlineLevel="0" collapsed="false">
      <c r="A115" s="120"/>
      <c r="B115" s="120"/>
      <c r="C115" s="120"/>
      <c r="D115" s="120"/>
      <c r="E115" s="120"/>
      <c r="F115" s="120"/>
      <c r="G115" s="120"/>
      <c r="I115" s="160"/>
      <c r="J115" s="160"/>
      <c r="K115" s="120"/>
      <c r="L115" s="120"/>
      <c r="O115" s="155"/>
      <c r="P115" s="155"/>
    </row>
    <row r="116" customFormat="false" ht="12.75" hidden="false" customHeight="false" outlineLevel="0" collapsed="false">
      <c r="A116" s="120"/>
      <c r="B116" s="120"/>
      <c r="C116" s="120"/>
      <c r="D116" s="120"/>
      <c r="E116" s="120"/>
      <c r="F116" s="120"/>
      <c r="G116" s="120"/>
      <c r="I116" s="160"/>
      <c r="J116" s="160"/>
      <c r="K116" s="120"/>
      <c r="L116" s="120"/>
      <c r="O116" s="155"/>
      <c r="P116" s="155"/>
    </row>
    <row r="117" customFormat="false" ht="12.75" hidden="false" customHeight="false" outlineLevel="0" collapsed="false">
      <c r="A117" s="120"/>
      <c r="B117" s="120"/>
      <c r="C117" s="120"/>
      <c r="D117" s="120"/>
      <c r="E117" s="120"/>
      <c r="F117" s="120"/>
      <c r="G117" s="120"/>
      <c r="I117" s="160"/>
      <c r="J117" s="160"/>
      <c r="K117" s="120"/>
      <c r="L117" s="120"/>
      <c r="O117" s="155"/>
      <c r="P117" s="155"/>
    </row>
    <row r="118" customFormat="false" ht="12.75" hidden="false" customHeight="false" outlineLevel="0" collapsed="false">
      <c r="A118" s="120"/>
      <c r="B118" s="120"/>
      <c r="C118" s="120"/>
      <c r="D118" s="120"/>
      <c r="E118" s="120"/>
      <c r="F118" s="120"/>
      <c r="G118" s="120"/>
      <c r="I118" s="160"/>
      <c r="J118" s="160"/>
      <c r="K118" s="120"/>
      <c r="L118" s="120"/>
      <c r="O118" s="155"/>
      <c r="P118" s="155"/>
    </row>
    <row r="119" customFormat="false" ht="12.75" hidden="false" customHeight="false" outlineLevel="0" collapsed="false">
      <c r="A119" s="120"/>
      <c r="B119" s="120"/>
      <c r="C119" s="120"/>
      <c r="D119" s="120"/>
      <c r="E119" s="120"/>
      <c r="F119" s="120"/>
      <c r="G119" s="120"/>
      <c r="I119" s="160"/>
      <c r="J119" s="160"/>
      <c r="K119" s="120"/>
      <c r="L119" s="120"/>
      <c r="O119" s="155"/>
      <c r="P119" s="155"/>
    </row>
    <row r="120" customFormat="false" ht="12.75" hidden="false" customHeight="false" outlineLevel="0" collapsed="false">
      <c r="A120" s="120"/>
      <c r="B120" s="120"/>
      <c r="C120" s="120"/>
      <c r="D120" s="120"/>
      <c r="E120" s="120"/>
      <c r="F120" s="120"/>
      <c r="G120" s="120"/>
      <c r="I120" s="160"/>
      <c r="J120" s="160"/>
      <c r="K120" s="120"/>
      <c r="L120" s="120"/>
      <c r="O120" s="155"/>
      <c r="P120" s="155"/>
    </row>
    <row r="121" customFormat="false" ht="12.75" hidden="false" customHeight="false" outlineLevel="0" collapsed="false">
      <c r="A121" s="120"/>
      <c r="B121" s="120"/>
      <c r="C121" s="120"/>
      <c r="D121" s="120"/>
      <c r="E121" s="120"/>
      <c r="F121" s="120"/>
      <c r="G121" s="120"/>
      <c r="I121" s="160"/>
      <c r="J121" s="160"/>
      <c r="K121" s="120"/>
      <c r="L121" s="120"/>
      <c r="O121" s="155"/>
      <c r="P121" s="155"/>
    </row>
    <row r="122" customFormat="false" ht="12.75" hidden="false" customHeight="false" outlineLevel="0" collapsed="false">
      <c r="A122" s="120"/>
      <c r="B122" s="120"/>
      <c r="C122" s="120"/>
      <c r="D122" s="120"/>
      <c r="E122" s="120"/>
      <c r="F122" s="120"/>
      <c r="G122" s="120"/>
      <c r="I122" s="160"/>
      <c r="J122" s="160"/>
      <c r="K122" s="120"/>
      <c r="L122" s="120"/>
      <c r="O122" s="155"/>
      <c r="P122" s="155"/>
    </row>
    <row r="123" customFormat="false" ht="12.75" hidden="false" customHeight="false" outlineLevel="0" collapsed="false">
      <c r="A123" s="120"/>
      <c r="B123" s="120"/>
      <c r="C123" s="120"/>
      <c r="D123" s="120"/>
      <c r="E123" s="120"/>
      <c r="F123" s="120"/>
      <c r="G123" s="120"/>
      <c r="I123" s="160"/>
      <c r="J123" s="160"/>
      <c r="K123" s="120"/>
      <c r="L123" s="120"/>
      <c r="O123" s="155"/>
      <c r="P123" s="155"/>
    </row>
    <row r="124" customFormat="false" ht="12.75" hidden="false" customHeight="false" outlineLevel="0" collapsed="false">
      <c r="A124" s="120"/>
      <c r="B124" s="120"/>
      <c r="C124" s="120"/>
      <c r="D124" s="120"/>
      <c r="E124" s="120"/>
      <c r="F124" s="120"/>
      <c r="G124" s="120"/>
      <c r="I124" s="160"/>
      <c r="J124" s="160"/>
      <c r="K124" s="120"/>
      <c r="L124" s="120"/>
      <c r="O124" s="155"/>
      <c r="P124" s="155"/>
    </row>
    <row r="125" customFormat="false" ht="12.75" hidden="false" customHeight="false" outlineLevel="0" collapsed="false">
      <c r="A125" s="120"/>
      <c r="B125" s="120"/>
      <c r="C125" s="120"/>
      <c r="D125" s="120"/>
      <c r="E125" s="120"/>
      <c r="F125" s="120"/>
      <c r="G125" s="120"/>
      <c r="I125" s="160"/>
      <c r="J125" s="160"/>
      <c r="K125" s="120"/>
      <c r="L125" s="120"/>
      <c r="O125" s="155"/>
      <c r="P125" s="155"/>
    </row>
    <row r="126" customFormat="false" ht="12.75" hidden="false" customHeight="false" outlineLevel="0" collapsed="false">
      <c r="A126" s="120"/>
      <c r="B126" s="120"/>
      <c r="C126" s="120"/>
      <c r="D126" s="120"/>
      <c r="E126" s="120"/>
      <c r="F126" s="120"/>
      <c r="G126" s="120"/>
      <c r="I126" s="160"/>
      <c r="J126" s="160"/>
      <c r="K126" s="120"/>
      <c r="L126" s="120"/>
      <c r="O126" s="155"/>
      <c r="P126" s="155"/>
    </row>
    <row r="127" customFormat="false" ht="12.75" hidden="false" customHeight="false" outlineLevel="0" collapsed="false">
      <c r="A127" s="120"/>
      <c r="B127" s="120"/>
      <c r="C127" s="120"/>
      <c r="D127" s="120"/>
      <c r="E127" s="120"/>
      <c r="F127" s="120"/>
      <c r="G127" s="120"/>
      <c r="I127" s="160"/>
      <c r="J127" s="160"/>
      <c r="K127" s="120"/>
      <c r="L127" s="120"/>
      <c r="O127" s="155"/>
      <c r="P127" s="155"/>
    </row>
    <row r="128" customFormat="false" ht="12.75" hidden="false" customHeight="false" outlineLevel="0" collapsed="false">
      <c r="A128" s="120"/>
      <c r="B128" s="120"/>
      <c r="C128" s="120"/>
      <c r="D128" s="120"/>
      <c r="E128" s="120"/>
      <c r="F128" s="120"/>
      <c r="G128" s="120"/>
      <c r="I128" s="160"/>
      <c r="J128" s="160"/>
      <c r="K128" s="120"/>
      <c r="L128" s="120"/>
      <c r="O128" s="155"/>
      <c r="P128" s="155"/>
    </row>
    <row r="129" customFormat="false" ht="12.75" hidden="false" customHeight="false" outlineLevel="0" collapsed="false">
      <c r="A129" s="120"/>
      <c r="B129" s="120"/>
      <c r="C129" s="120"/>
      <c r="D129" s="120"/>
      <c r="E129" s="120"/>
      <c r="F129" s="120"/>
      <c r="G129" s="120"/>
      <c r="I129" s="160"/>
      <c r="J129" s="160"/>
      <c r="K129" s="120"/>
      <c r="L129" s="120"/>
      <c r="O129" s="155"/>
      <c r="P129" s="155"/>
    </row>
    <row r="130" customFormat="false" ht="12.75" hidden="false" customHeight="false" outlineLevel="0" collapsed="false">
      <c r="A130" s="120"/>
      <c r="B130" s="120"/>
      <c r="C130" s="120"/>
      <c r="D130" s="120"/>
      <c r="E130" s="120"/>
      <c r="F130" s="120"/>
      <c r="G130" s="120"/>
      <c r="I130" s="160"/>
      <c r="J130" s="160"/>
      <c r="K130" s="120"/>
      <c r="L130" s="120"/>
      <c r="O130" s="155"/>
      <c r="P130" s="155"/>
    </row>
    <row r="131" customFormat="false" ht="12.75" hidden="false" customHeight="false" outlineLevel="0" collapsed="false">
      <c r="A131" s="120"/>
      <c r="B131" s="120"/>
      <c r="C131" s="120"/>
      <c r="D131" s="120"/>
      <c r="E131" s="120"/>
      <c r="F131" s="120"/>
      <c r="G131" s="120"/>
      <c r="I131" s="160"/>
      <c r="J131" s="160"/>
      <c r="K131" s="120"/>
      <c r="L131" s="120"/>
      <c r="O131" s="155"/>
      <c r="P131" s="155"/>
    </row>
    <row r="132" customFormat="false" ht="12.75" hidden="false" customHeight="false" outlineLevel="0" collapsed="false">
      <c r="A132" s="120"/>
      <c r="B132" s="120"/>
      <c r="C132" s="120"/>
      <c r="D132" s="120"/>
      <c r="E132" s="120"/>
      <c r="F132" s="120"/>
      <c r="G132" s="120"/>
      <c r="I132" s="160"/>
      <c r="J132" s="160"/>
      <c r="K132" s="120"/>
      <c r="L132" s="120"/>
      <c r="O132" s="155"/>
      <c r="P132" s="155"/>
    </row>
    <row r="133" customFormat="false" ht="12.75" hidden="false" customHeight="false" outlineLevel="0" collapsed="false">
      <c r="A133" s="120"/>
      <c r="B133" s="120"/>
      <c r="C133" s="120"/>
      <c r="D133" s="120"/>
      <c r="E133" s="120"/>
      <c r="F133" s="120"/>
      <c r="G133" s="120"/>
      <c r="I133" s="160"/>
      <c r="J133" s="160"/>
      <c r="K133" s="120"/>
      <c r="L133" s="120"/>
      <c r="O133" s="155"/>
      <c r="P133" s="155"/>
    </row>
    <row r="134" customFormat="false" ht="12.75" hidden="false" customHeight="false" outlineLevel="0" collapsed="false">
      <c r="A134" s="120"/>
      <c r="B134" s="120"/>
      <c r="C134" s="120"/>
      <c r="D134" s="120"/>
      <c r="E134" s="120"/>
      <c r="F134" s="120"/>
      <c r="G134" s="120"/>
      <c r="I134" s="160"/>
      <c r="J134" s="160"/>
      <c r="K134" s="120"/>
      <c r="L134" s="120"/>
      <c r="O134" s="155"/>
      <c r="P134" s="155"/>
    </row>
    <row r="135" customFormat="false" ht="12.75" hidden="false" customHeight="false" outlineLevel="0" collapsed="false">
      <c r="A135" s="120"/>
      <c r="B135" s="120"/>
      <c r="C135" s="120"/>
      <c r="D135" s="120"/>
      <c r="E135" s="120"/>
      <c r="F135" s="120"/>
      <c r="G135" s="120"/>
      <c r="I135" s="160"/>
      <c r="J135" s="160"/>
      <c r="K135" s="120"/>
      <c r="L135" s="120"/>
      <c r="O135" s="155"/>
      <c r="P135" s="155"/>
    </row>
    <row r="136" customFormat="false" ht="12.75" hidden="false" customHeight="false" outlineLevel="0" collapsed="false">
      <c r="A136" s="120"/>
      <c r="B136" s="120"/>
      <c r="C136" s="120"/>
      <c r="D136" s="120"/>
      <c r="E136" s="120"/>
      <c r="F136" s="120"/>
      <c r="G136" s="120"/>
      <c r="I136" s="160"/>
      <c r="J136" s="160"/>
      <c r="K136" s="120"/>
      <c r="L136" s="120"/>
      <c r="O136" s="155"/>
      <c r="P136" s="155"/>
    </row>
    <row r="137" customFormat="false" ht="12.75" hidden="false" customHeight="false" outlineLevel="0" collapsed="false">
      <c r="A137" s="120"/>
      <c r="B137" s="120"/>
      <c r="C137" s="120"/>
      <c r="D137" s="120"/>
      <c r="E137" s="120"/>
      <c r="F137" s="120"/>
      <c r="G137" s="120"/>
      <c r="I137" s="160"/>
      <c r="J137" s="160"/>
      <c r="K137" s="120"/>
      <c r="L137" s="120"/>
      <c r="O137" s="155"/>
      <c r="P137" s="155"/>
    </row>
    <row r="138" customFormat="false" ht="12.75" hidden="false" customHeight="false" outlineLevel="0" collapsed="false">
      <c r="A138" s="120"/>
      <c r="B138" s="120"/>
      <c r="C138" s="120"/>
      <c r="D138" s="120"/>
      <c r="E138" s="120"/>
      <c r="F138" s="120"/>
      <c r="G138" s="120"/>
      <c r="I138" s="160"/>
      <c r="J138" s="160"/>
      <c r="K138" s="120"/>
      <c r="L138" s="120"/>
      <c r="O138" s="155"/>
      <c r="P138" s="155"/>
    </row>
    <row r="139" customFormat="false" ht="12.75" hidden="false" customHeight="false" outlineLevel="0" collapsed="false">
      <c r="A139" s="120"/>
      <c r="B139" s="120"/>
      <c r="C139" s="120"/>
      <c r="D139" s="120"/>
      <c r="E139" s="120"/>
      <c r="F139" s="120"/>
      <c r="G139" s="120"/>
      <c r="I139" s="160"/>
      <c r="J139" s="160"/>
      <c r="K139" s="120"/>
      <c r="L139" s="120"/>
      <c r="O139" s="155"/>
      <c r="P139" s="155"/>
    </row>
    <row r="140" customFormat="false" ht="12.75" hidden="false" customHeight="false" outlineLevel="0" collapsed="false">
      <c r="A140" s="120"/>
      <c r="B140" s="120"/>
      <c r="C140" s="120"/>
      <c r="D140" s="120"/>
      <c r="E140" s="120"/>
      <c r="F140" s="120"/>
      <c r="G140" s="120"/>
      <c r="I140" s="120"/>
      <c r="J140" s="120"/>
      <c r="K140" s="120"/>
      <c r="L140" s="120"/>
      <c r="O140" s="155"/>
      <c r="P140" s="155"/>
    </row>
    <row r="141" customFormat="false" ht="12.75" hidden="false" customHeight="false" outlineLevel="0" collapsed="false">
      <c r="A141" s="120"/>
      <c r="B141" s="120"/>
      <c r="C141" s="120"/>
      <c r="D141" s="120"/>
      <c r="E141" s="120"/>
      <c r="F141" s="120"/>
      <c r="G141" s="120"/>
      <c r="I141" s="120"/>
      <c r="J141" s="120"/>
      <c r="K141" s="120"/>
      <c r="L141" s="120"/>
      <c r="O141" s="155"/>
      <c r="P141" s="155"/>
    </row>
    <row r="142" customFormat="false" ht="12.75" hidden="false" customHeight="false" outlineLevel="0" collapsed="false">
      <c r="A142" s="120"/>
      <c r="B142" s="120"/>
      <c r="C142" s="120"/>
      <c r="D142" s="120"/>
      <c r="E142" s="120"/>
      <c r="F142" s="120"/>
      <c r="G142" s="120"/>
      <c r="I142" s="120"/>
      <c r="J142" s="120"/>
      <c r="K142" s="120"/>
      <c r="L142" s="120"/>
      <c r="O142" s="155"/>
      <c r="P142" s="155"/>
    </row>
    <row r="143" customFormat="false" ht="12.75" hidden="false" customHeight="false" outlineLevel="0" collapsed="false">
      <c r="A143" s="120"/>
      <c r="B143" s="120"/>
      <c r="C143" s="120"/>
      <c r="D143" s="120"/>
      <c r="E143" s="120"/>
      <c r="F143" s="120"/>
      <c r="G143" s="120"/>
      <c r="I143" s="120"/>
      <c r="J143" s="120"/>
      <c r="K143" s="120"/>
      <c r="L143" s="120"/>
      <c r="O143" s="155"/>
      <c r="P143" s="155"/>
    </row>
    <row r="144" customFormat="false" ht="12.75" hidden="false" customHeight="false" outlineLevel="0" collapsed="false">
      <c r="A144" s="120"/>
      <c r="B144" s="120"/>
      <c r="C144" s="120"/>
      <c r="D144" s="120"/>
      <c r="E144" s="120"/>
      <c r="F144" s="120"/>
      <c r="G144" s="120"/>
      <c r="I144" s="120"/>
      <c r="J144" s="120"/>
      <c r="K144" s="120"/>
      <c r="L144" s="120"/>
      <c r="O144" s="155"/>
      <c r="P144" s="155"/>
    </row>
    <row r="145" customFormat="false" ht="12.75" hidden="false" customHeight="false" outlineLevel="0" collapsed="false">
      <c r="A145" s="120"/>
      <c r="B145" s="120"/>
      <c r="C145" s="120"/>
      <c r="D145" s="120"/>
      <c r="E145" s="120"/>
      <c r="F145" s="120"/>
      <c r="G145" s="120"/>
      <c r="I145" s="120"/>
      <c r="J145" s="120"/>
      <c r="K145" s="120"/>
      <c r="L145" s="120"/>
      <c r="O145" s="155"/>
      <c r="P145" s="155"/>
    </row>
    <row r="146" customFormat="false" ht="12.75" hidden="false" customHeight="false" outlineLevel="0" collapsed="false">
      <c r="A146" s="120"/>
      <c r="B146" s="120"/>
      <c r="C146" s="120"/>
      <c r="D146" s="120"/>
      <c r="E146" s="120"/>
      <c r="F146" s="120"/>
      <c r="G146" s="120"/>
      <c r="I146" s="120"/>
      <c r="J146" s="120"/>
      <c r="K146" s="120"/>
      <c r="L146" s="120"/>
      <c r="O146" s="155"/>
      <c r="P146" s="155"/>
    </row>
    <row r="147" customFormat="false" ht="12.75" hidden="false" customHeight="false" outlineLevel="0" collapsed="false">
      <c r="A147" s="120"/>
      <c r="B147" s="120"/>
      <c r="C147" s="120"/>
      <c r="D147" s="120"/>
      <c r="E147" s="120"/>
      <c r="F147" s="120"/>
      <c r="G147" s="120"/>
      <c r="I147" s="120"/>
      <c r="J147" s="120"/>
      <c r="K147" s="120"/>
      <c r="L147" s="120"/>
      <c r="O147" s="155"/>
      <c r="P147" s="155"/>
    </row>
    <row r="148" customFormat="false" ht="12.75" hidden="false" customHeight="false" outlineLevel="0" collapsed="false">
      <c r="A148" s="120"/>
      <c r="B148" s="120"/>
      <c r="C148" s="120"/>
      <c r="D148" s="120"/>
      <c r="E148" s="120"/>
      <c r="F148" s="120"/>
      <c r="G148" s="120"/>
      <c r="I148" s="120"/>
      <c r="J148" s="120"/>
      <c r="K148" s="120"/>
      <c r="L148" s="120"/>
      <c r="O148" s="155"/>
      <c r="P148" s="155"/>
    </row>
    <row r="149" customFormat="false" ht="12.75" hidden="false" customHeight="false" outlineLevel="0" collapsed="false">
      <c r="A149" s="120"/>
      <c r="B149" s="120"/>
      <c r="C149" s="120"/>
      <c r="D149" s="120"/>
      <c r="E149" s="120"/>
      <c r="F149" s="120"/>
      <c r="G149" s="120"/>
      <c r="I149" s="120"/>
      <c r="J149" s="120"/>
      <c r="K149" s="120"/>
      <c r="L149" s="120"/>
      <c r="O149" s="155"/>
      <c r="P149" s="155"/>
    </row>
    <row r="150" customFormat="false" ht="12.75" hidden="false" customHeight="false" outlineLevel="0" collapsed="false">
      <c r="A150" s="120"/>
      <c r="B150" s="120"/>
      <c r="C150" s="120"/>
      <c r="D150" s="120"/>
      <c r="E150" s="120"/>
      <c r="F150" s="120"/>
      <c r="G150" s="120"/>
      <c r="I150" s="120"/>
      <c r="J150" s="120"/>
      <c r="K150" s="120"/>
      <c r="L150" s="120"/>
      <c r="O150" s="155"/>
      <c r="P150" s="155"/>
    </row>
    <row r="151" customFormat="false" ht="12.75" hidden="false" customHeight="false" outlineLevel="0" collapsed="false">
      <c r="A151" s="120"/>
      <c r="B151" s="120"/>
      <c r="C151" s="120"/>
      <c r="D151" s="120"/>
      <c r="E151" s="120"/>
      <c r="F151" s="120"/>
      <c r="G151" s="120"/>
      <c r="I151" s="120"/>
      <c r="J151" s="120"/>
      <c r="K151" s="120"/>
      <c r="L151" s="120"/>
      <c r="O151" s="155"/>
      <c r="P151" s="155"/>
    </row>
    <row r="152" customFormat="false" ht="12.75" hidden="false" customHeight="false" outlineLevel="0" collapsed="false">
      <c r="A152" s="120"/>
      <c r="B152" s="120"/>
      <c r="C152" s="120"/>
      <c r="D152" s="120"/>
      <c r="E152" s="120"/>
      <c r="F152" s="120"/>
      <c r="G152" s="120"/>
      <c r="I152" s="120"/>
      <c r="J152" s="120"/>
      <c r="K152" s="120"/>
      <c r="L152" s="120"/>
      <c r="O152" s="155"/>
      <c r="P152" s="155"/>
    </row>
    <row r="153" customFormat="false" ht="12.75" hidden="false" customHeight="false" outlineLevel="0" collapsed="false">
      <c r="A153" s="120"/>
      <c r="B153" s="120"/>
      <c r="C153" s="120"/>
      <c r="D153" s="120"/>
      <c r="E153" s="120"/>
      <c r="F153" s="120"/>
      <c r="G153" s="120"/>
      <c r="I153" s="120"/>
      <c r="J153" s="120"/>
      <c r="K153" s="120"/>
      <c r="L153" s="120"/>
      <c r="O153" s="155"/>
      <c r="P153" s="155"/>
    </row>
    <row r="154" customFormat="false" ht="12.75" hidden="false" customHeight="false" outlineLevel="0" collapsed="false">
      <c r="A154" s="120"/>
      <c r="B154" s="120"/>
      <c r="C154" s="120"/>
      <c r="D154" s="120"/>
      <c r="E154" s="120"/>
      <c r="F154" s="120"/>
      <c r="G154" s="120"/>
      <c r="I154" s="120"/>
      <c r="J154" s="120"/>
      <c r="K154" s="120"/>
      <c r="L154" s="120"/>
      <c r="O154" s="155"/>
      <c r="P154" s="155"/>
    </row>
    <row r="155" customFormat="false" ht="12.75" hidden="false" customHeight="false" outlineLevel="0" collapsed="false">
      <c r="A155" s="120"/>
      <c r="B155" s="120"/>
      <c r="C155" s="120"/>
      <c r="D155" s="120"/>
      <c r="E155" s="120"/>
      <c r="F155" s="120"/>
      <c r="G155" s="120"/>
      <c r="I155" s="120"/>
      <c r="J155" s="120"/>
      <c r="K155" s="120"/>
      <c r="L155" s="120"/>
      <c r="O155" s="155"/>
      <c r="P155" s="155"/>
    </row>
    <row r="156" customFormat="false" ht="12.75" hidden="false" customHeight="false" outlineLevel="0" collapsed="false">
      <c r="A156" s="120"/>
      <c r="B156" s="120"/>
      <c r="C156" s="120"/>
      <c r="D156" s="120"/>
      <c r="E156" s="120"/>
      <c r="F156" s="120"/>
      <c r="G156" s="120"/>
      <c r="I156" s="120"/>
      <c r="J156" s="120"/>
      <c r="K156" s="120"/>
      <c r="L156" s="120"/>
      <c r="O156" s="155"/>
      <c r="P156" s="155"/>
    </row>
    <row r="157" customFormat="false" ht="12.75" hidden="false" customHeight="false" outlineLevel="0" collapsed="false">
      <c r="A157" s="120"/>
      <c r="B157" s="120"/>
      <c r="C157" s="120"/>
      <c r="D157" s="120"/>
      <c r="E157" s="120"/>
      <c r="F157" s="120"/>
      <c r="G157" s="120"/>
      <c r="I157" s="120"/>
      <c r="J157" s="120"/>
      <c r="K157" s="120"/>
      <c r="L157" s="120"/>
      <c r="O157" s="155"/>
      <c r="P157" s="155"/>
    </row>
    <row r="158" customFormat="false" ht="12.75" hidden="false" customHeight="false" outlineLevel="0" collapsed="false">
      <c r="A158" s="120"/>
      <c r="B158" s="120"/>
      <c r="C158" s="120"/>
      <c r="D158" s="120"/>
      <c r="E158" s="120"/>
      <c r="F158" s="120"/>
      <c r="G158" s="120"/>
      <c r="I158" s="120"/>
      <c r="J158" s="120"/>
      <c r="K158" s="120"/>
      <c r="L158" s="120"/>
      <c r="O158" s="155"/>
      <c r="P158" s="155"/>
    </row>
    <row r="159" customFormat="false" ht="12.75" hidden="false" customHeight="false" outlineLevel="0" collapsed="false">
      <c r="A159" s="120"/>
      <c r="B159" s="120"/>
      <c r="C159" s="120"/>
      <c r="D159" s="120"/>
      <c r="E159" s="120"/>
      <c r="F159" s="120"/>
      <c r="G159" s="120"/>
      <c r="I159" s="120"/>
      <c r="J159" s="120"/>
      <c r="K159" s="120"/>
      <c r="L159" s="120"/>
      <c r="O159" s="155"/>
      <c r="P159" s="155"/>
    </row>
    <row r="160" customFormat="false" ht="12.75" hidden="false" customHeight="false" outlineLevel="0" collapsed="false">
      <c r="A160" s="120"/>
      <c r="B160" s="120"/>
      <c r="C160" s="120"/>
      <c r="D160" s="120"/>
      <c r="E160" s="120"/>
      <c r="F160" s="120"/>
      <c r="G160" s="120"/>
      <c r="I160" s="120"/>
      <c r="J160" s="120"/>
      <c r="K160" s="120"/>
      <c r="L160" s="120"/>
      <c r="O160" s="155"/>
      <c r="P160" s="155"/>
    </row>
    <row r="161" customFormat="false" ht="12.75" hidden="false" customHeight="false" outlineLevel="0" collapsed="false">
      <c r="A161" s="120"/>
      <c r="B161" s="120"/>
      <c r="C161" s="120"/>
      <c r="D161" s="120"/>
      <c r="E161" s="120"/>
      <c r="F161" s="120"/>
      <c r="G161" s="120"/>
      <c r="I161" s="120"/>
      <c r="J161" s="120"/>
      <c r="K161" s="120"/>
      <c r="L161" s="120"/>
      <c r="O161" s="155"/>
      <c r="P161" s="155"/>
    </row>
    <row r="162" customFormat="false" ht="12.75" hidden="false" customHeight="false" outlineLevel="0" collapsed="false">
      <c r="A162" s="120"/>
      <c r="B162" s="120"/>
      <c r="C162" s="120"/>
      <c r="D162" s="120"/>
      <c r="E162" s="120"/>
      <c r="F162" s="120"/>
      <c r="G162" s="120"/>
      <c r="I162" s="120"/>
      <c r="J162" s="120"/>
      <c r="K162" s="120"/>
      <c r="L162" s="120"/>
      <c r="O162" s="155"/>
      <c r="P162" s="155"/>
    </row>
    <row r="163" customFormat="false" ht="12.75" hidden="false" customHeight="false" outlineLevel="0" collapsed="false">
      <c r="A163" s="120"/>
      <c r="B163" s="120"/>
      <c r="C163" s="120"/>
      <c r="D163" s="120"/>
      <c r="E163" s="120"/>
      <c r="F163" s="120"/>
      <c r="G163" s="120"/>
      <c r="I163" s="120"/>
      <c r="J163" s="120"/>
      <c r="K163" s="120"/>
      <c r="L163" s="120"/>
      <c r="O163" s="155"/>
      <c r="P163" s="155"/>
    </row>
    <row r="164" customFormat="false" ht="12.75" hidden="false" customHeight="false" outlineLevel="0" collapsed="false">
      <c r="A164" s="120"/>
      <c r="B164" s="120"/>
      <c r="C164" s="120"/>
      <c r="D164" s="120"/>
      <c r="E164" s="120"/>
      <c r="F164" s="120"/>
      <c r="G164" s="120"/>
      <c r="I164" s="120"/>
      <c r="J164" s="120"/>
      <c r="K164" s="120"/>
      <c r="L164" s="120"/>
      <c r="O164" s="155"/>
      <c r="P164" s="155"/>
    </row>
    <row r="165" customFormat="false" ht="12.75" hidden="false" customHeight="false" outlineLevel="0" collapsed="false">
      <c r="A165" s="120"/>
      <c r="B165" s="120"/>
      <c r="C165" s="120"/>
      <c r="D165" s="120"/>
      <c r="E165" s="120"/>
      <c r="F165" s="120"/>
      <c r="G165" s="120"/>
      <c r="I165" s="120"/>
      <c r="J165" s="120"/>
      <c r="K165" s="120"/>
      <c r="L165" s="120"/>
      <c r="O165" s="155"/>
      <c r="P165" s="155"/>
    </row>
    <row r="166" customFormat="false" ht="12.75" hidden="false" customHeight="false" outlineLevel="0" collapsed="false">
      <c r="A166" s="120"/>
      <c r="B166" s="120"/>
      <c r="C166" s="120"/>
      <c r="D166" s="120"/>
      <c r="E166" s="120"/>
      <c r="F166" s="120"/>
      <c r="G166" s="120"/>
      <c r="I166" s="120"/>
      <c r="J166" s="120"/>
      <c r="K166" s="120"/>
      <c r="L166" s="120"/>
      <c r="O166" s="155"/>
      <c r="P166" s="155"/>
    </row>
    <row r="167" customFormat="false" ht="12.75" hidden="false" customHeight="false" outlineLevel="0" collapsed="false">
      <c r="A167" s="120"/>
      <c r="B167" s="120"/>
      <c r="C167" s="120"/>
      <c r="D167" s="120"/>
      <c r="E167" s="120"/>
      <c r="F167" s="120"/>
      <c r="G167" s="120"/>
      <c r="I167" s="120"/>
      <c r="J167" s="120"/>
      <c r="K167" s="120"/>
      <c r="L167" s="120"/>
      <c r="O167" s="155"/>
      <c r="P167" s="155"/>
    </row>
    <row r="168" customFormat="false" ht="12.75" hidden="false" customHeight="false" outlineLevel="0" collapsed="false">
      <c r="A168" s="120"/>
      <c r="B168" s="120"/>
      <c r="C168" s="120"/>
      <c r="D168" s="120"/>
      <c r="E168" s="120"/>
      <c r="F168" s="120"/>
      <c r="G168" s="120"/>
      <c r="I168" s="120"/>
      <c r="J168" s="120"/>
      <c r="K168" s="120"/>
      <c r="L168" s="120"/>
      <c r="O168" s="155"/>
      <c r="P168" s="155"/>
    </row>
    <row r="169" customFormat="false" ht="12.75" hidden="false" customHeight="false" outlineLevel="0" collapsed="false">
      <c r="A169" s="120"/>
      <c r="B169" s="120"/>
      <c r="C169" s="120"/>
      <c r="D169" s="120"/>
      <c r="E169" s="120"/>
      <c r="F169" s="120"/>
      <c r="G169" s="120"/>
      <c r="I169" s="120"/>
      <c r="J169" s="120"/>
      <c r="K169" s="120"/>
      <c r="L169" s="120"/>
      <c r="O169" s="155"/>
      <c r="P169" s="155"/>
    </row>
    <row r="170" customFormat="false" ht="12.75" hidden="false" customHeight="false" outlineLevel="0" collapsed="false">
      <c r="A170" s="120"/>
      <c r="B170" s="120"/>
      <c r="C170" s="120"/>
      <c r="D170" s="120"/>
      <c r="E170" s="120"/>
      <c r="F170" s="120"/>
      <c r="G170" s="120"/>
      <c r="I170" s="120"/>
      <c r="J170" s="120"/>
      <c r="K170" s="120"/>
      <c r="L170" s="120"/>
      <c r="O170" s="155"/>
      <c r="P170" s="155"/>
    </row>
    <row r="171" customFormat="false" ht="12.75" hidden="false" customHeight="false" outlineLevel="0" collapsed="false">
      <c r="A171" s="120"/>
      <c r="B171" s="120"/>
      <c r="C171" s="120"/>
      <c r="D171" s="120"/>
      <c r="E171" s="120"/>
      <c r="F171" s="120"/>
      <c r="G171" s="120"/>
      <c r="I171" s="120"/>
      <c r="J171" s="120"/>
      <c r="K171" s="120"/>
      <c r="L171" s="120"/>
      <c r="O171" s="155"/>
      <c r="P171" s="155"/>
    </row>
    <row r="172" customFormat="false" ht="12.75" hidden="false" customHeight="false" outlineLevel="0" collapsed="false">
      <c r="A172" s="120"/>
      <c r="B172" s="120"/>
      <c r="C172" s="120"/>
      <c r="D172" s="120"/>
      <c r="E172" s="120"/>
      <c r="F172" s="120"/>
      <c r="G172" s="120"/>
      <c r="I172" s="120"/>
      <c r="J172" s="120"/>
      <c r="K172" s="120"/>
      <c r="L172" s="120"/>
      <c r="O172" s="155"/>
      <c r="P172" s="155"/>
    </row>
    <row r="173" customFormat="false" ht="12.75" hidden="false" customHeight="false" outlineLevel="0" collapsed="false">
      <c r="A173" s="120"/>
      <c r="B173" s="120"/>
      <c r="C173" s="120"/>
      <c r="D173" s="120"/>
      <c r="E173" s="120"/>
      <c r="F173" s="120"/>
      <c r="G173" s="120"/>
      <c r="I173" s="120"/>
      <c r="J173" s="120"/>
      <c r="K173" s="120"/>
      <c r="L173" s="120"/>
      <c r="O173" s="155"/>
      <c r="P173" s="155"/>
    </row>
    <row r="174" customFormat="false" ht="12.75" hidden="false" customHeight="false" outlineLevel="0" collapsed="false">
      <c r="A174" s="120"/>
      <c r="B174" s="120"/>
      <c r="C174" s="120"/>
      <c r="D174" s="120"/>
      <c r="E174" s="120"/>
      <c r="F174" s="120"/>
      <c r="G174" s="120"/>
      <c r="I174" s="120"/>
      <c r="J174" s="120"/>
      <c r="K174" s="120"/>
      <c r="L174" s="120"/>
      <c r="O174" s="155"/>
      <c r="P174" s="155"/>
    </row>
    <row r="175" customFormat="false" ht="12.75" hidden="false" customHeight="false" outlineLevel="0" collapsed="false">
      <c r="A175" s="120"/>
      <c r="B175" s="120"/>
      <c r="C175" s="120"/>
      <c r="D175" s="120"/>
      <c r="E175" s="120"/>
      <c r="F175" s="120"/>
      <c r="G175" s="120"/>
      <c r="I175" s="120"/>
      <c r="J175" s="120"/>
      <c r="K175" s="120"/>
      <c r="L175" s="120"/>
      <c r="O175" s="155"/>
      <c r="P175" s="155"/>
    </row>
    <row r="176" customFormat="false" ht="12.75" hidden="false" customHeight="false" outlineLevel="0" collapsed="false">
      <c r="A176" s="120"/>
      <c r="B176" s="120"/>
      <c r="C176" s="120"/>
      <c r="D176" s="120"/>
      <c r="E176" s="120"/>
      <c r="F176" s="120"/>
      <c r="G176" s="120"/>
      <c r="I176" s="120"/>
      <c r="J176" s="120"/>
      <c r="K176" s="120"/>
      <c r="L176" s="120"/>
      <c r="O176" s="155"/>
      <c r="P176" s="155"/>
    </row>
    <row r="177" customFormat="false" ht="12.75" hidden="false" customHeight="false" outlineLevel="0" collapsed="false">
      <c r="A177" s="120"/>
      <c r="B177" s="120"/>
      <c r="C177" s="120"/>
      <c r="D177" s="120"/>
      <c r="E177" s="120"/>
      <c r="F177" s="120"/>
      <c r="G177" s="120"/>
      <c r="I177" s="120"/>
      <c r="J177" s="120"/>
      <c r="K177" s="120"/>
      <c r="L177" s="120"/>
      <c r="O177" s="155"/>
      <c r="P177" s="155"/>
    </row>
    <row r="178" customFormat="false" ht="12.75" hidden="false" customHeight="false" outlineLevel="0" collapsed="false">
      <c r="A178" s="120"/>
      <c r="B178" s="120"/>
      <c r="C178" s="120"/>
      <c r="D178" s="120"/>
      <c r="E178" s="120"/>
      <c r="F178" s="120"/>
      <c r="G178" s="120"/>
      <c r="I178" s="120"/>
      <c r="J178" s="120"/>
      <c r="K178" s="120"/>
      <c r="L178" s="120"/>
      <c r="O178" s="155"/>
      <c r="P178" s="155"/>
    </row>
    <row r="179" customFormat="false" ht="12.75" hidden="false" customHeight="false" outlineLevel="0" collapsed="false">
      <c r="A179" s="120"/>
      <c r="B179" s="120"/>
      <c r="C179" s="120"/>
      <c r="D179" s="120"/>
      <c r="E179" s="120"/>
      <c r="F179" s="120"/>
      <c r="G179" s="120"/>
      <c r="I179" s="120"/>
      <c r="J179" s="120"/>
      <c r="K179" s="120"/>
      <c r="L179" s="120"/>
      <c r="O179" s="155"/>
      <c r="P179" s="155"/>
    </row>
    <row r="180" customFormat="false" ht="12.75" hidden="false" customHeight="false" outlineLevel="0" collapsed="false">
      <c r="A180" s="120"/>
      <c r="B180" s="120"/>
      <c r="C180" s="120"/>
      <c r="D180" s="120"/>
      <c r="E180" s="120"/>
      <c r="F180" s="120"/>
      <c r="G180" s="120"/>
      <c r="I180" s="120"/>
      <c r="J180" s="120"/>
      <c r="K180" s="120"/>
      <c r="L180" s="120"/>
      <c r="O180" s="155"/>
      <c r="P180" s="155"/>
    </row>
    <row r="181" customFormat="false" ht="12.75" hidden="false" customHeight="false" outlineLevel="0" collapsed="false">
      <c r="A181" s="120"/>
      <c r="B181" s="120"/>
      <c r="C181" s="120"/>
      <c r="D181" s="120"/>
      <c r="E181" s="120"/>
      <c r="F181" s="120"/>
      <c r="G181" s="120"/>
      <c r="I181" s="120"/>
      <c r="J181" s="120"/>
      <c r="K181" s="120"/>
      <c r="L181" s="120"/>
      <c r="O181" s="155"/>
      <c r="P181" s="155"/>
    </row>
    <row r="182" customFormat="false" ht="12.75" hidden="false" customHeight="false" outlineLevel="0" collapsed="false">
      <c r="A182" s="120"/>
      <c r="B182" s="120"/>
      <c r="C182" s="120"/>
      <c r="D182" s="120"/>
      <c r="E182" s="120"/>
      <c r="F182" s="120"/>
      <c r="G182" s="120"/>
      <c r="I182" s="120"/>
      <c r="J182" s="120"/>
      <c r="K182" s="120"/>
      <c r="L182" s="120"/>
      <c r="O182" s="155"/>
      <c r="P182" s="155"/>
    </row>
    <row r="183" customFormat="false" ht="12.75" hidden="false" customHeight="false" outlineLevel="0" collapsed="false">
      <c r="A183" s="120"/>
      <c r="B183" s="120"/>
      <c r="C183" s="120"/>
      <c r="D183" s="120"/>
      <c r="E183" s="120"/>
      <c r="F183" s="120"/>
      <c r="G183" s="120"/>
      <c r="I183" s="120"/>
      <c r="J183" s="120"/>
      <c r="K183" s="120"/>
      <c r="L183" s="120"/>
      <c r="O183" s="155"/>
      <c r="P183" s="155"/>
    </row>
    <row r="184" customFormat="false" ht="12.75" hidden="false" customHeight="false" outlineLevel="0" collapsed="false">
      <c r="A184" s="120"/>
      <c r="B184" s="120"/>
      <c r="C184" s="120"/>
      <c r="D184" s="120"/>
      <c r="E184" s="120"/>
      <c r="F184" s="120"/>
      <c r="G184" s="120"/>
      <c r="I184" s="120"/>
      <c r="J184" s="120"/>
      <c r="K184" s="120"/>
      <c r="L184" s="120"/>
      <c r="O184" s="155"/>
      <c r="P184" s="155"/>
    </row>
    <row r="185" customFormat="false" ht="12.75" hidden="false" customHeight="false" outlineLevel="0" collapsed="false">
      <c r="A185" s="120"/>
      <c r="B185" s="120"/>
      <c r="C185" s="120"/>
      <c r="D185" s="120"/>
      <c r="E185" s="120"/>
      <c r="F185" s="120"/>
      <c r="G185" s="120"/>
      <c r="I185" s="120"/>
      <c r="J185" s="120"/>
      <c r="K185" s="120"/>
      <c r="L185" s="120"/>
      <c r="O185" s="155"/>
      <c r="P185" s="155"/>
    </row>
    <row r="186" customFormat="false" ht="12.75" hidden="false" customHeight="false" outlineLevel="0" collapsed="false">
      <c r="A186" s="120"/>
      <c r="B186" s="120"/>
      <c r="C186" s="120"/>
      <c r="D186" s="120"/>
      <c r="E186" s="120"/>
      <c r="F186" s="120"/>
      <c r="G186" s="120"/>
      <c r="I186" s="120"/>
      <c r="J186" s="120"/>
      <c r="K186" s="120"/>
      <c r="L186" s="120"/>
      <c r="O186" s="155"/>
      <c r="P186" s="155"/>
    </row>
    <row r="187" customFormat="false" ht="12.75" hidden="false" customHeight="false" outlineLevel="0" collapsed="false">
      <c r="A187" s="120"/>
      <c r="B187" s="120"/>
      <c r="C187" s="120"/>
      <c r="D187" s="120"/>
      <c r="E187" s="120"/>
      <c r="F187" s="120"/>
      <c r="G187" s="120"/>
      <c r="I187" s="120"/>
      <c r="J187" s="120"/>
      <c r="K187" s="120"/>
      <c r="L187" s="120"/>
      <c r="O187" s="155"/>
      <c r="P187" s="155"/>
    </row>
    <row r="188" customFormat="false" ht="12.75" hidden="false" customHeight="false" outlineLevel="0" collapsed="false">
      <c r="A188" s="120"/>
      <c r="B188" s="120"/>
      <c r="C188" s="120"/>
      <c r="D188" s="120"/>
      <c r="E188" s="120"/>
      <c r="F188" s="120"/>
      <c r="G188" s="120"/>
      <c r="I188" s="120"/>
      <c r="J188" s="120"/>
      <c r="K188" s="120"/>
      <c r="L188" s="120"/>
      <c r="O188" s="155"/>
      <c r="P188" s="155"/>
    </row>
    <row r="189" customFormat="false" ht="12.75" hidden="false" customHeight="false" outlineLevel="0" collapsed="false">
      <c r="A189" s="120"/>
      <c r="B189" s="120"/>
      <c r="C189" s="120"/>
      <c r="D189" s="120"/>
      <c r="E189" s="120"/>
      <c r="F189" s="120"/>
      <c r="G189" s="120"/>
      <c r="I189" s="120"/>
      <c r="J189" s="120"/>
      <c r="K189" s="120"/>
      <c r="L189" s="120"/>
      <c r="O189" s="155"/>
      <c r="P189" s="155"/>
    </row>
    <row r="190" customFormat="false" ht="12.75" hidden="false" customHeight="false" outlineLevel="0" collapsed="false">
      <c r="A190" s="120"/>
      <c r="B190" s="120"/>
      <c r="C190" s="120"/>
      <c r="D190" s="120"/>
      <c r="E190" s="120"/>
      <c r="F190" s="120"/>
      <c r="G190" s="120"/>
      <c r="I190" s="120"/>
      <c r="J190" s="120"/>
      <c r="K190" s="120"/>
      <c r="L190" s="120"/>
      <c r="O190" s="155"/>
      <c r="P190" s="155"/>
    </row>
    <row r="191" customFormat="false" ht="12.75" hidden="false" customHeight="false" outlineLevel="0" collapsed="false">
      <c r="A191" s="120"/>
      <c r="B191" s="120"/>
      <c r="C191" s="120"/>
      <c r="D191" s="120"/>
      <c r="E191" s="120"/>
      <c r="F191" s="120"/>
      <c r="G191" s="120"/>
      <c r="I191" s="160"/>
      <c r="J191" s="160"/>
      <c r="K191" s="120"/>
      <c r="L191" s="120"/>
      <c r="O191" s="155"/>
      <c r="P191" s="155"/>
    </row>
    <row r="192" customFormat="false" ht="12.75" hidden="false" customHeight="false" outlineLevel="0" collapsed="false">
      <c r="A192" s="120"/>
      <c r="B192" s="120"/>
      <c r="C192" s="120"/>
      <c r="D192" s="120"/>
      <c r="E192" s="120"/>
      <c r="F192" s="120"/>
      <c r="G192" s="120"/>
      <c r="I192" s="160"/>
      <c r="J192" s="160"/>
      <c r="K192" s="120"/>
      <c r="L192" s="120"/>
      <c r="O192" s="155"/>
      <c r="P192" s="155"/>
    </row>
    <row r="193" customFormat="false" ht="12.75" hidden="false" customHeight="false" outlineLevel="0" collapsed="false">
      <c r="A193" s="120"/>
      <c r="B193" s="120"/>
      <c r="C193" s="120"/>
      <c r="D193" s="120"/>
      <c r="E193" s="120"/>
      <c r="F193" s="120"/>
      <c r="G193" s="120"/>
      <c r="I193" s="160"/>
      <c r="J193" s="160"/>
      <c r="K193" s="120"/>
      <c r="L193" s="120"/>
      <c r="O193" s="155"/>
      <c r="P193" s="155"/>
    </row>
    <row r="194" customFormat="false" ht="12.75" hidden="false" customHeight="false" outlineLevel="0" collapsed="false">
      <c r="A194" s="120"/>
      <c r="B194" s="120"/>
      <c r="C194" s="120"/>
      <c r="D194" s="120"/>
      <c r="E194" s="120"/>
      <c r="F194" s="120"/>
      <c r="G194" s="120"/>
      <c r="I194" s="160"/>
      <c r="J194" s="160"/>
      <c r="K194" s="120"/>
      <c r="L194" s="120"/>
      <c r="O194" s="155"/>
      <c r="P194" s="155"/>
    </row>
    <row r="195" customFormat="false" ht="12.75" hidden="false" customHeight="false" outlineLevel="0" collapsed="false">
      <c r="A195" s="120"/>
      <c r="B195" s="120"/>
      <c r="C195" s="120"/>
      <c r="D195" s="120"/>
      <c r="E195" s="120"/>
      <c r="F195" s="120"/>
      <c r="G195" s="120"/>
      <c r="I195" s="160"/>
      <c r="J195" s="160"/>
      <c r="K195" s="120"/>
      <c r="L195" s="120"/>
      <c r="O195" s="155"/>
      <c r="P195" s="155"/>
    </row>
    <row r="196" customFormat="false" ht="12.75" hidden="false" customHeight="false" outlineLevel="0" collapsed="false">
      <c r="A196" s="120"/>
      <c r="B196" s="120"/>
      <c r="C196" s="120"/>
      <c r="D196" s="120"/>
      <c r="E196" s="120"/>
      <c r="F196" s="120"/>
      <c r="G196" s="120"/>
      <c r="I196" s="120"/>
      <c r="J196" s="120"/>
      <c r="K196" s="120"/>
      <c r="L196" s="120"/>
      <c r="O196" s="155"/>
      <c r="P196" s="155"/>
    </row>
    <row r="197" customFormat="false" ht="12.75" hidden="false" customHeight="false" outlineLevel="0" collapsed="false">
      <c r="A197" s="120"/>
      <c r="B197" s="120"/>
      <c r="C197" s="120"/>
      <c r="D197" s="120"/>
      <c r="E197" s="120"/>
      <c r="F197" s="120"/>
      <c r="G197" s="120"/>
      <c r="I197" s="120"/>
      <c r="J197" s="120"/>
      <c r="K197" s="120"/>
      <c r="L197" s="120"/>
      <c r="O197" s="155"/>
      <c r="P197" s="155"/>
    </row>
    <row r="198" customFormat="false" ht="12.75" hidden="false" customHeight="false" outlineLevel="0" collapsed="false">
      <c r="A198" s="120"/>
      <c r="B198" s="120"/>
      <c r="C198" s="120"/>
      <c r="D198" s="120"/>
      <c r="E198" s="120"/>
      <c r="F198" s="120"/>
      <c r="G198" s="120"/>
      <c r="I198" s="160"/>
      <c r="J198" s="160"/>
      <c r="K198" s="120"/>
      <c r="L198" s="120"/>
      <c r="O198" s="155"/>
      <c r="P198" s="155"/>
    </row>
    <row r="199" customFormat="false" ht="12.75" hidden="false" customHeight="false" outlineLevel="0" collapsed="false">
      <c r="A199" s="120"/>
      <c r="B199" s="120"/>
      <c r="C199" s="120"/>
      <c r="D199" s="120"/>
      <c r="E199" s="120"/>
      <c r="F199" s="120"/>
      <c r="G199" s="120"/>
      <c r="I199" s="160"/>
      <c r="J199" s="160"/>
      <c r="K199" s="120"/>
      <c r="L199" s="120"/>
      <c r="O199" s="155"/>
      <c r="P199" s="155"/>
    </row>
    <row r="200" customFormat="false" ht="12.75" hidden="false" customHeight="false" outlineLevel="0" collapsed="false">
      <c r="A200" s="120"/>
      <c r="B200" s="120"/>
      <c r="C200" s="120"/>
      <c r="D200" s="120"/>
      <c r="E200" s="120"/>
      <c r="F200" s="120"/>
      <c r="G200" s="120"/>
      <c r="I200" s="160"/>
      <c r="J200" s="160"/>
      <c r="K200" s="120"/>
      <c r="L200" s="120"/>
      <c r="O200" s="155"/>
      <c r="P200" s="155"/>
    </row>
    <row r="201" customFormat="false" ht="12.75" hidden="false" customHeight="false" outlineLevel="0" collapsed="false">
      <c r="A201" s="120"/>
      <c r="B201" s="120"/>
      <c r="C201" s="120"/>
      <c r="D201" s="120"/>
      <c r="E201" s="120"/>
      <c r="F201" s="120"/>
      <c r="G201" s="120"/>
      <c r="I201" s="120"/>
      <c r="J201" s="120"/>
      <c r="K201" s="120"/>
      <c r="L201" s="120"/>
      <c r="O201" s="155"/>
      <c r="P201" s="155"/>
    </row>
    <row r="202" customFormat="false" ht="12.75" hidden="false" customHeight="false" outlineLevel="0" collapsed="false">
      <c r="A202" s="120"/>
      <c r="B202" s="120"/>
      <c r="C202" s="120"/>
      <c r="D202" s="120"/>
      <c r="E202" s="120"/>
      <c r="F202" s="120"/>
      <c r="G202" s="120"/>
      <c r="I202" s="120"/>
      <c r="J202" s="120"/>
      <c r="K202" s="120"/>
      <c r="L202" s="120"/>
      <c r="O202" s="155"/>
      <c r="P202" s="155"/>
    </row>
    <row r="203" customFormat="false" ht="12.75" hidden="false" customHeight="false" outlineLevel="0" collapsed="false">
      <c r="A203" s="120"/>
      <c r="B203" s="120"/>
      <c r="C203" s="120"/>
      <c r="D203" s="120"/>
      <c r="E203" s="120"/>
      <c r="F203" s="120"/>
      <c r="G203" s="120"/>
      <c r="I203" s="120"/>
      <c r="J203" s="120"/>
      <c r="K203" s="120"/>
      <c r="L203" s="120"/>
      <c r="O203" s="155"/>
      <c r="P203" s="155"/>
    </row>
    <row r="204" customFormat="false" ht="12.75" hidden="false" customHeight="false" outlineLevel="0" collapsed="false">
      <c r="A204" s="120"/>
      <c r="B204" s="120"/>
      <c r="C204" s="120"/>
      <c r="D204" s="120"/>
      <c r="E204" s="120"/>
      <c r="F204" s="120"/>
      <c r="G204" s="120"/>
      <c r="I204" s="120"/>
      <c r="J204" s="120"/>
      <c r="K204" s="120"/>
      <c r="L204" s="120"/>
      <c r="O204" s="155"/>
      <c r="P204" s="155"/>
    </row>
    <row r="205" customFormat="false" ht="12.75" hidden="false" customHeight="false" outlineLevel="0" collapsed="false">
      <c r="A205" s="120"/>
      <c r="B205" s="120"/>
      <c r="C205" s="120"/>
      <c r="D205" s="120"/>
      <c r="E205" s="120"/>
      <c r="F205" s="120"/>
      <c r="G205" s="120"/>
      <c r="I205" s="120"/>
      <c r="J205" s="120"/>
      <c r="K205" s="120"/>
      <c r="L205" s="120"/>
      <c r="O205" s="155"/>
      <c r="P205" s="155"/>
    </row>
    <row r="206" customFormat="false" ht="12.75" hidden="false" customHeight="false" outlineLevel="0" collapsed="false">
      <c r="A206" s="120"/>
      <c r="B206" s="120"/>
      <c r="C206" s="120"/>
      <c r="D206" s="120"/>
      <c r="E206" s="120"/>
      <c r="F206" s="120"/>
      <c r="G206" s="120"/>
      <c r="I206" s="120"/>
      <c r="J206" s="120"/>
      <c r="K206" s="120"/>
      <c r="L206" s="120"/>
      <c r="O206" s="155"/>
      <c r="P206" s="155"/>
    </row>
    <row r="207" customFormat="false" ht="12.75" hidden="false" customHeight="false" outlineLevel="0" collapsed="false">
      <c r="A207" s="120"/>
      <c r="B207" s="120"/>
      <c r="C207" s="120"/>
      <c r="D207" s="120"/>
      <c r="E207" s="120"/>
      <c r="F207" s="120"/>
      <c r="G207" s="120"/>
      <c r="I207" s="120"/>
      <c r="J207" s="120"/>
      <c r="K207" s="120"/>
      <c r="L207" s="120"/>
      <c r="O207" s="155"/>
      <c r="P207" s="155"/>
    </row>
    <row r="208" customFormat="false" ht="12.75" hidden="false" customHeight="false" outlineLevel="0" collapsed="false">
      <c r="A208" s="120"/>
      <c r="B208" s="120"/>
      <c r="C208" s="120"/>
      <c r="D208" s="120"/>
      <c r="E208" s="120"/>
      <c r="F208" s="120"/>
      <c r="G208" s="120"/>
      <c r="I208" s="120"/>
      <c r="J208" s="120"/>
      <c r="K208" s="120"/>
      <c r="L208" s="120"/>
      <c r="O208" s="155"/>
      <c r="P208" s="155"/>
    </row>
    <row r="209" customFormat="false" ht="12.75" hidden="false" customHeight="false" outlineLevel="0" collapsed="false">
      <c r="A209" s="120"/>
      <c r="B209" s="120"/>
      <c r="C209" s="120"/>
      <c r="D209" s="120"/>
      <c r="E209" s="120"/>
      <c r="F209" s="120"/>
      <c r="G209" s="120"/>
      <c r="I209" s="120"/>
      <c r="J209" s="120"/>
      <c r="K209" s="120"/>
      <c r="L209" s="120"/>
      <c r="O209" s="155"/>
      <c r="P209" s="155"/>
    </row>
    <row r="210" customFormat="false" ht="12.75" hidden="false" customHeight="false" outlineLevel="0" collapsed="false">
      <c r="A210" s="120"/>
      <c r="B210" s="120"/>
      <c r="C210" s="120"/>
      <c r="D210" s="120"/>
      <c r="E210" s="120"/>
      <c r="F210" s="120"/>
      <c r="G210" s="120"/>
      <c r="I210" s="120"/>
      <c r="J210" s="120"/>
      <c r="K210" s="120"/>
      <c r="L210" s="120"/>
      <c r="O210" s="155"/>
      <c r="P210" s="155"/>
    </row>
    <row r="211" customFormat="false" ht="12.75" hidden="false" customHeight="false" outlineLevel="0" collapsed="false">
      <c r="A211" s="120"/>
      <c r="B211" s="120"/>
      <c r="C211" s="120"/>
      <c r="D211" s="120"/>
      <c r="E211" s="120"/>
      <c r="F211" s="120"/>
      <c r="G211" s="120"/>
      <c r="I211" s="120"/>
      <c r="J211" s="120"/>
      <c r="K211" s="120"/>
      <c r="L211" s="120"/>
      <c r="O211" s="155"/>
      <c r="P211" s="155"/>
    </row>
    <row r="212" customFormat="false" ht="12.75" hidden="false" customHeight="false" outlineLevel="0" collapsed="false">
      <c r="A212" s="120"/>
      <c r="B212" s="120"/>
      <c r="C212" s="120"/>
      <c r="D212" s="120"/>
      <c r="E212" s="120"/>
      <c r="F212" s="120"/>
      <c r="G212" s="120"/>
      <c r="I212" s="120"/>
      <c r="J212" s="120"/>
      <c r="K212" s="120"/>
      <c r="L212" s="120"/>
      <c r="O212" s="155"/>
      <c r="P212" s="155"/>
    </row>
    <row r="213" customFormat="false" ht="12.75" hidden="false" customHeight="false" outlineLevel="0" collapsed="false">
      <c r="A213" s="120"/>
      <c r="B213" s="120"/>
      <c r="C213" s="120"/>
      <c r="D213" s="120"/>
      <c r="E213" s="120"/>
      <c r="F213" s="120"/>
      <c r="G213" s="120"/>
      <c r="I213" s="120"/>
      <c r="J213" s="120"/>
      <c r="K213" s="120"/>
      <c r="L213" s="120"/>
      <c r="O213" s="155"/>
      <c r="P213" s="155"/>
    </row>
    <row r="214" customFormat="false" ht="12.75" hidden="false" customHeight="false" outlineLevel="0" collapsed="false">
      <c r="A214" s="120"/>
      <c r="B214" s="120"/>
      <c r="C214" s="120"/>
      <c r="D214" s="120"/>
      <c r="E214" s="120"/>
      <c r="F214" s="120"/>
      <c r="G214" s="120"/>
      <c r="I214" s="120"/>
      <c r="J214" s="120"/>
      <c r="K214" s="120"/>
      <c r="L214" s="120"/>
      <c r="O214" s="155"/>
      <c r="P214" s="155"/>
    </row>
    <row r="215" customFormat="false" ht="12.75" hidden="false" customHeight="false" outlineLevel="0" collapsed="false">
      <c r="A215" s="120"/>
      <c r="B215" s="120"/>
      <c r="C215" s="120"/>
      <c r="D215" s="120"/>
      <c r="E215" s="120"/>
      <c r="F215" s="120"/>
      <c r="G215" s="120"/>
      <c r="I215" s="120"/>
      <c r="J215" s="120"/>
      <c r="K215" s="120"/>
      <c r="L215" s="120"/>
      <c r="O215" s="155"/>
      <c r="P215" s="155"/>
    </row>
    <row r="216" customFormat="false" ht="12.75" hidden="false" customHeight="false" outlineLevel="0" collapsed="false">
      <c r="A216" s="120"/>
      <c r="B216" s="120"/>
      <c r="C216" s="120"/>
      <c r="D216" s="120"/>
      <c r="E216" s="120"/>
      <c r="F216" s="120"/>
      <c r="G216" s="120"/>
      <c r="I216" s="120"/>
      <c r="J216" s="120"/>
      <c r="K216" s="120"/>
      <c r="L216" s="120"/>
      <c r="O216" s="155"/>
      <c r="P216" s="155"/>
    </row>
    <row r="217" customFormat="false" ht="20.25" hidden="false" customHeight="true" outlineLevel="0" collapsed="false">
      <c r="A217" s="120"/>
      <c r="B217" s="120"/>
      <c r="C217" s="120"/>
      <c r="D217" s="120"/>
      <c r="E217" s="120"/>
      <c r="F217" s="120"/>
      <c r="G217" s="120"/>
      <c r="I217" s="120"/>
      <c r="J217" s="120"/>
      <c r="K217" s="120"/>
      <c r="L217" s="120"/>
      <c r="O217" s="155"/>
      <c r="P217" s="155"/>
    </row>
    <row r="218" customFormat="false" ht="12.75" hidden="false" customHeight="false" outlineLevel="0" collapsed="false">
      <c r="A218" s="120"/>
      <c r="B218" s="120"/>
      <c r="C218" s="120"/>
      <c r="D218" s="120"/>
      <c r="E218" s="120"/>
      <c r="F218" s="120"/>
      <c r="G218" s="120"/>
      <c r="I218" s="120"/>
      <c r="J218" s="120"/>
      <c r="K218" s="120"/>
      <c r="L218" s="120"/>
      <c r="O218" s="155"/>
      <c r="P218" s="155"/>
    </row>
    <row r="219" customFormat="false" ht="12.75" hidden="false" customHeight="false" outlineLevel="0" collapsed="false">
      <c r="A219" s="120"/>
      <c r="B219" s="120"/>
      <c r="C219" s="120"/>
      <c r="D219" s="120"/>
      <c r="E219" s="120"/>
      <c r="F219" s="120"/>
      <c r="G219" s="120"/>
      <c r="I219" s="120"/>
      <c r="J219" s="120"/>
      <c r="K219" s="120"/>
      <c r="L219" s="120"/>
      <c r="O219" s="155"/>
      <c r="P219" s="155"/>
    </row>
    <row r="220" customFormat="false" ht="12.75" hidden="false" customHeight="false" outlineLevel="0" collapsed="false">
      <c r="A220" s="120"/>
      <c r="B220" s="120"/>
      <c r="C220" s="120"/>
      <c r="D220" s="120"/>
      <c r="E220" s="120"/>
      <c r="F220" s="120"/>
      <c r="G220" s="120"/>
      <c r="I220" s="120"/>
      <c r="J220" s="120"/>
      <c r="K220" s="120"/>
      <c r="L220" s="120"/>
      <c r="O220" s="155"/>
      <c r="P220" s="155"/>
    </row>
    <row r="221" customFormat="false" ht="12.75" hidden="false" customHeight="false" outlineLevel="0" collapsed="false">
      <c r="A221" s="120"/>
      <c r="B221" s="120"/>
      <c r="C221" s="120"/>
      <c r="D221" s="120"/>
      <c r="E221" s="120"/>
      <c r="F221" s="120"/>
      <c r="G221" s="120"/>
      <c r="I221" s="120"/>
      <c r="J221" s="120"/>
      <c r="K221" s="120"/>
      <c r="L221" s="120"/>
      <c r="O221" s="155"/>
      <c r="P221" s="155"/>
    </row>
    <row r="222" customFormat="false" ht="12.75" hidden="false" customHeight="false" outlineLevel="0" collapsed="false">
      <c r="A222" s="120"/>
      <c r="B222" s="120"/>
      <c r="C222" s="120"/>
      <c r="D222" s="120"/>
      <c r="E222" s="120"/>
      <c r="F222" s="120"/>
      <c r="G222" s="120"/>
      <c r="I222" s="120"/>
      <c r="J222" s="120"/>
      <c r="K222" s="120"/>
      <c r="L222" s="120"/>
      <c r="O222" s="155"/>
      <c r="P222" s="155"/>
    </row>
    <row r="223" customFormat="false" ht="12.75" hidden="false" customHeight="false" outlineLevel="0" collapsed="false">
      <c r="A223" s="120"/>
      <c r="B223" s="120"/>
      <c r="C223" s="120"/>
      <c r="D223" s="120"/>
      <c r="E223" s="120"/>
      <c r="F223" s="120"/>
      <c r="G223" s="120"/>
      <c r="I223" s="120"/>
      <c r="J223" s="120"/>
      <c r="K223" s="120"/>
      <c r="L223" s="120"/>
      <c r="O223" s="155"/>
      <c r="P223" s="155"/>
    </row>
    <row r="224" customFormat="false" ht="12.75" hidden="false" customHeight="false" outlineLevel="0" collapsed="false">
      <c r="A224" s="120"/>
      <c r="B224" s="120"/>
      <c r="C224" s="120"/>
      <c r="D224" s="120"/>
      <c r="E224" s="120"/>
      <c r="F224" s="120"/>
      <c r="G224" s="120"/>
      <c r="I224" s="120"/>
      <c r="J224" s="120"/>
      <c r="K224" s="120"/>
      <c r="L224" s="120"/>
      <c r="O224" s="155"/>
      <c r="P224" s="155"/>
    </row>
    <row r="225" customFormat="false" ht="12.75" hidden="false" customHeight="false" outlineLevel="0" collapsed="false">
      <c r="A225" s="120"/>
      <c r="B225" s="120"/>
      <c r="C225" s="120"/>
      <c r="D225" s="120"/>
      <c r="E225" s="120"/>
      <c r="F225" s="120"/>
      <c r="G225" s="120"/>
      <c r="I225" s="120"/>
      <c r="J225" s="120"/>
      <c r="K225" s="120"/>
      <c r="L225" s="120"/>
      <c r="O225" s="155"/>
      <c r="P225" s="155"/>
    </row>
    <row r="226" customFormat="false" ht="12.75" hidden="false" customHeight="false" outlineLevel="0" collapsed="false">
      <c r="A226" s="120"/>
      <c r="B226" s="120"/>
      <c r="C226" s="120"/>
      <c r="D226" s="120"/>
      <c r="E226" s="120"/>
      <c r="F226" s="120"/>
      <c r="G226" s="120"/>
      <c r="I226" s="120"/>
      <c r="J226" s="120"/>
      <c r="K226" s="120"/>
      <c r="L226" s="120"/>
      <c r="O226" s="155"/>
      <c r="P226" s="155"/>
    </row>
    <row r="227" customFormat="false" ht="12.75" hidden="false" customHeight="false" outlineLevel="0" collapsed="false">
      <c r="A227" s="120"/>
      <c r="B227" s="120"/>
      <c r="C227" s="120"/>
      <c r="D227" s="120"/>
      <c r="E227" s="120"/>
      <c r="F227" s="120"/>
      <c r="G227" s="120"/>
      <c r="I227" s="120"/>
      <c r="J227" s="120"/>
      <c r="K227" s="120"/>
      <c r="L227" s="120"/>
      <c r="O227" s="155"/>
      <c r="P227" s="155"/>
    </row>
    <row r="228" customFormat="false" ht="12.75" hidden="false" customHeight="false" outlineLevel="0" collapsed="false">
      <c r="A228" s="120"/>
      <c r="B228" s="120"/>
      <c r="C228" s="120"/>
      <c r="D228" s="120"/>
      <c r="E228" s="120"/>
      <c r="F228" s="120"/>
      <c r="G228" s="120"/>
      <c r="I228" s="120"/>
      <c r="J228" s="120"/>
      <c r="K228" s="120"/>
      <c r="L228" s="120"/>
      <c r="O228" s="155"/>
      <c r="P228" s="155"/>
    </row>
    <row r="229" customFormat="false" ht="12.75" hidden="false" customHeight="false" outlineLevel="0" collapsed="false">
      <c r="A229" s="120"/>
      <c r="B229" s="120"/>
      <c r="C229" s="120"/>
      <c r="D229" s="120"/>
      <c r="E229" s="120"/>
      <c r="F229" s="120"/>
      <c r="G229" s="120"/>
      <c r="I229" s="120"/>
      <c r="J229" s="120"/>
      <c r="K229" s="120"/>
      <c r="L229" s="120"/>
      <c r="O229" s="155"/>
      <c r="P229" s="155"/>
    </row>
    <row r="230" customFormat="false" ht="12.75" hidden="false" customHeight="false" outlineLevel="0" collapsed="false">
      <c r="A230" s="120"/>
      <c r="B230" s="120"/>
      <c r="C230" s="120"/>
      <c r="D230" s="120"/>
      <c r="E230" s="120"/>
      <c r="F230" s="120"/>
      <c r="G230" s="120"/>
      <c r="I230" s="120"/>
      <c r="J230" s="120"/>
      <c r="K230" s="120"/>
      <c r="L230" s="120"/>
      <c r="O230" s="155"/>
      <c r="P230" s="155"/>
    </row>
    <row r="231" customFormat="false" ht="12.75" hidden="false" customHeight="false" outlineLevel="0" collapsed="false">
      <c r="A231" s="120"/>
      <c r="B231" s="120"/>
      <c r="C231" s="120"/>
      <c r="D231" s="120"/>
      <c r="E231" s="120"/>
      <c r="F231" s="120"/>
      <c r="G231" s="120"/>
      <c r="I231" s="120"/>
      <c r="J231" s="120"/>
      <c r="K231" s="120"/>
      <c r="L231" s="120"/>
      <c r="O231" s="155"/>
      <c r="P231" s="155"/>
    </row>
    <row r="232" customFormat="false" ht="12.75" hidden="false" customHeight="false" outlineLevel="0" collapsed="false">
      <c r="A232" s="120"/>
      <c r="B232" s="120"/>
      <c r="C232" s="120"/>
      <c r="D232" s="120"/>
      <c r="E232" s="120"/>
      <c r="F232" s="120"/>
      <c r="G232" s="120"/>
      <c r="I232" s="120"/>
      <c r="J232" s="120"/>
      <c r="K232" s="120"/>
      <c r="L232" s="120"/>
      <c r="O232" s="155"/>
      <c r="P232" s="155"/>
    </row>
    <row r="233" customFormat="false" ht="12.75" hidden="false" customHeight="false" outlineLevel="0" collapsed="false">
      <c r="A233" s="120"/>
      <c r="B233" s="120"/>
      <c r="C233" s="120"/>
      <c r="D233" s="120"/>
      <c r="E233" s="120"/>
      <c r="F233" s="120"/>
      <c r="G233" s="120"/>
      <c r="I233" s="120"/>
      <c r="J233" s="120"/>
      <c r="K233" s="120"/>
      <c r="L233" s="120"/>
      <c r="O233" s="155"/>
      <c r="P233" s="155"/>
    </row>
    <row r="234" customFormat="false" ht="12.75" hidden="false" customHeight="false" outlineLevel="0" collapsed="false">
      <c r="A234" s="120"/>
      <c r="B234" s="120"/>
      <c r="C234" s="120"/>
      <c r="D234" s="120"/>
      <c r="E234" s="120"/>
      <c r="F234" s="120"/>
      <c r="G234" s="120"/>
      <c r="I234" s="120"/>
      <c r="J234" s="120"/>
      <c r="K234" s="120"/>
      <c r="L234" s="120"/>
      <c r="O234" s="155"/>
      <c r="P234" s="155"/>
    </row>
    <row r="235" customFormat="false" ht="12.75" hidden="false" customHeight="false" outlineLevel="0" collapsed="false">
      <c r="A235" s="120"/>
      <c r="B235" s="120"/>
      <c r="C235" s="120"/>
      <c r="D235" s="120"/>
      <c r="E235" s="120"/>
      <c r="F235" s="120"/>
      <c r="G235" s="120"/>
      <c r="I235" s="120"/>
      <c r="J235" s="120"/>
      <c r="K235" s="120"/>
      <c r="L235" s="120"/>
      <c r="O235" s="155"/>
      <c r="P235" s="155"/>
    </row>
    <row r="236" customFormat="false" ht="12.75" hidden="false" customHeight="false" outlineLevel="0" collapsed="false">
      <c r="A236" s="120"/>
      <c r="B236" s="120"/>
      <c r="C236" s="120"/>
      <c r="D236" s="120"/>
      <c r="E236" s="120"/>
      <c r="F236" s="120"/>
      <c r="G236" s="120"/>
      <c r="I236" s="120"/>
      <c r="J236" s="120"/>
      <c r="K236" s="120"/>
      <c r="L236" s="120"/>
      <c r="O236" s="155"/>
      <c r="P236" s="155"/>
    </row>
    <row r="237" customFormat="false" ht="12.75" hidden="false" customHeight="false" outlineLevel="0" collapsed="false">
      <c r="A237" s="120"/>
      <c r="B237" s="120"/>
      <c r="C237" s="120"/>
      <c r="D237" s="120"/>
      <c r="E237" s="120"/>
      <c r="F237" s="120"/>
      <c r="G237" s="120"/>
      <c r="I237" s="120"/>
      <c r="J237" s="120"/>
      <c r="K237" s="120"/>
      <c r="L237" s="120"/>
      <c r="O237" s="155"/>
      <c r="P237" s="155"/>
    </row>
    <row r="238" customFormat="false" ht="12.75" hidden="false" customHeight="false" outlineLevel="0" collapsed="false">
      <c r="A238" s="120"/>
      <c r="B238" s="120"/>
      <c r="C238" s="120"/>
      <c r="D238" s="120"/>
      <c r="E238" s="120"/>
      <c r="F238" s="120"/>
      <c r="G238" s="120"/>
      <c r="I238" s="120"/>
      <c r="J238" s="120"/>
      <c r="K238" s="120"/>
      <c r="L238" s="120"/>
      <c r="O238" s="155"/>
      <c r="P238" s="155"/>
    </row>
    <row r="239" customFormat="false" ht="12.75" hidden="false" customHeight="false" outlineLevel="0" collapsed="false">
      <c r="A239" s="120"/>
      <c r="B239" s="120"/>
      <c r="C239" s="120"/>
      <c r="D239" s="120"/>
      <c r="E239" s="120"/>
      <c r="F239" s="120"/>
      <c r="G239" s="120"/>
      <c r="I239" s="120"/>
      <c r="J239" s="120"/>
      <c r="K239" s="120"/>
      <c r="L239" s="120"/>
      <c r="O239" s="155"/>
      <c r="P239" s="155"/>
    </row>
    <row r="240" customFormat="false" ht="12.75" hidden="false" customHeight="false" outlineLevel="0" collapsed="false">
      <c r="A240" s="120"/>
      <c r="B240" s="120"/>
      <c r="C240" s="120"/>
      <c r="D240" s="120"/>
      <c r="E240" s="120"/>
      <c r="F240" s="120"/>
      <c r="G240" s="120"/>
      <c r="I240" s="120"/>
      <c r="J240" s="120"/>
      <c r="K240" s="120"/>
      <c r="L240" s="120"/>
      <c r="O240" s="155"/>
      <c r="P240" s="155"/>
    </row>
    <row r="241" customFormat="false" ht="12.75" hidden="false" customHeight="false" outlineLevel="0" collapsed="false">
      <c r="A241" s="120"/>
      <c r="B241" s="120"/>
      <c r="C241" s="120"/>
      <c r="D241" s="120"/>
      <c r="E241" s="120"/>
      <c r="F241" s="120"/>
      <c r="G241" s="120"/>
      <c r="I241" s="120"/>
      <c r="J241" s="120"/>
      <c r="K241" s="120"/>
      <c r="L241" s="120"/>
      <c r="O241" s="155"/>
      <c r="P241" s="155"/>
    </row>
    <row r="242" customFormat="false" ht="12.75" hidden="false" customHeight="false" outlineLevel="0" collapsed="false">
      <c r="A242" s="120"/>
      <c r="B242" s="120"/>
      <c r="C242" s="120"/>
      <c r="D242" s="120"/>
      <c r="E242" s="120"/>
      <c r="F242" s="120"/>
      <c r="G242" s="120"/>
      <c r="I242" s="120"/>
      <c r="J242" s="120"/>
      <c r="K242" s="120"/>
      <c r="L242" s="120"/>
      <c r="O242" s="155"/>
      <c r="P242" s="155"/>
    </row>
    <row r="243" customFormat="false" ht="12.75" hidden="false" customHeight="false" outlineLevel="0" collapsed="false">
      <c r="A243" s="120"/>
      <c r="B243" s="120"/>
      <c r="C243" s="120"/>
      <c r="D243" s="120"/>
      <c r="E243" s="120"/>
      <c r="F243" s="120"/>
      <c r="G243" s="120"/>
      <c r="I243" s="120"/>
      <c r="J243" s="120"/>
      <c r="K243" s="120"/>
      <c r="L243" s="120"/>
      <c r="O243" s="155"/>
      <c r="P243" s="155"/>
    </row>
    <row r="244" customFormat="false" ht="12.75" hidden="false" customHeight="false" outlineLevel="0" collapsed="false">
      <c r="A244" s="120"/>
      <c r="B244" s="120"/>
      <c r="C244" s="120"/>
      <c r="D244" s="120"/>
      <c r="E244" s="120"/>
      <c r="F244" s="120"/>
      <c r="G244" s="120"/>
      <c r="I244" s="120"/>
      <c r="J244" s="120"/>
      <c r="K244" s="120"/>
      <c r="L244" s="120"/>
      <c r="O244" s="155"/>
      <c r="P244" s="155"/>
    </row>
    <row r="245" customFormat="false" ht="12.75" hidden="false" customHeight="false" outlineLevel="0" collapsed="false">
      <c r="A245" s="120"/>
      <c r="B245" s="120"/>
      <c r="C245" s="120"/>
      <c r="D245" s="120"/>
      <c r="E245" s="120"/>
      <c r="F245" s="120"/>
      <c r="G245" s="120"/>
      <c r="I245" s="120"/>
      <c r="J245" s="120"/>
      <c r="K245" s="120"/>
      <c r="L245" s="120"/>
      <c r="O245" s="155"/>
      <c r="P245" s="155"/>
    </row>
    <row r="246" customFormat="false" ht="12.75" hidden="false" customHeight="false" outlineLevel="0" collapsed="false">
      <c r="A246" s="120"/>
      <c r="B246" s="120"/>
      <c r="C246" s="120"/>
      <c r="D246" s="120"/>
      <c r="E246" s="120"/>
      <c r="F246" s="120"/>
      <c r="G246" s="120"/>
      <c r="I246" s="120"/>
      <c r="J246" s="120"/>
      <c r="K246" s="120"/>
      <c r="L246" s="120"/>
      <c r="O246" s="155"/>
      <c r="P246" s="155"/>
    </row>
    <row r="247" customFormat="false" ht="12.75" hidden="false" customHeight="false" outlineLevel="0" collapsed="false">
      <c r="A247" s="120"/>
      <c r="B247" s="120"/>
      <c r="C247" s="120"/>
      <c r="D247" s="120"/>
      <c r="E247" s="120"/>
      <c r="F247" s="120"/>
      <c r="G247" s="120"/>
      <c r="I247" s="120"/>
      <c r="J247" s="120"/>
      <c r="K247" s="120"/>
      <c r="L247" s="120"/>
      <c r="O247" s="155"/>
      <c r="P247" s="155"/>
    </row>
    <row r="248" customFormat="false" ht="12.75" hidden="false" customHeight="false" outlineLevel="0" collapsed="false">
      <c r="A248" s="120"/>
      <c r="B248" s="120"/>
      <c r="C248" s="120"/>
      <c r="D248" s="120"/>
      <c r="E248" s="120"/>
      <c r="F248" s="120"/>
      <c r="G248" s="120"/>
      <c r="I248" s="120"/>
      <c r="J248" s="120"/>
      <c r="K248" s="120"/>
      <c r="L248" s="120"/>
      <c r="O248" s="155"/>
      <c r="P248" s="155"/>
    </row>
    <row r="249" customFormat="false" ht="12.75" hidden="false" customHeight="false" outlineLevel="0" collapsed="false">
      <c r="A249" s="120"/>
      <c r="B249" s="120"/>
      <c r="C249" s="120"/>
      <c r="D249" s="120"/>
      <c r="E249" s="120"/>
      <c r="F249" s="120"/>
      <c r="G249" s="120"/>
      <c r="I249" s="120"/>
      <c r="J249" s="120"/>
      <c r="K249" s="120"/>
      <c r="L249" s="120"/>
      <c r="O249" s="155"/>
      <c r="P249" s="155"/>
    </row>
    <row r="250" customFormat="false" ht="12.75" hidden="false" customHeight="false" outlineLevel="0" collapsed="false">
      <c r="A250" s="120"/>
      <c r="B250" s="120"/>
      <c r="C250" s="120"/>
      <c r="D250" s="120"/>
      <c r="E250" s="120"/>
      <c r="F250" s="120"/>
      <c r="G250" s="120"/>
      <c r="I250" s="120"/>
      <c r="J250" s="120"/>
      <c r="K250" s="120"/>
      <c r="L250" s="120"/>
      <c r="O250" s="155"/>
      <c r="P250" s="155"/>
    </row>
    <row r="251" customFormat="false" ht="12.75" hidden="false" customHeight="false" outlineLevel="0" collapsed="false">
      <c r="A251" s="120"/>
      <c r="B251" s="120"/>
      <c r="C251" s="120"/>
      <c r="D251" s="120"/>
      <c r="E251" s="120"/>
      <c r="F251" s="120"/>
      <c r="G251" s="120"/>
      <c r="I251" s="120"/>
      <c r="J251" s="120"/>
      <c r="K251" s="120"/>
      <c r="L251" s="120"/>
      <c r="O251" s="155"/>
      <c r="P251" s="155"/>
    </row>
    <row r="252" customFormat="false" ht="12.75" hidden="false" customHeight="false" outlineLevel="0" collapsed="false">
      <c r="A252" s="120"/>
      <c r="B252" s="120"/>
      <c r="C252" s="120"/>
      <c r="D252" s="120"/>
      <c r="E252" s="120"/>
      <c r="F252" s="120"/>
      <c r="G252" s="120"/>
      <c r="I252" s="120"/>
      <c r="J252" s="120"/>
      <c r="K252" s="120"/>
      <c r="L252" s="120"/>
      <c r="O252" s="155"/>
      <c r="P252" s="155"/>
    </row>
    <row r="253" customFormat="false" ht="12.75" hidden="false" customHeight="false" outlineLevel="0" collapsed="false">
      <c r="A253" s="120"/>
      <c r="B253" s="120"/>
      <c r="C253" s="120"/>
      <c r="D253" s="120"/>
      <c r="E253" s="120"/>
      <c r="F253" s="120"/>
      <c r="G253" s="120"/>
      <c r="I253" s="120"/>
      <c r="J253" s="120"/>
      <c r="K253" s="120"/>
      <c r="L253" s="120"/>
      <c r="O253" s="155"/>
      <c r="P253" s="155"/>
    </row>
    <row r="254" customFormat="false" ht="12.75" hidden="false" customHeight="false" outlineLevel="0" collapsed="false">
      <c r="A254" s="120"/>
      <c r="B254" s="120"/>
      <c r="C254" s="120"/>
      <c r="D254" s="120"/>
      <c r="E254" s="120"/>
      <c r="F254" s="120"/>
      <c r="G254" s="120"/>
      <c r="I254" s="120"/>
      <c r="J254" s="120"/>
      <c r="K254" s="120"/>
      <c r="L254" s="120"/>
      <c r="O254" s="155"/>
      <c r="P254" s="155"/>
    </row>
    <row r="255" customFormat="false" ht="12.75" hidden="false" customHeight="false" outlineLevel="0" collapsed="false">
      <c r="A255" s="120"/>
      <c r="B255" s="120"/>
      <c r="C255" s="120"/>
      <c r="D255" s="120"/>
      <c r="E255" s="120"/>
      <c r="F255" s="120"/>
      <c r="G255" s="120"/>
      <c r="I255" s="120"/>
      <c r="J255" s="120"/>
      <c r="K255" s="120"/>
      <c r="L255" s="120"/>
      <c r="O255" s="155"/>
      <c r="P255" s="155"/>
    </row>
    <row r="256" customFormat="false" ht="12.75" hidden="false" customHeight="false" outlineLevel="0" collapsed="false">
      <c r="A256" s="120"/>
      <c r="B256" s="120"/>
      <c r="C256" s="120"/>
      <c r="D256" s="120"/>
      <c r="E256" s="120"/>
      <c r="F256" s="120"/>
      <c r="G256" s="120"/>
      <c r="I256" s="120"/>
      <c r="J256" s="120"/>
      <c r="K256" s="120"/>
      <c r="L256" s="120"/>
      <c r="O256" s="155"/>
      <c r="P256" s="155"/>
    </row>
    <row r="257" customFormat="false" ht="12.75" hidden="false" customHeight="false" outlineLevel="0" collapsed="false">
      <c r="A257" s="120"/>
      <c r="B257" s="120"/>
      <c r="C257" s="120"/>
      <c r="D257" s="120"/>
      <c r="E257" s="120"/>
      <c r="F257" s="120"/>
      <c r="G257" s="120"/>
      <c r="I257" s="120"/>
      <c r="J257" s="120"/>
      <c r="K257" s="120"/>
      <c r="L257" s="120"/>
      <c r="O257" s="155"/>
      <c r="P257" s="155"/>
    </row>
    <row r="258" customFormat="false" ht="12.75" hidden="false" customHeight="false" outlineLevel="0" collapsed="false">
      <c r="A258" s="120"/>
      <c r="B258" s="120"/>
      <c r="C258" s="120"/>
      <c r="D258" s="120"/>
      <c r="E258" s="120"/>
      <c r="F258" s="120"/>
      <c r="G258" s="120"/>
      <c r="I258" s="120"/>
      <c r="J258" s="120"/>
      <c r="K258" s="120"/>
      <c r="L258" s="120"/>
      <c r="O258" s="155"/>
      <c r="P258" s="155"/>
    </row>
    <row r="259" customFormat="false" ht="12.75" hidden="false" customHeight="false" outlineLevel="0" collapsed="false">
      <c r="A259" s="120"/>
      <c r="B259" s="120"/>
      <c r="C259" s="120"/>
      <c r="D259" s="120"/>
      <c r="E259" s="120"/>
      <c r="F259" s="120"/>
      <c r="G259" s="120"/>
      <c r="I259" s="120"/>
      <c r="J259" s="120"/>
      <c r="K259" s="120"/>
      <c r="L259" s="120"/>
      <c r="O259" s="155"/>
      <c r="P259" s="155"/>
    </row>
    <row r="260" customFormat="false" ht="12.75" hidden="false" customHeight="false" outlineLevel="0" collapsed="false">
      <c r="A260" s="120"/>
      <c r="B260" s="120"/>
      <c r="C260" s="120"/>
      <c r="D260" s="120"/>
      <c r="E260" s="120"/>
      <c r="F260" s="120"/>
      <c r="G260" s="120"/>
      <c r="I260" s="120"/>
      <c r="J260" s="120"/>
      <c r="K260" s="120"/>
      <c r="L260" s="120"/>
      <c r="O260" s="155"/>
      <c r="P260" s="155"/>
    </row>
    <row r="261" customFormat="false" ht="12.75" hidden="false" customHeight="false" outlineLevel="0" collapsed="false">
      <c r="A261" s="120"/>
      <c r="B261" s="120"/>
      <c r="C261" s="120"/>
      <c r="D261" s="120"/>
      <c r="E261" s="120"/>
      <c r="F261" s="120"/>
      <c r="G261" s="120"/>
      <c r="I261" s="120"/>
      <c r="J261" s="120"/>
      <c r="K261" s="120"/>
      <c r="L261" s="120"/>
      <c r="O261" s="155"/>
      <c r="P261" s="155"/>
    </row>
    <row r="262" customFormat="false" ht="12.75" hidden="false" customHeight="false" outlineLevel="0" collapsed="false">
      <c r="A262" s="120"/>
      <c r="B262" s="120"/>
      <c r="C262" s="120"/>
      <c r="D262" s="120"/>
      <c r="E262" s="120"/>
      <c r="F262" s="120"/>
      <c r="G262" s="120"/>
      <c r="I262" s="120"/>
      <c r="J262" s="120"/>
      <c r="K262" s="120"/>
      <c r="L262" s="120"/>
      <c r="O262" s="155"/>
      <c r="P262" s="155"/>
    </row>
    <row r="263" customFormat="false" ht="12.75" hidden="false" customHeight="false" outlineLevel="0" collapsed="false">
      <c r="A263" s="120"/>
      <c r="B263" s="120"/>
      <c r="C263" s="120"/>
      <c r="D263" s="120"/>
      <c r="E263" s="120"/>
      <c r="F263" s="120"/>
      <c r="G263" s="120"/>
      <c r="I263" s="120"/>
      <c r="J263" s="120"/>
      <c r="K263" s="120"/>
      <c r="L263" s="120"/>
      <c r="O263" s="155"/>
      <c r="P263" s="155"/>
    </row>
    <row r="264" customFormat="false" ht="12.75" hidden="false" customHeight="false" outlineLevel="0" collapsed="false">
      <c r="A264" s="120"/>
      <c r="B264" s="120"/>
      <c r="C264" s="120"/>
      <c r="D264" s="120"/>
      <c r="E264" s="120"/>
      <c r="F264" s="120"/>
      <c r="G264" s="120"/>
      <c r="I264" s="120"/>
      <c r="J264" s="120"/>
      <c r="K264" s="120"/>
      <c r="L264" s="120"/>
      <c r="O264" s="155"/>
      <c r="P264" s="155"/>
    </row>
    <row r="265" customFormat="false" ht="12.75" hidden="false" customHeight="false" outlineLevel="0" collapsed="false">
      <c r="A265" s="120"/>
      <c r="B265" s="120"/>
      <c r="C265" s="120"/>
      <c r="D265" s="120"/>
      <c r="E265" s="120"/>
      <c r="F265" s="120"/>
      <c r="G265" s="120"/>
      <c r="I265" s="120"/>
      <c r="J265" s="120"/>
      <c r="K265" s="120"/>
      <c r="L265" s="120"/>
      <c r="O265" s="155"/>
      <c r="P265" s="155"/>
    </row>
    <row r="266" customFormat="false" ht="12.75" hidden="false" customHeight="false" outlineLevel="0" collapsed="false">
      <c r="A266" s="120"/>
      <c r="B266" s="120"/>
      <c r="C266" s="120"/>
      <c r="D266" s="120"/>
      <c r="E266" s="120"/>
      <c r="F266" s="120"/>
      <c r="G266" s="120"/>
      <c r="I266" s="120"/>
      <c r="J266" s="120"/>
      <c r="K266" s="120"/>
      <c r="L266" s="120"/>
      <c r="O266" s="155"/>
      <c r="P266" s="155"/>
    </row>
    <row r="267" customFormat="false" ht="12.75" hidden="false" customHeight="false" outlineLevel="0" collapsed="false">
      <c r="A267" s="120"/>
      <c r="B267" s="120"/>
      <c r="C267" s="120"/>
      <c r="D267" s="120"/>
      <c r="E267" s="120"/>
      <c r="F267" s="120"/>
      <c r="G267" s="120"/>
      <c r="I267" s="120"/>
      <c r="J267" s="120"/>
      <c r="K267" s="120"/>
      <c r="L267" s="120"/>
      <c r="O267" s="155"/>
      <c r="P267" s="155"/>
    </row>
    <row r="268" customFormat="false" ht="12.75" hidden="false" customHeight="false" outlineLevel="0" collapsed="false">
      <c r="A268" s="120"/>
      <c r="B268" s="120"/>
      <c r="C268" s="120"/>
      <c r="D268" s="120"/>
      <c r="E268" s="120"/>
      <c r="F268" s="120"/>
      <c r="G268" s="120"/>
      <c r="I268" s="120"/>
      <c r="J268" s="120"/>
      <c r="K268" s="120"/>
      <c r="L268" s="120"/>
      <c r="O268" s="155"/>
      <c r="P268" s="155"/>
    </row>
    <row r="269" customFormat="false" ht="12.75" hidden="false" customHeight="false" outlineLevel="0" collapsed="false">
      <c r="A269" s="120"/>
      <c r="B269" s="120"/>
      <c r="C269" s="120"/>
      <c r="D269" s="120"/>
      <c r="E269" s="120"/>
      <c r="F269" s="120"/>
      <c r="G269" s="120"/>
      <c r="I269" s="120"/>
      <c r="J269" s="120"/>
      <c r="K269" s="120"/>
      <c r="L269" s="120"/>
      <c r="O269" s="155"/>
      <c r="P269" s="155"/>
    </row>
    <row r="270" customFormat="false" ht="12.75" hidden="false" customHeight="false" outlineLevel="0" collapsed="false">
      <c r="A270" s="120"/>
      <c r="B270" s="120"/>
      <c r="C270" s="120"/>
      <c r="D270" s="120"/>
      <c r="E270" s="120"/>
      <c r="F270" s="120"/>
      <c r="G270" s="120"/>
      <c r="I270" s="120"/>
      <c r="J270" s="120"/>
      <c r="K270" s="120"/>
      <c r="L270" s="120"/>
      <c r="O270" s="155"/>
      <c r="P270" s="155"/>
    </row>
    <row r="271" customFormat="false" ht="12.75" hidden="false" customHeight="false" outlineLevel="0" collapsed="false">
      <c r="A271" s="120"/>
      <c r="B271" s="120"/>
      <c r="C271" s="120"/>
      <c r="D271" s="120"/>
      <c r="E271" s="120"/>
      <c r="F271" s="120"/>
      <c r="G271" s="120"/>
      <c r="I271" s="160"/>
      <c r="J271" s="160"/>
      <c r="K271" s="120"/>
      <c r="L271" s="120"/>
      <c r="O271" s="155"/>
      <c r="P271" s="155"/>
    </row>
    <row r="272" customFormat="false" ht="12.75" hidden="false" customHeight="false" outlineLevel="0" collapsed="false">
      <c r="A272" s="120"/>
      <c r="B272" s="120"/>
      <c r="C272" s="120"/>
      <c r="D272" s="120"/>
      <c r="E272" s="120"/>
      <c r="F272" s="120"/>
      <c r="G272" s="120"/>
      <c r="I272" s="160"/>
      <c r="J272" s="160"/>
      <c r="K272" s="120"/>
      <c r="L272" s="120"/>
      <c r="O272" s="155"/>
      <c r="P272" s="155"/>
    </row>
    <row r="273" customFormat="false" ht="12.75" hidden="false" customHeight="false" outlineLevel="0" collapsed="false">
      <c r="A273" s="120"/>
      <c r="B273" s="120"/>
      <c r="C273" s="120"/>
      <c r="D273" s="120"/>
      <c r="E273" s="120"/>
      <c r="F273" s="120"/>
      <c r="G273" s="120"/>
      <c r="I273" s="120"/>
      <c r="J273" s="120"/>
      <c r="K273" s="120"/>
      <c r="L273" s="120"/>
      <c r="O273" s="155"/>
      <c r="P273" s="155"/>
    </row>
    <row r="274" customFormat="false" ht="12.75" hidden="false" customHeight="false" outlineLevel="0" collapsed="false">
      <c r="A274" s="120"/>
      <c r="B274" s="120"/>
      <c r="C274" s="120"/>
      <c r="D274" s="120"/>
      <c r="E274" s="120"/>
      <c r="F274" s="120"/>
      <c r="G274" s="120"/>
      <c r="I274" s="120"/>
      <c r="J274" s="120"/>
      <c r="K274" s="120"/>
      <c r="L274" s="120"/>
      <c r="O274" s="155"/>
      <c r="P274" s="155"/>
    </row>
    <row r="275" customFormat="false" ht="12.75" hidden="false" customHeight="false" outlineLevel="0" collapsed="false">
      <c r="A275" s="120"/>
      <c r="B275" s="120"/>
      <c r="C275" s="120"/>
      <c r="D275" s="120"/>
      <c r="E275" s="120"/>
      <c r="F275" s="120"/>
      <c r="G275" s="120"/>
      <c r="I275" s="160"/>
      <c r="J275" s="160"/>
      <c r="K275" s="120"/>
      <c r="L275" s="120"/>
      <c r="O275" s="155"/>
      <c r="P275" s="155"/>
    </row>
    <row r="276" customFormat="false" ht="12.75" hidden="false" customHeight="false" outlineLevel="0" collapsed="false">
      <c r="A276" s="120"/>
      <c r="B276" s="120"/>
      <c r="C276" s="120"/>
      <c r="D276" s="120"/>
      <c r="E276" s="120"/>
      <c r="F276" s="120"/>
      <c r="G276" s="120"/>
      <c r="I276" s="160"/>
      <c r="J276" s="160"/>
      <c r="K276" s="120"/>
      <c r="L276" s="120"/>
      <c r="O276" s="155"/>
      <c r="P276" s="155"/>
    </row>
    <row r="277" customFormat="false" ht="12.75" hidden="false" customHeight="false" outlineLevel="0" collapsed="false">
      <c r="A277" s="120"/>
      <c r="B277" s="120"/>
      <c r="C277" s="120"/>
      <c r="D277" s="120"/>
      <c r="E277" s="120"/>
      <c r="F277" s="120"/>
      <c r="G277" s="120"/>
      <c r="I277" s="160"/>
      <c r="J277" s="160"/>
      <c r="K277" s="120"/>
      <c r="L277" s="120"/>
      <c r="O277" s="155"/>
      <c r="P277" s="155"/>
    </row>
    <row r="278" customFormat="false" ht="12.75" hidden="false" customHeight="false" outlineLevel="0" collapsed="false">
      <c r="A278" s="120"/>
      <c r="B278" s="120"/>
      <c r="C278" s="120"/>
      <c r="D278" s="120"/>
      <c r="E278" s="120"/>
      <c r="F278" s="120"/>
      <c r="G278" s="120"/>
      <c r="I278" s="120"/>
      <c r="J278" s="120"/>
      <c r="K278" s="120"/>
      <c r="L278" s="120"/>
      <c r="O278" s="155"/>
      <c r="P278" s="155"/>
    </row>
    <row r="279" customFormat="false" ht="12.75" hidden="false" customHeight="false" outlineLevel="0" collapsed="false">
      <c r="A279" s="120"/>
      <c r="B279" s="120"/>
      <c r="C279" s="120"/>
      <c r="D279" s="120"/>
      <c r="E279" s="120"/>
      <c r="F279" s="120"/>
      <c r="G279" s="120"/>
      <c r="I279" s="160"/>
      <c r="J279" s="160"/>
      <c r="K279" s="120"/>
      <c r="L279" s="120"/>
      <c r="O279" s="155"/>
      <c r="P279" s="155"/>
    </row>
    <row r="280" customFormat="false" ht="12.75" hidden="false" customHeight="false" outlineLevel="0" collapsed="false">
      <c r="A280" s="120"/>
      <c r="B280" s="120"/>
      <c r="C280" s="120"/>
      <c r="D280" s="120"/>
      <c r="E280" s="120"/>
      <c r="F280" s="120"/>
      <c r="G280" s="120"/>
      <c r="I280" s="160"/>
      <c r="J280" s="160"/>
      <c r="K280" s="120"/>
      <c r="L280" s="120"/>
      <c r="O280" s="155"/>
      <c r="P280" s="155"/>
    </row>
    <row r="281" customFormat="false" ht="12.75" hidden="false" customHeight="false" outlineLevel="0" collapsed="false">
      <c r="A281" s="120"/>
      <c r="B281" s="120"/>
      <c r="C281" s="120"/>
      <c r="D281" s="120"/>
      <c r="E281" s="120"/>
      <c r="F281" s="120"/>
      <c r="G281" s="120"/>
      <c r="I281" s="160"/>
      <c r="J281" s="160"/>
      <c r="K281" s="120"/>
      <c r="L281" s="120"/>
      <c r="O281" s="155"/>
      <c r="P281" s="155"/>
    </row>
    <row r="282" customFormat="false" ht="12.75" hidden="false" customHeight="false" outlineLevel="0" collapsed="false">
      <c r="A282" s="120"/>
      <c r="B282" s="120"/>
      <c r="C282" s="120"/>
      <c r="D282" s="120"/>
      <c r="E282" s="120"/>
      <c r="F282" s="120"/>
      <c r="G282" s="120"/>
      <c r="I282" s="160"/>
      <c r="J282" s="160"/>
      <c r="K282" s="120"/>
      <c r="L282" s="120"/>
      <c r="O282" s="155"/>
      <c r="P282" s="155"/>
    </row>
    <row r="283" customFormat="false" ht="12.75" hidden="false" customHeight="false" outlineLevel="0" collapsed="false">
      <c r="A283" s="120"/>
      <c r="B283" s="120"/>
      <c r="C283" s="120"/>
      <c r="D283" s="120"/>
      <c r="E283" s="120"/>
      <c r="F283" s="120"/>
      <c r="G283" s="120"/>
      <c r="I283" s="160"/>
      <c r="J283" s="160"/>
      <c r="K283" s="120"/>
      <c r="L283" s="120"/>
      <c r="O283" s="155"/>
      <c r="P283" s="155"/>
    </row>
    <row r="284" customFormat="false" ht="12.75" hidden="false" customHeight="false" outlineLevel="0" collapsed="false">
      <c r="A284" s="120"/>
      <c r="B284" s="120"/>
      <c r="C284" s="120"/>
      <c r="D284" s="120"/>
      <c r="E284" s="120"/>
      <c r="F284" s="120"/>
      <c r="G284" s="120"/>
      <c r="I284" s="160"/>
      <c r="J284" s="160"/>
      <c r="K284" s="120"/>
      <c r="L284" s="120"/>
      <c r="O284" s="155"/>
      <c r="P284" s="155"/>
    </row>
    <row r="285" customFormat="false" ht="12.75" hidden="false" customHeight="false" outlineLevel="0" collapsed="false">
      <c r="A285" s="120"/>
      <c r="B285" s="120"/>
      <c r="C285" s="120"/>
      <c r="D285" s="120"/>
      <c r="E285" s="120"/>
      <c r="F285" s="120"/>
      <c r="G285" s="120"/>
      <c r="I285" s="160"/>
      <c r="J285" s="160"/>
      <c r="K285" s="120"/>
      <c r="L285" s="120"/>
      <c r="O285" s="155"/>
      <c r="P285" s="155"/>
    </row>
    <row r="286" customFormat="false" ht="12.75" hidden="false" customHeight="false" outlineLevel="0" collapsed="false">
      <c r="A286" s="120"/>
      <c r="B286" s="120"/>
      <c r="C286" s="120"/>
      <c r="D286" s="120"/>
      <c r="E286" s="120"/>
      <c r="F286" s="120"/>
      <c r="G286" s="120"/>
      <c r="I286" s="160"/>
      <c r="J286" s="160"/>
      <c r="K286" s="120"/>
      <c r="L286" s="120"/>
      <c r="O286" s="155"/>
      <c r="P286" s="155"/>
    </row>
    <row r="287" customFormat="false" ht="12.75" hidden="false" customHeight="false" outlineLevel="0" collapsed="false">
      <c r="A287" s="120"/>
      <c r="B287" s="120"/>
      <c r="C287" s="120"/>
      <c r="D287" s="120"/>
      <c r="E287" s="120"/>
      <c r="F287" s="120"/>
      <c r="G287" s="120"/>
      <c r="I287" s="160"/>
      <c r="J287" s="160"/>
      <c r="K287" s="120"/>
      <c r="L287" s="120"/>
      <c r="O287" s="155"/>
      <c r="P287" s="155"/>
    </row>
    <row r="288" customFormat="false" ht="12.75" hidden="false" customHeight="false" outlineLevel="0" collapsed="false">
      <c r="A288" s="120"/>
      <c r="B288" s="120"/>
      <c r="C288" s="120"/>
      <c r="D288" s="120"/>
      <c r="E288" s="120"/>
      <c r="F288" s="120"/>
      <c r="G288" s="120"/>
      <c r="I288" s="160"/>
      <c r="J288" s="160"/>
      <c r="K288" s="120"/>
      <c r="L288" s="120"/>
      <c r="O288" s="155"/>
      <c r="P288" s="155"/>
    </row>
    <row r="289" customFormat="false" ht="12.75" hidden="false" customHeight="false" outlineLevel="0" collapsed="false">
      <c r="A289" s="120"/>
      <c r="B289" s="120"/>
      <c r="C289" s="120"/>
      <c r="D289" s="120"/>
      <c r="E289" s="120"/>
      <c r="F289" s="120"/>
      <c r="G289" s="120"/>
      <c r="I289" s="160"/>
      <c r="J289" s="160"/>
      <c r="K289" s="120"/>
      <c r="L289" s="120"/>
      <c r="O289" s="155"/>
      <c r="P289" s="155"/>
    </row>
    <row r="290" customFormat="false" ht="12.75" hidden="false" customHeight="false" outlineLevel="0" collapsed="false">
      <c r="A290" s="120"/>
      <c r="B290" s="120"/>
      <c r="C290" s="120"/>
      <c r="D290" s="120"/>
      <c r="E290" s="120"/>
      <c r="F290" s="120"/>
      <c r="G290" s="120"/>
      <c r="I290" s="160"/>
      <c r="J290" s="160"/>
      <c r="K290" s="120"/>
      <c r="L290" s="120"/>
      <c r="O290" s="155"/>
      <c r="P290" s="155"/>
    </row>
    <row r="291" customFormat="false" ht="12.75" hidden="false" customHeight="false" outlineLevel="0" collapsed="false">
      <c r="A291" s="120"/>
      <c r="B291" s="120"/>
      <c r="C291" s="120"/>
      <c r="D291" s="120"/>
      <c r="E291" s="120"/>
      <c r="F291" s="120"/>
      <c r="G291" s="120"/>
      <c r="I291" s="160"/>
      <c r="J291" s="160"/>
      <c r="K291" s="120"/>
      <c r="L291" s="120"/>
      <c r="O291" s="155"/>
      <c r="P291" s="155"/>
    </row>
    <row r="292" customFormat="false" ht="12.75" hidden="false" customHeight="false" outlineLevel="0" collapsed="false">
      <c r="A292" s="120"/>
      <c r="B292" s="120"/>
      <c r="C292" s="120"/>
      <c r="D292" s="120"/>
      <c r="E292" s="120"/>
      <c r="F292" s="120"/>
      <c r="G292" s="120"/>
      <c r="I292" s="160"/>
      <c r="J292" s="160"/>
      <c r="K292" s="120"/>
      <c r="L292" s="120"/>
      <c r="O292" s="155"/>
      <c r="P292" s="155"/>
    </row>
    <row r="293" customFormat="false" ht="12.75" hidden="false" customHeight="false" outlineLevel="0" collapsed="false">
      <c r="A293" s="120"/>
      <c r="B293" s="120"/>
      <c r="C293" s="120"/>
      <c r="D293" s="120"/>
      <c r="E293" s="120"/>
      <c r="F293" s="120"/>
      <c r="G293" s="120"/>
      <c r="I293" s="160"/>
      <c r="J293" s="160"/>
      <c r="K293" s="120"/>
      <c r="L293" s="120"/>
      <c r="O293" s="155"/>
      <c r="P293" s="155"/>
    </row>
    <row r="294" customFormat="false" ht="12.75" hidden="false" customHeight="false" outlineLevel="0" collapsed="false">
      <c r="A294" s="120"/>
      <c r="B294" s="120"/>
      <c r="C294" s="120"/>
      <c r="D294" s="120"/>
      <c r="E294" s="120"/>
      <c r="F294" s="120"/>
      <c r="G294" s="120"/>
      <c r="I294" s="160"/>
      <c r="J294" s="160"/>
      <c r="K294" s="120"/>
      <c r="L294" s="120"/>
      <c r="O294" s="155"/>
      <c r="P294" s="155"/>
    </row>
    <row r="295" customFormat="false" ht="12.75" hidden="false" customHeight="false" outlineLevel="0" collapsed="false">
      <c r="A295" s="120"/>
      <c r="B295" s="120"/>
      <c r="C295" s="120"/>
      <c r="D295" s="120"/>
      <c r="E295" s="120"/>
      <c r="F295" s="120"/>
      <c r="G295" s="120"/>
      <c r="I295" s="160"/>
      <c r="J295" s="160"/>
      <c r="K295" s="120"/>
      <c r="L295" s="120"/>
      <c r="O295" s="155"/>
      <c r="P295" s="155"/>
    </row>
    <row r="296" customFormat="false" ht="12.75" hidden="false" customHeight="false" outlineLevel="0" collapsed="false">
      <c r="A296" s="120"/>
      <c r="B296" s="120"/>
      <c r="C296" s="120"/>
      <c r="D296" s="120"/>
      <c r="E296" s="120"/>
      <c r="F296" s="120"/>
      <c r="G296" s="120"/>
      <c r="I296" s="160"/>
      <c r="J296" s="160"/>
      <c r="K296" s="120"/>
      <c r="L296" s="120"/>
      <c r="O296" s="155"/>
      <c r="P296" s="155"/>
    </row>
    <row r="297" customFormat="false" ht="12.75" hidden="false" customHeight="false" outlineLevel="0" collapsed="false">
      <c r="A297" s="120"/>
      <c r="B297" s="120"/>
      <c r="C297" s="120"/>
      <c r="D297" s="120"/>
      <c r="E297" s="120"/>
      <c r="F297" s="120"/>
      <c r="G297" s="120"/>
      <c r="I297" s="160"/>
      <c r="J297" s="160"/>
      <c r="K297" s="120"/>
      <c r="L297" s="120"/>
      <c r="O297" s="155"/>
      <c r="P297" s="155"/>
    </row>
    <row r="298" customFormat="false" ht="12.75" hidden="false" customHeight="false" outlineLevel="0" collapsed="false">
      <c r="A298" s="120"/>
      <c r="B298" s="120"/>
      <c r="C298" s="120"/>
      <c r="D298" s="120"/>
      <c r="E298" s="120"/>
      <c r="F298" s="120"/>
      <c r="G298" s="120"/>
      <c r="I298" s="160"/>
      <c r="J298" s="160"/>
      <c r="K298" s="120"/>
      <c r="L298" s="120"/>
      <c r="O298" s="155"/>
      <c r="P298" s="155"/>
    </row>
    <row r="299" customFormat="false" ht="12.75" hidden="false" customHeight="false" outlineLevel="0" collapsed="false">
      <c r="A299" s="120"/>
      <c r="B299" s="120"/>
      <c r="C299" s="120"/>
      <c r="D299" s="120"/>
      <c r="E299" s="120"/>
      <c r="F299" s="120"/>
      <c r="G299" s="120"/>
      <c r="I299" s="160"/>
      <c r="J299" s="160"/>
      <c r="K299" s="120"/>
      <c r="L299" s="120"/>
      <c r="O299" s="155"/>
      <c r="P299" s="155"/>
    </row>
    <row r="300" customFormat="false" ht="12.75" hidden="false" customHeight="false" outlineLevel="0" collapsed="false">
      <c r="A300" s="120"/>
      <c r="B300" s="120"/>
      <c r="C300" s="120"/>
      <c r="D300" s="120"/>
      <c r="E300" s="120"/>
      <c r="F300" s="120"/>
      <c r="G300" s="120"/>
      <c r="I300" s="160"/>
      <c r="J300" s="160"/>
      <c r="K300" s="120"/>
      <c r="L300" s="120"/>
      <c r="O300" s="155"/>
      <c r="P300" s="155"/>
    </row>
    <row r="301" customFormat="false" ht="12.75" hidden="false" customHeight="false" outlineLevel="0" collapsed="false">
      <c r="A301" s="120"/>
      <c r="B301" s="120"/>
      <c r="C301" s="120"/>
      <c r="D301" s="120"/>
      <c r="E301" s="120"/>
      <c r="F301" s="120"/>
      <c r="G301" s="120"/>
      <c r="I301" s="160"/>
      <c r="J301" s="160"/>
      <c r="K301" s="120"/>
      <c r="L301" s="120"/>
      <c r="O301" s="155"/>
      <c r="P301" s="155"/>
    </row>
    <row r="302" customFormat="false" ht="12.75" hidden="false" customHeight="false" outlineLevel="0" collapsed="false">
      <c r="A302" s="120"/>
      <c r="B302" s="120"/>
      <c r="C302" s="120"/>
      <c r="D302" s="120"/>
      <c r="E302" s="120"/>
      <c r="F302" s="120"/>
      <c r="G302" s="120"/>
      <c r="I302" s="160"/>
      <c r="J302" s="160"/>
      <c r="K302" s="120"/>
      <c r="L302" s="120"/>
      <c r="O302" s="155"/>
      <c r="P302" s="155"/>
    </row>
    <row r="303" customFormat="false" ht="12.75" hidden="false" customHeight="false" outlineLevel="0" collapsed="false">
      <c r="A303" s="120"/>
      <c r="B303" s="120"/>
      <c r="C303" s="120"/>
      <c r="D303" s="120"/>
      <c r="E303" s="120"/>
      <c r="F303" s="120"/>
      <c r="G303" s="120"/>
      <c r="I303" s="160"/>
      <c r="J303" s="160"/>
      <c r="K303" s="120"/>
      <c r="L303" s="120"/>
      <c r="O303" s="155"/>
      <c r="P303" s="155"/>
    </row>
    <row r="304" customFormat="false" ht="12.75" hidden="false" customHeight="false" outlineLevel="0" collapsed="false">
      <c r="A304" s="120"/>
      <c r="B304" s="120"/>
      <c r="C304" s="120"/>
      <c r="D304" s="120"/>
      <c r="E304" s="120"/>
      <c r="F304" s="120"/>
      <c r="G304" s="120"/>
      <c r="I304" s="160"/>
      <c r="J304" s="160"/>
      <c r="K304" s="120"/>
      <c r="L304" s="120"/>
      <c r="O304" s="155"/>
      <c r="P304" s="155"/>
    </row>
    <row r="305" customFormat="false" ht="12.75" hidden="false" customHeight="false" outlineLevel="0" collapsed="false">
      <c r="A305" s="120"/>
      <c r="B305" s="120"/>
      <c r="C305" s="120"/>
      <c r="D305" s="120"/>
      <c r="E305" s="120"/>
      <c r="F305" s="120"/>
      <c r="G305" s="120"/>
      <c r="I305" s="160"/>
      <c r="J305" s="160"/>
      <c r="K305" s="120"/>
      <c r="L305" s="120"/>
      <c r="O305" s="155"/>
      <c r="P305" s="155"/>
    </row>
    <row r="306" customFormat="false" ht="12.75" hidden="false" customHeight="false" outlineLevel="0" collapsed="false">
      <c r="A306" s="120"/>
      <c r="B306" s="120"/>
      <c r="C306" s="120"/>
      <c r="D306" s="120"/>
      <c r="E306" s="120"/>
      <c r="F306" s="120"/>
      <c r="G306" s="120"/>
      <c r="I306" s="160"/>
      <c r="J306" s="160"/>
      <c r="K306" s="120"/>
      <c r="L306" s="120"/>
      <c r="O306" s="155"/>
      <c r="P306" s="155"/>
    </row>
    <row r="307" customFormat="false" ht="12.75" hidden="false" customHeight="false" outlineLevel="0" collapsed="false">
      <c r="A307" s="120"/>
      <c r="B307" s="120"/>
      <c r="C307" s="120"/>
      <c r="D307" s="120"/>
      <c r="E307" s="120"/>
      <c r="F307" s="120"/>
      <c r="G307" s="120"/>
      <c r="I307" s="160"/>
      <c r="J307" s="160"/>
      <c r="K307" s="120"/>
      <c r="L307" s="120"/>
      <c r="O307" s="155"/>
      <c r="P307" s="155"/>
    </row>
    <row r="308" customFormat="false" ht="12.75" hidden="false" customHeight="false" outlineLevel="0" collapsed="false">
      <c r="A308" s="120"/>
      <c r="B308" s="120"/>
      <c r="C308" s="120"/>
      <c r="D308" s="120"/>
      <c r="E308" s="120"/>
      <c r="F308" s="120"/>
      <c r="G308" s="120"/>
      <c r="I308" s="160"/>
      <c r="J308" s="160"/>
      <c r="K308" s="120"/>
      <c r="L308" s="120"/>
      <c r="O308" s="155"/>
      <c r="P308" s="155"/>
    </row>
    <row r="309" customFormat="false" ht="12.75" hidden="false" customHeight="false" outlineLevel="0" collapsed="false">
      <c r="A309" s="120"/>
      <c r="B309" s="120"/>
      <c r="C309" s="120"/>
      <c r="D309" s="120"/>
      <c r="E309" s="120"/>
      <c r="F309" s="120"/>
      <c r="G309" s="120"/>
      <c r="I309" s="160"/>
      <c r="J309" s="160"/>
      <c r="K309" s="120"/>
      <c r="L309" s="120"/>
      <c r="O309" s="155"/>
      <c r="P309" s="155"/>
    </row>
    <row r="310" customFormat="false" ht="12.75" hidden="false" customHeight="false" outlineLevel="0" collapsed="false">
      <c r="A310" s="120"/>
      <c r="B310" s="120"/>
      <c r="C310" s="120"/>
      <c r="D310" s="120"/>
      <c r="E310" s="120"/>
      <c r="F310" s="120"/>
      <c r="G310" s="120"/>
      <c r="I310" s="120"/>
      <c r="J310" s="120"/>
      <c r="K310" s="120"/>
      <c r="L310" s="120"/>
      <c r="O310" s="155"/>
      <c r="P310" s="155"/>
    </row>
    <row r="311" customFormat="false" ht="12.75" hidden="false" customHeight="false" outlineLevel="0" collapsed="false">
      <c r="A311" s="120"/>
      <c r="B311" s="120"/>
      <c r="C311" s="120"/>
      <c r="D311" s="120"/>
      <c r="E311" s="120"/>
      <c r="F311" s="120"/>
      <c r="G311" s="120"/>
      <c r="I311" s="120"/>
      <c r="J311" s="120"/>
      <c r="K311" s="120"/>
      <c r="L311" s="120"/>
      <c r="O311" s="155"/>
      <c r="P311" s="155"/>
    </row>
    <row r="312" customFormat="false" ht="12.75" hidden="false" customHeight="false" outlineLevel="0" collapsed="false">
      <c r="A312" s="120"/>
      <c r="B312" s="120"/>
      <c r="C312" s="120"/>
      <c r="D312" s="120"/>
      <c r="E312" s="120"/>
      <c r="F312" s="120"/>
      <c r="G312" s="120"/>
      <c r="I312" s="120"/>
      <c r="J312" s="120"/>
      <c r="K312" s="120"/>
      <c r="L312" s="120"/>
      <c r="O312" s="155"/>
      <c r="P312" s="155"/>
    </row>
    <row r="313" customFormat="false" ht="12.75" hidden="false" customHeight="false" outlineLevel="0" collapsed="false">
      <c r="A313" s="120"/>
      <c r="B313" s="120"/>
      <c r="C313" s="120"/>
      <c r="D313" s="120"/>
      <c r="E313" s="120"/>
      <c r="F313" s="120"/>
      <c r="G313" s="120"/>
      <c r="I313" s="120"/>
      <c r="J313" s="120"/>
      <c r="K313" s="120"/>
      <c r="L313" s="120"/>
      <c r="O313" s="155"/>
      <c r="P313" s="155"/>
    </row>
    <row r="314" customFormat="false" ht="12.75" hidden="false" customHeight="false" outlineLevel="0" collapsed="false">
      <c r="A314" s="120"/>
      <c r="B314" s="120"/>
      <c r="C314" s="120"/>
      <c r="D314" s="120"/>
      <c r="E314" s="120"/>
      <c r="F314" s="120"/>
      <c r="G314" s="120"/>
      <c r="I314" s="120"/>
      <c r="J314" s="120"/>
      <c r="K314" s="120"/>
      <c r="L314" s="120"/>
      <c r="O314" s="155"/>
      <c r="P314" s="155"/>
    </row>
    <row r="315" customFormat="false" ht="12.75" hidden="false" customHeight="false" outlineLevel="0" collapsed="false">
      <c r="A315" s="120"/>
      <c r="B315" s="120"/>
      <c r="C315" s="120"/>
      <c r="D315" s="120"/>
      <c r="E315" s="120"/>
      <c r="F315" s="120"/>
      <c r="G315" s="120"/>
      <c r="I315" s="120"/>
      <c r="J315" s="120"/>
      <c r="K315" s="120"/>
      <c r="L315" s="120"/>
      <c r="O315" s="155"/>
      <c r="P315" s="155"/>
    </row>
    <row r="316" customFormat="false" ht="12.75" hidden="false" customHeight="false" outlineLevel="0" collapsed="false">
      <c r="A316" s="120"/>
      <c r="B316" s="120"/>
      <c r="C316" s="120"/>
      <c r="D316" s="120"/>
      <c r="E316" s="120"/>
      <c r="F316" s="120"/>
      <c r="G316" s="120"/>
      <c r="I316" s="160"/>
      <c r="J316" s="160"/>
      <c r="K316" s="120"/>
      <c r="L316" s="120"/>
      <c r="O316" s="155"/>
      <c r="P316" s="155"/>
    </row>
    <row r="317" customFormat="false" ht="12.75" hidden="false" customHeight="false" outlineLevel="0" collapsed="false">
      <c r="A317" s="120"/>
      <c r="B317" s="120"/>
      <c r="C317" s="120"/>
      <c r="D317" s="120"/>
      <c r="E317" s="120"/>
      <c r="F317" s="120"/>
      <c r="G317" s="120"/>
      <c r="I317" s="120"/>
      <c r="J317" s="120"/>
      <c r="K317" s="120"/>
      <c r="L317" s="120"/>
      <c r="O317" s="155"/>
      <c r="P317" s="155"/>
    </row>
    <row r="318" customFormat="false" ht="12.75" hidden="false" customHeight="false" outlineLevel="0" collapsed="false">
      <c r="A318" s="120"/>
      <c r="B318" s="120"/>
      <c r="C318" s="120"/>
      <c r="D318" s="120"/>
      <c r="E318" s="120"/>
      <c r="F318" s="120"/>
      <c r="G318" s="120"/>
      <c r="I318" s="120"/>
      <c r="J318" s="120"/>
      <c r="K318" s="120"/>
      <c r="L318" s="120"/>
      <c r="O318" s="155"/>
      <c r="P318" s="155"/>
    </row>
    <row r="319" customFormat="false" ht="12.75" hidden="false" customHeight="false" outlineLevel="0" collapsed="false">
      <c r="A319" s="120"/>
      <c r="B319" s="120"/>
      <c r="C319" s="120"/>
      <c r="D319" s="120"/>
      <c r="E319" s="120"/>
      <c r="F319" s="120"/>
      <c r="G319" s="120"/>
      <c r="I319" s="120"/>
      <c r="J319" s="120"/>
      <c r="K319" s="120"/>
      <c r="L319" s="120"/>
      <c r="O319" s="155"/>
      <c r="P319" s="155"/>
    </row>
    <row r="320" customFormat="false" ht="12.75" hidden="false" customHeight="false" outlineLevel="0" collapsed="false">
      <c r="A320" s="120"/>
      <c r="B320" s="120"/>
      <c r="C320" s="120"/>
      <c r="D320" s="120"/>
      <c r="E320" s="120"/>
      <c r="F320" s="120"/>
      <c r="G320" s="120"/>
      <c r="I320" s="160"/>
      <c r="J320" s="160"/>
      <c r="K320" s="120"/>
      <c r="L320" s="120"/>
      <c r="O320" s="155"/>
      <c r="P320" s="155"/>
    </row>
    <row r="321" customFormat="false" ht="12.75" hidden="false" customHeight="false" outlineLevel="0" collapsed="false">
      <c r="A321" s="120"/>
      <c r="B321" s="120"/>
      <c r="C321" s="120"/>
      <c r="D321" s="120"/>
      <c r="E321" s="120"/>
      <c r="F321" s="120"/>
      <c r="G321" s="120"/>
      <c r="I321" s="120"/>
      <c r="J321" s="120"/>
      <c r="K321" s="120"/>
      <c r="L321" s="120"/>
      <c r="O321" s="155"/>
      <c r="P321" s="155"/>
    </row>
    <row r="322" customFormat="false" ht="12.75" hidden="false" customHeight="false" outlineLevel="0" collapsed="false">
      <c r="A322" s="120"/>
      <c r="B322" s="120"/>
      <c r="C322" s="120"/>
      <c r="D322" s="120"/>
      <c r="E322" s="120"/>
      <c r="F322" s="120"/>
      <c r="G322" s="120"/>
      <c r="I322" s="160"/>
      <c r="J322" s="160"/>
      <c r="K322" s="120"/>
      <c r="L322" s="120"/>
      <c r="O322" s="155"/>
      <c r="P322" s="155"/>
    </row>
    <row r="323" customFormat="false" ht="12.75" hidden="false" customHeight="false" outlineLevel="0" collapsed="false">
      <c r="A323" s="120"/>
      <c r="B323" s="120"/>
      <c r="C323" s="120"/>
      <c r="D323" s="120"/>
      <c r="E323" s="120"/>
      <c r="F323" s="120"/>
      <c r="G323" s="120"/>
      <c r="I323" s="160"/>
      <c r="J323" s="160"/>
      <c r="K323" s="120"/>
      <c r="L323" s="120"/>
      <c r="O323" s="155"/>
      <c r="P323" s="155"/>
    </row>
    <row r="324" customFormat="false" ht="12.75" hidden="false" customHeight="false" outlineLevel="0" collapsed="false">
      <c r="A324" s="120"/>
      <c r="B324" s="120"/>
      <c r="C324" s="120"/>
      <c r="D324" s="120"/>
      <c r="E324" s="120"/>
      <c r="F324" s="120"/>
      <c r="G324" s="120"/>
      <c r="I324" s="120"/>
      <c r="J324" s="120"/>
      <c r="K324" s="120"/>
      <c r="L324" s="120"/>
      <c r="O324" s="155"/>
      <c r="P324" s="155"/>
    </row>
    <row r="325" customFormat="false" ht="12.75" hidden="false" customHeight="false" outlineLevel="0" collapsed="false">
      <c r="A325" s="120"/>
      <c r="B325" s="120"/>
      <c r="C325" s="120"/>
      <c r="D325" s="120"/>
      <c r="E325" s="120"/>
      <c r="F325" s="120"/>
      <c r="G325" s="120"/>
      <c r="I325" s="120"/>
      <c r="J325" s="120"/>
      <c r="K325" s="120"/>
      <c r="L325" s="120"/>
      <c r="O325" s="155"/>
      <c r="P325" s="155"/>
    </row>
    <row r="326" customFormat="false" ht="12.75" hidden="false" customHeight="false" outlineLevel="0" collapsed="false">
      <c r="A326" s="120"/>
      <c r="B326" s="120"/>
      <c r="C326" s="120"/>
      <c r="D326" s="120"/>
      <c r="E326" s="120"/>
      <c r="F326" s="120"/>
      <c r="G326" s="120"/>
      <c r="I326" s="160"/>
      <c r="J326" s="160"/>
      <c r="K326" s="120"/>
      <c r="L326" s="120"/>
      <c r="O326" s="155"/>
      <c r="P326" s="155"/>
    </row>
    <row r="327" customFormat="false" ht="12.75" hidden="false" customHeight="false" outlineLevel="0" collapsed="false">
      <c r="A327" s="120"/>
      <c r="B327" s="120"/>
      <c r="C327" s="120"/>
      <c r="D327" s="120"/>
      <c r="E327" s="120"/>
      <c r="F327" s="120"/>
      <c r="G327" s="120"/>
      <c r="I327" s="120"/>
      <c r="J327" s="120"/>
      <c r="K327" s="120"/>
      <c r="L327" s="120"/>
      <c r="O327" s="155"/>
      <c r="P327" s="155"/>
    </row>
    <row r="328" customFormat="false" ht="12.75" hidden="false" customHeight="false" outlineLevel="0" collapsed="false">
      <c r="A328" s="120"/>
      <c r="B328" s="120"/>
      <c r="C328" s="120"/>
      <c r="D328" s="120"/>
      <c r="E328" s="120"/>
      <c r="F328" s="120"/>
      <c r="G328" s="120"/>
      <c r="I328" s="160"/>
      <c r="J328" s="160"/>
      <c r="K328" s="120"/>
      <c r="L328" s="120"/>
      <c r="O328" s="155"/>
      <c r="P328" s="155"/>
    </row>
    <row r="329" customFormat="false" ht="12.75" hidden="false" customHeight="false" outlineLevel="0" collapsed="false">
      <c r="A329" s="120"/>
      <c r="B329" s="120"/>
      <c r="C329" s="120"/>
      <c r="D329" s="120"/>
      <c r="E329" s="120"/>
      <c r="F329" s="120"/>
      <c r="G329" s="120"/>
      <c r="I329" s="160"/>
      <c r="J329" s="160"/>
      <c r="K329" s="120"/>
      <c r="L329" s="120"/>
      <c r="O329" s="155"/>
      <c r="P329" s="155"/>
    </row>
    <row r="330" customFormat="false" ht="12.75" hidden="false" customHeight="false" outlineLevel="0" collapsed="false">
      <c r="A330" s="120"/>
      <c r="B330" s="120"/>
      <c r="C330" s="120"/>
      <c r="D330" s="120"/>
      <c r="E330" s="120"/>
      <c r="F330" s="120"/>
      <c r="G330" s="120"/>
      <c r="I330" s="160"/>
      <c r="J330" s="160"/>
      <c r="K330" s="120"/>
      <c r="L330" s="120"/>
      <c r="O330" s="155"/>
      <c r="P330" s="155"/>
    </row>
    <row r="331" customFormat="false" ht="12.75" hidden="false" customHeight="false" outlineLevel="0" collapsed="false">
      <c r="A331" s="120"/>
      <c r="B331" s="120"/>
      <c r="C331" s="120"/>
      <c r="D331" s="120"/>
      <c r="E331" s="120"/>
      <c r="F331" s="120"/>
      <c r="G331" s="120"/>
      <c r="I331" s="120"/>
      <c r="J331" s="120"/>
      <c r="K331" s="120"/>
      <c r="L331" s="120"/>
      <c r="O331" s="155"/>
      <c r="P331" s="155"/>
    </row>
    <row r="332" customFormat="false" ht="12.75" hidden="false" customHeight="false" outlineLevel="0" collapsed="false">
      <c r="A332" s="120"/>
      <c r="B332" s="120"/>
      <c r="C332" s="120"/>
      <c r="D332" s="120"/>
      <c r="E332" s="120"/>
      <c r="F332" s="120"/>
      <c r="G332" s="120"/>
      <c r="I332" s="120"/>
      <c r="J332" s="120"/>
      <c r="K332" s="120"/>
      <c r="L332" s="120"/>
      <c r="O332" s="155"/>
      <c r="P332" s="155"/>
    </row>
    <row r="333" customFormat="false" ht="12.75" hidden="false" customHeight="false" outlineLevel="0" collapsed="false">
      <c r="A333" s="120"/>
      <c r="B333" s="120"/>
      <c r="C333" s="120"/>
      <c r="D333" s="120"/>
      <c r="E333" s="120"/>
      <c r="F333" s="120"/>
      <c r="G333" s="120"/>
      <c r="I333" s="160"/>
      <c r="J333" s="160"/>
      <c r="K333" s="120"/>
      <c r="L333" s="120"/>
      <c r="O333" s="155"/>
      <c r="P333" s="155"/>
    </row>
    <row r="334" customFormat="false" ht="12.75" hidden="false" customHeight="false" outlineLevel="0" collapsed="false">
      <c r="A334" s="120"/>
      <c r="B334" s="120"/>
      <c r="C334" s="120"/>
      <c r="D334" s="120"/>
      <c r="E334" s="120"/>
      <c r="F334" s="120"/>
      <c r="G334" s="120"/>
      <c r="I334" s="160"/>
      <c r="J334" s="160"/>
      <c r="K334" s="120"/>
      <c r="L334" s="120"/>
      <c r="O334" s="155"/>
      <c r="P334" s="155"/>
    </row>
    <row r="335" customFormat="false" ht="12.75" hidden="false" customHeight="false" outlineLevel="0" collapsed="false">
      <c r="A335" s="120"/>
      <c r="B335" s="120"/>
      <c r="C335" s="120"/>
      <c r="D335" s="120"/>
      <c r="E335" s="120"/>
      <c r="F335" s="120"/>
      <c r="G335" s="120"/>
      <c r="I335" s="160"/>
      <c r="J335" s="160"/>
      <c r="K335" s="120"/>
      <c r="L335" s="120"/>
      <c r="O335" s="155"/>
      <c r="P335" s="155"/>
    </row>
    <row r="336" customFormat="false" ht="12.75" hidden="false" customHeight="false" outlineLevel="0" collapsed="false">
      <c r="A336" s="120"/>
      <c r="B336" s="120"/>
      <c r="C336" s="120"/>
      <c r="D336" s="120"/>
      <c r="E336" s="120"/>
      <c r="F336" s="120"/>
      <c r="G336" s="120"/>
      <c r="I336" s="160"/>
      <c r="J336" s="160"/>
      <c r="K336" s="120"/>
      <c r="L336" s="120"/>
      <c r="O336" s="155"/>
      <c r="P336" s="155"/>
    </row>
    <row r="337" customFormat="false" ht="12.75" hidden="false" customHeight="false" outlineLevel="0" collapsed="false">
      <c r="A337" s="120"/>
      <c r="B337" s="120"/>
      <c r="C337" s="120"/>
      <c r="D337" s="120"/>
      <c r="E337" s="120"/>
      <c r="F337" s="120"/>
      <c r="G337" s="120"/>
      <c r="I337" s="120"/>
      <c r="J337" s="120"/>
      <c r="K337" s="120"/>
      <c r="L337" s="120"/>
      <c r="O337" s="155"/>
      <c r="P337" s="155"/>
    </row>
    <row r="338" customFormat="false" ht="12.75" hidden="false" customHeight="false" outlineLevel="0" collapsed="false">
      <c r="A338" s="120"/>
      <c r="B338" s="120"/>
      <c r="C338" s="120"/>
      <c r="D338" s="120"/>
      <c r="E338" s="120"/>
      <c r="F338" s="120"/>
      <c r="G338" s="120"/>
      <c r="I338" s="120"/>
      <c r="J338" s="120"/>
      <c r="K338" s="120"/>
      <c r="L338" s="120"/>
      <c r="O338" s="155"/>
      <c r="P338" s="155"/>
    </row>
    <row r="339" customFormat="false" ht="12.75" hidden="false" customHeight="false" outlineLevel="0" collapsed="false">
      <c r="A339" s="120"/>
      <c r="B339" s="120"/>
      <c r="C339" s="120"/>
      <c r="D339" s="120"/>
      <c r="E339" s="120"/>
      <c r="F339" s="120"/>
      <c r="G339" s="120"/>
      <c r="I339" s="120"/>
      <c r="J339" s="120"/>
      <c r="K339" s="120"/>
      <c r="L339" s="120"/>
      <c r="O339" s="155"/>
      <c r="P339" s="155"/>
    </row>
    <row r="340" customFormat="false" ht="12.75" hidden="false" customHeight="false" outlineLevel="0" collapsed="false">
      <c r="A340" s="120"/>
      <c r="B340" s="120"/>
      <c r="C340" s="120"/>
      <c r="D340" s="120"/>
      <c r="E340" s="120"/>
      <c r="F340" s="120"/>
      <c r="G340" s="120"/>
      <c r="I340" s="160"/>
      <c r="J340" s="160"/>
      <c r="K340" s="120"/>
      <c r="L340" s="120"/>
      <c r="O340" s="155"/>
      <c r="P340" s="155"/>
    </row>
    <row r="341" customFormat="false" ht="12.75" hidden="false" customHeight="false" outlineLevel="0" collapsed="false">
      <c r="A341" s="120"/>
      <c r="B341" s="120"/>
      <c r="C341" s="120"/>
      <c r="D341" s="120"/>
      <c r="E341" s="120"/>
      <c r="F341" s="120"/>
      <c r="G341" s="120"/>
      <c r="I341" s="160"/>
      <c r="J341" s="160"/>
      <c r="K341" s="120"/>
      <c r="L341" s="120"/>
      <c r="O341" s="155"/>
      <c r="P341" s="155"/>
    </row>
    <row r="342" customFormat="false" ht="12.75" hidden="false" customHeight="false" outlineLevel="0" collapsed="false">
      <c r="A342" s="120"/>
      <c r="B342" s="120"/>
      <c r="C342" s="120"/>
      <c r="D342" s="120"/>
      <c r="E342" s="120"/>
      <c r="F342" s="120"/>
      <c r="G342" s="120"/>
      <c r="I342" s="120"/>
      <c r="J342" s="120"/>
      <c r="K342" s="120"/>
      <c r="L342" s="120"/>
      <c r="O342" s="155"/>
      <c r="P342" s="155"/>
    </row>
    <row r="343" customFormat="false" ht="12.75" hidden="false" customHeight="false" outlineLevel="0" collapsed="false">
      <c r="A343" s="120"/>
      <c r="B343" s="120"/>
      <c r="C343" s="120"/>
      <c r="D343" s="120"/>
      <c r="E343" s="120"/>
      <c r="F343" s="120"/>
      <c r="G343" s="120"/>
      <c r="I343" s="120"/>
      <c r="J343" s="120"/>
      <c r="K343" s="120"/>
      <c r="L343" s="120"/>
      <c r="O343" s="155"/>
      <c r="P343" s="155"/>
    </row>
    <row r="344" customFormat="false" ht="12.75" hidden="false" customHeight="false" outlineLevel="0" collapsed="false">
      <c r="A344" s="120"/>
      <c r="B344" s="120"/>
      <c r="C344" s="120"/>
      <c r="D344" s="120"/>
      <c r="E344" s="120"/>
      <c r="F344" s="120"/>
      <c r="G344" s="120"/>
      <c r="I344" s="160"/>
      <c r="J344" s="160"/>
      <c r="K344" s="120"/>
      <c r="L344" s="120"/>
      <c r="O344" s="155"/>
      <c r="P344" s="155"/>
    </row>
    <row r="345" customFormat="false" ht="12.75" hidden="false" customHeight="false" outlineLevel="0" collapsed="false">
      <c r="A345" s="120"/>
      <c r="B345" s="120"/>
      <c r="C345" s="120"/>
      <c r="D345" s="120"/>
      <c r="E345" s="120"/>
      <c r="F345" s="120"/>
      <c r="G345" s="120"/>
      <c r="I345" s="160"/>
      <c r="J345" s="160"/>
      <c r="K345" s="120"/>
      <c r="L345" s="120"/>
      <c r="O345" s="155"/>
      <c r="P345" s="155"/>
    </row>
    <row r="346" customFormat="false" ht="12.75" hidden="false" customHeight="false" outlineLevel="0" collapsed="false">
      <c r="A346" s="120"/>
      <c r="B346" s="120"/>
      <c r="C346" s="120"/>
      <c r="D346" s="120"/>
      <c r="E346" s="120"/>
      <c r="F346" s="120"/>
      <c r="G346" s="120"/>
      <c r="I346" s="120"/>
      <c r="J346" s="120"/>
      <c r="K346" s="120"/>
      <c r="L346" s="120"/>
      <c r="O346" s="155"/>
      <c r="P346" s="155"/>
    </row>
    <row r="347" customFormat="false" ht="12.75" hidden="false" customHeight="false" outlineLevel="0" collapsed="false">
      <c r="A347" s="120"/>
      <c r="B347" s="120"/>
      <c r="C347" s="120"/>
      <c r="D347" s="120"/>
      <c r="E347" s="120"/>
      <c r="F347" s="120"/>
      <c r="G347" s="120"/>
      <c r="I347" s="160"/>
      <c r="J347" s="160"/>
      <c r="K347" s="120"/>
      <c r="L347" s="120"/>
      <c r="O347" s="155"/>
      <c r="P347" s="155"/>
    </row>
    <row r="348" customFormat="false" ht="12.75" hidden="false" customHeight="false" outlineLevel="0" collapsed="false">
      <c r="A348" s="120"/>
      <c r="B348" s="120"/>
      <c r="C348" s="120"/>
      <c r="D348" s="120"/>
      <c r="E348" s="120"/>
      <c r="F348" s="120"/>
      <c r="G348" s="120"/>
      <c r="I348" s="120"/>
      <c r="J348" s="120"/>
      <c r="K348" s="120"/>
      <c r="L348" s="120"/>
      <c r="O348" s="155"/>
      <c r="P348" s="155"/>
    </row>
    <row r="349" customFormat="false" ht="12.75" hidden="false" customHeight="false" outlineLevel="0" collapsed="false">
      <c r="A349" s="120"/>
      <c r="B349" s="120"/>
      <c r="C349" s="120"/>
      <c r="D349" s="120"/>
      <c r="E349" s="120"/>
      <c r="F349" s="120"/>
      <c r="G349" s="120"/>
      <c r="I349" s="160"/>
      <c r="J349" s="160"/>
      <c r="K349" s="120"/>
      <c r="L349" s="120"/>
      <c r="O349" s="155"/>
      <c r="P349" s="155"/>
    </row>
    <row r="350" customFormat="false" ht="12.75" hidden="false" customHeight="false" outlineLevel="0" collapsed="false">
      <c r="A350" s="120"/>
      <c r="B350" s="120"/>
      <c r="C350" s="120"/>
      <c r="D350" s="120"/>
      <c r="E350" s="120"/>
      <c r="F350" s="120"/>
      <c r="G350" s="120"/>
      <c r="I350" s="120"/>
      <c r="J350" s="120"/>
      <c r="K350" s="120"/>
      <c r="L350" s="120"/>
      <c r="O350" s="155"/>
      <c r="P350" s="155"/>
    </row>
    <row r="351" customFormat="false" ht="12.75" hidden="false" customHeight="false" outlineLevel="0" collapsed="false">
      <c r="A351" s="120"/>
      <c r="B351" s="120"/>
      <c r="C351" s="120"/>
      <c r="D351" s="120"/>
      <c r="E351" s="120"/>
      <c r="F351" s="120"/>
      <c r="G351" s="120"/>
      <c r="I351" s="120"/>
      <c r="J351" s="120"/>
      <c r="K351" s="120"/>
      <c r="L351" s="120"/>
      <c r="O351" s="155"/>
      <c r="P351" s="155"/>
    </row>
    <row r="352" customFormat="false" ht="12.75" hidden="false" customHeight="false" outlineLevel="0" collapsed="false">
      <c r="A352" s="120"/>
      <c r="B352" s="120"/>
      <c r="C352" s="120"/>
      <c r="D352" s="120"/>
      <c r="E352" s="120"/>
      <c r="F352" s="120"/>
      <c r="G352" s="120"/>
      <c r="I352" s="120"/>
      <c r="J352" s="120"/>
      <c r="K352" s="120"/>
      <c r="L352" s="120"/>
      <c r="O352" s="155"/>
      <c r="P352" s="155"/>
    </row>
    <row r="353" customFormat="false" ht="12.75" hidden="false" customHeight="false" outlineLevel="0" collapsed="false">
      <c r="A353" s="120"/>
      <c r="B353" s="120"/>
      <c r="C353" s="120"/>
      <c r="D353" s="120"/>
      <c r="E353" s="120"/>
      <c r="F353" s="120"/>
      <c r="G353" s="120"/>
      <c r="I353" s="120"/>
      <c r="J353" s="120"/>
      <c r="K353" s="120"/>
      <c r="L353" s="120"/>
      <c r="O353" s="155"/>
      <c r="P353" s="155"/>
    </row>
    <row r="354" customFormat="false" ht="12.75" hidden="false" customHeight="false" outlineLevel="0" collapsed="false">
      <c r="A354" s="120"/>
      <c r="B354" s="120"/>
      <c r="C354" s="120"/>
      <c r="D354" s="120"/>
      <c r="E354" s="120"/>
      <c r="F354" s="120"/>
      <c r="G354" s="120"/>
      <c r="I354" s="120"/>
      <c r="J354" s="120"/>
      <c r="K354" s="120"/>
      <c r="L354" s="120"/>
      <c r="O354" s="155"/>
      <c r="P354" s="155"/>
    </row>
    <row r="355" customFormat="false" ht="12.75" hidden="false" customHeight="false" outlineLevel="0" collapsed="false">
      <c r="A355" s="120"/>
      <c r="B355" s="120"/>
      <c r="C355" s="120"/>
      <c r="D355" s="120"/>
      <c r="E355" s="120"/>
      <c r="F355" s="120"/>
      <c r="G355" s="120"/>
      <c r="I355" s="120"/>
      <c r="J355" s="120"/>
      <c r="K355" s="120"/>
      <c r="L355" s="120"/>
      <c r="O355" s="155"/>
      <c r="P355" s="155"/>
    </row>
    <row r="356" customFormat="false" ht="12.75" hidden="false" customHeight="false" outlineLevel="0" collapsed="false">
      <c r="A356" s="120"/>
      <c r="B356" s="120"/>
      <c r="C356" s="120"/>
      <c r="D356" s="120"/>
      <c r="E356" s="120"/>
      <c r="F356" s="120"/>
      <c r="G356" s="120"/>
      <c r="I356" s="120"/>
      <c r="J356" s="120"/>
      <c r="K356" s="120"/>
      <c r="L356" s="120"/>
      <c r="O356" s="155"/>
      <c r="P356" s="155"/>
    </row>
    <row r="357" customFormat="false" ht="12.75" hidden="false" customHeight="false" outlineLevel="0" collapsed="false">
      <c r="A357" s="120"/>
      <c r="B357" s="120"/>
      <c r="C357" s="120"/>
      <c r="D357" s="120"/>
      <c r="E357" s="120"/>
      <c r="F357" s="120"/>
      <c r="G357" s="120"/>
      <c r="I357" s="120"/>
      <c r="J357" s="120"/>
      <c r="K357" s="120"/>
      <c r="L357" s="120"/>
      <c r="O357" s="155"/>
      <c r="P357" s="155"/>
    </row>
    <row r="358" customFormat="false" ht="12.75" hidden="false" customHeight="false" outlineLevel="0" collapsed="false">
      <c r="A358" s="120"/>
      <c r="B358" s="120"/>
      <c r="C358" s="120"/>
      <c r="D358" s="120"/>
      <c r="E358" s="120"/>
      <c r="F358" s="120"/>
      <c r="G358" s="120"/>
      <c r="I358" s="120"/>
      <c r="J358" s="120"/>
      <c r="K358" s="120"/>
      <c r="L358" s="120"/>
      <c r="O358" s="155"/>
      <c r="P358" s="155"/>
    </row>
    <row r="359" customFormat="false" ht="12.75" hidden="false" customHeight="false" outlineLevel="0" collapsed="false">
      <c r="A359" s="120"/>
      <c r="B359" s="120"/>
      <c r="C359" s="120"/>
      <c r="D359" s="120"/>
      <c r="E359" s="120"/>
      <c r="F359" s="120"/>
      <c r="G359" s="120"/>
      <c r="I359" s="120"/>
      <c r="J359" s="120"/>
      <c r="K359" s="120"/>
      <c r="L359" s="120"/>
      <c r="O359" s="155"/>
      <c r="P359" s="155"/>
    </row>
    <row r="360" customFormat="false" ht="12.75" hidden="false" customHeight="false" outlineLevel="0" collapsed="false">
      <c r="A360" s="120"/>
      <c r="B360" s="120"/>
      <c r="C360" s="120"/>
      <c r="D360" s="120"/>
      <c r="E360" s="120"/>
      <c r="F360" s="120"/>
      <c r="G360" s="120"/>
      <c r="I360" s="120"/>
      <c r="J360" s="120"/>
      <c r="K360" s="120"/>
      <c r="L360" s="120"/>
      <c r="O360" s="155"/>
      <c r="P360" s="155"/>
    </row>
    <row r="361" customFormat="false" ht="12.75" hidden="false" customHeight="false" outlineLevel="0" collapsed="false">
      <c r="A361" s="120"/>
      <c r="B361" s="120"/>
      <c r="C361" s="120"/>
      <c r="D361" s="120"/>
      <c r="E361" s="120"/>
      <c r="F361" s="120"/>
      <c r="G361" s="120"/>
      <c r="I361" s="120"/>
      <c r="J361" s="120"/>
      <c r="K361" s="120"/>
      <c r="L361" s="120"/>
      <c r="O361" s="155"/>
      <c r="P361" s="155"/>
    </row>
    <row r="362" customFormat="false" ht="12.75" hidden="false" customHeight="false" outlineLevel="0" collapsed="false">
      <c r="A362" s="120"/>
      <c r="B362" s="120"/>
      <c r="C362" s="120"/>
      <c r="D362" s="120"/>
      <c r="E362" s="120"/>
      <c r="F362" s="120"/>
      <c r="G362" s="120"/>
      <c r="I362" s="120"/>
      <c r="J362" s="120"/>
      <c r="K362" s="120"/>
      <c r="L362" s="120"/>
      <c r="O362" s="155"/>
      <c r="P362" s="155"/>
    </row>
    <row r="363" customFormat="false" ht="12.75" hidden="false" customHeight="false" outlineLevel="0" collapsed="false">
      <c r="A363" s="120"/>
      <c r="B363" s="120"/>
      <c r="C363" s="120"/>
      <c r="D363" s="120"/>
      <c r="E363" s="120"/>
      <c r="F363" s="120"/>
      <c r="G363" s="120"/>
      <c r="I363" s="120"/>
      <c r="J363" s="120"/>
      <c r="K363" s="120"/>
      <c r="L363" s="120"/>
      <c r="O363" s="155"/>
      <c r="P363" s="155"/>
    </row>
    <row r="364" customFormat="false" ht="12.75" hidden="false" customHeight="false" outlineLevel="0" collapsed="false">
      <c r="A364" s="120"/>
      <c r="B364" s="120"/>
      <c r="C364" s="120"/>
      <c r="D364" s="120"/>
      <c r="E364" s="120"/>
      <c r="F364" s="120"/>
      <c r="G364" s="120"/>
      <c r="I364" s="120"/>
      <c r="J364" s="120"/>
      <c r="K364" s="120"/>
      <c r="L364" s="120"/>
      <c r="O364" s="155"/>
      <c r="P364" s="155"/>
    </row>
    <row r="365" customFormat="false" ht="12.75" hidden="false" customHeight="false" outlineLevel="0" collapsed="false">
      <c r="A365" s="120"/>
      <c r="B365" s="120"/>
      <c r="C365" s="120"/>
      <c r="D365" s="120"/>
      <c r="E365" s="120"/>
      <c r="F365" s="120"/>
      <c r="G365" s="120"/>
      <c r="I365" s="160"/>
      <c r="J365" s="160"/>
      <c r="K365" s="120"/>
      <c r="L365" s="120"/>
      <c r="O365" s="155"/>
      <c r="P365" s="155"/>
    </row>
    <row r="366" customFormat="false" ht="12.75" hidden="false" customHeight="false" outlineLevel="0" collapsed="false">
      <c r="A366" s="120"/>
      <c r="B366" s="120"/>
      <c r="C366" s="120"/>
      <c r="D366" s="120"/>
      <c r="E366" s="120"/>
      <c r="F366" s="120"/>
      <c r="G366" s="120"/>
      <c r="I366" s="120"/>
      <c r="J366" s="120"/>
      <c r="K366" s="120"/>
      <c r="L366" s="120"/>
      <c r="O366" s="155"/>
      <c r="P366" s="155"/>
    </row>
    <row r="367" customFormat="false" ht="12.75" hidden="false" customHeight="false" outlineLevel="0" collapsed="false">
      <c r="A367" s="120"/>
      <c r="B367" s="120"/>
      <c r="C367" s="120"/>
      <c r="D367" s="120"/>
      <c r="E367" s="120"/>
      <c r="F367" s="120"/>
      <c r="G367" s="120"/>
      <c r="I367" s="120"/>
      <c r="J367" s="120"/>
      <c r="K367" s="120"/>
      <c r="L367" s="120"/>
      <c r="O367" s="155"/>
      <c r="P367" s="155"/>
    </row>
    <row r="368" customFormat="false" ht="12.75" hidden="false" customHeight="false" outlineLevel="0" collapsed="false">
      <c r="A368" s="120"/>
      <c r="B368" s="120"/>
      <c r="C368" s="120"/>
      <c r="D368" s="120"/>
      <c r="E368" s="120"/>
      <c r="F368" s="120"/>
      <c r="G368" s="120"/>
      <c r="I368" s="120"/>
      <c r="J368" s="120"/>
      <c r="K368" s="120"/>
      <c r="L368" s="120"/>
      <c r="O368" s="155"/>
      <c r="P368" s="155"/>
    </row>
    <row r="369" customFormat="false" ht="12.75" hidden="false" customHeight="false" outlineLevel="0" collapsed="false">
      <c r="A369" s="120"/>
      <c r="B369" s="120"/>
      <c r="C369" s="120"/>
      <c r="D369" s="120"/>
      <c r="E369" s="120"/>
      <c r="F369" s="120"/>
      <c r="G369" s="120"/>
      <c r="I369" s="120"/>
      <c r="J369" s="120"/>
      <c r="K369" s="120"/>
      <c r="L369" s="120"/>
      <c r="O369" s="155"/>
      <c r="P369" s="155"/>
    </row>
    <row r="370" customFormat="false" ht="12.75" hidden="false" customHeight="false" outlineLevel="0" collapsed="false">
      <c r="A370" s="120"/>
      <c r="B370" s="120"/>
      <c r="C370" s="120"/>
      <c r="D370" s="120"/>
      <c r="E370" s="120"/>
      <c r="F370" s="120"/>
      <c r="G370" s="120"/>
      <c r="I370" s="120"/>
      <c r="J370" s="120"/>
      <c r="K370" s="120"/>
      <c r="L370" s="120"/>
      <c r="O370" s="155"/>
      <c r="P370" s="155"/>
    </row>
    <row r="371" customFormat="false" ht="12.75" hidden="false" customHeight="false" outlineLevel="0" collapsed="false">
      <c r="A371" s="120"/>
      <c r="B371" s="120"/>
      <c r="C371" s="120"/>
      <c r="D371" s="120"/>
      <c r="E371" s="120"/>
      <c r="F371" s="120"/>
      <c r="G371" s="120"/>
      <c r="I371" s="120"/>
      <c r="J371" s="120"/>
      <c r="K371" s="120"/>
      <c r="L371" s="120"/>
      <c r="O371" s="155"/>
      <c r="P371" s="155"/>
    </row>
    <row r="372" customFormat="false" ht="12.75" hidden="false" customHeight="false" outlineLevel="0" collapsed="false">
      <c r="A372" s="120"/>
      <c r="B372" s="120"/>
      <c r="C372" s="120"/>
      <c r="D372" s="120"/>
      <c r="E372" s="120"/>
      <c r="F372" s="120"/>
      <c r="G372" s="120"/>
      <c r="I372" s="120"/>
      <c r="J372" s="120"/>
      <c r="K372" s="120"/>
      <c r="L372" s="120"/>
      <c r="O372" s="155"/>
      <c r="P372" s="155"/>
    </row>
    <row r="373" customFormat="false" ht="12.75" hidden="false" customHeight="false" outlineLevel="0" collapsed="false">
      <c r="A373" s="120"/>
      <c r="B373" s="120"/>
      <c r="C373" s="120"/>
      <c r="D373" s="120"/>
      <c r="E373" s="120"/>
      <c r="F373" s="120"/>
      <c r="G373" s="120"/>
      <c r="I373" s="160"/>
      <c r="J373" s="160"/>
      <c r="K373" s="120"/>
      <c r="L373" s="120"/>
      <c r="O373" s="155"/>
      <c r="P373" s="155"/>
    </row>
    <row r="374" customFormat="false" ht="12.75" hidden="false" customHeight="false" outlineLevel="0" collapsed="false">
      <c r="A374" s="120"/>
      <c r="B374" s="120"/>
      <c r="C374" s="120"/>
      <c r="D374" s="120"/>
      <c r="E374" s="120"/>
      <c r="F374" s="120"/>
      <c r="G374" s="120"/>
      <c r="I374" s="160"/>
      <c r="J374" s="160"/>
      <c r="K374" s="120"/>
      <c r="L374" s="120"/>
      <c r="O374" s="155"/>
      <c r="P374" s="155"/>
    </row>
    <row r="375" customFormat="false" ht="12.75" hidden="false" customHeight="false" outlineLevel="0" collapsed="false">
      <c r="A375" s="120"/>
      <c r="B375" s="120"/>
      <c r="C375" s="120"/>
      <c r="D375" s="120"/>
      <c r="E375" s="120"/>
      <c r="F375" s="120"/>
      <c r="G375" s="120"/>
      <c r="I375" s="160"/>
      <c r="J375" s="160"/>
      <c r="K375" s="120"/>
      <c r="L375" s="120"/>
      <c r="O375" s="155"/>
      <c r="P375" s="155"/>
    </row>
    <row r="376" customFormat="false" ht="12.75" hidden="false" customHeight="false" outlineLevel="0" collapsed="false">
      <c r="A376" s="120"/>
      <c r="B376" s="120"/>
      <c r="C376" s="120"/>
      <c r="D376" s="120"/>
      <c r="E376" s="120"/>
      <c r="F376" s="120"/>
      <c r="G376" s="120"/>
      <c r="I376" s="160"/>
      <c r="J376" s="160"/>
      <c r="K376" s="120"/>
      <c r="L376" s="120"/>
      <c r="O376" s="155"/>
      <c r="P376" s="155"/>
    </row>
    <row r="377" customFormat="false" ht="12.75" hidden="false" customHeight="false" outlineLevel="0" collapsed="false">
      <c r="A377" s="120"/>
      <c r="B377" s="120"/>
      <c r="C377" s="120"/>
      <c r="D377" s="120"/>
      <c r="E377" s="120"/>
      <c r="F377" s="120"/>
      <c r="G377" s="120"/>
      <c r="I377" s="160"/>
      <c r="J377" s="160"/>
      <c r="K377" s="120"/>
      <c r="L377" s="120"/>
      <c r="O377" s="155"/>
      <c r="P377" s="155"/>
    </row>
    <row r="378" customFormat="false" ht="12.75" hidden="false" customHeight="false" outlineLevel="0" collapsed="false">
      <c r="A378" s="120"/>
      <c r="B378" s="120"/>
      <c r="C378" s="120"/>
      <c r="D378" s="120"/>
      <c r="E378" s="120"/>
      <c r="F378" s="120"/>
      <c r="G378" s="120"/>
      <c r="I378" s="160"/>
      <c r="J378" s="160"/>
      <c r="K378" s="120"/>
      <c r="L378" s="120"/>
      <c r="O378" s="155"/>
      <c r="P378" s="155"/>
    </row>
    <row r="379" customFormat="false" ht="12.75" hidden="false" customHeight="false" outlineLevel="0" collapsed="false">
      <c r="A379" s="120"/>
      <c r="B379" s="120"/>
      <c r="C379" s="120"/>
      <c r="D379" s="120"/>
      <c r="E379" s="120"/>
      <c r="F379" s="120"/>
      <c r="G379" s="120"/>
      <c r="I379" s="160"/>
      <c r="J379" s="160"/>
      <c r="K379" s="120"/>
      <c r="L379" s="120"/>
      <c r="O379" s="155"/>
      <c r="P379" s="155"/>
    </row>
    <row r="380" customFormat="false" ht="12.75" hidden="false" customHeight="false" outlineLevel="0" collapsed="false">
      <c r="A380" s="120"/>
      <c r="B380" s="120"/>
      <c r="C380" s="120"/>
      <c r="D380" s="120"/>
      <c r="E380" s="120"/>
      <c r="F380" s="120"/>
      <c r="G380" s="120"/>
      <c r="I380" s="160"/>
      <c r="J380" s="160"/>
      <c r="K380" s="120"/>
      <c r="L380" s="120"/>
      <c r="O380" s="155"/>
      <c r="P380" s="155"/>
    </row>
    <row r="381" customFormat="false" ht="12.75" hidden="false" customHeight="false" outlineLevel="0" collapsed="false">
      <c r="A381" s="120"/>
      <c r="B381" s="120"/>
      <c r="C381" s="120"/>
      <c r="D381" s="120"/>
      <c r="E381" s="120"/>
      <c r="F381" s="120"/>
      <c r="G381" s="120"/>
      <c r="I381" s="160"/>
      <c r="J381" s="160"/>
      <c r="K381" s="120"/>
      <c r="L381" s="120"/>
      <c r="O381" s="155"/>
      <c r="P381" s="155"/>
    </row>
    <row r="382" customFormat="false" ht="12.75" hidden="false" customHeight="false" outlineLevel="0" collapsed="false">
      <c r="A382" s="120"/>
      <c r="B382" s="120"/>
      <c r="C382" s="120"/>
      <c r="D382" s="120"/>
      <c r="E382" s="120"/>
      <c r="F382" s="120"/>
      <c r="G382" s="120"/>
      <c r="I382" s="160"/>
      <c r="J382" s="160"/>
      <c r="K382" s="120"/>
      <c r="L382" s="120"/>
      <c r="O382" s="155"/>
      <c r="P382" s="155"/>
    </row>
    <row r="383" customFormat="false" ht="12.75" hidden="false" customHeight="false" outlineLevel="0" collapsed="false">
      <c r="A383" s="120"/>
      <c r="B383" s="120"/>
      <c r="C383" s="120"/>
      <c r="D383" s="120"/>
      <c r="E383" s="120"/>
      <c r="F383" s="120"/>
      <c r="G383" s="120"/>
      <c r="I383" s="160"/>
      <c r="J383" s="160"/>
      <c r="K383" s="120"/>
      <c r="L383" s="120"/>
      <c r="O383" s="155"/>
      <c r="P383" s="155"/>
    </row>
    <row r="384" customFormat="false" ht="12.75" hidden="false" customHeight="false" outlineLevel="0" collapsed="false">
      <c r="A384" s="120"/>
      <c r="B384" s="120"/>
      <c r="C384" s="120"/>
      <c r="D384" s="120"/>
      <c r="E384" s="120"/>
      <c r="F384" s="120"/>
      <c r="G384" s="120"/>
      <c r="I384" s="160"/>
      <c r="J384" s="160"/>
      <c r="K384" s="120"/>
      <c r="L384" s="120"/>
      <c r="O384" s="155"/>
      <c r="P384" s="155"/>
    </row>
    <row r="385" customFormat="false" ht="12.75" hidden="false" customHeight="false" outlineLevel="0" collapsed="false">
      <c r="A385" s="120"/>
      <c r="B385" s="120"/>
      <c r="C385" s="120"/>
      <c r="D385" s="120"/>
      <c r="E385" s="120"/>
      <c r="F385" s="120"/>
      <c r="G385" s="120"/>
      <c r="I385" s="160"/>
      <c r="J385" s="160"/>
      <c r="K385" s="120"/>
      <c r="L385" s="120"/>
      <c r="O385" s="155"/>
      <c r="P385" s="155"/>
    </row>
    <row r="386" customFormat="false" ht="12.75" hidden="false" customHeight="false" outlineLevel="0" collapsed="false">
      <c r="A386" s="120"/>
      <c r="B386" s="120"/>
      <c r="C386" s="120"/>
      <c r="D386" s="120"/>
      <c r="E386" s="120"/>
      <c r="F386" s="120"/>
      <c r="G386" s="120"/>
      <c r="I386" s="160"/>
      <c r="J386" s="160"/>
      <c r="K386" s="120"/>
      <c r="L386" s="120"/>
      <c r="O386" s="155"/>
      <c r="P386" s="155"/>
    </row>
    <row r="387" customFormat="false" ht="12.75" hidden="false" customHeight="false" outlineLevel="0" collapsed="false">
      <c r="A387" s="120"/>
      <c r="B387" s="120"/>
      <c r="C387" s="120"/>
      <c r="D387" s="120"/>
      <c r="E387" s="120"/>
      <c r="F387" s="120"/>
      <c r="G387" s="120"/>
      <c r="I387" s="160"/>
      <c r="J387" s="160"/>
      <c r="K387" s="120"/>
      <c r="L387" s="120"/>
      <c r="O387" s="155"/>
      <c r="P387" s="155"/>
    </row>
    <row r="388" customFormat="false" ht="12.75" hidden="false" customHeight="false" outlineLevel="0" collapsed="false">
      <c r="A388" s="120"/>
      <c r="B388" s="120"/>
      <c r="C388" s="120"/>
      <c r="D388" s="120"/>
      <c r="E388" s="120"/>
      <c r="F388" s="120"/>
      <c r="G388" s="120"/>
      <c r="I388" s="160"/>
      <c r="J388" s="160"/>
      <c r="K388" s="120"/>
      <c r="L388" s="120"/>
      <c r="O388" s="155"/>
      <c r="P388" s="155"/>
    </row>
    <row r="389" customFormat="false" ht="12.75" hidden="false" customHeight="false" outlineLevel="0" collapsed="false">
      <c r="A389" s="120"/>
      <c r="B389" s="120"/>
      <c r="C389" s="120"/>
      <c r="D389" s="120"/>
      <c r="E389" s="120"/>
      <c r="F389" s="120"/>
      <c r="G389" s="120"/>
      <c r="I389" s="160"/>
      <c r="J389" s="160"/>
      <c r="K389" s="120"/>
      <c r="L389" s="120"/>
      <c r="O389" s="155"/>
      <c r="P389" s="155"/>
    </row>
    <row r="390" customFormat="false" ht="12.75" hidden="false" customHeight="false" outlineLevel="0" collapsed="false">
      <c r="A390" s="120"/>
      <c r="B390" s="120"/>
      <c r="C390" s="120"/>
      <c r="D390" s="120"/>
      <c r="E390" s="120"/>
      <c r="F390" s="120"/>
      <c r="G390" s="120"/>
      <c r="I390" s="160"/>
      <c r="J390" s="120"/>
      <c r="K390" s="120"/>
      <c r="L390" s="120"/>
      <c r="O390" s="155"/>
      <c r="P390" s="155"/>
    </row>
    <row r="391" customFormat="false" ht="12.75" hidden="false" customHeight="false" outlineLevel="0" collapsed="false">
      <c r="A391" s="120"/>
      <c r="B391" s="120"/>
      <c r="C391" s="120"/>
      <c r="D391" s="120"/>
      <c r="E391" s="120"/>
      <c r="F391" s="120"/>
      <c r="G391" s="120"/>
      <c r="I391" s="160"/>
      <c r="J391" s="160"/>
      <c r="K391" s="120"/>
      <c r="L391" s="120"/>
      <c r="O391" s="155"/>
      <c r="P391" s="155"/>
    </row>
    <row r="392" customFormat="false" ht="12.75" hidden="false" customHeight="false" outlineLevel="0" collapsed="false">
      <c r="A392" s="120"/>
      <c r="B392" s="120"/>
      <c r="C392" s="120"/>
      <c r="D392" s="120"/>
      <c r="E392" s="120"/>
      <c r="F392" s="120"/>
      <c r="G392" s="120"/>
      <c r="I392" s="160"/>
      <c r="J392" s="160"/>
      <c r="K392" s="120"/>
      <c r="L392" s="120"/>
      <c r="O392" s="155"/>
      <c r="P392" s="155"/>
    </row>
    <row r="393" customFormat="false" ht="12.75" hidden="false" customHeight="false" outlineLevel="0" collapsed="false">
      <c r="A393" s="120"/>
      <c r="B393" s="120"/>
      <c r="C393" s="120"/>
      <c r="D393" s="120"/>
      <c r="E393" s="120"/>
      <c r="F393" s="120"/>
      <c r="G393" s="120"/>
      <c r="I393" s="160"/>
      <c r="J393" s="160"/>
      <c r="K393" s="120"/>
      <c r="L393" s="120"/>
      <c r="O393" s="155"/>
      <c r="P393" s="155"/>
    </row>
    <row r="394" customFormat="false" ht="12.75" hidden="false" customHeight="false" outlineLevel="0" collapsed="false">
      <c r="A394" s="120"/>
      <c r="B394" s="120"/>
      <c r="C394" s="120"/>
      <c r="D394" s="120"/>
      <c r="E394" s="120"/>
      <c r="F394" s="120"/>
      <c r="G394" s="120"/>
      <c r="I394" s="160"/>
      <c r="J394" s="160"/>
      <c r="K394" s="120"/>
      <c r="L394" s="120"/>
      <c r="O394" s="155"/>
      <c r="P394" s="155"/>
    </row>
    <row r="395" customFormat="false" ht="12.75" hidden="false" customHeight="false" outlineLevel="0" collapsed="false">
      <c r="A395" s="120"/>
      <c r="B395" s="120"/>
      <c r="C395" s="120"/>
      <c r="D395" s="120"/>
      <c r="E395" s="120"/>
      <c r="F395" s="120"/>
      <c r="G395" s="120"/>
      <c r="I395" s="160"/>
      <c r="J395" s="160"/>
      <c r="K395" s="120"/>
      <c r="L395" s="120"/>
      <c r="O395" s="155"/>
      <c r="P395" s="155"/>
    </row>
    <row r="396" customFormat="false" ht="12.75" hidden="false" customHeight="false" outlineLevel="0" collapsed="false">
      <c r="A396" s="120"/>
      <c r="B396" s="120"/>
      <c r="C396" s="120"/>
      <c r="D396" s="120"/>
      <c r="E396" s="120"/>
      <c r="F396" s="120"/>
      <c r="G396" s="120"/>
      <c r="I396" s="160"/>
      <c r="J396" s="160"/>
      <c r="K396" s="120"/>
      <c r="L396" s="120"/>
      <c r="O396" s="155"/>
      <c r="P396" s="155"/>
    </row>
    <row r="397" customFormat="false" ht="12.75" hidden="false" customHeight="false" outlineLevel="0" collapsed="false">
      <c r="A397" s="120"/>
      <c r="B397" s="120"/>
      <c r="C397" s="120"/>
      <c r="D397" s="120"/>
      <c r="E397" s="120"/>
      <c r="F397" s="120"/>
      <c r="G397" s="120"/>
      <c r="I397" s="160"/>
      <c r="J397" s="160"/>
      <c r="K397" s="120"/>
      <c r="L397" s="120"/>
      <c r="O397" s="155"/>
      <c r="P397" s="155"/>
    </row>
    <row r="398" customFormat="false" ht="12.75" hidden="false" customHeight="false" outlineLevel="0" collapsed="false">
      <c r="A398" s="120"/>
      <c r="B398" s="120"/>
      <c r="C398" s="120"/>
      <c r="D398" s="120"/>
      <c r="E398" s="120"/>
      <c r="F398" s="120"/>
      <c r="G398" s="120"/>
      <c r="I398" s="160"/>
      <c r="J398" s="160"/>
      <c r="K398" s="120"/>
      <c r="L398" s="120"/>
      <c r="O398" s="155"/>
      <c r="P398" s="155"/>
    </row>
    <row r="399" customFormat="false" ht="12.75" hidden="false" customHeight="false" outlineLevel="0" collapsed="false">
      <c r="A399" s="120"/>
      <c r="B399" s="120"/>
      <c r="C399" s="120"/>
      <c r="D399" s="120"/>
      <c r="E399" s="120"/>
      <c r="F399" s="120"/>
      <c r="G399" s="120"/>
      <c r="I399" s="160"/>
      <c r="J399" s="160"/>
      <c r="K399" s="120"/>
      <c r="L399" s="120"/>
      <c r="O399" s="155"/>
      <c r="P399" s="155"/>
    </row>
    <row r="400" customFormat="false" ht="12.75" hidden="false" customHeight="false" outlineLevel="0" collapsed="false">
      <c r="A400" s="120"/>
      <c r="B400" s="120"/>
      <c r="C400" s="120"/>
      <c r="D400" s="120"/>
      <c r="E400" s="120"/>
      <c r="F400" s="120"/>
      <c r="G400" s="120"/>
      <c r="I400" s="160"/>
      <c r="J400" s="160"/>
      <c r="K400" s="120"/>
      <c r="L400" s="120"/>
      <c r="O400" s="155"/>
      <c r="P400" s="155"/>
    </row>
    <row r="401" customFormat="false" ht="12.75" hidden="false" customHeight="false" outlineLevel="0" collapsed="false">
      <c r="A401" s="120"/>
      <c r="B401" s="120"/>
      <c r="C401" s="120"/>
      <c r="D401" s="120"/>
      <c r="E401" s="120"/>
      <c r="F401" s="120"/>
      <c r="G401" s="120"/>
      <c r="I401" s="160"/>
      <c r="J401" s="160"/>
      <c r="K401" s="120"/>
      <c r="L401" s="120"/>
      <c r="O401" s="155"/>
      <c r="P401" s="155"/>
    </row>
    <row r="402" customFormat="false" ht="12.75" hidden="false" customHeight="false" outlineLevel="0" collapsed="false">
      <c r="A402" s="120"/>
      <c r="B402" s="120"/>
      <c r="C402" s="120"/>
      <c r="D402" s="120"/>
      <c r="E402" s="120"/>
      <c r="F402" s="120"/>
      <c r="G402" s="120"/>
      <c r="I402" s="160"/>
      <c r="J402" s="160"/>
      <c r="K402" s="120"/>
      <c r="L402" s="120"/>
      <c r="O402" s="155"/>
      <c r="P402" s="155"/>
    </row>
    <row r="403" customFormat="false" ht="12.75" hidden="false" customHeight="false" outlineLevel="0" collapsed="false">
      <c r="A403" s="120"/>
      <c r="B403" s="120"/>
      <c r="C403" s="120"/>
      <c r="D403" s="120"/>
      <c r="E403" s="120"/>
      <c r="F403" s="120"/>
      <c r="G403" s="120"/>
      <c r="I403" s="160"/>
      <c r="J403" s="160"/>
      <c r="K403" s="120"/>
      <c r="L403" s="120"/>
      <c r="O403" s="155"/>
      <c r="P403" s="155"/>
    </row>
    <row r="404" customFormat="false" ht="12.75" hidden="false" customHeight="false" outlineLevel="0" collapsed="false">
      <c r="A404" s="120"/>
      <c r="B404" s="120"/>
      <c r="C404" s="120"/>
      <c r="D404" s="120"/>
      <c r="E404" s="120"/>
      <c r="F404" s="120"/>
      <c r="G404" s="120"/>
      <c r="I404" s="160"/>
      <c r="J404" s="160"/>
      <c r="K404" s="120"/>
      <c r="L404" s="120"/>
      <c r="O404" s="155"/>
      <c r="P404" s="155"/>
    </row>
    <row r="405" customFormat="false" ht="12.75" hidden="false" customHeight="false" outlineLevel="0" collapsed="false">
      <c r="A405" s="120"/>
      <c r="B405" s="120"/>
      <c r="C405" s="120"/>
      <c r="D405" s="120"/>
      <c r="E405" s="120"/>
      <c r="F405" s="120"/>
      <c r="G405" s="120"/>
      <c r="I405" s="160"/>
      <c r="J405" s="160"/>
      <c r="K405" s="120"/>
      <c r="L405" s="120"/>
      <c r="O405" s="155"/>
      <c r="P405" s="155"/>
    </row>
    <row r="406" customFormat="false" ht="12.75" hidden="false" customHeight="false" outlineLevel="0" collapsed="false">
      <c r="A406" s="120"/>
      <c r="B406" s="120"/>
      <c r="C406" s="120"/>
      <c r="D406" s="120"/>
      <c r="E406" s="120"/>
      <c r="F406" s="120"/>
      <c r="G406" s="120"/>
      <c r="I406" s="160"/>
      <c r="J406" s="160"/>
      <c r="K406" s="120"/>
      <c r="L406" s="120"/>
      <c r="O406" s="155"/>
      <c r="P406" s="155"/>
    </row>
    <row r="407" customFormat="false" ht="12.75" hidden="false" customHeight="false" outlineLevel="0" collapsed="false">
      <c r="A407" s="120"/>
      <c r="B407" s="120"/>
      <c r="C407" s="120"/>
      <c r="D407" s="120"/>
      <c r="E407" s="120"/>
      <c r="F407" s="120"/>
      <c r="G407" s="120"/>
      <c r="I407" s="160"/>
      <c r="J407" s="160"/>
      <c r="K407" s="120"/>
      <c r="L407" s="120"/>
      <c r="O407" s="155"/>
      <c r="P407" s="155"/>
    </row>
    <row r="408" customFormat="false" ht="12.75" hidden="false" customHeight="false" outlineLevel="0" collapsed="false">
      <c r="A408" s="120"/>
      <c r="B408" s="120"/>
      <c r="C408" s="120"/>
      <c r="D408" s="120"/>
      <c r="E408" s="120"/>
      <c r="F408" s="120"/>
      <c r="G408" s="120"/>
      <c r="I408" s="160"/>
      <c r="J408" s="160"/>
      <c r="K408" s="120"/>
      <c r="L408" s="120"/>
      <c r="O408" s="155"/>
      <c r="P408" s="155"/>
    </row>
    <row r="409" customFormat="false" ht="12.75" hidden="false" customHeight="false" outlineLevel="0" collapsed="false">
      <c r="A409" s="120"/>
      <c r="B409" s="120"/>
      <c r="C409" s="120"/>
      <c r="D409" s="120"/>
      <c r="E409" s="120"/>
      <c r="F409" s="120"/>
      <c r="G409" s="120"/>
      <c r="I409" s="160"/>
      <c r="J409" s="160"/>
      <c r="K409" s="120"/>
      <c r="L409" s="120"/>
      <c r="O409" s="155"/>
      <c r="P409" s="155"/>
    </row>
    <row r="410" customFormat="false" ht="12.75" hidden="false" customHeight="false" outlineLevel="0" collapsed="false">
      <c r="A410" s="120"/>
      <c r="B410" s="120"/>
      <c r="C410" s="120"/>
      <c r="D410" s="120"/>
      <c r="E410" s="120"/>
      <c r="F410" s="120"/>
      <c r="G410" s="120"/>
      <c r="I410" s="160"/>
      <c r="J410" s="160"/>
      <c r="K410" s="120"/>
      <c r="L410" s="120"/>
      <c r="O410" s="155"/>
      <c r="P410" s="155"/>
    </row>
    <row r="411" customFormat="false" ht="12.75" hidden="false" customHeight="false" outlineLevel="0" collapsed="false">
      <c r="A411" s="120"/>
      <c r="B411" s="120"/>
      <c r="C411" s="120"/>
      <c r="D411" s="120"/>
      <c r="E411" s="120"/>
      <c r="F411" s="120"/>
      <c r="G411" s="120"/>
      <c r="I411" s="160"/>
      <c r="J411" s="160"/>
      <c r="K411" s="120"/>
      <c r="L411" s="120"/>
      <c r="O411" s="155"/>
      <c r="P411" s="155"/>
    </row>
    <row r="412" customFormat="false" ht="12.75" hidden="false" customHeight="false" outlineLevel="0" collapsed="false">
      <c r="A412" s="120"/>
      <c r="B412" s="120"/>
      <c r="C412" s="120"/>
      <c r="D412" s="120"/>
      <c r="E412" s="120"/>
      <c r="F412" s="120"/>
      <c r="G412" s="120"/>
      <c r="I412" s="160"/>
      <c r="J412" s="160"/>
      <c r="K412" s="120"/>
      <c r="L412" s="120"/>
      <c r="O412" s="155"/>
      <c r="P412" s="155"/>
    </row>
    <row r="413" customFormat="false" ht="12.75" hidden="false" customHeight="false" outlineLevel="0" collapsed="false">
      <c r="A413" s="120"/>
      <c r="B413" s="120"/>
      <c r="C413" s="120"/>
      <c r="D413" s="120"/>
      <c r="E413" s="120"/>
      <c r="F413" s="120"/>
      <c r="G413" s="120"/>
      <c r="I413" s="160"/>
      <c r="J413" s="160"/>
      <c r="K413" s="120"/>
      <c r="L413" s="120"/>
      <c r="O413" s="155"/>
      <c r="P413" s="155"/>
    </row>
    <row r="414" customFormat="false" ht="12.75" hidden="false" customHeight="false" outlineLevel="0" collapsed="false">
      <c r="A414" s="120"/>
      <c r="B414" s="120"/>
      <c r="C414" s="120"/>
      <c r="D414" s="120"/>
      <c r="E414" s="120"/>
      <c r="F414" s="120"/>
      <c r="G414" s="120"/>
      <c r="I414" s="160"/>
      <c r="J414" s="160"/>
      <c r="K414" s="120"/>
      <c r="L414" s="120"/>
      <c r="O414" s="155"/>
      <c r="P414" s="155"/>
    </row>
    <row r="415" customFormat="false" ht="12.75" hidden="false" customHeight="false" outlineLevel="0" collapsed="false">
      <c r="A415" s="120"/>
      <c r="B415" s="120"/>
      <c r="C415" s="120"/>
      <c r="D415" s="120"/>
      <c r="E415" s="120"/>
      <c r="F415" s="120"/>
      <c r="G415" s="120"/>
      <c r="I415" s="160"/>
      <c r="J415" s="160"/>
      <c r="K415" s="120"/>
      <c r="L415" s="120"/>
      <c r="O415" s="155"/>
      <c r="P415" s="155"/>
    </row>
    <row r="416" customFormat="false" ht="12.75" hidden="false" customHeight="false" outlineLevel="0" collapsed="false">
      <c r="A416" s="120"/>
      <c r="B416" s="120"/>
      <c r="C416" s="120"/>
      <c r="D416" s="120"/>
      <c r="E416" s="120"/>
      <c r="F416" s="120"/>
      <c r="G416" s="120"/>
      <c r="I416" s="160"/>
      <c r="J416" s="160"/>
      <c r="K416" s="120"/>
      <c r="L416" s="120"/>
      <c r="O416" s="155"/>
      <c r="P416" s="155"/>
    </row>
    <row r="417" customFormat="false" ht="12.75" hidden="false" customHeight="false" outlineLevel="0" collapsed="false">
      <c r="A417" s="120"/>
      <c r="B417" s="120"/>
      <c r="C417" s="120"/>
      <c r="D417" s="120"/>
      <c r="E417" s="120"/>
      <c r="F417" s="120"/>
      <c r="G417" s="120"/>
      <c r="I417" s="160"/>
      <c r="J417" s="160"/>
      <c r="K417" s="120"/>
      <c r="L417" s="120"/>
      <c r="O417" s="155"/>
      <c r="P417" s="155"/>
    </row>
    <row r="418" customFormat="false" ht="12.75" hidden="false" customHeight="false" outlineLevel="0" collapsed="false">
      <c r="A418" s="120"/>
      <c r="B418" s="120"/>
      <c r="C418" s="120"/>
      <c r="D418" s="120"/>
      <c r="E418" s="120"/>
      <c r="F418" s="120"/>
      <c r="G418" s="120"/>
      <c r="I418" s="160"/>
      <c r="J418" s="160"/>
      <c r="K418" s="120"/>
      <c r="L418" s="120"/>
      <c r="O418" s="155"/>
      <c r="P418" s="155"/>
    </row>
    <row r="419" customFormat="false" ht="12.75" hidden="false" customHeight="false" outlineLevel="0" collapsed="false">
      <c r="A419" s="120"/>
      <c r="B419" s="120"/>
      <c r="C419" s="120"/>
      <c r="D419" s="120"/>
      <c r="E419" s="120"/>
      <c r="F419" s="120"/>
      <c r="G419" s="120"/>
      <c r="I419" s="160"/>
      <c r="J419" s="160"/>
      <c r="K419" s="120"/>
      <c r="L419" s="120"/>
      <c r="O419" s="155"/>
      <c r="P419" s="155"/>
    </row>
    <row r="420" customFormat="false" ht="12.75" hidden="false" customHeight="false" outlineLevel="0" collapsed="false">
      <c r="A420" s="120"/>
      <c r="B420" s="120"/>
      <c r="C420" s="120"/>
      <c r="D420" s="120"/>
      <c r="E420" s="120"/>
      <c r="F420" s="120"/>
      <c r="G420" s="120"/>
      <c r="I420" s="160"/>
      <c r="J420" s="160"/>
      <c r="K420" s="120"/>
      <c r="L420" s="120"/>
      <c r="O420" s="155"/>
      <c r="P420" s="155"/>
    </row>
    <row r="421" customFormat="false" ht="12.75" hidden="false" customHeight="false" outlineLevel="0" collapsed="false">
      <c r="A421" s="120"/>
      <c r="B421" s="120"/>
      <c r="C421" s="120"/>
      <c r="D421" s="120"/>
      <c r="E421" s="120"/>
      <c r="F421" s="120"/>
      <c r="G421" s="120"/>
      <c r="I421" s="160"/>
      <c r="J421" s="160"/>
      <c r="K421" s="120"/>
      <c r="L421" s="120"/>
      <c r="O421" s="155"/>
      <c r="P421" s="155"/>
    </row>
    <row r="422" customFormat="false" ht="12.75" hidden="false" customHeight="false" outlineLevel="0" collapsed="false">
      <c r="A422" s="120"/>
      <c r="B422" s="120"/>
      <c r="C422" s="120"/>
      <c r="D422" s="120"/>
      <c r="E422" s="120"/>
      <c r="F422" s="120"/>
      <c r="G422" s="120"/>
      <c r="I422" s="160"/>
      <c r="J422" s="160"/>
      <c r="K422" s="120"/>
      <c r="L422" s="120"/>
      <c r="O422" s="155"/>
      <c r="P422" s="155"/>
    </row>
    <row r="423" customFormat="false" ht="12.75" hidden="false" customHeight="false" outlineLevel="0" collapsed="false">
      <c r="A423" s="120"/>
      <c r="B423" s="120"/>
      <c r="C423" s="120"/>
      <c r="D423" s="120"/>
      <c r="E423" s="120"/>
      <c r="F423" s="120"/>
      <c r="G423" s="120"/>
      <c r="I423" s="160"/>
      <c r="J423" s="160"/>
      <c r="K423" s="120"/>
      <c r="L423" s="120"/>
      <c r="O423" s="155"/>
      <c r="P423" s="155"/>
    </row>
    <row r="424" customFormat="false" ht="12.75" hidden="false" customHeight="false" outlineLevel="0" collapsed="false">
      <c r="A424" s="120"/>
      <c r="B424" s="120"/>
      <c r="C424" s="120"/>
      <c r="D424" s="120"/>
      <c r="E424" s="120"/>
      <c r="F424" s="120"/>
      <c r="G424" s="120"/>
      <c r="I424" s="160"/>
      <c r="J424" s="160"/>
      <c r="K424" s="120"/>
      <c r="L424" s="120"/>
      <c r="O424" s="155"/>
      <c r="P424" s="155"/>
    </row>
    <row r="425" customFormat="false" ht="12.75" hidden="false" customHeight="false" outlineLevel="0" collapsed="false">
      <c r="A425" s="120"/>
      <c r="B425" s="120"/>
      <c r="C425" s="120"/>
      <c r="D425" s="120"/>
      <c r="E425" s="120"/>
      <c r="F425" s="120"/>
      <c r="G425" s="120"/>
      <c r="I425" s="160"/>
      <c r="J425" s="160"/>
      <c r="K425" s="120"/>
      <c r="L425" s="120"/>
      <c r="O425" s="155"/>
      <c r="P425" s="155"/>
    </row>
    <row r="426" customFormat="false" ht="12.75" hidden="false" customHeight="false" outlineLevel="0" collapsed="false">
      <c r="A426" s="120"/>
      <c r="B426" s="120"/>
      <c r="C426" s="120"/>
      <c r="D426" s="120"/>
      <c r="E426" s="120"/>
      <c r="F426" s="120"/>
      <c r="G426" s="120"/>
      <c r="I426" s="160"/>
      <c r="J426" s="160"/>
      <c r="K426" s="120"/>
      <c r="L426" s="120"/>
      <c r="O426" s="155"/>
      <c r="P426" s="155"/>
    </row>
    <row r="427" customFormat="false" ht="12.75" hidden="false" customHeight="false" outlineLevel="0" collapsed="false">
      <c r="A427" s="120"/>
      <c r="B427" s="120"/>
      <c r="C427" s="120"/>
      <c r="D427" s="120"/>
      <c r="E427" s="120"/>
      <c r="F427" s="120"/>
      <c r="G427" s="120"/>
      <c r="I427" s="160"/>
      <c r="J427" s="160"/>
      <c r="K427" s="120"/>
      <c r="L427" s="120"/>
      <c r="O427" s="155"/>
      <c r="P427" s="155"/>
    </row>
    <row r="428" customFormat="false" ht="12.75" hidden="false" customHeight="false" outlineLevel="0" collapsed="false">
      <c r="A428" s="120"/>
      <c r="B428" s="120"/>
      <c r="C428" s="120"/>
      <c r="D428" s="120"/>
      <c r="E428" s="120"/>
      <c r="F428" s="120"/>
      <c r="G428" s="120"/>
      <c r="I428" s="160"/>
      <c r="J428" s="160"/>
      <c r="K428" s="120"/>
      <c r="L428" s="120"/>
      <c r="O428" s="155"/>
      <c r="P428" s="155"/>
    </row>
    <row r="429" customFormat="false" ht="12.75" hidden="false" customHeight="false" outlineLevel="0" collapsed="false">
      <c r="A429" s="120"/>
      <c r="B429" s="120"/>
      <c r="C429" s="120"/>
      <c r="D429" s="120"/>
      <c r="E429" s="120"/>
      <c r="F429" s="120"/>
      <c r="G429" s="120"/>
      <c r="I429" s="160"/>
      <c r="J429" s="160"/>
      <c r="K429" s="120"/>
      <c r="L429" s="120"/>
      <c r="O429" s="155"/>
      <c r="P429" s="155"/>
    </row>
    <row r="430" customFormat="false" ht="12.75" hidden="false" customHeight="false" outlineLevel="0" collapsed="false">
      <c r="A430" s="120"/>
      <c r="B430" s="120"/>
      <c r="C430" s="120"/>
      <c r="D430" s="120"/>
      <c r="E430" s="120"/>
      <c r="F430" s="120"/>
      <c r="G430" s="120"/>
      <c r="I430" s="160"/>
      <c r="J430" s="160"/>
      <c r="K430" s="120"/>
      <c r="L430" s="120"/>
      <c r="O430" s="155"/>
      <c r="P430" s="155"/>
    </row>
    <row r="431" customFormat="false" ht="12.75" hidden="false" customHeight="false" outlineLevel="0" collapsed="false">
      <c r="A431" s="120"/>
      <c r="B431" s="120"/>
      <c r="C431" s="120"/>
      <c r="D431" s="120"/>
      <c r="E431" s="120"/>
      <c r="F431" s="120"/>
      <c r="G431" s="120"/>
      <c r="I431" s="160"/>
      <c r="J431" s="160"/>
      <c r="K431" s="120"/>
      <c r="L431" s="120"/>
      <c r="O431" s="155"/>
      <c r="P431" s="155"/>
    </row>
    <row r="432" customFormat="false" ht="12.75" hidden="false" customHeight="false" outlineLevel="0" collapsed="false">
      <c r="A432" s="120"/>
      <c r="B432" s="120"/>
      <c r="C432" s="120"/>
      <c r="D432" s="120"/>
      <c r="E432" s="120"/>
      <c r="F432" s="120"/>
      <c r="G432" s="120"/>
      <c r="I432" s="160"/>
      <c r="J432" s="160"/>
      <c r="K432" s="120"/>
      <c r="L432" s="120"/>
      <c r="O432" s="155"/>
      <c r="P432" s="155"/>
    </row>
    <row r="433" customFormat="false" ht="12.75" hidden="false" customHeight="false" outlineLevel="0" collapsed="false">
      <c r="A433" s="120"/>
      <c r="B433" s="120"/>
      <c r="C433" s="120"/>
      <c r="D433" s="120"/>
      <c r="E433" s="120"/>
      <c r="F433" s="120"/>
      <c r="G433" s="120"/>
      <c r="I433" s="160"/>
      <c r="J433" s="160"/>
      <c r="K433" s="120"/>
      <c r="L433" s="120"/>
      <c r="O433" s="155"/>
      <c r="P433" s="155"/>
    </row>
    <row r="434" customFormat="false" ht="12.75" hidden="false" customHeight="false" outlineLevel="0" collapsed="false">
      <c r="A434" s="120"/>
      <c r="B434" s="120"/>
      <c r="C434" s="120"/>
      <c r="D434" s="120"/>
      <c r="E434" s="120"/>
      <c r="F434" s="120"/>
      <c r="G434" s="120"/>
      <c r="I434" s="160"/>
      <c r="J434" s="160"/>
      <c r="K434" s="120"/>
      <c r="L434" s="120"/>
      <c r="O434" s="155"/>
      <c r="P434" s="155"/>
    </row>
    <row r="435" customFormat="false" ht="12.75" hidden="false" customHeight="false" outlineLevel="0" collapsed="false">
      <c r="A435" s="120"/>
      <c r="B435" s="120"/>
      <c r="C435" s="120"/>
      <c r="D435" s="120"/>
      <c r="E435" s="120"/>
      <c r="F435" s="120"/>
      <c r="G435" s="120"/>
      <c r="I435" s="160"/>
      <c r="J435" s="160"/>
      <c r="K435" s="120"/>
      <c r="L435" s="120"/>
      <c r="O435" s="155"/>
      <c r="P435" s="155"/>
    </row>
    <row r="436" customFormat="false" ht="12.75" hidden="false" customHeight="false" outlineLevel="0" collapsed="false">
      <c r="A436" s="120"/>
      <c r="B436" s="120"/>
      <c r="C436" s="120"/>
      <c r="D436" s="120"/>
      <c r="E436" s="120"/>
      <c r="F436" s="120"/>
      <c r="G436" s="120"/>
      <c r="I436" s="160"/>
      <c r="J436" s="160"/>
      <c r="K436" s="120"/>
      <c r="L436" s="120"/>
      <c r="O436" s="155"/>
      <c r="P436" s="155"/>
    </row>
    <row r="437" customFormat="false" ht="12.75" hidden="false" customHeight="false" outlineLevel="0" collapsed="false">
      <c r="A437" s="120"/>
      <c r="B437" s="120"/>
      <c r="C437" s="120"/>
      <c r="D437" s="120"/>
      <c r="E437" s="120"/>
      <c r="F437" s="120"/>
      <c r="G437" s="120"/>
      <c r="I437" s="160"/>
      <c r="J437" s="160"/>
      <c r="K437" s="120"/>
      <c r="L437" s="120"/>
      <c r="O437" s="155"/>
      <c r="P437" s="155"/>
    </row>
    <row r="438" customFormat="false" ht="12.75" hidden="false" customHeight="false" outlineLevel="0" collapsed="false">
      <c r="A438" s="120"/>
      <c r="B438" s="120"/>
      <c r="C438" s="120"/>
      <c r="D438" s="120"/>
      <c r="E438" s="120"/>
      <c r="F438" s="120"/>
      <c r="G438" s="120"/>
      <c r="I438" s="160"/>
      <c r="J438" s="160"/>
      <c r="K438" s="120"/>
      <c r="L438" s="120"/>
      <c r="O438" s="155"/>
      <c r="P438" s="155"/>
    </row>
    <row r="439" customFormat="false" ht="12.75" hidden="false" customHeight="false" outlineLevel="0" collapsed="false">
      <c r="A439" s="120"/>
      <c r="B439" s="120"/>
      <c r="C439" s="120"/>
      <c r="D439" s="120"/>
      <c r="E439" s="120"/>
      <c r="F439" s="120"/>
      <c r="G439" s="120"/>
      <c r="I439" s="160"/>
      <c r="J439" s="160"/>
      <c r="K439" s="120"/>
      <c r="L439" s="120"/>
      <c r="O439" s="155"/>
      <c r="P439" s="155"/>
    </row>
    <row r="440" customFormat="false" ht="12.75" hidden="false" customHeight="false" outlineLevel="0" collapsed="false">
      <c r="A440" s="120"/>
      <c r="B440" s="120"/>
      <c r="C440" s="120"/>
      <c r="D440" s="120"/>
      <c r="E440" s="120"/>
      <c r="F440" s="120"/>
      <c r="G440" s="120"/>
      <c r="I440" s="160"/>
      <c r="J440" s="160"/>
      <c r="K440" s="120"/>
      <c r="L440" s="120"/>
      <c r="O440" s="155"/>
      <c r="P440" s="155"/>
    </row>
    <row r="441" customFormat="false" ht="12.75" hidden="false" customHeight="false" outlineLevel="0" collapsed="false">
      <c r="A441" s="120"/>
      <c r="B441" s="120"/>
      <c r="C441" s="120"/>
      <c r="D441" s="120"/>
      <c r="E441" s="120"/>
      <c r="F441" s="120"/>
      <c r="G441" s="120"/>
      <c r="I441" s="160"/>
      <c r="J441" s="160"/>
      <c r="K441" s="120"/>
      <c r="L441" s="120"/>
      <c r="O441" s="155"/>
      <c r="P441" s="155"/>
    </row>
    <row r="442" customFormat="false" ht="12.75" hidden="false" customHeight="false" outlineLevel="0" collapsed="false">
      <c r="A442" s="120"/>
      <c r="B442" s="120"/>
      <c r="C442" s="120"/>
      <c r="D442" s="120"/>
      <c r="E442" s="120"/>
      <c r="F442" s="120"/>
      <c r="G442" s="120"/>
      <c r="I442" s="160"/>
      <c r="J442" s="160"/>
      <c r="K442" s="120"/>
      <c r="L442" s="120"/>
      <c r="O442" s="155"/>
      <c r="P442" s="155"/>
    </row>
    <row r="443" customFormat="false" ht="12.75" hidden="false" customHeight="false" outlineLevel="0" collapsed="false">
      <c r="A443" s="120"/>
      <c r="B443" s="120"/>
      <c r="C443" s="120"/>
      <c r="D443" s="120"/>
      <c r="E443" s="120"/>
      <c r="F443" s="120"/>
      <c r="G443" s="120"/>
      <c r="I443" s="160"/>
      <c r="J443" s="160"/>
      <c r="K443" s="120"/>
      <c r="L443" s="120"/>
      <c r="O443" s="155"/>
      <c r="P443" s="155"/>
    </row>
    <row r="444" customFormat="false" ht="12.75" hidden="false" customHeight="false" outlineLevel="0" collapsed="false">
      <c r="A444" s="120"/>
      <c r="B444" s="120"/>
      <c r="C444" s="120"/>
      <c r="D444" s="120"/>
      <c r="E444" s="120"/>
      <c r="F444" s="120"/>
      <c r="G444" s="120"/>
      <c r="I444" s="160"/>
      <c r="J444" s="160"/>
      <c r="K444" s="120"/>
      <c r="L444" s="120"/>
      <c r="O444" s="155"/>
      <c r="P444" s="155"/>
    </row>
    <row r="445" customFormat="false" ht="12.75" hidden="false" customHeight="false" outlineLevel="0" collapsed="false">
      <c r="A445" s="120"/>
      <c r="B445" s="120"/>
      <c r="C445" s="120"/>
      <c r="D445" s="120"/>
      <c r="E445" s="120"/>
      <c r="F445" s="120"/>
      <c r="G445" s="120"/>
      <c r="I445" s="160"/>
      <c r="J445" s="160"/>
      <c r="K445" s="120"/>
      <c r="L445" s="120"/>
      <c r="O445" s="155"/>
      <c r="P445" s="155"/>
    </row>
    <row r="446" customFormat="false" ht="12.75" hidden="false" customHeight="false" outlineLevel="0" collapsed="false">
      <c r="A446" s="120"/>
      <c r="B446" s="120"/>
      <c r="C446" s="120"/>
      <c r="D446" s="120"/>
      <c r="E446" s="120"/>
      <c r="F446" s="120"/>
      <c r="G446" s="120"/>
      <c r="I446" s="160"/>
      <c r="J446" s="160"/>
      <c r="K446" s="120"/>
      <c r="L446" s="120"/>
      <c r="O446" s="155"/>
      <c r="P446" s="155"/>
    </row>
    <row r="447" customFormat="false" ht="12.75" hidden="false" customHeight="false" outlineLevel="0" collapsed="false">
      <c r="A447" s="120"/>
      <c r="B447" s="120"/>
      <c r="C447" s="120"/>
      <c r="D447" s="120"/>
      <c r="E447" s="120"/>
      <c r="F447" s="120"/>
      <c r="G447" s="120"/>
      <c r="I447" s="160"/>
      <c r="J447" s="160"/>
      <c r="K447" s="120"/>
      <c r="L447" s="120"/>
      <c r="O447" s="155"/>
      <c r="P447" s="155"/>
    </row>
    <row r="448" customFormat="false" ht="12.75" hidden="false" customHeight="false" outlineLevel="0" collapsed="false">
      <c r="A448" s="120"/>
      <c r="B448" s="120"/>
      <c r="C448" s="120"/>
      <c r="D448" s="120"/>
      <c r="E448" s="120"/>
      <c r="F448" s="120"/>
      <c r="G448" s="120"/>
      <c r="I448" s="160"/>
      <c r="J448" s="160"/>
      <c r="K448" s="120"/>
      <c r="L448" s="120"/>
      <c r="O448" s="155"/>
      <c r="P448" s="155"/>
    </row>
    <row r="449" customFormat="false" ht="12.75" hidden="false" customHeight="false" outlineLevel="0" collapsed="false">
      <c r="A449" s="120"/>
      <c r="B449" s="120"/>
      <c r="C449" s="120"/>
      <c r="D449" s="120"/>
      <c r="E449" s="120"/>
      <c r="F449" s="120"/>
      <c r="G449" s="120"/>
      <c r="I449" s="160"/>
      <c r="J449" s="160"/>
      <c r="K449" s="120"/>
      <c r="L449" s="120"/>
      <c r="O449" s="155"/>
      <c r="P449" s="155"/>
    </row>
    <row r="450" customFormat="false" ht="12.75" hidden="false" customHeight="false" outlineLevel="0" collapsed="false">
      <c r="A450" s="120"/>
      <c r="B450" s="120"/>
      <c r="C450" s="120"/>
      <c r="D450" s="120"/>
      <c r="E450" s="120"/>
      <c r="F450" s="120"/>
      <c r="G450" s="120"/>
      <c r="I450" s="160"/>
      <c r="J450" s="160"/>
      <c r="K450" s="120"/>
      <c r="L450" s="120"/>
      <c r="O450" s="155"/>
      <c r="P450" s="155"/>
    </row>
    <row r="451" customFormat="false" ht="12.75" hidden="false" customHeight="false" outlineLevel="0" collapsed="false">
      <c r="A451" s="120"/>
      <c r="B451" s="120"/>
      <c r="C451" s="120"/>
      <c r="D451" s="120"/>
      <c r="E451" s="120"/>
      <c r="F451" s="120"/>
      <c r="G451" s="120"/>
      <c r="I451" s="160"/>
      <c r="J451" s="160"/>
      <c r="K451" s="120"/>
      <c r="L451" s="120"/>
      <c r="O451" s="155"/>
      <c r="P451" s="155"/>
    </row>
    <row r="452" customFormat="false" ht="12.75" hidden="false" customHeight="false" outlineLevel="0" collapsed="false">
      <c r="A452" s="120"/>
      <c r="B452" s="120"/>
      <c r="C452" s="120"/>
      <c r="D452" s="120"/>
      <c r="E452" s="120"/>
      <c r="F452" s="120"/>
      <c r="G452" s="120"/>
      <c r="I452" s="160"/>
      <c r="J452" s="160"/>
      <c r="K452" s="120"/>
      <c r="L452" s="120"/>
      <c r="O452" s="155"/>
      <c r="P452" s="155"/>
    </row>
    <row r="453" customFormat="false" ht="12.75" hidden="false" customHeight="false" outlineLevel="0" collapsed="false">
      <c r="A453" s="120"/>
      <c r="B453" s="120"/>
      <c r="C453" s="120"/>
      <c r="D453" s="120"/>
      <c r="E453" s="120"/>
      <c r="F453" s="120"/>
      <c r="G453" s="120"/>
      <c r="I453" s="160"/>
      <c r="J453" s="160"/>
      <c r="K453" s="120"/>
      <c r="L453" s="120"/>
      <c r="O453" s="155"/>
      <c r="P453" s="155"/>
    </row>
    <row r="454" customFormat="false" ht="12.75" hidden="false" customHeight="false" outlineLevel="0" collapsed="false">
      <c r="A454" s="120"/>
      <c r="B454" s="120"/>
      <c r="C454" s="120"/>
      <c r="D454" s="120"/>
      <c r="E454" s="120"/>
      <c r="F454" s="120"/>
      <c r="G454" s="120"/>
      <c r="I454" s="160"/>
      <c r="J454" s="160"/>
      <c r="K454" s="120"/>
      <c r="L454" s="120"/>
      <c r="O454" s="155"/>
      <c r="P454" s="155"/>
    </row>
    <row r="455" customFormat="false" ht="12.75" hidden="false" customHeight="false" outlineLevel="0" collapsed="false">
      <c r="A455" s="120"/>
      <c r="B455" s="120"/>
      <c r="C455" s="120"/>
      <c r="D455" s="120"/>
      <c r="E455" s="120"/>
      <c r="F455" s="120"/>
      <c r="G455" s="120"/>
      <c r="I455" s="160"/>
      <c r="J455" s="160"/>
      <c r="K455" s="120"/>
      <c r="L455" s="120"/>
      <c r="O455" s="155"/>
      <c r="P455" s="155"/>
    </row>
    <row r="456" customFormat="false" ht="12.75" hidden="false" customHeight="false" outlineLevel="0" collapsed="false">
      <c r="A456" s="120"/>
      <c r="B456" s="120"/>
      <c r="C456" s="120"/>
      <c r="D456" s="120"/>
      <c r="E456" s="120"/>
      <c r="F456" s="120"/>
      <c r="G456" s="120"/>
      <c r="I456" s="160"/>
      <c r="J456" s="160"/>
      <c r="K456" s="120"/>
      <c r="L456" s="120"/>
      <c r="O456" s="155"/>
      <c r="P456" s="155"/>
    </row>
    <row r="457" customFormat="false" ht="12.75" hidden="false" customHeight="false" outlineLevel="0" collapsed="false">
      <c r="A457" s="120"/>
      <c r="B457" s="120"/>
      <c r="C457" s="120"/>
      <c r="D457" s="120"/>
      <c r="E457" s="120"/>
      <c r="F457" s="120"/>
      <c r="G457" s="120"/>
      <c r="I457" s="160"/>
      <c r="J457" s="160"/>
      <c r="K457" s="120"/>
      <c r="L457" s="120"/>
      <c r="O457" s="155"/>
      <c r="P457" s="155"/>
    </row>
    <row r="458" customFormat="false" ht="12.75" hidden="false" customHeight="false" outlineLevel="0" collapsed="false">
      <c r="A458" s="120"/>
      <c r="B458" s="120"/>
      <c r="C458" s="120"/>
      <c r="D458" s="120"/>
      <c r="E458" s="120"/>
      <c r="F458" s="120"/>
      <c r="G458" s="120"/>
      <c r="I458" s="160"/>
      <c r="J458" s="160"/>
      <c r="K458" s="120"/>
      <c r="L458" s="120"/>
      <c r="O458" s="155"/>
      <c r="P458" s="155"/>
    </row>
    <row r="459" customFormat="false" ht="12.75" hidden="false" customHeight="false" outlineLevel="0" collapsed="false">
      <c r="A459" s="120"/>
      <c r="B459" s="120"/>
      <c r="C459" s="120"/>
      <c r="D459" s="120"/>
      <c r="E459" s="120"/>
      <c r="F459" s="120"/>
      <c r="G459" s="120"/>
      <c r="I459" s="160"/>
      <c r="J459" s="160"/>
      <c r="K459" s="120"/>
      <c r="L459" s="120"/>
      <c r="O459" s="155"/>
      <c r="P459" s="155"/>
    </row>
    <row r="460" customFormat="false" ht="12.75" hidden="false" customHeight="false" outlineLevel="0" collapsed="false">
      <c r="A460" s="120"/>
      <c r="B460" s="120"/>
      <c r="C460" s="120"/>
      <c r="D460" s="120"/>
      <c r="E460" s="120"/>
      <c r="F460" s="120"/>
      <c r="G460" s="120"/>
      <c r="I460" s="160"/>
      <c r="J460" s="160"/>
      <c r="K460" s="120"/>
      <c r="L460" s="120"/>
      <c r="O460" s="155"/>
      <c r="P460" s="155"/>
    </row>
    <row r="461" customFormat="false" ht="12.75" hidden="false" customHeight="false" outlineLevel="0" collapsed="false">
      <c r="A461" s="120"/>
      <c r="B461" s="120"/>
      <c r="C461" s="120"/>
      <c r="D461" s="120"/>
      <c r="E461" s="120"/>
      <c r="F461" s="120"/>
      <c r="G461" s="120"/>
      <c r="I461" s="160"/>
      <c r="J461" s="160"/>
      <c r="K461" s="120"/>
      <c r="L461" s="120"/>
      <c r="O461" s="155"/>
      <c r="P461" s="155"/>
    </row>
    <row r="462" customFormat="false" ht="12.75" hidden="false" customHeight="false" outlineLevel="0" collapsed="false">
      <c r="A462" s="120"/>
      <c r="B462" s="120"/>
      <c r="C462" s="120"/>
      <c r="D462" s="120"/>
      <c r="E462" s="120"/>
      <c r="F462" s="120"/>
      <c r="G462" s="120"/>
      <c r="I462" s="160"/>
      <c r="J462" s="160"/>
      <c r="K462" s="120"/>
      <c r="L462" s="120"/>
      <c r="O462" s="155"/>
      <c r="P462" s="155"/>
    </row>
    <row r="463" customFormat="false" ht="12.75" hidden="false" customHeight="false" outlineLevel="0" collapsed="false">
      <c r="A463" s="120"/>
      <c r="B463" s="120"/>
      <c r="C463" s="120"/>
      <c r="D463" s="120"/>
      <c r="E463" s="120"/>
      <c r="F463" s="120"/>
      <c r="G463" s="120"/>
      <c r="I463" s="160"/>
      <c r="J463" s="160"/>
      <c r="K463" s="120"/>
      <c r="L463" s="120"/>
      <c r="O463" s="155"/>
      <c r="P463" s="155"/>
    </row>
    <row r="464" customFormat="false" ht="12.75" hidden="false" customHeight="false" outlineLevel="0" collapsed="false">
      <c r="A464" s="120"/>
      <c r="B464" s="120"/>
      <c r="C464" s="120"/>
      <c r="D464" s="120"/>
      <c r="E464" s="120"/>
      <c r="F464" s="120"/>
      <c r="G464" s="120"/>
      <c r="I464" s="160"/>
      <c r="J464" s="160"/>
      <c r="K464" s="120"/>
      <c r="L464" s="120"/>
      <c r="O464" s="155"/>
      <c r="P464" s="155"/>
    </row>
    <row r="465" customFormat="false" ht="12.75" hidden="false" customHeight="false" outlineLevel="0" collapsed="false">
      <c r="A465" s="120"/>
      <c r="B465" s="120"/>
      <c r="C465" s="120"/>
      <c r="D465" s="120"/>
      <c r="E465" s="120"/>
      <c r="F465" s="120"/>
      <c r="G465" s="120"/>
      <c r="I465" s="160"/>
      <c r="J465" s="160"/>
      <c r="K465" s="120"/>
      <c r="L465" s="120"/>
      <c r="O465" s="155"/>
      <c r="P465" s="155"/>
    </row>
    <row r="466" customFormat="false" ht="12.75" hidden="false" customHeight="false" outlineLevel="0" collapsed="false">
      <c r="A466" s="120"/>
      <c r="B466" s="120"/>
      <c r="C466" s="120"/>
      <c r="D466" s="120"/>
      <c r="E466" s="120"/>
      <c r="F466" s="120"/>
      <c r="G466" s="120"/>
      <c r="I466" s="160"/>
      <c r="J466" s="160"/>
      <c r="K466" s="120"/>
      <c r="L466" s="120"/>
      <c r="O466" s="155"/>
      <c r="P466" s="155"/>
    </row>
    <row r="467" customFormat="false" ht="12.75" hidden="false" customHeight="false" outlineLevel="0" collapsed="false">
      <c r="A467" s="120"/>
      <c r="B467" s="120"/>
      <c r="C467" s="120"/>
      <c r="D467" s="120"/>
      <c r="E467" s="120"/>
      <c r="F467" s="120"/>
      <c r="G467" s="120"/>
      <c r="I467" s="160"/>
      <c r="J467" s="160"/>
      <c r="K467" s="120"/>
      <c r="L467" s="120"/>
      <c r="O467" s="155"/>
      <c r="P467" s="155"/>
    </row>
    <row r="468" customFormat="false" ht="12.75" hidden="false" customHeight="false" outlineLevel="0" collapsed="false">
      <c r="A468" s="120"/>
      <c r="B468" s="120"/>
      <c r="C468" s="120"/>
      <c r="D468" s="120"/>
      <c r="E468" s="120"/>
      <c r="F468" s="120"/>
      <c r="G468" s="120"/>
      <c r="I468" s="160"/>
      <c r="J468" s="160"/>
      <c r="K468" s="120"/>
      <c r="L468" s="120"/>
      <c r="O468" s="155"/>
      <c r="P468" s="155"/>
    </row>
    <row r="469" customFormat="false" ht="12.75" hidden="false" customHeight="false" outlineLevel="0" collapsed="false">
      <c r="A469" s="120"/>
      <c r="B469" s="120"/>
      <c r="C469" s="120"/>
      <c r="D469" s="120"/>
      <c r="E469" s="120"/>
      <c r="F469" s="120"/>
      <c r="G469" s="120"/>
      <c r="I469" s="160"/>
      <c r="J469" s="160"/>
      <c r="K469" s="120"/>
      <c r="L469" s="120"/>
      <c r="O469" s="155"/>
      <c r="P469" s="155"/>
    </row>
    <row r="470" customFormat="false" ht="12.75" hidden="false" customHeight="false" outlineLevel="0" collapsed="false">
      <c r="A470" s="120"/>
      <c r="B470" s="120"/>
      <c r="C470" s="120"/>
      <c r="D470" s="120"/>
      <c r="E470" s="120"/>
      <c r="F470" s="120"/>
      <c r="G470" s="120"/>
      <c r="I470" s="160"/>
      <c r="J470" s="160"/>
      <c r="K470" s="120"/>
      <c r="L470" s="120"/>
      <c r="O470" s="155"/>
      <c r="P470" s="155"/>
    </row>
    <row r="471" customFormat="false" ht="12.75" hidden="false" customHeight="false" outlineLevel="0" collapsed="false">
      <c r="A471" s="120"/>
      <c r="B471" s="120"/>
      <c r="C471" s="120"/>
      <c r="D471" s="120"/>
      <c r="E471" s="120"/>
      <c r="F471" s="120"/>
      <c r="G471" s="120"/>
      <c r="I471" s="160"/>
      <c r="J471" s="160"/>
      <c r="K471" s="120"/>
      <c r="L471" s="120"/>
      <c r="O471" s="155"/>
      <c r="P471" s="155"/>
    </row>
    <row r="472" customFormat="false" ht="12.75" hidden="false" customHeight="false" outlineLevel="0" collapsed="false">
      <c r="A472" s="120"/>
      <c r="B472" s="120"/>
      <c r="C472" s="120"/>
      <c r="D472" s="120"/>
      <c r="E472" s="120"/>
      <c r="F472" s="120"/>
      <c r="G472" s="120"/>
      <c r="I472" s="160"/>
      <c r="J472" s="160"/>
      <c r="K472" s="120"/>
      <c r="L472" s="120"/>
      <c r="O472" s="155"/>
      <c r="P472" s="155"/>
    </row>
    <row r="473" customFormat="false" ht="12.75" hidden="false" customHeight="false" outlineLevel="0" collapsed="false">
      <c r="A473" s="120"/>
      <c r="B473" s="120"/>
      <c r="C473" s="120"/>
      <c r="D473" s="120"/>
      <c r="E473" s="120"/>
      <c r="F473" s="120"/>
      <c r="G473" s="120"/>
      <c r="I473" s="160"/>
      <c r="J473" s="160"/>
      <c r="K473" s="120"/>
      <c r="L473" s="120"/>
      <c r="O473" s="155"/>
      <c r="P473" s="155"/>
    </row>
    <row r="474" customFormat="false" ht="12.75" hidden="false" customHeight="false" outlineLevel="0" collapsed="false">
      <c r="A474" s="120"/>
      <c r="B474" s="120"/>
      <c r="C474" s="120"/>
      <c r="D474" s="120"/>
      <c r="E474" s="120"/>
      <c r="F474" s="120"/>
      <c r="G474" s="120"/>
      <c r="I474" s="160"/>
      <c r="J474" s="160"/>
      <c r="K474" s="120"/>
      <c r="L474" s="120"/>
      <c r="O474" s="155"/>
      <c r="P474" s="155"/>
    </row>
    <row r="475" customFormat="false" ht="12.75" hidden="false" customHeight="false" outlineLevel="0" collapsed="false">
      <c r="A475" s="120"/>
      <c r="B475" s="120"/>
      <c r="C475" s="120"/>
      <c r="D475" s="120"/>
      <c r="E475" s="120"/>
      <c r="F475" s="120"/>
      <c r="G475" s="120"/>
      <c r="I475" s="160"/>
      <c r="J475" s="160"/>
      <c r="K475" s="120"/>
      <c r="L475" s="120"/>
      <c r="O475" s="155"/>
      <c r="P475" s="155"/>
    </row>
    <row r="476" customFormat="false" ht="12.75" hidden="false" customHeight="false" outlineLevel="0" collapsed="false">
      <c r="A476" s="120"/>
      <c r="B476" s="120"/>
      <c r="C476" s="120"/>
      <c r="D476" s="120"/>
      <c r="E476" s="120"/>
      <c r="F476" s="120"/>
      <c r="G476" s="120"/>
      <c r="I476" s="160"/>
      <c r="J476" s="160"/>
      <c r="K476" s="120"/>
      <c r="L476" s="120"/>
      <c r="O476" s="155"/>
      <c r="P476" s="155"/>
    </row>
    <row r="477" customFormat="false" ht="12.75" hidden="false" customHeight="false" outlineLevel="0" collapsed="false">
      <c r="A477" s="120"/>
      <c r="B477" s="120"/>
      <c r="C477" s="120"/>
      <c r="D477" s="120"/>
      <c r="E477" s="120"/>
      <c r="F477" s="120"/>
      <c r="G477" s="120"/>
      <c r="I477" s="160"/>
      <c r="J477" s="160"/>
      <c r="K477" s="120"/>
      <c r="L477" s="120"/>
      <c r="O477" s="155"/>
      <c r="P477" s="155"/>
    </row>
    <row r="478" customFormat="false" ht="12.75" hidden="false" customHeight="false" outlineLevel="0" collapsed="false">
      <c r="A478" s="120"/>
      <c r="B478" s="120"/>
      <c r="C478" s="120"/>
      <c r="D478" s="120"/>
      <c r="E478" s="120"/>
      <c r="F478" s="120"/>
      <c r="G478" s="120"/>
      <c r="I478" s="160"/>
      <c r="J478" s="160"/>
      <c r="K478" s="120"/>
      <c r="L478" s="120"/>
      <c r="O478" s="155"/>
      <c r="P478" s="155"/>
    </row>
    <row r="479" customFormat="false" ht="12.75" hidden="false" customHeight="false" outlineLevel="0" collapsed="false">
      <c r="A479" s="120"/>
      <c r="B479" s="120"/>
      <c r="C479" s="120"/>
      <c r="D479" s="120"/>
      <c r="E479" s="120"/>
      <c r="F479" s="120"/>
      <c r="G479" s="120"/>
      <c r="I479" s="160"/>
      <c r="J479" s="160"/>
      <c r="K479" s="120"/>
      <c r="L479" s="120"/>
      <c r="O479" s="155"/>
      <c r="P479" s="155"/>
    </row>
    <row r="480" customFormat="false" ht="12.75" hidden="false" customHeight="false" outlineLevel="0" collapsed="false">
      <c r="A480" s="120"/>
      <c r="B480" s="120"/>
      <c r="C480" s="120"/>
      <c r="D480" s="120"/>
      <c r="E480" s="120"/>
      <c r="F480" s="120"/>
      <c r="G480" s="120"/>
      <c r="I480" s="160"/>
      <c r="J480" s="160"/>
      <c r="K480" s="120"/>
      <c r="L480" s="120"/>
      <c r="O480" s="155"/>
      <c r="P480" s="155"/>
    </row>
    <row r="481" customFormat="false" ht="12.75" hidden="false" customHeight="false" outlineLevel="0" collapsed="false">
      <c r="A481" s="120"/>
      <c r="B481" s="120"/>
      <c r="C481" s="120"/>
      <c r="D481" s="120"/>
      <c r="E481" s="120"/>
      <c r="F481" s="120"/>
      <c r="G481" s="120"/>
      <c r="I481" s="160"/>
      <c r="J481" s="160"/>
      <c r="K481" s="120"/>
      <c r="L481" s="120"/>
      <c r="O481" s="155"/>
      <c r="P481" s="155"/>
    </row>
    <row r="482" customFormat="false" ht="12.75" hidden="false" customHeight="false" outlineLevel="0" collapsed="false">
      <c r="A482" s="120"/>
      <c r="B482" s="120"/>
      <c r="C482" s="120"/>
      <c r="D482" s="120"/>
      <c r="E482" s="120"/>
      <c r="F482" s="120"/>
      <c r="G482" s="120"/>
      <c r="I482" s="160"/>
      <c r="J482" s="160"/>
      <c r="K482" s="120"/>
      <c r="L482" s="120"/>
      <c r="O482" s="155"/>
      <c r="P482" s="155"/>
    </row>
    <row r="483" customFormat="false" ht="12.75" hidden="false" customHeight="false" outlineLevel="0" collapsed="false">
      <c r="A483" s="120"/>
      <c r="B483" s="120"/>
      <c r="C483" s="120"/>
      <c r="D483" s="120"/>
      <c r="E483" s="120"/>
      <c r="F483" s="120"/>
      <c r="G483" s="120"/>
      <c r="I483" s="160"/>
      <c r="J483" s="160"/>
      <c r="K483" s="120"/>
      <c r="L483" s="120"/>
      <c r="O483" s="155"/>
      <c r="P483" s="155"/>
    </row>
    <row r="484" customFormat="false" ht="12.75" hidden="false" customHeight="false" outlineLevel="0" collapsed="false">
      <c r="A484" s="120"/>
      <c r="B484" s="120"/>
      <c r="C484" s="120"/>
      <c r="D484" s="120"/>
      <c r="E484" s="120"/>
      <c r="F484" s="120"/>
      <c r="G484" s="120"/>
      <c r="I484" s="160"/>
      <c r="J484" s="160"/>
      <c r="K484" s="120"/>
      <c r="L484" s="120"/>
      <c r="O484" s="155"/>
      <c r="P484" s="155"/>
    </row>
    <row r="485" customFormat="false" ht="12.75" hidden="false" customHeight="false" outlineLevel="0" collapsed="false">
      <c r="A485" s="120"/>
      <c r="B485" s="120"/>
      <c r="C485" s="120"/>
      <c r="D485" s="120"/>
      <c r="E485" s="120"/>
      <c r="F485" s="120"/>
      <c r="G485" s="120"/>
      <c r="I485" s="160"/>
      <c r="J485" s="160"/>
      <c r="K485" s="120"/>
      <c r="L485" s="120"/>
      <c r="O485" s="155"/>
      <c r="P485" s="155"/>
    </row>
    <row r="486" customFormat="false" ht="12.75" hidden="false" customHeight="false" outlineLevel="0" collapsed="false">
      <c r="A486" s="120"/>
      <c r="B486" s="120"/>
      <c r="C486" s="120"/>
      <c r="D486" s="120"/>
      <c r="E486" s="120"/>
      <c r="F486" s="120"/>
      <c r="G486" s="120"/>
      <c r="I486" s="160"/>
      <c r="J486" s="160"/>
      <c r="K486" s="120"/>
      <c r="L486" s="120"/>
      <c r="O486" s="155"/>
      <c r="P486" s="155"/>
    </row>
    <row r="487" customFormat="false" ht="12.75" hidden="false" customHeight="false" outlineLevel="0" collapsed="false">
      <c r="A487" s="120"/>
      <c r="B487" s="120"/>
      <c r="C487" s="120"/>
      <c r="D487" s="120"/>
      <c r="E487" s="120"/>
      <c r="F487" s="120"/>
      <c r="G487" s="120"/>
      <c r="I487" s="160"/>
      <c r="J487" s="160"/>
      <c r="K487" s="120"/>
      <c r="L487" s="120"/>
      <c r="O487" s="155"/>
      <c r="P487" s="155"/>
    </row>
    <row r="488" customFormat="false" ht="12.75" hidden="false" customHeight="false" outlineLevel="0" collapsed="false">
      <c r="A488" s="120"/>
      <c r="B488" s="120"/>
      <c r="C488" s="120"/>
      <c r="D488" s="120"/>
      <c r="E488" s="120"/>
      <c r="F488" s="120"/>
      <c r="G488" s="120"/>
      <c r="I488" s="160"/>
      <c r="J488" s="160"/>
      <c r="K488" s="120"/>
      <c r="L488" s="120"/>
      <c r="O488" s="155"/>
      <c r="P488" s="155"/>
    </row>
    <row r="489" customFormat="false" ht="12.75" hidden="false" customHeight="false" outlineLevel="0" collapsed="false">
      <c r="A489" s="120"/>
      <c r="B489" s="120"/>
      <c r="C489" s="120"/>
      <c r="D489" s="120"/>
      <c r="E489" s="120"/>
      <c r="F489" s="120"/>
      <c r="G489" s="120"/>
      <c r="I489" s="160"/>
      <c r="J489" s="160"/>
      <c r="K489" s="120"/>
      <c r="L489" s="120"/>
      <c r="O489" s="155"/>
      <c r="P489" s="155"/>
    </row>
    <row r="490" customFormat="false" ht="12.75" hidden="false" customHeight="false" outlineLevel="0" collapsed="false">
      <c r="A490" s="120"/>
      <c r="B490" s="120"/>
      <c r="C490" s="120"/>
      <c r="D490" s="120"/>
      <c r="E490" s="120"/>
      <c r="F490" s="120"/>
      <c r="G490" s="120"/>
      <c r="I490" s="160"/>
      <c r="J490" s="160"/>
      <c r="K490" s="120"/>
      <c r="L490" s="120"/>
      <c r="O490" s="155"/>
      <c r="P490" s="155"/>
    </row>
    <row r="491" customFormat="false" ht="12.75" hidden="false" customHeight="false" outlineLevel="0" collapsed="false">
      <c r="A491" s="120"/>
      <c r="B491" s="120"/>
      <c r="C491" s="120"/>
      <c r="D491" s="120"/>
      <c r="E491" s="120"/>
      <c r="F491" s="120"/>
      <c r="G491" s="120"/>
      <c r="I491" s="160"/>
      <c r="J491" s="160"/>
      <c r="K491" s="120"/>
      <c r="L491" s="120"/>
      <c r="O491" s="155"/>
      <c r="P491" s="155"/>
    </row>
    <row r="492" customFormat="false" ht="12.75" hidden="false" customHeight="false" outlineLevel="0" collapsed="false">
      <c r="A492" s="120"/>
      <c r="B492" s="120"/>
      <c r="C492" s="120"/>
      <c r="D492" s="120"/>
      <c r="E492" s="120"/>
      <c r="F492" s="120"/>
      <c r="G492" s="120"/>
      <c r="I492" s="160"/>
      <c r="J492" s="160"/>
      <c r="K492" s="120"/>
      <c r="L492" s="120"/>
      <c r="O492" s="155"/>
      <c r="P492" s="155"/>
    </row>
    <row r="493" customFormat="false" ht="12.75" hidden="false" customHeight="false" outlineLevel="0" collapsed="false">
      <c r="A493" s="120"/>
      <c r="B493" s="120"/>
      <c r="C493" s="120"/>
      <c r="D493" s="120"/>
      <c r="E493" s="120"/>
      <c r="F493" s="120"/>
      <c r="G493" s="120"/>
      <c r="I493" s="160"/>
      <c r="J493" s="160"/>
      <c r="K493" s="120"/>
      <c r="L493" s="120"/>
      <c r="O493" s="155"/>
      <c r="P493" s="155"/>
    </row>
    <row r="494" customFormat="false" ht="12.75" hidden="false" customHeight="false" outlineLevel="0" collapsed="false">
      <c r="A494" s="120"/>
      <c r="B494" s="120"/>
      <c r="C494" s="120"/>
      <c r="D494" s="120"/>
      <c r="E494" s="120"/>
      <c r="F494" s="120"/>
      <c r="G494" s="120"/>
      <c r="I494" s="160"/>
      <c r="J494" s="160"/>
      <c r="K494" s="120"/>
      <c r="L494" s="120"/>
      <c r="O494" s="155"/>
      <c r="P494" s="155"/>
    </row>
    <row r="495" customFormat="false" ht="12.75" hidden="false" customHeight="false" outlineLevel="0" collapsed="false">
      <c r="A495" s="120"/>
      <c r="B495" s="120"/>
      <c r="C495" s="120"/>
      <c r="D495" s="120"/>
      <c r="E495" s="120"/>
      <c r="F495" s="120"/>
      <c r="G495" s="120"/>
      <c r="I495" s="160"/>
      <c r="J495" s="160"/>
      <c r="K495" s="120"/>
      <c r="L495" s="120"/>
      <c r="O495" s="155"/>
      <c r="P495" s="155"/>
    </row>
    <row r="496" customFormat="false" ht="12.75" hidden="false" customHeight="false" outlineLevel="0" collapsed="false">
      <c r="A496" s="120"/>
      <c r="B496" s="120"/>
      <c r="C496" s="120"/>
      <c r="D496" s="120"/>
      <c r="E496" s="120"/>
      <c r="F496" s="120"/>
      <c r="G496" s="120"/>
      <c r="I496" s="120"/>
      <c r="J496" s="120"/>
      <c r="K496" s="120"/>
      <c r="L496" s="120"/>
      <c r="O496" s="155"/>
      <c r="P496" s="155"/>
    </row>
    <row r="497" customFormat="false" ht="12.75" hidden="false" customHeight="false" outlineLevel="0" collapsed="false">
      <c r="A497" s="120"/>
      <c r="B497" s="120"/>
      <c r="C497" s="120"/>
      <c r="D497" s="120"/>
      <c r="E497" s="120"/>
      <c r="F497" s="120"/>
      <c r="G497" s="120"/>
      <c r="I497" s="160"/>
      <c r="J497" s="160"/>
      <c r="K497" s="120"/>
      <c r="L497" s="120"/>
      <c r="O497" s="155"/>
      <c r="P497" s="155"/>
    </row>
    <row r="498" customFormat="false" ht="12.75" hidden="false" customHeight="false" outlineLevel="0" collapsed="false">
      <c r="A498" s="120"/>
      <c r="B498" s="120"/>
      <c r="C498" s="120"/>
      <c r="D498" s="120"/>
      <c r="E498" s="120"/>
      <c r="F498" s="120"/>
      <c r="G498" s="120"/>
      <c r="I498" s="160"/>
      <c r="J498" s="160"/>
      <c r="K498" s="120"/>
      <c r="L498" s="120"/>
      <c r="O498" s="155"/>
      <c r="P498" s="155"/>
    </row>
    <row r="499" customFormat="false" ht="12.75" hidden="false" customHeight="false" outlineLevel="0" collapsed="false">
      <c r="A499" s="120"/>
      <c r="B499" s="120"/>
      <c r="C499" s="120"/>
      <c r="D499" s="120"/>
      <c r="E499" s="120"/>
      <c r="F499" s="120"/>
      <c r="G499" s="120"/>
      <c r="I499" s="160"/>
      <c r="J499" s="160"/>
      <c r="K499" s="120"/>
      <c r="L499" s="120"/>
      <c r="O499" s="155"/>
      <c r="P499" s="155"/>
    </row>
    <row r="500" customFormat="false" ht="12.75" hidden="false" customHeight="false" outlineLevel="0" collapsed="false">
      <c r="A500" s="120"/>
      <c r="B500" s="120"/>
      <c r="C500" s="120"/>
      <c r="D500" s="120"/>
      <c r="E500" s="120"/>
      <c r="F500" s="120"/>
      <c r="G500" s="120"/>
      <c r="I500" s="160"/>
      <c r="J500" s="160"/>
      <c r="K500" s="120"/>
      <c r="L500" s="120"/>
      <c r="O500" s="155"/>
      <c r="P500" s="155"/>
    </row>
    <row r="501" customFormat="false" ht="12.75" hidden="false" customHeight="false" outlineLevel="0" collapsed="false">
      <c r="A501" s="120"/>
      <c r="B501" s="120"/>
      <c r="C501" s="120"/>
      <c r="D501" s="120"/>
      <c r="E501" s="120"/>
      <c r="F501" s="120"/>
      <c r="G501" s="120"/>
      <c r="I501" s="160"/>
      <c r="J501" s="160"/>
      <c r="K501" s="120"/>
      <c r="L501" s="120"/>
      <c r="O501" s="155"/>
      <c r="P501" s="155"/>
    </row>
    <row r="502" customFormat="false" ht="12.75" hidden="false" customHeight="false" outlineLevel="0" collapsed="false">
      <c r="A502" s="120"/>
      <c r="B502" s="120"/>
      <c r="C502" s="120"/>
      <c r="D502" s="120"/>
      <c r="E502" s="120"/>
      <c r="F502" s="120"/>
      <c r="G502" s="120"/>
      <c r="I502" s="160"/>
      <c r="J502" s="160"/>
      <c r="K502" s="120"/>
      <c r="L502" s="120"/>
      <c r="O502" s="155"/>
      <c r="P502" s="155"/>
    </row>
    <row r="503" customFormat="false" ht="12.75" hidden="false" customHeight="false" outlineLevel="0" collapsed="false">
      <c r="A503" s="120"/>
      <c r="B503" s="120"/>
      <c r="C503" s="120"/>
      <c r="D503" s="120"/>
      <c r="E503" s="120"/>
      <c r="F503" s="120"/>
      <c r="G503" s="120"/>
      <c r="I503" s="160"/>
      <c r="J503" s="160"/>
      <c r="K503" s="120"/>
      <c r="L503" s="120"/>
      <c r="O503" s="155"/>
      <c r="P503" s="155"/>
    </row>
    <row r="504" customFormat="false" ht="12.75" hidden="false" customHeight="false" outlineLevel="0" collapsed="false">
      <c r="A504" s="120"/>
      <c r="B504" s="120"/>
      <c r="C504" s="120"/>
      <c r="D504" s="120"/>
      <c r="E504" s="120"/>
      <c r="F504" s="120"/>
      <c r="G504" s="120"/>
      <c r="I504" s="160"/>
      <c r="J504" s="160"/>
      <c r="K504" s="120"/>
      <c r="L504" s="120"/>
      <c r="O504" s="155"/>
      <c r="P504" s="155"/>
    </row>
    <row r="505" customFormat="false" ht="12.75" hidden="false" customHeight="false" outlineLevel="0" collapsed="false">
      <c r="A505" s="120"/>
      <c r="B505" s="120"/>
      <c r="C505" s="120"/>
      <c r="D505" s="120"/>
      <c r="E505" s="120"/>
      <c r="F505" s="120"/>
      <c r="G505" s="120"/>
      <c r="I505" s="160"/>
      <c r="J505" s="160"/>
      <c r="K505" s="120"/>
      <c r="L505" s="120"/>
      <c r="O505" s="155"/>
      <c r="P505" s="155"/>
    </row>
    <row r="506" customFormat="false" ht="12.75" hidden="false" customHeight="false" outlineLevel="0" collapsed="false">
      <c r="A506" s="120"/>
      <c r="B506" s="120"/>
      <c r="C506" s="120"/>
      <c r="D506" s="120"/>
      <c r="E506" s="120"/>
      <c r="F506" s="120"/>
      <c r="G506" s="120"/>
      <c r="I506" s="160"/>
      <c r="J506" s="160"/>
      <c r="K506" s="120"/>
      <c r="L506" s="120"/>
      <c r="O506" s="155"/>
      <c r="P506" s="155"/>
    </row>
    <row r="507" customFormat="false" ht="12.75" hidden="false" customHeight="false" outlineLevel="0" collapsed="false">
      <c r="A507" s="120"/>
      <c r="B507" s="120"/>
      <c r="C507" s="120"/>
      <c r="D507" s="120"/>
      <c r="E507" s="120"/>
      <c r="F507" s="120"/>
      <c r="G507" s="120"/>
      <c r="I507" s="160"/>
      <c r="J507" s="160"/>
      <c r="K507" s="120"/>
      <c r="L507" s="120"/>
      <c r="O507" s="155"/>
      <c r="P507" s="155"/>
    </row>
    <row r="508" customFormat="false" ht="12.75" hidden="false" customHeight="false" outlineLevel="0" collapsed="false">
      <c r="A508" s="120"/>
      <c r="B508" s="120"/>
      <c r="C508" s="120"/>
      <c r="D508" s="120"/>
      <c r="E508" s="120"/>
      <c r="F508" s="120"/>
      <c r="G508" s="120"/>
      <c r="I508" s="160"/>
      <c r="J508" s="160"/>
      <c r="K508" s="120"/>
      <c r="L508" s="120"/>
      <c r="O508" s="155"/>
      <c r="P508" s="155"/>
    </row>
    <row r="509" customFormat="false" ht="12.75" hidden="false" customHeight="false" outlineLevel="0" collapsed="false">
      <c r="A509" s="120"/>
      <c r="B509" s="120"/>
      <c r="C509" s="120"/>
      <c r="D509" s="120"/>
      <c r="E509" s="120"/>
      <c r="F509" s="120"/>
      <c r="G509" s="120"/>
      <c r="I509" s="160"/>
      <c r="J509" s="160"/>
      <c r="K509" s="120"/>
      <c r="L509" s="120"/>
      <c r="O509" s="155"/>
      <c r="P509" s="155"/>
    </row>
    <row r="510" customFormat="false" ht="12.75" hidden="false" customHeight="false" outlineLevel="0" collapsed="false">
      <c r="A510" s="120"/>
      <c r="B510" s="120"/>
      <c r="C510" s="120"/>
      <c r="D510" s="120"/>
      <c r="E510" s="120"/>
      <c r="F510" s="120"/>
      <c r="G510" s="120"/>
      <c r="I510" s="160"/>
      <c r="J510" s="160"/>
      <c r="K510" s="120"/>
      <c r="L510" s="120"/>
      <c r="O510" s="155"/>
      <c r="P510" s="155"/>
    </row>
    <row r="511" customFormat="false" ht="12.75" hidden="false" customHeight="false" outlineLevel="0" collapsed="false">
      <c r="A511" s="120"/>
      <c r="B511" s="120"/>
      <c r="C511" s="120"/>
      <c r="D511" s="120"/>
      <c r="E511" s="120"/>
      <c r="F511" s="120"/>
      <c r="G511" s="120"/>
      <c r="I511" s="160"/>
      <c r="J511" s="160"/>
      <c r="K511" s="120"/>
      <c r="L511" s="120"/>
      <c r="O511" s="155"/>
      <c r="P511" s="155"/>
    </row>
    <row r="512" customFormat="false" ht="12.75" hidden="false" customHeight="false" outlineLevel="0" collapsed="false">
      <c r="A512" s="120"/>
      <c r="B512" s="120"/>
      <c r="C512" s="120"/>
      <c r="D512" s="120"/>
      <c r="E512" s="120"/>
      <c r="F512" s="120"/>
      <c r="G512" s="120"/>
      <c r="I512" s="160"/>
      <c r="J512" s="160"/>
      <c r="K512" s="120"/>
      <c r="L512" s="120"/>
      <c r="O512" s="155"/>
      <c r="P512" s="155"/>
    </row>
    <row r="513" customFormat="false" ht="12.75" hidden="false" customHeight="false" outlineLevel="0" collapsed="false">
      <c r="A513" s="120"/>
      <c r="B513" s="120"/>
      <c r="C513" s="120"/>
      <c r="D513" s="120"/>
      <c r="E513" s="120"/>
      <c r="F513" s="120"/>
      <c r="G513" s="120"/>
      <c r="I513" s="160"/>
      <c r="J513" s="160"/>
      <c r="K513" s="120"/>
      <c r="L513" s="120"/>
      <c r="O513" s="155"/>
      <c r="P513" s="155"/>
    </row>
    <row r="514" customFormat="false" ht="12.75" hidden="false" customHeight="false" outlineLevel="0" collapsed="false">
      <c r="A514" s="120"/>
      <c r="B514" s="120"/>
      <c r="C514" s="120"/>
      <c r="D514" s="120"/>
      <c r="E514" s="120"/>
      <c r="F514" s="120"/>
      <c r="G514" s="120"/>
      <c r="I514" s="160"/>
      <c r="J514" s="160"/>
      <c r="K514" s="120"/>
      <c r="L514" s="120"/>
      <c r="O514" s="155"/>
      <c r="P514" s="155"/>
    </row>
    <row r="515" customFormat="false" ht="12.75" hidden="false" customHeight="false" outlineLevel="0" collapsed="false">
      <c r="A515" s="120"/>
      <c r="B515" s="120"/>
      <c r="C515" s="120"/>
      <c r="D515" s="120"/>
      <c r="E515" s="120"/>
      <c r="F515" s="120"/>
      <c r="G515" s="120"/>
      <c r="I515" s="160"/>
      <c r="J515" s="160"/>
      <c r="K515" s="120"/>
      <c r="L515" s="120"/>
      <c r="O515" s="155"/>
      <c r="P515" s="155"/>
    </row>
    <row r="516" customFormat="false" ht="12.75" hidden="false" customHeight="false" outlineLevel="0" collapsed="false">
      <c r="A516" s="120"/>
      <c r="B516" s="120"/>
      <c r="C516" s="120"/>
      <c r="D516" s="120"/>
      <c r="E516" s="120"/>
      <c r="F516" s="120"/>
      <c r="G516" s="120"/>
      <c r="I516" s="160"/>
      <c r="J516" s="160"/>
      <c r="K516" s="120"/>
      <c r="L516" s="120"/>
      <c r="O516" s="155"/>
      <c r="P516" s="155"/>
    </row>
    <row r="517" customFormat="false" ht="12.75" hidden="false" customHeight="false" outlineLevel="0" collapsed="false">
      <c r="A517" s="120"/>
      <c r="B517" s="120"/>
      <c r="C517" s="120"/>
      <c r="D517" s="120"/>
      <c r="E517" s="120"/>
      <c r="F517" s="120"/>
      <c r="G517" s="120"/>
      <c r="I517" s="160"/>
      <c r="J517" s="160"/>
      <c r="K517" s="120"/>
      <c r="L517" s="120"/>
      <c r="O517" s="155"/>
      <c r="P517" s="155"/>
    </row>
    <row r="518" customFormat="false" ht="12.75" hidden="false" customHeight="false" outlineLevel="0" collapsed="false">
      <c r="A518" s="120"/>
      <c r="B518" s="120"/>
      <c r="C518" s="120"/>
      <c r="D518" s="120"/>
      <c r="E518" s="120"/>
      <c r="F518" s="120"/>
      <c r="G518" s="120"/>
      <c r="I518" s="160"/>
      <c r="J518" s="160"/>
      <c r="K518" s="120"/>
      <c r="L518" s="120"/>
      <c r="O518" s="155"/>
      <c r="P518" s="155"/>
    </row>
    <row r="519" customFormat="false" ht="12.75" hidden="false" customHeight="false" outlineLevel="0" collapsed="false">
      <c r="A519" s="120"/>
      <c r="B519" s="120"/>
      <c r="C519" s="120"/>
      <c r="D519" s="120"/>
      <c r="E519" s="120"/>
      <c r="F519" s="120"/>
      <c r="G519" s="120"/>
      <c r="I519" s="160"/>
      <c r="J519" s="160"/>
      <c r="K519" s="120"/>
      <c r="L519" s="120"/>
      <c r="O519" s="155"/>
      <c r="P519" s="155"/>
    </row>
    <row r="520" customFormat="false" ht="12.75" hidden="false" customHeight="false" outlineLevel="0" collapsed="false">
      <c r="A520" s="120"/>
      <c r="B520" s="120"/>
      <c r="C520" s="120"/>
      <c r="D520" s="120"/>
      <c r="E520" s="120"/>
      <c r="F520" s="120"/>
      <c r="G520" s="120"/>
      <c r="I520" s="160"/>
      <c r="J520" s="160"/>
      <c r="K520" s="120"/>
      <c r="L520" s="120"/>
      <c r="O520" s="155"/>
      <c r="P520" s="155"/>
    </row>
    <row r="521" customFormat="false" ht="12.75" hidden="false" customHeight="false" outlineLevel="0" collapsed="false">
      <c r="A521" s="120"/>
      <c r="B521" s="120"/>
      <c r="C521" s="120"/>
      <c r="D521" s="120"/>
      <c r="E521" s="120"/>
      <c r="F521" s="120"/>
      <c r="G521" s="120"/>
      <c r="I521" s="160"/>
      <c r="J521" s="160"/>
      <c r="K521" s="120"/>
      <c r="L521" s="120"/>
      <c r="O521" s="155"/>
      <c r="P521" s="155"/>
    </row>
    <row r="522" customFormat="false" ht="12.75" hidden="false" customHeight="false" outlineLevel="0" collapsed="false">
      <c r="A522" s="120"/>
      <c r="B522" s="120"/>
      <c r="C522" s="120"/>
      <c r="D522" s="120"/>
      <c r="E522" s="120"/>
      <c r="F522" s="120"/>
      <c r="G522" s="120"/>
      <c r="I522" s="160"/>
      <c r="J522" s="160"/>
      <c r="K522" s="120"/>
      <c r="L522" s="120"/>
      <c r="O522" s="155"/>
      <c r="P522" s="155"/>
    </row>
    <row r="523" customFormat="false" ht="12.75" hidden="false" customHeight="false" outlineLevel="0" collapsed="false">
      <c r="A523" s="120"/>
      <c r="B523" s="120"/>
      <c r="C523" s="120"/>
      <c r="D523" s="120"/>
      <c r="E523" s="120"/>
      <c r="F523" s="120"/>
      <c r="G523" s="120"/>
      <c r="I523" s="160"/>
      <c r="J523" s="160"/>
      <c r="K523" s="120"/>
      <c r="L523" s="120"/>
      <c r="O523" s="155"/>
      <c r="P523" s="155"/>
    </row>
    <row r="524" customFormat="false" ht="12.75" hidden="false" customHeight="false" outlineLevel="0" collapsed="false">
      <c r="A524" s="120"/>
      <c r="B524" s="120"/>
      <c r="C524" s="120"/>
      <c r="D524" s="120"/>
      <c r="E524" s="120"/>
      <c r="F524" s="120"/>
      <c r="G524" s="120"/>
      <c r="I524" s="160"/>
      <c r="J524" s="160"/>
      <c r="K524" s="120"/>
      <c r="L524" s="120"/>
      <c r="O524" s="155"/>
      <c r="P524" s="155"/>
    </row>
    <row r="525" customFormat="false" ht="12.75" hidden="false" customHeight="false" outlineLevel="0" collapsed="false">
      <c r="A525" s="120"/>
      <c r="B525" s="120"/>
      <c r="C525" s="120"/>
      <c r="D525" s="120"/>
      <c r="E525" s="120"/>
      <c r="F525" s="120"/>
      <c r="G525" s="120"/>
      <c r="I525" s="160"/>
      <c r="J525" s="160"/>
      <c r="K525" s="120"/>
      <c r="L525" s="120"/>
      <c r="O525" s="155"/>
      <c r="P525" s="155"/>
    </row>
    <row r="526" customFormat="false" ht="12.75" hidden="false" customHeight="false" outlineLevel="0" collapsed="false">
      <c r="A526" s="120"/>
      <c r="B526" s="120"/>
      <c r="C526" s="120"/>
      <c r="D526" s="120"/>
      <c r="E526" s="120"/>
      <c r="F526" s="120"/>
      <c r="G526" s="120"/>
      <c r="I526" s="160"/>
      <c r="J526" s="160"/>
      <c r="K526" s="120"/>
      <c r="L526" s="120"/>
      <c r="O526" s="155"/>
      <c r="P526" s="155"/>
    </row>
    <row r="527" customFormat="false" ht="12.75" hidden="false" customHeight="false" outlineLevel="0" collapsed="false">
      <c r="A527" s="120"/>
      <c r="B527" s="120"/>
      <c r="C527" s="120"/>
      <c r="D527" s="120"/>
      <c r="E527" s="120"/>
      <c r="F527" s="120"/>
      <c r="G527" s="120"/>
      <c r="I527" s="160"/>
      <c r="J527" s="160"/>
      <c r="K527" s="120"/>
      <c r="L527" s="120"/>
      <c r="O527" s="155"/>
      <c r="P527" s="155"/>
    </row>
    <row r="528" customFormat="false" ht="12.75" hidden="false" customHeight="false" outlineLevel="0" collapsed="false">
      <c r="A528" s="120"/>
      <c r="B528" s="120"/>
      <c r="C528" s="120"/>
      <c r="D528" s="120"/>
      <c r="E528" s="120"/>
      <c r="F528" s="120"/>
      <c r="G528" s="120"/>
      <c r="I528" s="160"/>
      <c r="J528" s="160"/>
      <c r="K528" s="120"/>
      <c r="L528" s="120"/>
      <c r="O528" s="155"/>
      <c r="P528" s="155"/>
    </row>
    <row r="529" customFormat="false" ht="12.75" hidden="false" customHeight="false" outlineLevel="0" collapsed="false">
      <c r="A529" s="120"/>
      <c r="B529" s="120"/>
      <c r="C529" s="120"/>
      <c r="D529" s="120"/>
      <c r="E529" s="120"/>
      <c r="F529" s="120"/>
      <c r="G529" s="120"/>
      <c r="I529" s="160"/>
      <c r="J529" s="160"/>
      <c r="K529" s="120"/>
      <c r="L529" s="120"/>
      <c r="O529" s="155"/>
      <c r="P529" s="155"/>
    </row>
    <row r="530" customFormat="false" ht="12.75" hidden="false" customHeight="false" outlineLevel="0" collapsed="false">
      <c r="A530" s="120"/>
      <c r="B530" s="120"/>
      <c r="C530" s="120"/>
      <c r="D530" s="120"/>
      <c r="E530" s="120"/>
      <c r="F530" s="120"/>
      <c r="G530" s="120"/>
      <c r="I530" s="120"/>
      <c r="J530" s="120"/>
      <c r="K530" s="120"/>
      <c r="L530" s="120"/>
      <c r="O530" s="155"/>
      <c r="P530" s="155"/>
    </row>
    <row r="531" customFormat="false" ht="12.75" hidden="false" customHeight="false" outlineLevel="0" collapsed="false">
      <c r="A531" s="120"/>
      <c r="B531" s="120"/>
      <c r="C531" s="120"/>
      <c r="D531" s="120"/>
      <c r="E531" s="120"/>
      <c r="F531" s="120"/>
      <c r="G531" s="120"/>
      <c r="I531" s="120"/>
      <c r="J531" s="120"/>
      <c r="K531" s="120"/>
      <c r="L531" s="120"/>
      <c r="O531" s="155"/>
      <c r="P531" s="155"/>
    </row>
    <row r="532" customFormat="false" ht="12.75" hidden="false" customHeight="false" outlineLevel="0" collapsed="false">
      <c r="A532" s="120"/>
      <c r="B532" s="120"/>
      <c r="C532" s="120"/>
      <c r="D532" s="120"/>
      <c r="E532" s="120"/>
      <c r="F532" s="120"/>
      <c r="G532" s="120"/>
      <c r="I532" s="120"/>
      <c r="J532" s="120"/>
      <c r="K532" s="120"/>
      <c r="L532" s="120"/>
      <c r="O532" s="155"/>
      <c r="P532" s="155"/>
    </row>
    <row r="533" customFormat="false" ht="12.75" hidden="false" customHeight="false" outlineLevel="0" collapsed="false">
      <c r="A533" s="120"/>
      <c r="B533" s="120"/>
      <c r="C533" s="120"/>
      <c r="D533" s="120"/>
      <c r="E533" s="120"/>
      <c r="F533" s="120"/>
      <c r="G533" s="120"/>
      <c r="I533" s="120"/>
      <c r="J533" s="120"/>
      <c r="K533" s="120"/>
      <c r="L533" s="120"/>
      <c r="O533" s="155"/>
      <c r="P533" s="155"/>
    </row>
    <row r="534" customFormat="false" ht="12.75" hidden="false" customHeight="false" outlineLevel="0" collapsed="false">
      <c r="A534" s="120"/>
      <c r="B534" s="120"/>
      <c r="C534" s="120"/>
      <c r="D534" s="120"/>
      <c r="E534" s="120"/>
      <c r="F534" s="120"/>
      <c r="G534" s="120"/>
      <c r="I534" s="120"/>
      <c r="J534" s="120"/>
      <c r="K534" s="120"/>
      <c r="L534" s="120"/>
      <c r="O534" s="155"/>
      <c r="P534" s="155"/>
    </row>
    <row r="535" customFormat="false" ht="12.75" hidden="false" customHeight="false" outlineLevel="0" collapsed="false">
      <c r="A535" s="120"/>
      <c r="B535" s="120"/>
      <c r="C535" s="120"/>
      <c r="D535" s="120"/>
      <c r="E535" s="120"/>
      <c r="F535" s="120"/>
      <c r="G535" s="120"/>
      <c r="I535" s="120"/>
      <c r="J535" s="120"/>
      <c r="K535" s="120"/>
      <c r="L535" s="120"/>
      <c r="O535" s="155"/>
      <c r="P535" s="155"/>
    </row>
    <row r="536" customFormat="false" ht="12.75" hidden="false" customHeight="false" outlineLevel="0" collapsed="false">
      <c r="A536" s="120"/>
      <c r="B536" s="120"/>
      <c r="C536" s="120"/>
      <c r="D536" s="120"/>
      <c r="E536" s="120"/>
      <c r="F536" s="120"/>
      <c r="G536" s="120"/>
      <c r="I536" s="120"/>
      <c r="J536" s="120"/>
      <c r="K536" s="120"/>
      <c r="L536" s="120"/>
      <c r="O536" s="155"/>
      <c r="P536" s="155"/>
    </row>
    <row r="537" customFormat="false" ht="12.75" hidden="false" customHeight="false" outlineLevel="0" collapsed="false">
      <c r="A537" s="120"/>
      <c r="B537" s="120"/>
      <c r="C537" s="120"/>
      <c r="D537" s="120"/>
      <c r="E537" s="120"/>
      <c r="F537" s="120"/>
      <c r="G537" s="120"/>
      <c r="I537" s="120"/>
      <c r="J537" s="120"/>
      <c r="K537" s="120"/>
      <c r="L537" s="120"/>
      <c r="O537" s="155"/>
      <c r="P537" s="155"/>
    </row>
    <row r="538" customFormat="false" ht="12.75" hidden="false" customHeight="false" outlineLevel="0" collapsed="false">
      <c r="A538" s="120"/>
      <c r="B538" s="120"/>
      <c r="C538" s="120"/>
      <c r="D538" s="120"/>
      <c r="E538" s="120"/>
      <c r="F538" s="120"/>
      <c r="G538" s="120"/>
      <c r="I538" s="120"/>
      <c r="J538" s="120"/>
      <c r="K538" s="120"/>
      <c r="L538" s="120"/>
      <c r="O538" s="155"/>
      <c r="P538" s="155"/>
    </row>
    <row r="539" customFormat="false" ht="12.75" hidden="false" customHeight="false" outlineLevel="0" collapsed="false">
      <c r="A539" s="120"/>
      <c r="B539" s="120"/>
      <c r="C539" s="120"/>
      <c r="D539" s="120"/>
      <c r="E539" s="120"/>
      <c r="F539" s="120"/>
      <c r="G539" s="120"/>
      <c r="I539" s="120"/>
      <c r="J539" s="120"/>
      <c r="K539" s="120"/>
      <c r="L539" s="120"/>
      <c r="O539" s="155"/>
      <c r="P539" s="155"/>
    </row>
    <row r="540" customFormat="false" ht="12.75" hidden="false" customHeight="false" outlineLevel="0" collapsed="false">
      <c r="A540" s="120"/>
      <c r="B540" s="120"/>
      <c r="C540" s="120"/>
      <c r="D540" s="120"/>
      <c r="E540" s="120"/>
      <c r="F540" s="120"/>
      <c r="G540" s="120"/>
      <c r="I540" s="120"/>
      <c r="J540" s="120"/>
      <c r="K540" s="120"/>
      <c r="L540" s="120"/>
      <c r="O540" s="155"/>
      <c r="P540" s="155"/>
    </row>
    <row r="541" customFormat="false" ht="12.75" hidden="false" customHeight="false" outlineLevel="0" collapsed="false">
      <c r="A541" s="120"/>
      <c r="B541" s="120"/>
      <c r="C541" s="120"/>
      <c r="D541" s="120"/>
      <c r="E541" s="120"/>
      <c r="F541" s="120"/>
      <c r="G541" s="120"/>
      <c r="I541" s="120"/>
      <c r="J541" s="120"/>
      <c r="K541" s="120"/>
      <c r="L541" s="120"/>
      <c r="O541" s="155"/>
      <c r="P541" s="155"/>
    </row>
    <row r="542" customFormat="false" ht="12.75" hidden="false" customHeight="false" outlineLevel="0" collapsed="false">
      <c r="A542" s="120"/>
      <c r="B542" s="120"/>
      <c r="C542" s="120"/>
      <c r="D542" s="120"/>
      <c r="E542" s="120"/>
      <c r="F542" s="120"/>
      <c r="G542" s="120"/>
      <c r="I542" s="120"/>
      <c r="J542" s="120"/>
      <c r="K542" s="120"/>
      <c r="L542" s="120"/>
      <c r="O542" s="155"/>
      <c r="P542" s="155"/>
    </row>
    <row r="543" customFormat="false" ht="12.75" hidden="false" customHeight="false" outlineLevel="0" collapsed="false">
      <c r="A543" s="120"/>
      <c r="B543" s="120"/>
      <c r="C543" s="120"/>
      <c r="D543" s="120"/>
      <c r="E543" s="120"/>
      <c r="F543" s="120"/>
      <c r="G543" s="120"/>
      <c r="I543" s="120"/>
      <c r="J543" s="120"/>
      <c r="K543" s="120"/>
      <c r="L543" s="120"/>
      <c r="O543" s="155"/>
      <c r="P543" s="155"/>
    </row>
    <row r="544" customFormat="false" ht="12.75" hidden="false" customHeight="false" outlineLevel="0" collapsed="false">
      <c r="A544" s="120"/>
      <c r="B544" s="120"/>
      <c r="C544" s="120"/>
      <c r="D544" s="120"/>
      <c r="E544" s="120"/>
      <c r="F544" s="120"/>
      <c r="G544" s="120"/>
      <c r="I544" s="160"/>
      <c r="J544" s="160"/>
      <c r="K544" s="120"/>
      <c r="L544" s="120"/>
      <c r="O544" s="155"/>
      <c r="P544" s="155"/>
    </row>
    <row r="545" customFormat="false" ht="12.75" hidden="false" customHeight="false" outlineLevel="0" collapsed="false">
      <c r="A545" s="120"/>
      <c r="B545" s="120"/>
      <c r="C545" s="120"/>
      <c r="D545" s="120"/>
      <c r="E545" s="120"/>
      <c r="F545" s="120"/>
      <c r="G545" s="120"/>
      <c r="I545" s="160"/>
      <c r="J545" s="160"/>
      <c r="K545" s="120"/>
      <c r="L545" s="120"/>
      <c r="O545" s="155"/>
      <c r="P545" s="155"/>
    </row>
    <row r="546" customFormat="false" ht="12.75" hidden="false" customHeight="false" outlineLevel="0" collapsed="false">
      <c r="A546" s="120"/>
      <c r="B546" s="120"/>
      <c r="C546" s="120"/>
      <c r="D546" s="120"/>
      <c r="E546" s="120"/>
      <c r="F546" s="120"/>
      <c r="G546" s="120"/>
      <c r="I546" s="160"/>
      <c r="J546" s="160"/>
      <c r="K546" s="120"/>
      <c r="L546" s="120"/>
      <c r="O546" s="155"/>
      <c r="P546" s="155"/>
    </row>
    <row r="547" customFormat="false" ht="12.75" hidden="false" customHeight="false" outlineLevel="0" collapsed="false">
      <c r="A547" s="120"/>
      <c r="B547" s="120"/>
      <c r="C547" s="120"/>
      <c r="D547" s="120"/>
      <c r="E547" s="120"/>
      <c r="F547" s="120"/>
      <c r="G547" s="120"/>
      <c r="I547" s="160"/>
      <c r="J547" s="160"/>
      <c r="K547" s="120"/>
      <c r="L547" s="120"/>
      <c r="O547" s="155"/>
      <c r="P547" s="155"/>
    </row>
    <row r="548" customFormat="false" ht="12.75" hidden="false" customHeight="false" outlineLevel="0" collapsed="false">
      <c r="A548" s="120"/>
      <c r="B548" s="120"/>
      <c r="C548" s="120"/>
      <c r="D548" s="120"/>
      <c r="E548" s="120"/>
      <c r="F548" s="120"/>
      <c r="G548" s="120"/>
      <c r="I548" s="160"/>
      <c r="J548" s="160"/>
      <c r="K548" s="120"/>
      <c r="L548" s="120"/>
      <c r="O548" s="155"/>
      <c r="P548" s="155"/>
    </row>
    <row r="549" customFormat="false" ht="12.75" hidden="false" customHeight="false" outlineLevel="0" collapsed="false">
      <c r="A549" s="120"/>
      <c r="B549" s="120"/>
      <c r="C549" s="120"/>
      <c r="D549" s="120"/>
      <c r="E549" s="120"/>
      <c r="F549" s="120"/>
      <c r="G549" s="120"/>
      <c r="I549" s="120"/>
      <c r="J549" s="120"/>
      <c r="K549" s="120"/>
      <c r="L549" s="120"/>
      <c r="O549" s="155"/>
      <c r="P549" s="155"/>
    </row>
    <row r="550" customFormat="false" ht="12.75" hidden="false" customHeight="false" outlineLevel="0" collapsed="false">
      <c r="A550" s="120"/>
      <c r="B550" s="120"/>
      <c r="C550" s="120"/>
      <c r="D550" s="120"/>
      <c r="E550" s="120"/>
      <c r="F550" s="120"/>
      <c r="G550" s="120"/>
      <c r="I550" s="120"/>
      <c r="J550" s="120"/>
      <c r="K550" s="120"/>
      <c r="L550" s="120"/>
      <c r="O550" s="155"/>
      <c r="P550" s="155"/>
    </row>
    <row r="551" customFormat="false" ht="12.75" hidden="false" customHeight="false" outlineLevel="0" collapsed="false">
      <c r="A551" s="120"/>
      <c r="B551" s="120"/>
      <c r="C551" s="120"/>
      <c r="D551" s="120"/>
      <c r="E551" s="120"/>
      <c r="F551" s="120"/>
      <c r="G551" s="120"/>
      <c r="I551" s="120"/>
      <c r="J551" s="120"/>
      <c r="K551" s="120"/>
      <c r="L551" s="120"/>
      <c r="O551" s="155"/>
      <c r="P551" s="155"/>
    </row>
    <row r="552" customFormat="false" ht="12.75" hidden="false" customHeight="false" outlineLevel="0" collapsed="false">
      <c r="A552" s="120"/>
      <c r="B552" s="120"/>
      <c r="C552" s="120"/>
      <c r="D552" s="120"/>
      <c r="E552" s="120"/>
      <c r="F552" s="120"/>
      <c r="G552" s="120"/>
      <c r="I552" s="120"/>
      <c r="J552" s="120"/>
      <c r="K552" s="120"/>
      <c r="L552" s="120"/>
      <c r="O552" s="155"/>
      <c r="P552" s="155"/>
    </row>
    <row r="553" customFormat="false" ht="12.75" hidden="false" customHeight="false" outlineLevel="0" collapsed="false">
      <c r="A553" s="120"/>
      <c r="B553" s="120"/>
      <c r="C553" s="120"/>
      <c r="D553" s="120"/>
      <c r="E553" s="120"/>
      <c r="F553" s="120"/>
      <c r="G553" s="120"/>
      <c r="I553" s="120"/>
      <c r="J553" s="120"/>
      <c r="K553" s="120"/>
      <c r="L553" s="120"/>
      <c r="O553" s="155"/>
      <c r="P553" s="155"/>
    </row>
    <row r="554" customFormat="false" ht="12.75" hidden="false" customHeight="false" outlineLevel="0" collapsed="false">
      <c r="A554" s="120"/>
      <c r="B554" s="120"/>
      <c r="C554" s="120"/>
      <c r="D554" s="120"/>
      <c r="E554" s="120"/>
      <c r="F554" s="120"/>
      <c r="G554" s="120"/>
      <c r="I554" s="120"/>
      <c r="J554" s="120"/>
      <c r="K554" s="120"/>
      <c r="L554" s="120"/>
      <c r="O554" s="155"/>
      <c r="P554" s="155"/>
    </row>
    <row r="555" customFormat="false" ht="12.75" hidden="false" customHeight="false" outlineLevel="0" collapsed="false">
      <c r="A555" s="120"/>
      <c r="B555" s="120"/>
      <c r="C555" s="120"/>
      <c r="D555" s="120"/>
      <c r="E555" s="120"/>
      <c r="F555" s="120"/>
      <c r="G555" s="120"/>
      <c r="I555" s="160"/>
      <c r="J555" s="160"/>
      <c r="K555" s="120"/>
      <c r="L555" s="120"/>
      <c r="O555" s="155"/>
      <c r="P555" s="155"/>
    </row>
    <row r="556" customFormat="false" ht="12.75" hidden="false" customHeight="false" outlineLevel="0" collapsed="false">
      <c r="A556" s="120"/>
      <c r="B556" s="120"/>
      <c r="C556" s="120"/>
      <c r="D556" s="120"/>
      <c r="E556" s="120"/>
      <c r="F556" s="120"/>
      <c r="G556" s="120"/>
      <c r="I556" s="160"/>
      <c r="J556" s="160"/>
      <c r="K556" s="120"/>
      <c r="L556" s="120"/>
      <c r="O556" s="155"/>
      <c r="P556" s="155"/>
    </row>
    <row r="557" customFormat="false" ht="12.75" hidden="false" customHeight="false" outlineLevel="0" collapsed="false">
      <c r="A557" s="120"/>
      <c r="B557" s="120"/>
      <c r="C557" s="120"/>
      <c r="D557" s="120"/>
      <c r="E557" s="120"/>
      <c r="F557" s="120"/>
      <c r="G557" s="120"/>
      <c r="I557" s="160"/>
      <c r="J557" s="160"/>
      <c r="K557" s="120"/>
      <c r="L557" s="120"/>
      <c r="O557" s="155"/>
      <c r="P557" s="155"/>
    </row>
    <row r="558" customFormat="false" ht="12.75" hidden="false" customHeight="false" outlineLevel="0" collapsed="false">
      <c r="A558" s="120"/>
      <c r="B558" s="120"/>
      <c r="C558" s="120"/>
      <c r="D558" s="120"/>
      <c r="E558" s="120"/>
      <c r="F558" s="120"/>
      <c r="G558" s="120"/>
      <c r="I558" s="160"/>
      <c r="J558" s="160"/>
      <c r="K558" s="120"/>
      <c r="L558" s="120"/>
      <c r="O558" s="155"/>
      <c r="P558" s="155"/>
    </row>
    <row r="559" customFormat="false" ht="12.75" hidden="false" customHeight="false" outlineLevel="0" collapsed="false">
      <c r="A559" s="120"/>
      <c r="B559" s="120"/>
      <c r="C559" s="120"/>
      <c r="D559" s="120"/>
      <c r="E559" s="120"/>
      <c r="F559" s="120"/>
      <c r="G559" s="120"/>
      <c r="I559" s="160"/>
      <c r="J559" s="160"/>
      <c r="K559" s="120"/>
      <c r="L559" s="120"/>
      <c r="O559" s="155"/>
      <c r="P559" s="155"/>
    </row>
    <row r="560" customFormat="false" ht="12.75" hidden="false" customHeight="false" outlineLevel="0" collapsed="false">
      <c r="A560" s="120"/>
      <c r="B560" s="120"/>
      <c r="C560" s="120"/>
      <c r="D560" s="120"/>
      <c r="E560" s="120"/>
      <c r="F560" s="120"/>
      <c r="G560" s="120"/>
      <c r="I560" s="160"/>
      <c r="J560" s="160"/>
      <c r="K560" s="120"/>
      <c r="L560" s="120"/>
      <c r="O560" s="155"/>
      <c r="P560" s="155"/>
    </row>
    <row r="561" customFormat="false" ht="12.75" hidden="false" customHeight="false" outlineLevel="0" collapsed="false">
      <c r="A561" s="120"/>
      <c r="B561" s="120"/>
      <c r="C561" s="120"/>
      <c r="D561" s="120"/>
      <c r="E561" s="120"/>
      <c r="F561" s="120"/>
      <c r="G561" s="120"/>
      <c r="I561" s="160"/>
      <c r="J561" s="160"/>
      <c r="K561" s="120"/>
      <c r="L561" s="120"/>
      <c r="O561" s="155"/>
      <c r="P561" s="155"/>
    </row>
    <row r="562" customFormat="false" ht="12.75" hidden="false" customHeight="false" outlineLevel="0" collapsed="false">
      <c r="A562" s="120"/>
      <c r="B562" s="120"/>
      <c r="C562" s="120"/>
      <c r="D562" s="120"/>
      <c r="E562" s="120"/>
      <c r="F562" s="120"/>
      <c r="G562" s="120"/>
      <c r="I562" s="160"/>
      <c r="J562" s="160"/>
      <c r="K562" s="120"/>
      <c r="L562" s="120"/>
      <c r="O562" s="155"/>
      <c r="P562" s="155"/>
    </row>
    <row r="563" customFormat="false" ht="12.75" hidden="false" customHeight="false" outlineLevel="0" collapsed="false">
      <c r="A563" s="120"/>
      <c r="B563" s="120"/>
      <c r="C563" s="120"/>
      <c r="D563" s="120"/>
      <c r="E563" s="120"/>
      <c r="F563" s="120"/>
      <c r="G563" s="120"/>
      <c r="I563" s="160"/>
      <c r="J563" s="160"/>
      <c r="K563" s="120"/>
      <c r="L563" s="120"/>
      <c r="O563" s="155"/>
      <c r="P563" s="155"/>
    </row>
    <row r="564" customFormat="false" ht="12.75" hidden="false" customHeight="false" outlineLevel="0" collapsed="false">
      <c r="A564" s="120"/>
      <c r="B564" s="120"/>
      <c r="C564" s="120"/>
      <c r="D564" s="120"/>
      <c r="E564" s="120"/>
      <c r="F564" s="120"/>
      <c r="G564" s="120"/>
      <c r="I564" s="160"/>
      <c r="J564" s="160"/>
      <c r="K564" s="120"/>
      <c r="L564" s="120"/>
      <c r="O564" s="155"/>
      <c r="P564" s="155"/>
    </row>
    <row r="565" customFormat="false" ht="12.75" hidden="false" customHeight="false" outlineLevel="0" collapsed="false">
      <c r="A565" s="120"/>
      <c r="B565" s="120"/>
      <c r="C565" s="120"/>
      <c r="D565" s="120"/>
      <c r="E565" s="120"/>
      <c r="F565" s="120"/>
      <c r="G565" s="120"/>
      <c r="I565" s="160"/>
      <c r="J565" s="160"/>
      <c r="K565" s="120"/>
      <c r="L565" s="120"/>
      <c r="O565" s="155"/>
      <c r="P565" s="155"/>
    </row>
    <row r="566" customFormat="false" ht="12.75" hidden="false" customHeight="false" outlineLevel="0" collapsed="false">
      <c r="A566" s="120"/>
      <c r="B566" s="120"/>
      <c r="C566" s="120"/>
      <c r="D566" s="120"/>
      <c r="E566" s="120"/>
      <c r="F566" s="120"/>
      <c r="G566" s="120"/>
      <c r="I566" s="160"/>
      <c r="J566" s="160"/>
      <c r="K566" s="120"/>
      <c r="L566" s="120"/>
      <c r="O566" s="155"/>
      <c r="P566" s="155"/>
    </row>
    <row r="567" customFormat="false" ht="12.75" hidden="false" customHeight="false" outlineLevel="0" collapsed="false">
      <c r="A567" s="120"/>
      <c r="B567" s="120"/>
      <c r="C567" s="120"/>
      <c r="D567" s="120"/>
      <c r="E567" s="120"/>
      <c r="F567" s="120"/>
      <c r="G567" s="120"/>
      <c r="I567" s="120"/>
      <c r="J567" s="120"/>
      <c r="K567" s="120"/>
      <c r="L567" s="120"/>
      <c r="O567" s="155"/>
      <c r="P567" s="155"/>
    </row>
    <row r="568" customFormat="false" ht="12.75" hidden="false" customHeight="false" outlineLevel="0" collapsed="false">
      <c r="A568" s="120"/>
      <c r="B568" s="120"/>
      <c r="C568" s="120"/>
      <c r="D568" s="120"/>
      <c r="E568" s="120"/>
      <c r="F568" s="120"/>
      <c r="G568" s="120"/>
      <c r="I568" s="120"/>
      <c r="J568" s="120"/>
      <c r="K568" s="120"/>
      <c r="L568" s="120"/>
      <c r="O568" s="155"/>
      <c r="P568" s="155"/>
    </row>
    <row r="569" customFormat="false" ht="12.75" hidden="false" customHeight="false" outlineLevel="0" collapsed="false">
      <c r="A569" s="120"/>
      <c r="B569" s="120"/>
      <c r="C569" s="120"/>
      <c r="D569" s="120"/>
      <c r="E569" s="120"/>
      <c r="F569" s="120"/>
      <c r="G569" s="120"/>
      <c r="I569" s="120"/>
      <c r="J569" s="120"/>
      <c r="K569" s="120"/>
      <c r="L569" s="120"/>
      <c r="O569" s="155"/>
      <c r="P569" s="155"/>
    </row>
    <row r="570" customFormat="false" ht="12.75" hidden="false" customHeight="false" outlineLevel="0" collapsed="false">
      <c r="A570" s="120"/>
      <c r="B570" s="120"/>
      <c r="C570" s="120"/>
      <c r="D570" s="120"/>
      <c r="E570" s="120"/>
      <c r="F570" s="120"/>
      <c r="G570" s="120"/>
      <c r="I570" s="120"/>
      <c r="J570" s="120"/>
      <c r="K570" s="120"/>
      <c r="L570" s="120"/>
      <c r="O570" s="155"/>
      <c r="P570" s="155"/>
    </row>
    <row r="571" customFormat="false" ht="12.75" hidden="false" customHeight="false" outlineLevel="0" collapsed="false">
      <c r="A571" s="120"/>
      <c r="B571" s="120"/>
      <c r="C571" s="120"/>
      <c r="D571" s="120"/>
      <c r="E571" s="120"/>
      <c r="F571" s="120"/>
      <c r="G571" s="120"/>
      <c r="I571" s="160"/>
      <c r="J571" s="160"/>
      <c r="K571" s="120"/>
      <c r="L571" s="120"/>
      <c r="O571" s="155"/>
      <c r="P571" s="155"/>
    </row>
    <row r="572" customFormat="false" ht="12.75" hidden="false" customHeight="false" outlineLevel="0" collapsed="false">
      <c r="A572" s="120"/>
      <c r="B572" s="120"/>
      <c r="C572" s="120"/>
      <c r="D572" s="120"/>
      <c r="E572" s="120"/>
      <c r="F572" s="120"/>
      <c r="G572" s="120"/>
      <c r="I572" s="120"/>
      <c r="J572" s="120"/>
      <c r="K572" s="120"/>
      <c r="L572" s="120"/>
      <c r="O572" s="155"/>
      <c r="P572" s="155"/>
    </row>
    <row r="573" customFormat="false" ht="12.75" hidden="false" customHeight="false" outlineLevel="0" collapsed="false">
      <c r="A573" s="120"/>
      <c r="B573" s="120"/>
      <c r="C573" s="120"/>
      <c r="D573" s="120"/>
      <c r="E573" s="120"/>
      <c r="F573" s="120"/>
      <c r="G573" s="120"/>
      <c r="I573" s="120"/>
      <c r="J573" s="120"/>
      <c r="K573" s="120"/>
      <c r="L573" s="120"/>
      <c r="O573" s="155"/>
      <c r="P573" s="155"/>
    </row>
    <row r="574" customFormat="false" ht="12.75" hidden="false" customHeight="false" outlineLevel="0" collapsed="false">
      <c r="A574" s="120"/>
      <c r="B574" s="120"/>
      <c r="C574" s="120"/>
      <c r="D574" s="120"/>
      <c r="E574" s="120"/>
      <c r="F574" s="120"/>
      <c r="G574" s="120"/>
      <c r="I574" s="120"/>
      <c r="J574" s="120"/>
      <c r="K574" s="120"/>
      <c r="L574" s="120"/>
      <c r="O574" s="155"/>
      <c r="P574" s="155"/>
    </row>
    <row r="575" customFormat="false" ht="12.75" hidden="false" customHeight="false" outlineLevel="0" collapsed="false">
      <c r="A575" s="120"/>
      <c r="B575" s="120"/>
      <c r="C575" s="120"/>
      <c r="D575" s="120"/>
      <c r="E575" s="120"/>
      <c r="F575" s="120"/>
      <c r="G575" s="120"/>
      <c r="I575" s="120"/>
      <c r="J575" s="120"/>
      <c r="K575" s="120"/>
      <c r="L575" s="120"/>
      <c r="O575" s="155"/>
      <c r="P575" s="155"/>
    </row>
    <row r="576" customFormat="false" ht="12.75" hidden="false" customHeight="false" outlineLevel="0" collapsed="false">
      <c r="A576" s="120"/>
      <c r="B576" s="120"/>
      <c r="C576" s="120"/>
      <c r="D576" s="120"/>
      <c r="E576" s="120"/>
      <c r="F576" s="120"/>
      <c r="G576" s="120"/>
      <c r="I576" s="120"/>
      <c r="J576" s="120"/>
      <c r="K576" s="120"/>
      <c r="L576" s="120"/>
      <c r="O576" s="155"/>
      <c r="P576" s="155"/>
    </row>
    <row r="577" customFormat="false" ht="12.75" hidden="false" customHeight="false" outlineLevel="0" collapsed="false">
      <c r="A577" s="120"/>
      <c r="B577" s="120"/>
      <c r="C577" s="120"/>
      <c r="D577" s="120"/>
      <c r="E577" s="120"/>
      <c r="F577" s="120"/>
      <c r="G577" s="120"/>
      <c r="I577" s="120"/>
      <c r="J577" s="120"/>
      <c r="K577" s="120"/>
      <c r="L577" s="120"/>
      <c r="O577" s="155"/>
      <c r="P577" s="155"/>
    </row>
    <row r="578" customFormat="false" ht="12.75" hidden="false" customHeight="false" outlineLevel="0" collapsed="false">
      <c r="A578" s="120"/>
      <c r="B578" s="120"/>
      <c r="C578" s="120"/>
      <c r="D578" s="120"/>
      <c r="E578" s="120"/>
      <c r="F578" s="120"/>
      <c r="G578" s="120"/>
      <c r="I578" s="120"/>
      <c r="J578" s="120"/>
      <c r="K578" s="120"/>
      <c r="L578" s="120"/>
      <c r="O578" s="155"/>
      <c r="P578" s="155"/>
    </row>
    <row r="579" customFormat="false" ht="12.75" hidden="false" customHeight="false" outlineLevel="0" collapsed="false">
      <c r="A579" s="120"/>
      <c r="B579" s="120"/>
      <c r="C579" s="120"/>
      <c r="D579" s="120"/>
      <c r="E579" s="120"/>
      <c r="F579" s="120"/>
      <c r="G579" s="120"/>
      <c r="I579" s="120"/>
      <c r="J579" s="120"/>
      <c r="K579" s="120"/>
      <c r="L579" s="120"/>
      <c r="O579" s="155"/>
      <c r="P579" s="155"/>
    </row>
    <row r="580" customFormat="false" ht="12.75" hidden="false" customHeight="false" outlineLevel="0" collapsed="false">
      <c r="A580" s="120"/>
      <c r="B580" s="120"/>
      <c r="C580" s="120"/>
      <c r="D580" s="120"/>
      <c r="E580" s="120"/>
      <c r="F580" s="120"/>
      <c r="G580" s="120"/>
      <c r="I580" s="120"/>
      <c r="J580" s="120"/>
      <c r="K580" s="120"/>
      <c r="L580" s="120"/>
      <c r="O580" s="155"/>
      <c r="P580" s="155"/>
    </row>
    <row r="581" customFormat="false" ht="12.75" hidden="false" customHeight="false" outlineLevel="0" collapsed="false">
      <c r="A581" s="120"/>
      <c r="B581" s="120"/>
      <c r="C581" s="120"/>
      <c r="D581" s="120"/>
      <c r="E581" s="120"/>
      <c r="F581" s="120"/>
      <c r="G581" s="120"/>
      <c r="I581" s="120"/>
      <c r="J581" s="120"/>
      <c r="K581" s="120"/>
      <c r="L581" s="120"/>
      <c r="O581" s="155"/>
      <c r="P581" s="155"/>
    </row>
    <row r="582" customFormat="false" ht="12.75" hidden="false" customHeight="false" outlineLevel="0" collapsed="false">
      <c r="A582" s="120"/>
      <c r="B582" s="120"/>
      <c r="C582" s="120"/>
      <c r="D582" s="120"/>
      <c r="E582" s="120"/>
      <c r="F582" s="120"/>
      <c r="G582" s="120"/>
      <c r="I582" s="120"/>
      <c r="J582" s="120"/>
      <c r="K582" s="120"/>
      <c r="L582" s="120"/>
      <c r="O582" s="155"/>
      <c r="P582" s="155"/>
    </row>
    <row r="583" customFormat="false" ht="12.75" hidden="false" customHeight="false" outlineLevel="0" collapsed="false">
      <c r="A583" s="120"/>
      <c r="B583" s="120"/>
      <c r="C583" s="120"/>
      <c r="D583" s="120"/>
      <c r="E583" s="120"/>
      <c r="F583" s="120"/>
      <c r="G583" s="120"/>
      <c r="I583" s="120"/>
      <c r="J583" s="120"/>
      <c r="K583" s="120"/>
      <c r="L583" s="120"/>
      <c r="O583" s="155"/>
      <c r="P583" s="155"/>
    </row>
    <row r="584" customFormat="false" ht="12.75" hidden="false" customHeight="false" outlineLevel="0" collapsed="false">
      <c r="A584" s="120"/>
      <c r="B584" s="120"/>
      <c r="C584" s="120"/>
      <c r="D584" s="120"/>
      <c r="E584" s="120"/>
      <c r="F584" s="120"/>
      <c r="G584" s="120"/>
      <c r="I584" s="160"/>
      <c r="J584" s="160"/>
      <c r="K584" s="120"/>
      <c r="L584" s="120"/>
      <c r="O584" s="155"/>
      <c r="P584" s="155"/>
    </row>
    <row r="585" customFormat="false" ht="12.75" hidden="false" customHeight="false" outlineLevel="0" collapsed="false">
      <c r="A585" s="120"/>
      <c r="B585" s="120"/>
      <c r="C585" s="120"/>
      <c r="D585" s="120"/>
      <c r="E585" s="120"/>
      <c r="F585" s="120"/>
      <c r="G585" s="120"/>
      <c r="I585" s="120"/>
      <c r="J585" s="120"/>
      <c r="K585" s="120"/>
      <c r="L585" s="120"/>
      <c r="O585" s="155"/>
      <c r="P585" s="155"/>
    </row>
    <row r="586" customFormat="false" ht="12.75" hidden="false" customHeight="false" outlineLevel="0" collapsed="false">
      <c r="A586" s="120"/>
      <c r="B586" s="120"/>
      <c r="C586" s="120"/>
      <c r="D586" s="120"/>
      <c r="E586" s="120"/>
      <c r="F586" s="120"/>
      <c r="G586" s="120"/>
      <c r="I586" s="120"/>
      <c r="J586" s="120"/>
      <c r="K586" s="120"/>
      <c r="L586" s="120"/>
      <c r="O586" s="155"/>
      <c r="P586" s="155"/>
    </row>
    <row r="587" customFormat="false" ht="12.75" hidden="false" customHeight="false" outlineLevel="0" collapsed="false">
      <c r="A587" s="120"/>
      <c r="B587" s="120"/>
      <c r="C587" s="120"/>
      <c r="D587" s="120"/>
      <c r="E587" s="120"/>
      <c r="F587" s="120"/>
      <c r="G587" s="120"/>
      <c r="I587" s="120"/>
      <c r="J587" s="120"/>
      <c r="K587" s="120"/>
      <c r="L587" s="120"/>
      <c r="O587" s="155"/>
      <c r="P587" s="155"/>
    </row>
    <row r="588" customFormat="false" ht="12.75" hidden="false" customHeight="false" outlineLevel="0" collapsed="false">
      <c r="A588" s="120"/>
      <c r="B588" s="120"/>
      <c r="C588" s="120"/>
      <c r="D588" s="120"/>
      <c r="E588" s="120"/>
      <c r="F588" s="120"/>
      <c r="G588" s="120"/>
      <c r="I588" s="120"/>
      <c r="J588" s="120"/>
      <c r="K588" s="120"/>
      <c r="L588" s="120"/>
      <c r="O588" s="155"/>
      <c r="P588" s="155"/>
    </row>
    <row r="589" customFormat="false" ht="12.75" hidden="false" customHeight="false" outlineLevel="0" collapsed="false">
      <c r="A589" s="120"/>
      <c r="B589" s="120"/>
      <c r="C589" s="120"/>
      <c r="D589" s="120"/>
      <c r="E589" s="120"/>
      <c r="F589" s="120"/>
      <c r="G589" s="120"/>
      <c r="I589" s="120"/>
      <c r="J589" s="120"/>
      <c r="K589" s="120"/>
      <c r="L589" s="120"/>
      <c r="O589" s="155"/>
      <c r="P589" s="155"/>
    </row>
    <row r="590" customFormat="false" ht="12.75" hidden="false" customHeight="false" outlineLevel="0" collapsed="false">
      <c r="A590" s="120"/>
      <c r="B590" s="120"/>
      <c r="C590" s="120"/>
      <c r="D590" s="120"/>
      <c r="E590" s="120"/>
      <c r="F590" s="120"/>
      <c r="G590" s="120"/>
      <c r="I590" s="120"/>
      <c r="J590" s="120"/>
      <c r="K590" s="120"/>
      <c r="L590" s="120"/>
      <c r="O590" s="155"/>
      <c r="P590" s="155"/>
    </row>
    <row r="591" customFormat="false" ht="12.75" hidden="false" customHeight="false" outlineLevel="0" collapsed="false">
      <c r="A591" s="120"/>
      <c r="B591" s="120"/>
      <c r="C591" s="120"/>
      <c r="D591" s="120"/>
      <c r="E591" s="120"/>
      <c r="F591" s="120"/>
      <c r="G591" s="120"/>
      <c r="I591" s="120"/>
      <c r="J591" s="120"/>
      <c r="K591" s="120"/>
      <c r="L591" s="120"/>
      <c r="O591" s="155"/>
      <c r="P591" s="155"/>
    </row>
    <row r="592" customFormat="false" ht="12.75" hidden="false" customHeight="false" outlineLevel="0" collapsed="false">
      <c r="A592" s="120"/>
      <c r="B592" s="120"/>
      <c r="C592" s="120"/>
      <c r="D592" s="120"/>
      <c r="E592" s="120"/>
      <c r="F592" s="120"/>
      <c r="G592" s="120"/>
      <c r="I592" s="120"/>
      <c r="J592" s="120"/>
      <c r="K592" s="120"/>
      <c r="L592" s="120"/>
      <c r="O592" s="155"/>
      <c r="P592" s="155"/>
    </row>
    <row r="593" customFormat="false" ht="12.75" hidden="false" customHeight="false" outlineLevel="0" collapsed="false">
      <c r="A593" s="120"/>
      <c r="B593" s="120"/>
      <c r="C593" s="120"/>
      <c r="D593" s="120"/>
      <c r="E593" s="120"/>
      <c r="F593" s="120"/>
      <c r="G593" s="120"/>
      <c r="I593" s="120"/>
      <c r="J593" s="120"/>
      <c r="K593" s="120"/>
      <c r="L593" s="120"/>
      <c r="O593" s="155"/>
      <c r="P593" s="155"/>
    </row>
    <row r="594" customFormat="false" ht="12.75" hidden="false" customHeight="false" outlineLevel="0" collapsed="false">
      <c r="A594" s="120"/>
      <c r="B594" s="120"/>
      <c r="C594" s="120"/>
      <c r="D594" s="120"/>
      <c r="E594" s="120"/>
      <c r="F594" s="120"/>
      <c r="G594" s="120"/>
      <c r="I594" s="120"/>
      <c r="J594" s="120"/>
      <c r="K594" s="120"/>
      <c r="L594" s="120"/>
      <c r="O594" s="155"/>
      <c r="P594" s="155"/>
    </row>
    <row r="595" customFormat="false" ht="12.75" hidden="false" customHeight="false" outlineLevel="0" collapsed="false">
      <c r="A595" s="120"/>
      <c r="B595" s="120"/>
      <c r="C595" s="120"/>
      <c r="D595" s="120"/>
      <c r="E595" s="120"/>
      <c r="F595" s="120"/>
      <c r="G595" s="120"/>
      <c r="I595" s="120"/>
      <c r="J595" s="120"/>
      <c r="K595" s="120"/>
      <c r="L595" s="120"/>
      <c r="O595" s="155"/>
      <c r="P595" s="155"/>
    </row>
    <row r="596" customFormat="false" ht="12.75" hidden="false" customHeight="false" outlineLevel="0" collapsed="false">
      <c r="A596" s="120"/>
      <c r="B596" s="120"/>
      <c r="C596" s="120"/>
      <c r="D596" s="120"/>
      <c r="E596" s="120"/>
      <c r="F596" s="120"/>
      <c r="G596" s="120"/>
      <c r="I596" s="120"/>
      <c r="J596" s="120"/>
      <c r="K596" s="120"/>
      <c r="L596" s="120"/>
      <c r="O596" s="155"/>
      <c r="P596" s="155"/>
    </row>
    <row r="597" customFormat="false" ht="12.75" hidden="false" customHeight="false" outlineLevel="0" collapsed="false">
      <c r="A597" s="120"/>
      <c r="B597" s="120"/>
      <c r="C597" s="120"/>
      <c r="D597" s="120"/>
      <c r="E597" s="120"/>
      <c r="F597" s="120"/>
      <c r="G597" s="120"/>
      <c r="I597" s="120"/>
      <c r="J597" s="120"/>
      <c r="K597" s="120"/>
      <c r="L597" s="120"/>
      <c r="O597" s="155"/>
      <c r="P597" s="155"/>
    </row>
    <row r="598" customFormat="false" ht="12.75" hidden="false" customHeight="false" outlineLevel="0" collapsed="false">
      <c r="A598" s="120"/>
      <c r="B598" s="120"/>
      <c r="C598" s="120"/>
      <c r="D598" s="120"/>
      <c r="E598" s="120"/>
      <c r="F598" s="120"/>
      <c r="G598" s="120"/>
      <c r="I598" s="120"/>
      <c r="J598" s="120"/>
      <c r="K598" s="120"/>
      <c r="L598" s="120"/>
      <c r="O598" s="155"/>
      <c r="P598" s="155"/>
    </row>
    <row r="599" customFormat="false" ht="12.75" hidden="false" customHeight="false" outlineLevel="0" collapsed="false">
      <c r="A599" s="120"/>
      <c r="B599" s="120"/>
      <c r="C599" s="120"/>
      <c r="D599" s="120"/>
      <c r="E599" s="120"/>
      <c r="F599" s="120"/>
      <c r="G599" s="120"/>
      <c r="I599" s="120"/>
      <c r="J599" s="120"/>
      <c r="K599" s="120"/>
      <c r="L599" s="120"/>
      <c r="O599" s="155"/>
      <c r="P599" s="155"/>
    </row>
    <row r="600" customFormat="false" ht="12.75" hidden="false" customHeight="false" outlineLevel="0" collapsed="false">
      <c r="A600" s="120"/>
      <c r="B600" s="120"/>
      <c r="C600" s="120"/>
      <c r="D600" s="120"/>
      <c r="E600" s="120"/>
      <c r="F600" s="120"/>
      <c r="G600" s="120"/>
      <c r="I600" s="120"/>
      <c r="J600" s="120"/>
      <c r="K600" s="120"/>
      <c r="L600" s="120"/>
      <c r="O600" s="155"/>
      <c r="P600" s="155"/>
    </row>
    <row r="601" customFormat="false" ht="12.75" hidden="false" customHeight="false" outlineLevel="0" collapsed="false">
      <c r="A601" s="120"/>
      <c r="B601" s="120"/>
      <c r="C601" s="120"/>
      <c r="D601" s="120"/>
      <c r="E601" s="120"/>
      <c r="F601" s="120"/>
      <c r="G601" s="120"/>
      <c r="I601" s="120"/>
      <c r="J601" s="120"/>
      <c r="K601" s="120"/>
      <c r="L601" s="120"/>
      <c r="O601" s="155"/>
      <c r="P601" s="155"/>
    </row>
    <row r="602" customFormat="false" ht="12.75" hidden="false" customHeight="false" outlineLevel="0" collapsed="false">
      <c r="A602" s="120"/>
      <c r="B602" s="120"/>
      <c r="C602" s="120"/>
      <c r="D602" s="120"/>
      <c r="E602" s="120"/>
      <c r="F602" s="120"/>
      <c r="G602" s="120"/>
      <c r="I602" s="120"/>
      <c r="J602" s="120"/>
      <c r="K602" s="120"/>
      <c r="L602" s="120"/>
      <c r="O602" s="155"/>
      <c r="P602" s="155"/>
    </row>
    <row r="603" customFormat="false" ht="12.75" hidden="false" customHeight="false" outlineLevel="0" collapsed="false">
      <c r="A603" s="120"/>
      <c r="B603" s="120"/>
      <c r="C603" s="120"/>
      <c r="D603" s="120"/>
      <c r="E603" s="120"/>
      <c r="F603" s="120"/>
      <c r="G603" s="120"/>
      <c r="I603" s="160"/>
      <c r="J603" s="160"/>
      <c r="K603" s="120"/>
      <c r="L603" s="120"/>
      <c r="O603" s="155"/>
      <c r="P603" s="155"/>
    </row>
    <row r="604" customFormat="false" ht="12.75" hidden="false" customHeight="false" outlineLevel="0" collapsed="false">
      <c r="A604" s="120"/>
      <c r="B604" s="120"/>
      <c r="C604" s="120"/>
      <c r="D604" s="120"/>
      <c r="E604" s="120"/>
      <c r="F604" s="120"/>
      <c r="G604" s="120"/>
      <c r="I604" s="160"/>
      <c r="J604" s="160"/>
      <c r="K604" s="120"/>
      <c r="L604" s="120"/>
      <c r="O604" s="155"/>
      <c r="P604" s="155"/>
    </row>
    <row r="605" customFormat="false" ht="12.75" hidden="false" customHeight="false" outlineLevel="0" collapsed="false">
      <c r="A605" s="120"/>
      <c r="B605" s="120"/>
      <c r="C605" s="120"/>
      <c r="D605" s="120"/>
      <c r="E605" s="120"/>
      <c r="F605" s="120"/>
      <c r="G605" s="120"/>
      <c r="I605" s="120"/>
      <c r="J605" s="120"/>
      <c r="K605" s="120"/>
      <c r="L605" s="120"/>
      <c r="O605" s="155"/>
      <c r="P605" s="155"/>
    </row>
    <row r="606" customFormat="false" ht="12.75" hidden="false" customHeight="false" outlineLevel="0" collapsed="false">
      <c r="A606" s="120"/>
      <c r="B606" s="120"/>
      <c r="C606" s="120"/>
      <c r="D606" s="120"/>
      <c r="E606" s="120"/>
      <c r="F606" s="120"/>
      <c r="G606" s="120"/>
      <c r="I606" s="120"/>
      <c r="J606" s="120"/>
      <c r="K606" s="120"/>
      <c r="L606" s="120"/>
      <c r="O606" s="155"/>
      <c r="P606" s="155"/>
    </row>
    <row r="607" customFormat="false" ht="12.75" hidden="false" customHeight="false" outlineLevel="0" collapsed="false">
      <c r="A607" s="120"/>
      <c r="B607" s="120"/>
      <c r="C607" s="120"/>
      <c r="D607" s="120"/>
      <c r="E607" s="120"/>
      <c r="F607" s="120"/>
      <c r="G607" s="120"/>
      <c r="I607" s="120"/>
      <c r="J607" s="120"/>
      <c r="K607" s="120"/>
      <c r="L607" s="120"/>
      <c r="O607" s="155"/>
      <c r="P607" s="155"/>
    </row>
    <row r="608" customFormat="false" ht="12.75" hidden="false" customHeight="false" outlineLevel="0" collapsed="false">
      <c r="A608" s="120"/>
      <c r="B608" s="120"/>
      <c r="C608" s="120"/>
      <c r="D608" s="120"/>
      <c r="E608" s="120"/>
      <c r="F608" s="120"/>
      <c r="G608" s="120"/>
      <c r="I608" s="120"/>
      <c r="J608" s="120"/>
      <c r="K608" s="120"/>
      <c r="L608" s="120"/>
      <c r="O608" s="155"/>
      <c r="P608" s="155"/>
    </row>
    <row r="609" customFormat="false" ht="12.75" hidden="false" customHeight="false" outlineLevel="0" collapsed="false">
      <c r="A609" s="120"/>
      <c r="B609" s="120"/>
      <c r="C609" s="120"/>
      <c r="D609" s="120"/>
      <c r="E609" s="120"/>
      <c r="F609" s="120"/>
      <c r="G609" s="120"/>
      <c r="I609" s="120"/>
      <c r="J609" s="120"/>
      <c r="K609" s="120"/>
      <c r="L609" s="120"/>
      <c r="O609" s="155"/>
      <c r="P609" s="155"/>
    </row>
    <row r="610" customFormat="false" ht="12.75" hidden="false" customHeight="false" outlineLevel="0" collapsed="false">
      <c r="A610" s="120"/>
      <c r="B610" s="120"/>
      <c r="C610" s="120"/>
      <c r="D610" s="120"/>
      <c r="E610" s="120"/>
      <c r="F610" s="120"/>
      <c r="G610" s="120"/>
      <c r="I610" s="120"/>
      <c r="J610" s="120"/>
      <c r="K610" s="120"/>
      <c r="L610" s="120"/>
      <c r="O610" s="155"/>
      <c r="P610" s="155"/>
    </row>
    <row r="611" customFormat="false" ht="12.75" hidden="false" customHeight="false" outlineLevel="0" collapsed="false">
      <c r="A611" s="120"/>
      <c r="B611" s="120"/>
      <c r="C611" s="120"/>
      <c r="D611" s="120"/>
      <c r="E611" s="120"/>
      <c r="F611" s="120"/>
      <c r="G611" s="120"/>
      <c r="I611" s="120"/>
      <c r="J611" s="120"/>
      <c r="K611" s="120"/>
      <c r="L611" s="120"/>
      <c r="O611" s="155"/>
      <c r="P611" s="155"/>
    </row>
    <row r="612" customFormat="false" ht="12.75" hidden="false" customHeight="false" outlineLevel="0" collapsed="false">
      <c r="A612" s="120"/>
      <c r="B612" s="120"/>
      <c r="C612" s="120"/>
      <c r="D612" s="120"/>
      <c r="E612" s="120"/>
      <c r="F612" s="120"/>
      <c r="G612" s="120"/>
      <c r="I612" s="120"/>
      <c r="J612" s="120"/>
      <c r="K612" s="120"/>
      <c r="L612" s="120"/>
      <c r="O612" s="155"/>
      <c r="P612" s="155"/>
    </row>
    <row r="613" customFormat="false" ht="12.75" hidden="false" customHeight="false" outlineLevel="0" collapsed="false">
      <c r="A613" s="120"/>
      <c r="B613" s="120"/>
      <c r="C613" s="120"/>
      <c r="D613" s="120"/>
      <c r="E613" s="120"/>
      <c r="F613" s="120"/>
      <c r="G613" s="120"/>
      <c r="I613" s="160"/>
      <c r="J613" s="160"/>
      <c r="K613" s="120"/>
      <c r="L613" s="120"/>
      <c r="O613" s="155"/>
      <c r="P613" s="155"/>
    </row>
    <row r="614" customFormat="false" ht="12.75" hidden="false" customHeight="false" outlineLevel="0" collapsed="false">
      <c r="A614" s="120"/>
      <c r="B614" s="120"/>
      <c r="C614" s="120"/>
      <c r="D614" s="120"/>
      <c r="E614" s="120"/>
      <c r="F614" s="120"/>
      <c r="G614" s="120"/>
      <c r="I614" s="160"/>
      <c r="J614" s="160"/>
      <c r="K614" s="120"/>
      <c r="L614" s="120"/>
      <c r="O614" s="155"/>
      <c r="P614" s="155"/>
    </row>
    <row r="615" customFormat="false" ht="12.75" hidden="false" customHeight="false" outlineLevel="0" collapsed="false">
      <c r="A615" s="120"/>
      <c r="B615" s="120"/>
      <c r="C615" s="120"/>
      <c r="D615" s="120"/>
      <c r="E615" s="120"/>
      <c r="F615" s="120"/>
      <c r="G615" s="120"/>
      <c r="I615" s="120"/>
      <c r="J615" s="120"/>
      <c r="K615" s="120"/>
      <c r="L615" s="120"/>
      <c r="O615" s="155"/>
      <c r="P615" s="155"/>
    </row>
    <row r="616" customFormat="false" ht="12.75" hidden="false" customHeight="false" outlineLevel="0" collapsed="false">
      <c r="A616" s="120"/>
      <c r="B616" s="120"/>
      <c r="C616" s="120"/>
      <c r="D616" s="120"/>
      <c r="E616" s="120"/>
      <c r="F616" s="120"/>
      <c r="G616" s="120"/>
      <c r="I616" s="120"/>
      <c r="J616" s="120"/>
      <c r="K616" s="120"/>
      <c r="L616" s="120"/>
      <c r="O616" s="155"/>
      <c r="P616" s="155"/>
    </row>
    <row r="617" customFormat="false" ht="12.75" hidden="false" customHeight="false" outlineLevel="0" collapsed="false">
      <c r="A617" s="120"/>
      <c r="B617" s="120"/>
      <c r="C617" s="120"/>
      <c r="D617" s="120"/>
      <c r="E617" s="120"/>
      <c r="F617" s="120"/>
      <c r="G617" s="120"/>
      <c r="I617" s="120"/>
      <c r="J617" s="120"/>
      <c r="K617" s="120"/>
      <c r="L617" s="120"/>
      <c r="O617" s="155"/>
      <c r="P617" s="155"/>
    </row>
    <row r="618" customFormat="false" ht="12.75" hidden="false" customHeight="false" outlineLevel="0" collapsed="false">
      <c r="A618" s="120"/>
      <c r="B618" s="120"/>
      <c r="C618" s="120"/>
      <c r="D618" s="120"/>
      <c r="E618" s="120"/>
      <c r="F618" s="120"/>
      <c r="G618" s="120"/>
      <c r="I618" s="120"/>
      <c r="J618" s="120"/>
      <c r="K618" s="120"/>
      <c r="L618" s="120"/>
      <c r="O618" s="155"/>
      <c r="P618" s="155"/>
    </row>
    <row r="619" customFormat="false" ht="12.75" hidden="false" customHeight="false" outlineLevel="0" collapsed="false">
      <c r="A619" s="120"/>
      <c r="B619" s="120"/>
      <c r="C619" s="120"/>
      <c r="D619" s="120"/>
      <c r="E619" s="120"/>
      <c r="F619" s="120"/>
      <c r="G619" s="120"/>
      <c r="I619" s="120"/>
      <c r="J619" s="120"/>
      <c r="K619" s="120"/>
      <c r="L619" s="120"/>
      <c r="O619" s="155"/>
      <c r="P619" s="155"/>
    </row>
    <row r="620" customFormat="false" ht="12.75" hidden="false" customHeight="false" outlineLevel="0" collapsed="false">
      <c r="A620" s="120"/>
      <c r="B620" s="120"/>
      <c r="C620" s="120"/>
      <c r="D620" s="120"/>
      <c r="E620" s="120"/>
      <c r="F620" s="120"/>
      <c r="G620" s="120"/>
      <c r="I620" s="120"/>
      <c r="J620" s="120"/>
      <c r="K620" s="120"/>
      <c r="L620" s="120"/>
      <c r="O620" s="155"/>
      <c r="P620" s="155"/>
    </row>
    <row r="621" customFormat="false" ht="12.75" hidden="false" customHeight="false" outlineLevel="0" collapsed="false">
      <c r="A621" s="120"/>
      <c r="B621" s="120"/>
      <c r="C621" s="120"/>
      <c r="D621" s="120"/>
      <c r="E621" s="120"/>
      <c r="F621" s="120"/>
      <c r="G621" s="120"/>
      <c r="I621" s="120"/>
      <c r="J621" s="120"/>
      <c r="K621" s="120"/>
      <c r="L621" s="120"/>
      <c r="O621" s="155"/>
      <c r="P621" s="155"/>
    </row>
    <row r="622" customFormat="false" ht="12.75" hidden="false" customHeight="false" outlineLevel="0" collapsed="false">
      <c r="A622" s="120"/>
      <c r="B622" s="120"/>
      <c r="C622" s="120"/>
      <c r="D622" s="120"/>
      <c r="E622" s="120"/>
      <c r="F622" s="120"/>
      <c r="G622" s="120"/>
      <c r="I622" s="160"/>
      <c r="J622" s="160"/>
      <c r="K622" s="120"/>
      <c r="L622" s="120"/>
      <c r="O622" s="155"/>
      <c r="P622" s="155"/>
    </row>
    <row r="623" customFormat="false" ht="12.75" hidden="false" customHeight="false" outlineLevel="0" collapsed="false">
      <c r="A623" s="120"/>
      <c r="B623" s="120"/>
      <c r="C623" s="120"/>
      <c r="D623" s="120"/>
      <c r="E623" s="120"/>
      <c r="F623" s="120"/>
      <c r="G623" s="120"/>
      <c r="I623" s="120"/>
      <c r="J623" s="120"/>
      <c r="K623" s="120"/>
      <c r="L623" s="120"/>
      <c r="O623" s="155"/>
      <c r="P623" s="155"/>
    </row>
    <row r="624" customFormat="false" ht="12.75" hidden="false" customHeight="false" outlineLevel="0" collapsed="false">
      <c r="A624" s="120"/>
      <c r="B624" s="120"/>
      <c r="C624" s="120"/>
      <c r="D624" s="120"/>
      <c r="E624" s="120"/>
      <c r="F624" s="120"/>
      <c r="G624" s="120"/>
      <c r="I624" s="120"/>
      <c r="J624" s="120"/>
      <c r="K624" s="120"/>
      <c r="L624" s="120"/>
      <c r="O624" s="155"/>
      <c r="P624" s="155"/>
    </row>
    <row r="625" customFormat="false" ht="12.75" hidden="false" customHeight="false" outlineLevel="0" collapsed="false">
      <c r="A625" s="120"/>
      <c r="B625" s="120"/>
      <c r="C625" s="120"/>
      <c r="D625" s="120"/>
      <c r="E625" s="120"/>
      <c r="F625" s="120"/>
      <c r="G625" s="120"/>
      <c r="I625" s="120"/>
      <c r="J625" s="120"/>
      <c r="K625" s="120"/>
      <c r="L625" s="120"/>
      <c r="O625" s="155"/>
      <c r="P625" s="155"/>
    </row>
    <row r="626" customFormat="false" ht="12.75" hidden="false" customHeight="false" outlineLevel="0" collapsed="false">
      <c r="A626" s="120"/>
      <c r="B626" s="120"/>
      <c r="C626" s="120"/>
      <c r="D626" s="120"/>
      <c r="E626" s="120"/>
      <c r="F626" s="120"/>
      <c r="G626" s="120"/>
      <c r="I626" s="160"/>
      <c r="J626" s="160"/>
      <c r="K626" s="120"/>
      <c r="L626" s="120"/>
      <c r="O626" s="155"/>
      <c r="P626" s="155"/>
    </row>
    <row r="627" customFormat="false" ht="12.75" hidden="false" customHeight="false" outlineLevel="0" collapsed="false">
      <c r="A627" s="120"/>
      <c r="B627" s="120"/>
      <c r="C627" s="120"/>
      <c r="D627" s="120"/>
      <c r="E627" s="120"/>
      <c r="F627" s="120"/>
      <c r="G627" s="120"/>
      <c r="I627" s="160"/>
      <c r="J627" s="160"/>
      <c r="K627" s="120"/>
      <c r="L627" s="120"/>
      <c r="O627" s="155"/>
      <c r="P627" s="155"/>
    </row>
    <row r="628" customFormat="false" ht="12.75" hidden="false" customHeight="false" outlineLevel="0" collapsed="false">
      <c r="A628" s="120"/>
      <c r="B628" s="120"/>
      <c r="C628" s="120"/>
      <c r="D628" s="120"/>
      <c r="E628" s="120"/>
      <c r="F628" s="120"/>
      <c r="G628" s="120"/>
      <c r="I628" s="120"/>
      <c r="J628" s="120"/>
      <c r="K628" s="120"/>
      <c r="L628" s="120"/>
      <c r="O628" s="155"/>
      <c r="P628" s="155"/>
    </row>
    <row r="629" customFormat="false" ht="12.75" hidden="false" customHeight="false" outlineLevel="0" collapsed="false">
      <c r="A629" s="120"/>
      <c r="B629" s="120"/>
      <c r="C629" s="120"/>
      <c r="D629" s="120"/>
      <c r="E629" s="120"/>
      <c r="F629" s="120"/>
      <c r="G629" s="120"/>
      <c r="I629" s="120"/>
      <c r="J629" s="120"/>
      <c r="K629" s="120"/>
      <c r="L629" s="120"/>
      <c r="O629" s="155"/>
      <c r="P629" s="155"/>
    </row>
    <row r="630" customFormat="false" ht="12.75" hidden="false" customHeight="false" outlineLevel="0" collapsed="false">
      <c r="A630" s="120"/>
      <c r="B630" s="120"/>
      <c r="C630" s="120"/>
      <c r="D630" s="120"/>
      <c r="E630" s="120"/>
      <c r="F630" s="120"/>
      <c r="G630" s="120"/>
      <c r="I630" s="160"/>
      <c r="J630" s="160"/>
      <c r="K630" s="120"/>
      <c r="L630" s="120"/>
      <c r="O630" s="155"/>
      <c r="P630" s="155"/>
    </row>
    <row r="631" customFormat="false" ht="12.75" hidden="false" customHeight="false" outlineLevel="0" collapsed="false">
      <c r="A631" s="120"/>
      <c r="B631" s="120"/>
      <c r="C631" s="120"/>
      <c r="D631" s="120"/>
      <c r="E631" s="120"/>
      <c r="F631" s="120"/>
      <c r="G631" s="120"/>
      <c r="I631" s="160"/>
      <c r="J631" s="160"/>
      <c r="K631" s="120"/>
      <c r="L631" s="120"/>
      <c r="O631" s="155"/>
      <c r="P631" s="155"/>
    </row>
    <row r="632" customFormat="false" ht="12.75" hidden="false" customHeight="false" outlineLevel="0" collapsed="false">
      <c r="A632" s="120"/>
      <c r="B632" s="120"/>
      <c r="C632" s="120"/>
      <c r="D632" s="120"/>
      <c r="E632" s="120"/>
      <c r="F632" s="120"/>
      <c r="G632" s="120"/>
      <c r="I632" s="120"/>
      <c r="J632" s="120"/>
      <c r="K632" s="120"/>
      <c r="L632" s="120"/>
      <c r="O632" s="155"/>
      <c r="P632" s="155"/>
    </row>
    <row r="633" customFormat="false" ht="12.75" hidden="false" customHeight="false" outlineLevel="0" collapsed="false">
      <c r="A633" s="120"/>
      <c r="B633" s="120"/>
      <c r="C633" s="120"/>
      <c r="D633" s="120"/>
      <c r="E633" s="120"/>
      <c r="F633" s="120"/>
      <c r="G633" s="120"/>
      <c r="I633" s="120"/>
      <c r="J633" s="120"/>
      <c r="K633" s="120"/>
      <c r="L633" s="120"/>
      <c r="O633" s="155"/>
      <c r="P633" s="155"/>
    </row>
    <row r="634" customFormat="false" ht="12.75" hidden="false" customHeight="false" outlineLevel="0" collapsed="false">
      <c r="A634" s="120"/>
      <c r="B634" s="120"/>
      <c r="C634" s="120"/>
      <c r="D634" s="120"/>
      <c r="E634" s="120"/>
      <c r="F634" s="120"/>
      <c r="G634" s="120"/>
      <c r="I634" s="120"/>
      <c r="J634" s="120"/>
      <c r="K634" s="120"/>
      <c r="L634" s="120"/>
      <c r="O634" s="155"/>
      <c r="P634" s="155"/>
    </row>
    <row r="635" customFormat="false" ht="12.75" hidden="false" customHeight="false" outlineLevel="0" collapsed="false">
      <c r="A635" s="120"/>
      <c r="B635" s="120"/>
      <c r="C635" s="120"/>
      <c r="D635" s="120"/>
      <c r="E635" s="120"/>
      <c r="F635" s="120"/>
      <c r="G635" s="120"/>
      <c r="I635" s="160"/>
      <c r="J635" s="160"/>
      <c r="K635" s="120"/>
      <c r="L635" s="120"/>
      <c r="O635" s="155"/>
      <c r="P635" s="155"/>
    </row>
    <row r="636" customFormat="false" ht="12.75" hidden="false" customHeight="false" outlineLevel="0" collapsed="false">
      <c r="A636" s="120"/>
      <c r="B636" s="120"/>
      <c r="C636" s="120"/>
      <c r="D636" s="120"/>
      <c r="E636" s="120"/>
      <c r="F636" s="120"/>
      <c r="G636" s="120"/>
      <c r="I636" s="120"/>
      <c r="J636" s="120"/>
      <c r="K636" s="120"/>
      <c r="L636" s="120"/>
      <c r="O636" s="155"/>
      <c r="P636" s="155"/>
    </row>
    <row r="637" customFormat="false" ht="12.75" hidden="false" customHeight="false" outlineLevel="0" collapsed="false">
      <c r="A637" s="120"/>
      <c r="B637" s="120"/>
      <c r="C637" s="120"/>
      <c r="D637" s="120"/>
      <c r="E637" s="120"/>
      <c r="F637" s="120"/>
      <c r="G637" s="120"/>
      <c r="I637" s="120"/>
      <c r="J637" s="120"/>
      <c r="K637" s="120"/>
      <c r="L637" s="120"/>
      <c r="O637" s="155"/>
      <c r="P637" s="155"/>
    </row>
    <row r="638" customFormat="false" ht="12.75" hidden="false" customHeight="false" outlineLevel="0" collapsed="false">
      <c r="A638" s="120"/>
      <c r="B638" s="120"/>
      <c r="C638" s="120"/>
      <c r="D638" s="120"/>
      <c r="E638" s="120"/>
      <c r="F638" s="120"/>
      <c r="G638" s="120"/>
      <c r="I638" s="120"/>
      <c r="J638" s="120"/>
      <c r="K638" s="120"/>
      <c r="L638" s="120"/>
      <c r="O638" s="155"/>
      <c r="P638" s="155"/>
    </row>
    <row r="639" customFormat="false" ht="12.75" hidden="false" customHeight="false" outlineLevel="0" collapsed="false">
      <c r="A639" s="120"/>
      <c r="B639" s="120"/>
      <c r="C639" s="120"/>
      <c r="D639" s="120"/>
      <c r="E639" s="120"/>
      <c r="F639" s="120"/>
      <c r="G639" s="120"/>
      <c r="I639" s="120"/>
      <c r="J639" s="120"/>
      <c r="K639" s="120"/>
      <c r="L639" s="120"/>
      <c r="O639" s="155"/>
      <c r="P639" s="155"/>
    </row>
    <row r="640" customFormat="false" ht="12.75" hidden="false" customHeight="false" outlineLevel="0" collapsed="false">
      <c r="A640" s="120"/>
      <c r="B640" s="120"/>
      <c r="C640" s="120"/>
      <c r="D640" s="120"/>
      <c r="E640" s="120"/>
      <c r="F640" s="120"/>
      <c r="G640" s="120"/>
      <c r="I640" s="120"/>
      <c r="J640" s="120"/>
      <c r="K640" s="120"/>
      <c r="L640" s="120"/>
      <c r="O640" s="155"/>
      <c r="P640" s="155"/>
    </row>
    <row r="641" customFormat="false" ht="12.75" hidden="false" customHeight="false" outlineLevel="0" collapsed="false">
      <c r="A641" s="120"/>
      <c r="B641" s="120"/>
      <c r="C641" s="120"/>
      <c r="D641" s="120"/>
      <c r="E641" s="120"/>
      <c r="F641" s="120"/>
      <c r="G641" s="120"/>
      <c r="I641" s="120"/>
      <c r="J641" s="120"/>
      <c r="K641" s="120"/>
      <c r="L641" s="120"/>
      <c r="O641" s="155"/>
      <c r="P641" s="155"/>
    </row>
    <row r="642" customFormat="false" ht="12.75" hidden="false" customHeight="false" outlineLevel="0" collapsed="false">
      <c r="A642" s="120"/>
      <c r="B642" s="120"/>
      <c r="C642" s="120"/>
      <c r="D642" s="120"/>
      <c r="E642" s="120"/>
      <c r="F642" s="120"/>
      <c r="G642" s="120"/>
      <c r="I642" s="160"/>
      <c r="J642" s="160"/>
      <c r="K642" s="120"/>
      <c r="L642" s="120"/>
      <c r="O642" s="155"/>
      <c r="P642" s="155"/>
    </row>
    <row r="643" customFormat="false" ht="12.75" hidden="false" customHeight="false" outlineLevel="0" collapsed="false">
      <c r="A643" s="120"/>
      <c r="B643" s="120"/>
      <c r="C643" s="120"/>
      <c r="D643" s="120"/>
      <c r="E643" s="120"/>
      <c r="F643" s="120"/>
      <c r="G643" s="120"/>
      <c r="I643" s="120"/>
      <c r="J643" s="120"/>
      <c r="K643" s="120"/>
      <c r="L643" s="120"/>
      <c r="O643" s="155"/>
      <c r="P643" s="155"/>
    </row>
    <row r="644" customFormat="false" ht="12.75" hidden="false" customHeight="false" outlineLevel="0" collapsed="false">
      <c r="A644" s="120"/>
      <c r="B644" s="120"/>
      <c r="C644" s="120"/>
      <c r="D644" s="120"/>
      <c r="E644" s="120"/>
      <c r="F644" s="120"/>
      <c r="G644" s="120"/>
      <c r="I644" s="120"/>
      <c r="J644" s="120"/>
      <c r="K644" s="120"/>
      <c r="L644" s="120"/>
      <c r="O644" s="155"/>
      <c r="P644" s="155"/>
    </row>
    <row r="645" customFormat="false" ht="12.75" hidden="false" customHeight="false" outlineLevel="0" collapsed="false">
      <c r="A645" s="120"/>
      <c r="B645" s="120"/>
      <c r="C645" s="120"/>
      <c r="D645" s="120"/>
      <c r="E645" s="120"/>
      <c r="F645" s="120"/>
      <c r="G645" s="120"/>
      <c r="I645" s="160"/>
      <c r="J645" s="160"/>
      <c r="K645" s="120"/>
      <c r="L645" s="120"/>
      <c r="O645" s="155"/>
      <c r="P645" s="155"/>
    </row>
    <row r="646" customFormat="false" ht="12.75" hidden="false" customHeight="false" outlineLevel="0" collapsed="false">
      <c r="A646" s="120"/>
      <c r="B646" s="120"/>
      <c r="C646" s="120"/>
      <c r="D646" s="120"/>
      <c r="E646" s="120"/>
      <c r="F646" s="120"/>
      <c r="G646" s="120"/>
      <c r="I646" s="160"/>
      <c r="J646" s="160"/>
      <c r="K646" s="120"/>
      <c r="L646" s="120"/>
      <c r="O646" s="155"/>
      <c r="P646" s="155"/>
    </row>
    <row r="647" customFormat="false" ht="12.75" hidden="false" customHeight="false" outlineLevel="0" collapsed="false">
      <c r="A647" s="120"/>
      <c r="B647" s="120"/>
      <c r="C647" s="120"/>
      <c r="D647" s="120"/>
      <c r="E647" s="120"/>
      <c r="F647" s="120"/>
      <c r="G647" s="120"/>
      <c r="I647" s="160"/>
      <c r="J647" s="160"/>
      <c r="K647" s="120"/>
      <c r="L647" s="120"/>
      <c r="O647" s="155"/>
      <c r="P647" s="155"/>
    </row>
    <row r="648" customFormat="false" ht="12.75" hidden="false" customHeight="false" outlineLevel="0" collapsed="false">
      <c r="A648" s="120"/>
      <c r="B648" s="120"/>
      <c r="C648" s="120"/>
      <c r="D648" s="120"/>
      <c r="E648" s="120"/>
      <c r="F648" s="120"/>
      <c r="G648" s="120"/>
      <c r="I648" s="160"/>
      <c r="J648" s="160"/>
      <c r="K648" s="120"/>
      <c r="L648" s="120"/>
      <c r="O648" s="155"/>
      <c r="P648" s="155"/>
    </row>
    <row r="649" customFormat="false" ht="12.75" hidden="false" customHeight="false" outlineLevel="0" collapsed="false">
      <c r="A649" s="120"/>
      <c r="B649" s="120"/>
      <c r="C649" s="120"/>
      <c r="D649" s="120"/>
      <c r="E649" s="120"/>
      <c r="F649" s="120"/>
      <c r="G649" s="120"/>
      <c r="I649" s="120"/>
      <c r="J649" s="120"/>
      <c r="K649" s="120"/>
      <c r="L649" s="120"/>
      <c r="O649" s="155"/>
      <c r="P649" s="155"/>
    </row>
    <row r="650" customFormat="false" ht="12.75" hidden="false" customHeight="false" outlineLevel="0" collapsed="false">
      <c r="A650" s="120"/>
      <c r="B650" s="120"/>
      <c r="C650" s="120"/>
      <c r="D650" s="120"/>
      <c r="E650" s="120"/>
      <c r="F650" s="120"/>
      <c r="G650" s="120"/>
      <c r="I650" s="120"/>
      <c r="J650" s="120"/>
      <c r="K650" s="120"/>
      <c r="L650" s="120"/>
      <c r="O650" s="155"/>
      <c r="P650" s="155"/>
    </row>
    <row r="651" customFormat="false" ht="12.75" hidden="false" customHeight="false" outlineLevel="0" collapsed="false">
      <c r="A651" s="120"/>
      <c r="B651" s="120"/>
      <c r="C651" s="120"/>
      <c r="D651" s="120"/>
      <c r="E651" s="120"/>
      <c r="F651" s="120"/>
      <c r="G651" s="120"/>
      <c r="I651" s="120"/>
      <c r="J651" s="120"/>
      <c r="K651" s="120"/>
      <c r="L651" s="120"/>
      <c r="O651" s="155"/>
      <c r="P651" s="155"/>
    </row>
    <row r="652" customFormat="false" ht="12.75" hidden="false" customHeight="false" outlineLevel="0" collapsed="false">
      <c r="A652" s="120"/>
      <c r="B652" s="120"/>
      <c r="C652" s="120"/>
      <c r="D652" s="120"/>
      <c r="E652" s="120"/>
      <c r="F652" s="120"/>
      <c r="G652" s="120"/>
      <c r="I652" s="160"/>
      <c r="J652" s="160"/>
      <c r="K652" s="120"/>
      <c r="L652" s="120"/>
      <c r="O652" s="155"/>
      <c r="P652" s="155"/>
    </row>
    <row r="653" customFormat="false" ht="12.75" hidden="false" customHeight="false" outlineLevel="0" collapsed="false">
      <c r="A653" s="120"/>
      <c r="B653" s="120"/>
      <c r="C653" s="120"/>
      <c r="D653" s="120"/>
      <c r="E653" s="120"/>
      <c r="F653" s="120"/>
      <c r="G653" s="120"/>
      <c r="I653" s="120"/>
      <c r="J653" s="120"/>
      <c r="K653" s="120"/>
      <c r="L653" s="120"/>
      <c r="O653" s="155"/>
      <c r="P653" s="155"/>
    </row>
    <row r="654" customFormat="false" ht="12.75" hidden="false" customHeight="false" outlineLevel="0" collapsed="false">
      <c r="A654" s="120"/>
      <c r="B654" s="120"/>
      <c r="C654" s="120"/>
      <c r="D654" s="120"/>
      <c r="E654" s="120"/>
      <c r="F654" s="120"/>
      <c r="G654" s="120"/>
      <c r="I654" s="120"/>
      <c r="J654" s="120"/>
      <c r="K654" s="120"/>
      <c r="L654" s="120"/>
      <c r="O654" s="155"/>
      <c r="P654" s="155"/>
    </row>
    <row r="655" customFormat="false" ht="12.75" hidden="false" customHeight="false" outlineLevel="0" collapsed="false">
      <c r="A655" s="120"/>
      <c r="B655" s="120"/>
      <c r="C655" s="120"/>
      <c r="D655" s="120"/>
      <c r="E655" s="120"/>
      <c r="F655" s="120"/>
      <c r="G655" s="120"/>
      <c r="I655" s="160"/>
      <c r="J655" s="160"/>
      <c r="K655" s="120"/>
      <c r="L655" s="120"/>
      <c r="O655" s="155"/>
      <c r="P655" s="155"/>
    </row>
    <row r="656" customFormat="false" ht="12.75" hidden="false" customHeight="false" outlineLevel="0" collapsed="false">
      <c r="A656" s="120"/>
      <c r="B656" s="120"/>
      <c r="C656" s="120"/>
      <c r="D656" s="120"/>
      <c r="E656" s="120"/>
      <c r="F656" s="120"/>
      <c r="G656" s="120"/>
      <c r="I656" s="160"/>
      <c r="J656" s="160"/>
      <c r="K656" s="120"/>
      <c r="L656" s="120"/>
      <c r="O656" s="155"/>
      <c r="P656" s="155"/>
    </row>
    <row r="657" customFormat="false" ht="12.75" hidden="false" customHeight="false" outlineLevel="0" collapsed="false">
      <c r="A657" s="120"/>
      <c r="B657" s="120"/>
      <c r="C657" s="120"/>
      <c r="D657" s="120"/>
      <c r="E657" s="120"/>
      <c r="F657" s="120"/>
      <c r="G657" s="120"/>
      <c r="I657" s="160"/>
      <c r="J657" s="160"/>
      <c r="K657" s="120"/>
      <c r="L657" s="120"/>
      <c r="O657" s="155"/>
      <c r="P657" s="155"/>
    </row>
    <row r="658" customFormat="false" ht="12.75" hidden="false" customHeight="false" outlineLevel="0" collapsed="false">
      <c r="A658" s="120"/>
      <c r="B658" s="120"/>
      <c r="C658" s="120"/>
      <c r="D658" s="120"/>
      <c r="E658" s="120"/>
      <c r="F658" s="120"/>
      <c r="G658" s="120"/>
      <c r="I658" s="160"/>
      <c r="J658" s="160"/>
      <c r="K658" s="120"/>
      <c r="L658" s="120"/>
      <c r="O658" s="155"/>
      <c r="P658" s="155"/>
    </row>
    <row r="659" customFormat="false" ht="12.75" hidden="false" customHeight="false" outlineLevel="0" collapsed="false">
      <c r="A659" s="120"/>
      <c r="B659" s="120"/>
      <c r="C659" s="120"/>
      <c r="D659" s="120"/>
      <c r="E659" s="120"/>
      <c r="F659" s="120"/>
      <c r="G659" s="120"/>
      <c r="I659" s="160"/>
      <c r="J659" s="160"/>
      <c r="K659" s="120"/>
      <c r="L659" s="120"/>
      <c r="O659" s="155"/>
      <c r="P659" s="155"/>
    </row>
    <row r="660" customFormat="false" ht="12.75" hidden="false" customHeight="false" outlineLevel="0" collapsed="false">
      <c r="A660" s="120"/>
      <c r="B660" s="120"/>
      <c r="C660" s="120"/>
      <c r="D660" s="120"/>
      <c r="E660" s="120"/>
      <c r="F660" s="120"/>
      <c r="G660" s="120"/>
      <c r="I660" s="160"/>
      <c r="J660" s="160"/>
      <c r="K660" s="120"/>
      <c r="L660" s="120"/>
      <c r="O660" s="155"/>
      <c r="P660" s="155"/>
    </row>
    <row r="661" customFormat="false" ht="12.75" hidden="false" customHeight="false" outlineLevel="0" collapsed="false">
      <c r="A661" s="120"/>
      <c r="B661" s="120"/>
      <c r="C661" s="120"/>
      <c r="D661" s="120"/>
      <c r="E661" s="120"/>
      <c r="F661" s="120"/>
      <c r="G661" s="120"/>
      <c r="I661" s="120"/>
      <c r="J661" s="120"/>
      <c r="K661" s="120"/>
      <c r="L661" s="120"/>
      <c r="O661" s="155"/>
      <c r="P661" s="155"/>
    </row>
    <row r="662" customFormat="false" ht="12.75" hidden="false" customHeight="false" outlineLevel="0" collapsed="false">
      <c r="A662" s="120"/>
      <c r="B662" s="120"/>
      <c r="C662" s="120"/>
      <c r="D662" s="120"/>
      <c r="E662" s="120"/>
      <c r="F662" s="120"/>
      <c r="G662" s="120"/>
      <c r="I662" s="120"/>
      <c r="J662" s="120"/>
      <c r="K662" s="120"/>
      <c r="L662" s="120"/>
      <c r="O662" s="155"/>
      <c r="P662" s="155"/>
    </row>
    <row r="663" customFormat="false" ht="12.75" hidden="false" customHeight="false" outlineLevel="0" collapsed="false">
      <c r="A663" s="120"/>
      <c r="B663" s="120"/>
      <c r="C663" s="120"/>
      <c r="D663" s="120"/>
      <c r="E663" s="120"/>
      <c r="F663" s="120"/>
      <c r="G663" s="120"/>
      <c r="I663" s="120"/>
      <c r="J663" s="120"/>
      <c r="K663" s="120"/>
      <c r="L663" s="120"/>
      <c r="O663" s="155"/>
      <c r="P663" s="155"/>
    </row>
    <row r="664" customFormat="false" ht="12.75" hidden="false" customHeight="false" outlineLevel="0" collapsed="false">
      <c r="A664" s="120"/>
      <c r="B664" s="120"/>
      <c r="C664" s="120"/>
      <c r="D664" s="120"/>
      <c r="E664" s="120"/>
      <c r="F664" s="120"/>
      <c r="G664" s="120"/>
      <c r="I664" s="120"/>
      <c r="J664" s="120"/>
      <c r="K664" s="120"/>
      <c r="L664" s="120"/>
      <c r="O664" s="155"/>
      <c r="P664" s="155"/>
    </row>
    <row r="665" customFormat="false" ht="12.75" hidden="false" customHeight="false" outlineLevel="0" collapsed="false">
      <c r="A665" s="120"/>
      <c r="B665" s="120"/>
      <c r="C665" s="120"/>
      <c r="D665" s="120"/>
      <c r="E665" s="120"/>
      <c r="F665" s="120"/>
      <c r="G665" s="120"/>
      <c r="I665" s="120"/>
      <c r="J665" s="120"/>
      <c r="K665" s="120"/>
      <c r="L665" s="120"/>
      <c r="O665" s="155"/>
      <c r="P665" s="155"/>
    </row>
    <row r="666" customFormat="false" ht="12.75" hidden="false" customHeight="false" outlineLevel="0" collapsed="false">
      <c r="A666" s="120"/>
      <c r="B666" s="120"/>
      <c r="C666" s="120"/>
      <c r="D666" s="120"/>
      <c r="E666" s="120"/>
      <c r="F666" s="120"/>
      <c r="G666" s="120"/>
      <c r="I666" s="120"/>
      <c r="J666" s="120"/>
      <c r="K666" s="120"/>
      <c r="L666" s="120"/>
      <c r="O666" s="155"/>
      <c r="P666" s="155"/>
    </row>
    <row r="667" customFormat="false" ht="12.75" hidden="false" customHeight="false" outlineLevel="0" collapsed="false">
      <c r="A667" s="120"/>
      <c r="B667" s="120"/>
      <c r="C667" s="120"/>
      <c r="D667" s="120"/>
      <c r="E667" s="120"/>
      <c r="F667" s="120"/>
      <c r="G667" s="120"/>
      <c r="I667" s="160"/>
      <c r="J667" s="160"/>
      <c r="K667" s="120"/>
      <c r="L667" s="120"/>
      <c r="O667" s="155"/>
      <c r="P667" s="155"/>
    </row>
    <row r="668" customFormat="false" ht="12.75" hidden="false" customHeight="false" outlineLevel="0" collapsed="false">
      <c r="A668" s="120"/>
      <c r="B668" s="120"/>
      <c r="C668" s="120"/>
      <c r="D668" s="120"/>
      <c r="E668" s="120"/>
      <c r="F668" s="120"/>
      <c r="G668" s="120"/>
      <c r="I668" s="120"/>
      <c r="J668" s="120"/>
      <c r="K668" s="120"/>
      <c r="L668" s="120"/>
      <c r="O668" s="155"/>
      <c r="P668" s="155"/>
    </row>
    <row r="669" customFormat="false" ht="12.75" hidden="false" customHeight="false" outlineLevel="0" collapsed="false">
      <c r="A669" s="120"/>
      <c r="B669" s="120"/>
      <c r="C669" s="120"/>
      <c r="D669" s="120"/>
      <c r="E669" s="120"/>
      <c r="F669" s="120"/>
      <c r="G669" s="120"/>
      <c r="I669" s="120"/>
      <c r="J669" s="120"/>
      <c r="K669" s="120"/>
      <c r="L669" s="120"/>
      <c r="O669" s="155"/>
      <c r="P669" s="155"/>
    </row>
    <row r="670" customFormat="false" ht="12.75" hidden="false" customHeight="false" outlineLevel="0" collapsed="false">
      <c r="A670" s="120"/>
      <c r="B670" s="120"/>
      <c r="C670" s="120"/>
      <c r="D670" s="120"/>
      <c r="E670" s="120"/>
      <c r="F670" s="120"/>
      <c r="G670" s="120"/>
      <c r="I670" s="120"/>
      <c r="J670" s="120"/>
      <c r="K670" s="120"/>
      <c r="L670" s="120"/>
      <c r="O670" s="155"/>
      <c r="P670" s="155"/>
    </row>
    <row r="671" customFormat="false" ht="12.75" hidden="false" customHeight="false" outlineLevel="0" collapsed="false">
      <c r="A671" s="120"/>
      <c r="B671" s="120"/>
      <c r="C671" s="120"/>
      <c r="D671" s="120"/>
      <c r="E671" s="120"/>
      <c r="F671" s="120"/>
      <c r="G671" s="120"/>
      <c r="I671" s="120"/>
      <c r="J671" s="120"/>
      <c r="K671" s="120"/>
      <c r="L671" s="120"/>
      <c r="O671" s="155"/>
      <c r="P671" s="155"/>
    </row>
    <row r="672" customFormat="false" ht="12.75" hidden="false" customHeight="false" outlineLevel="0" collapsed="false">
      <c r="A672" s="120"/>
      <c r="B672" s="120"/>
      <c r="C672" s="120"/>
      <c r="D672" s="120"/>
      <c r="E672" s="120"/>
      <c r="F672" s="120"/>
      <c r="G672" s="120"/>
      <c r="I672" s="160"/>
      <c r="J672" s="160"/>
      <c r="K672" s="120"/>
      <c r="L672" s="120"/>
      <c r="O672" s="155"/>
      <c r="P672" s="155"/>
    </row>
    <row r="673" customFormat="false" ht="12.75" hidden="false" customHeight="false" outlineLevel="0" collapsed="false">
      <c r="A673" s="120"/>
      <c r="B673" s="120"/>
      <c r="C673" s="120"/>
      <c r="D673" s="120"/>
      <c r="E673" s="120"/>
      <c r="F673" s="120"/>
      <c r="G673" s="120"/>
      <c r="I673" s="160"/>
      <c r="J673" s="120"/>
      <c r="K673" s="120"/>
      <c r="L673" s="120"/>
      <c r="O673" s="155"/>
      <c r="P673" s="155"/>
    </row>
    <row r="674" customFormat="false" ht="12.75" hidden="false" customHeight="false" outlineLevel="0" collapsed="false">
      <c r="A674" s="120"/>
      <c r="B674" s="120"/>
      <c r="C674" s="120"/>
      <c r="D674" s="120"/>
      <c r="E674" s="120"/>
      <c r="F674" s="120"/>
      <c r="G674" s="120"/>
      <c r="I674" s="160"/>
      <c r="J674" s="160"/>
      <c r="K674" s="120"/>
      <c r="L674" s="120"/>
      <c r="O674" s="155"/>
      <c r="P674" s="155"/>
    </row>
    <row r="675" customFormat="false" ht="12.75" hidden="false" customHeight="false" outlineLevel="0" collapsed="false">
      <c r="A675" s="120"/>
      <c r="B675" s="120"/>
      <c r="C675" s="120"/>
      <c r="D675" s="120"/>
      <c r="E675" s="120"/>
      <c r="F675" s="120"/>
      <c r="G675" s="120"/>
      <c r="I675" s="160"/>
      <c r="J675" s="160"/>
      <c r="K675" s="120"/>
      <c r="L675" s="120"/>
      <c r="O675" s="155"/>
      <c r="P675" s="155"/>
    </row>
    <row r="676" customFormat="false" ht="12.75" hidden="false" customHeight="false" outlineLevel="0" collapsed="false">
      <c r="A676" s="120"/>
      <c r="B676" s="120"/>
      <c r="C676" s="120"/>
      <c r="D676" s="120"/>
      <c r="E676" s="120"/>
      <c r="F676" s="120"/>
      <c r="G676" s="120"/>
      <c r="I676" s="160"/>
      <c r="J676" s="160"/>
      <c r="K676" s="120"/>
      <c r="L676" s="120"/>
      <c r="O676" s="155"/>
      <c r="P676" s="155"/>
    </row>
    <row r="677" customFormat="false" ht="12.75" hidden="false" customHeight="false" outlineLevel="0" collapsed="false">
      <c r="A677" s="120"/>
      <c r="B677" s="120"/>
      <c r="C677" s="120"/>
      <c r="D677" s="120"/>
      <c r="E677" s="120"/>
      <c r="F677" s="120"/>
      <c r="G677" s="120"/>
      <c r="I677" s="160"/>
      <c r="J677" s="160"/>
      <c r="K677" s="120"/>
      <c r="L677" s="120"/>
      <c r="O677" s="155"/>
      <c r="P677" s="155"/>
    </row>
    <row r="678" customFormat="false" ht="12.75" hidden="false" customHeight="false" outlineLevel="0" collapsed="false">
      <c r="A678" s="120"/>
      <c r="B678" s="120"/>
      <c r="C678" s="120"/>
      <c r="D678" s="120"/>
      <c r="E678" s="120"/>
      <c r="F678" s="120"/>
      <c r="G678" s="120"/>
      <c r="I678" s="160"/>
      <c r="J678" s="160"/>
      <c r="K678" s="120"/>
      <c r="L678" s="120"/>
      <c r="O678" s="155"/>
      <c r="P678" s="155"/>
    </row>
    <row r="679" customFormat="false" ht="12.75" hidden="false" customHeight="false" outlineLevel="0" collapsed="false">
      <c r="A679" s="120"/>
      <c r="B679" s="120"/>
      <c r="C679" s="120"/>
      <c r="D679" s="120"/>
      <c r="E679" s="120"/>
      <c r="F679" s="120"/>
      <c r="G679" s="120"/>
      <c r="I679" s="160"/>
      <c r="J679" s="160"/>
      <c r="K679" s="120"/>
      <c r="L679" s="120"/>
      <c r="O679" s="155"/>
      <c r="P679" s="155"/>
    </row>
    <row r="680" customFormat="false" ht="12.75" hidden="false" customHeight="false" outlineLevel="0" collapsed="false">
      <c r="A680" s="120"/>
      <c r="B680" s="120"/>
      <c r="C680" s="120"/>
      <c r="D680" s="120"/>
      <c r="E680" s="120"/>
      <c r="F680" s="120"/>
      <c r="G680" s="120"/>
      <c r="I680" s="160"/>
      <c r="J680" s="160"/>
      <c r="K680" s="120"/>
      <c r="L680" s="120"/>
      <c r="O680" s="155"/>
      <c r="P680" s="155"/>
    </row>
    <row r="681" customFormat="false" ht="12.75" hidden="false" customHeight="false" outlineLevel="0" collapsed="false">
      <c r="A681" s="120"/>
      <c r="B681" s="120"/>
      <c r="C681" s="120"/>
      <c r="D681" s="120"/>
      <c r="E681" s="120"/>
      <c r="F681" s="120"/>
      <c r="G681" s="120"/>
      <c r="I681" s="160"/>
      <c r="J681" s="160"/>
      <c r="K681" s="120"/>
      <c r="L681" s="120"/>
      <c r="O681" s="155"/>
      <c r="P681" s="155"/>
    </row>
    <row r="682" customFormat="false" ht="12.75" hidden="false" customHeight="false" outlineLevel="0" collapsed="false">
      <c r="A682" s="120"/>
      <c r="B682" s="120"/>
      <c r="C682" s="120"/>
      <c r="D682" s="120"/>
      <c r="E682" s="120"/>
      <c r="F682" s="120"/>
      <c r="G682" s="120"/>
      <c r="I682" s="160"/>
      <c r="J682" s="160"/>
      <c r="K682" s="120"/>
      <c r="L682" s="120"/>
      <c r="O682" s="155"/>
      <c r="P682" s="155"/>
    </row>
    <row r="683" customFormat="false" ht="12.75" hidden="false" customHeight="false" outlineLevel="0" collapsed="false">
      <c r="A683" s="120"/>
      <c r="B683" s="120"/>
      <c r="C683" s="120"/>
      <c r="D683" s="120"/>
      <c r="E683" s="120"/>
      <c r="F683" s="120"/>
      <c r="G683" s="120"/>
      <c r="I683" s="160"/>
      <c r="J683" s="160"/>
      <c r="K683" s="120"/>
      <c r="L683" s="120"/>
      <c r="O683" s="155"/>
      <c r="P683" s="155"/>
    </row>
    <row r="684" customFormat="false" ht="12.75" hidden="false" customHeight="false" outlineLevel="0" collapsed="false">
      <c r="A684" s="120"/>
      <c r="B684" s="120"/>
      <c r="C684" s="120"/>
      <c r="D684" s="120"/>
      <c r="E684" s="120"/>
      <c r="F684" s="120"/>
      <c r="G684" s="120"/>
      <c r="I684" s="160"/>
      <c r="J684" s="160"/>
      <c r="K684" s="120"/>
      <c r="L684" s="120"/>
      <c r="O684" s="155"/>
      <c r="P684" s="155"/>
    </row>
    <row r="685" customFormat="false" ht="12.75" hidden="false" customHeight="false" outlineLevel="0" collapsed="false">
      <c r="A685" s="120"/>
      <c r="B685" s="120"/>
      <c r="C685" s="120"/>
      <c r="D685" s="120"/>
      <c r="E685" s="120"/>
      <c r="F685" s="120"/>
      <c r="G685" s="120"/>
      <c r="I685" s="160"/>
      <c r="J685" s="160"/>
      <c r="K685" s="120"/>
      <c r="L685" s="120"/>
      <c r="O685" s="155"/>
      <c r="P685" s="155"/>
    </row>
    <row r="686" customFormat="false" ht="12.75" hidden="false" customHeight="false" outlineLevel="0" collapsed="false">
      <c r="A686" s="120"/>
      <c r="B686" s="120"/>
      <c r="C686" s="120"/>
      <c r="D686" s="120"/>
      <c r="E686" s="120"/>
      <c r="F686" s="120"/>
      <c r="G686" s="120"/>
      <c r="I686" s="160"/>
      <c r="J686" s="160"/>
      <c r="K686" s="120"/>
      <c r="L686" s="120"/>
      <c r="O686" s="155"/>
      <c r="P686" s="155"/>
    </row>
    <row r="687" customFormat="false" ht="12.75" hidden="false" customHeight="false" outlineLevel="0" collapsed="false">
      <c r="A687" s="120"/>
      <c r="B687" s="120"/>
      <c r="C687" s="120"/>
      <c r="D687" s="120"/>
      <c r="E687" s="120"/>
      <c r="F687" s="120"/>
      <c r="G687" s="120"/>
      <c r="I687" s="160"/>
      <c r="J687" s="160"/>
      <c r="K687" s="120"/>
      <c r="L687" s="120"/>
      <c r="O687" s="155"/>
      <c r="P687" s="155"/>
    </row>
    <row r="688" customFormat="false" ht="12.75" hidden="false" customHeight="false" outlineLevel="0" collapsed="false">
      <c r="A688" s="120"/>
      <c r="B688" s="120"/>
      <c r="C688" s="120"/>
      <c r="D688" s="120"/>
      <c r="E688" s="120"/>
      <c r="F688" s="120"/>
      <c r="G688" s="120"/>
      <c r="I688" s="160"/>
      <c r="J688" s="160"/>
      <c r="K688" s="120"/>
      <c r="L688" s="120"/>
      <c r="O688" s="155"/>
      <c r="P688" s="155"/>
    </row>
    <row r="689" customFormat="false" ht="12.75" hidden="false" customHeight="false" outlineLevel="0" collapsed="false">
      <c r="A689" s="120"/>
      <c r="B689" s="120"/>
      <c r="C689" s="120"/>
      <c r="D689" s="120"/>
      <c r="E689" s="120"/>
      <c r="F689" s="120"/>
      <c r="G689" s="120"/>
      <c r="I689" s="160"/>
      <c r="J689" s="160"/>
      <c r="K689" s="120"/>
      <c r="L689" s="120"/>
      <c r="O689" s="155"/>
      <c r="P689" s="155"/>
    </row>
    <row r="690" customFormat="false" ht="12.75" hidden="false" customHeight="false" outlineLevel="0" collapsed="false">
      <c r="A690" s="120"/>
      <c r="B690" s="120"/>
      <c r="C690" s="120"/>
      <c r="D690" s="120"/>
      <c r="E690" s="120"/>
      <c r="F690" s="120"/>
      <c r="G690" s="120"/>
      <c r="I690" s="160"/>
      <c r="J690" s="160"/>
      <c r="K690" s="120"/>
      <c r="L690" s="120"/>
      <c r="O690" s="155"/>
      <c r="P690" s="155"/>
    </row>
    <row r="691" customFormat="false" ht="12.75" hidden="false" customHeight="false" outlineLevel="0" collapsed="false">
      <c r="A691" s="120"/>
      <c r="B691" s="120"/>
      <c r="C691" s="120"/>
      <c r="D691" s="120"/>
      <c r="E691" s="120"/>
      <c r="F691" s="120"/>
      <c r="G691" s="120"/>
      <c r="I691" s="160"/>
      <c r="J691" s="160"/>
      <c r="K691" s="120"/>
      <c r="L691" s="120"/>
      <c r="O691" s="155"/>
      <c r="P691" s="155"/>
    </row>
    <row r="692" customFormat="false" ht="12.75" hidden="false" customHeight="false" outlineLevel="0" collapsed="false">
      <c r="A692" s="120"/>
      <c r="B692" s="120"/>
      <c r="C692" s="120"/>
      <c r="D692" s="120"/>
      <c r="E692" s="120"/>
      <c r="F692" s="120"/>
      <c r="G692" s="120"/>
      <c r="I692" s="160"/>
      <c r="J692" s="160"/>
      <c r="K692" s="120"/>
      <c r="L692" s="120"/>
      <c r="O692" s="155"/>
      <c r="P692" s="155"/>
    </row>
    <row r="693" customFormat="false" ht="12.75" hidden="false" customHeight="false" outlineLevel="0" collapsed="false">
      <c r="A693" s="120"/>
      <c r="B693" s="120"/>
      <c r="C693" s="120"/>
      <c r="D693" s="120"/>
      <c r="E693" s="120"/>
      <c r="F693" s="120"/>
      <c r="G693" s="120"/>
      <c r="I693" s="160"/>
      <c r="J693" s="160"/>
      <c r="K693" s="120"/>
      <c r="L693" s="120"/>
      <c r="O693" s="155"/>
      <c r="P693" s="155"/>
    </row>
    <row r="694" customFormat="false" ht="12.75" hidden="false" customHeight="false" outlineLevel="0" collapsed="false">
      <c r="A694" s="120"/>
      <c r="B694" s="120"/>
      <c r="C694" s="120"/>
      <c r="D694" s="120"/>
      <c r="E694" s="120"/>
      <c r="F694" s="120"/>
      <c r="G694" s="120"/>
      <c r="I694" s="160"/>
      <c r="J694" s="160"/>
      <c r="K694" s="120"/>
      <c r="L694" s="120"/>
      <c r="O694" s="155"/>
      <c r="P694" s="155"/>
    </row>
    <row r="695" customFormat="false" ht="12.75" hidden="false" customHeight="false" outlineLevel="0" collapsed="false">
      <c r="A695" s="120"/>
      <c r="B695" s="120"/>
      <c r="C695" s="120"/>
      <c r="D695" s="120"/>
      <c r="E695" s="120"/>
      <c r="F695" s="120"/>
      <c r="G695" s="120"/>
      <c r="I695" s="160"/>
      <c r="J695" s="160"/>
      <c r="K695" s="120"/>
      <c r="L695" s="120"/>
      <c r="O695" s="155"/>
      <c r="P695" s="155"/>
    </row>
    <row r="696" customFormat="false" ht="12.75" hidden="false" customHeight="false" outlineLevel="0" collapsed="false">
      <c r="A696" s="120"/>
      <c r="B696" s="120"/>
      <c r="C696" s="120"/>
      <c r="D696" s="120"/>
      <c r="E696" s="120"/>
      <c r="F696" s="120"/>
      <c r="G696" s="120"/>
      <c r="I696" s="160"/>
      <c r="J696" s="160"/>
      <c r="K696" s="120"/>
      <c r="L696" s="120"/>
      <c r="O696" s="155"/>
      <c r="P696" s="155"/>
    </row>
    <row r="697" customFormat="false" ht="12.75" hidden="false" customHeight="false" outlineLevel="0" collapsed="false">
      <c r="A697" s="120"/>
      <c r="B697" s="120"/>
      <c r="C697" s="120"/>
      <c r="D697" s="120"/>
      <c r="E697" s="120"/>
      <c r="F697" s="120"/>
      <c r="G697" s="120"/>
      <c r="I697" s="160"/>
      <c r="J697" s="160"/>
      <c r="K697" s="120"/>
      <c r="L697" s="120"/>
      <c r="O697" s="155"/>
      <c r="P697" s="155"/>
    </row>
    <row r="698" customFormat="false" ht="12.75" hidden="false" customHeight="false" outlineLevel="0" collapsed="false">
      <c r="A698" s="120"/>
      <c r="B698" s="120"/>
      <c r="C698" s="120"/>
      <c r="D698" s="120"/>
      <c r="E698" s="120"/>
      <c r="F698" s="120"/>
      <c r="G698" s="120"/>
      <c r="I698" s="120"/>
      <c r="J698" s="120"/>
      <c r="K698" s="120"/>
      <c r="L698" s="120"/>
      <c r="O698" s="155"/>
      <c r="P698" s="155"/>
    </row>
    <row r="699" customFormat="false" ht="12.75" hidden="false" customHeight="false" outlineLevel="0" collapsed="false">
      <c r="A699" s="120"/>
      <c r="B699" s="120"/>
      <c r="C699" s="120"/>
      <c r="D699" s="120"/>
      <c r="E699" s="120"/>
      <c r="F699" s="120"/>
      <c r="G699" s="120"/>
      <c r="I699" s="120"/>
      <c r="J699" s="120"/>
      <c r="K699" s="120"/>
      <c r="L699" s="120"/>
      <c r="O699" s="155"/>
      <c r="P699" s="155"/>
    </row>
    <row r="700" customFormat="false" ht="12.75" hidden="false" customHeight="false" outlineLevel="0" collapsed="false">
      <c r="A700" s="120"/>
      <c r="B700" s="120"/>
      <c r="C700" s="120"/>
      <c r="D700" s="120"/>
      <c r="E700" s="120"/>
      <c r="F700" s="120"/>
      <c r="G700" s="120"/>
      <c r="I700" s="120"/>
      <c r="J700" s="120"/>
      <c r="K700" s="120"/>
      <c r="L700" s="120"/>
      <c r="O700" s="155"/>
      <c r="P700" s="155"/>
    </row>
    <row r="701" customFormat="false" ht="12.75" hidden="false" customHeight="false" outlineLevel="0" collapsed="false">
      <c r="A701" s="120"/>
      <c r="B701" s="120"/>
      <c r="C701" s="120"/>
      <c r="D701" s="120"/>
      <c r="E701" s="120"/>
      <c r="F701" s="120"/>
      <c r="G701" s="120"/>
      <c r="I701" s="120"/>
      <c r="J701" s="120"/>
      <c r="K701" s="120"/>
      <c r="L701" s="120"/>
      <c r="O701" s="155"/>
      <c r="P701" s="155"/>
    </row>
    <row r="702" customFormat="false" ht="12.75" hidden="false" customHeight="false" outlineLevel="0" collapsed="false">
      <c r="A702" s="120"/>
      <c r="B702" s="120"/>
      <c r="C702" s="120"/>
      <c r="D702" s="120"/>
      <c r="E702" s="120"/>
      <c r="F702" s="120"/>
      <c r="G702" s="120"/>
      <c r="I702" s="120"/>
      <c r="J702" s="120"/>
      <c r="K702" s="120"/>
      <c r="L702" s="120"/>
      <c r="O702" s="155"/>
      <c r="P702" s="155"/>
    </row>
    <row r="703" customFormat="false" ht="12.75" hidden="false" customHeight="false" outlineLevel="0" collapsed="false">
      <c r="A703" s="120"/>
      <c r="B703" s="120"/>
      <c r="C703" s="120"/>
      <c r="D703" s="120"/>
      <c r="E703" s="120"/>
      <c r="F703" s="120"/>
      <c r="G703" s="120"/>
      <c r="I703" s="120"/>
      <c r="J703" s="120"/>
      <c r="K703" s="120"/>
      <c r="L703" s="120"/>
      <c r="O703" s="155"/>
      <c r="P703" s="155"/>
    </row>
    <row r="704" customFormat="false" ht="12.75" hidden="false" customHeight="false" outlineLevel="0" collapsed="false">
      <c r="A704" s="120"/>
      <c r="B704" s="120"/>
      <c r="C704" s="120"/>
      <c r="D704" s="120"/>
      <c r="E704" s="120"/>
      <c r="F704" s="120"/>
      <c r="G704" s="120"/>
      <c r="I704" s="120"/>
      <c r="J704" s="120"/>
      <c r="K704" s="120"/>
      <c r="L704" s="120"/>
      <c r="O704" s="155"/>
      <c r="P704" s="155"/>
    </row>
    <row r="705" customFormat="false" ht="12.75" hidden="false" customHeight="false" outlineLevel="0" collapsed="false">
      <c r="A705" s="120"/>
      <c r="B705" s="120"/>
      <c r="C705" s="120"/>
      <c r="D705" s="120"/>
      <c r="E705" s="120"/>
      <c r="F705" s="120"/>
      <c r="G705" s="120"/>
      <c r="I705" s="120"/>
      <c r="J705" s="120"/>
      <c r="K705" s="120"/>
      <c r="L705" s="120"/>
      <c r="O705" s="155"/>
      <c r="P705" s="155"/>
    </row>
    <row r="706" customFormat="false" ht="12.75" hidden="false" customHeight="false" outlineLevel="0" collapsed="false">
      <c r="A706" s="120"/>
      <c r="B706" s="120"/>
      <c r="C706" s="120"/>
      <c r="D706" s="120"/>
      <c r="E706" s="120"/>
      <c r="F706" s="120"/>
      <c r="G706" s="120"/>
      <c r="I706" s="120"/>
      <c r="J706" s="120"/>
      <c r="K706" s="120"/>
      <c r="L706" s="120"/>
      <c r="O706" s="155"/>
      <c r="P706" s="155"/>
    </row>
    <row r="707" customFormat="false" ht="12.75" hidden="false" customHeight="false" outlineLevel="0" collapsed="false">
      <c r="A707" s="120"/>
      <c r="B707" s="120"/>
      <c r="C707" s="120"/>
      <c r="D707" s="120"/>
      <c r="E707" s="120"/>
      <c r="F707" s="120"/>
      <c r="G707" s="120"/>
      <c r="I707" s="120"/>
      <c r="J707" s="120"/>
      <c r="K707" s="120"/>
      <c r="L707" s="120"/>
      <c r="O707" s="155"/>
      <c r="P707" s="155"/>
    </row>
    <row r="708" customFormat="false" ht="12.75" hidden="false" customHeight="false" outlineLevel="0" collapsed="false">
      <c r="A708" s="120"/>
      <c r="B708" s="120"/>
      <c r="C708" s="120"/>
      <c r="D708" s="120"/>
      <c r="E708" s="120"/>
      <c r="F708" s="120"/>
      <c r="G708" s="120"/>
      <c r="I708" s="120"/>
      <c r="J708" s="120"/>
      <c r="K708" s="120"/>
      <c r="L708" s="120"/>
      <c r="O708" s="155"/>
      <c r="P708" s="155"/>
    </row>
    <row r="709" customFormat="false" ht="12.75" hidden="false" customHeight="false" outlineLevel="0" collapsed="false">
      <c r="A709" s="120"/>
      <c r="B709" s="120"/>
      <c r="C709" s="120"/>
      <c r="D709" s="120"/>
      <c r="E709" s="120"/>
      <c r="F709" s="120"/>
      <c r="G709" s="120"/>
      <c r="I709" s="120"/>
      <c r="J709" s="120"/>
      <c r="K709" s="120"/>
      <c r="L709" s="120"/>
      <c r="O709" s="155"/>
      <c r="P709" s="155"/>
    </row>
    <row r="710" customFormat="false" ht="12.75" hidden="false" customHeight="false" outlineLevel="0" collapsed="false">
      <c r="A710" s="120"/>
      <c r="B710" s="120"/>
      <c r="C710" s="120"/>
      <c r="D710" s="120"/>
      <c r="E710" s="120"/>
      <c r="F710" s="120"/>
      <c r="G710" s="120"/>
      <c r="I710" s="120"/>
      <c r="J710" s="120"/>
      <c r="K710" s="120"/>
      <c r="L710" s="120"/>
      <c r="O710" s="155"/>
      <c r="P710" s="155"/>
    </row>
    <row r="711" customFormat="false" ht="12.75" hidden="false" customHeight="false" outlineLevel="0" collapsed="false">
      <c r="A711" s="120"/>
      <c r="B711" s="120"/>
      <c r="C711" s="120"/>
      <c r="D711" s="120"/>
      <c r="E711" s="120"/>
      <c r="F711" s="120"/>
      <c r="G711" s="120"/>
      <c r="I711" s="120"/>
      <c r="J711" s="120"/>
      <c r="K711" s="120"/>
      <c r="L711" s="120"/>
      <c r="O711" s="155"/>
      <c r="P711" s="155"/>
    </row>
    <row r="712" customFormat="false" ht="12.75" hidden="false" customHeight="false" outlineLevel="0" collapsed="false">
      <c r="A712" s="120"/>
      <c r="B712" s="120"/>
      <c r="C712" s="120"/>
      <c r="D712" s="120"/>
      <c r="E712" s="120"/>
      <c r="F712" s="120"/>
      <c r="G712" s="120"/>
      <c r="I712" s="120"/>
      <c r="J712" s="120"/>
      <c r="K712" s="120"/>
      <c r="L712" s="120"/>
      <c r="O712" s="155"/>
      <c r="P712" s="155"/>
    </row>
    <row r="713" customFormat="false" ht="12.75" hidden="false" customHeight="false" outlineLevel="0" collapsed="false">
      <c r="A713" s="120"/>
      <c r="B713" s="120"/>
      <c r="C713" s="120"/>
      <c r="D713" s="120"/>
      <c r="E713" s="120"/>
      <c r="F713" s="120"/>
      <c r="G713" s="120"/>
      <c r="I713" s="160"/>
      <c r="J713" s="160"/>
      <c r="K713" s="120"/>
      <c r="L713" s="120"/>
      <c r="O713" s="155"/>
      <c r="P713" s="155"/>
    </row>
    <row r="714" customFormat="false" ht="12.75" hidden="false" customHeight="false" outlineLevel="0" collapsed="false">
      <c r="A714" s="120"/>
      <c r="B714" s="120"/>
      <c r="C714" s="120"/>
      <c r="D714" s="120"/>
      <c r="E714" s="120"/>
      <c r="F714" s="120"/>
      <c r="G714" s="120"/>
      <c r="I714" s="120"/>
      <c r="J714" s="120"/>
      <c r="K714" s="120"/>
      <c r="L714" s="120"/>
      <c r="O714" s="155"/>
      <c r="P714" s="155"/>
    </row>
    <row r="715" customFormat="false" ht="12.75" hidden="false" customHeight="false" outlineLevel="0" collapsed="false">
      <c r="A715" s="120"/>
      <c r="B715" s="120"/>
      <c r="C715" s="120"/>
      <c r="D715" s="120"/>
      <c r="E715" s="120"/>
      <c r="F715" s="120"/>
      <c r="G715" s="120"/>
      <c r="I715" s="120"/>
      <c r="J715" s="120"/>
      <c r="K715" s="120"/>
      <c r="L715" s="120"/>
      <c r="O715" s="155"/>
      <c r="P715" s="155"/>
    </row>
    <row r="716" customFormat="false" ht="12.75" hidden="false" customHeight="false" outlineLevel="0" collapsed="false">
      <c r="A716" s="120"/>
      <c r="B716" s="120"/>
      <c r="C716" s="120"/>
      <c r="D716" s="120"/>
      <c r="E716" s="120"/>
      <c r="F716" s="120"/>
      <c r="G716" s="120"/>
      <c r="I716" s="120"/>
      <c r="J716" s="120"/>
      <c r="K716" s="120"/>
      <c r="L716" s="120"/>
      <c r="O716" s="155"/>
      <c r="P716" s="155"/>
    </row>
    <row r="717" customFormat="false" ht="12.75" hidden="false" customHeight="false" outlineLevel="0" collapsed="false">
      <c r="A717" s="120"/>
      <c r="B717" s="120"/>
      <c r="C717" s="120"/>
      <c r="D717" s="120"/>
      <c r="E717" s="120"/>
      <c r="F717" s="120"/>
      <c r="G717" s="120"/>
      <c r="I717" s="120"/>
      <c r="J717" s="120"/>
      <c r="K717" s="120"/>
      <c r="L717" s="120"/>
      <c r="O717" s="155"/>
      <c r="P717" s="155"/>
    </row>
    <row r="718" customFormat="false" ht="12.75" hidden="false" customHeight="false" outlineLevel="0" collapsed="false">
      <c r="A718" s="120"/>
      <c r="B718" s="120"/>
      <c r="C718" s="120"/>
      <c r="D718" s="120"/>
      <c r="E718" s="120"/>
      <c r="F718" s="120"/>
      <c r="G718" s="120"/>
      <c r="I718" s="120"/>
      <c r="J718" s="120"/>
      <c r="K718" s="120"/>
      <c r="L718" s="120"/>
      <c r="O718" s="155"/>
      <c r="P718" s="155"/>
    </row>
    <row r="719" customFormat="false" ht="12.75" hidden="false" customHeight="false" outlineLevel="0" collapsed="false">
      <c r="A719" s="120"/>
      <c r="B719" s="120"/>
      <c r="C719" s="120"/>
      <c r="D719" s="120"/>
      <c r="E719" s="120"/>
      <c r="F719" s="120"/>
      <c r="G719" s="120"/>
      <c r="I719" s="120"/>
      <c r="J719" s="120"/>
      <c r="K719" s="120"/>
      <c r="L719" s="120"/>
      <c r="O719" s="155"/>
      <c r="P719" s="155"/>
    </row>
    <row r="720" customFormat="false" ht="12.75" hidden="false" customHeight="false" outlineLevel="0" collapsed="false">
      <c r="A720" s="120"/>
      <c r="B720" s="120"/>
      <c r="C720" s="120"/>
      <c r="D720" s="120"/>
      <c r="E720" s="120"/>
      <c r="F720" s="120"/>
      <c r="G720" s="120"/>
      <c r="I720" s="120"/>
      <c r="J720" s="120"/>
      <c r="K720" s="120"/>
      <c r="L720" s="120"/>
      <c r="O720" s="155"/>
      <c r="P720" s="155"/>
    </row>
    <row r="721" customFormat="false" ht="12.75" hidden="false" customHeight="false" outlineLevel="0" collapsed="false">
      <c r="A721" s="120"/>
      <c r="B721" s="120"/>
      <c r="C721" s="120"/>
      <c r="D721" s="120"/>
      <c r="E721" s="120"/>
      <c r="F721" s="120"/>
      <c r="G721" s="120"/>
      <c r="I721" s="120"/>
      <c r="J721" s="120"/>
      <c r="K721" s="120"/>
      <c r="L721" s="120"/>
      <c r="O721" s="155"/>
      <c r="P721" s="155"/>
    </row>
    <row r="722" customFormat="false" ht="12.75" hidden="false" customHeight="false" outlineLevel="0" collapsed="false">
      <c r="A722" s="120"/>
      <c r="B722" s="120"/>
      <c r="C722" s="120"/>
      <c r="D722" s="120"/>
      <c r="E722" s="120"/>
      <c r="F722" s="120"/>
      <c r="G722" s="120"/>
      <c r="I722" s="120"/>
      <c r="J722" s="120"/>
      <c r="K722" s="120"/>
      <c r="L722" s="120"/>
      <c r="O722" s="155"/>
      <c r="P722" s="155"/>
    </row>
    <row r="723" customFormat="false" ht="12.75" hidden="false" customHeight="false" outlineLevel="0" collapsed="false">
      <c r="A723" s="120"/>
      <c r="B723" s="120"/>
      <c r="C723" s="120"/>
      <c r="D723" s="120"/>
      <c r="E723" s="120"/>
      <c r="F723" s="120"/>
      <c r="G723" s="120"/>
      <c r="I723" s="120"/>
      <c r="J723" s="120"/>
      <c r="K723" s="120"/>
      <c r="L723" s="120"/>
      <c r="O723" s="155"/>
      <c r="P723" s="155"/>
    </row>
    <row r="724" customFormat="false" ht="12.75" hidden="false" customHeight="false" outlineLevel="0" collapsed="false">
      <c r="A724" s="120"/>
      <c r="B724" s="120"/>
      <c r="C724" s="120"/>
      <c r="D724" s="120"/>
      <c r="E724" s="120"/>
      <c r="F724" s="120"/>
      <c r="G724" s="120"/>
      <c r="I724" s="160"/>
      <c r="J724" s="160"/>
      <c r="K724" s="120"/>
      <c r="L724" s="120"/>
      <c r="O724" s="155"/>
      <c r="P724" s="155"/>
    </row>
    <row r="725" customFormat="false" ht="12.75" hidden="false" customHeight="false" outlineLevel="0" collapsed="false">
      <c r="A725" s="120"/>
      <c r="B725" s="120"/>
      <c r="C725" s="120"/>
      <c r="D725" s="120"/>
      <c r="E725" s="120"/>
      <c r="F725" s="120"/>
      <c r="G725" s="120"/>
      <c r="I725" s="160"/>
      <c r="J725" s="160"/>
      <c r="K725" s="120"/>
      <c r="L725" s="120"/>
      <c r="O725" s="155"/>
      <c r="P725" s="155"/>
    </row>
    <row r="726" customFormat="false" ht="12.75" hidden="false" customHeight="false" outlineLevel="0" collapsed="false">
      <c r="A726" s="120"/>
      <c r="B726" s="120"/>
      <c r="C726" s="120"/>
      <c r="D726" s="120"/>
      <c r="E726" s="120"/>
      <c r="F726" s="120"/>
      <c r="G726" s="120"/>
      <c r="I726" s="160"/>
      <c r="J726" s="160"/>
      <c r="K726" s="120"/>
      <c r="L726" s="120"/>
      <c r="O726" s="155"/>
      <c r="P726" s="155"/>
    </row>
    <row r="727" customFormat="false" ht="12.75" hidden="false" customHeight="false" outlineLevel="0" collapsed="false">
      <c r="A727" s="120"/>
      <c r="B727" s="120"/>
      <c r="C727" s="120"/>
      <c r="D727" s="120"/>
      <c r="E727" s="120"/>
      <c r="F727" s="120"/>
      <c r="G727" s="120"/>
      <c r="I727" s="160"/>
      <c r="J727" s="160"/>
      <c r="K727" s="120"/>
      <c r="L727" s="120"/>
      <c r="O727" s="155"/>
      <c r="P727" s="155"/>
    </row>
    <row r="728" customFormat="false" ht="12.75" hidden="false" customHeight="false" outlineLevel="0" collapsed="false">
      <c r="A728" s="120"/>
      <c r="B728" s="120"/>
      <c r="C728" s="120"/>
      <c r="D728" s="120"/>
      <c r="E728" s="120"/>
      <c r="F728" s="120"/>
      <c r="G728" s="120"/>
      <c r="I728" s="160"/>
      <c r="J728" s="160"/>
      <c r="K728" s="120"/>
      <c r="L728" s="120"/>
      <c r="O728" s="155"/>
      <c r="P728" s="155"/>
    </row>
    <row r="729" customFormat="false" ht="12.75" hidden="false" customHeight="false" outlineLevel="0" collapsed="false">
      <c r="A729" s="120"/>
      <c r="B729" s="120"/>
      <c r="C729" s="120"/>
      <c r="D729" s="120"/>
      <c r="E729" s="120"/>
      <c r="F729" s="120"/>
      <c r="G729" s="120"/>
      <c r="I729" s="160"/>
      <c r="J729" s="160"/>
      <c r="K729" s="120"/>
      <c r="L729" s="120"/>
      <c r="O729" s="155"/>
      <c r="P729" s="155"/>
    </row>
    <row r="730" customFormat="false" ht="12.75" hidden="false" customHeight="false" outlineLevel="0" collapsed="false">
      <c r="A730" s="120"/>
      <c r="B730" s="120"/>
      <c r="C730" s="120"/>
      <c r="D730" s="120"/>
      <c r="E730" s="120"/>
      <c r="F730" s="120"/>
      <c r="G730" s="120"/>
      <c r="I730" s="160"/>
      <c r="J730" s="160"/>
      <c r="K730" s="120"/>
      <c r="L730" s="120"/>
      <c r="O730" s="155"/>
      <c r="P730" s="155"/>
    </row>
    <row r="731" customFormat="false" ht="12.75" hidden="false" customHeight="false" outlineLevel="0" collapsed="false">
      <c r="A731" s="120"/>
      <c r="B731" s="120"/>
      <c r="C731" s="120"/>
      <c r="D731" s="120"/>
      <c r="E731" s="120"/>
      <c r="F731" s="120"/>
      <c r="G731" s="120"/>
      <c r="I731" s="160"/>
      <c r="J731" s="160"/>
      <c r="K731" s="120"/>
      <c r="L731" s="120"/>
      <c r="O731" s="155"/>
      <c r="P731" s="155"/>
    </row>
    <row r="732" customFormat="false" ht="12.75" hidden="false" customHeight="false" outlineLevel="0" collapsed="false">
      <c r="A732" s="120"/>
      <c r="B732" s="120"/>
      <c r="C732" s="120"/>
      <c r="D732" s="120"/>
      <c r="E732" s="120"/>
      <c r="F732" s="120"/>
      <c r="G732" s="120"/>
      <c r="I732" s="120"/>
      <c r="J732" s="120"/>
      <c r="K732" s="120"/>
      <c r="L732" s="120"/>
      <c r="O732" s="155"/>
      <c r="P732" s="155"/>
    </row>
    <row r="733" customFormat="false" ht="12.75" hidden="false" customHeight="false" outlineLevel="0" collapsed="false">
      <c r="A733" s="120"/>
      <c r="B733" s="120"/>
      <c r="C733" s="120"/>
      <c r="D733" s="120"/>
      <c r="E733" s="120"/>
      <c r="F733" s="120"/>
      <c r="G733" s="120"/>
      <c r="I733" s="120"/>
      <c r="J733" s="120"/>
      <c r="K733" s="120"/>
      <c r="L733" s="120"/>
      <c r="O733" s="155"/>
      <c r="P733" s="155"/>
    </row>
    <row r="734" customFormat="false" ht="12.75" hidden="false" customHeight="false" outlineLevel="0" collapsed="false">
      <c r="A734" s="120"/>
      <c r="B734" s="120"/>
      <c r="C734" s="120"/>
      <c r="D734" s="120"/>
      <c r="E734" s="120"/>
      <c r="F734" s="120"/>
      <c r="G734" s="120"/>
      <c r="I734" s="120"/>
      <c r="J734" s="120"/>
      <c r="K734" s="120"/>
      <c r="L734" s="120"/>
      <c r="O734" s="155"/>
      <c r="P734" s="155"/>
    </row>
    <row r="735" customFormat="false" ht="12.75" hidden="false" customHeight="false" outlineLevel="0" collapsed="false">
      <c r="A735" s="120"/>
      <c r="B735" s="120"/>
      <c r="C735" s="120"/>
      <c r="D735" s="120"/>
      <c r="E735" s="120"/>
      <c r="F735" s="120"/>
      <c r="G735" s="120"/>
      <c r="I735" s="120"/>
      <c r="J735" s="120"/>
      <c r="K735" s="120"/>
      <c r="L735" s="120"/>
      <c r="O735" s="155"/>
      <c r="P735" s="155"/>
    </row>
    <row r="736" customFormat="false" ht="12.75" hidden="false" customHeight="false" outlineLevel="0" collapsed="false">
      <c r="A736" s="120"/>
      <c r="B736" s="120"/>
      <c r="C736" s="120"/>
      <c r="D736" s="120"/>
      <c r="E736" s="120"/>
      <c r="F736" s="120"/>
      <c r="G736" s="120"/>
      <c r="I736" s="120"/>
      <c r="J736" s="120"/>
      <c r="K736" s="120"/>
      <c r="L736" s="120"/>
      <c r="O736" s="155"/>
      <c r="P736" s="155"/>
    </row>
    <row r="737" customFormat="false" ht="12.75" hidden="false" customHeight="false" outlineLevel="0" collapsed="false">
      <c r="A737" s="120"/>
      <c r="B737" s="120"/>
      <c r="C737" s="120"/>
      <c r="D737" s="120"/>
      <c r="E737" s="120"/>
      <c r="F737" s="120"/>
      <c r="G737" s="120"/>
      <c r="I737" s="120"/>
      <c r="J737" s="120"/>
      <c r="K737" s="120"/>
      <c r="L737" s="120"/>
      <c r="O737" s="155"/>
      <c r="P737" s="155"/>
    </row>
    <row r="738" customFormat="false" ht="12.75" hidden="false" customHeight="false" outlineLevel="0" collapsed="false">
      <c r="A738" s="120"/>
      <c r="B738" s="120"/>
      <c r="C738" s="120"/>
      <c r="D738" s="120"/>
      <c r="E738" s="120"/>
      <c r="F738" s="120"/>
      <c r="G738" s="120"/>
      <c r="I738" s="120"/>
      <c r="J738" s="120"/>
      <c r="K738" s="120"/>
      <c r="L738" s="120"/>
      <c r="O738" s="155"/>
      <c r="P738" s="155"/>
    </row>
    <row r="739" customFormat="false" ht="12.75" hidden="false" customHeight="false" outlineLevel="0" collapsed="false">
      <c r="A739" s="120"/>
      <c r="B739" s="120"/>
      <c r="C739" s="120"/>
      <c r="D739" s="120"/>
      <c r="E739" s="120"/>
      <c r="F739" s="120"/>
      <c r="G739" s="120"/>
      <c r="I739" s="120"/>
      <c r="J739" s="120"/>
      <c r="K739" s="120"/>
      <c r="L739" s="120"/>
      <c r="O739" s="155"/>
      <c r="P739" s="155"/>
    </row>
    <row r="740" customFormat="false" ht="12.75" hidden="false" customHeight="false" outlineLevel="0" collapsed="false">
      <c r="A740" s="120"/>
      <c r="B740" s="120"/>
      <c r="C740" s="120"/>
      <c r="D740" s="120"/>
      <c r="E740" s="120"/>
      <c r="F740" s="120"/>
      <c r="G740" s="120"/>
      <c r="I740" s="120"/>
      <c r="J740" s="120"/>
      <c r="K740" s="120"/>
      <c r="L740" s="120"/>
      <c r="O740" s="155"/>
      <c r="P740" s="155"/>
    </row>
    <row r="741" customFormat="false" ht="12.75" hidden="false" customHeight="false" outlineLevel="0" collapsed="false">
      <c r="A741" s="120"/>
      <c r="B741" s="120"/>
      <c r="C741" s="120"/>
      <c r="D741" s="120"/>
      <c r="E741" s="120"/>
      <c r="F741" s="120"/>
      <c r="G741" s="120"/>
      <c r="I741" s="120"/>
      <c r="J741" s="120"/>
      <c r="K741" s="120"/>
      <c r="L741" s="120"/>
      <c r="O741" s="155"/>
      <c r="P741" s="155"/>
    </row>
    <row r="742" customFormat="false" ht="12.75" hidden="false" customHeight="false" outlineLevel="0" collapsed="false">
      <c r="A742" s="120"/>
      <c r="B742" s="120"/>
      <c r="C742" s="120"/>
      <c r="D742" s="120"/>
      <c r="E742" s="120"/>
      <c r="F742" s="120"/>
      <c r="G742" s="120"/>
      <c r="I742" s="120"/>
      <c r="J742" s="120"/>
      <c r="K742" s="120"/>
      <c r="L742" s="120"/>
      <c r="O742" s="155"/>
      <c r="P742" s="155"/>
    </row>
    <row r="743" customFormat="false" ht="12.75" hidden="false" customHeight="false" outlineLevel="0" collapsed="false">
      <c r="A743" s="120"/>
      <c r="B743" s="120"/>
      <c r="C743" s="120"/>
      <c r="D743" s="120"/>
      <c r="E743" s="120"/>
      <c r="F743" s="120"/>
      <c r="G743" s="120"/>
      <c r="I743" s="120"/>
      <c r="J743" s="120"/>
      <c r="K743" s="120"/>
      <c r="L743" s="120"/>
      <c r="O743" s="155"/>
      <c r="P743" s="155"/>
    </row>
    <row r="744" customFormat="false" ht="12.75" hidden="false" customHeight="false" outlineLevel="0" collapsed="false">
      <c r="A744" s="120"/>
      <c r="B744" s="120"/>
      <c r="C744" s="120"/>
      <c r="D744" s="120"/>
      <c r="E744" s="120"/>
      <c r="F744" s="120"/>
      <c r="G744" s="120"/>
      <c r="I744" s="160"/>
      <c r="J744" s="160"/>
      <c r="K744" s="120"/>
      <c r="L744" s="120"/>
      <c r="O744" s="155"/>
      <c r="P744" s="155"/>
    </row>
    <row r="745" customFormat="false" ht="12.75" hidden="false" customHeight="false" outlineLevel="0" collapsed="false">
      <c r="A745" s="120"/>
      <c r="B745" s="120"/>
      <c r="C745" s="120"/>
      <c r="D745" s="120"/>
      <c r="E745" s="120"/>
      <c r="F745" s="120"/>
      <c r="G745" s="120"/>
      <c r="I745" s="120"/>
      <c r="J745" s="120"/>
      <c r="K745" s="120"/>
      <c r="L745" s="120"/>
      <c r="O745" s="155"/>
      <c r="P745" s="155"/>
    </row>
    <row r="746" customFormat="false" ht="12.75" hidden="false" customHeight="false" outlineLevel="0" collapsed="false">
      <c r="A746" s="120"/>
      <c r="B746" s="120"/>
      <c r="C746" s="120"/>
      <c r="D746" s="120"/>
      <c r="E746" s="120"/>
      <c r="F746" s="120"/>
      <c r="G746" s="120"/>
      <c r="I746" s="120"/>
      <c r="J746" s="120"/>
      <c r="K746" s="120"/>
      <c r="L746" s="120"/>
      <c r="O746" s="155"/>
      <c r="P746" s="155"/>
    </row>
    <row r="747" customFormat="false" ht="12.75" hidden="false" customHeight="false" outlineLevel="0" collapsed="false">
      <c r="A747" s="120"/>
      <c r="B747" s="120"/>
      <c r="C747" s="120"/>
      <c r="D747" s="120"/>
      <c r="E747" s="120"/>
      <c r="F747" s="120"/>
      <c r="G747" s="120"/>
      <c r="I747" s="160"/>
      <c r="J747" s="160"/>
      <c r="K747" s="120"/>
      <c r="L747" s="120"/>
      <c r="O747" s="155"/>
      <c r="P747" s="155"/>
    </row>
    <row r="748" customFormat="false" ht="12.75" hidden="false" customHeight="false" outlineLevel="0" collapsed="false">
      <c r="A748" s="120"/>
      <c r="B748" s="120"/>
      <c r="C748" s="120"/>
      <c r="D748" s="120"/>
      <c r="E748" s="120"/>
      <c r="F748" s="120"/>
      <c r="G748" s="120"/>
      <c r="I748" s="120"/>
      <c r="J748" s="120"/>
      <c r="K748" s="120"/>
      <c r="L748" s="120"/>
      <c r="O748" s="155"/>
      <c r="P748" s="155"/>
    </row>
    <row r="749" customFormat="false" ht="12.75" hidden="false" customHeight="false" outlineLevel="0" collapsed="false">
      <c r="A749" s="120"/>
      <c r="B749" s="120"/>
      <c r="C749" s="120"/>
      <c r="D749" s="120"/>
      <c r="E749" s="120"/>
      <c r="F749" s="120"/>
      <c r="G749" s="120"/>
      <c r="I749" s="160"/>
      <c r="J749" s="160"/>
      <c r="K749" s="120"/>
      <c r="L749" s="120"/>
      <c r="O749" s="155"/>
      <c r="P749" s="155"/>
    </row>
    <row r="750" customFormat="false" ht="12.75" hidden="false" customHeight="false" outlineLevel="0" collapsed="false">
      <c r="A750" s="120"/>
      <c r="B750" s="120"/>
      <c r="C750" s="120"/>
      <c r="D750" s="120"/>
      <c r="E750" s="120"/>
      <c r="F750" s="120"/>
      <c r="G750" s="120"/>
      <c r="I750" s="160"/>
      <c r="J750" s="160"/>
      <c r="K750" s="120"/>
      <c r="L750" s="120"/>
      <c r="O750" s="155"/>
      <c r="P750" s="155"/>
    </row>
    <row r="751" customFormat="false" ht="12.75" hidden="false" customHeight="false" outlineLevel="0" collapsed="false">
      <c r="A751" s="120"/>
      <c r="B751" s="120"/>
      <c r="C751" s="120"/>
      <c r="D751" s="120"/>
      <c r="E751" s="120"/>
      <c r="F751" s="120"/>
      <c r="G751" s="120"/>
      <c r="I751" s="120"/>
      <c r="J751" s="120"/>
      <c r="K751" s="120"/>
      <c r="L751" s="120"/>
      <c r="O751" s="155"/>
      <c r="P751" s="155"/>
    </row>
    <row r="752" customFormat="false" ht="12.75" hidden="false" customHeight="false" outlineLevel="0" collapsed="false">
      <c r="A752" s="120"/>
      <c r="B752" s="120"/>
      <c r="C752" s="120"/>
      <c r="D752" s="120"/>
      <c r="E752" s="120"/>
      <c r="F752" s="120"/>
      <c r="G752" s="120"/>
      <c r="I752" s="160"/>
      <c r="J752" s="160"/>
      <c r="K752" s="120"/>
      <c r="L752" s="120"/>
      <c r="O752" s="155"/>
      <c r="P752" s="155"/>
    </row>
    <row r="753" customFormat="false" ht="12.75" hidden="false" customHeight="false" outlineLevel="0" collapsed="false">
      <c r="A753" s="120"/>
      <c r="B753" s="120"/>
      <c r="C753" s="120"/>
      <c r="D753" s="120"/>
      <c r="E753" s="120"/>
      <c r="F753" s="120"/>
      <c r="G753" s="120"/>
      <c r="I753" s="120"/>
      <c r="J753" s="120"/>
      <c r="K753" s="120"/>
      <c r="L753" s="120"/>
      <c r="O753" s="155"/>
      <c r="P753" s="155"/>
    </row>
    <row r="754" customFormat="false" ht="12.75" hidden="false" customHeight="false" outlineLevel="0" collapsed="false">
      <c r="A754" s="120"/>
      <c r="B754" s="120"/>
      <c r="C754" s="120"/>
      <c r="D754" s="120"/>
      <c r="E754" s="120"/>
      <c r="F754" s="120"/>
      <c r="G754" s="120"/>
      <c r="I754" s="120"/>
      <c r="J754" s="120"/>
      <c r="K754" s="120"/>
      <c r="L754" s="120"/>
      <c r="O754" s="155"/>
      <c r="P754" s="155"/>
    </row>
    <row r="755" customFormat="false" ht="12.75" hidden="false" customHeight="false" outlineLevel="0" collapsed="false">
      <c r="A755" s="120"/>
      <c r="B755" s="120"/>
      <c r="C755" s="120"/>
      <c r="D755" s="120"/>
      <c r="E755" s="120"/>
      <c r="F755" s="120"/>
      <c r="G755" s="120"/>
      <c r="I755" s="120"/>
      <c r="J755" s="120"/>
      <c r="K755" s="120"/>
      <c r="L755" s="120"/>
      <c r="O755" s="155"/>
      <c r="P755" s="155"/>
    </row>
    <row r="756" customFormat="false" ht="12.75" hidden="false" customHeight="false" outlineLevel="0" collapsed="false">
      <c r="A756" s="120"/>
      <c r="B756" s="120"/>
      <c r="C756" s="120"/>
      <c r="D756" s="120"/>
      <c r="E756" s="120"/>
      <c r="F756" s="120"/>
      <c r="G756" s="120"/>
      <c r="I756" s="120"/>
      <c r="J756" s="120"/>
      <c r="K756" s="120"/>
      <c r="L756" s="120"/>
      <c r="O756" s="155"/>
      <c r="P756" s="155"/>
    </row>
    <row r="757" customFormat="false" ht="12.75" hidden="false" customHeight="false" outlineLevel="0" collapsed="false">
      <c r="A757" s="120"/>
      <c r="B757" s="120"/>
      <c r="C757" s="120"/>
      <c r="D757" s="120"/>
      <c r="E757" s="120"/>
      <c r="F757" s="120"/>
      <c r="G757" s="120"/>
      <c r="I757" s="120"/>
      <c r="J757" s="120"/>
      <c r="K757" s="120"/>
      <c r="L757" s="120"/>
      <c r="O757" s="155"/>
      <c r="P757" s="155"/>
    </row>
    <row r="758" customFormat="false" ht="12.75" hidden="false" customHeight="false" outlineLevel="0" collapsed="false">
      <c r="A758" s="120"/>
      <c r="B758" s="120"/>
      <c r="C758" s="120"/>
      <c r="D758" s="120"/>
      <c r="E758" s="120"/>
      <c r="F758" s="120"/>
      <c r="G758" s="120"/>
      <c r="I758" s="120"/>
      <c r="J758" s="120"/>
      <c r="K758" s="120"/>
      <c r="L758" s="120"/>
      <c r="O758" s="155"/>
      <c r="P758" s="155"/>
    </row>
    <row r="759" customFormat="false" ht="12.75" hidden="false" customHeight="false" outlineLevel="0" collapsed="false">
      <c r="A759" s="120"/>
      <c r="B759" s="120"/>
      <c r="C759" s="120"/>
      <c r="D759" s="120"/>
      <c r="E759" s="120"/>
      <c r="F759" s="120"/>
      <c r="G759" s="120"/>
      <c r="I759" s="120"/>
      <c r="J759" s="120"/>
      <c r="K759" s="120"/>
      <c r="L759" s="120"/>
      <c r="O759" s="155"/>
      <c r="P759" s="155"/>
    </row>
    <row r="760" customFormat="false" ht="12.75" hidden="false" customHeight="false" outlineLevel="0" collapsed="false">
      <c r="A760" s="120"/>
      <c r="B760" s="120"/>
      <c r="C760" s="120"/>
      <c r="D760" s="120"/>
      <c r="E760" s="120"/>
      <c r="F760" s="120"/>
      <c r="G760" s="120"/>
      <c r="I760" s="120"/>
      <c r="J760" s="120"/>
      <c r="K760" s="120"/>
      <c r="L760" s="120"/>
      <c r="O760" s="155"/>
      <c r="P760" s="155"/>
    </row>
    <row r="761" customFormat="false" ht="12.75" hidden="false" customHeight="false" outlineLevel="0" collapsed="false">
      <c r="A761" s="120"/>
      <c r="B761" s="120"/>
      <c r="C761" s="120"/>
      <c r="D761" s="120"/>
      <c r="E761" s="120"/>
      <c r="F761" s="120"/>
      <c r="G761" s="120"/>
      <c r="I761" s="120"/>
      <c r="J761" s="120"/>
      <c r="K761" s="120"/>
      <c r="L761" s="120"/>
      <c r="O761" s="155"/>
      <c r="P761" s="155"/>
    </row>
    <row r="762" customFormat="false" ht="12.75" hidden="false" customHeight="false" outlineLevel="0" collapsed="false">
      <c r="A762" s="120"/>
      <c r="B762" s="120"/>
      <c r="C762" s="120"/>
      <c r="D762" s="120"/>
      <c r="E762" s="120"/>
      <c r="F762" s="120"/>
      <c r="G762" s="120"/>
      <c r="I762" s="120"/>
      <c r="J762" s="120"/>
      <c r="K762" s="120"/>
      <c r="L762" s="120"/>
      <c r="O762" s="155"/>
      <c r="P762" s="155"/>
    </row>
    <row r="763" customFormat="false" ht="12.75" hidden="false" customHeight="false" outlineLevel="0" collapsed="false">
      <c r="A763" s="120"/>
      <c r="B763" s="120"/>
      <c r="C763" s="120"/>
      <c r="D763" s="120"/>
      <c r="E763" s="120"/>
      <c r="F763" s="120"/>
      <c r="G763" s="120"/>
      <c r="I763" s="120"/>
      <c r="J763" s="120"/>
      <c r="K763" s="120"/>
      <c r="L763" s="120"/>
      <c r="O763" s="155"/>
      <c r="P763" s="155"/>
    </row>
    <row r="764" customFormat="false" ht="12.75" hidden="false" customHeight="false" outlineLevel="0" collapsed="false">
      <c r="A764" s="120"/>
      <c r="B764" s="120"/>
      <c r="C764" s="120"/>
      <c r="D764" s="120"/>
      <c r="E764" s="120"/>
      <c r="F764" s="120"/>
      <c r="G764" s="120"/>
      <c r="I764" s="120"/>
      <c r="J764" s="120"/>
      <c r="K764" s="120"/>
      <c r="L764" s="120"/>
      <c r="O764" s="155"/>
      <c r="P764" s="155"/>
    </row>
    <row r="765" customFormat="false" ht="12.75" hidden="false" customHeight="false" outlineLevel="0" collapsed="false">
      <c r="A765" s="120"/>
      <c r="B765" s="120"/>
      <c r="C765" s="120"/>
      <c r="D765" s="120"/>
      <c r="E765" s="120"/>
      <c r="F765" s="120"/>
      <c r="G765" s="120"/>
      <c r="I765" s="120"/>
      <c r="J765" s="120"/>
      <c r="K765" s="120"/>
      <c r="L765" s="120"/>
      <c r="O765" s="155"/>
      <c r="P765" s="155"/>
    </row>
    <row r="766" customFormat="false" ht="12.75" hidden="false" customHeight="false" outlineLevel="0" collapsed="false">
      <c r="A766" s="120"/>
      <c r="B766" s="120"/>
      <c r="C766" s="120"/>
      <c r="D766" s="120"/>
      <c r="E766" s="120"/>
      <c r="F766" s="120"/>
      <c r="G766" s="120"/>
      <c r="I766" s="120"/>
      <c r="J766" s="120"/>
      <c r="K766" s="120"/>
      <c r="L766" s="120"/>
      <c r="O766" s="155"/>
      <c r="P766" s="155"/>
    </row>
    <row r="767" customFormat="false" ht="12.75" hidden="false" customHeight="false" outlineLevel="0" collapsed="false">
      <c r="A767" s="120"/>
      <c r="B767" s="120"/>
      <c r="C767" s="120"/>
      <c r="D767" s="120"/>
      <c r="E767" s="120"/>
      <c r="F767" s="120"/>
      <c r="G767" s="120"/>
      <c r="I767" s="160"/>
      <c r="J767" s="120"/>
      <c r="K767" s="120"/>
      <c r="L767" s="120"/>
      <c r="O767" s="155"/>
      <c r="P767" s="155"/>
    </row>
    <row r="768" customFormat="false" ht="12.75" hidden="false" customHeight="false" outlineLevel="0" collapsed="false">
      <c r="A768" s="120"/>
      <c r="B768" s="120"/>
      <c r="C768" s="120"/>
      <c r="D768" s="120"/>
      <c r="E768" s="120"/>
      <c r="F768" s="120"/>
      <c r="G768" s="120"/>
      <c r="I768" s="160"/>
      <c r="J768" s="120"/>
      <c r="K768" s="120"/>
      <c r="L768" s="120"/>
      <c r="O768" s="155"/>
      <c r="P768" s="155"/>
    </row>
    <row r="769" customFormat="false" ht="12.75" hidden="false" customHeight="false" outlineLevel="0" collapsed="false">
      <c r="A769" s="120"/>
      <c r="B769" s="120"/>
      <c r="C769" s="120"/>
      <c r="D769" s="120"/>
      <c r="E769" s="120"/>
      <c r="F769" s="120"/>
      <c r="G769" s="120"/>
      <c r="I769" s="120"/>
      <c r="J769" s="120"/>
      <c r="K769" s="120"/>
      <c r="L769" s="120"/>
      <c r="O769" s="155"/>
      <c r="P769" s="155"/>
    </row>
    <row r="770" customFormat="false" ht="12.75" hidden="false" customHeight="false" outlineLevel="0" collapsed="false">
      <c r="A770" s="120"/>
      <c r="B770" s="120"/>
      <c r="C770" s="120"/>
      <c r="D770" s="120"/>
      <c r="E770" s="120"/>
      <c r="F770" s="120"/>
      <c r="G770" s="120"/>
      <c r="I770" s="120"/>
      <c r="J770" s="120"/>
      <c r="K770" s="120"/>
      <c r="L770" s="120"/>
      <c r="O770" s="155"/>
      <c r="P770" s="155"/>
    </row>
    <row r="771" customFormat="false" ht="12.75" hidden="false" customHeight="false" outlineLevel="0" collapsed="false">
      <c r="A771" s="120"/>
      <c r="B771" s="120"/>
      <c r="C771" s="120"/>
      <c r="D771" s="120"/>
      <c r="E771" s="120"/>
      <c r="F771" s="120"/>
      <c r="G771" s="120"/>
      <c r="I771" s="120"/>
      <c r="J771" s="120"/>
      <c r="K771" s="120"/>
      <c r="L771" s="120"/>
      <c r="O771" s="155"/>
      <c r="P771" s="155"/>
    </row>
    <row r="772" customFormat="false" ht="12.75" hidden="false" customHeight="false" outlineLevel="0" collapsed="false">
      <c r="A772" s="120"/>
      <c r="B772" s="120"/>
      <c r="C772" s="120"/>
      <c r="D772" s="120"/>
      <c r="E772" s="120"/>
      <c r="F772" s="120"/>
      <c r="G772" s="120"/>
      <c r="I772" s="120"/>
      <c r="J772" s="120"/>
      <c r="K772" s="120"/>
      <c r="L772" s="120"/>
      <c r="O772" s="155"/>
      <c r="P772" s="155"/>
    </row>
    <row r="773" customFormat="false" ht="12.75" hidden="false" customHeight="false" outlineLevel="0" collapsed="false">
      <c r="A773" s="120"/>
      <c r="B773" s="120"/>
      <c r="C773" s="120"/>
      <c r="D773" s="120"/>
      <c r="E773" s="120"/>
      <c r="F773" s="120"/>
      <c r="G773" s="120"/>
      <c r="I773" s="120"/>
      <c r="J773" s="120"/>
      <c r="K773" s="120"/>
      <c r="L773" s="120"/>
      <c r="O773" s="155"/>
      <c r="P773" s="155"/>
    </row>
    <row r="774" customFormat="false" ht="12.75" hidden="false" customHeight="false" outlineLevel="0" collapsed="false">
      <c r="A774" s="120"/>
      <c r="B774" s="120"/>
      <c r="C774" s="120"/>
      <c r="D774" s="120"/>
      <c r="E774" s="120"/>
      <c r="F774" s="120"/>
      <c r="G774" s="120"/>
      <c r="I774" s="120"/>
      <c r="J774" s="120"/>
      <c r="K774" s="120"/>
      <c r="L774" s="120"/>
      <c r="O774" s="155"/>
      <c r="P774" s="155"/>
    </row>
    <row r="775" customFormat="false" ht="12.75" hidden="false" customHeight="false" outlineLevel="0" collapsed="false">
      <c r="A775" s="120"/>
      <c r="B775" s="120"/>
      <c r="C775" s="120"/>
      <c r="D775" s="120"/>
      <c r="E775" s="120"/>
      <c r="F775" s="120"/>
      <c r="G775" s="120"/>
      <c r="I775" s="120"/>
      <c r="J775" s="120"/>
      <c r="K775" s="120"/>
      <c r="L775" s="120"/>
      <c r="O775" s="155"/>
      <c r="P775" s="155"/>
    </row>
    <row r="776" customFormat="false" ht="12.75" hidden="false" customHeight="false" outlineLevel="0" collapsed="false">
      <c r="A776" s="120"/>
      <c r="B776" s="120"/>
      <c r="C776" s="120"/>
      <c r="D776" s="120"/>
      <c r="E776" s="120"/>
      <c r="F776" s="120"/>
      <c r="G776" s="120"/>
      <c r="I776" s="120"/>
      <c r="J776" s="120"/>
      <c r="K776" s="120"/>
      <c r="L776" s="120"/>
      <c r="O776" s="155"/>
      <c r="P776" s="155"/>
    </row>
    <row r="777" customFormat="false" ht="12.75" hidden="false" customHeight="false" outlineLevel="0" collapsed="false">
      <c r="A777" s="120"/>
      <c r="B777" s="120"/>
      <c r="C777" s="120"/>
      <c r="D777" s="120"/>
      <c r="E777" s="120"/>
      <c r="F777" s="120"/>
      <c r="G777" s="120"/>
      <c r="I777" s="120"/>
      <c r="J777" s="120"/>
      <c r="K777" s="120"/>
      <c r="L777" s="120"/>
      <c r="O777" s="155"/>
      <c r="P777" s="155"/>
    </row>
    <row r="778" customFormat="false" ht="12.75" hidden="false" customHeight="false" outlineLevel="0" collapsed="false">
      <c r="A778" s="120"/>
      <c r="B778" s="120"/>
      <c r="C778" s="120"/>
      <c r="D778" s="120"/>
      <c r="E778" s="120"/>
      <c r="F778" s="120"/>
      <c r="G778" s="120"/>
      <c r="I778" s="120"/>
      <c r="J778" s="120"/>
      <c r="K778" s="120"/>
      <c r="L778" s="120"/>
      <c r="O778" s="155"/>
      <c r="P778" s="155"/>
    </row>
    <row r="779" customFormat="false" ht="12.75" hidden="false" customHeight="false" outlineLevel="0" collapsed="false">
      <c r="A779" s="120"/>
      <c r="B779" s="120"/>
      <c r="C779" s="120"/>
      <c r="D779" s="120"/>
      <c r="E779" s="120"/>
      <c r="F779" s="120"/>
      <c r="G779" s="120"/>
      <c r="I779" s="120"/>
      <c r="J779" s="120"/>
      <c r="K779" s="120"/>
      <c r="L779" s="120"/>
      <c r="O779" s="155"/>
      <c r="P779" s="155"/>
    </row>
    <row r="780" customFormat="false" ht="12.75" hidden="false" customHeight="false" outlineLevel="0" collapsed="false">
      <c r="A780" s="120"/>
      <c r="B780" s="120"/>
      <c r="C780" s="120"/>
      <c r="D780" s="120"/>
      <c r="E780" s="120"/>
      <c r="F780" s="120"/>
      <c r="G780" s="120"/>
      <c r="I780" s="120"/>
      <c r="J780" s="120"/>
      <c r="K780" s="120"/>
      <c r="L780" s="120"/>
      <c r="O780" s="155"/>
      <c r="P780" s="155"/>
    </row>
    <row r="781" customFormat="false" ht="12.75" hidden="false" customHeight="false" outlineLevel="0" collapsed="false">
      <c r="A781" s="120"/>
      <c r="B781" s="120"/>
      <c r="C781" s="120"/>
      <c r="D781" s="120"/>
      <c r="E781" s="120"/>
      <c r="F781" s="120"/>
      <c r="G781" s="120"/>
      <c r="I781" s="120"/>
      <c r="J781" s="120"/>
      <c r="K781" s="120"/>
      <c r="L781" s="120"/>
      <c r="O781" s="155"/>
      <c r="P781" s="155"/>
    </row>
    <row r="782" customFormat="false" ht="12.75" hidden="false" customHeight="false" outlineLevel="0" collapsed="false">
      <c r="A782" s="120"/>
      <c r="B782" s="120"/>
      <c r="C782" s="120"/>
      <c r="D782" s="120"/>
      <c r="E782" s="120"/>
      <c r="F782" s="120"/>
      <c r="G782" s="120"/>
      <c r="I782" s="120"/>
      <c r="J782" s="120"/>
      <c r="K782" s="120"/>
      <c r="L782" s="120"/>
      <c r="O782" s="155"/>
      <c r="P782" s="155"/>
    </row>
    <row r="783" customFormat="false" ht="12.75" hidden="false" customHeight="false" outlineLevel="0" collapsed="false">
      <c r="A783" s="120"/>
      <c r="B783" s="120"/>
      <c r="C783" s="120"/>
      <c r="D783" s="120"/>
      <c r="E783" s="120"/>
      <c r="F783" s="120"/>
      <c r="G783" s="120"/>
      <c r="I783" s="120"/>
      <c r="J783" s="120"/>
      <c r="K783" s="120"/>
      <c r="L783" s="120"/>
      <c r="O783" s="155"/>
      <c r="P783" s="155"/>
    </row>
    <row r="784" customFormat="false" ht="12.75" hidden="false" customHeight="false" outlineLevel="0" collapsed="false">
      <c r="A784" s="120"/>
      <c r="B784" s="120"/>
      <c r="C784" s="120"/>
      <c r="D784" s="120"/>
      <c r="E784" s="120"/>
      <c r="F784" s="120"/>
      <c r="G784" s="120"/>
      <c r="I784" s="120"/>
      <c r="J784" s="120"/>
      <c r="K784" s="120"/>
      <c r="L784" s="120"/>
      <c r="O784" s="155"/>
      <c r="P784" s="155"/>
    </row>
    <row r="785" customFormat="false" ht="12.75" hidden="false" customHeight="false" outlineLevel="0" collapsed="false">
      <c r="A785" s="120"/>
      <c r="B785" s="120"/>
      <c r="C785" s="120"/>
      <c r="D785" s="120"/>
      <c r="E785" s="120"/>
      <c r="F785" s="120"/>
      <c r="G785" s="120"/>
      <c r="I785" s="120"/>
      <c r="J785" s="120"/>
      <c r="K785" s="120"/>
      <c r="L785" s="120"/>
      <c r="O785" s="155"/>
      <c r="P785" s="155"/>
    </row>
    <row r="786" customFormat="false" ht="12.75" hidden="false" customHeight="false" outlineLevel="0" collapsed="false">
      <c r="A786" s="120"/>
      <c r="B786" s="120"/>
      <c r="C786" s="120"/>
      <c r="D786" s="120"/>
      <c r="E786" s="120"/>
      <c r="F786" s="120"/>
      <c r="G786" s="120"/>
      <c r="I786" s="120"/>
      <c r="J786" s="120"/>
      <c r="K786" s="120"/>
      <c r="L786" s="120"/>
      <c r="O786" s="155"/>
      <c r="P786" s="155"/>
    </row>
    <row r="787" customFormat="false" ht="12.75" hidden="false" customHeight="false" outlineLevel="0" collapsed="false">
      <c r="A787" s="120"/>
      <c r="B787" s="120"/>
      <c r="C787" s="120"/>
      <c r="D787" s="120"/>
      <c r="E787" s="120"/>
      <c r="F787" s="120"/>
      <c r="G787" s="120"/>
      <c r="I787" s="120"/>
      <c r="J787" s="120"/>
      <c r="K787" s="120"/>
      <c r="L787" s="120"/>
      <c r="O787" s="155"/>
      <c r="P787" s="155"/>
    </row>
    <row r="788" customFormat="false" ht="12.75" hidden="false" customHeight="false" outlineLevel="0" collapsed="false">
      <c r="A788" s="120"/>
      <c r="B788" s="120"/>
      <c r="C788" s="120"/>
      <c r="D788" s="120"/>
      <c r="E788" s="120"/>
      <c r="F788" s="120"/>
      <c r="G788" s="120"/>
      <c r="I788" s="120"/>
      <c r="J788" s="120"/>
      <c r="K788" s="120"/>
      <c r="L788" s="120"/>
      <c r="O788" s="155"/>
      <c r="P788" s="155"/>
    </row>
    <row r="789" customFormat="false" ht="12.75" hidden="false" customHeight="false" outlineLevel="0" collapsed="false">
      <c r="A789" s="120"/>
      <c r="B789" s="120"/>
      <c r="C789" s="120"/>
      <c r="D789" s="120"/>
      <c r="E789" s="120"/>
      <c r="F789" s="120"/>
      <c r="G789" s="120"/>
      <c r="I789" s="120"/>
      <c r="J789" s="120"/>
      <c r="K789" s="120"/>
      <c r="L789" s="120"/>
      <c r="O789" s="155"/>
      <c r="P789" s="155"/>
    </row>
    <row r="790" customFormat="false" ht="12.75" hidden="false" customHeight="false" outlineLevel="0" collapsed="false">
      <c r="A790" s="120"/>
      <c r="B790" s="120"/>
      <c r="C790" s="120"/>
      <c r="D790" s="120"/>
      <c r="E790" s="120"/>
      <c r="F790" s="120"/>
      <c r="G790" s="120"/>
      <c r="I790" s="120"/>
      <c r="J790" s="120"/>
      <c r="K790" s="120"/>
      <c r="L790" s="120"/>
      <c r="O790" s="155"/>
      <c r="P790" s="155"/>
    </row>
    <row r="791" customFormat="false" ht="12.75" hidden="false" customHeight="false" outlineLevel="0" collapsed="false">
      <c r="A791" s="120"/>
      <c r="B791" s="120"/>
      <c r="C791" s="120"/>
      <c r="D791" s="120"/>
      <c r="E791" s="120"/>
      <c r="F791" s="120"/>
      <c r="G791" s="120"/>
      <c r="I791" s="120"/>
      <c r="J791" s="120"/>
      <c r="K791" s="120"/>
      <c r="L791" s="120"/>
      <c r="O791" s="155"/>
      <c r="P791" s="155"/>
    </row>
    <row r="792" customFormat="false" ht="12.75" hidden="false" customHeight="false" outlineLevel="0" collapsed="false">
      <c r="A792" s="120"/>
      <c r="B792" s="120"/>
      <c r="C792" s="120"/>
      <c r="D792" s="120"/>
      <c r="E792" s="120"/>
      <c r="F792" s="120"/>
      <c r="G792" s="120"/>
      <c r="I792" s="120"/>
      <c r="J792" s="120"/>
      <c r="K792" s="120"/>
      <c r="L792" s="120"/>
      <c r="O792" s="155"/>
      <c r="P792" s="155"/>
    </row>
    <row r="793" customFormat="false" ht="12.75" hidden="false" customHeight="false" outlineLevel="0" collapsed="false">
      <c r="A793" s="120"/>
      <c r="B793" s="120"/>
      <c r="C793" s="120"/>
      <c r="D793" s="120"/>
      <c r="E793" s="120"/>
      <c r="F793" s="120"/>
      <c r="G793" s="120"/>
      <c r="I793" s="120"/>
      <c r="J793" s="120"/>
      <c r="K793" s="120"/>
      <c r="L793" s="120"/>
      <c r="O793" s="155"/>
      <c r="P793" s="155"/>
    </row>
    <row r="794" customFormat="false" ht="12.75" hidden="false" customHeight="false" outlineLevel="0" collapsed="false">
      <c r="A794" s="120"/>
      <c r="B794" s="120"/>
      <c r="C794" s="120"/>
      <c r="D794" s="120"/>
      <c r="E794" s="120"/>
      <c r="F794" s="120"/>
      <c r="G794" s="120"/>
      <c r="I794" s="120"/>
      <c r="J794" s="120"/>
      <c r="K794" s="120"/>
      <c r="L794" s="120"/>
      <c r="O794" s="155"/>
      <c r="P794" s="155"/>
    </row>
    <row r="795" customFormat="false" ht="12.75" hidden="false" customHeight="false" outlineLevel="0" collapsed="false">
      <c r="A795" s="120"/>
      <c r="B795" s="120"/>
      <c r="C795" s="120"/>
      <c r="D795" s="120"/>
      <c r="E795" s="120"/>
      <c r="F795" s="120"/>
      <c r="G795" s="120"/>
      <c r="I795" s="120"/>
      <c r="J795" s="120"/>
      <c r="K795" s="120"/>
      <c r="L795" s="120"/>
      <c r="O795" s="155"/>
      <c r="P795" s="155"/>
    </row>
    <row r="796" customFormat="false" ht="12.75" hidden="false" customHeight="false" outlineLevel="0" collapsed="false">
      <c r="A796" s="120"/>
      <c r="B796" s="120"/>
      <c r="C796" s="120"/>
      <c r="D796" s="120"/>
      <c r="E796" s="120"/>
      <c r="F796" s="120"/>
      <c r="G796" s="120"/>
      <c r="I796" s="120"/>
      <c r="J796" s="120"/>
      <c r="K796" s="120"/>
      <c r="L796" s="120"/>
      <c r="O796" s="155"/>
      <c r="P796" s="155"/>
    </row>
    <row r="797" customFormat="false" ht="12.75" hidden="false" customHeight="false" outlineLevel="0" collapsed="false">
      <c r="A797" s="120"/>
      <c r="B797" s="120"/>
      <c r="C797" s="120"/>
      <c r="D797" s="120"/>
      <c r="E797" s="120"/>
      <c r="F797" s="120"/>
      <c r="G797" s="120"/>
      <c r="I797" s="120"/>
      <c r="J797" s="120"/>
      <c r="K797" s="120"/>
      <c r="L797" s="120"/>
      <c r="O797" s="155"/>
      <c r="P797" s="155"/>
    </row>
    <row r="798" customFormat="false" ht="12.75" hidden="false" customHeight="false" outlineLevel="0" collapsed="false">
      <c r="A798" s="120"/>
      <c r="B798" s="120"/>
      <c r="C798" s="120"/>
      <c r="D798" s="120"/>
      <c r="E798" s="120"/>
      <c r="F798" s="120"/>
      <c r="G798" s="120"/>
      <c r="I798" s="120"/>
      <c r="J798" s="120"/>
      <c r="K798" s="120"/>
      <c r="L798" s="120"/>
      <c r="O798" s="155"/>
      <c r="P798" s="155"/>
    </row>
    <row r="799" customFormat="false" ht="12.75" hidden="false" customHeight="false" outlineLevel="0" collapsed="false">
      <c r="A799" s="120"/>
      <c r="B799" s="120"/>
      <c r="C799" s="120"/>
      <c r="D799" s="120"/>
      <c r="E799" s="120"/>
      <c r="F799" s="120"/>
      <c r="G799" s="120"/>
      <c r="I799" s="120"/>
      <c r="J799" s="120"/>
      <c r="K799" s="120"/>
      <c r="L799" s="120"/>
      <c r="O799" s="155"/>
      <c r="P799" s="155"/>
    </row>
    <row r="800" customFormat="false" ht="12.75" hidden="false" customHeight="false" outlineLevel="0" collapsed="false">
      <c r="A800" s="120"/>
      <c r="B800" s="120"/>
      <c r="C800" s="120"/>
      <c r="D800" s="120"/>
      <c r="E800" s="120"/>
      <c r="F800" s="120"/>
      <c r="G800" s="120"/>
      <c r="I800" s="120"/>
      <c r="J800" s="120"/>
      <c r="K800" s="120"/>
      <c r="L800" s="120"/>
      <c r="O800" s="155"/>
      <c r="P800" s="155"/>
    </row>
    <row r="801" customFormat="false" ht="12.75" hidden="false" customHeight="false" outlineLevel="0" collapsed="false">
      <c r="A801" s="120"/>
      <c r="B801" s="120"/>
      <c r="C801" s="120"/>
      <c r="D801" s="120"/>
      <c r="E801" s="120"/>
      <c r="F801" s="120"/>
      <c r="G801" s="120"/>
      <c r="I801" s="120"/>
      <c r="J801" s="120"/>
      <c r="K801" s="120"/>
      <c r="L801" s="120"/>
      <c r="O801" s="155"/>
      <c r="P801" s="155"/>
    </row>
    <row r="802" customFormat="false" ht="12.75" hidden="false" customHeight="false" outlineLevel="0" collapsed="false">
      <c r="A802" s="120"/>
      <c r="B802" s="120"/>
      <c r="C802" s="120"/>
      <c r="D802" s="120"/>
      <c r="E802" s="120"/>
      <c r="F802" s="120"/>
      <c r="G802" s="120"/>
      <c r="I802" s="120"/>
      <c r="J802" s="120"/>
      <c r="K802" s="120"/>
      <c r="L802" s="120"/>
      <c r="O802" s="155"/>
      <c r="P802" s="155"/>
    </row>
    <row r="803" customFormat="false" ht="12.75" hidden="false" customHeight="false" outlineLevel="0" collapsed="false">
      <c r="A803" s="120"/>
      <c r="B803" s="120"/>
      <c r="C803" s="120"/>
      <c r="D803" s="120"/>
      <c r="E803" s="120"/>
      <c r="F803" s="120"/>
      <c r="G803" s="120"/>
      <c r="I803" s="120"/>
      <c r="J803" s="120"/>
      <c r="K803" s="120"/>
      <c r="L803" s="120"/>
      <c r="O803" s="155"/>
      <c r="P803" s="155"/>
    </row>
    <row r="804" customFormat="false" ht="12.75" hidden="false" customHeight="false" outlineLevel="0" collapsed="false">
      <c r="A804" s="120"/>
      <c r="B804" s="120"/>
      <c r="C804" s="120"/>
      <c r="D804" s="120"/>
      <c r="E804" s="120"/>
      <c r="F804" s="120"/>
      <c r="G804" s="120"/>
      <c r="I804" s="120"/>
      <c r="J804" s="120"/>
      <c r="K804" s="120"/>
      <c r="L804" s="120"/>
      <c r="O804" s="155"/>
      <c r="P804" s="155"/>
    </row>
    <row r="805" customFormat="false" ht="12.75" hidden="false" customHeight="false" outlineLevel="0" collapsed="false">
      <c r="A805" s="120"/>
      <c r="B805" s="120"/>
      <c r="C805" s="120"/>
      <c r="D805" s="120"/>
      <c r="E805" s="120"/>
      <c r="F805" s="120"/>
      <c r="G805" s="120"/>
      <c r="I805" s="120"/>
      <c r="J805" s="120"/>
      <c r="K805" s="120"/>
      <c r="L805" s="120"/>
      <c r="O805" s="155"/>
      <c r="P805" s="155"/>
    </row>
    <row r="806" customFormat="false" ht="12.75" hidden="false" customHeight="false" outlineLevel="0" collapsed="false">
      <c r="A806" s="120"/>
      <c r="B806" s="120"/>
      <c r="C806" s="120"/>
      <c r="D806" s="120"/>
      <c r="E806" s="120"/>
      <c r="F806" s="120"/>
      <c r="G806" s="120"/>
      <c r="I806" s="120"/>
      <c r="J806" s="120"/>
      <c r="K806" s="120"/>
      <c r="L806" s="120"/>
      <c r="O806" s="155"/>
      <c r="P806" s="155"/>
    </row>
    <row r="807" customFormat="false" ht="12.75" hidden="false" customHeight="false" outlineLevel="0" collapsed="false">
      <c r="A807" s="120"/>
      <c r="B807" s="120"/>
      <c r="C807" s="120"/>
      <c r="D807" s="120"/>
      <c r="E807" s="120"/>
      <c r="F807" s="120"/>
      <c r="G807" s="120"/>
      <c r="I807" s="120"/>
      <c r="J807" s="120"/>
      <c r="K807" s="120"/>
      <c r="L807" s="120"/>
      <c r="O807" s="155"/>
      <c r="P807" s="155"/>
    </row>
    <row r="808" customFormat="false" ht="12.75" hidden="false" customHeight="false" outlineLevel="0" collapsed="false">
      <c r="A808" s="120"/>
      <c r="B808" s="120"/>
      <c r="C808" s="120"/>
      <c r="D808" s="120"/>
      <c r="E808" s="120"/>
      <c r="F808" s="120"/>
      <c r="G808" s="120"/>
      <c r="I808" s="120"/>
      <c r="J808" s="120"/>
      <c r="K808" s="120"/>
      <c r="L808" s="120"/>
      <c r="O808" s="155"/>
      <c r="P808" s="155"/>
    </row>
    <row r="809" customFormat="false" ht="12.75" hidden="false" customHeight="false" outlineLevel="0" collapsed="false">
      <c r="A809" s="120"/>
      <c r="B809" s="120"/>
      <c r="C809" s="120"/>
      <c r="D809" s="120"/>
      <c r="E809" s="120"/>
      <c r="F809" s="120"/>
      <c r="G809" s="120"/>
      <c r="I809" s="120"/>
      <c r="J809" s="120"/>
      <c r="K809" s="120"/>
      <c r="L809" s="120"/>
      <c r="O809" s="155"/>
      <c r="P809" s="155"/>
    </row>
    <row r="810" customFormat="false" ht="12.75" hidden="false" customHeight="false" outlineLevel="0" collapsed="false">
      <c r="A810" s="120"/>
      <c r="B810" s="120"/>
      <c r="C810" s="120"/>
      <c r="D810" s="120"/>
      <c r="E810" s="120"/>
      <c r="F810" s="120"/>
      <c r="G810" s="120"/>
      <c r="I810" s="120"/>
      <c r="J810" s="120"/>
      <c r="K810" s="120"/>
      <c r="L810" s="120"/>
      <c r="O810" s="155"/>
      <c r="P810" s="155"/>
    </row>
    <row r="811" customFormat="false" ht="12.75" hidden="false" customHeight="false" outlineLevel="0" collapsed="false">
      <c r="A811" s="120"/>
      <c r="B811" s="120"/>
      <c r="C811" s="120"/>
      <c r="D811" s="120"/>
      <c r="E811" s="120"/>
      <c r="F811" s="120"/>
      <c r="G811" s="120"/>
      <c r="I811" s="120"/>
      <c r="J811" s="120"/>
      <c r="K811" s="120"/>
      <c r="L811" s="120"/>
      <c r="O811" s="155"/>
      <c r="P811" s="155"/>
    </row>
    <row r="812" customFormat="false" ht="12.75" hidden="false" customHeight="false" outlineLevel="0" collapsed="false">
      <c r="A812" s="120"/>
      <c r="B812" s="120"/>
      <c r="C812" s="120"/>
      <c r="D812" s="120"/>
      <c r="E812" s="120"/>
      <c r="F812" s="120"/>
      <c r="G812" s="120"/>
      <c r="I812" s="120"/>
      <c r="J812" s="120"/>
      <c r="K812" s="120"/>
      <c r="L812" s="120"/>
      <c r="O812" s="155"/>
      <c r="P812" s="155"/>
    </row>
    <row r="813" customFormat="false" ht="12.75" hidden="false" customHeight="false" outlineLevel="0" collapsed="false">
      <c r="A813" s="120"/>
      <c r="B813" s="120"/>
      <c r="C813" s="120"/>
      <c r="D813" s="120"/>
      <c r="E813" s="120"/>
      <c r="F813" s="120"/>
      <c r="G813" s="120"/>
      <c r="I813" s="120"/>
      <c r="J813" s="120"/>
      <c r="K813" s="120"/>
      <c r="L813" s="120"/>
      <c r="O813" s="155"/>
      <c r="P813" s="155"/>
    </row>
    <row r="814" customFormat="false" ht="12.75" hidden="false" customHeight="false" outlineLevel="0" collapsed="false">
      <c r="A814" s="120"/>
      <c r="B814" s="120"/>
      <c r="C814" s="120"/>
      <c r="D814" s="120"/>
      <c r="E814" s="120"/>
      <c r="F814" s="120"/>
      <c r="G814" s="120"/>
      <c r="I814" s="120"/>
      <c r="J814" s="120"/>
      <c r="K814" s="120"/>
      <c r="L814" s="120"/>
      <c r="O814" s="155"/>
      <c r="P814" s="155"/>
    </row>
    <row r="815" customFormat="false" ht="12.75" hidden="false" customHeight="false" outlineLevel="0" collapsed="false">
      <c r="A815" s="120"/>
      <c r="B815" s="120"/>
      <c r="C815" s="120"/>
      <c r="D815" s="120"/>
      <c r="E815" s="120"/>
      <c r="F815" s="120"/>
      <c r="G815" s="120"/>
      <c r="I815" s="120"/>
      <c r="J815" s="120"/>
      <c r="K815" s="120"/>
      <c r="L815" s="120"/>
      <c r="O815" s="155"/>
      <c r="P815" s="155"/>
    </row>
    <row r="816" customFormat="false" ht="12.75" hidden="false" customHeight="false" outlineLevel="0" collapsed="false">
      <c r="A816" s="120"/>
      <c r="B816" s="120"/>
      <c r="C816" s="120"/>
      <c r="D816" s="120"/>
      <c r="E816" s="120"/>
      <c r="F816" s="120"/>
      <c r="G816" s="120"/>
      <c r="I816" s="120"/>
      <c r="J816" s="120"/>
      <c r="K816" s="120"/>
      <c r="L816" s="120"/>
      <c r="O816" s="155"/>
      <c r="P816" s="155"/>
    </row>
    <row r="817" customFormat="false" ht="12.75" hidden="false" customHeight="false" outlineLevel="0" collapsed="false">
      <c r="A817" s="120"/>
      <c r="B817" s="120"/>
      <c r="C817" s="120"/>
      <c r="D817" s="120"/>
      <c r="E817" s="120"/>
      <c r="F817" s="120"/>
      <c r="G817" s="120"/>
      <c r="I817" s="120"/>
      <c r="J817" s="120"/>
      <c r="K817" s="120"/>
      <c r="L817" s="120"/>
      <c r="O817" s="155"/>
      <c r="P817" s="155"/>
    </row>
    <row r="818" customFormat="false" ht="12.75" hidden="false" customHeight="false" outlineLevel="0" collapsed="false">
      <c r="A818" s="120"/>
      <c r="B818" s="120"/>
      <c r="C818" s="120"/>
      <c r="D818" s="120"/>
      <c r="E818" s="120"/>
      <c r="F818" s="120"/>
      <c r="G818" s="120"/>
      <c r="I818" s="120"/>
      <c r="J818" s="120"/>
      <c r="K818" s="120"/>
      <c r="L818" s="120"/>
      <c r="O818" s="155"/>
      <c r="P818" s="155"/>
    </row>
    <row r="819" customFormat="false" ht="12.75" hidden="false" customHeight="false" outlineLevel="0" collapsed="false">
      <c r="A819" s="120"/>
      <c r="B819" s="120"/>
      <c r="C819" s="120"/>
      <c r="D819" s="120"/>
      <c r="E819" s="120"/>
      <c r="F819" s="120"/>
      <c r="G819" s="120"/>
      <c r="I819" s="120"/>
      <c r="J819" s="120"/>
      <c r="K819" s="120"/>
      <c r="L819" s="120"/>
      <c r="O819" s="155"/>
      <c r="P819" s="155"/>
    </row>
    <row r="820" customFormat="false" ht="12.75" hidden="false" customHeight="false" outlineLevel="0" collapsed="false">
      <c r="A820" s="120"/>
      <c r="B820" s="120"/>
      <c r="C820" s="120"/>
      <c r="D820" s="120"/>
      <c r="E820" s="120"/>
      <c r="F820" s="120"/>
      <c r="G820" s="120"/>
      <c r="I820" s="120"/>
      <c r="J820" s="120"/>
      <c r="K820" s="120"/>
      <c r="L820" s="120"/>
      <c r="O820" s="155"/>
      <c r="P820" s="155"/>
    </row>
    <row r="821" customFormat="false" ht="12.75" hidden="false" customHeight="false" outlineLevel="0" collapsed="false">
      <c r="A821" s="120"/>
      <c r="B821" s="120"/>
      <c r="C821" s="120"/>
      <c r="D821" s="120"/>
      <c r="E821" s="120"/>
      <c r="F821" s="120"/>
      <c r="G821" s="120"/>
      <c r="I821" s="160"/>
      <c r="J821" s="120"/>
      <c r="K821" s="120"/>
      <c r="L821" s="120"/>
      <c r="O821" s="155"/>
      <c r="P821" s="155"/>
    </row>
    <row r="822" customFormat="false" ht="12.75" hidden="false" customHeight="false" outlineLevel="0" collapsed="false">
      <c r="A822" s="120"/>
      <c r="B822" s="120"/>
      <c r="C822" s="120"/>
      <c r="D822" s="120"/>
      <c r="E822" s="120"/>
      <c r="F822" s="120"/>
      <c r="G822" s="120"/>
      <c r="I822" s="120"/>
      <c r="J822" s="120"/>
      <c r="K822" s="120"/>
      <c r="L822" s="120"/>
      <c r="O822" s="155"/>
      <c r="P822" s="155"/>
    </row>
    <row r="823" customFormat="false" ht="12.75" hidden="false" customHeight="false" outlineLevel="0" collapsed="false">
      <c r="A823" s="120"/>
      <c r="B823" s="120"/>
      <c r="C823" s="120"/>
      <c r="D823" s="120"/>
      <c r="E823" s="120"/>
      <c r="F823" s="120"/>
      <c r="G823" s="120"/>
      <c r="I823" s="120"/>
      <c r="J823" s="120"/>
      <c r="K823" s="120"/>
      <c r="L823" s="120"/>
      <c r="O823" s="155"/>
      <c r="P823" s="155"/>
    </row>
    <row r="824" customFormat="false" ht="12.75" hidden="false" customHeight="false" outlineLevel="0" collapsed="false">
      <c r="A824" s="120"/>
      <c r="B824" s="120"/>
      <c r="C824" s="120"/>
      <c r="D824" s="120"/>
      <c r="E824" s="120"/>
      <c r="F824" s="120"/>
      <c r="G824" s="120"/>
      <c r="I824" s="120"/>
      <c r="J824" s="120"/>
      <c r="K824" s="120"/>
      <c r="L824" s="120"/>
      <c r="O824" s="155"/>
      <c r="P824" s="155"/>
    </row>
    <row r="825" customFormat="false" ht="12.75" hidden="false" customHeight="false" outlineLevel="0" collapsed="false">
      <c r="A825" s="120"/>
      <c r="B825" s="120"/>
      <c r="C825" s="120"/>
      <c r="D825" s="120"/>
      <c r="E825" s="120"/>
      <c r="F825" s="120"/>
      <c r="G825" s="120"/>
      <c r="I825" s="120"/>
      <c r="J825" s="120"/>
      <c r="K825" s="120"/>
      <c r="L825" s="120"/>
      <c r="O825" s="155"/>
      <c r="P825" s="155"/>
    </row>
    <row r="826" customFormat="false" ht="12.75" hidden="false" customHeight="false" outlineLevel="0" collapsed="false">
      <c r="A826" s="120"/>
      <c r="B826" s="120"/>
      <c r="C826" s="120"/>
      <c r="D826" s="120"/>
      <c r="E826" s="120"/>
      <c r="F826" s="120"/>
      <c r="G826" s="120"/>
      <c r="I826" s="120"/>
      <c r="J826" s="120"/>
      <c r="K826" s="120"/>
      <c r="L826" s="120"/>
      <c r="O826" s="155"/>
      <c r="P826" s="155"/>
    </row>
    <row r="827" customFormat="false" ht="12.75" hidden="false" customHeight="false" outlineLevel="0" collapsed="false">
      <c r="A827" s="120"/>
      <c r="B827" s="120"/>
      <c r="C827" s="120"/>
      <c r="D827" s="120"/>
      <c r="E827" s="120"/>
      <c r="F827" s="120"/>
      <c r="G827" s="120"/>
      <c r="I827" s="120"/>
      <c r="J827" s="120"/>
      <c r="K827" s="120"/>
      <c r="L827" s="120"/>
      <c r="O827" s="155"/>
      <c r="P827" s="155"/>
    </row>
    <row r="828" customFormat="false" ht="12.75" hidden="false" customHeight="false" outlineLevel="0" collapsed="false">
      <c r="A828" s="120"/>
      <c r="B828" s="120"/>
      <c r="C828" s="120"/>
      <c r="D828" s="120"/>
      <c r="E828" s="120"/>
      <c r="F828" s="120"/>
      <c r="G828" s="120"/>
      <c r="I828" s="120"/>
      <c r="J828" s="120"/>
      <c r="K828" s="120"/>
      <c r="L828" s="120"/>
      <c r="O828" s="155"/>
      <c r="P828" s="155"/>
    </row>
    <row r="829" customFormat="false" ht="12.75" hidden="false" customHeight="false" outlineLevel="0" collapsed="false">
      <c r="A829" s="120"/>
      <c r="B829" s="120"/>
      <c r="C829" s="120"/>
      <c r="D829" s="120"/>
      <c r="E829" s="120"/>
      <c r="F829" s="120"/>
      <c r="G829" s="120"/>
      <c r="I829" s="120"/>
      <c r="J829" s="120"/>
      <c r="K829" s="120"/>
      <c r="L829" s="120"/>
      <c r="O829" s="155"/>
      <c r="P829" s="155"/>
    </row>
    <row r="830" customFormat="false" ht="12.75" hidden="false" customHeight="false" outlineLevel="0" collapsed="false">
      <c r="A830" s="120"/>
      <c r="B830" s="120"/>
      <c r="C830" s="120"/>
      <c r="D830" s="120"/>
      <c r="E830" s="120"/>
      <c r="F830" s="120"/>
      <c r="G830" s="120"/>
      <c r="I830" s="120"/>
      <c r="J830" s="120"/>
      <c r="K830" s="120"/>
      <c r="L830" s="120"/>
      <c r="O830" s="155"/>
      <c r="P830" s="155"/>
    </row>
    <row r="831" customFormat="false" ht="12.75" hidden="false" customHeight="false" outlineLevel="0" collapsed="false">
      <c r="A831" s="120"/>
      <c r="B831" s="120"/>
      <c r="C831" s="120"/>
      <c r="D831" s="120"/>
      <c r="E831" s="120"/>
      <c r="F831" s="120"/>
      <c r="G831" s="120"/>
      <c r="I831" s="120"/>
      <c r="J831" s="120"/>
      <c r="K831" s="120"/>
      <c r="L831" s="120"/>
      <c r="O831" s="155"/>
      <c r="P831" s="155"/>
    </row>
    <row r="832" customFormat="false" ht="12.75" hidden="false" customHeight="false" outlineLevel="0" collapsed="false">
      <c r="A832" s="120"/>
      <c r="B832" s="120"/>
      <c r="C832" s="120"/>
      <c r="D832" s="120"/>
      <c r="E832" s="120"/>
      <c r="F832" s="120"/>
      <c r="G832" s="120"/>
      <c r="I832" s="120"/>
      <c r="J832" s="120"/>
      <c r="K832" s="120"/>
      <c r="L832" s="120"/>
      <c r="O832" s="155"/>
      <c r="P832" s="155"/>
    </row>
    <row r="833" customFormat="false" ht="12.75" hidden="false" customHeight="false" outlineLevel="0" collapsed="false">
      <c r="A833" s="120"/>
      <c r="B833" s="120"/>
      <c r="C833" s="120"/>
      <c r="D833" s="120"/>
      <c r="E833" s="120"/>
      <c r="F833" s="120"/>
      <c r="G833" s="120"/>
      <c r="I833" s="120"/>
      <c r="J833" s="120"/>
      <c r="K833" s="120"/>
      <c r="L833" s="120"/>
      <c r="O833" s="155"/>
      <c r="P833" s="155"/>
    </row>
    <row r="834" customFormat="false" ht="12.75" hidden="false" customHeight="false" outlineLevel="0" collapsed="false">
      <c r="A834" s="120"/>
      <c r="B834" s="120"/>
      <c r="C834" s="120"/>
      <c r="D834" s="120"/>
      <c r="E834" s="120"/>
      <c r="F834" s="120"/>
      <c r="G834" s="120"/>
      <c r="I834" s="120"/>
      <c r="J834" s="120"/>
      <c r="K834" s="120"/>
      <c r="L834" s="120"/>
      <c r="O834" s="155"/>
      <c r="P834" s="155"/>
    </row>
    <row r="835" customFormat="false" ht="12.75" hidden="false" customHeight="false" outlineLevel="0" collapsed="false">
      <c r="A835" s="120"/>
      <c r="B835" s="120"/>
      <c r="C835" s="120"/>
      <c r="D835" s="120"/>
      <c r="E835" s="120"/>
      <c r="F835" s="120"/>
      <c r="G835" s="120"/>
      <c r="I835" s="120"/>
      <c r="J835" s="120"/>
      <c r="K835" s="120"/>
      <c r="L835" s="120"/>
      <c r="O835" s="155"/>
      <c r="P835" s="155"/>
    </row>
    <row r="836" customFormat="false" ht="12.75" hidden="false" customHeight="false" outlineLevel="0" collapsed="false">
      <c r="A836" s="120"/>
      <c r="B836" s="120"/>
      <c r="C836" s="120"/>
      <c r="D836" s="120"/>
      <c r="E836" s="120"/>
      <c r="F836" s="120"/>
      <c r="G836" s="120"/>
      <c r="I836" s="120"/>
      <c r="J836" s="120"/>
      <c r="K836" s="120"/>
      <c r="L836" s="120"/>
      <c r="O836" s="155"/>
      <c r="P836" s="155"/>
    </row>
    <row r="837" customFormat="false" ht="12.75" hidden="false" customHeight="false" outlineLevel="0" collapsed="false">
      <c r="A837" s="120"/>
      <c r="B837" s="120"/>
      <c r="C837" s="120"/>
      <c r="D837" s="120"/>
      <c r="E837" s="120"/>
      <c r="F837" s="120"/>
      <c r="G837" s="120"/>
      <c r="I837" s="120"/>
      <c r="J837" s="120"/>
      <c r="K837" s="120"/>
      <c r="L837" s="120"/>
      <c r="O837" s="155"/>
      <c r="P837" s="155"/>
    </row>
    <row r="838" customFormat="false" ht="12.75" hidden="false" customHeight="false" outlineLevel="0" collapsed="false">
      <c r="A838" s="120"/>
      <c r="B838" s="120"/>
      <c r="C838" s="120"/>
      <c r="D838" s="120"/>
      <c r="E838" s="120"/>
      <c r="F838" s="120"/>
      <c r="G838" s="120"/>
      <c r="I838" s="120"/>
      <c r="J838" s="120"/>
      <c r="K838" s="120"/>
      <c r="L838" s="120"/>
      <c r="O838" s="155"/>
      <c r="P838" s="155"/>
    </row>
    <row r="839" customFormat="false" ht="12.75" hidden="false" customHeight="false" outlineLevel="0" collapsed="false">
      <c r="A839" s="120"/>
      <c r="B839" s="120"/>
      <c r="C839" s="120"/>
      <c r="D839" s="120"/>
      <c r="E839" s="120"/>
      <c r="F839" s="120"/>
      <c r="G839" s="120"/>
      <c r="I839" s="120"/>
      <c r="J839" s="120"/>
      <c r="K839" s="120"/>
      <c r="L839" s="120"/>
      <c r="O839" s="155"/>
      <c r="P839" s="155"/>
    </row>
    <row r="840" customFormat="false" ht="12.75" hidden="false" customHeight="false" outlineLevel="0" collapsed="false">
      <c r="A840" s="120"/>
      <c r="B840" s="120"/>
      <c r="C840" s="120"/>
      <c r="D840" s="120"/>
      <c r="E840" s="120"/>
      <c r="F840" s="120"/>
      <c r="G840" s="120"/>
      <c r="I840" s="120"/>
      <c r="J840" s="120"/>
      <c r="K840" s="120"/>
      <c r="L840" s="120"/>
      <c r="O840" s="155"/>
      <c r="P840" s="155"/>
    </row>
    <row r="841" customFormat="false" ht="12.75" hidden="false" customHeight="false" outlineLevel="0" collapsed="false">
      <c r="A841" s="120"/>
      <c r="B841" s="120"/>
      <c r="C841" s="120"/>
      <c r="D841" s="120"/>
      <c r="E841" s="120"/>
      <c r="F841" s="120"/>
      <c r="G841" s="120"/>
      <c r="I841" s="120"/>
      <c r="J841" s="120"/>
      <c r="K841" s="120"/>
      <c r="L841" s="120"/>
      <c r="O841" s="155"/>
      <c r="P841" s="155"/>
    </row>
    <row r="842" customFormat="false" ht="12.75" hidden="false" customHeight="false" outlineLevel="0" collapsed="false">
      <c r="A842" s="120"/>
      <c r="B842" s="120"/>
      <c r="C842" s="120"/>
      <c r="D842" s="120"/>
      <c r="E842" s="120"/>
      <c r="F842" s="120"/>
      <c r="G842" s="120"/>
      <c r="I842" s="120"/>
      <c r="J842" s="120"/>
      <c r="K842" s="120"/>
      <c r="L842" s="120"/>
      <c r="O842" s="155"/>
      <c r="P842" s="155"/>
    </row>
    <row r="843" customFormat="false" ht="12.75" hidden="false" customHeight="false" outlineLevel="0" collapsed="false">
      <c r="A843" s="120"/>
      <c r="B843" s="120"/>
      <c r="C843" s="120"/>
      <c r="D843" s="120"/>
      <c r="E843" s="120"/>
      <c r="F843" s="120"/>
      <c r="G843" s="120"/>
      <c r="I843" s="120"/>
      <c r="J843" s="120"/>
      <c r="K843" s="120"/>
      <c r="L843" s="120"/>
      <c r="O843" s="155"/>
      <c r="P843" s="155"/>
    </row>
    <row r="844" customFormat="false" ht="12.75" hidden="false" customHeight="false" outlineLevel="0" collapsed="false">
      <c r="A844" s="120"/>
      <c r="B844" s="120"/>
      <c r="C844" s="120"/>
      <c r="D844" s="120"/>
      <c r="E844" s="120"/>
      <c r="F844" s="120"/>
      <c r="G844" s="120"/>
      <c r="I844" s="120"/>
      <c r="J844" s="120"/>
      <c r="K844" s="120"/>
      <c r="L844" s="120"/>
      <c r="O844" s="155"/>
      <c r="P844" s="155"/>
    </row>
    <row r="845" customFormat="false" ht="12.75" hidden="false" customHeight="false" outlineLevel="0" collapsed="false">
      <c r="A845" s="120"/>
      <c r="B845" s="120"/>
      <c r="C845" s="120"/>
      <c r="D845" s="120"/>
      <c r="E845" s="120"/>
      <c r="F845" s="120"/>
      <c r="G845" s="120"/>
      <c r="I845" s="120"/>
      <c r="J845" s="120"/>
      <c r="K845" s="120"/>
      <c r="L845" s="120"/>
      <c r="O845" s="155"/>
      <c r="P845" s="155"/>
    </row>
    <row r="846" customFormat="false" ht="12.75" hidden="false" customHeight="false" outlineLevel="0" collapsed="false">
      <c r="A846" s="120"/>
      <c r="B846" s="120"/>
      <c r="C846" s="120"/>
      <c r="D846" s="120"/>
      <c r="E846" s="120"/>
      <c r="F846" s="120"/>
      <c r="G846" s="120"/>
      <c r="I846" s="120"/>
      <c r="J846" s="120"/>
      <c r="K846" s="120"/>
      <c r="L846" s="120"/>
      <c r="O846" s="155"/>
      <c r="P846" s="155"/>
    </row>
    <row r="847" customFormat="false" ht="12.75" hidden="false" customHeight="false" outlineLevel="0" collapsed="false">
      <c r="A847" s="120"/>
      <c r="B847" s="120"/>
      <c r="C847" s="120"/>
      <c r="D847" s="120"/>
      <c r="E847" s="120"/>
      <c r="F847" s="120"/>
      <c r="G847" s="120"/>
      <c r="I847" s="120"/>
      <c r="J847" s="120"/>
      <c r="K847" s="120"/>
      <c r="L847" s="120"/>
      <c r="O847" s="155"/>
      <c r="P847" s="155"/>
    </row>
    <row r="848" customFormat="false" ht="12.75" hidden="false" customHeight="false" outlineLevel="0" collapsed="false">
      <c r="A848" s="120"/>
      <c r="B848" s="120"/>
      <c r="C848" s="120"/>
      <c r="D848" s="120"/>
      <c r="E848" s="120"/>
      <c r="F848" s="120"/>
      <c r="G848" s="120"/>
      <c r="I848" s="120"/>
      <c r="J848" s="120"/>
      <c r="K848" s="120"/>
      <c r="L848" s="120"/>
      <c r="O848" s="155"/>
      <c r="P848" s="155"/>
    </row>
    <row r="849" customFormat="false" ht="12.75" hidden="false" customHeight="false" outlineLevel="0" collapsed="false">
      <c r="A849" s="120"/>
      <c r="B849" s="120"/>
      <c r="C849" s="120"/>
      <c r="D849" s="120"/>
      <c r="E849" s="120"/>
      <c r="F849" s="120"/>
      <c r="G849" s="120"/>
      <c r="I849" s="120"/>
      <c r="J849" s="120"/>
      <c r="K849" s="120"/>
      <c r="L849" s="120"/>
      <c r="O849" s="155"/>
      <c r="P849" s="155"/>
    </row>
    <row r="850" customFormat="false" ht="12.75" hidden="false" customHeight="false" outlineLevel="0" collapsed="false">
      <c r="A850" s="120"/>
      <c r="B850" s="120"/>
      <c r="C850" s="120"/>
      <c r="D850" s="120"/>
      <c r="E850" s="120"/>
      <c r="F850" s="120"/>
      <c r="G850" s="120"/>
      <c r="I850" s="120"/>
      <c r="J850" s="120"/>
      <c r="K850" s="120"/>
      <c r="L850" s="120"/>
      <c r="O850" s="155"/>
      <c r="P850" s="155"/>
    </row>
    <row r="851" customFormat="false" ht="12.75" hidden="false" customHeight="false" outlineLevel="0" collapsed="false">
      <c r="A851" s="120"/>
      <c r="B851" s="120"/>
      <c r="C851" s="120"/>
      <c r="D851" s="120"/>
      <c r="E851" s="120"/>
      <c r="F851" s="120"/>
      <c r="G851" s="120"/>
      <c r="I851" s="120"/>
      <c r="J851" s="120"/>
      <c r="K851" s="120"/>
      <c r="L851" s="120"/>
      <c r="O851" s="155"/>
      <c r="P851" s="155"/>
    </row>
    <row r="852" customFormat="false" ht="12.75" hidden="false" customHeight="false" outlineLevel="0" collapsed="false">
      <c r="A852" s="120"/>
      <c r="B852" s="120"/>
      <c r="C852" s="120"/>
      <c r="D852" s="120"/>
      <c r="E852" s="120"/>
      <c r="F852" s="120"/>
      <c r="G852" s="120"/>
      <c r="I852" s="120"/>
      <c r="J852" s="120"/>
      <c r="K852" s="120"/>
      <c r="L852" s="120"/>
      <c r="O852" s="155"/>
      <c r="P852" s="155"/>
    </row>
    <row r="853" customFormat="false" ht="12.75" hidden="false" customHeight="false" outlineLevel="0" collapsed="false">
      <c r="A853" s="120"/>
      <c r="B853" s="120"/>
      <c r="C853" s="120"/>
      <c r="D853" s="120"/>
      <c r="E853" s="120"/>
      <c r="F853" s="120"/>
      <c r="G853" s="120"/>
      <c r="I853" s="120"/>
      <c r="J853" s="120"/>
      <c r="K853" s="120"/>
      <c r="L853" s="120"/>
      <c r="O853" s="155"/>
      <c r="P853" s="155"/>
    </row>
    <row r="854" customFormat="false" ht="12.75" hidden="false" customHeight="false" outlineLevel="0" collapsed="false">
      <c r="A854" s="120"/>
      <c r="B854" s="120"/>
      <c r="C854" s="120"/>
      <c r="D854" s="120"/>
      <c r="E854" s="120"/>
      <c r="F854" s="120"/>
      <c r="G854" s="120"/>
      <c r="I854" s="120"/>
      <c r="J854" s="120"/>
      <c r="K854" s="120"/>
      <c r="L854" s="120"/>
      <c r="O854" s="155"/>
      <c r="P854" s="155"/>
    </row>
    <row r="855" customFormat="false" ht="12.75" hidden="false" customHeight="false" outlineLevel="0" collapsed="false">
      <c r="A855" s="120"/>
      <c r="B855" s="120"/>
      <c r="C855" s="120"/>
      <c r="D855" s="120"/>
      <c r="E855" s="120"/>
      <c r="F855" s="120"/>
      <c r="G855" s="120"/>
      <c r="I855" s="120"/>
      <c r="J855" s="120"/>
      <c r="K855" s="120"/>
      <c r="L855" s="120"/>
      <c r="O855" s="155"/>
      <c r="P855" s="155"/>
    </row>
    <row r="856" customFormat="false" ht="12.75" hidden="false" customHeight="false" outlineLevel="0" collapsed="false">
      <c r="A856" s="120"/>
      <c r="B856" s="120"/>
      <c r="C856" s="120"/>
      <c r="D856" s="120"/>
      <c r="E856" s="120"/>
      <c r="F856" s="120"/>
      <c r="G856" s="120"/>
      <c r="I856" s="120"/>
      <c r="J856" s="120"/>
      <c r="K856" s="120"/>
      <c r="L856" s="120"/>
      <c r="O856" s="155"/>
      <c r="P856" s="155"/>
    </row>
    <row r="857" customFormat="false" ht="12.75" hidden="false" customHeight="false" outlineLevel="0" collapsed="false">
      <c r="A857" s="120"/>
      <c r="B857" s="120"/>
      <c r="C857" s="120"/>
      <c r="D857" s="120"/>
      <c r="E857" s="120"/>
      <c r="F857" s="120"/>
      <c r="G857" s="120"/>
      <c r="I857" s="120"/>
      <c r="J857" s="120"/>
      <c r="K857" s="120"/>
      <c r="L857" s="120"/>
      <c r="O857" s="155"/>
      <c r="P857" s="155"/>
    </row>
    <row r="858" customFormat="false" ht="12.75" hidden="false" customHeight="false" outlineLevel="0" collapsed="false">
      <c r="A858" s="120"/>
      <c r="B858" s="120"/>
      <c r="C858" s="120"/>
      <c r="D858" s="120"/>
      <c r="E858" s="120"/>
      <c r="F858" s="120"/>
      <c r="G858" s="120"/>
      <c r="I858" s="120"/>
      <c r="J858" s="120"/>
      <c r="K858" s="120"/>
      <c r="L858" s="120"/>
      <c r="O858" s="155"/>
      <c r="P858" s="155"/>
    </row>
    <row r="859" customFormat="false" ht="12.75" hidden="false" customHeight="false" outlineLevel="0" collapsed="false">
      <c r="A859" s="120"/>
      <c r="B859" s="120"/>
      <c r="C859" s="120"/>
      <c r="D859" s="120"/>
      <c r="E859" s="120"/>
      <c r="F859" s="120"/>
      <c r="G859" s="120"/>
      <c r="I859" s="120"/>
      <c r="J859" s="120"/>
      <c r="K859" s="120"/>
      <c r="L859" s="120"/>
      <c r="O859" s="155"/>
      <c r="P859" s="155"/>
    </row>
    <row r="860" customFormat="false" ht="12.75" hidden="false" customHeight="false" outlineLevel="0" collapsed="false">
      <c r="A860" s="120"/>
      <c r="B860" s="120"/>
      <c r="C860" s="120"/>
      <c r="D860" s="120"/>
      <c r="E860" s="120"/>
      <c r="F860" s="120"/>
      <c r="G860" s="120"/>
      <c r="I860" s="120"/>
      <c r="J860" s="120"/>
      <c r="K860" s="120"/>
      <c r="L860" s="120"/>
      <c r="O860" s="155"/>
      <c r="P860" s="155"/>
    </row>
    <row r="861" customFormat="false" ht="12.75" hidden="false" customHeight="false" outlineLevel="0" collapsed="false">
      <c r="A861" s="120"/>
      <c r="B861" s="120"/>
      <c r="C861" s="120"/>
      <c r="D861" s="120"/>
      <c r="E861" s="120"/>
      <c r="F861" s="120"/>
      <c r="G861" s="120"/>
      <c r="I861" s="120"/>
      <c r="J861" s="120"/>
      <c r="K861" s="120"/>
      <c r="L861" s="120"/>
      <c r="O861" s="155"/>
      <c r="P861" s="155"/>
    </row>
    <row r="862" customFormat="false" ht="12.75" hidden="false" customHeight="false" outlineLevel="0" collapsed="false">
      <c r="A862" s="120"/>
      <c r="B862" s="120"/>
      <c r="C862" s="120"/>
      <c r="D862" s="120"/>
      <c r="E862" s="120"/>
      <c r="F862" s="120"/>
      <c r="G862" s="120"/>
      <c r="I862" s="120"/>
      <c r="J862" s="120"/>
      <c r="K862" s="120"/>
      <c r="L862" s="120"/>
      <c r="O862" s="155"/>
      <c r="P862" s="155"/>
    </row>
    <row r="863" customFormat="false" ht="12.75" hidden="false" customHeight="false" outlineLevel="0" collapsed="false">
      <c r="A863" s="120"/>
      <c r="B863" s="120"/>
      <c r="C863" s="120"/>
      <c r="D863" s="120"/>
      <c r="E863" s="120"/>
      <c r="F863" s="120"/>
      <c r="G863" s="120"/>
      <c r="I863" s="120"/>
      <c r="J863" s="120"/>
      <c r="K863" s="120"/>
      <c r="L863" s="120"/>
      <c r="O863" s="155"/>
      <c r="P863" s="155"/>
    </row>
    <row r="864" customFormat="false" ht="12.75" hidden="false" customHeight="false" outlineLevel="0" collapsed="false">
      <c r="A864" s="120"/>
      <c r="B864" s="120"/>
      <c r="C864" s="120"/>
      <c r="D864" s="120"/>
      <c r="E864" s="120"/>
      <c r="F864" s="120"/>
      <c r="G864" s="120"/>
      <c r="I864" s="120"/>
      <c r="J864" s="120"/>
      <c r="K864" s="120"/>
      <c r="L864" s="120"/>
      <c r="O864" s="155"/>
      <c r="P864" s="155"/>
    </row>
    <row r="865" customFormat="false" ht="12.75" hidden="false" customHeight="false" outlineLevel="0" collapsed="false">
      <c r="A865" s="120"/>
      <c r="B865" s="120"/>
      <c r="C865" s="120"/>
      <c r="D865" s="120"/>
      <c r="E865" s="120"/>
      <c r="F865" s="120"/>
      <c r="G865" s="120"/>
      <c r="I865" s="120"/>
      <c r="J865" s="120"/>
      <c r="K865" s="120"/>
      <c r="L865" s="120"/>
      <c r="O865" s="155"/>
      <c r="P865" s="155"/>
    </row>
    <row r="866" customFormat="false" ht="12.75" hidden="false" customHeight="false" outlineLevel="0" collapsed="false">
      <c r="A866" s="120"/>
      <c r="B866" s="120"/>
      <c r="C866" s="120"/>
      <c r="D866" s="120"/>
      <c r="E866" s="120"/>
      <c r="F866" s="120"/>
      <c r="G866" s="120"/>
      <c r="I866" s="120"/>
      <c r="J866" s="120"/>
      <c r="K866" s="120"/>
      <c r="L866" s="120"/>
      <c r="O866" s="155"/>
      <c r="P866" s="155"/>
    </row>
    <row r="867" customFormat="false" ht="12.75" hidden="false" customHeight="false" outlineLevel="0" collapsed="false">
      <c r="A867" s="120"/>
      <c r="B867" s="120"/>
      <c r="C867" s="120"/>
      <c r="D867" s="120"/>
      <c r="E867" s="120"/>
      <c r="F867" s="120"/>
      <c r="G867" s="120"/>
      <c r="I867" s="120"/>
      <c r="J867" s="120"/>
      <c r="K867" s="120"/>
      <c r="L867" s="120"/>
      <c r="O867" s="155"/>
      <c r="P867" s="155"/>
    </row>
    <row r="868" customFormat="false" ht="12.75" hidden="false" customHeight="false" outlineLevel="0" collapsed="false">
      <c r="A868" s="120"/>
      <c r="B868" s="120"/>
      <c r="C868" s="120"/>
      <c r="D868" s="120"/>
      <c r="E868" s="120"/>
      <c r="F868" s="120"/>
      <c r="G868" s="120"/>
      <c r="I868" s="120"/>
      <c r="J868" s="120"/>
      <c r="K868" s="120"/>
      <c r="L868" s="120"/>
      <c r="O868" s="155"/>
      <c r="P868" s="155"/>
    </row>
    <row r="869" customFormat="false" ht="12.75" hidden="false" customHeight="false" outlineLevel="0" collapsed="false">
      <c r="A869" s="120"/>
      <c r="B869" s="120"/>
      <c r="C869" s="120"/>
      <c r="D869" s="120"/>
      <c r="E869" s="120"/>
      <c r="F869" s="120"/>
      <c r="G869" s="120"/>
      <c r="I869" s="120"/>
      <c r="J869" s="120"/>
      <c r="K869" s="120"/>
      <c r="L869" s="120"/>
      <c r="O869" s="155"/>
      <c r="P869" s="155"/>
    </row>
    <row r="870" customFormat="false" ht="12.75" hidden="false" customHeight="false" outlineLevel="0" collapsed="false">
      <c r="A870" s="120"/>
      <c r="B870" s="120"/>
      <c r="C870" s="120"/>
      <c r="D870" s="120"/>
      <c r="E870" s="120"/>
      <c r="F870" s="120"/>
      <c r="G870" s="120"/>
      <c r="I870" s="120"/>
      <c r="J870" s="120"/>
      <c r="K870" s="120"/>
      <c r="L870" s="120"/>
      <c r="O870" s="155"/>
      <c r="P870" s="155"/>
    </row>
    <row r="871" customFormat="false" ht="12.75" hidden="false" customHeight="false" outlineLevel="0" collapsed="false">
      <c r="A871" s="120"/>
      <c r="B871" s="120"/>
      <c r="C871" s="120"/>
      <c r="D871" s="120"/>
      <c r="E871" s="120"/>
      <c r="F871" s="120"/>
      <c r="G871" s="120"/>
      <c r="I871" s="120"/>
      <c r="J871" s="120"/>
      <c r="K871" s="120"/>
      <c r="L871" s="120"/>
      <c r="O871" s="155"/>
      <c r="P871" s="155"/>
    </row>
    <row r="872" customFormat="false" ht="12.75" hidden="false" customHeight="false" outlineLevel="0" collapsed="false">
      <c r="A872" s="120"/>
      <c r="B872" s="120"/>
      <c r="C872" s="120"/>
      <c r="D872" s="120"/>
      <c r="E872" s="120"/>
      <c r="F872" s="120"/>
      <c r="G872" s="120"/>
      <c r="I872" s="120"/>
      <c r="J872" s="120"/>
      <c r="K872" s="120"/>
      <c r="L872" s="120"/>
      <c r="O872" s="155"/>
      <c r="P872" s="155"/>
    </row>
    <row r="873" customFormat="false" ht="12.75" hidden="false" customHeight="false" outlineLevel="0" collapsed="false">
      <c r="A873" s="120"/>
      <c r="B873" s="120"/>
      <c r="C873" s="120"/>
      <c r="D873" s="120"/>
      <c r="E873" s="120"/>
      <c r="F873" s="120"/>
      <c r="G873" s="120"/>
      <c r="I873" s="120"/>
      <c r="J873" s="120"/>
      <c r="K873" s="120"/>
      <c r="L873" s="120"/>
      <c r="O873" s="155"/>
      <c r="P873" s="155"/>
    </row>
    <row r="874" customFormat="false" ht="12.75" hidden="false" customHeight="false" outlineLevel="0" collapsed="false">
      <c r="A874" s="120"/>
      <c r="B874" s="120"/>
      <c r="C874" s="120"/>
      <c r="D874" s="120"/>
      <c r="E874" s="120"/>
      <c r="F874" s="120"/>
      <c r="G874" s="120"/>
      <c r="I874" s="120"/>
      <c r="J874" s="120"/>
      <c r="K874" s="120"/>
      <c r="L874" s="120"/>
      <c r="O874" s="155"/>
      <c r="P874" s="155"/>
    </row>
    <row r="875" customFormat="false" ht="12.75" hidden="false" customHeight="false" outlineLevel="0" collapsed="false">
      <c r="A875" s="120"/>
      <c r="B875" s="120"/>
      <c r="C875" s="120"/>
      <c r="D875" s="120"/>
      <c r="E875" s="120"/>
      <c r="F875" s="120"/>
      <c r="G875" s="120"/>
      <c r="I875" s="120"/>
      <c r="J875" s="120"/>
      <c r="K875" s="120"/>
      <c r="L875" s="120"/>
      <c r="O875" s="155"/>
      <c r="P875" s="155"/>
    </row>
    <row r="876" customFormat="false" ht="12.75" hidden="false" customHeight="false" outlineLevel="0" collapsed="false">
      <c r="A876" s="120"/>
      <c r="B876" s="120"/>
      <c r="C876" s="120"/>
      <c r="D876" s="120"/>
      <c r="E876" s="120"/>
      <c r="F876" s="120"/>
      <c r="G876" s="120"/>
      <c r="I876" s="120"/>
      <c r="J876" s="120"/>
      <c r="K876" s="120"/>
      <c r="L876" s="120"/>
      <c r="O876" s="155"/>
      <c r="P876" s="155"/>
    </row>
    <row r="877" customFormat="false" ht="12.75" hidden="false" customHeight="false" outlineLevel="0" collapsed="false">
      <c r="A877" s="120"/>
      <c r="B877" s="120"/>
      <c r="C877" s="120"/>
      <c r="D877" s="120"/>
      <c r="E877" s="120"/>
      <c r="F877" s="120"/>
      <c r="G877" s="120"/>
      <c r="I877" s="120"/>
      <c r="J877" s="120"/>
      <c r="K877" s="120"/>
      <c r="L877" s="120"/>
      <c r="O877" s="155"/>
      <c r="P877" s="155"/>
    </row>
    <row r="878" customFormat="false" ht="12.75" hidden="false" customHeight="false" outlineLevel="0" collapsed="false">
      <c r="A878" s="120"/>
      <c r="B878" s="120"/>
      <c r="C878" s="120"/>
      <c r="D878" s="120"/>
      <c r="E878" s="120"/>
      <c r="F878" s="120"/>
      <c r="G878" s="120"/>
      <c r="I878" s="120"/>
      <c r="J878" s="120"/>
      <c r="K878" s="120"/>
      <c r="L878" s="120"/>
      <c r="O878" s="155"/>
      <c r="P878" s="155"/>
    </row>
    <row r="879" customFormat="false" ht="12.75" hidden="false" customHeight="false" outlineLevel="0" collapsed="false">
      <c r="A879" s="120"/>
      <c r="B879" s="120"/>
      <c r="C879" s="120"/>
      <c r="D879" s="120"/>
      <c r="E879" s="120"/>
      <c r="F879" s="120"/>
      <c r="G879" s="120"/>
      <c r="I879" s="120"/>
      <c r="J879" s="120"/>
      <c r="K879" s="120"/>
      <c r="L879" s="120"/>
      <c r="O879" s="155"/>
      <c r="P879" s="155"/>
    </row>
    <row r="880" customFormat="false" ht="12.75" hidden="false" customHeight="false" outlineLevel="0" collapsed="false">
      <c r="A880" s="120"/>
      <c r="B880" s="120"/>
      <c r="C880" s="120"/>
      <c r="D880" s="120"/>
      <c r="E880" s="120"/>
      <c r="F880" s="120"/>
      <c r="G880" s="120"/>
      <c r="I880" s="120"/>
      <c r="J880" s="120"/>
      <c r="K880" s="120"/>
      <c r="L880" s="120"/>
      <c r="O880" s="155"/>
      <c r="P880" s="155"/>
    </row>
    <row r="881" customFormat="false" ht="12.75" hidden="false" customHeight="false" outlineLevel="0" collapsed="false">
      <c r="A881" s="120"/>
      <c r="B881" s="120"/>
      <c r="C881" s="120"/>
      <c r="D881" s="120"/>
      <c r="E881" s="120"/>
      <c r="F881" s="120"/>
      <c r="G881" s="120"/>
      <c r="I881" s="120"/>
      <c r="J881" s="120"/>
      <c r="K881" s="120"/>
      <c r="L881" s="120"/>
      <c r="O881" s="155"/>
      <c r="P881" s="155"/>
    </row>
    <row r="882" customFormat="false" ht="12.75" hidden="false" customHeight="false" outlineLevel="0" collapsed="false">
      <c r="A882" s="120"/>
      <c r="B882" s="120"/>
      <c r="C882" s="120"/>
      <c r="D882" s="120"/>
      <c r="E882" s="120"/>
      <c r="F882" s="120"/>
      <c r="G882" s="120"/>
      <c r="I882" s="120"/>
      <c r="J882" s="120"/>
      <c r="K882" s="120"/>
      <c r="L882" s="120"/>
      <c r="O882" s="155"/>
      <c r="P882" s="155"/>
    </row>
    <row r="883" customFormat="false" ht="12.75" hidden="false" customHeight="false" outlineLevel="0" collapsed="false">
      <c r="A883" s="120"/>
      <c r="B883" s="120"/>
      <c r="C883" s="120"/>
      <c r="D883" s="120"/>
      <c r="E883" s="120"/>
      <c r="F883" s="120"/>
      <c r="G883" s="120"/>
      <c r="I883" s="120"/>
      <c r="J883" s="120"/>
      <c r="K883" s="120"/>
      <c r="L883" s="120"/>
      <c r="O883" s="155"/>
      <c r="P883" s="155"/>
    </row>
    <row r="884" customFormat="false" ht="12.75" hidden="false" customHeight="false" outlineLevel="0" collapsed="false">
      <c r="A884" s="120"/>
      <c r="B884" s="120"/>
      <c r="C884" s="120"/>
      <c r="D884" s="120"/>
      <c r="E884" s="120"/>
      <c r="F884" s="120"/>
      <c r="G884" s="120"/>
      <c r="I884" s="120"/>
      <c r="J884" s="120"/>
      <c r="K884" s="120"/>
      <c r="L884" s="120"/>
      <c r="O884" s="155"/>
      <c r="P884" s="155"/>
    </row>
    <row r="885" customFormat="false" ht="12.75" hidden="false" customHeight="false" outlineLevel="0" collapsed="false">
      <c r="A885" s="120"/>
      <c r="B885" s="120"/>
      <c r="C885" s="120"/>
      <c r="D885" s="120"/>
      <c r="E885" s="120"/>
      <c r="F885" s="120"/>
      <c r="G885" s="120"/>
      <c r="I885" s="120"/>
      <c r="J885" s="120"/>
      <c r="K885" s="120"/>
      <c r="L885" s="120"/>
      <c r="O885" s="155"/>
      <c r="P885" s="155"/>
    </row>
    <row r="886" customFormat="false" ht="12.75" hidden="false" customHeight="false" outlineLevel="0" collapsed="false">
      <c r="A886" s="120"/>
      <c r="B886" s="120"/>
      <c r="C886" s="120"/>
      <c r="D886" s="120"/>
      <c r="E886" s="120"/>
      <c r="F886" s="120"/>
      <c r="G886" s="120"/>
      <c r="I886" s="120"/>
      <c r="J886" s="120"/>
      <c r="K886" s="120"/>
      <c r="L886" s="120"/>
      <c r="O886" s="155"/>
      <c r="P886" s="155"/>
    </row>
    <row r="887" customFormat="false" ht="12.75" hidden="false" customHeight="false" outlineLevel="0" collapsed="false">
      <c r="A887" s="120"/>
      <c r="B887" s="120"/>
      <c r="C887" s="120"/>
      <c r="D887" s="120"/>
      <c r="E887" s="120"/>
      <c r="F887" s="120"/>
      <c r="G887" s="120"/>
      <c r="I887" s="120"/>
      <c r="J887" s="120"/>
      <c r="K887" s="120"/>
      <c r="L887" s="120"/>
      <c r="O887" s="155"/>
      <c r="P887" s="155"/>
    </row>
    <row r="888" customFormat="false" ht="12.75" hidden="false" customHeight="false" outlineLevel="0" collapsed="false">
      <c r="A888" s="120"/>
      <c r="B888" s="120"/>
      <c r="C888" s="120"/>
      <c r="D888" s="120"/>
      <c r="E888" s="120"/>
      <c r="F888" s="120"/>
      <c r="G888" s="120"/>
      <c r="I888" s="120"/>
      <c r="J888" s="120"/>
      <c r="K888" s="120"/>
      <c r="L888" s="120"/>
      <c r="O888" s="155"/>
      <c r="P888" s="155"/>
    </row>
    <row r="889" customFormat="false" ht="12.75" hidden="false" customHeight="false" outlineLevel="0" collapsed="false">
      <c r="A889" s="120"/>
      <c r="B889" s="120"/>
      <c r="C889" s="120"/>
      <c r="D889" s="120"/>
      <c r="E889" s="120"/>
      <c r="F889" s="120"/>
      <c r="G889" s="120"/>
      <c r="I889" s="120"/>
      <c r="J889" s="120"/>
      <c r="K889" s="120"/>
      <c r="L889" s="120"/>
      <c r="O889" s="155"/>
      <c r="P889" s="155"/>
    </row>
    <row r="890" customFormat="false" ht="12.75" hidden="false" customHeight="false" outlineLevel="0" collapsed="false">
      <c r="A890" s="120"/>
      <c r="B890" s="120"/>
      <c r="C890" s="120"/>
      <c r="D890" s="120"/>
      <c r="E890" s="120"/>
      <c r="F890" s="120"/>
      <c r="G890" s="120"/>
      <c r="I890" s="120"/>
      <c r="J890" s="120"/>
      <c r="K890" s="120"/>
      <c r="L890" s="120"/>
      <c r="O890" s="155"/>
      <c r="P890" s="155"/>
    </row>
    <row r="891" customFormat="false" ht="12.75" hidden="false" customHeight="false" outlineLevel="0" collapsed="false">
      <c r="A891" s="120"/>
      <c r="B891" s="120"/>
      <c r="C891" s="120"/>
      <c r="D891" s="120"/>
      <c r="E891" s="120"/>
      <c r="F891" s="120"/>
      <c r="G891" s="120"/>
      <c r="I891" s="120"/>
      <c r="J891" s="120"/>
      <c r="K891" s="120"/>
      <c r="L891" s="120"/>
      <c r="O891" s="155"/>
      <c r="P891" s="155"/>
    </row>
    <row r="892" customFormat="false" ht="12.75" hidden="false" customHeight="false" outlineLevel="0" collapsed="false">
      <c r="A892" s="120"/>
      <c r="B892" s="120"/>
      <c r="C892" s="120"/>
      <c r="D892" s="120"/>
      <c r="E892" s="120"/>
      <c r="F892" s="120"/>
      <c r="G892" s="120"/>
      <c r="I892" s="120"/>
      <c r="J892" s="120"/>
      <c r="K892" s="120"/>
      <c r="L892" s="120"/>
      <c r="O892" s="155"/>
      <c r="P892" s="155"/>
    </row>
    <row r="893" customFormat="false" ht="12.75" hidden="false" customHeight="false" outlineLevel="0" collapsed="false">
      <c r="A893" s="120"/>
      <c r="B893" s="120"/>
      <c r="C893" s="120"/>
      <c r="D893" s="120"/>
      <c r="E893" s="120"/>
      <c r="F893" s="120"/>
      <c r="G893" s="120"/>
      <c r="I893" s="120"/>
      <c r="J893" s="120"/>
      <c r="K893" s="120"/>
      <c r="L893" s="120"/>
      <c r="O893" s="155"/>
      <c r="P893" s="155"/>
    </row>
    <row r="894" customFormat="false" ht="12.75" hidden="false" customHeight="false" outlineLevel="0" collapsed="false">
      <c r="A894" s="120"/>
      <c r="B894" s="120"/>
      <c r="C894" s="120"/>
      <c r="D894" s="120"/>
      <c r="E894" s="120"/>
      <c r="F894" s="120"/>
      <c r="G894" s="120"/>
      <c r="I894" s="120"/>
      <c r="J894" s="120"/>
      <c r="K894" s="120"/>
      <c r="L894" s="120"/>
      <c r="O894" s="155"/>
      <c r="P894" s="155"/>
    </row>
    <row r="895" customFormat="false" ht="12.75" hidden="false" customHeight="false" outlineLevel="0" collapsed="false">
      <c r="A895" s="120"/>
      <c r="B895" s="120"/>
      <c r="C895" s="120"/>
      <c r="D895" s="120"/>
      <c r="E895" s="120"/>
      <c r="F895" s="120"/>
      <c r="G895" s="120"/>
      <c r="I895" s="120"/>
      <c r="J895" s="120"/>
      <c r="K895" s="120"/>
      <c r="L895" s="120"/>
      <c r="O895" s="155"/>
      <c r="P895" s="155"/>
    </row>
    <row r="896" customFormat="false" ht="12.75" hidden="false" customHeight="false" outlineLevel="0" collapsed="false">
      <c r="A896" s="120"/>
      <c r="B896" s="120"/>
      <c r="C896" s="120"/>
      <c r="D896" s="120"/>
      <c r="E896" s="120"/>
      <c r="F896" s="120"/>
      <c r="G896" s="120"/>
      <c r="I896" s="120"/>
      <c r="J896" s="120"/>
      <c r="K896" s="120"/>
      <c r="L896" s="120"/>
      <c r="O896" s="155"/>
      <c r="P896" s="155"/>
    </row>
    <row r="897" customFormat="false" ht="12.75" hidden="false" customHeight="false" outlineLevel="0" collapsed="false">
      <c r="A897" s="120"/>
      <c r="B897" s="120"/>
      <c r="C897" s="120"/>
      <c r="D897" s="120"/>
      <c r="E897" s="120"/>
      <c r="F897" s="120"/>
      <c r="G897" s="120"/>
      <c r="I897" s="120"/>
      <c r="J897" s="120"/>
      <c r="K897" s="120"/>
      <c r="L897" s="120"/>
      <c r="O897" s="155"/>
      <c r="P897" s="155"/>
    </row>
    <row r="898" customFormat="false" ht="12.75" hidden="false" customHeight="false" outlineLevel="0" collapsed="false">
      <c r="A898" s="120"/>
      <c r="B898" s="120"/>
      <c r="C898" s="120"/>
      <c r="D898" s="120"/>
      <c r="E898" s="120"/>
      <c r="F898" s="120"/>
      <c r="G898" s="120"/>
      <c r="I898" s="120"/>
      <c r="J898" s="120"/>
      <c r="K898" s="120"/>
      <c r="L898" s="120"/>
      <c r="O898" s="155"/>
      <c r="P898" s="155"/>
    </row>
    <row r="899" customFormat="false" ht="12.75" hidden="false" customHeight="false" outlineLevel="0" collapsed="false">
      <c r="A899" s="120"/>
      <c r="B899" s="120"/>
      <c r="C899" s="120"/>
      <c r="D899" s="120"/>
      <c r="E899" s="120"/>
      <c r="F899" s="120"/>
      <c r="G899" s="120"/>
      <c r="I899" s="120"/>
      <c r="J899" s="120"/>
      <c r="K899" s="120"/>
      <c r="L899" s="120"/>
      <c r="O899" s="155"/>
      <c r="P899" s="155"/>
    </row>
    <row r="900" customFormat="false" ht="12.75" hidden="false" customHeight="false" outlineLevel="0" collapsed="false">
      <c r="A900" s="120"/>
      <c r="B900" s="120"/>
      <c r="C900" s="120"/>
      <c r="D900" s="120"/>
      <c r="E900" s="120"/>
      <c r="F900" s="120"/>
      <c r="G900" s="120"/>
      <c r="I900" s="120"/>
      <c r="J900" s="120"/>
      <c r="K900" s="120"/>
      <c r="L900" s="120"/>
      <c r="O900" s="155"/>
      <c r="P900" s="155"/>
    </row>
    <row r="901" customFormat="false" ht="12.75" hidden="false" customHeight="false" outlineLevel="0" collapsed="false">
      <c r="A901" s="120"/>
      <c r="B901" s="120"/>
      <c r="C901" s="120"/>
      <c r="D901" s="120"/>
      <c r="E901" s="120"/>
      <c r="F901" s="120"/>
      <c r="G901" s="120"/>
      <c r="I901" s="120"/>
      <c r="J901" s="120"/>
      <c r="K901" s="120"/>
      <c r="L901" s="120"/>
      <c r="O901" s="155"/>
      <c r="P901" s="155"/>
    </row>
    <row r="902" customFormat="false" ht="12.75" hidden="false" customHeight="false" outlineLevel="0" collapsed="false">
      <c r="A902" s="120"/>
      <c r="B902" s="120"/>
      <c r="C902" s="120"/>
      <c r="D902" s="120"/>
      <c r="E902" s="120"/>
      <c r="F902" s="120"/>
      <c r="G902" s="120"/>
      <c r="I902" s="120"/>
      <c r="J902" s="120"/>
      <c r="K902" s="120"/>
      <c r="L902" s="120"/>
      <c r="O902" s="155"/>
      <c r="P902" s="155"/>
    </row>
    <row r="903" customFormat="false" ht="12.75" hidden="false" customHeight="false" outlineLevel="0" collapsed="false">
      <c r="A903" s="120"/>
      <c r="B903" s="120"/>
      <c r="C903" s="120"/>
      <c r="D903" s="120"/>
      <c r="E903" s="120"/>
      <c r="F903" s="120"/>
      <c r="G903" s="120"/>
      <c r="I903" s="120"/>
      <c r="J903" s="120"/>
      <c r="K903" s="120"/>
      <c r="L903" s="120"/>
      <c r="O903" s="155"/>
      <c r="P903" s="155"/>
    </row>
    <row r="904" customFormat="false" ht="12.75" hidden="false" customHeight="false" outlineLevel="0" collapsed="false">
      <c r="A904" s="120"/>
      <c r="B904" s="120"/>
      <c r="C904" s="120"/>
      <c r="D904" s="120"/>
      <c r="E904" s="120"/>
      <c r="F904" s="120"/>
      <c r="G904" s="120"/>
      <c r="I904" s="120"/>
      <c r="J904" s="120"/>
      <c r="K904" s="120"/>
      <c r="L904" s="120"/>
      <c r="O904" s="155"/>
      <c r="P904" s="155"/>
    </row>
    <row r="905" customFormat="false" ht="12.75" hidden="false" customHeight="false" outlineLevel="0" collapsed="false">
      <c r="A905" s="120"/>
      <c r="B905" s="120"/>
      <c r="C905" s="120"/>
      <c r="D905" s="120"/>
      <c r="E905" s="120"/>
      <c r="F905" s="120"/>
      <c r="G905" s="120"/>
      <c r="I905" s="120"/>
      <c r="J905" s="120"/>
      <c r="K905" s="120"/>
      <c r="L905" s="120"/>
      <c r="O905" s="155"/>
      <c r="P905" s="155"/>
    </row>
    <row r="906" customFormat="false" ht="12.75" hidden="false" customHeight="false" outlineLevel="0" collapsed="false">
      <c r="A906" s="120"/>
      <c r="B906" s="120"/>
      <c r="C906" s="120"/>
      <c r="D906" s="120"/>
      <c r="E906" s="120"/>
      <c r="F906" s="120"/>
      <c r="G906" s="120"/>
      <c r="I906" s="120"/>
      <c r="J906" s="120"/>
      <c r="K906" s="120"/>
      <c r="L906" s="120"/>
      <c r="O906" s="155"/>
      <c r="P906" s="155"/>
    </row>
    <row r="907" customFormat="false" ht="12.75" hidden="false" customHeight="false" outlineLevel="0" collapsed="false">
      <c r="A907" s="120"/>
      <c r="B907" s="120"/>
      <c r="C907" s="120"/>
      <c r="D907" s="120"/>
      <c r="E907" s="120"/>
      <c r="F907" s="120"/>
      <c r="G907" s="120"/>
      <c r="I907" s="120"/>
      <c r="J907" s="120"/>
      <c r="K907" s="120"/>
      <c r="L907" s="120"/>
      <c r="O907" s="155"/>
      <c r="P907" s="155"/>
    </row>
    <row r="908" customFormat="false" ht="12.75" hidden="false" customHeight="false" outlineLevel="0" collapsed="false">
      <c r="A908" s="120"/>
      <c r="B908" s="120"/>
      <c r="C908" s="120"/>
      <c r="D908" s="120"/>
      <c r="E908" s="120"/>
      <c r="F908" s="120"/>
      <c r="G908" s="120"/>
      <c r="I908" s="120"/>
      <c r="J908" s="120"/>
      <c r="K908" s="120"/>
      <c r="L908" s="120"/>
      <c r="O908" s="155"/>
      <c r="P908" s="155"/>
    </row>
    <row r="909" customFormat="false" ht="12.75" hidden="false" customHeight="false" outlineLevel="0" collapsed="false">
      <c r="A909" s="120"/>
      <c r="B909" s="120"/>
      <c r="C909" s="120"/>
      <c r="D909" s="120"/>
      <c r="E909" s="120"/>
      <c r="F909" s="120"/>
      <c r="G909" s="120"/>
      <c r="I909" s="120"/>
      <c r="J909" s="120"/>
      <c r="K909" s="120"/>
      <c r="L909" s="120"/>
      <c r="O909" s="155"/>
      <c r="P909" s="155"/>
    </row>
    <row r="910" customFormat="false" ht="12.75" hidden="false" customHeight="false" outlineLevel="0" collapsed="false">
      <c r="A910" s="120"/>
      <c r="B910" s="120"/>
      <c r="C910" s="120"/>
      <c r="D910" s="120"/>
      <c r="E910" s="120"/>
      <c r="F910" s="120"/>
      <c r="G910" s="120"/>
      <c r="I910" s="120"/>
      <c r="J910" s="120"/>
      <c r="K910" s="120"/>
      <c r="L910" s="120"/>
      <c r="O910" s="155"/>
      <c r="P910" s="155"/>
    </row>
    <row r="911" customFormat="false" ht="12.75" hidden="false" customHeight="false" outlineLevel="0" collapsed="false">
      <c r="A911" s="120"/>
      <c r="B911" s="120"/>
      <c r="C911" s="120"/>
      <c r="D911" s="120"/>
      <c r="E911" s="120"/>
      <c r="F911" s="120"/>
      <c r="G911" s="120"/>
      <c r="I911" s="120"/>
      <c r="J911" s="120"/>
      <c r="K911" s="120"/>
      <c r="L911" s="120"/>
      <c r="O911" s="155"/>
      <c r="P911" s="155"/>
    </row>
    <row r="912" customFormat="false" ht="12.75" hidden="false" customHeight="false" outlineLevel="0" collapsed="false">
      <c r="A912" s="120"/>
      <c r="B912" s="120"/>
      <c r="C912" s="120"/>
      <c r="D912" s="120"/>
      <c r="E912" s="120"/>
      <c r="F912" s="120"/>
      <c r="G912" s="120"/>
      <c r="I912" s="120"/>
      <c r="J912" s="120"/>
      <c r="K912" s="120"/>
      <c r="L912" s="120"/>
      <c r="O912" s="155"/>
      <c r="P912" s="155"/>
    </row>
    <row r="913" customFormat="false" ht="12.75" hidden="false" customHeight="false" outlineLevel="0" collapsed="false">
      <c r="A913" s="120"/>
      <c r="B913" s="120"/>
      <c r="C913" s="120"/>
      <c r="D913" s="120"/>
      <c r="E913" s="120"/>
      <c r="F913" s="120"/>
      <c r="G913" s="120"/>
      <c r="I913" s="120"/>
      <c r="J913" s="120"/>
      <c r="K913" s="120"/>
      <c r="L913" s="120"/>
      <c r="O913" s="155"/>
      <c r="P913" s="155"/>
    </row>
    <row r="914" customFormat="false" ht="12.75" hidden="false" customHeight="false" outlineLevel="0" collapsed="false">
      <c r="A914" s="120"/>
      <c r="B914" s="120"/>
      <c r="C914" s="120"/>
      <c r="D914" s="120"/>
      <c r="E914" s="120"/>
      <c r="F914" s="120"/>
      <c r="G914" s="120"/>
      <c r="I914" s="120"/>
      <c r="J914" s="120"/>
      <c r="K914" s="120"/>
      <c r="L914" s="120"/>
      <c r="O914" s="155"/>
      <c r="P914" s="155"/>
    </row>
    <row r="915" customFormat="false" ht="12.75" hidden="false" customHeight="false" outlineLevel="0" collapsed="false">
      <c r="A915" s="120"/>
      <c r="B915" s="120"/>
      <c r="C915" s="120"/>
      <c r="D915" s="120"/>
      <c r="E915" s="120"/>
      <c r="F915" s="120"/>
      <c r="G915" s="120"/>
      <c r="I915" s="120"/>
      <c r="J915" s="120"/>
      <c r="K915" s="120"/>
      <c r="L915" s="120"/>
      <c r="O915" s="155"/>
      <c r="P915" s="155"/>
    </row>
    <row r="916" customFormat="false" ht="12.75" hidden="false" customHeight="false" outlineLevel="0" collapsed="false">
      <c r="A916" s="120"/>
      <c r="B916" s="120"/>
      <c r="C916" s="120"/>
      <c r="D916" s="120"/>
      <c r="E916" s="120"/>
      <c r="F916" s="120"/>
      <c r="G916" s="120"/>
      <c r="I916" s="120"/>
      <c r="J916" s="120"/>
      <c r="K916" s="120"/>
      <c r="L916" s="120"/>
      <c r="O916" s="155"/>
      <c r="P916" s="155"/>
    </row>
    <row r="917" customFormat="false" ht="12.75" hidden="false" customHeight="false" outlineLevel="0" collapsed="false">
      <c r="A917" s="120"/>
      <c r="B917" s="120"/>
      <c r="C917" s="120"/>
      <c r="D917" s="120"/>
      <c r="E917" s="120"/>
      <c r="F917" s="120"/>
      <c r="G917" s="120"/>
      <c r="I917" s="120"/>
      <c r="J917" s="120"/>
      <c r="K917" s="120"/>
      <c r="L917" s="120"/>
      <c r="O917" s="155"/>
      <c r="P917" s="155"/>
    </row>
    <row r="918" customFormat="false" ht="12.75" hidden="false" customHeight="false" outlineLevel="0" collapsed="false">
      <c r="A918" s="120"/>
      <c r="B918" s="120"/>
      <c r="C918" s="120"/>
      <c r="D918" s="120"/>
      <c r="E918" s="120"/>
      <c r="F918" s="120"/>
      <c r="G918" s="120"/>
      <c r="I918" s="120"/>
      <c r="J918" s="120"/>
      <c r="K918" s="120"/>
      <c r="L918" s="120"/>
      <c r="O918" s="155"/>
      <c r="P918" s="155"/>
    </row>
    <row r="919" customFormat="false" ht="12.75" hidden="false" customHeight="false" outlineLevel="0" collapsed="false">
      <c r="A919" s="120"/>
      <c r="B919" s="120"/>
      <c r="C919" s="120"/>
      <c r="D919" s="120"/>
      <c r="E919" s="120"/>
      <c r="F919" s="120"/>
      <c r="G919" s="120"/>
      <c r="I919" s="120"/>
      <c r="J919" s="120"/>
      <c r="K919" s="120"/>
      <c r="L919" s="120"/>
      <c r="O919" s="155"/>
      <c r="P919" s="155"/>
    </row>
    <row r="920" customFormat="false" ht="12.75" hidden="false" customHeight="false" outlineLevel="0" collapsed="false">
      <c r="A920" s="120"/>
      <c r="B920" s="120"/>
      <c r="C920" s="120"/>
      <c r="D920" s="120"/>
      <c r="E920" s="120"/>
      <c r="F920" s="120"/>
      <c r="G920" s="120"/>
      <c r="I920" s="120"/>
      <c r="J920" s="120"/>
      <c r="K920" s="120"/>
      <c r="L920" s="120"/>
      <c r="O920" s="155"/>
      <c r="P920" s="155"/>
    </row>
    <row r="921" customFormat="false" ht="12.75" hidden="false" customHeight="false" outlineLevel="0" collapsed="false">
      <c r="A921" s="120"/>
      <c r="B921" s="120"/>
      <c r="C921" s="120"/>
      <c r="D921" s="120"/>
      <c r="E921" s="120"/>
      <c r="F921" s="120"/>
      <c r="G921" s="120"/>
      <c r="I921" s="120"/>
      <c r="J921" s="120"/>
      <c r="K921" s="120"/>
      <c r="L921" s="120"/>
      <c r="O921" s="155"/>
      <c r="P921" s="155"/>
    </row>
    <row r="922" customFormat="false" ht="12.75" hidden="false" customHeight="false" outlineLevel="0" collapsed="false">
      <c r="A922" s="120"/>
      <c r="B922" s="120"/>
      <c r="C922" s="120"/>
      <c r="D922" s="120"/>
      <c r="E922" s="120"/>
      <c r="F922" s="120"/>
      <c r="G922" s="120"/>
      <c r="I922" s="120"/>
      <c r="J922" s="120"/>
      <c r="K922" s="120"/>
      <c r="L922" s="120"/>
      <c r="O922" s="155"/>
      <c r="P922" s="155"/>
    </row>
    <row r="923" customFormat="false" ht="12.75" hidden="false" customHeight="false" outlineLevel="0" collapsed="false">
      <c r="A923" s="120"/>
      <c r="B923" s="120"/>
      <c r="C923" s="120"/>
      <c r="D923" s="120"/>
      <c r="E923" s="120"/>
      <c r="F923" s="120"/>
      <c r="G923" s="120"/>
      <c r="I923" s="120"/>
      <c r="J923" s="120"/>
      <c r="K923" s="120"/>
      <c r="L923" s="120"/>
      <c r="O923" s="155"/>
      <c r="P923" s="155"/>
    </row>
    <row r="924" customFormat="false" ht="12.75" hidden="false" customHeight="false" outlineLevel="0" collapsed="false">
      <c r="A924" s="120"/>
      <c r="B924" s="120"/>
      <c r="C924" s="120"/>
      <c r="D924" s="120"/>
      <c r="E924" s="120"/>
      <c r="F924" s="120"/>
      <c r="G924" s="120"/>
      <c r="I924" s="120"/>
      <c r="J924" s="120"/>
      <c r="K924" s="120"/>
      <c r="L924" s="120"/>
      <c r="O924" s="155"/>
      <c r="P924" s="155"/>
    </row>
    <row r="925" customFormat="false" ht="12.75" hidden="false" customHeight="false" outlineLevel="0" collapsed="false">
      <c r="A925" s="120"/>
      <c r="B925" s="120"/>
      <c r="C925" s="120"/>
      <c r="D925" s="120"/>
      <c r="E925" s="120"/>
      <c r="F925" s="120"/>
      <c r="G925" s="120"/>
      <c r="I925" s="120"/>
      <c r="J925" s="120"/>
      <c r="K925" s="120"/>
      <c r="L925" s="120"/>
      <c r="O925" s="155"/>
      <c r="P925" s="155"/>
    </row>
    <row r="926" customFormat="false" ht="12.75" hidden="false" customHeight="false" outlineLevel="0" collapsed="false">
      <c r="A926" s="120"/>
      <c r="B926" s="120"/>
      <c r="C926" s="120"/>
      <c r="D926" s="120"/>
      <c r="E926" s="120"/>
      <c r="F926" s="120"/>
      <c r="G926" s="120"/>
      <c r="I926" s="120"/>
      <c r="J926" s="120"/>
      <c r="K926" s="120"/>
      <c r="L926" s="120"/>
      <c r="O926" s="155"/>
      <c r="P926" s="155"/>
    </row>
    <row r="927" customFormat="false" ht="12.75" hidden="false" customHeight="false" outlineLevel="0" collapsed="false">
      <c r="A927" s="120"/>
      <c r="B927" s="120"/>
      <c r="C927" s="120"/>
      <c r="D927" s="120"/>
      <c r="E927" s="120"/>
      <c r="F927" s="120"/>
      <c r="G927" s="120"/>
      <c r="I927" s="120"/>
      <c r="J927" s="120"/>
      <c r="K927" s="120"/>
      <c r="L927" s="120"/>
      <c r="O927" s="155"/>
      <c r="P927" s="155"/>
    </row>
    <row r="928" customFormat="false" ht="12.75" hidden="false" customHeight="false" outlineLevel="0" collapsed="false">
      <c r="A928" s="120"/>
      <c r="B928" s="120"/>
      <c r="C928" s="120"/>
      <c r="D928" s="120"/>
      <c r="E928" s="120"/>
      <c r="F928" s="120"/>
      <c r="G928" s="120"/>
      <c r="I928" s="120"/>
      <c r="J928" s="120"/>
      <c r="K928" s="120"/>
      <c r="L928" s="120"/>
      <c r="O928" s="155"/>
      <c r="P928" s="155"/>
    </row>
    <row r="929" customFormat="false" ht="12.75" hidden="false" customHeight="false" outlineLevel="0" collapsed="false">
      <c r="A929" s="120"/>
      <c r="B929" s="120"/>
      <c r="C929" s="120"/>
      <c r="D929" s="120"/>
      <c r="E929" s="120"/>
      <c r="F929" s="120"/>
      <c r="G929" s="120"/>
      <c r="I929" s="120"/>
      <c r="J929" s="120"/>
      <c r="K929" s="120"/>
      <c r="L929" s="120"/>
      <c r="O929" s="155"/>
      <c r="P929" s="155"/>
    </row>
    <row r="930" customFormat="false" ht="12.75" hidden="false" customHeight="false" outlineLevel="0" collapsed="false">
      <c r="A930" s="120"/>
      <c r="B930" s="120"/>
      <c r="C930" s="120"/>
      <c r="D930" s="120"/>
      <c r="E930" s="120"/>
      <c r="F930" s="120"/>
      <c r="G930" s="120"/>
      <c r="I930" s="120"/>
      <c r="J930" s="120"/>
      <c r="K930" s="120"/>
      <c r="L930" s="120"/>
      <c r="O930" s="155"/>
      <c r="P930" s="155"/>
    </row>
    <row r="931" customFormat="false" ht="12.75" hidden="false" customHeight="false" outlineLevel="0" collapsed="false">
      <c r="A931" s="120"/>
      <c r="B931" s="120"/>
      <c r="C931" s="120"/>
      <c r="D931" s="120"/>
      <c r="E931" s="120"/>
      <c r="F931" s="120"/>
      <c r="G931" s="120"/>
      <c r="I931" s="120"/>
      <c r="J931" s="120"/>
      <c r="K931" s="120"/>
      <c r="L931" s="120"/>
      <c r="O931" s="155"/>
      <c r="P931" s="155"/>
    </row>
    <row r="932" customFormat="false" ht="12.75" hidden="false" customHeight="false" outlineLevel="0" collapsed="false">
      <c r="A932" s="120"/>
      <c r="B932" s="120"/>
      <c r="C932" s="120"/>
      <c r="D932" s="120"/>
      <c r="E932" s="120"/>
      <c r="F932" s="120"/>
      <c r="G932" s="120"/>
      <c r="I932" s="120"/>
      <c r="J932" s="120"/>
      <c r="K932" s="120"/>
      <c r="L932" s="120"/>
      <c r="O932" s="155"/>
      <c r="P932" s="155"/>
    </row>
    <row r="933" customFormat="false" ht="12.75" hidden="false" customHeight="false" outlineLevel="0" collapsed="false">
      <c r="A933" s="120"/>
      <c r="B933" s="120"/>
      <c r="C933" s="120"/>
      <c r="D933" s="120"/>
      <c r="E933" s="120"/>
      <c r="F933" s="120"/>
      <c r="G933" s="120"/>
      <c r="I933" s="160"/>
      <c r="J933" s="120"/>
      <c r="K933" s="120"/>
      <c r="L933" s="120"/>
      <c r="O933" s="155"/>
      <c r="P933" s="155"/>
    </row>
    <row r="934" customFormat="false" ht="12.75" hidden="false" customHeight="false" outlineLevel="0" collapsed="false">
      <c r="A934" s="120"/>
      <c r="B934" s="120"/>
      <c r="C934" s="120"/>
      <c r="D934" s="120"/>
      <c r="E934" s="120"/>
      <c r="F934" s="120"/>
      <c r="G934" s="120"/>
      <c r="I934" s="120"/>
      <c r="J934" s="120"/>
      <c r="K934" s="120"/>
      <c r="L934" s="120"/>
      <c r="O934" s="155"/>
      <c r="P934" s="155"/>
    </row>
    <row r="935" customFormat="false" ht="12.75" hidden="false" customHeight="false" outlineLevel="0" collapsed="false">
      <c r="A935" s="120"/>
      <c r="B935" s="120"/>
      <c r="C935" s="120"/>
      <c r="D935" s="120"/>
      <c r="E935" s="120"/>
      <c r="F935" s="120"/>
      <c r="G935" s="120"/>
      <c r="I935" s="120"/>
      <c r="J935" s="120"/>
      <c r="K935" s="120"/>
      <c r="L935" s="120"/>
      <c r="O935" s="155"/>
      <c r="P935" s="155"/>
    </row>
    <row r="936" customFormat="false" ht="12.75" hidden="false" customHeight="false" outlineLevel="0" collapsed="false">
      <c r="A936" s="120"/>
      <c r="B936" s="120"/>
      <c r="C936" s="120"/>
      <c r="D936" s="120"/>
      <c r="E936" s="120"/>
      <c r="F936" s="120"/>
      <c r="G936" s="120"/>
      <c r="I936" s="120"/>
      <c r="J936" s="120"/>
      <c r="K936" s="120"/>
      <c r="L936" s="120"/>
      <c r="O936" s="155"/>
      <c r="P936" s="155"/>
    </row>
    <row r="937" customFormat="false" ht="12.75" hidden="false" customHeight="false" outlineLevel="0" collapsed="false">
      <c r="A937" s="120"/>
      <c r="B937" s="120"/>
      <c r="C937" s="120"/>
      <c r="D937" s="120"/>
      <c r="E937" s="120"/>
      <c r="F937" s="120"/>
      <c r="G937" s="120"/>
      <c r="I937" s="120"/>
      <c r="J937" s="120"/>
      <c r="K937" s="120"/>
      <c r="L937" s="120"/>
      <c r="O937" s="155"/>
      <c r="P937" s="155"/>
    </row>
    <row r="938" customFormat="false" ht="12.75" hidden="false" customHeight="false" outlineLevel="0" collapsed="false">
      <c r="A938" s="120"/>
      <c r="B938" s="120"/>
      <c r="C938" s="120"/>
      <c r="D938" s="120"/>
      <c r="E938" s="120"/>
      <c r="F938" s="120"/>
      <c r="G938" s="120"/>
      <c r="I938" s="120"/>
      <c r="J938" s="120"/>
      <c r="K938" s="120"/>
      <c r="L938" s="120"/>
      <c r="O938" s="155"/>
      <c r="P938" s="155"/>
    </row>
    <row r="939" customFormat="false" ht="12.75" hidden="false" customHeight="false" outlineLevel="0" collapsed="false">
      <c r="A939" s="120"/>
      <c r="B939" s="120"/>
      <c r="C939" s="120"/>
      <c r="D939" s="120"/>
      <c r="E939" s="120"/>
      <c r="F939" s="120"/>
      <c r="G939" s="120"/>
      <c r="I939" s="120"/>
      <c r="J939" s="120"/>
      <c r="K939" s="120"/>
      <c r="L939" s="120"/>
      <c r="O939" s="155"/>
      <c r="P939" s="155"/>
    </row>
    <row r="940" customFormat="false" ht="12.75" hidden="false" customHeight="false" outlineLevel="0" collapsed="false">
      <c r="A940" s="120"/>
      <c r="B940" s="120"/>
      <c r="C940" s="120"/>
      <c r="D940" s="120"/>
      <c r="E940" s="120"/>
      <c r="F940" s="120"/>
      <c r="G940" s="120"/>
      <c r="I940" s="120"/>
      <c r="J940" s="120"/>
      <c r="K940" s="120"/>
      <c r="L940" s="120"/>
      <c r="O940" s="155"/>
      <c r="P940" s="155"/>
    </row>
    <row r="941" customFormat="false" ht="12.75" hidden="false" customHeight="false" outlineLevel="0" collapsed="false">
      <c r="A941" s="120"/>
      <c r="B941" s="120"/>
      <c r="C941" s="120"/>
      <c r="D941" s="120"/>
      <c r="E941" s="120"/>
      <c r="F941" s="120"/>
      <c r="G941" s="120"/>
      <c r="I941" s="120"/>
      <c r="J941" s="120"/>
      <c r="K941" s="120"/>
      <c r="L941" s="120"/>
      <c r="O941" s="155"/>
      <c r="P941" s="155"/>
    </row>
    <row r="942" customFormat="false" ht="12.75" hidden="false" customHeight="false" outlineLevel="0" collapsed="false">
      <c r="A942" s="120"/>
      <c r="B942" s="120"/>
      <c r="C942" s="120"/>
      <c r="D942" s="120"/>
      <c r="E942" s="120"/>
      <c r="F942" s="120"/>
      <c r="G942" s="120"/>
      <c r="I942" s="120"/>
      <c r="J942" s="120"/>
      <c r="K942" s="120"/>
      <c r="L942" s="120"/>
      <c r="O942" s="155"/>
      <c r="P942" s="155"/>
    </row>
    <row r="943" customFormat="false" ht="12.75" hidden="false" customHeight="false" outlineLevel="0" collapsed="false">
      <c r="A943" s="120"/>
      <c r="B943" s="120"/>
      <c r="C943" s="120"/>
      <c r="D943" s="120"/>
      <c r="E943" s="120"/>
      <c r="F943" s="120"/>
      <c r="G943" s="120"/>
      <c r="I943" s="120"/>
      <c r="J943" s="120"/>
      <c r="K943" s="120"/>
      <c r="L943" s="120"/>
      <c r="O943" s="155"/>
      <c r="P943" s="155"/>
    </row>
    <row r="944" customFormat="false" ht="12.75" hidden="false" customHeight="false" outlineLevel="0" collapsed="false">
      <c r="A944" s="120"/>
      <c r="B944" s="120"/>
      <c r="C944" s="120"/>
      <c r="D944" s="120"/>
      <c r="E944" s="120"/>
      <c r="F944" s="120"/>
      <c r="G944" s="120"/>
      <c r="I944" s="120"/>
      <c r="J944" s="120"/>
      <c r="K944" s="120"/>
      <c r="L944" s="120"/>
      <c r="O944" s="155"/>
      <c r="P944" s="155"/>
    </row>
    <row r="945" customFormat="false" ht="12.75" hidden="false" customHeight="false" outlineLevel="0" collapsed="false">
      <c r="A945" s="120"/>
      <c r="B945" s="120"/>
      <c r="C945" s="120"/>
      <c r="D945" s="120"/>
      <c r="E945" s="120"/>
      <c r="F945" s="120"/>
      <c r="G945" s="120"/>
      <c r="I945" s="120"/>
      <c r="J945" s="120"/>
      <c r="K945" s="120"/>
      <c r="L945" s="120"/>
      <c r="O945" s="155"/>
      <c r="P945" s="155"/>
    </row>
    <row r="946" customFormat="false" ht="12.75" hidden="false" customHeight="false" outlineLevel="0" collapsed="false">
      <c r="A946" s="120"/>
      <c r="B946" s="120"/>
      <c r="C946" s="120"/>
      <c r="D946" s="120"/>
      <c r="E946" s="120"/>
      <c r="F946" s="120"/>
      <c r="G946" s="120"/>
      <c r="I946" s="120"/>
      <c r="J946" s="120"/>
      <c r="K946" s="120"/>
      <c r="L946" s="120"/>
      <c r="O946" s="155"/>
      <c r="P946" s="155"/>
    </row>
    <row r="947" customFormat="false" ht="12.75" hidden="false" customHeight="false" outlineLevel="0" collapsed="false">
      <c r="A947" s="120"/>
      <c r="B947" s="120"/>
      <c r="C947" s="120"/>
      <c r="D947" s="120"/>
      <c r="E947" s="120"/>
      <c r="F947" s="120"/>
      <c r="G947" s="120"/>
      <c r="I947" s="120"/>
      <c r="J947" s="120"/>
      <c r="K947" s="120"/>
      <c r="L947" s="120"/>
      <c r="O947" s="155"/>
      <c r="P947" s="155"/>
    </row>
    <row r="948" customFormat="false" ht="12.75" hidden="false" customHeight="false" outlineLevel="0" collapsed="false">
      <c r="A948" s="120"/>
      <c r="B948" s="120"/>
      <c r="C948" s="120"/>
      <c r="D948" s="120"/>
      <c r="E948" s="120"/>
      <c r="F948" s="120"/>
      <c r="G948" s="120"/>
      <c r="I948" s="120"/>
      <c r="J948" s="120"/>
      <c r="K948" s="120"/>
      <c r="L948" s="120"/>
      <c r="O948" s="155"/>
      <c r="P948" s="155"/>
    </row>
    <row r="949" customFormat="false" ht="12.75" hidden="false" customHeight="false" outlineLevel="0" collapsed="false">
      <c r="A949" s="120"/>
      <c r="B949" s="120"/>
      <c r="C949" s="120"/>
      <c r="D949" s="120"/>
      <c r="E949" s="120"/>
      <c r="F949" s="120"/>
      <c r="G949" s="120"/>
      <c r="I949" s="120"/>
      <c r="J949" s="120"/>
      <c r="K949" s="120"/>
      <c r="L949" s="120"/>
      <c r="O949" s="155"/>
      <c r="P949" s="155"/>
    </row>
    <row r="950" customFormat="false" ht="12.75" hidden="false" customHeight="false" outlineLevel="0" collapsed="false">
      <c r="A950" s="120"/>
      <c r="B950" s="120"/>
      <c r="C950" s="120"/>
      <c r="D950" s="120"/>
      <c r="E950" s="120"/>
      <c r="F950" s="120"/>
      <c r="G950" s="120"/>
      <c r="I950" s="120"/>
      <c r="J950" s="120"/>
      <c r="K950" s="120"/>
      <c r="L950" s="120"/>
      <c r="O950" s="155"/>
      <c r="P950" s="155"/>
    </row>
    <row r="951" customFormat="false" ht="12.75" hidden="false" customHeight="false" outlineLevel="0" collapsed="false">
      <c r="A951" s="120"/>
      <c r="B951" s="120"/>
      <c r="C951" s="120"/>
      <c r="D951" s="120"/>
      <c r="E951" s="120"/>
      <c r="F951" s="120"/>
      <c r="G951" s="120"/>
      <c r="I951" s="120"/>
      <c r="J951" s="120"/>
      <c r="K951" s="120"/>
      <c r="L951" s="120"/>
      <c r="O951" s="155"/>
      <c r="P951" s="155"/>
    </row>
    <row r="952" customFormat="false" ht="12.75" hidden="false" customHeight="false" outlineLevel="0" collapsed="false">
      <c r="A952" s="120"/>
      <c r="B952" s="120"/>
      <c r="C952" s="120"/>
      <c r="D952" s="120"/>
      <c r="E952" s="120"/>
      <c r="F952" s="120"/>
      <c r="G952" s="120"/>
      <c r="I952" s="120"/>
      <c r="J952" s="120"/>
      <c r="K952" s="120"/>
      <c r="L952" s="120"/>
      <c r="O952" s="155"/>
      <c r="P952" s="155"/>
    </row>
    <row r="953" customFormat="false" ht="12.75" hidden="false" customHeight="false" outlineLevel="0" collapsed="false">
      <c r="A953" s="120"/>
      <c r="B953" s="120"/>
      <c r="C953" s="120"/>
      <c r="D953" s="120"/>
      <c r="E953" s="120"/>
      <c r="F953" s="120"/>
      <c r="G953" s="120"/>
      <c r="I953" s="120"/>
      <c r="J953" s="120"/>
      <c r="K953" s="120"/>
      <c r="L953" s="120"/>
      <c r="O953" s="155"/>
      <c r="P953" s="155"/>
    </row>
    <row r="954" customFormat="false" ht="12.75" hidden="false" customHeight="false" outlineLevel="0" collapsed="false">
      <c r="A954" s="120"/>
      <c r="B954" s="120"/>
      <c r="C954" s="120"/>
      <c r="D954" s="120"/>
      <c r="E954" s="120"/>
      <c r="F954" s="120"/>
      <c r="G954" s="120"/>
      <c r="I954" s="120"/>
      <c r="J954" s="120"/>
      <c r="K954" s="120"/>
      <c r="L954" s="120"/>
      <c r="O954" s="155"/>
      <c r="P954" s="155"/>
    </row>
    <row r="955" customFormat="false" ht="12.75" hidden="false" customHeight="false" outlineLevel="0" collapsed="false">
      <c r="A955" s="120"/>
      <c r="B955" s="120"/>
      <c r="C955" s="120"/>
      <c r="D955" s="120"/>
      <c r="E955" s="120"/>
      <c r="F955" s="120"/>
      <c r="G955" s="120"/>
      <c r="I955" s="120"/>
      <c r="J955" s="120"/>
      <c r="K955" s="120"/>
      <c r="L955" s="120"/>
      <c r="O955" s="155"/>
      <c r="P955" s="155"/>
    </row>
    <row r="956" customFormat="false" ht="12.75" hidden="false" customHeight="false" outlineLevel="0" collapsed="false">
      <c r="A956" s="120"/>
      <c r="B956" s="120"/>
      <c r="C956" s="120"/>
      <c r="D956" s="120"/>
      <c r="E956" s="120"/>
      <c r="F956" s="120"/>
      <c r="G956" s="120"/>
      <c r="I956" s="120"/>
      <c r="J956" s="120"/>
      <c r="K956" s="120"/>
      <c r="L956" s="120"/>
      <c r="O956" s="155"/>
      <c r="P956" s="155"/>
    </row>
    <row r="957" customFormat="false" ht="12.75" hidden="false" customHeight="false" outlineLevel="0" collapsed="false">
      <c r="A957" s="120"/>
      <c r="B957" s="120"/>
      <c r="C957" s="120"/>
      <c r="D957" s="120"/>
      <c r="E957" s="120"/>
      <c r="F957" s="120"/>
      <c r="G957" s="120"/>
      <c r="I957" s="120"/>
      <c r="J957" s="120"/>
      <c r="K957" s="120"/>
      <c r="L957" s="120"/>
      <c r="O957" s="155"/>
      <c r="P957" s="155"/>
    </row>
    <row r="958" customFormat="false" ht="12.75" hidden="false" customHeight="false" outlineLevel="0" collapsed="false">
      <c r="A958" s="120"/>
      <c r="B958" s="120"/>
      <c r="C958" s="120"/>
      <c r="D958" s="120"/>
      <c r="E958" s="120"/>
      <c r="F958" s="120"/>
      <c r="G958" s="120"/>
      <c r="I958" s="120"/>
      <c r="J958" s="120"/>
      <c r="K958" s="120"/>
      <c r="L958" s="120"/>
      <c r="O958" s="155"/>
      <c r="P958" s="155"/>
    </row>
    <row r="959" customFormat="false" ht="12.75" hidden="false" customHeight="false" outlineLevel="0" collapsed="false">
      <c r="A959" s="120"/>
      <c r="B959" s="120"/>
      <c r="C959" s="120"/>
      <c r="D959" s="120"/>
      <c r="E959" s="120"/>
      <c r="F959" s="120"/>
      <c r="G959" s="120"/>
      <c r="I959" s="120"/>
      <c r="J959" s="120"/>
      <c r="K959" s="120"/>
      <c r="L959" s="120"/>
      <c r="O959" s="155"/>
      <c r="P959" s="155"/>
    </row>
    <row r="960" customFormat="false" ht="12.75" hidden="false" customHeight="false" outlineLevel="0" collapsed="false">
      <c r="A960" s="120"/>
      <c r="B960" s="120"/>
      <c r="C960" s="120"/>
      <c r="D960" s="120"/>
      <c r="E960" s="120"/>
      <c r="F960" s="120"/>
      <c r="G960" s="120"/>
      <c r="I960" s="120"/>
      <c r="J960" s="120"/>
      <c r="K960" s="120"/>
      <c r="L960" s="120"/>
      <c r="O960" s="155"/>
      <c r="P960" s="155"/>
    </row>
    <row r="961" customFormat="false" ht="12.75" hidden="false" customHeight="false" outlineLevel="0" collapsed="false">
      <c r="A961" s="120"/>
      <c r="B961" s="120"/>
      <c r="C961" s="120"/>
      <c r="D961" s="120"/>
      <c r="E961" s="120"/>
      <c r="F961" s="120"/>
      <c r="G961" s="120"/>
      <c r="I961" s="120"/>
      <c r="J961" s="120"/>
      <c r="K961" s="120"/>
      <c r="L961" s="120"/>
      <c r="O961" s="155"/>
      <c r="P961" s="155"/>
    </row>
    <row r="962" customFormat="false" ht="12.75" hidden="false" customHeight="false" outlineLevel="0" collapsed="false">
      <c r="A962" s="120"/>
      <c r="B962" s="120"/>
      <c r="C962" s="120"/>
      <c r="D962" s="120"/>
      <c r="E962" s="120"/>
      <c r="F962" s="120"/>
      <c r="G962" s="120"/>
      <c r="I962" s="120"/>
      <c r="J962" s="120"/>
      <c r="K962" s="120"/>
      <c r="L962" s="120"/>
      <c r="O962" s="155"/>
      <c r="P962" s="155"/>
    </row>
    <row r="963" customFormat="false" ht="12.75" hidden="false" customHeight="false" outlineLevel="0" collapsed="false">
      <c r="A963" s="120"/>
      <c r="B963" s="120"/>
      <c r="C963" s="120"/>
      <c r="D963" s="120"/>
      <c r="E963" s="120"/>
      <c r="F963" s="120"/>
      <c r="G963" s="120"/>
      <c r="I963" s="120"/>
      <c r="J963" s="120"/>
      <c r="K963" s="120"/>
      <c r="L963" s="120"/>
      <c r="O963" s="155"/>
      <c r="P963" s="155"/>
    </row>
    <row r="964" customFormat="false" ht="12.75" hidden="false" customHeight="false" outlineLevel="0" collapsed="false">
      <c r="A964" s="120"/>
      <c r="B964" s="120"/>
      <c r="C964" s="120"/>
      <c r="D964" s="120"/>
      <c r="E964" s="120"/>
      <c r="F964" s="120"/>
      <c r="G964" s="120"/>
      <c r="I964" s="120"/>
      <c r="J964" s="120"/>
      <c r="K964" s="120"/>
      <c r="L964" s="120"/>
      <c r="O964" s="155"/>
      <c r="P964" s="155"/>
    </row>
    <row r="965" customFormat="false" ht="12.75" hidden="false" customHeight="false" outlineLevel="0" collapsed="false">
      <c r="A965" s="120"/>
      <c r="B965" s="120"/>
      <c r="C965" s="120"/>
      <c r="D965" s="120"/>
      <c r="E965" s="120"/>
      <c r="F965" s="120"/>
      <c r="G965" s="120"/>
      <c r="I965" s="120"/>
      <c r="J965" s="120"/>
      <c r="K965" s="120"/>
      <c r="L965" s="120"/>
      <c r="O965" s="155"/>
      <c r="P965" s="155"/>
    </row>
    <row r="966" customFormat="false" ht="12.75" hidden="false" customHeight="false" outlineLevel="0" collapsed="false">
      <c r="A966" s="120"/>
      <c r="B966" s="120"/>
      <c r="C966" s="120"/>
      <c r="D966" s="120"/>
      <c r="E966" s="120"/>
      <c r="F966" s="120"/>
      <c r="G966" s="120"/>
      <c r="I966" s="120"/>
      <c r="J966" s="120"/>
      <c r="K966" s="120"/>
      <c r="L966" s="120"/>
      <c r="O966" s="155"/>
      <c r="P966" s="155"/>
    </row>
    <row r="967" customFormat="false" ht="12.75" hidden="false" customHeight="false" outlineLevel="0" collapsed="false">
      <c r="A967" s="120"/>
      <c r="B967" s="120"/>
      <c r="C967" s="120"/>
      <c r="D967" s="120"/>
      <c r="E967" s="120"/>
      <c r="F967" s="120"/>
      <c r="G967" s="120"/>
      <c r="I967" s="120"/>
      <c r="J967" s="120"/>
      <c r="K967" s="120"/>
      <c r="L967" s="120"/>
      <c r="O967" s="155"/>
      <c r="P967" s="155"/>
    </row>
    <row r="968" customFormat="false" ht="12.75" hidden="false" customHeight="false" outlineLevel="0" collapsed="false">
      <c r="A968" s="120"/>
      <c r="B968" s="120"/>
      <c r="C968" s="120"/>
      <c r="D968" s="120"/>
      <c r="E968" s="120"/>
      <c r="F968" s="120"/>
      <c r="G968" s="120"/>
      <c r="I968" s="120"/>
      <c r="J968" s="120"/>
      <c r="K968" s="120"/>
      <c r="L968" s="120"/>
      <c r="O968" s="155"/>
      <c r="P968" s="155"/>
    </row>
    <row r="969" customFormat="false" ht="12.75" hidden="false" customHeight="false" outlineLevel="0" collapsed="false">
      <c r="A969" s="120"/>
      <c r="B969" s="120"/>
      <c r="C969" s="120"/>
      <c r="D969" s="120"/>
      <c r="E969" s="120"/>
      <c r="F969" s="120"/>
      <c r="G969" s="120"/>
      <c r="I969" s="120"/>
      <c r="J969" s="120"/>
      <c r="K969" s="120"/>
      <c r="L969" s="120"/>
      <c r="O969" s="155"/>
      <c r="P969" s="155"/>
    </row>
    <row r="970" customFormat="false" ht="12.75" hidden="false" customHeight="false" outlineLevel="0" collapsed="false">
      <c r="A970" s="120"/>
      <c r="B970" s="120"/>
      <c r="C970" s="120"/>
      <c r="D970" s="120"/>
      <c r="E970" s="120"/>
      <c r="F970" s="120"/>
      <c r="G970" s="120"/>
      <c r="I970" s="120"/>
      <c r="J970" s="120"/>
      <c r="K970" s="120"/>
      <c r="L970" s="120"/>
      <c r="O970" s="155"/>
      <c r="P970" s="155"/>
    </row>
    <row r="971" customFormat="false" ht="12.75" hidden="false" customHeight="false" outlineLevel="0" collapsed="false">
      <c r="A971" s="120"/>
      <c r="B971" s="120"/>
      <c r="C971" s="120"/>
      <c r="D971" s="120"/>
      <c r="E971" s="120"/>
      <c r="F971" s="120"/>
      <c r="G971" s="120"/>
      <c r="I971" s="120"/>
      <c r="J971" s="120"/>
      <c r="K971" s="120"/>
      <c r="L971" s="120"/>
      <c r="O971" s="155"/>
      <c r="P971" s="155"/>
    </row>
    <row r="972" customFormat="false" ht="12.75" hidden="false" customHeight="false" outlineLevel="0" collapsed="false">
      <c r="A972" s="120"/>
      <c r="B972" s="120"/>
      <c r="C972" s="120"/>
      <c r="D972" s="120"/>
      <c r="E972" s="120"/>
      <c r="F972" s="120"/>
      <c r="G972" s="120"/>
      <c r="I972" s="120"/>
      <c r="J972" s="120"/>
      <c r="K972" s="120"/>
      <c r="L972" s="120"/>
      <c r="O972" s="155"/>
      <c r="P972" s="155"/>
    </row>
    <row r="973" customFormat="false" ht="12.75" hidden="false" customHeight="false" outlineLevel="0" collapsed="false">
      <c r="A973" s="120"/>
      <c r="B973" s="120"/>
      <c r="C973" s="120"/>
      <c r="D973" s="120"/>
      <c r="E973" s="120"/>
      <c r="F973" s="120"/>
      <c r="G973" s="120"/>
      <c r="I973" s="120"/>
      <c r="J973" s="120"/>
      <c r="K973" s="120"/>
      <c r="L973" s="120"/>
      <c r="O973" s="155"/>
      <c r="P973" s="155"/>
    </row>
    <row r="974" customFormat="false" ht="12.75" hidden="false" customHeight="false" outlineLevel="0" collapsed="false">
      <c r="A974" s="120"/>
      <c r="B974" s="120"/>
      <c r="C974" s="120"/>
      <c r="D974" s="120"/>
      <c r="E974" s="120"/>
      <c r="F974" s="120"/>
      <c r="G974" s="120"/>
      <c r="I974" s="120"/>
      <c r="J974" s="120"/>
      <c r="K974" s="120"/>
      <c r="L974" s="120"/>
      <c r="O974" s="155"/>
      <c r="P974" s="155"/>
    </row>
    <row r="975" customFormat="false" ht="12.75" hidden="false" customHeight="false" outlineLevel="0" collapsed="false">
      <c r="A975" s="120"/>
      <c r="B975" s="120"/>
      <c r="C975" s="120"/>
      <c r="D975" s="120"/>
      <c r="E975" s="120"/>
      <c r="F975" s="120"/>
      <c r="G975" s="120"/>
      <c r="I975" s="120"/>
      <c r="J975" s="120"/>
      <c r="K975" s="120"/>
      <c r="L975" s="120"/>
      <c r="O975" s="155"/>
      <c r="P975" s="155"/>
    </row>
    <row r="976" customFormat="false" ht="12.75" hidden="false" customHeight="false" outlineLevel="0" collapsed="false">
      <c r="A976" s="120"/>
      <c r="B976" s="120"/>
      <c r="C976" s="120"/>
      <c r="D976" s="120"/>
      <c r="E976" s="120"/>
      <c r="F976" s="120"/>
      <c r="G976" s="120"/>
      <c r="I976" s="120"/>
      <c r="J976" s="120"/>
      <c r="K976" s="120"/>
      <c r="L976" s="120"/>
      <c r="O976" s="155"/>
      <c r="P976" s="155"/>
    </row>
    <row r="977" customFormat="false" ht="12.75" hidden="false" customHeight="false" outlineLevel="0" collapsed="false">
      <c r="A977" s="120"/>
      <c r="B977" s="120"/>
      <c r="C977" s="120"/>
      <c r="D977" s="120"/>
      <c r="E977" s="120"/>
      <c r="F977" s="120"/>
      <c r="G977" s="120"/>
      <c r="I977" s="120"/>
      <c r="J977" s="120"/>
      <c r="K977" s="120"/>
      <c r="L977" s="120"/>
      <c r="O977" s="155"/>
      <c r="P977" s="155"/>
    </row>
    <row r="978" customFormat="false" ht="12.75" hidden="false" customHeight="false" outlineLevel="0" collapsed="false">
      <c r="A978" s="120"/>
      <c r="B978" s="120"/>
      <c r="C978" s="120"/>
      <c r="D978" s="120"/>
      <c r="E978" s="120"/>
      <c r="F978" s="120"/>
      <c r="G978" s="120"/>
      <c r="I978" s="120"/>
      <c r="J978" s="120"/>
      <c r="K978" s="120"/>
      <c r="L978" s="120"/>
      <c r="O978" s="155"/>
      <c r="P978" s="155"/>
    </row>
    <row r="979" customFormat="false" ht="12.75" hidden="false" customHeight="false" outlineLevel="0" collapsed="false">
      <c r="A979" s="120"/>
      <c r="B979" s="120"/>
      <c r="C979" s="120"/>
      <c r="D979" s="120"/>
      <c r="E979" s="120"/>
      <c r="F979" s="120"/>
      <c r="G979" s="120"/>
      <c r="I979" s="120"/>
      <c r="J979" s="120"/>
      <c r="K979" s="120"/>
      <c r="L979" s="120"/>
      <c r="O979" s="155"/>
      <c r="P979" s="155"/>
    </row>
    <row r="980" customFormat="false" ht="12.75" hidden="false" customHeight="false" outlineLevel="0" collapsed="false">
      <c r="A980" s="120"/>
      <c r="B980" s="120"/>
      <c r="C980" s="120"/>
      <c r="D980" s="120"/>
      <c r="E980" s="120"/>
      <c r="F980" s="120"/>
      <c r="G980" s="120"/>
      <c r="I980" s="120"/>
      <c r="J980" s="120"/>
      <c r="K980" s="120"/>
      <c r="L980" s="120"/>
      <c r="O980" s="155"/>
      <c r="P980" s="155"/>
    </row>
    <row r="981" customFormat="false" ht="12.75" hidden="false" customHeight="false" outlineLevel="0" collapsed="false">
      <c r="A981" s="120"/>
      <c r="B981" s="120"/>
      <c r="C981" s="120"/>
      <c r="D981" s="120"/>
      <c r="E981" s="120"/>
      <c r="F981" s="120"/>
      <c r="G981" s="120"/>
      <c r="I981" s="120"/>
      <c r="J981" s="120"/>
      <c r="K981" s="120"/>
      <c r="L981" s="120"/>
      <c r="O981" s="155"/>
      <c r="P981" s="155"/>
    </row>
    <row r="982" customFormat="false" ht="12.75" hidden="false" customHeight="false" outlineLevel="0" collapsed="false">
      <c r="A982" s="120"/>
      <c r="B982" s="120"/>
      <c r="C982" s="120"/>
      <c r="D982" s="120"/>
      <c r="E982" s="120"/>
      <c r="F982" s="120"/>
      <c r="G982" s="120"/>
      <c r="I982" s="120"/>
      <c r="J982" s="120"/>
      <c r="K982" s="120"/>
      <c r="L982" s="120"/>
      <c r="O982" s="155"/>
      <c r="P982" s="155"/>
    </row>
    <row r="983" customFormat="false" ht="12.75" hidden="false" customHeight="false" outlineLevel="0" collapsed="false">
      <c r="A983" s="120"/>
      <c r="B983" s="120"/>
      <c r="C983" s="120"/>
      <c r="D983" s="120"/>
      <c r="E983" s="120"/>
      <c r="F983" s="120"/>
      <c r="G983" s="120"/>
      <c r="I983" s="120"/>
      <c r="J983" s="120"/>
      <c r="K983" s="120"/>
      <c r="L983" s="120"/>
      <c r="O983" s="155"/>
      <c r="P983" s="155"/>
    </row>
    <row r="984" customFormat="false" ht="12.75" hidden="false" customHeight="false" outlineLevel="0" collapsed="false">
      <c r="A984" s="120"/>
      <c r="B984" s="120"/>
      <c r="C984" s="120"/>
      <c r="D984" s="120"/>
      <c r="E984" s="120"/>
      <c r="F984" s="120"/>
      <c r="G984" s="120"/>
      <c r="I984" s="120"/>
      <c r="J984" s="120"/>
      <c r="K984" s="120"/>
      <c r="L984" s="120"/>
      <c r="O984" s="155"/>
      <c r="P984" s="155"/>
    </row>
    <row r="985" customFormat="false" ht="12.75" hidden="false" customHeight="false" outlineLevel="0" collapsed="false">
      <c r="A985" s="120"/>
      <c r="B985" s="120"/>
      <c r="C985" s="120"/>
      <c r="D985" s="120"/>
      <c r="E985" s="120"/>
      <c r="F985" s="120"/>
      <c r="G985" s="120"/>
      <c r="I985" s="160"/>
      <c r="J985" s="120"/>
      <c r="K985" s="120"/>
      <c r="L985" s="120"/>
      <c r="O985" s="155"/>
      <c r="P985" s="155"/>
    </row>
    <row r="986" customFormat="false" ht="12.75" hidden="false" customHeight="false" outlineLevel="0" collapsed="false">
      <c r="A986" s="120"/>
      <c r="B986" s="120"/>
      <c r="C986" s="120"/>
      <c r="D986" s="120"/>
      <c r="E986" s="120"/>
      <c r="F986" s="120"/>
      <c r="G986" s="120"/>
      <c r="I986" s="120"/>
      <c r="J986" s="120"/>
      <c r="K986" s="120"/>
      <c r="L986" s="120"/>
      <c r="O986" s="155"/>
      <c r="P986" s="155"/>
    </row>
    <row r="987" customFormat="false" ht="12.75" hidden="false" customHeight="false" outlineLevel="0" collapsed="false">
      <c r="A987" s="120"/>
      <c r="B987" s="120"/>
      <c r="C987" s="120"/>
      <c r="D987" s="120"/>
      <c r="E987" s="120"/>
      <c r="F987" s="120"/>
      <c r="G987" s="120"/>
      <c r="I987" s="120"/>
      <c r="J987" s="120"/>
      <c r="K987" s="120"/>
      <c r="L987" s="120"/>
      <c r="O987" s="155"/>
      <c r="P987" s="155"/>
    </row>
    <row r="988" customFormat="false" ht="12.75" hidden="false" customHeight="false" outlineLevel="0" collapsed="false">
      <c r="A988" s="120"/>
      <c r="B988" s="120"/>
      <c r="C988" s="120"/>
      <c r="D988" s="120"/>
      <c r="E988" s="120"/>
      <c r="F988" s="120"/>
      <c r="G988" s="120"/>
      <c r="I988" s="120"/>
      <c r="J988" s="120"/>
      <c r="K988" s="120"/>
      <c r="L988" s="120"/>
      <c r="O988" s="155"/>
      <c r="P988" s="155"/>
    </row>
    <row r="989" customFormat="false" ht="12.75" hidden="false" customHeight="false" outlineLevel="0" collapsed="false">
      <c r="A989" s="120"/>
      <c r="B989" s="120"/>
      <c r="C989" s="120"/>
      <c r="D989" s="120"/>
      <c r="E989" s="120"/>
      <c r="F989" s="120"/>
      <c r="G989" s="120"/>
      <c r="I989" s="120"/>
      <c r="J989" s="120"/>
      <c r="K989" s="120"/>
      <c r="L989" s="120"/>
      <c r="O989" s="155"/>
      <c r="P989" s="155"/>
    </row>
    <row r="990" customFormat="false" ht="12.75" hidden="false" customHeight="false" outlineLevel="0" collapsed="false">
      <c r="A990" s="120"/>
      <c r="B990" s="120"/>
      <c r="C990" s="120"/>
      <c r="D990" s="120"/>
      <c r="E990" s="120"/>
      <c r="F990" s="120"/>
      <c r="G990" s="120"/>
      <c r="I990" s="120"/>
      <c r="J990" s="120"/>
      <c r="K990" s="120"/>
      <c r="L990" s="120"/>
      <c r="O990" s="155"/>
      <c r="P990" s="155"/>
    </row>
    <row r="991" customFormat="false" ht="12.75" hidden="false" customHeight="false" outlineLevel="0" collapsed="false">
      <c r="A991" s="120"/>
      <c r="B991" s="120"/>
      <c r="C991" s="120"/>
      <c r="D991" s="120"/>
      <c r="E991" s="120"/>
      <c r="F991" s="120"/>
      <c r="G991" s="120"/>
      <c r="I991" s="120"/>
      <c r="J991" s="120"/>
      <c r="K991" s="120"/>
      <c r="L991" s="120"/>
      <c r="O991" s="155"/>
      <c r="P991" s="155"/>
    </row>
    <row r="992" customFormat="false" ht="12.75" hidden="false" customHeight="false" outlineLevel="0" collapsed="false">
      <c r="A992" s="120"/>
      <c r="B992" s="120"/>
      <c r="C992" s="120"/>
      <c r="D992" s="120"/>
      <c r="E992" s="120"/>
      <c r="F992" s="120"/>
      <c r="G992" s="120"/>
      <c r="I992" s="120"/>
      <c r="J992" s="120"/>
      <c r="K992" s="120"/>
      <c r="L992" s="120"/>
      <c r="O992" s="155"/>
      <c r="P992" s="155"/>
    </row>
    <row r="993" customFormat="false" ht="12.75" hidden="false" customHeight="false" outlineLevel="0" collapsed="false">
      <c r="A993" s="120"/>
      <c r="B993" s="120"/>
      <c r="C993" s="120"/>
      <c r="D993" s="120"/>
      <c r="E993" s="120"/>
      <c r="F993" s="120"/>
      <c r="G993" s="120"/>
      <c r="I993" s="120"/>
      <c r="J993" s="120"/>
      <c r="K993" s="120"/>
      <c r="L993" s="120"/>
      <c r="O993" s="155"/>
      <c r="P993" s="155"/>
    </row>
    <row r="994" customFormat="false" ht="12.75" hidden="false" customHeight="false" outlineLevel="0" collapsed="false">
      <c r="A994" s="120"/>
      <c r="B994" s="120"/>
      <c r="C994" s="120"/>
      <c r="D994" s="120"/>
      <c r="E994" s="120"/>
      <c r="F994" s="120"/>
      <c r="G994" s="120"/>
      <c r="I994" s="120"/>
      <c r="J994" s="120"/>
      <c r="K994" s="120"/>
      <c r="L994" s="120"/>
      <c r="O994" s="155"/>
      <c r="P994" s="155"/>
    </row>
    <row r="995" customFormat="false" ht="12.75" hidden="false" customHeight="false" outlineLevel="0" collapsed="false">
      <c r="A995" s="120"/>
      <c r="B995" s="120"/>
      <c r="C995" s="120"/>
      <c r="D995" s="120"/>
      <c r="E995" s="120"/>
      <c r="F995" s="120"/>
      <c r="G995" s="120"/>
      <c r="I995" s="120"/>
      <c r="J995" s="120"/>
      <c r="K995" s="120"/>
      <c r="L995" s="120"/>
      <c r="O995" s="155"/>
      <c r="P995" s="155"/>
    </row>
    <row r="996" customFormat="false" ht="12.75" hidden="false" customHeight="false" outlineLevel="0" collapsed="false">
      <c r="A996" s="120"/>
      <c r="B996" s="120"/>
      <c r="C996" s="120"/>
      <c r="D996" s="120"/>
      <c r="E996" s="120"/>
      <c r="F996" s="120"/>
      <c r="G996" s="120"/>
      <c r="I996" s="120"/>
      <c r="J996" s="120"/>
      <c r="K996" s="120"/>
      <c r="L996" s="120"/>
      <c r="O996" s="155"/>
      <c r="P996" s="155"/>
    </row>
    <row r="997" customFormat="false" ht="12.75" hidden="false" customHeight="false" outlineLevel="0" collapsed="false">
      <c r="A997" s="120"/>
      <c r="B997" s="120"/>
      <c r="C997" s="120"/>
      <c r="D997" s="120"/>
      <c r="E997" s="120"/>
      <c r="F997" s="120"/>
      <c r="G997" s="120"/>
      <c r="I997" s="120"/>
      <c r="J997" s="120"/>
      <c r="K997" s="120"/>
      <c r="L997" s="120"/>
      <c r="O997" s="155"/>
      <c r="P997" s="155"/>
    </row>
    <row r="998" customFormat="false" ht="12.75" hidden="false" customHeight="false" outlineLevel="0" collapsed="false">
      <c r="A998" s="120"/>
      <c r="B998" s="120"/>
      <c r="C998" s="120"/>
      <c r="D998" s="120"/>
      <c r="E998" s="120"/>
      <c r="F998" s="120"/>
      <c r="G998" s="120"/>
      <c r="I998" s="120"/>
      <c r="J998" s="120"/>
      <c r="K998" s="120"/>
      <c r="L998" s="120"/>
      <c r="O998" s="155"/>
      <c r="P998" s="155"/>
    </row>
    <row r="999" customFormat="false" ht="12.75" hidden="false" customHeight="false" outlineLevel="0" collapsed="false">
      <c r="A999" s="120"/>
      <c r="B999" s="120"/>
      <c r="C999" s="120"/>
      <c r="D999" s="120"/>
      <c r="E999" s="120"/>
      <c r="F999" s="120"/>
      <c r="G999" s="120"/>
      <c r="I999" s="120"/>
      <c r="J999" s="120"/>
      <c r="K999" s="120"/>
      <c r="L999" s="120"/>
      <c r="O999" s="155"/>
      <c r="P999" s="155"/>
    </row>
    <row r="1000" customFormat="false" ht="12.75" hidden="false" customHeight="false" outlineLevel="0" collapsed="false">
      <c r="A1000" s="120"/>
      <c r="B1000" s="120"/>
      <c r="C1000" s="120"/>
      <c r="D1000" s="120"/>
      <c r="E1000" s="120"/>
      <c r="F1000" s="120"/>
      <c r="G1000" s="120"/>
      <c r="I1000" s="120"/>
      <c r="J1000" s="120"/>
      <c r="K1000" s="120"/>
      <c r="L1000" s="120"/>
      <c r="O1000" s="155"/>
      <c r="P1000" s="155"/>
    </row>
    <row r="1001" customFormat="false" ht="12.75" hidden="false" customHeight="false" outlineLevel="0" collapsed="false">
      <c r="A1001" s="120"/>
      <c r="B1001" s="120"/>
      <c r="C1001" s="120"/>
      <c r="D1001" s="120"/>
      <c r="E1001" s="120"/>
      <c r="F1001" s="120"/>
      <c r="G1001" s="120"/>
      <c r="I1001" s="120"/>
      <c r="J1001" s="120"/>
      <c r="K1001" s="120"/>
      <c r="L1001" s="120"/>
      <c r="O1001" s="155"/>
      <c r="P1001" s="155"/>
    </row>
    <row r="1002" customFormat="false" ht="12.75" hidden="false" customHeight="false" outlineLevel="0" collapsed="false">
      <c r="A1002" s="120"/>
      <c r="B1002" s="120"/>
      <c r="C1002" s="120"/>
      <c r="D1002" s="120"/>
      <c r="E1002" s="120"/>
      <c r="F1002" s="120"/>
      <c r="G1002" s="120"/>
      <c r="I1002" s="120"/>
      <c r="J1002" s="120"/>
      <c r="K1002" s="120"/>
      <c r="L1002" s="120"/>
      <c r="O1002" s="155"/>
      <c r="P1002" s="155"/>
    </row>
    <row r="1003" customFormat="false" ht="12.75" hidden="false" customHeight="false" outlineLevel="0" collapsed="false">
      <c r="A1003" s="120"/>
      <c r="B1003" s="120"/>
      <c r="C1003" s="120"/>
      <c r="D1003" s="120"/>
      <c r="E1003" s="120"/>
      <c r="F1003" s="120"/>
      <c r="G1003" s="120"/>
      <c r="I1003" s="120"/>
      <c r="J1003" s="120"/>
      <c r="K1003" s="120"/>
      <c r="L1003" s="120"/>
      <c r="O1003" s="155"/>
      <c r="P1003" s="155"/>
    </row>
    <row r="1004" customFormat="false" ht="12.75" hidden="false" customHeight="false" outlineLevel="0" collapsed="false">
      <c r="A1004" s="120"/>
      <c r="B1004" s="120"/>
      <c r="C1004" s="120"/>
      <c r="D1004" s="120"/>
      <c r="E1004" s="120"/>
      <c r="F1004" s="120"/>
      <c r="G1004" s="120"/>
      <c r="I1004" s="120"/>
      <c r="J1004" s="120"/>
      <c r="K1004" s="120"/>
      <c r="L1004" s="120"/>
      <c r="O1004" s="155"/>
      <c r="P1004" s="155"/>
    </row>
    <row r="1005" customFormat="false" ht="12.75" hidden="false" customHeight="false" outlineLevel="0" collapsed="false">
      <c r="A1005" s="120"/>
      <c r="B1005" s="120"/>
      <c r="C1005" s="120"/>
      <c r="D1005" s="120"/>
      <c r="E1005" s="120"/>
      <c r="F1005" s="120"/>
      <c r="G1005" s="120"/>
      <c r="I1005" s="120"/>
      <c r="J1005" s="120"/>
      <c r="K1005" s="120"/>
      <c r="L1005" s="120"/>
      <c r="O1005" s="155"/>
      <c r="P1005" s="155"/>
    </row>
    <row r="1006" customFormat="false" ht="12.75" hidden="false" customHeight="false" outlineLevel="0" collapsed="false">
      <c r="A1006" s="120"/>
      <c r="B1006" s="120"/>
      <c r="C1006" s="120"/>
      <c r="D1006" s="120"/>
      <c r="E1006" s="120"/>
      <c r="F1006" s="120"/>
      <c r="G1006" s="120"/>
      <c r="I1006" s="120"/>
      <c r="J1006" s="120"/>
      <c r="K1006" s="120"/>
      <c r="L1006" s="120"/>
      <c r="O1006" s="155"/>
      <c r="P1006" s="155"/>
    </row>
    <row r="1007" customFormat="false" ht="12.75" hidden="false" customHeight="false" outlineLevel="0" collapsed="false">
      <c r="A1007" s="120"/>
      <c r="B1007" s="120"/>
      <c r="C1007" s="120"/>
      <c r="D1007" s="120"/>
      <c r="E1007" s="120"/>
      <c r="F1007" s="120"/>
      <c r="G1007" s="120"/>
      <c r="I1007" s="120"/>
      <c r="J1007" s="120"/>
      <c r="K1007" s="120"/>
      <c r="L1007" s="120"/>
      <c r="O1007" s="155"/>
      <c r="P1007" s="155"/>
    </row>
    <row r="1008" customFormat="false" ht="12.75" hidden="false" customHeight="false" outlineLevel="0" collapsed="false">
      <c r="A1008" s="120"/>
      <c r="B1008" s="120"/>
      <c r="C1008" s="120"/>
      <c r="D1008" s="120"/>
      <c r="E1008" s="120"/>
      <c r="F1008" s="120"/>
      <c r="G1008" s="120"/>
      <c r="I1008" s="120"/>
      <c r="J1008" s="120"/>
      <c r="K1008" s="120"/>
      <c r="L1008" s="120"/>
      <c r="O1008" s="155"/>
      <c r="P1008" s="155"/>
    </row>
    <row r="1009" customFormat="false" ht="12.75" hidden="false" customHeight="false" outlineLevel="0" collapsed="false">
      <c r="A1009" s="120"/>
      <c r="B1009" s="120"/>
      <c r="C1009" s="120"/>
      <c r="D1009" s="120"/>
      <c r="E1009" s="120"/>
      <c r="F1009" s="120"/>
      <c r="G1009" s="120"/>
      <c r="I1009" s="120"/>
      <c r="J1009" s="120"/>
      <c r="K1009" s="120"/>
      <c r="L1009" s="120"/>
      <c r="O1009" s="155"/>
      <c r="P1009" s="155"/>
    </row>
    <row r="1010" customFormat="false" ht="12.75" hidden="false" customHeight="false" outlineLevel="0" collapsed="false">
      <c r="A1010" s="120"/>
      <c r="B1010" s="120"/>
      <c r="C1010" s="120"/>
      <c r="D1010" s="120"/>
      <c r="E1010" s="120"/>
      <c r="F1010" s="120"/>
      <c r="G1010" s="120"/>
      <c r="I1010" s="120"/>
      <c r="J1010" s="120"/>
      <c r="K1010" s="120"/>
      <c r="L1010" s="120"/>
      <c r="O1010" s="155"/>
      <c r="P1010" s="155"/>
    </row>
    <row r="1011" customFormat="false" ht="12.75" hidden="false" customHeight="false" outlineLevel="0" collapsed="false">
      <c r="A1011" s="120"/>
      <c r="B1011" s="120"/>
      <c r="C1011" s="120"/>
      <c r="D1011" s="120"/>
      <c r="E1011" s="120"/>
      <c r="F1011" s="120"/>
      <c r="G1011" s="120"/>
      <c r="I1011" s="120"/>
      <c r="J1011" s="120"/>
      <c r="K1011" s="120"/>
      <c r="L1011" s="120"/>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C1020"/>
  <sheetViews>
    <sheetView showFormulas="false" showGridLines="true" showRowColHeaders="true" showZeros="true" rightToLeft="false" tabSelected="false" showOutlineSymbols="true" defaultGridColor="true" view="normal" topLeftCell="AE1" colorId="64" zoomScale="100" zoomScaleNormal="100" zoomScalePageLayoutView="100" workbookViewId="0">
      <selection pane="topLeft" activeCell="AE4" activeCellId="0" sqref="AE4"/>
    </sheetView>
  </sheetViews>
  <sheetFormatPr defaultColWidth="10.73046875" defaultRowHeight="12.75" zeroHeight="false" outlineLevelRow="0" outlineLevelCol="0"/>
  <cols>
    <col collapsed="false" customWidth="true" hidden="false" outlineLevel="0" max="1" min="1" style="120" width="37.3"/>
    <col collapsed="false" customWidth="true" hidden="false" outlineLevel="0" max="2" min="2" style="120" width="26.29"/>
    <col collapsed="false" customWidth="true" hidden="false" outlineLevel="0" max="3" min="3" style="120" width="32.29"/>
    <col collapsed="false" customWidth="true" hidden="false" outlineLevel="0" max="4" min="4" style="120" width="13.86"/>
    <col collapsed="false" customWidth="true" hidden="false" outlineLevel="0" max="5" min="5" style="120" width="15.71"/>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29"/>
    <col collapsed="false" customWidth="true" hidden="false" outlineLevel="0" max="30" min="28" style="0" width="9.13"/>
    <col collapsed="false" customWidth="true" hidden="false" outlineLevel="0" max="32" min="31" style="0" width="12.71"/>
    <col collapsed="false" customWidth="true" hidden="false" outlineLevel="0" max="33" min="33" style="204" width="19.85"/>
    <col collapsed="false" customWidth="true" hidden="false" outlineLevel="0" max="34" min="34" style="204" width="16.57"/>
    <col collapsed="false" customWidth="true" hidden="false" outlineLevel="0" max="35" min="35" style="204" width="15.29"/>
    <col collapsed="false" customWidth="true" hidden="false" outlineLevel="0" max="36" min="36" style="204" width="16.71"/>
    <col collapsed="false" customWidth="true" hidden="false" outlineLevel="0" max="37" min="37" style="204" width="21.86"/>
    <col collapsed="false" customWidth="true" hidden="false" outlineLevel="0" max="38" min="38" style="204" width="17.59"/>
    <col collapsed="false" customWidth="true" hidden="false" outlineLevel="0" max="39" min="39" style="204" width="14.86"/>
    <col collapsed="false" customWidth="true" hidden="false" outlineLevel="0" max="40" min="40" style="204" width="13.86"/>
    <col collapsed="false" customWidth="true" hidden="false" outlineLevel="0" max="41" min="41" style="204" width="26.13"/>
    <col collapsed="false" customWidth="true" hidden="false" outlineLevel="0" max="42" min="42" style="204" width="19.14"/>
    <col collapsed="false" customWidth="true" hidden="false" outlineLevel="0" max="43" min="43" style="204" width="22.43"/>
    <col collapsed="false" customWidth="true" hidden="false" outlineLevel="0" max="44" min="44" style="204" width="19"/>
    <col collapsed="false" customWidth="true" hidden="false" outlineLevel="0" max="45" min="45" style="155" width="20.3"/>
    <col collapsed="false" customWidth="true" hidden="false" outlineLevel="0" max="47" min="46" style="155" width="20.98"/>
    <col collapsed="false" customWidth="true" hidden="false" outlineLevel="0" max="48" min="48" style="155" width="19.85"/>
    <col collapsed="false" customWidth="true" hidden="false" outlineLevel="0" max="49" min="49" style="155" width="25.14"/>
    <col collapsed="false" customWidth="true" hidden="false" outlineLevel="0" max="50" min="50" style="155" width="20.14"/>
    <col collapsed="false" customWidth="true" hidden="false" outlineLevel="0" max="51" min="51" style="155" width="19"/>
    <col collapsed="false" customWidth="true" hidden="false" outlineLevel="0" max="53" min="52" style="155" width="17.86"/>
    <col collapsed="false" customWidth="true" hidden="false" outlineLevel="0" max="54" min="54" style="256" width="59.43"/>
    <col collapsed="false" customWidth="true" hidden="false" outlineLevel="0" max="55" min="55" style="256" width="54.71"/>
    <col collapsed="false" customWidth="false" hidden="false" outlineLevel="0" max="1024" min="56" style="120" width="10.72"/>
  </cols>
  <sheetData>
    <row r="1" s="172" customFormat="true" ht="8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11474</v>
      </c>
      <c r="N1" s="124" t="s">
        <v>11475</v>
      </c>
      <c r="O1" s="124" t="s">
        <v>12266</v>
      </c>
      <c r="P1" s="124" t="s">
        <v>12223</v>
      </c>
      <c r="Q1" s="124" t="s">
        <v>12267</v>
      </c>
      <c r="R1" s="124" t="s">
        <v>12268</v>
      </c>
      <c r="S1" s="124" t="s">
        <v>11491</v>
      </c>
      <c r="T1" s="124" t="s">
        <v>12269</v>
      </c>
      <c r="U1" s="124" t="s">
        <v>11492</v>
      </c>
      <c r="V1" s="124" t="s">
        <v>11496</v>
      </c>
      <c r="W1" s="124" t="s">
        <v>11497</v>
      </c>
      <c r="X1" s="124" t="s">
        <v>11498</v>
      </c>
      <c r="Y1" s="124" t="s">
        <v>11499</v>
      </c>
      <c r="Z1" s="124" t="s">
        <v>11501</v>
      </c>
      <c r="AA1" s="124" t="s">
        <v>11502</v>
      </c>
      <c r="AB1" s="124" t="s">
        <v>12270</v>
      </c>
      <c r="AC1" s="124" t="s">
        <v>11509</v>
      </c>
      <c r="AD1" s="126" t="s">
        <v>11510</v>
      </c>
      <c r="AE1" s="127" t="s">
        <v>11511</v>
      </c>
      <c r="AF1" s="127" t="s">
        <v>11512</v>
      </c>
      <c r="AG1" s="127" t="s">
        <v>11513</v>
      </c>
      <c r="AH1" s="127" t="s">
        <v>11517</v>
      </c>
      <c r="AI1" s="127" t="s">
        <v>11518</v>
      </c>
      <c r="AJ1" s="127" t="s">
        <v>11519</v>
      </c>
      <c r="AK1" s="127"/>
      <c r="AL1" s="127" t="s">
        <v>11832</v>
      </c>
      <c r="AM1" s="127" t="s">
        <v>12271</v>
      </c>
      <c r="AN1" s="127" t="s">
        <v>12272</v>
      </c>
      <c r="AO1" s="184" t="s">
        <v>672</v>
      </c>
      <c r="AP1" s="127" t="s">
        <v>12009</v>
      </c>
      <c r="AQ1" s="127" t="s">
        <v>11835</v>
      </c>
      <c r="AR1" s="127" t="s">
        <v>12273</v>
      </c>
      <c r="AS1" s="127"/>
      <c r="AT1" s="127" t="s">
        <v>11523</v>
      </c>
      <c r="AU1" s="127" t="s">
        <v>11523</v>
      </c>
      <c r="AV1" s="127" t="s">
        <v>11524</v>
      </c>
      <c r="AW1" s="127" t="s">
        <v>11525</v>
      </c>
      <c r="AX1" s="128" t="s">
        <v>11526</v>
      </c>
      <c r="AY1" s="129" t="s">
        <v>11527</v>
      </c>
      <c r="AZ1" s="129" t="s">
        <v>11528</v>
      </c>
      <c r="BA1" s="129"/>
      <c r="BB1" s="173"/>
      <c r="BC1" s="173"/>
    </row>
    <row r="2" s="175" customFormat="true" ht="71.25" hidden="false" customHeight="true" outlineLevel="0" collapsed="false">
      <c r="A2" s="130" t="s">
        <v>12274</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11547</v>
      </c>
      <c r="N2" s="130" t="s">
        <v>11548</v>
      </c>
      <c r="O2" s="130" t="s">
        <v>12275</v>
      </c>
      <c r="P2" s="130" t="s">
        <v>12235</v>
      </c>
      <c r="Q2" s="130" t="s">
        <v>12276</v>
      </c>
      <c r="R2" s="130" t="s">
        <v>12277</v>
      </c>
      <c r="S2" s="130" t="s">
        <v>11564</v>
      </c>
      <c r="T2" s="130" t="s">
        <v>12278</v>
      </c>
      <c r="U2" s="130" t="s">
        <v>11565</v>
      </c>
      <c r="V2" s="130" t="s">
        <v>11569</v>
      </c>
      <c r="W2" s="130" t="s">
        <v>11570</v>
      </c>
      <c r="X2" s="130" t="s">
        <v>11571</v>
      </c>
      <c r="Y2" s="130" t="s">
        <v>11572</v>
      </c>
      <c r="Z2" s="130" t="s">
        <v>11574</v>
      </c>
      <c r="AA2" s="130" t="s">
        <v>11575</v>
      </c>
      <c r="AB2" s="130" t="s">
        <v>12279</v>
      </c>
      <c r="AC2" s="130" t="s">
        <v>11582</v>
      </c>
      <c r="AD2" s="132"/>
      <c r="AE2" s="127"/>
      <c r="AF2" s="127"/>
      <c r="AG2" s="135"/>
      <c r="AH2" s="135"/>
      <c r="AI2" s="135"/>
      <c r="AJ2" s="135"/>
      <c r="AK2" s="135"/>
      <c r="AL2" s="135"/>
      <c r="AM2" s="257" t="s">
        <v>12280</v>
      </c>
      <c r="AN2" s="135"/>
      <c r="AP2" s="135"/>
      <c r="AQ2" s="135"/>
      <c r="AR2" s="135"/>
      <c r="AS2" s="135"/>
      <c r="AT2" s="135"/>
      <c r="AU2" s="135"/>
      <c r="AV2" s="135"/>
      <c r="AW2" s="135"/>
      <c r="AX2" s="129"/>
      <c r="AY2" s="129"/>
      <c r="AZ2" s="129"/>
      <c r="BA2" s="129"/>
    </row>
    <row r="3" s="172" customFormat="true" ht="41.25" hidden="false" customHeight="true" outlineLevel="0" collapsed="false">
      <c r="A3" s="137" t="n">
        <v>43500</v>
      </c>
      <c r="B3" s="137" t="s">
        <v>12281</v>
      </c>
      <c r="C3" s="137" t="s">
        <v>12282</v>
      </c>
      <c r="D3" s="137" t="s">
        <v>12283</v>
      </c>
      <c r="E3" s="137" t="s">
        <v>12284</v>
      </c>
      <c r="F3" s="137" t="s">
        <v>12285</v>
      </c>
      <c r="G3" s="137" t="n">
        <v>112800</v>
      </c>
      <c r="H3" s="137" t="n">
        <v>112900</v>
      </c>
      <c r="I3" s="137" t="s">
        <v>12286</v>
      </c>
      <c r="J3" s="137" t="s">
        <v>12287</v>
      </c>
      <c r="K3" s="137" t="s">
        <v>12288</v>
      </c>
      <c r="L3" s="137" t="s">
        <v>12289</v>
      </c>
      <c r="M3" s="137" t="s">
        <v>12290</v>
      </c>
      <c r="N3" s="137" t="s">
        <v>12291</v>
      </c>
      <c r="O3" s="137" t="s">
        <v>12292</v>
      </c>
      <c r="P3" s="137" t="s">
        <v>12293</v>
      </c>
      <c r="Q3" s="137" t="s">
        <v>12294</v>
      </c>
      <c r="R3" s="137" t="s">
        <v>12295</v>
      </c>
      <c r="S3" s="137" t="s">
        <v>12296</v>
      </c>
      <c r="T3" s="137" t="s">
        <v>12297</v>
      </c>
      <c r="U3" s="137" t="s">
        <v>12298</v>
      </c>
      <c r="V3" s="137" t="s">
        <v>12299</v>
      </c>
      <c r="W3" s="137" t="s">
        <v>12300</v>
      </c>
      <c r="X3" s="137" t="s">
        <v>12301</v>
      </c>
      <c r="Y3" s="137" t="s">
        <v>12302</v>
      </c>
      <c r="Z3" s="137" t="s">
        <v>12303</v>
      </c>
      <c r="AA3" s="137" t="s">
        <v>12304</v>
      </c>
      <c r="AB3" s="137" t="s">
        <v>12305</v>
      </c>
      <c r="AC3" s="137" t="s">
        <v>12306</v>
      </c>
      <c r="AD3" s="138"/>
      <c r="AE3" s="139"/>
      <c r="AF3" s="139"/>
      <c r="AG3" s="139" t="s">
        <v>11634</v>
      </c>
      <c r="AH3" s="139" t="s">
        <v>11473</v>
      </c>
      <c r="AI3" s="139" t="s">
        <v>11474</v>
      </c>
      <c r="AJ3" s="139" t="s">
        <v>11637</v>
      </c>
      <c r="AK3" s="139" t="s">
        <v>11638</v>
      </c>
      <c r="AL3" s="139" t="s">
        <v>11863</v>
      </c>
      <c r="AM3" s="139" t="s">
        <v>665</v>
      </c>
      <c r="AN3" s="139" t="s">
        <v>12307</v>
      </c>
      <c r="AO3" s="139" t="s">
        <v>12308</v>
      </c>
      <c r="AP3" s="139" t="s">
        <v>12116</v>
      </c>
      <c r="AQ3" s="139" t="s">
        <v>11647</v>
      </c>
      <c r="AR3" s="139" t="s">
        <v>12309</v>
      </c>
      <c r="AS3" s="139" t="s">
        <v>11643</v>
      </c>
      <c r="AT3" s="139" t="s">
        <v>11644</v>
      </c>
      <c r="AU3" s="139" t="s">
        <v>11645</v>
      </c>
      <c r="AV3" s="139" t="s">
        <v>11646</v>
      </c>
      <c r="AW3" s="139" t="s">
        <v>11647</v>
      </c>
      <c r="AX3" s="140" t="s">
        <v>11648</v>
      </c>
      <c r="AY3" s="140" t="s">
        <v>11649</v>
      </c>
      <c r="AZ3" s="140" t="s">
        <v>11650</v>
      </c>
      <c r="BA3" s="141"/>
    </row>
    <row r="4" customFormat="false" ht="12.75" hidden="false" customHeight="false" outlineLevel="0" collapsed="false">
      <c r="D4" s="142"/>
      <c r="E4" s="142"/>
      <c r="AA4" s="146"/>
      <c r="AE4" s="153" t="n">
        <f aca="false">IF(AND(D4&gt;4678396.48217382,D4&lt;4924789.13601513),0,1)</f>
        <v>1</v>
      </c>
      <c r="AF4" s="153" t="n">
        <f aca="false">IF(AND(E4&gt;1554744.35667513,E4&lt;1771650.40247209),0,1)</f>
        <v>1</v>
      </c>
      <c r="AG4" s="155" t="n">
        <f aca="false">+IF(Y4&lt;3,IF(I4="",0,IF(I4&gt;0,0,1)),0)</f>
        <v>0</v>
      </c>
      <c r="AH4" s="204" t="n">
        <f aca="false">IF(Y4&lt;3,IF(OR(L4=9999,L4&lt;=('[2]Input anno'!$A$1)),0,1),0)</f>
        <v>0</v>
      </c>
      <c r="AI4" s="204" t="n">
        <f aca="false">IF(Y4&lt;3,IF(OR(M4=9800,M4=9999,M4&lt;='[2]Input anno'!$A$1),0,1),0)</f>
        <v>0</v>
      </c>
      <c r="AJ4" s="204" t="n">
        <f aca="false">+IF(Y4=3,IF(L4='[2]Input anno'!$A$1,0,1),0)</f>
        <v>0</v>
      </c>
      <c r="AK4" s="155" t="n">
        <f aca="false">+IF(Y4&lt;3,IF(L4&lt;&gt;9999,IF(L4&lt;M4,0,1),0),0)</f>
        <v>1</v>
      </c>
      <c r="AL4" s="204" t="n">
        <f aca="false">+IF(Y4&lt;3,IF(OR(N4=1,N4=2,N4=3,N4=4,N4=5),0,1),0)</f>
        <v>1</v>
      </c>
      <c r="AM4" s="204" t="n">
        <f aca="false">+IF(Y4&lt;3,IF(AND(O4&gt;0,O4&lt;5),0,1),0)</f>
        <v>1</v>
      </c>
      <c r="AN4" s="204" t="n">
        <f aca="false">+IF(Y4&lt;3,IF(AND(P4&gt;0,P4&lt;55),0,1),0)</f>
        <v>1</v>
      </c>
      <c r="AO4" s="204" t="n">
        <f aca="false">+IF(Y4&lt;3,(IF(O4=3,IF(R4&gt;0,0,1),IF(R4&gt;0,1,0))),0)</f>
        <v>0</v>
      </c>
      <c r="AP4" s="204" t="n">
        <f aca="false">+IF(Y4&lt;3,IF(AND(S4&gt;0,S4&lt;5),0,1),0)</f>
        <v>1</v>
      </c>
      <c r="AQ4" s="204" t="n">
        <f aca="false">+IF(Y4&lt;3,IF(L4=9800,IF(Z4="A",0,1),0),0)</f>
        <v>0</v>
      </c>
      <c r="AR4" s="204" t="n">
        <f aca="false">+IF(Y4&lt;3,IF(AND(V4&gt;0,V4&lt;7),0,1),0)</f>
        <v>1</v>
      </c>
      <c r="AS4" s="204" t="n">
        <f aca="false">+IF(Y4&lt;3,IF(AND(W4&lt;&gt;9800,W4&lt;&gt;9999),IF(W4&lt;X4,0,1),0),0)</f>
        <v>1</v>
      </c>
      <c r="AT4" s="204" t="n">
        <f aca="false">+IF(Y4&lt;3,IF(AND(W4&lt;&gt;9800,W4&lt;&gt;9999),IF(W4&lt;='[2]Input anno'!$A$1,0,1),0),0)</f>
        <v>0</v>
      </c>
      <c r="AU4" s="155" t="n">
        <f aca="false">+IF(Y4&lt;3,IF(AND(X4&lt;&gt;9800,X4&lt;&gt;9999),IF(X4&lt;='[2]Input anno'!$A$1,0,1),0),0)</f>
        <v>0</v>
      </c>
      <c r="AV4" s="155" t="n">
        <f aca="false">+IF(Y4&lt;3,IF(L4&lt;&gt;9999,IF(L4&gt;=2014,IF(Z4="A",0,1),0),IF(Z4="X",0,1)),0)</f>
        <v>0</v>
      </c>
      <c r="AW4" s="155" t="n">
        <f aca="false">+IF(Y4&lt;3,IF(M4&lt;9800,IF(M4&gt;=2014,IF(AA4="A",0,1),0),IF(M4=9999,IF(AA4="X",0,1),IF(AA4="A",0,1))),0)</f>
        <v>0</v>
      </c>
      <c r="AX4" s="151" t="n">
        <f aca="false">+IF(Y4&lt;3,IF(AND(M4&lt;&gt;9800,M4&lt;&gt;9999),IF(AND(M4&gt;=2018,N4&lt;4),1,0),0),0)</f>
        <v>0</v>
      </c>
      <c r="AY4" s="151" t="n">
        <f aca="false">+IF(Y4&lt;3,IF(L4=9999,0,IF(L4&gt;=2014,IF(AND(M4&gt;L4,N4&gt;=4),0,1),0)),0)</f>
        <v>0</v>
      </c>
      <c r="AZ4" s="151" t="n">
        <f aca="false">+IF(Y4&lt;3,IF(L4=9999,0,IF(L4&gt;=2015,IF(COUNTBLANK(B4:AC4)=0,0,1),0)),0)</f>
        <v>0</v>
      </c>
      <c r="BA4" s="151"/>
      <c r="BB4" s="152" t="s">
        <v>11511</v>
      </c>
      <c r="BC4" s="152" t="str">
        <f aca="false">IF(SUM(AE:AE)=0,"OK","errore su coordinata Nord")</f>
        <v>errore su coordinata Nord</v>
      </c>
    </row>
    <row r="5" customFormat="false" ht="12.75" hidden="false" customHeight="false" outlineLevel="0" collapsed="false">
      <c r="D5" s="142"/>
      <c r="E5" s="142"/>
      <c r="AA5" s="146"/>
      <c r="AE5" s="180"/>
      <c r="AF5" s="180"/>
      <c r="AG5" s="155"/>
      <c r="AK5" s="155"/>
      <c r="AS5" s="204"/>
      <c r="AT5" s="204"/>
      <c r="AX5" s="151"/>
      <c r="AY5" s="151"/>
      <c r="AZ5" s="151"/>
      <c r="BA5" s="151"/>
      <c r="BB5" s="152" t="s">
        <v>11512</v>
      </c>
      <c r="BC5" s="152" t="str">
        <f aca="false">IF(SUM(AF:AF)=0,"OK","errore su coordinata Est")</f>
        <v>errore su coordinata Est</v>
      </c>
    </row>
    <row r="6" customFormat="false" ht="12.75" hidden="false" customHeight="false" outlineLevel="0" collapsed="false">
      <c r="D6" s="142"/>
      <c r="E6" s="142"/>
      <c r="AA6" s="146"/>
      <c r="AE6" s="180"/>
      <c r="AF6" s="180"/>
      <c r="AG6" s="155"/>
      <c r="AK6" s="155"/>
      <c r="AS6" s="204"/>
      <c r="AT6" s="204"/>
      <c r="AX6" s="151"/>
      <c r="AY6" s="151"/>
      <c r="AZ6" s="151"/>
      <c r="BA6" s="151"/>
      <c r="BB6" s="152" t="s">
        <v>11651</v>
      </c>
      <c r="BC6" s="152" t="str">
        <f aca="false">IF(SUM(AG:AG)=0,"OK","errore su QUOTA")</f>
        <v>OK</v>
      </c>
    </row>
    <row r="7" customFormat="false" ht="12.75" hidden="false" customHeight="false" outlineLevel="0" collapsed="false">
      <c r="D7" s="142"/>
      <c r="E7" s="142"/>
      <c r="AA7" s="146"/>
      <c r="AE7" s="180"/>
      <c r="AF7" s="180"/>
      <c r="AG7" s="155"/>
      <c r="AK7" s="155"/>
      <c r="AS7" s="204"/>
      <c r="AT7" s="204"/>
      <c r="AX7" s="151"/>
      <c r="AY7" s="151"/>
      <c r="AZ7" s="151"/>
      <c r="BA7" s="151"/>
      <c r="BB7" s="152" t="s">
        <v>11473</v>
      </c>
      <c r="BC7" s="152" t="str">
        <f aca="false">IF(SUM(AH:AH)=0,"OK","errore su anno costruzione")</f>
        <v>OK</v>
      </c>
    </row>
    <row r="8" customFormat="false" ht="12.75" hidden="false" customHeight="false" outlineLevel="0" collapsed="false">
      <c r="D8" s="142"/>
      <c r="E8" s="142"/>
      <c r="AA8" s="146"/>
      <c r="AE8" s="180"/>
      <c r="AF8" s="180"/>
      <c r="AG8" s="155"/>
      <c r="AK8" s="155"/>
      <c r="AS8" s="204"/>
      <c r="AT8" s="204"/>
      <c r="AX8" s="151"/>
      <c r="AY8" s="151"/>
      <c r="AZ8" s="151"/>
      <c r="BA8" s="151"/>
      <c r="BB8" s="152" t="s">
        <v>11474</v>
      </c>
      <c r="BC8" s="152" t="str">
        <f aca="false">IF(SUM(AI:AI)=0,"OK","errore su anno ristrutturazione")</f>
        <v>OK</v>
      </c>
    </row>
    <row r="9" customFormat="false" ht="12.75" hidden="false" customHeight="false" outlineLevel="0" collapsed="false">
      <c r="D9" s="142"/>
      <c r="E9" s="142"/>
      <c r="AA9" s="146"/>
      <c r="AE9" s="180"/>
      <c r="AF9" s="180"/>
      <c r="AG9" s="155"/>
      <c r="AK9" s="155"/>
      <c r="AS9" s="204"/>
      <c r="AT9" s="204"/>
      <c r="AX9" s="151"/>
      <c r="AY9" s="151"/>
      <c r="AZ9" s="151"/>
      <c r="BA9" s="151"/>
      <c r="BB9" s="152" t="s">
        <v>11637</v>
      </c>
      <c r="BC9" s="152" t="str">
        <f aca="false">IF(SUM(AJ:AJ)=0,"OK","errore congruenza su anno costruzione pari a 3")</f>
        <v>OK</v>
      </c>
    </row>
    <row r="10" customFormat="false" ht="12.75" hidden="false" customHeight="false" outlineLevel="0" collapsed="false">
      <c r="D10" s="142"/>
      <c r="E10" s="142"/>
      <c r="AA10" s="146"/>
      <c r="AE10" s="180"/>
      <c r="AF10" s="180"/>
      <c r="AG10" s="155"/>
      <c r="AK10" s="155"/>
      <c r="AS10" s="204"/>
      <c r="AT10" s="204"/>
      <c r="AX10" s="151"/>
      <c r="AY10" s="151"/>
      <c r="AZ10" s="151"/>
      <c r="BA10" s="151"/>
      <c r="BB10" s="152" t="s">
        <v>11654</v>
      </c>
      <c r="BC10" s="152" t="str">
        <f aca="false">IF(SUM(AK:AK)=0,"OK","anno costruzione non congruente con anno ristrutturazione")</f>
        <v>anno costruzione non congruente con anno ristrutturazione</v>
      </c>
    </row>
    <row r="11" customFormat="false" ht="12.75" hidden="false" customHeight="false" outlineLevel="0" collapsed="false">
      <c r="D11" s="142"/>
      <c r="E11" s="142"/>
      <c r="AA11" s="146"/>
      <c r="AE11" s="180"/>
      <c r="AF11" s="180"/>
      <c r="AG11" s="155"/>
      <c r="AK11" s="155"/>
      <c r="AS11" s="204"/>
      <c r="AT11" s="204"/>
      <c r="AX11" s="151"/>
      <c r="AY11" s="151"/>
      <c r="AZ11" s="151"/>
      <c r="BA11" s="151"/>
      <c r="BB11" s="159" t="s">
        <v>11863</v>
      </c>
      <c r="BC11" s="152" t="str">
        <f aca="false">IF(SUM(AL:AL)=0,"OK","stato di conservazione non congruente con codifiche ammesse")</f>
        <v>stato di conservazione non congruente con codifiche ammesse</v>
      </c>
    </row>
    <row r="12" customFormat="false" ht="12.75" hidden="false" customHeight="false" outlineLevel="0" collapsed="false">
      <c r="D12" s="142"/>
      <c r="E12" s="142"/>
      <c r="AA12" s="146"/>
      <c r="AE12" s="180"/>
      <c r="AF12" s="180"/>
      <c r="AG12" s="155"/>
      <c r="AK12" s="155"/>
      <c r="AS12" s="204"/>
      <c r="AT12" s="204"/>
      <c r="AX12" s="151"/>
      <c r="AY12" s="151"/>
      <c r="AZ12" s="151"/>
      <c r="BA12" s="151"/>
      <c r="BB12" s="159" t="s">
        <v>665</v>
      </c>
      <c r="BC12" s="152" t="str">
        <f aca="false">IF(SUM(AM:AM)=0,"OK","tipo di serbatoio non congruente con codifiche ammesse")</f>
        <v>tipo di serbatoio non congruente con codifiche ammesse</v>
      </c>
    </row>
    <row r="13" customFormat="false" ht="12.75" hidden="false" customHeight="false" outlineLevel="0" collapsed="false">
      <c r="D13" s="142"/>
      <c r="E13" s="142"/>
      <c r="AA13" s="146"/>
      <c r="AE13" s="180"/>
      <c r="AF13" s="180"/>
      <c r="AG13" s="155"/>
      <c r="AK13" s="155"/>
      <c r="AS13" s="204"/>
      <c r="AT13" s="204"/>
      <c r="AX13" s="151"/>
      <c r="AY13" s="151"/>
      <c r="AZ13" s="151"/>
      <c r="BA13" s="151"/>
      <c r="BB13" s="159" t="s">
        <v>12307</v>
      </c>
      <c r="BC13" s="152" t="str">
        <f aca="false">IF(SUM(AN:AN)=0,"OK","tipo di materiale non congruente con codifiche ammesse")</f>
        <v>tipo di materiale non congruente con codifiche ammesse</v>
      </c>
    </row>
    <row r="14" customFormat="false" ht="12.75" hidden="false" customHeight="false" outlineLevel="0" collapsed="false">
      <c r="D14" s="142"/>
      <c r="E14" s="142"/>
      <c r="AA14" s="146"/>
      <c r="AE14" s="180"/>
      <c r="AF14" s="180"/>
      <c r="AG14" s="155"/>
      <c r="AK14" s="155"/>
      <c r="AS14" s="204"/>
      <c r="AT14" s="204"/>
      <c r="AX14" s="151"/>
      <c r="AY14" s="151"/>
      <c r="AZ14" s="151"/>
      <c r="BA14" s="151"/>
      <c r="BB14" s="159" t="s">
        <v>12308</v>
      </c>
      <c r="BC14" s="152" t="str">
        <f aca="false">IF(SUM(AO:AO)=0,"OK","quota serbatoio non congruente con tipologia serbatoio")</f>
        <v>OK</v>
      </c>
    </row>
    <row r="15" customFormat="false" ht="12.75" hidden="false" customHeight="false" outlineLevel="0" collapsed="false">
      <c r="D15" s="142"/>
      <c r="E15" s="142"/>
      <c r="AA15" s="146"/>
      <c r="AE15" s="180"/>
      <c r="AF15" s="180"/>
      <c r="AG15" s="155"/>
      <c r="AK15" s="155"/>
      <c r="AS15" s="204"/>
      <c r="AT15" s="204"/>
      <c r="AX15" s="151"/>
      <c r="AY15" s="151"/>
      <c r="AZ15" s="151"/>
      <c r="BA15" s="151"/>
      <c r="BB15" s="159" t="s">
        <v>12116</v>
      </c>
      <c r="BC15" s="152" t="str">
        <f aca="false">IF(SUM(AP:AP)=0,"OK","tipo telecontrollo non congruente con codifica ammessa")</f>
        <v>tipo telecontrollo non congruente con codifica ammessa</v>
      </c>
    </row>
    <row r="16" customFormat="false" ht="12.75" hidden="false" customHeight="false" outlineLevel="0" collapsed="false">
      <c r="D16" s="142"/>
      <c r="E16" s="142"/>
      <c r="AA16" s="146"/>
      <c r="AE16" s="180"/>
      <c r="AF16" s="180"/>
      <c r="AG16" s="155"/>
      <c r="AK16" s="155"/>
      <c r="AS16" s="204"/>
      <c r="AT16" s="204"/>
      <c r="AX16" s="151"/>
      <c r="AY16" s="151"/>
      <c r="AZ16" s="151"/>
      <c r="BA16" s="151"/>
      <c r="BB16" s="159" t="s">
        <v>11647</v>
      </c>
      <c r="BC16" s="152" t="str">
        <f aca="false">IF(SUM(AQ:AQ)=0,"OK","indice di confidenza non congruente con anno di ristrutturazione")</f>
        <v>OK</v>
      </c>
    </row>
    <row r="17" customFormat="false" ht="12.75" hidden="false" customHeight="false" outlineLevel="0" collapsed="false">
      <c r="D17" s="142"/>
      <c r="E17" s="142"/>
      <c r="AA17" s="146"/>
      <c r="AE17" s="180"/>
      <c r="AF17" s="180"/>
      <c r="AG17" s="155"/>
      <c r="AK17" s="155"/>
      <c r="AS17" s="204"/>
      <c r="AT17" s="204"/>
      <c r="AX17" s="151"/>
      <c r="AY17" s="151"/>
      <c r="AZ17" s="151"/>
      <c r="BA17" s="151"/>
      <c r="BB17" s="159" t="s">
        <v>12309</v>
      </c>
      <c r="BC17" s="152" t="str">
        <f aca="false">IF(SUM(AR:AR)=0,"OK","tipo clorazione non congruente con codifica ammessa")</f>
        <v>tipo clorazione non congruente con codifica ammessa</v>
      </c>
    </row>
    <row r="18" customFormat="false" ht="25.5" hidden="false" customHeight="false" outlineLevel="0" collapsed="false">
      <c r="D18" s="142"/>
      <c r="E18" s="142"/>
      <c r="AA18" s="146"/>
      <c r="AE18" s="180"/>
      <c r="AF18" s="180"/>
      <c r="AG18" s="155"/>
      <c r="AK18" s="155"/>
      <c r="AS18" s="204"/>
      <c r="AT18" s="204"/>
      <c r="AX18" s="151"/>
      <c r="AY18" s="151"/>
      <c r="AZ18" s="151"/>
      <c r="BA18" s="151"/>
      <c r="BB18" s="159" t="s">
        <v>11643</v>
      </c>
      <c r="BC18" s="152" t="str">
        <f aca="false">IF(SUM(AS:AS)=0,"OK","anno installaz cloratore non congruente con anno di ristrutt cloratore")</f>
        <v>anno installaz cloratore non congruente con anno di ristrutt cloratore</v>
      </c>
    </row>
    <row r="19" customFormat="false" ht="12.75" hidden="false" customHeight="false" outlineLevel="0" collapsed="false">
      <c r="D19" s="142"/>
      <c r="E19" s="142"/>
      <c r="AA19" s="146"/>
      <c r="AE19" s="180"/>
      <c r="AF19" s="180"/>
      <c r="AG19" s="155"/>
      <c r="AK19" s="155"/>
      <c r="AS19" s="204"/>
      <c r="AT19" s="204"/>
      <c r="AX19" s="151"/>
      <c r="AY19" s="151"/>
      <c r="AZ19" s="151"/>
      <c r="BA19" s="151"/>
      <c r="BB19" s="159" t="s">
        <v>11644</v>
      </c>
      <c r="BC19" s="152" t="str">
        <f aca="false">IF(SUM(AT:AT)=0,"OK","anno installaz cloratore non corretto")</f>
        <v>OK</v>
      </c>
    </row>
    <row r="20" customFormat="false" ht="12.75" hidden="false" customHeight="false" outlineLevel="0" collapsed="false">
      <c r="D20" s="142"/>
      <c r="E20" s="142"/>
      <c r="AA20" s="146"/>
      <c r="AE20" s="180"/>
      <c r="AF20" s="180"/>
      <c r="AG20" s="155"/>
      <c r="AK20" s="155"/>
      <c r="AS20" s="204"/>
      <c r="AT20" s="204"/>
      <c r="AX20" s="151"/>
      <c r="AY20" s="151"/>
      <c r="AZ20" s="151"/>
      <c r="BA20" s="151"/>
      <c r="BB20" s="159" t="s">
        <v>11645</v>
      </c>
      <c r="BC20" s="152" t="str">
        <f aca="false">IF(SUM(AU:AU)=0,"OK","anno ristruttur cloratore non corretto")</f>
        <v>OK</v>
      </c>
    </row>
    <row r="21" customFormat="false" ht="12.75" hidden="false" customHeight="false" outlineLevel="0" collapsed="false">
      <c r="D21" s="142"/>
      <c r="E21" s="142"/>
      <c r="AA21" s="146"/>
      <c r="AE21" s="180"/>
      <c r="AF21" s="180"/>
      <c r="AG21" s="155"/>
      <c r="AK21" s="155"/>
      <c r="AS21" s="204"/>
      <c r="AT21" s="204"/>
      <c r="AX21" s="151"/>
      <c r="AY21" s="151"/>
      <c r="AZ21" s="151"/>
      <c r="BA21" s="151"/>
      <c r="BB21" s="159" t="s">
        <v>12310</v>
      </c>
      <c r="BC21" s="152" t="str">
        <f aca="false">IF(SUM(AV:AV)=0,"OK","indice di confidenza non congruente con anno di costruzione")</f>
        <v>OK</v>
      </c>
    </row>
    <row r="22" customFormat="false" ht="12.75" hidden="false" customHeight="false" outlineLevel="0" collapsed="false">
      <c r="D22" s="142"/>
      <c r="E22" s="142"/>
      <c r="AA22" s="146"/>
      <c r="AE22" s="180"/>
      <c r="AF22" s="180"/>
      <c r="AG22" s="155"/>
      <c r="AK22" s="155"/>
      <c r="AS22" s="204"/>
      <c r="AT22" s="204"/>
      <c r="AX22" s="151"/>
      <c r="AY22" s="151"/>
      <c r="AZ22" s="151"/>
      <c r="BA22" s="151"/>
      <c r="BB22" s="159" t="s">
        <v>11647</v>
      </c>
      <c r="BC22" s="152" t="str">
        <f aca="false">IF(SUM(AW:AW)=0,"OK","indice di confidenza non congruente con anno di ristrutturazione")</f>
        <v>OK</v>
      </c>
    </row>
    <row r="23" customFormat="false" ht="12.75" hidden="false" customHeight="false" outlineLevel="0" collapsed="false">
      <c r="D23" s="142"/>
      <c r="E23" s="142"/>
      <c r="AA23" s="146"/>
      <c r="AE23" s="180"/>
      <c r="AF23" s="180"/>
      <c r="AG23" s="155"/>
      <c r="AK23" s="155"/>
      <c r="AS23" s="204"/>
      <c r="AT23" s="204"/>
      <c r="AX23" s="151"/>
      <c r="AY23" s="151"/>
      <c r="AZ23" s="151"/>
      <c r="BA23" s="151"/>
      <c r="BB23" s="161" t="s">
        <v>11655</v>
      </c>
      <c r="BC23" s="161" t="str">
        <f aca="false">IF(SUM(AX:AX)=0,"OK","conservazione non congruente con anno di ristrutturazione &gt;=2018")</f>
        <v>OK</v>
      </c>
    </row>
    <row r="24" customFormat="false" ht="12.75" hidden="false" customHeight="false" outlineLevel="0" collapsed="false">
      <c r="D24" s="142"/>
      <c r="E24" s="142"/>
      <c r="AA24" s="146"/>
      <c r="AE24" s="180"/>
      <c r="AF24" s="180"/>
      <c r="AG24" s="155"/>
      <c r="AK24" s="155"/>
      <c r="AS24" s="204"/>
      <c r="AT24" s="204"/>
      <c r="AX24" s="151"/>
      <c r="AY24" s="151"/>
      <c r="AZ24" s="151"/>
      <c r="BA24" s="151"/>
      <c r="BB24" s="162" t="s">
        <v>11649</v>
      </c>
      <c r="BC24" s="161" t="str">
        <f aca="false">IF(SUM(AY:AY)=0,"OK","Anno ristrutt. e/o stato di conservazione non congruenti con anno di costruzione &gt;=2014")</f>
        <v>OK</v>
      </c>
    </row>
    <row r="25" customFormat="false" ht="12.75" hidden="false" customHeight="false" outlineLevel="0" collapsed="false">
      <c r="D25" s="142"/>
      <c r="E25" s="142"/>
      <c r="AA25" s="146"/>
      <c r="AE25" s="180"/>
      <c r="AF25" s="180"/>
      <c r="AG25" s="155"/>
      <c r="AK25" s="155"/>
      <c r="AS25" s="204"/>
      <c r="AT25" s="204"/>
      <c r="AX25" s="151"/>
      <c r="AY25" s="151"/>
      <c r="AZ25" s="151"/>
      <c r="BA25" s="151"/>
      <c r="BB25" s="162" t="s">
        <v>11650</v>
      </c>
      <c r="BC25" s="161" t="str">
        <f aca="false">IF(SUM(AZ:AZ)=0,"OK","Errore: celle vuote in corrispondenza di opera costruita in anno &gt;=2015")</f>
        <v>OK</v>
      </c>
    </row>
    <row r="26" customFormat="false" ht="12.75" hidden="false" customHeight="false" outlineLevel="0" collapsed="false">
      <c r="D26" s="142"/>
      <c r="E26" s="142"/>
      <c r="AA26" s="146"/>
      <c r="AE26" s="180"/>
      <c r="AF26" s="180"/>
      <c r="AG26" s="155"/>
      <c r="AK26" s="155"/>
      <c r="AS26" s="204"/>
      <c r="AT26" s="204"/>
      <c r="AX26" s="151"/>
      <c r="AY26" s="151"/>
      <c r="AZ26" s="151"/>
      <c r="BA26" s="151"/>
    </row>
    <row r="27" customFormat="false" ht="12.75" hidden="false" customHeight="false" outlineLevel="0" collapsed="false">
      <c r="D27" s="142"/>
      <c r="E27" s="142"/>
      <c r="AA27" s="146"/>
      <c r="AE27" s="180"/>
      <c r="AF27" s="180"/>
      <c r="AG27" s="155"/>
      <c r="AK27" s="155"/>
      <c r="AS27" s="204"/>
      <c r="AT27" s="204"/>
      <c r="AX27" s="151"/>
      <c r="AY27" s="151"/>
      <c r="AZ27" s="151"/>
      <c r="BA27" s="151"/>
    </row>
    <row r="28" customFormat="false" ht="12.75" hidden="false" customHeight="false" outlineLevel="0" collapsed="false">
      <c r="D28" s="142"/>
      <c r="E28" s="142"/>
      <c r="AA28" s="146"/>
      <c r="AE28" s="180"/>
      <c r="AF28" s="180"/>
      <c r="AG28" s="155"/>
      <c r="AK28" s="155"/>
      <c r="AS28" s="204"/>
      <c r="AT28" s="204"/>
      <c r="AX28" s="151"/>
      <c r="AY28" s="151"/>
      <c r="AZ28" s="151"/>
      <c r="BA28" s="151"/>
    </row>
    <row r="29" customFormat="false" ht="12.75" hidden="false" customHeight="false" outlineLevel="0" collapsed="false">
      <c r="D29" s="142"/>
      <c r="E29" s="142"/>
      <c r="AA29" s="146"/>
      <c r="AE29" s="180"/>
      <c r="AF29" s="180"/>
      <c r="AG29" s="155"/>
      <c r="AK29" s="155"/>
      <c r="AS29" s="204"/>
      <c r="AT29" s="204"/>
      <c r="AX29" s="151"/>
      <c r="AY29" s="151"/>
      <c r="AZ29" s="151"/>
      <c r="BA29" s="151"/>
    </row>
    <row r="30" customFormat="false" ht="12.75" hidden="false" customHeight="false" outlineLevel="0" collapsed="false">
      <c r="D30" s="142"/>
      <c r="E30" s="142"/>
      <c r="AA30" s="146"/>
      <c r="AE30" s="180"/>
      <c r="AF30" s="180"/>
      <c r="AG30" s="155"/>
      <c r="AK30" s="155"/>
      <c r="AS30" s="204"/>
      <c r="AT30" s="204"/>
      <c r="AX30" s="151"/>
      <c r="AY30" s="151"/>
      <c r="AZ30" s="151"/>
      <c r="BA30" s="151"/>
    </row>
    <row r="31" customFormat="false" ht="12.75" hidden="false" customHeight="false" outlineLevel="0" collapsed="false">
      <c r="D31" s="142"/>
      <c r="E31" s="142"/>
      <c r="AA31" s="146"/>
      <c r="AE31" s="180"/>
      <c r="AF31" s="180"/>
      <c r="AG31" s="155"/>
      <c r="AK31" s="155"/>
      <c r="AS31" s="204"/>
      <c r="AT31" s="204"/>
      <c r="AX31" s="151"/>
      <c r="AY31" s="151"/>
      <c r="AZ31" s="151"/>
      <c r="BA31" s="151"/>
    </row>
    <row r="32" customFormat="false" ht="12.75" hidden="false" customHeight="false" outlineLevel="0" collapsed="false">
      <c r="D32" s="142"/>
      <c r="E32" s="142"/>
      <c r="AA32" s="146"/>
      <c r="AE32" s="180"/>
      <c r="AF32" s="180"/>
      <c r="AG32" s="155"/>
      <c r="AK32" s="155"/>
      <c r="AS32" s="204"/>
      <c r="AT32" s="204"/>
      <c r="AX32" s="151"/>
      <c r="AY32" s="151"/>
      <c r="AZ32" s="151"/>
      <c r="BA32" s="151"/>
    </row>
    <row r="33" customFormat="false" ht="12.75" hidden="false" customHeight="false" outlineLevel="0" collapsed="false">
      <c r="D33" s="142"/>
      <c r="E33" s="142"/>
      <c r="AA33" s="146"/>
      <c r="AE33" s="180"/>
      <c r="AF33" s="180"/>
      <c r="AG33" s="155"/>
      <c r="AK33" s="155"/>
      <c r="AS33" s="204"/>
      <c r="AT33" s="204"/>
      <c r="AX33" s="151"/>
      <c r="AY33" s="151"/>
      <c r="AZ33" s="151"/>
      <c r="BA33" s="151"/>
    </row>
    <row r="34" customFormat="false" ht="12.75" hidden="false" customHeight="false" outlineLevel="0" collapsed="false">
      <c r="D34" s="142"/>
      <c r="E34" s="142"/>
      <c r="AA34" s="146"/>
      <c r="AE34" s="180"/>
      <c r="AF34" s="180"/>
      <c r="AG34" s="155"/>
      <c r="AK34" s="155"/>
      <c r="AS34" s="204"/>
      <c r="AT34" s="204"/>
      <c r="AX34" s="151"/>
      <c r="AY34" s="151"/>
      <c r="AZ34" s="151"/>
      <c r="BA34" s="151"/>
    </row>
    <row r="35" customFormat="false" ht="12.75" hidden="false" customHeight="false" outlineLevel="0" collapsed="false">
      <c r="D35" s="142"/>
      <c r="E35" s="142"/>
      <c r="AA35" s="146"/>
      <c r="AE35" s="180"/>
      <c r="AF35" s="180"/>
      <c r="AG35" s="155"/>
      <c r="AK35" s="155"/>
      <c r="AS35" s="204"/>
      <c r="AT35" s="204"/>
      <c r="AX35" s="151"/>
      <c r="AY35" s="151"/>
      <c r="AZ35" s="151"/>
      <c r="BA35" s="151"/>
    </row>
    <row r="36" customFormat="false" ht="12.75" hidden="false" customHeight="false" outlineLevel="0" collapsed="false">
      <c r="D36" s="142"/>
      <c r="E36" s="142"/>
      <c r="AA36" s="146"/>
      <c r="AE36" s="180"/>
      <c r="AF36" s="180"/>
      <c r="AG36" s="155"/>
      <c r="AK36" s="155"/>
      <c r="AS36" s="204"/>
      <c r="AT36" s="204"/>
      <c r="AX36" s="151"/>
      <c r="AY36" s="151"/>
      <c r="AZ36" s="151"/>
      <c r="BA36" s="151"/>
    </row>
    <row r="37" customFormat="false" ht="12.75" hidden="false" customHeight="false" outlineLevel="0" collapsed="false">
      <c r="D37" s="142"/>
      <c r="E37" s="142"/>
      <c r="AA37" s="146"/>
      <c r="AE37" s="180"/>
      <c r="AF37" s="180"/>
      <c r="AG37" s="155"/>
      <c r="AK37" s="155"/>
      <c r="AS37" s="204"/>
      <c r="AT37" s="204"/>
      <c r="AX37" s="151"/>
      <c r="AY37" s="151"/>
      <c r="AZ37" s="151"/>
      <c r="BA37" s="151"/>
    </row>
    <row r="38" customFormat="false" ht="12.75" hidden="false" customHeight="false" outlineLevel="0" collapsed="false">
      <c r="D38" s="142"/>
      <c r="E38" s="142"/>
      <c r="AA38" s="146"/>
      <c r="AE38" s="180"/>
      <c r="AF38" s="180"/>
      <c r="AG38" s="155"/>
      <c r="AK38" s="155"/>
      <c r="AS38" s="204"/>
      <c r="AT38" s="204"/>
      <c r="AX38" s="151"/>
      <c r="AY38" s="151"/>
      <c r="AZ38" s="151"/>
      <c r="BA38" s="151"/>
    </row>
    <row r="39" customFormat="false" ht="12.75" hidden="false" customHeight="false" outlineLevel="0" collapsed="false">
      <c r="D39" s="142"/>
      <c r="E39" s="142"/>
      <c r="AA39" s="146"/>
      <c r="AE39" s="180"/>
      <c r="AF39" s="180"/>
      <c r="AG39" s="155"/>
      <c r="AK39" s="155"/>
      <c r="AS39" s="204"/>
      <c r="AT39" s="204"/>
      <c r="AX39" s="151"/>
      <c r="AY39" s="151"/>
      <c r="AZ39" s="151"/>
      <c r="BA39" s="151"/>
    </row>
    <row r="40" customFormat="false" ht="12.75" hidden="false" customHeight="false" outlineLevel="0" collapsed="false">
      <c r="D40" s="142"/>
      <c r="E40" s="142"/>
      <c r="AA40" s="146"/>
      <c r="AE40" s="180"/>
      <c r="AF40" s="180"/>
      <c r="AG40" s="155"/>
      <c r="AK40" s="155"/>
      <c r="AS40" s="204"/>
      <c r="AT40" s="204"/>
      <c r="AX40" s="151"/>
      <c r="AY40" s="151"/>
      <c r="AZ40" s="151"/>
      <c r="BA40" s="151"/>
    </row>
    <row r="41" customFormat="false" ht="12.75" hidden="false" customHeight="false" outlineLevel="0" collapsed="false">
      <c r="D41" s="142"/>
      <c r="E41" s="142"/>
      <c r="AA41" s="146"/>
      <c r="AE41" s="180"/>
      <c r="AF41" s="180"/>
      <c r="AG41" s="155"/>
      <c r="AK41" s="155"/>
      <c r="AS41" s="204"/>
      <c r="AT41" s="204"/>
      <c r="AX41" s="151"/>
      <c r="AY41" s="151"/>
      <c r="AZ41" s="151"/>
      <c r="BA41" s="151"/>
    </row>
    <row r="42" customFormat="false" ht="12.75" hidden="false" customHeight="false" outlineLevel="0" collapsed="false">
      <c r="D42" s="142"/>
      <c r="E42" s="142"/>
      <c r="AA42" s="146"/>
      <c r="AE42" s="180"/>
      <c r="AF42" s="180"/>
      <c r="AG42" s="155"/>
      <c r="AK42" s="155"/>
      <c r="AS42" s="204"/>
      <c r="AT42" s="204"/>
      <c r="AX42" s="151"/>
      <c r="AY42" s="151"/>
      <c r="AZ42" s="151"/>
      <c r="BA42" s="151"/>
    </row>
    <row r="43" customFormat="false" ht="12.75" hidden="false" customHeight="false" outlineLevel="0" collapsed="false">
      <c r="D43" s="142"/>
      <c r="E43" s="142"/>
      <c r="AA43" s="146"/>
      <c r="AE43" s="180"/>
      <c r="AF43" s="180"/>
      <c r="AG43" s="155"/>
      <c r="AK43" s="155"/>
      <c r="AS43" s="204"/>
      <c r="AT43" s="204"/>
      <c r="AX43" s="151"/>
      <c r="AY43" s="151"/>
      <c r="AZ43" s="151"/>
      <c r="BA43" s="151"/>
    </row>
    <row r="44" customFormat="false" ht="12.75" hidden="false" customHeight="false" outlineLevel="0" collapsed="false">
      <c r="D44" s="142"/>
      <c r="E44" s="142"/>
      <c r="AA44" s="146"/>
      <c r="AE44" s="180"/>
      <c r="AF44" s="180"/>
      <c r="AG44" s="155"/>
      <c r="AK44" s="155"/>
      <c r="AS44" s="204"/>
      <c r="AT44" s="204"/>
      <c r="AX44" s="151"/>
      <c r="AY44" s="151"/>
      <c r="AZ44" s="151"/>
      <c r="BA44" s="151"/>
    </row>
    <row r="45" customFormat="false" ht="12.75" hidden="false" customHeight="false" outlineLevel="0" collapsed="false">
      <c r="D45" s="142"/>
      <c r="E45" s="142"/>
      <c r="AA45" s="146"/>
      <c r="AE45" s="180"/>
      <c r="AF45" s="180"/>
      <c r="AG45" s="155"/>
      <c r="AK45" s="155"/>
      <c r="AS45" s="204"/>
      <c r="AT45" s="204"/>
      <c r="AX45" s="151"/>
      <c r="AY45" s="151"/>
      <c r="AZ45" s="151"/>
      <c r="BA45" s="151"/>
    </row>
    <row r="46" customFormat="false" ht="12.75" hidden="false" customHeight="false" outlineLevel="0" collapsed="false">
      <c r="D46" s="142"/>
      <c r="E46" s="142"/>
      <c r="AA46" s="146"/>
      <c r="AE46" s="180"/>
      <c r="AF46" s="180"/>
      <c r="AG46" s="155"/>
      <c r="AK46" s="155"/>
      <c r="AS46" s="204"/>
      <c r="AT46" s="204"/>
      <c r="AX46" s="151"/>
      <c r="AY46" s="151"/>
      <c r="AZ46" s="151"/>
      <c r="BA46" s="151"/>
    </row>
    <row r="47" customFormat="false" ht="12.75" hidden="false" customHeight="false" outlineLevel="0" collapsed="false">
      <c r="D47" s="142"/>
      <c r="E47" s="142"/>
      <c r="AA47" s="146"/>
      <c r="AE47" s="180"/>
      <c r="AF47" s="180"/>
      <c r="AG47" s="155"/>
      <c r="AK47" s="155"/>
      <c r="AS47" s="204"/>
      <c r="AT47" s="204"/>
      <c r="AX47" s="151"/>
      <c r="AY47" s="151"/>
      <c r="AZ47" s="151"/>
      <c r="BA47" s="151"/>
    </row>
    <row r="48" customFormat="false" ht="12.75" hidden="false" customHeight="false" outlineLevel="0" collapsed="false">
      <c r="D48" s="142"/>
      <c r="E48" s="142"/>
      <c r="AA48" s="146"/>
      <c r="AE48" s="180"/>
      <c r="AF48" s="180"/>
      <c r="AG48" s="155"/>
      <c r="AK48" s="155"/>
      <c r="AS48" s="204"/>
      <c r="AT48" s="204"/>
      <c r="AX48" s="151"/>
      <c r="AY48" s="151"/>
      <c r="AZ48" s="151"/>
      <c r="BA48" s="151"/>
    </row>
    <row r="49" customFormat="false" ht="12.75" hidden="false" customHeight="false" outlineLevel="0" collapsed="false">
      <c r="D49" s="142"/>
      <c r="E49" s="142"/>
      <c r="AA49" s="146"/>
      <c r="AE49" s="180"/>
      <c r="AF49" s="180"/>
      <c r="AG49" s="155"/>
      <c r="AK49" s="155"/>
      <c r="AS49" s="204"/>
      <c r="AT49" s="204"/>
      <c r="AX49" s="151"/>
      <c r="AY49" s="151"/>
      <c r="AZ49" s="151"/>
      <c r="BA49" s="151"/>
    </row>
    <row r="50" customFormat="false" ht="12.75" hidden="false" customHeight="false" outlineLevel="0" collapsed="false">
      <c r="D50" s="142"/>
      <c r="E50" s="142"/>
      <c r="AA50" s="146"/>
      <c r="AE50" s="180"/>
      <c r="AF50" s="180"/>
      <c r="AG50" s="155"/>
      <c r="AK50" s="155"/>
      <c r="AS50" s="204"/>
      <c r="AT50" s="204"/>
      <c r="AX50" s="151"/>
      <c r="AY50" s="151"/>
      <c r="AZ50" s="151"/>
      <c r="BA50" s="151"/>
    </row>
    <row r="51" customFormat="false" ht="12.75" hidden="false" customHeight="false" outlineLevel="0" collapsed="false">
      <c r="D51" s="142"/>
      <c r="E51" s="142"/>
      <c r="AA51" s="146"/>
      <c r="AE51" s="180"/>
      <c r="AF51" s="180"/>
      <c r="AG51" s="155"/>
      <c r="AK51" s="155"/>
      <c r="AS51" s="204"/>
      <c r="AT51" s="204"/>
      <c r="AX51" s="151"/>
      <c r="AY51" s="151"/>
      <c r="AZ51" s="151"/>
      <c r="BA51" s="151"/>
    </row>
    <row r="52" customFormat="false" ht="12.75" hidden="false" customHeight="false" outlineLevel="0" collapsed="false">
      <c r="D52" s="142"/>
      <c r="E52" s="142"/>
      <c r="AA52" s="146"/>
      <c r="AE52" s="180"/>
      <c r="AF52" s="180"/>
      <c r="AG52" s="155"/>
      <c r="AK52" s="155"/>
      <c r="AS52" s="204"/>
      <c r="AT52" s="204"/>
      <c r="AX52" s="151"/>
      <c r="AY52" s="151"/>
      <c r="AZ52" s="151"/>
      <c r="BA52" s="151"/>
    </row>
    <row r="53" customFormat="false" ht="12.75" hidden="false" customHeight="false" outlineLevel="0" collapsed="false">
      <c r="D53" s="142"/>
      <c r="E53" s="142"/>
      <c r="AA53" s="146"/>
      <c r="AE53" s="180"/>
      <c r="AF53" s="180"/>
      <c r="AG53" s="155"/>
      <c r="AK53" s="155"/>
      <c r="AS53" s="204"/>
      <c r="AT53" s="204"/>
      <c r="AX53" s="151"/>
      <c r="AY53" s="151"/>
      <c r="AZ53" s="151"/>
      <c r="BA53" s="151"/>
    </row>
    <row r="54" customFormat="false" ht="12.75" hidden="false" customHeight="false" outlineLevel="0" collapsed="false">
      <c r="D54" s="142"/>
      <c r="E54" s="142"/>
      <c r="Y54" s="160"/>
      <c r="AA54" s="146"/>
      <c r="AE54" s="180"/>
      <c r="AF54" s="180"/>
      <c r="AG54" s="155"/>
      <c r="AK54" s="155"/>
      <c r="AS54" s="204"/>
      <c r="AT54" s="204"/>
      <c r="AX54" s="151"/>
      <c r="AY54" s="151"/>
      <c r="AZ54" s="151"/>
      <c r="BA54" s="151"/>
    </row>
    <row r="55" customFormat="false" ht="12.75" hidden="false" customHeight="false" outlineLevel="0" collapsed="false">
      <c r="D55" s="142"/>
      <c r="E55" s="142"/>
      <c r="AA55" s="146"/>
      <c r="AE55" s="180"/>
      <c r="AF55" s="180"/>
      <c r="AG55" s="155"/>
      <c r="AK55" s="155"/>
      <c r="AS55" s="204"/>
      <c r="AT55" s="204"/>
      <c r="AX55" s="151"/>
      <c r="AY55" s="151"/>
      <c r="AZ55" s="151"/>
      <c r="BA55" s="151"/>
    </row>
    <row r="56" customFormat="false" ht="12.75" hidden="false" customHeight="false" outlineLevel="0" collapsed="false">
      <c r="D56" s="142"/>
      <c r="E56" s="142"/>
      <c r="AA56" s="146"/>
      <c r="AE56" s="180"/>
      <c r="AF56" s="180"/>
      <c r="AG56" s="155"/>
      <c r="AK56" s="155"/>
      <c r="AS56" s="204"/>
      <c r="AT56" s="204"/>
      <c r="AX56" s="151"/>
      <c r="AY56" s="151"/>
      <c r="AZ56" s="151"/>
      <c r="BA56" s="151"/>
    </row>
    <row r="57" customFormat="false" ht="12.75" hidden="false" customHeight="false" outlineLevel="0" collapsed="false">
      <c r="D57" s="142"/>
      <c r="E57" s="142"/>
      <c r="AA57" s="146"/>
      <c r="AE57" s="180"/>
      <c r="AF57" s="180"/>
      <c r="AG57" s="155"/>
      <c r="AK57" s="155"/>
      <c r="AS57" s="204"/>
      <c r="AT57" s="204"/>
      <c r="AX57" s="151"/>
      <c r="AY57" s="151"/>
      <c r="AZ57" s="151"/>
      <c r="BA57" s="151"/>
    </row>
    <row r="58" customFormat="false" ht="12.75" hidden="false" customHeight="false" outlineLevel="0" collapsed="false">
      <c r="D58" s="142"/>
      <c r="E58" s="142"/>
      <c r="AA58" s="146"/>
      <c r="AE58" s="180"/>
      <c r="AF58" s="180"/>
      <c r="AG58" s="155"/>
      <c r="AK58" s="155"/>
      <c r="AS58" s="204"/>
      <c r="AT58" s="204"/>
      <c r="AX58" s="151"/>
      <c r="AY58" s="151"/>
      <c r="AZ58" s="151"/>
      <c r="BA58" s="151"/>
    </row>
    <row r="59" customFormat="false" ht="12.75" hidden="false" customHeight="false" outlineLevel="0" collapsed="false">
      <c r="D59" s="142"/>
      <c r="E59" s="142"/>
      <c r="AA59" s="146"/>
      <c r="AE59" s="180"/>
      <c r="AF59" s="180"/>
      <c r="AG59" s="155"/>
      <c r="AK59" s="155"/>
      <c r="AS59" s="204"/>
      <c r="AT59" s="204"/>
      <c r="AX59" s="151"/>
      <c r="AY59" s="151"/>
      <c r="AZ59" s="151"/>
      <c r="BA59" s="151"/>
    </row>
    <row r="60" customFormat="false" ht="12.75" hidden="false" customHeight="false" outlineLevel="0" collapsed="false">
      <c r="D60" s="142"/>
      <c r="E60" s="142"/>
      <c r="AA60" s="146"/>
      <c r="AE60" s="180"/>
      <c r="AF60" s="180"/>
      <c r="AG60" s="155"/>
      <c r="AK60" s="155"/>
      <c r="AS60" s="204"/>
      <c r="AT60" s="204"/>
      <c r="AX60" s="151"/>
      <c r="AY60" s="151"/>
      <c r="AZ60" s="151"/>
      <c r="BA60" s="151"/>
    </row>
    <row r="61" customFormat="false" ht="12.75" hidden="false" customHeight="false" outlineLevel="0" collapsed="false">
      <c r="D61" s="142"/>
      <c r="E61" s="142"/>
      <c r="AA61" s="146"/>
      <c r="AE61" s="180"/>
      <c r="AF61" s="180"/>
      <c r="AG61" s="155"/>
      <c r="AK61" s="155"/>
      <c r="AS61" s="204"/>
      <c r="AT61" s="204"/>
      <c r="AX61" s="151"/>
      <c r="AY61" s="151"/>
      <c r="AZ61" s="151"/>
      <c r="BA61" s="151"/>
    </row>
    <row r="62" customFormat="false" ht="12.75" hidden="false" customHeight="false" outlineLevel="0" collapsed="false">
      <c r="D62" s="142"/>
      <c r="E62" s="142"/>
      <c r="Y62" s="160"/>
      <c r="AA62" s="146"/>
      <c r="AE62" s="180"/>
      <c r="AF62" s="180"/>
      <c r="AG62" s="155"/>
      <c r="AK62" s="155"/>
      <c r="AS62" s="204"/>
      <c r="AT62" s="204"/>
      <c r="AX62" s="151"/>
      <c r="AY62" s="151"/>
      <c r="AZ62" s="151"/>
      <c r="BA62" s="151"/>
    </row>
    <row r="63" customFormat="false" ht="12.75" hidden="false" customHeight="false" outlineLevel="0" collapsed="false">
      <c r="D63" s="142"/>
      <c r="E63" s="142"/>
      <c r="AA63" s="146"/>
      <c r="AE63" s="180"/>
      <c r="AF63" s="180"/>
      <c r="AG63" s="155"/>
      <c r="AK63" s="155"/>
      <c r="AS63" s="204"/>
      <c r="AT63" s="204"/>
      <c r="AX63" s="151"/>
      <c r="AY63" s="151"/>
      <c r="AZ63" s="151"/>
      <c r="BA63" s="151"/>
    </row>
    <row r="64" customFormat="false" ht="12.75" hidden="false" customHeight="false" outlineLevel="0" collapsed="false">
      <c r="D64" s="142"/>
      <c r="E64" s="142"/>
      <c r="AA64" s="146"/>
      <c r="AE64" s="180"/>
      <c r="AF64" s="180"/>
      <c r="AG64" s="155"/>
      <c r="AK64" s="155"/>
      <c r="AS64" s="204"/>
      <c r="AT64" s="204"/>
      <c r="AX64" s="151"/>
      <c r="AY64" s="151"/>
      <c r="AZ64" s="151"/>
      <c r="BA64" s="151"/>
    </row>
    <row r="65" customFormat="false" ht="12.75" hidden="false" customHeight="false" outlineLevel="0" collapsed="false">
      <c r="D65" s="142"/>
      <c r="E65" s="142"/>
      <c r="AA65" s="146"/>
      <c r="AE65" s="180"/>
      <c r="AF65" s="180"/>
      <c r="AG65" s="155"/>
      <c r="AK65" s="155"/>
      <c r="AS65" s="204"/>
      <c r="AT65" s="204"/>
      <c r="AX65" s="151"/>
      <c r="AY65" s="151"/>
      <c r="AZ65" s="151"/>
      <c r="BA65" s="151"/>
    </row>
    <row r="66" customFormat="false" ht="12.75" hidden="false" customHeight="false" outlineLevel="0" collapsed="false">
      <c r="D66" s="142"/>
      <c r="E66" s="142"/>
      <c r="AA66" s="146"/>
      <c r="AE66" s="180"/>
      <c r="AF66" s="180"/>
      <c r="AG66" s="155"/>
      <c r="AK66" s="155"/>
      <c r="AS66" s="204"/>
      <c r="AT66" s="204"/>
      <c r="AX66" s="151"/>
      <c r="AY66" s="151"/>
      <c r="AZ66" s="151"/>
      <c r="BA66" s="151"/>
    </row>
    <row r="67" customFormat="false" ht="12.75" hidden="false" customHeight="false" outlineLevel="0" collapsed="false">
      <c r="D67" s="142"/>
      <c r="E67" s="142"/>
      <c r="AA67" s="146"/>
      <c r="AE67" s="180"/>
      <c r="AF67" s="180"/>
      <c r="AG67" s="155"/>
      <c r="AK67" s="155"/>
      <c r="AS67" s="204"/>
      <c r="AT67" s="204"/>
      <c r="AX67" s="151"/>
      <c r="AY67" s="151"/>
      <c r="AZ67" s="151"/>
      <c r="BA67" s="151"/>
    </row>
    <row r="68" customFormat="false" ht="12.75" hidden="false" customHeight="false" outlineLevel="0" collapsed="false">
      <c r="D68" s="142"/>
      <c r="E68" s="142"/>
      <c r="AA68" s="146"/>
      <c r="AE68" s="180"/>
      <c r="AF68" s="180"/>
      <c r="AG68" s="155"/>
      <c r="AK68" s="155"/>
      <c r="AS68" s="204"/>
      <c r="AT68" s="204"/>
      <c r="AX68" s="151"/>
      <c r="AY68" s="151"/>
      <c r="AZ68" s="151"/>
      <c r="BA68" s="151"/>
    </row>
    <row r="69" customFormat="false" ht="12.75" hidden="false" customHeight="false" outlineLevel="0" collapsed="false">
      <c r="D69" s="142"/>
      <c r="E69" s="142"/>
      <c r="AA69" s="146"/>
      <c r="AE69" s="180"/>
      <c r="AF69" s="180"/>
      <c r="AG69" s="155"/>
      <c r="AK69" s="155"/>
      <c r="AS69" s="204"/>
      <c r="AT69" s="204"/>
      <c r="AX69" s="151"/>
      <c r="AY69" s="151"/>
      <c r="AZ69" s="151"/>
      <c r="BA69" s="151"/>
    </row>
    <row r="70" customFormat="false" ht="12.75" hidden="false" customHeight="false" outlineLevel="0" collapsed="false">
      <c r="D70" s="142"/>
      <c r="E70" s="142"/>
      <c r="AA70" s="146"/>
      <c r="AE70" s="180"/>
      <c r="AF70" s="180"/>
      <c r="AG70" s="155"/>
      <c r="AK70" s="155"/>
      <c r="AS70" s="204"/>
      <c r="AT70" s="204"/>
      <c r="AX70" s="151"/>
      <c r="AY70" s="151"/>
      <c r="AZ70" s="151"/>
      <c r="BA70" s="151"/>
    </row>
    <row r="71" customFormat="false" ht="12.75" hidden="false" customHeight="false" outlineLevel="0" collapsed="false">
      <c r="D71" s="142"/>
      <c r="E71" s="142"/>
      <c r="AA71" s="146"/>
      <c r="AE71" s="180"/>
      <c r="AF71" s="180"/>
      <c r="AG71" s="155"/>
      <c r="AK71" s="155"/>
      <c r="AS71" s="204"/>
      <c r="AT71" s="204"/>
      <c r="AX71" s="151"/>
      <c r="AY71" s="151"/>
      <c r="AZ71" s="151"/>
      <c r="BA71" s="151"/>
    </row>
    <row r="72" customFormat="false" ht="12.75" hidden="false" customHeight="false" outlineLevel="0" collapsed="false">
      <c r="D72" s="142"/>
      <c r="E72" s="142"/>
      <c r="AA72" s="146"/>
      <c r="AE72" s="180"/>
      <c r="AF72" s="180"/>
      <c r="AG72" s="155"/>
      <c r="AK72" s="155"/>
      <c r="AS72" s="204"/>
      <c r="AT72" s="204"/>
      <c r="AX72" s="151"/>
      <c r="AY72" s="151"/>
      <c r="AZ72" s="151"/>
      <c r="BA72" s="151"/>
    </row>
    <row r="73" customFormat="false" ht="12.75" hidden="false" customHeight="false" outlineLevel="0" collapsed="false">
      <c r="D73" s="142"/>
      <c r="E73" s="142"/>
      <c r="AA73" s="146"/>
      <c r="AE73" s="180"/>
      <c r="AF73" s="180"/>
      <c r="AG73" s="155"/>
      <c r="AK73" s="155"/>
      <c r="AS73" s="204"/>
      <c r="AT73" s="204"/>
      <c r="AX73" s="151"/>
      <c r="AY73" s="151"/>
      <c r="AZ73" s="151"/>
      <c r="BA73" s="151"/>
    </row>
    <row r="74" customFormat="false" ht="12.75" hidden="false" customHeight="false" outlineLevel="0" collapsed="false">
      <c r="D74" s="142"/>
      <c r="E74" s="142"/>
      <c r="AA74" s="146"/>
      <c r="AE74" s="180"/>
      <c r="AF74" s="180"/>
      <c r="AG74" s="155"/>
      <c r="AK74" s="155"/>
      <c r="AS74" s="204"/>
      <c r="AT74" s="204"/>
      <c r="AX74" s="151"/>
      <c r="AY74" s="151"/>
      <c r="AZ74" s="151"/>
      <c r="BA74" s="151"/>
    </row>
    <row r="75" customFormat="false" ht="12.75" hidden="false" customHeight="false" outlineLevel="0" collapsed="false">
      <c r="D75" s="142"/>
      <c r="E75" s="142"/>
      <c r="AA75" s="146"/>
      <c r="AE75" s="180"/>
      <c r="AF75" s="180"/>
      <c r="AG75" s="155"/>
      <c r="AK75" s="155"/>
      <c r="AS75" s="204"/>
      <c r="AT75" s="204"/>
      <c r="AX75" s="151"/>
      <c r="AY75" s="151"/>
      <c r="AZ75" s="151"/>
      <c r="BA75" s="151"/>
    </row>
    <row r="76" customFormat="false" ht="12.75" hidden="false" customHeight="false" outlineLevel="0" collapsed="false">
      <c r="D76" s="142"/>
      <c r="E76" s="142"/>
      <c r="AA76" s="146"/>
      <c r="AE76" s="180"/>
      <c r="AF76" s="180"/>
      <c r="AG76" s="155"/>
      <c r="AK76" s="155"/>
      <c r="AS76" s="204"/>
      <c r="AT76" s="204"/>
      <c r="AX76" s="151"/>
      <c r="AY76" s="151"/>
      <c r="AZ76" s="151"/>
      <c r="BA76" s="151"/>
    </row>
    <row r="77" customFormat="false" ht="12.75" hidden="false" customHeight="false" outlineLevel="0" collapsed="false">
      <c r="D77" s="142"/>
      <c r="E77" s="142"/>
      <c r="AA77" s="146"/>
      <c r="AE77" s="180"/>
      <c r="AF77" s="180"/>
      <c r="AG77" s="155"/>
      <c r="AK77" s="155"/>
      <c r="AS77" s="204"/>
      <c r="AT77" s="204"/>
      <c r="AX77" s="151"/>
      <c r="AY77" s="151"/>
      <c r="AZ77" s="151"/>
      <c r="BA77" s="151"/>
    </row>
    <row r="78" customFormat="false" ht="12.75" hidden="false" customHeight="false" outlineLevel="0" collapsed="false">
      <c r="D78" s="142"/>
      <c r="E78" s="142"/>
      <c r="AA78" s="146"/>
      <c r="AE78" s="180"/>
      <c r="AF78" s="180"/>
      <c r="AG78" s="155"/>
      <c r="AK78" s="155"/>
      <c r="AS78" s="204"/>
      <c r="AT78" s="204"/>
      <c r="AX78" s="151"/>
      <c r="AY78" s="151"/>
      <c r="AZ78" s="151"/>
      <c r="BA78" s="151"/>
    </row>
    <row r="79" customFormat="false" ht="12.75" hidden="false" customHeight="false" outlineLevel="0" collapsed="false">
      <c r="D79" s="142"/>
      <c r="E79" s="142"/>
      <c r="AA79" s="146"/>
      <c r="AE79" s="180"/>
      <c r="AF79" s="180"/>
      <c r="AG79" s="155"/>
      <c r="AK79" s="155"/>
      <c r="AS79" s="204"/>
      <c r="AT79" s="204"/>
      <c r="AX79" s="151"/>
      <c r="AY79" s="151"/>
      <c r="AZ79" s="151"/>
      <c r="BA79" s="151"/>
    </row>
    <row r="80" customFormat="false" ht="12.75" hidden="false" customHeight="false" outlineLevel="0" collapsed="false">
      <c r="D80" s="142"/>
      <c r="E80" s="142"/>
      <c r="AA80" s="146"/>
      <c r="AE80" s="180"/>
      <c r="AF80" s="180"/>
      <c r="AG80" s="155"/>
      <c r="AK80" s="155"/>
      <c r="AS80" s="204"/>
      <c r="AT80" s="204"/>
      <c r="AX80" s="151"/>
      <c r="AY80" s="151"/>
      <c r="AZ80" s="151"/>
      <c r="BA80" s="151"/>
    </row>
    <row r="81" customFormat="false" ht="12.75" hidden="false" customHeight="false" outlineLevel="0" collapsed="false">
      <c r="D81" s="142"/>
      <c r="E81" s="142"/>
      <c r="AA81" s="146"/>
      <c r="AE81" s="180"/>
      <c r="AF81" s="180"/>
      <c r="AG81" s="155"/>
      <c r="AK81" s="155"/>
      <c r="AS81" s="204"/>
      <c r="AT81" s="204"/>
      <c r="AX81" s="151"/>
      <c r="AY81" s="151"/>
      <c r="AZ81" s="151"/>
      <c r="BA81" s="151"/>
    </row>
    <row r="82" customFormat="false" ht="12.75" hidden="false" customHeight="false" outlineLevel="0" collapsed="false">
      <c r="D82" s="142"/>
      <c r="E82" s="142"/>
      <c r="AA82" s="146"/>
      <c r="AE82" s="180"/>
      <c r="AF82" s="180"/>
      <c r="AG82" s="155"/>
      <c r="AK82" s="155"/>
      <c r="AS82" s="204"/>
      <c r="AT82" s="204"/>
      <c r="AX82" s="151"/>
      <c r="AY82" s="151"/>
      <c r="AZ82" s="151"/>
      <c r="BA82" s="151"/>
    </row>
    <row r="83" customFormat="false" ht="12.75" hidden="false" customHeight="false" outlineLevel="0" collapsed="false">
      <c r="D83" s="142"/>
      <c r="E83" s="142"/>
      <c r="AA83" s="146"/>
      <c r="AE83" s="180"/>
      <c r="AF83" s="180"/>
      <c r="AG83" s="155"/>
      <c r="AK83" s="155"/>
      <c r="AS83" s="204"/>
      <c r="AT83" s="204"/>
      <c r="AX83" s="151"/>
      <c r="AY83" s="151"/>
      <c r="AZ83" s="151"/>
      <c r="BA83" s="151"/>
    </row>
    <row r="84" customFormat="false" ht="12.75" hidden="false" customHeight="false" outlineLevel="0" collapsed="false">
      <c r="D84" s="142"/>
      <c r="E84" s="142"/>
      <c r="AA84" s="146"/>
      <c r="AE84" s="180"/>
      <c r="AF84" s="180"/>
      <c r="AG84" s="155"/>
      <c r="AK84" s="155"/>
      <c r="AS84" s="204"/>
      <c r="AT84" s="204"/>
      <c r="AX84" s="151"/>
      <c r="AY84" s="151"/>
      <c r="AZ84" s="151"/>
      <c r="BA84" s="151"/>
    </row>
    <row r="85" customFormat="false" ht="12.75" hidden="false" customHeight="false" outlineLevel="0" collapsed="false">
      <c r="D85" s="142"/>
      <c r="E85" s="142"/>
      <c r="AA85" s="146"/>
      <c r="AE85" s="180"/>
      <c r="AF85" s="180"/>
      <c r="AG85" s="155"/>
      <c r="AK85" s="155"/>
      <c r="AS85" s="204"/>
      <c r="AT85" s="204"/>
      <c r="AX85" s="151"/>
      <c r="AY85" s="151"/>
      <c r="AZ85" s="151"/>
      <c r="BA85" s="151"/>
    </row>
    <row r="86" customFormat="false" ht="12.75" hidden="false" customHeight="false" outlineLevel="0" collapsed="false">
      <c r="D86" s="142"/>
      <c r="E86" s="142"/>
      <c r="AA86" s="146"/>
      <c r="AE86" s="180"/>
      <c r="AF86" s="180"/>
      <c r="AG86" s="155"/>
      <c r="AK86" s="155"/>
      <c r="AS86" s="204"/>
      <c r="AT86" s="204"/>
      <c r="AX86" s="151"/>
      <c r="AY86" s="151"/>
      <c r="AZ86" s="151"/>
      <c r="BA86" s="151"/>
    </row>
    <row r="87" customFormat="false" ht="12.75" hidden="false" customHeight="false" outlineLevel="0" collapsed="false">
      <c r="D87" s="142"/>
      <c r="E87" s="142"/>
      <c r="AA87" s="146"/>
      <c r="AE87" s="180"/>
      <c r="AF87" s="180"/>
      <c r="AG87" s="155"/>
      <c r="AK87" s="155"/>
      <c r="AS87" s="204"/>
      <c r="AT87" s="204"/>
      <c r="AX87" s="151"/>
      <c r="AY87" s="151"/>
      <c r="AZ87" s="151"/>
      <c r="BA87" s="151"/>
    </row>
    <row r="88" customFormat="false" ht="12.75" hidden="false" customHeight="false" outlineLevel="0" collapsed="false">
      <c r="D88" s="142"/>
      <c r="E88" s="142"/>
      <c r="AA88" s="146"/>
      <c r="AE88" s="180"/>
      <c r="AF88" s="180"/>
      <c r="AG88" s="155"/>
      <c r="AK88" s="155"/>
      <c r="AS88" s="204"/>
      <c r="AT88" s="204"/>
      <c r="AX88" s="151"/>
      <c r="AY88" s="151"/>
      <c r="AZ88" s="151"/>
      <c r="BA88" s="151"/>
    </row>
    <row r="89" customFormat="false" ht="12.75" hidden="false" customHeight="false" outlineLevel="0" collapsed="false">
      <c r="D89" s="142"/>
      <c r="E89" s="142"/>
      <c r="AA89" s="146"/>
      <c r="AE89" s="180"/>
      <c r="AF89" s="180"/>
      <c r="AG89" s="155"/>
      <c r="AK89" s="155"/>
      <c r="AS89" s="204"/>
      <c r="AT89" s="204"/>
      <c r="AX89" s="151"/>
      <c r="AY89" s="151"/>
      <c r="AZ89" s="151"/>
      <c r="BA89" s="151"/>
    </row>
    <row r="90" customFormat="false" ht="12.75" hidden="false" customHeight="false" outlineLevel="0" collapsed="false">
      <c r="D90" s="142"/>
      <c r="E90" s="142"/>
      <c r="AA90" s="146"/>
      <c r="AE90" s="180"/>
      <c r="AF90" s="180"/>
      <c r="AG90" s="155"/>
      <c r="AK90" s="155"/>
      <c r="AS90" s="204"/>
      <c r="AT90" s="204"/>
      <c r="AX90" s="151"/>
      <c r="AY90" s="151"/>
      <c r="AZ90" s="151"/>
      <c r="BA90" s="151"/>
    </row>
    <row r="91" customFormat="false" ht="12.75" hidden="false" customHeight="false" outlineLevel="0" collapsed="false">
      <c r="D91" s="142"/>
      <c r="E91" s="142"/>
      <c r="AA91" s="146"/>
      <c r="AE91" s="180"/>
      <c r="AF91" s="180"/>
      <c r="AG91" s="155"/>
      <c r="AK91" s="155"/>
      <c r="AS91" s="204"/>
      <c r="AT91" s="204"/>
      <c r="AX91" s="151"/>
      <c r="AY91" s="151"/>
      <c r="AZ91" s="151"/>
      <c r="BA91" s="151"/>
    </row>
    <row r="92" customFormat="false" ht="12.75" hidden="false" customHeight="false" outlineLevel="0" collapsed="false">
      <c r="D92" s="142"/>
      <c r="E92" s="142"/>
      <c r="AA92" s="146"/>
      <c r="AE92" s="180"/>
      <c r="AF92" s="180"/>
      <c r="AG92" s="155"/>
      <c r="AK92" s="155"/>
      <c r="AS92" s="204"/>
      <c r="AT92" s="204"/>
      <c r="AX92" s="151"/>
      <c r="AY92" s="151"/>
      <c r="AZ92" s="151"/>
      <c r="BA92" s="151"/>
    </row>
    <row r="93" customFormat="false" ht="12.75" hidden="false" customHeight="false" outlineLevel="0" collapsed="false">
      <c r="D93" s="142"/>
      <c r="E93" s="142"/>
      <c r="AA93" s="146"/>
      <c r="AE93" s="180"/>
      <c r="AF93" s="180"/>
      <c r="AG93" s="155"/>
      <c r="AK93" s="155"/>
      <c r="AS93" s="204"/>
      <c r="AT93" s="204"/>
      <c r="AX93" s="151"/>
      <c r="AY93" s="151"/>
      <c r="AZ93" s="151"/>
      <c r="BA93" s="151"/>
    </row>
    <row r="94" customFormat="false" ht="12.75" hidden="false" customHeight="false" outlineLevel="0" collapsed="false">
      <c r="D94" s="142"/>
      <c r="E94" s="142"/>
      <c r="AA94" s="146"/>
      <c r="AE94" s="180"/>
      <c r="AF94" s="180"/>
      <c r="AG94" s="155"/>
      <c r="AK94" s="155"/>
      <c r="AS94" s="204"/>
      <c r="AT94" s="204"/>
      <c r="AX94" s="151"/>
      <c r="AY94" s="151"/>
      <c r="AZ94" s="151"/>
      <c r="BA94" s="151"/>
    </row>
    <row r="95" customFormat="false" ht="12.75" hidden="false" customHeight="false" outlineLevel="0" collapsed="false">
      <c r="D95" s="142"/>
      <c r="E95" s="142"/>
      <c r="AA95" s="146"/>
      <c r="AE95" s="180"/>
      <c r="AF95" s="180"/>
      <c r="AG95" s="155"/>
      <c r="AK95" s="155"/>
      <c r="AS95" s="204"/>
      <c r="AT95" s="204"/>
      <c r="AX95" s="151"/>
      <c r="AY95" s="151"/>
      <c r="AZ95" s="151"/>
      <c r="BA95" s="151"/>
    </row>
    <row r="96" customFormat="false" ht="12.75" hidden="false" customHeight="false" outlineLevel="0" collapsed="false">
      <c r="D96" s="142"/>
      <c r="E96" s="142"/>
      <c r="AA96" s="146"/>
      <c r="AE96" s="180"/>
      <c r="AF96" s="180"/>
      <c r="AG96" s="155"/>
      <c r="AK96" s="155"/>
      <c r="AS96" s="204"/>
      <c r="AT96" s="204"/>
      <c r="AX96" s="151"/>
      <c r="AY96" s="151"/>
      <c r="AZ96" s="151"/>
      <c r="BA96" s="151"/>
    </row>
    <row r="97" customFormat="false" ht="12.75" hidden="false" customHeight="false" outlineLevel="0" collapsed="false">
      <c r="D97" s="142"/>
      <c r="E97" s="142"/>
      <c r="AA97" s="146"/>
      <c r="AE97" s="180"/>
      <c r="AF97" s="180"/>
      <c r="AG97" s="155"/>
      <c r="AK97" s="155"/>
      <c r="AS97" s="204"/>
      <c r="AT97" s="204"/>
      <c r="AX97" s="151"/>
      <c r="AY97" s="151"/>
      <c r="AZ97" s="151"/>
      <c r="BA97" s="151"/>
    </row>
    <row r="98" customFormat="false" ht="12.75" hidden="false" customHeight="false" outlineLevel="0" collapsed="false">
      <c r="D98" s="142"/>
      <c r="E98" s="142"/>
      <c r="AA98" s="146"/>
      <c r="AE98" s="180"/>
      <c r="AF98" s="180"/>
      <c r="AG98" s="155"/>
      <c r="AK98" s="155"/>
      <c r="AS98" s="204"/>
      <c r="AT98" s="204"/>
      <c r="AX98" s="151"/>
      <c r="AY98" s="151"/>
      <c r="AZ98" s="151"/>
      <c r="BA98" s="151"/>
    </row>
    <row r="99" customFormat="false" ht="12.75" hidden="false" customHeight="false" outlineLevel="0" collapsed="false">
      <c r="D99" s="142"/>
      <c r="E99" s="142"/>
      <c r="AA99" s="146"/>
      <c r="AE99" s="180"/>
      <c r="AF99" s="180"/>
      <c r="AG99" s="155"/>
      <c r="AK99" s="155"/>
      <c r="AS99" s="204"/>
      <c r="AT99" s="204"/>
      <c r="AX99" s="151"/>
      <c r="AY99" s="151"/>
      <c r="AZ99" s="151"/>
      <c r="BA99" s="151"/>
    </row>
    <row r="100" customFormat="false" ht="12.75" hidden="false" customHeight="false" outlineLevel="0" collapsed="false">
      <c r="D100" s="142"/>
      <c r="E100" s="142"/>
      <c r="AA100" s="146"/>
      <c r="AE100" s="180"/>
      <c r="AF100" s="180"/>
      <c r="AG100" s="155"/>
      <c r="AK100" s="155"/>
      <c r="AS100" s="204"/>
      <c r="AT100" s="204"/>
      <c r="AX100" s="151"/>
      <c r="AY100" s="151"/>
      <c r="AZ100" s="151"/>
      <c r="BA100" s="151"/>
    </row>
    <row r="101" customFormat="false" ht="12.75" hidden="false" customHeight="false" outlineLevel="0" collapsed="false">
      <c r="D101" s="142"/>
      <c r="E101" s="142"/>
      <c r="AA101" s="146"/>
      <c r="AE101" s="180"/>
      <c r="AF101" s="180"/>
      <c r="AG101" s="155"/>
      <c r="AK101" s="155"/>
      <c r="AS101" s="204"/>
      <c r="AT101" s="204"/>
      <c r="AX101" s="151"/>
      <c r="AY101" s="151"/>
      <c r="AZ101" s="151"/>
      <c r="BA101" s="151"/>
    </row>
    <row r="102" customFormat="false" ht="12.75" hidden="false" customHeight="false" outlineLevel="0" collapsed="false">
      <c r="D102" s="142"/>
      <c r="E102" s="142"/>
      <c r="AA102" s="146"/>
      <c r="AE102" s="180"/>
      <c r="AF102" s="180"/>
      <c r="AG102" s="155"/>
      <c r="AK102" s="155"/>
      <c r="AS102" s="204"/>
      <c r="AT102" s="204"/>
      <c r="AX102" s="151"/>
      <c r="AY102" s="151"/>
      <c r="AZ102" s="151"/>
      <c r="BA102" s="151"/>
    </row>
    <row r="103" customFormat="false" ht="12.75" hidden="false" customHeight="false" outlineLevel="0" collapsed="false">
      <c r="D103" s="142"/>
      <c r="E103" s="142"/>
      <c r="AA103" s="146"/>
      <c r="AE103" s="180"/>
      <c r="AF103" s="180"/>
      <c r="AG103" s="155"/>
      <c r="AK103" s="155"/>
      <c r="AS103" s="204"/>
      <c r="AT103" s="204"/>
      <c r="AX103" s="151"/>
      <c r="AY103" s="151"/>
      <c r="AZ103" s="151"/>
      <c r="BA103" s="151"/>
    </row>
    <row r="104" customFormat="false" ht="12.75" hidden="false" customHeight="false" outlineLevel="0" collapsed="false">
      <c r="D104" s="142"/>
      <c r="E104" s="142"/>
      <c r="AA104" s="146"/>
      <c r="AE104" s="180"/>
      <c r="AF104" s="180"/>
      <c r="AG104" s="155"/>
      <c r="AK104" s="155"/>
      <c r="AS104" s="204"/>
      <c r="AT104" s="204"/>
      <c r="AX104" s="151"/>
      <c r="AY104" s="151"/>
      <c r="AZ104" s="151"/>
      <c r="BA104" s="151"/>
    </row>
    <row r="105" customFormat="false" ht="12.75" hidden="false" customHeight="false" outlineLevel="0" collapsed="false">
      <c r="D105" s="142"/>
      <c r="E105" s="142"/>
      <c r="AA105" s="146"/>
      <c r="AE105" s="180"/>
      <c r="AF105" s="180"/>
      <c r="AG105" s="155"/>
      <c r="AK105" s="155"/>
      <c r="AS105" s="204"/>
      <c r="AT105" s="204"/>
      <c r="AX105" s="151"/>
      <c r="AY105" s="151"/>
      <c r="AZ105" s="151"/>
      <c r="BA105" s="151"/>
    </row>
    <row r="106" customFormat="false" ht="12.75" hidden="false" customHeight="false" outlineLevel="0" collapsed="false">
      <c r="D106" s="142"/>
      <c r="E106" s="142"/>
      <c r="AA106" s="146"/>
      <c r="AE106" s="180"/>
      <c r="AF106" s="180"/>
      <c r="AG106" s="155"/>
      <c r="AK106" s="155"/>
      <c r="AS106" s="204"/>
      <c r="AT106" s="204"/>
      <c r="AX106" s="151"/>
      <c r="AY106" s="151"/>
      <c r="AZ106" s="151"/>
      <c r="BA106" s="151"/>
    </row>
    <row r="107" customFormat="false" ht="12.75" hidden="false" customHeight="false" outlineLevel="0" collapsed="false">
      <c r="D107" s="142"/>
      <c r="E107" s="142"/>
      <c r="AA107" s="146"/>
      <c r="AE107" s="180"/>
      <c r="AF107" s="180"/>
      <c r="AG107" s="155"/>
      <c r="AK107" s="155"/>
      <c r="AS107" s="204"/>
      <c r="AT107" s="204"/>
      <c r="AX107" s="151"/>
      <c r="AY107" s="151"/>
      <c r="AZ107" s="151"/>
      <c r="BA107" s="151"/>
    </row>
    <row r="108" customFormat="false" ht="12.75" hidden="false" customHeight="false" outlineLevel="0" collapsed="false">
      <c r="D108" s="142"/>
      <c r="E108" s="142"/>
      <c r="AA108" s="146"/>
      <c r="AE108" s="180"/>
      <c r="AF108" s="180"/>
      <c r="AG108" s="155"/>
      <c r="AK108" s="155"/>
      <c r="AS108" s="204"/>
      <c r="AT108" s="204"/>
      <c r="AX108" s="151"/>
      <c r="AY108" s="151"/>
      <c r="AZ108" s="151"/>
      <c r="BA108" s="151"/>
    </row>
    <row r="109" customFormat="false" ht="12.75" hidden="false" customHeight="false" outlineLevel="0" collapsed="false">
      <c r="D109" s="142"/>
      <c r="E109" s="142"/>
      <c r="AA109" s="146"/>
      <c r="AE109" s="180"/>
      <c r="AF109" s="180"/>
      <c r="AG109" s="155"/>
      <c r="AK109" s="155"/>
      <c r="AS109" s="204"/>
      <c r="AT109" s="204"/>
      <c r="AX109" s="151"/>
      <c r="AY109" s="151"/>
      <c r="AZ109" s="151"/>
      <c r="BA109" s="151"/>
    </row>
    <row r="110" customFormat="false" ht="12.75" hidden="false" customHeight="false" outlineLevel="0" collapsed="false">
      <c r="D110" s="142"/>
      <c r="E110" s="142"/>
      <c r="AA110" s="146"/>
      <c r="AE110" s="180"/>
      <c r="AF110" s="180"/>
      <c r="AG110" s="155"/>
      <c r="AK110" s="155"/>
      <c r="AS110" s="204"/>
      <c r="AT110" s="204"/>
      <c r="AX110" s="151"/>
      <c r="AY110" s="151"/>
      <c r="AZ110" s="151"/>
      <c r="BA110" s="151"/>
    </row>
    <row r="111" customFormat="false" ht="12.75" hidden="false" customHeight="false" outlineLevel="0" collapsed="false">
      <c r="D111" s="142"/>
      <c r="E111" s="142"/>
      <c r="AA111" s="146"/>
      <c r="AE111" s="180"/>
      <c r="AF111" s="180"/>
      <c r="AG111" s="155"/>
      <c r="AK111" s="155"/>
      <c r="AS111" s="204"/>
      <c r="AT111" s="204"/>
      <c r="AX111" s="151"/>
      <c r="AY111" s="151"/>
      <c r="AZ111" s="151"/>
      <c r="BA111" s="151"/>
    </row>
    <row r="112" customFormat="false" ht="12.75" hidden="false" customHeight="false" outlineLevel="0" collapsed="false">
      <c r="D112" s="142"/>
      <c r="E112" s="142"/>
      <c r="AA112" s="146"/>
      <c r="AE112" s="180"/>
      <c r="AF112" s="180"/>
      <c r="AG112" s="155"/>
      <c r="AK112" s="155"/>
      <c r="AS112" s="204"/>
      <c r="AT112" s="204"/>
      <c r="AX112" s="151"/>
      <c r="AY112" s="151"/>
      <c r="AZ112" s="151"/>
      <c r="BA112" s="151"/>
    </row>
    <row r="113" customFormat="false" ht="12.75" hidden="false" customHeight="false" outlineLevel="0" collapsed="false">
      <c r="D113" s="142"/>
      <c r="E113" s="142"/>
      <c r="AA113" s="146"/>
      <c r="AE113" s="180"/>
      <c r="AF113" s="180"/>
      <c r="AG113" s="155"/>
      <c r="AK113" s="155"/>
      <c r="AS113" s="204"/>
      <c r="AT113" s="204"/>
      <c r="AX113" s="151"/>
      <c r="AY113" s="151"/>
      <c r="AZ113" s="151"/>
      <c r="BA113" s="151"/>
    </row>
    <row r="114" customFormat="false" ht="12.75" hidden="false" customHeight="false" outlineLevel="0" collapsed="false">
      <c r="D114" s="142"/>
      <c r="E114" s="142"/>
      <c r="AA114" s="146"/>
      <c r="AE114" s="180"/>
      <c r="AF114" s="180"/>
      <c r="AG114" s="155"/>
      <c r="AK114" s="155"/>
      <c r="AS114" s="204"/>
      <c r="AT114" s="204"/>
      <c r="AX114" s="151"/>
      <c r="AY114" s="151"/>
      <c r="AZ114" s="151"/>
      <c r="BA114" s="151"/>
    </row>
    <row r="115" customFormat="false" ht="12.75" hidden="false" customHeight="false" outlineLevel="0" collapsed="false">
      <c r="D115" s="142"/>
      <c r="E115" s="142"/>
      <c r="AA115" s="146"/>
      <c r="AE115" s="180"/>
      <c r="AF115" s="180"/>
      <c r="AG115" s="155"/>
      <c r="AK115" s="155"/>
      <c r="AS115" s="204"/>
      <c r="AT115" s="204"/>
      <c r="AX115" s="151"/>
      <c r="AY115" s="151"/>
      <c r="AZ115" s="151"/>
      <c r="BA115" s="151"/>
    </row>
    <row r="116" customFormat="false" ht="12.75" hidden="false" customHeight="false" outlineLevel="0" collapsed="false">
      <c r="D116" s="142"/>
      <c r="E116" s="142"/>
      <c r="AA116" s="146"/>
      <c r="AE116" s="180"/>
      <c r="AF116" s="180"/>
      <c r="AG116" s="155"/>
      <c r="AK116" s="155"/>
      <c r="AS116" s="204"/>
      <c r="AT116" s="204"/>
      <c r="AX116" s="151"/>
      <c r="AY116" s="151"/>
      <c r="AZ116" s="151"/>
      <c r="BA116" s="151"/>
    </row>
    <row r="117" customFormat="false" ht="12.75" hidden="false" customHeight="false" outlineLevel="0" collapsed="false">
      <c r="D117" s="142"/>
      <c r="E117" s="142"/>
      <c r="AA117" s="146"/>
      <c r="AE117" s="180"/>
      <c r="AF117" s="180"/>
      <c r="AG117" s="155"/>
      <c r="AK117" s="155"/>
      <c r="AS117" s="204"/>
      <c r="AT117" s="204"/>
      <c r="AX117" s="151"/>
      <c r="AY117" s="151"/>
      <c r="AZ117" s="151"/>
      <c r="BA117" s="151"/>
    </row>
    <row r="118" customFormat="false" ht="12.75" hidden="false" customHeight="false" outlineLevel="0" collapsed="false">
      <c r="D118" s="142"/>
      <c r="E118" s="142"/>
      <c r="AA118" s="146"/>
      <c r="AE118" s="180"/>
      <c r="AF118" s="180"/>
      <c r="AG118" s="155"/>
      <c r="AK118" s="155"/>
      <c r="AS118" s="204"/>
      <c r="AT118" s="204"/>
      <c r="AX118" s="151"/>
      <c r="AY118" s="151"/>
      <c r="AZ118" s="151"/>
      <c r="BA118" s="151"/>
    </row>
    <row r="119" customFormat="false" ht="12.75" hidden="false" customHeight="false" outlineLevel="0" collapsed="false">
      <c r="D119" s="142"/>
      <c r="E119" s="142"/>
      <c r="AA119" s="146"/>
      <c r="AE119" s="180"/>
      <c r="AF119" s="180"/>
      <c r="AG119" s="155"/>
      <c r="AK119" s="155"/>
      <c r="AS119" s="204"/>
      <c r="AT119" s="204"/>
      <c r="AX119" s="151"/>
      <c r="AY119" s="151"/>
      <c r="AZ119" s="151"/>
      <c r="BA119" s="151"/>
    </row>
    <row r="120" customFormat="false" ht="12.75" hidden="false" customHeight="false" outlineLevel="0" collapsed="false">
      <c r="D120" s="142"/>
      <c r="E120" s="142"/>
      <c r="AA120" s="146"/>
      <c r="AE120" s="180"/>
      <c r="AF120" s="180"/>
      <c r="AG120" s="155"/>
      <c r="AK120" s="155"/>
      <c r="AS120" s="204"/>
      <c r="AT120" s="204"/>
      <c r="AX120" s="151"/>
      <c r="AY120" s="151"/>
      <c r="AZ120" s="151"/>
      <c r="BA120" s="151"/>
    </row>
    <row r="121" customFormat="false" ht="12.75" hidden="false" customHeight="false" outlineLevel="0" collapsed="false">
      <c r="D121" s="142"/>
      <c r="E121" s="142"/>
      <c r="AA121" s="146"/>
      <c r="AE121" s="180"/>
      <c r="AF121" s="180"/>
      <c r="AG121" s="155"/>
      <c r="AK121" s="155"/>
      <c r="AS121" s="204"/>
      <c r="AT121" s="204"/>
      <c r="AX121" s="151"/>
      <c r="AY121" s="151"/>
      <c r="AZ121" s="151"/>
      <c r="BA121" s="151"/>
    </row>
    <row r="122" customFormat="false" ht="12.75" hidden="false" customHeight="false" outlineLevel="0" collapsed="false">
      <c r="D122" s="142"/>
      <c r="E122" s="142"/>
      <c r="AA122" s="146"/>
      <c r="AE122" s="180"/>
      <c r="AF122" s="180"/>
      <c r="AG122" s="155"/>
      <c r="AK122" s="155"/>
      <c r="AS122" s="204"/>
      <c r="AT122" s="204"/>
      <c r="AX122" s="151"/>
      <c r="AY122" s="151"/>
      <c r="AZ122" s="151"/>
      <c r="BA122" s="151"/>
    </row>
    <row r="123" customFormat="false" ht="12.75" hidden="false" customHeight="false" outlineLevel="0" collapsed="false">
      <c r="D123" s="142"/>
      <c r="E123" s="142"/>
      <c r="AA123" s="146"/>
      <c r="AE123" s="180"/>
      <c r="AF123" s="180"/>
      <c r="AG123" s="155"/>
      <c r="AK123" s="155"/>
      <c r="AS123" s="204"/>
      <c r="AT123" s="204"/>
      <c r="AX123" s="151"/>
      <c r="AY123" s="151"/>
      <c r="AZ123" s="151"/>
      <c r="BA123" s="151"/>
    </row>
    <row r="124" customFormat="false" ht="12.75" hidden="false" customHeight="false" outlineLevel="0" collapsed="false">
      <c r="D124" s="142"/>
      <c r="E124" s="142"/>
      <c r="AA124" s="146"/>
      <c r="AE124" s="180"/>
      <c r="AF124" s="180"/>
      <c r="AG124" s="155"/>
      <c r="AK124" s="155"/>
      <c r="AS124" s="204"/>
      <c r="AT124" s="204"/>
      <c r="AX124" s="151"/>
      <c r="AY124" s="151"/>
      <c r="AZ124" s="151"/>
      <c r="BA124" s="151"/>
    </row>
    <row r="125" customFormat="false" ht="12.75" hidden="false" customHeight="false" outlineLevel="0" collapsed="false">
      <c r="D125" s="142"/>
      <c r="E125" s="142"/>
      <c r="AA125" s="146"/>
      <c r="AE125" s="180"/>
      <c r="AF125" s="180"/>
      <c r="AG125" s="155"/>
      <c r="AK125" s="155"/>
      <c r="AS125" s="204"/>
      <c r="AT125" s="204"/>
      <c r="AX125" s="151"/>
      <c r="AY125" s="151"/>
      <c r="AZ125" s="151"/>
      <c r="BA125" s="151"/>
    </row>
    <row r="126" customFormat="false" ht="12.75" hidden="false" customHeight="false" outlineLevel="0" collapsed="false">
      <c r="D126" s="142"/>
      <c r="E126" s="142"/>
      <c r="AA126" s="146"/>
      <c r="AE126" s="180"/>
      <c r="AF126" s="180"/>
      <c r="AG126" s="155"/>
      <c r="AK126" s="155"/>
      <c r="AS126" s="204"/>
      <c r="AT126" s="204"/>
      <c r="AX126" s="151"/>
      <c r="AY126" s="151"/>
      <c r="AZ126" s="151"/>
      <c r="BA126" s="151"/>
    </row>
    <row r="127" customFormat="false" ht="12.75" hidden="false" customHeight="false" outlineLevel="0" collapsed="false">
      <c r="D127" s="142"/>
      <c r="E127" s="142"/>
      <c r="Y127" s="160"/>
      <c r="AA127" s="146"/>
      <c r="AE127" s="180"/>
      <c r="AF127" s="180"/>
      <c r="AG127" s="155"/>
      <c r="AK127" s="155"/>
      <c r="AS127" s="204"/>
      <c r="AT127" s="204"/>
      <c r="AX127" s="151"/>
      <c r="AY127" s="151"/>
      <c r="AZ127" s="151"/>
      <c r="BA127" s="151"/>
    </row>
    <row r="128" customFormat="false" ht="12.75" hidden="false" customHeight="false" outlineLevel="0" collapsed="false">
      <c r="D128" s="142"/>
      <c r="E128" s="142"/>
      <c r="AA128" s="146"/>
      <c r="AE128" s="180"/>
      <c r="AF128" s="180"/>
      <c r="AG128" s="155"/>
      <c r="AK128" s="155"/>
      <c r="AS128" s="204"/>
      <c r="AT128" s="204"/>
      <c r="AX128" s="151"/>
      <c r="AY128" s="151"/>
      <c r="AZ128" s="151"/>
      <c r="BA128" s="151"/>
    </row>
    <row r="129" customFormat="false" ht="12.75" hidden="false" customHeight="false" outlineLevel="0" collapsed="false">
      <c r="D129" s="142"/>
      <c r="E129" s="142"/>
      <c r="AA129" s="146"/>
      <c r="AE129" s="180"/>
      <c r="AF129" s="180"/>
      <c r="AG129" s="155"/>
      <c r="AK129" s="155"/>
      <c r="AS129" s="204"/>
      <c r="AT129" s="204"/>
      <c r="AX129" s="151"/>
      <c r="AY129" s="151"/>
      <c r="AZ129" s="151"/>
      <c r="BA129" s="151"/>
    </row>
    <row r="130" customFormat="false" ht="12.75" hidden="false" customHeight="false" outlineLevel="0" collapsed="false">
      <c r="D130" s="142"/>
      <c r="E130" s="142"/>
      <c r="AA130" s="146"/>
      <c r="AE130" s="180"/>
      <c r="AF130" s="180"/>
      <c r="AG130" s="155"/>
      <c r="AK130" s="155"/>
      <c r="AS130" s="204"/>
      <c r="AT130" s="204"/>
      <c r="AX130" s="151"/>
      <c r="AY130" s="151"/>
      <c r="AZ130" s="151"/>
      <c r="BA130" s="151"/>
    </row>
    <row r="131" customFormat="false" ht="12.75" hidden="false" customHeight="false" outlineLevel="0" collapsed="false">
      <c r="D131" s="142"/>
      <c r="E131" s="142"/>
      <c r="AA131" s="146"/>
      <c r="AE131" s="180"/>
      <c r="AF131" s="180"/>
      <c r="AG131" s="155"/>
      <c r="AK131" s="155"/>
      <c r="AS131" s="204"/>
      <c r="AT131" s="204"/>
      <c r="AX131" s="151"/>
      <c r="AY131" s="151"/>
      <c r="AZ131" s="151"/>
      <c r="BA131" s="151"/>
    </row>
    <row r="132" customFormat="false" ht="12.75" hidden="false" customHeight="false" outlineLevel="0" collapsed="false">
      <c r="D132" s="142"/>
      <c r="E132" s="142"/>
      <c r="AA132" s="146"/>
      <c r="AE132" s="180"/>
      <c r="AF132" s="180"/>
      <c r="AG132" s="155"/>
      <c r="AK132" s="155"/>
      <c r="AS132" s="204"/>
      <c r="AT132" s="204"/>
      <c r="AX132" s="151"/>
      <c r="AY132" s="151"/>
      <c r="AZ132" s="151"/>
      <c r="BA132" s="151"/>
    </row>
    <row r="133" customFormat="false" ht="12.75" hidden="false" customHeight="false" outlineLevel="0" collapsed="false">
      <c r="D133" s="142"/>
      <c r="E133" s="142"/>
      <c r="AA133" s="146"/>
      <c r="AE133" s="180"/>
      <c r="AF133" s="180"/>
      <c r="AG133" s="155"/>
      <c r="AK133" s="155"/>
      <c r="AS133" s="204"/>
      <c r="AT133" s="204"/>
      <c r="AX133" s="151"/>
      <c r="AY133" s="151"/>
      <c r="AZ133" s="151"/>
      <c r="BA133" s="151"/>
    </row>
    <row r="134" customFormat="false" ht="12.75" hidden="false" customHeight="false" outlineLevel="0" collapsed="false">
      <c r="D134" s="142"/>
      <c r="E134" s="142"/>
      <c r="AA134" s="146"/>
      <c r="AE134" s="180"/>
      <c r="AF134" s="180"/>
      <c r="AG134" s="155"/>
      <c r="AK134" s="155"/>
      <c r="AS134" s="204"/>
      <c r="AT134" s="204"/>
      <c r="AX134" s="151"/>
      <c r="AY134" s="151"/>
      <c r="AZ134" s="151"/>
      <c r="BA134" s="151"/>
    </row>
    <row r="135" customFormat="false" ht="12.75" hidden="false" customHeight="false" outlineLevel="0" collapsed="false">
      <c r="D135" s="142"/>
      <c r="E135" s="142"/>
      <c r="Y135" s="160"/>
      <c r="AA135" s="146"/>
      <c r="AE135" s="180"/>
      <c r="AF135" s="180"/>
      <c r="AG135" s="155"/>
      <c r="AK135" s="155"/>
      <c r="AS135" s="204"/>
      <c r="AT135" s="204"/>
      <c r="AX135" s="151"/>
      <c r="AY135" s="151"/>
      <c r="AZ135" s="151"/>
      <c r="BA135" s="151"/>
    </row>
    <row r="136" customFormat="false" ht="12.75" hidden="false" customHeight="false" outlineLevel="0" collapsed="false">
      <c r="D136" s="142"/>
      <c r="E136" s="142"/>
      <c r="AA136" s="146"/>
      <c r="AE136" s="180"/>
      <c r="AF136" s="180"/>
      <c r="AG136" s="155"/>
      <c r="AK136" s="155"/>
      <c r="AS136" s="204"/>
      <c r="AT136" s="204"/>
      <c r="AX136" s="151"/>
      <c r="AY136" s="151"/>
      <c r="AZ136" s="151"/>
      <c r="BA136" s="151"/>
    </row>
    <row r="137" customFormat="false" ht="12.75" hidden="false" customHeight="false" outlineLevel="0" collapsed="false">
      <c r="D137" s="142"/>
      <c r="E137" s="142"/>
      <c r="AA137" s="146"/>
      <c r="AE137" s="180"/>
      <c r="AF137" s="180"/>
      <c r="AG137" s="155"/>
      <c r="AK137" s="155"/>
      <c r="AS137" s="204"/>
      <c r="AT137" s="204"/>
      <c r="AX137" s="151"/>
      <c r="AY137" s="151"/>
      <c r="AZ137" s="151"/>
      <c r="BA137" s="151"/>
    </row>
    <row r="138" customFormat="false" ht="12.75" hidden="false" customHeight="false" outlineLevel="0" collapsed="false">
      <c r="D138" s="142"/>
      <c r="E138" s="142"/>
      <c r="AA138" s="146"/>
      <c r="AE138" s="180"/>
      <c r="AF138" s="180"/>
      <c r="AG138" s="155"/>
      <c r="AK138" s="155"/>
      <c r="AS138" s="204"/>
      <c r="AT138" s="204"/>
      <c r="AX138" s="151"/>
      <c r="AY138" s="151"/>
      <c r="AZ138" s="151"/>
      <c r="BA138" s="151"/>
    </row>
    <row r="139" customFormat="false" ht="12.75" hidden="false" customHeight="false" outlineLevel="0" collapsed="false">
      <c r="D139" s="142"/>
      <c r="E139" s="142"/>
      <c r="AA139" s="146"/>
      <c r="AE139" s="180"/>
      <c r="AF139" s="180"/>
      <c r="AG139" s="155"/>
      <c r="AK139" s="155"/>
      <c r="AS139" s="204"/>
      <c r="AT139" s="204"/>
      <c r="AX139" s="151"/>
      <c r="AY139" s="151"/>
      <c r="AZ139" s="151"/>
      <c r="BA139" s="151"/>
    </row>
    <row r="140" customFormat="false" ht="12.75" hidden="false" customHeight="false" outlineLevel="0" collapsed="false">
      <c r="D140" s="142"/>
      <c r="E140" s="142"/>
      <c r="AA140" s="146"/>
      <c r="AE140" s="180"/>
      <c r="AF140" s="180"/>
      <c r="AG140" s="155"/>
      <c r="AK140" s="155"/>
      <c r="AS140" s="204"/>
      <c r="AT140" s="204"/>
      <c r="AX140" s="151"/>
      <c r="AY140" s="151"/>
      <c r="AZ140" s="151"/>
      <c r="BA140" s="151"/>
    </row>
    <row r="141" customFormat="false" ht="12.75" hidden="false" customHeight="false" outlineLevel="0" collapsed="false">
      <c r="D141" s="142"/>
      <c r="E141" s="142"/>
      <c r="AA141" s="146"/>
      <c r="AE141" s="180"/>
      <c r="AF141" s="180"/>
      <c r="AG141" s="155"/>
      <c r="AK141" s="155"/>
      <c r="AS141" s="204"/>
      <c r="AT141" s="204"/>
      <c r="AX141" s="151"/>
      <c r="AY141" s="151"/>
      <c r="AZ141" s="151"/>
      <c r="BA141" s="151"/>
    </row>
    <row r="142" customFormat="false" ht="12.75" hidden="false" customHeight="false" outlineLevel="0" collapsed="false">
      <c r="D142" s="142"/>
      <c r="E142" s="142"/>
      <c r="AA142" s="146"/>
      <c r="AE142" s="180"/>
      <c r="AF142" s="180"/>
      <c r="AG142" s="155"/>
      <c r="AK142" s="155"/>
      <c r="AS142" s="204"/>
      <c r="AT142" s="204"/>
      <c r="AX142" s="151"/>
      <c r="AY142" s="151"/>
      <c r="AZ142" s="151"/>
      <c r="BA142" s="151"/>
    </row>
    <row r="143" customFormat="false" ht="12.75" hidden="false" customHeight="false" outlineLevel="0" collapsed="false">
      <c r="D143" s="142"/>
      <c r="E143" s="142"/>
      <c r="AA143" s="146"/>
      <c r="AE143" s="180"/>
      <c r="AF143" s="180"/>
      <c r="AG143" s="155"/>
      <c r="AK143" s="155"/>
      <c r="AS143" s="204"/>
      <c r="AT143" s="204"/>
      <c r="AX143" s="151"/>
      <c r="AY143" s="151"/>
      <c r="AZ143" s="151"/>
      <c r="BA143" s="151"/>
    </row>
    <row r="144" customFormat="false" ht="12.75" hidden="false" customHeight="false" outlineLevel="0" collapsed="false">
      <c r="D144" s="142"/>
      <c r="E144" s="142"/>
      <c r="AA144" s="146"/>
      <c r="AE144" s="180"/>
      <c r="AF144" s="180"/>
      <c r="AG144" s="155"/>
      <c r="AK144" s="155"/>
      <c r="AS144" s="204"/>
      <c r="AT144" s="204"/>
      <c r="AX144" s="151"/>
      <c r="AY144" s="151"/>
      <c r="AZ144" s="151"/>
      <c r="BA144" s="151"/>
    </row>
    <row r="145" customFormat="false" ht="12.75" hidden="false" customHeight="false" outlineLevel="0" collapsed="false">
      <c r="D145" s="142"/>
      <c r="E145" s="142"/>
      <c r="AA145" s="146"/>
      <c r="AE145" s="180"/>
      <c r="AF145" s="180"/>
      <c r="AG145" s="155"/>
      <c r="AK145" s="155"/>
      <c r="AS145" s="204"/>
      <c r="AT145" s="204"/>
      <c r="AX145" s="151"/>
      <c r="AY145" s="151"/>
      <c r="AZ145" s="151"/>
      <c r="BA145" s="151"/>
    </row>
    <row r="146" customFormat="false" ht="12.75" hidden="false" customHeight="false" outlineLevel="0" collapsed="false">
      <c r="D146" s="142"/>
      <c r="E146" s="142"/>
      <c r="AA146" s="146"/>
      <c r="AE146" s="180"/>
      <c r="AF146" s="180"/>
      <c r="AG146" s="155"/>
      <c r="AK146" s="155"/>
      <c r="AS146" s="204"/>
      <c r="AT146" s="204"/>
      <c r="AX146" s="151"/>
      <c r="AY146" s="151"/>
      <c r="AZ146" s="151"/>
      <c r="BA146" s="151"/>
    </row>
    <row r="147" customFormat="false" ht="12.75" hidden="false" customHeight="false" outlineLevel="0" collapsed="false">
      <c r="D147" s="142"/>
      <c r="E147" s="142"/>
      <c r="AA147" s="146"/>
      <c r="AE147" s="180"/>
      <c r="AF147" s="180"/>
      <c r="AG147" s="155"/>
      <c r="AK147" s="155"/>
      <c r="AS147" s="204"/>
      <c r="AT147" s="204"/>
      <c r="AX147" s="151"/>
      <c r="AY147" s="151"/>
      <c r="AZ147" s="151"/>
      <c r="BA147" s="151"/>
    </row>
    <row r="148" customFormat="false" ht="12.75" hidden="false" customHeight="false" outlineLevel="0" collapsed="false">
      <c r="D148" s="142"/>
      <c r="E148" s="142"/>
      <c r="AA148" s="146"/>
      <c r="AE148" s="180"/>
      <c r="AF148" s="180"/>
      <c r="AG148" s="155"/>
      <c r="AK148" s="155"/>
      <c r="AS148" s="204"/>
      <c r="AT148" s="204"/>
      <c r="AX148" s="151"/>
      <c r="AY148" s="151"/>
      <c r="AZ148" s="151"/>
      <c r="BA148" s="151"/>
    </row>
    <row r="149" customFormat="false" ht="12.75" hidden="false" customHeight="false" outlineLevel="0" collapsed="false">
      <c r="D149" s="142"/>
      <c r="E149" s="142"/>
      <c r="AA149" s="146"/>
      <c r="AE149" s="180"/>
      <c r="AF149" s="180"/>
      <c r="AG149" s="155"/>
      <c r="AK149" s="155"/>
      <c r="AS149" s="204"/>
      <c r="AT149" s="204"/>
      <c r="AX149" s="151"/>
      <c r="AY149" s="151"/>
      <c r="AZ149" s="151"/>
      <c r="BA149" s="151"/>
    </row>
    <row r="150" customFormat="false" ht="12.75" hidden="false" customHeight="false" outlineLevel="0" collapsed="false">
      <c r="D150" s="142"/>
      <c r="E150" s="142"/>
      <c r="AA150" s="146"/>
      <c r="AE150" s="180"/>
      <c r="AF150" s="180"/>
      <c r="AG150" s="155"/>
      <c r="AK150" s="155"/>
      <c r="AS150" s="204"/>
      <c r="AT150" s="204"/>
      <c r="AX150" s="151"/>
      <c r="AY150" s="151"/>
      <c r="AZ150" s="151"/>
      <c r="BA150" s="151"/>
    </row>
    <row r="151" customFormat="false" ht="12.75" hidden="false" customHeight="false" outlineLevel="0" collapsed="false">
      <c r="D151" s="142"/>
      <c r="E151" s="142"/>
      <c r="AA151" s="146"/>
      <c r="AE151" s="180"/>
      <c r="AF151" s="180"/>
      <c r="AG151" s="155"/>
      <c r="AK151" s="155"/>
      <c r="AS151" s="204"/>
      <c r="AT151" s="204"/>
      <c r="AX151" s="151"/>
      <c r="AY151" s="151"/>
      <c r="AZ151" s="151"/>
      <c r="BA151" s="151"/>
    </row>
    <row r="152" customFormat="false" ht="12.75" hidden="false" customHeight="false" outlineLevel="0" collapsed="false">
      <c r="D152" s="142"/>
      <c r="E152" s="142"/>
      <c r="AA152" s="146"/>
      <c r="AE152" s="180"/>
      <c r="AF152" s="180"/>
      <c r="AG152" s="155"/>
      <c r="AK152" s="155"/>
      <c r="AS152" s="204"/>
      <c r="AT152" s="204"/>
      <c r="AX152" s="151"/>
      <c r="AY152" s="151"/>
      <c r="AZ152" s="151"/>
      <c r="BA152" s="151"/>
    </row>
    <row r="153" customFormat="false" ht="12.75" hidden="false" customHeight="false" outlineLevel="0" collapsed="false">
      <c r="D153" s="142"/>
      <c r="E153" s="142"/>
      <c r="AA153" s="146"/>
      <c r="AE153" s="180"/>
      <c r="AF153" s="180"/>
      <c r="AG153" s="155"/>
      <c r="AK153" s="155"/>
      <c r="AS153" s="204"/>
      <c r="AT153" s="204"/>
      <c r="AX153" s="151"/>
      <c r="AY153" s="151"/>
      <c r="AZ153" s="151"/>
      <c r="BA153" s="151"/>
    </row>
    <row r="154" customFormat="false" ht="12.75" hidden="false" customHeight="false" outlineLevel="0" collapsed="false">
      <c r="D154" s="142"/>
      <c r="E154" s="142"/>
      <c r="AA154" s="146"/>
      <c r="AE154" s="180"/>
      <c r="AF154" s="180"/>
      <c r="AG154" s="155"/>
      <c r="AK154" s="155"/>
      <c r="AS154" s="204"/>
      <c r="AT154" s="204"/>
      <c r="AX154" s="151"/>
      <c r="AY154" s="151"/>
      <c r="AZ154" s="151"/>
      <c r="BA154" s="151"/>
    </row>
    <row r="155" customFormat="false" ht="12.75" hidden="false" customHeight="false" outlineLevel="0" collapsed="false">
      <c r="D155" s="142"/>
      <c r="E155" s="142"/>
      <c r="AA155" s="146"/>
      <c r="AE155" s="180"/>
      <c r="AF155" s="180"/>
      <c r="AG155" s="155"/>
      <c r="AK155" s="155"/>
      <c r="AS155" s="204"/>
      <c r="AT155" s="204"/>
      <c r="AX155" s="151"/>
      <c r="AY155" s="151"/>
      <c r="AZ155" s="151"/>
      <c r="BA155" s="151"/>
    </row>
    <row r="156" customFormat="false" ht="12.75" hidden="false" customHeight="false" outlineLevel="0" collapsed="false">
      <c r="D156" s="142"/>
      <c r="E156" s="142"/>
      <c r="AA156" s="146"/>
      <c r="AE156" s="180"/>
      <c r="AF156" s="180"/>
      <c r="AG156" s="155"/>
      <c r="AK156" s="155"/>
      <c r="AS156" s="204"/>
      <c r="AT156" s="204"/>
      <c r="AX156" s="151"/>
      <c r="AY156" s="151"/>
      <c r="AZ156" s="151"/>
      <c r="BA156" s="151"/>
    </row>
    <row r="157" customFormat="false" ht="12.75" hidden="false" customHeight="false" outlineLevel="0" collapsed="false">
      <c r="D157" s="142"/>
      <c r="E157" s="142"/>
      <c r="AA157" s="146"/>
      <c r="AE157" s="180"/>
      <c r="AF157" s="180"/>
      <c r="AG157" s="155"/>
      <c r="AK157" s="155"/>
      <c r="AS157" s="204"/>
      <c r="AT157" s="204"/>
      <c r="AX157" s="151"/>
      <c r="AY157" s="151"/>
      <c r="AZ157" s="151"/>
      <c r="BA157" s="151"/>
    </row>
    <row r="158" customFormat="false" ht="12.75" hidden="false" customHeight="false" outlineLevel="0" collapsed="false">
      <c r="D158" s="142"/>
      <c r="E158" s="142"/>
      <c r="AA158" s="146"/>
      <c r="AE158" s="180"/>
      <c r="AF158" s="180"/>
      <c r="AG158" s="155"/>
      <c r="AK158" s="155"/>
      <c r="AS158" s="204"/>
      <c r="AT158" s="204"/>
      <c r="AX158" s="151"/>
      <c r="AY158" s="151"/>
      <c r="AZ158" s="151"/>
      <c r="BA158" s="151"/>
    </row>
    <row r="159" customFormat="false" ht="12.75" hidden="false" customHeight="false" outlineLevel="0" collapsed="false">
      <c r="D159" s="142"/>
      <c r="E159" s="142"/>
      <c r="AA159" s="146"/>
      <c r="AE159" s="180"/>
      <c r="AF159" s="180"/>
      <c r="AG159" s="155"/>
      <c r="AK159" s="155"/>
      <c r="AS159" s="204"/>
      <c r="AT159" s="204"/>
      <c r="AX159" s="151"/>
      <c r="AY159" s="151"/>
      <c r="AZ159" s="151"/>
      <c r="BA159" s="151"/>
    </row>
    <row r="160" customFormat="false" ht="12.75" hidden="false" customHeight="false" outlineLevel="0" collapsed="false">
      <c r="D160" s="142"/>
      <c r="E160" s="142"/>
      <c r="AA160" s="146"/>
      <c r="AE160" s="180"/>
      <c r="AF160" s="180"/>
      <c r="AG160" s="155"/>
      <c r="AK160" s="155"/>
      <c r="AS160" s="204"/>
      <c r="AT160" s="204"/>
      <c r="AX160" s="151"/>
      <c r="AY160" s="151"/>
      <c r="AZ160" s="151"/>
      <c r="BA160" s="151"/>
    </row>
    <row r="161" customFormat="false" ht="12.75" hidden="false" customHeight="false" outlineLevel="0" collapsed="false">
      <c r="D161" s="142"/>
      <c r="E161" s="142"/>
      <c r="AA161" s="146"/>
      <c r="AE161" s="180"/>
      <c r="AF161" s="180"/>
      <c r="AG161" s="155"/>
      <c r="AK161" s="155"/>
      <c r="AS161" s="204"/>
      <c r="AT161" s="204"/>
      <c r="AX161" s="151"/>
      <c r="AY161" s="151"/>
      <c r="AZ161" s="151"/>
      <c r="BA161" s="151"/>
    </row>
    <row r="162" customFormat="false" ht="12.75" hidden="false" customHeight="false" outlineLevel="0" collapsed="false">
      <c r="D162" s="142"/>
      <c r="E162" s="142"/>
      <c r="AA162" s="146"/>
      <c r="AE162" s="180"/>
      <c r="AF162" s="180"/>
      <c r="AG162" s="155"/>
      <c r="AK162" s="155"/>
      <c r="AS162" s="204"/>
      <c r="AT162" s="204"/>
      <c r="AX162" s="151"/>
      <c r="AY162" s="151"/>
      <c r="AZ162" s="151"/>
      <c r="BA162" s="151"/>
    </row>
    <row r="163" customFormat="false" ht="12.75" hidden="false" customHeight="false" outlineLevel="0" collapsed="false">
      <c r="D163" s="142"/>
      <c r="E163" s="142"/>
      <c r="AA163" s="146"/>
      <c r="AE163" s="180"/>
      <c r="AF163" s="180"/>
      <c r="AG163" s="155"/>
      <c r="AK163" s="155"/>
      <c r="AS163" s="204"/>
      <c r="AT163" s="204"/>
      <c r="AX163" s="151"/>
      <c r="AY163" s="151"/>
      <c r="AZ163" s="151"/>
      <c r="BA163" s="151"/>
    </row>
    <row r="164" customFormat="false" ht="12.75" hidden="false" customHeight="false" outlineLevel="0" collapsed="false">
      <c r="D164" s="142"/>
      <c r="E164" s="142"/>
      <c r="AA164" s="146"/>
      <c r="AE164" s="180"/>
      <c r="AF164" s="180"/>
      <c r="AG164" s="155"/>
      <c r="AK164" s="155"/>
      <c r="AS164" s="204"/>
      <c r="AT164" s="204"/>
      <c r="AX164" s="151"/>
      <c r="AY164" s="151"/>
      <c r="AZ164" s="151"/>
      <c r="BA164" s="151"/>
    </row>
    <row r="165" customFormat="false" ht="12.75" hidden="false" customHeight="false" outlineLevel="0" collapsed="false">
      <c r="D165" s="142"/>
      <c r="E165" s="142"/>
      <c r="AA165" s="146"/>
      <c r="AE165" s="180"/>
      <c r="AF165" s="180"/>
      <c r="AG165" s="155"/>
      <c r="AK165" s="155"/>
      <c r="AS165" s="204"/>
      <c r="AT165" s="204"/>
      <c r="AX165" s="151"/>
      <c r="AY165" s="151"/>
      <c r="AZ165" s="151"/>
      <c r="BA165" s="151"/>
    </row>
    <row r="166" customFormat="false" ht="12.75" hidden="false" customHeight="false" outlineLevel="0" collapsed="false">
      <c r="D166" s="142"/>
      <c r="E166" s="142"/>
      <c r="AA166" s="146"/>
      <c r="AE166" s="180"/>
      <c r="AF166" s="180"/>
      <c r="AG166" s="155"/>
      <c r="AK166" s="155"/>
      <c r="AS166" s="204"/>
      <c r="AT166" s="204"/>
      <c r="AX166" s="151"/>
      <c r="AY166" s="151"/>
      <c r="AZ166" s="151"/>
      <c r="BA166" s="151"/>
    </row>
    <row r="167" customFormat="false" ht="12.75" hidden="false" customHeight="false" outlineLevel="0" collapsed="false">
      <c r="D167" s="142"/>
      <c r="E167" s="142"/>
      <c r="AA167" s="146"/>
      <c r="AE167" s="180"/>
      <c r="AF167" s="180"/>
      <c r="AG167" s="155"/>
      <c r="AK167" s="155"/>
      <c r="AS167" s="204"/>
      <c r="AT167" s="204"/>
      <c r="AX167" s="151"/>
      <c r="AY167" s="151"/>
      <c r="AZ167" s="151"/>
      <c r="BA167" s="151"/>
    </row>
    <row r="168" customFormat="false" ht="12.75" hidden="false" customHeight="false" outlineLevel="0" collapsed="false">
      <c r="D168" s="142"/>
      <c r="E168" s="142"/>
      <c r="AA168" s="146"/>
      <c r="AE168" s="180"/>
      <c r="AF168" s="180"/>
      <c r="AG168" s="155"/>
      <c r="AK168" s="155"/>
      <c r="AS168" s="204"/>
      <c r="AT168" s="204"/>
      <c r="AX168" s="151"/>
      <c r="AY168" s="151"/>
      <c r="AZ168" s="151"/>
      <c r="BA168" s="151"/>
    </row>
    <row r="169" customFormat="false" ht="12.75" hidden="false" customHeight="false" outlineLevel="0" collapsed="false">
      <c r="D169" s="142"/>
      <c r="E169" s="142"/>
      <c r="AA169" s="146"/>
      <c r="AE169" s="180"/>
      <c r="AF169" s="180"/>
      <c r="AG169" s="155"/>
      <c r="AK169" s="155"/>
      <c r="AS169" s="204"/>
      <c r="AT169" s="204"/>
      <c r="AX169" s="151"/>
      <c r="AY169" s="151"/>
      <c r="AZ169" s="151"/>
      <c r="BA169" s="151"/>
    </row>
    <row r="170" customFormat="false" ht="12.75" hidden="false" customHeight="false" outlineLevel="0" collapsed="false">
      <c r="D170" s="142"/>
      <c r="E170" s="142"/>
      <c r="AA170" s="146"/>
      <c r="AE170" s="180"/>
      <c r="AF170" s="180"/>
      <c r="AG170" s="155"/>
      <c r="AK170" s="155"/>
      <c r="AS170" s="204"/>
      <c r="AT170" s="204"/>
      <c r="AX170" s="151"/>
      <c r="AY170" s="151"/>
      <c r="AZ170" s="151"/>
      <c r="BA170" s="151"/>
    </row>
    <row r="171" customFormat="false" ht="12.75" hidden="false" customHeight="false" outlineLevel="0" collapsed="false">
      <c r="D171" s="142"/>
      <c r="E171" s="142"/>
      <c r="AA171" s="146"/>
      <c r="AE171" s="180"/>
      <c r="AF171" s="180"/>
      <c r="AG171" s="155"/>
      <c r="AK171" s="155"/>
      <c r="AS171" s="204"/>
      <c r="AT171" s="204"/>
      <c r="AX171" s="151"/>
      <c r="AY171" s="151"/>
      <c r="AZ171" s="151"/>
      <c r="BA171" s="151"/>
    </row>
    <row r="172" customFormat="false" ht="12.75" hidden="false" customHeight="false" outlineLevel="0" collapsed="false">
      <c r="D172" s="142"/>
      <c r="E172" s="142"/>
      <c r="AA172" s="146"/>
      <c r="AE172" s="180"/>
      <c r="AF172" s="180"/>
      <c r="AG172" s="155"/>
      <c r="AK172" s="155"/>
      <c r="AS172" s="204"/>
      <c r="AT172" s="204"/>
      <c r="AX172" s="151"/>
      <c r="AY172" s="151"/>
      <c r="AZ172" s="151"/>
      <c r="BA172" s="151"/>
    </row>
    <row r="173" customFormat="false" ht="12.75" hidden="false" customHeight="false" outlineLevel="0" collapsed="false">
      <c r="D173" s="142"/>
      <c r="E173" s="142"/>
      <c r="AA173" s="146"/>
      <c r="AE173" s="180"/>
      <c r="AF173" s="180"/>
      <c r="AG173" s="155"/>
      <c r="AK173" s="155"/>
      <c r="AS173" s="204"/>
      <c r="AT173" s="204"/>
      <c r="AX173" s="151"/>
      <c r="AY173" s="151"/>
      <c r="AZ173" s="151"/>
      <c r="BA173" s="151"/>
    </row>
    <row r="174" customFormat="false" ht="12.75" hidden="false" customHeight="false" outlineLevel="0" collapsed="false">
      <c r="D174" s="142"/>
      <c r="E174" s="142"/>
      <c r="AA174" s="146"/>
      <c r="AE174" s="180"/>
      <c r="AF174" s="180"/>
      <c r="AG174" s="155"/>
      <c r="AK174" s="155"/>
      <c r="AS174" s="204"/>
      <c r="AT174" s="204"/>
      <c r="AX174" s="151"/>
      <c r="AY174" s="151"/>
      <c r="AZ174" s="151"/>
      <c r="BA174" s="151"/>
    </row>
    <row r="175" customFormat="false" ht="12.75" hidden="false" customHeight="false" outlineLevel="0" collapsed="false">
      <c r="D175" s="142"/>
      <c r="E175" s="142"/>
      <c r="AA175" s="146"/>
      <c r="AE175" s="180"/>
      <c r="AF175" s="180"/>
      <c r="AG175" s="155"/>
      <c r="AK175" s="155"/>
      <c r="AS175" s="204"/>
      <c r="AT175" s="204"/>
      <c r="AX175" s="151"/>
      <c r="AY175" s="151"/>
      <c r="AZ175" s="151"/>
      <c r="BA175" s="151"/>
    </row>
    <row r="176" customFormat="false" ht="12.75" hidden="false" customHeight="false" outlineLevel="0" collapsed="false">
      <c r="D176" s="142"/>
      <c r="E176" s="142"/>
      <c r="AA176" s="146"/>
      <c r="AE176" s="180"/>
      <c r="AF176" s="180"/>
      <c r="AG176" s="155"/>
      <c r="AK176" s="155"/>
      <c r="AS176" s="204"/>
      <c r="AT176" s="204"/>
      <c r="AX176" s="151"/>
      <c r="AY176" s="151"/>
      <c r="AZ176" s="151"/>
      <c r="BA176" s="151"/>
    </row>
    <row r="177" customFormat="false" ht="12.75" hidden="false" customHeight="false" outlineLevel="0" collapsed="false">
      <c r="D177" s="142"/>
      <c r="E177" s="142"/>
      <c r="AA177" s="146"/>
      <c r="AE177" s="180"/>
      <c r="AF177" s="180"/>
      <c r="AG177" s="155"/>
      <c r="AK177" s="155"/>
      <c r="AS177" s="204"/>
      <c r="AT177" s="204"/>
      <c r="AX177" s="151"/>
      <c r="AY177" s="151"/>
      <c r="AZ177" s="151"/>
      <c r="BA177" s="151"/>
    </row>
    <row r="178" customFormat="false" ht="12.75" hidden="false" customHeight="false" outlineLevel="0" collapsed="false">
      <c r="D178" s="142"/>
      <c r="E178" s="142"/>
      <c r="AA178" s="146"/>
      <c r="AE178" s="180"/>
      <c r="AF178" s="180"/>
      <c r="AG178" s="155"/>
      <c r="AK178" s="155"/>
      <c r="AS178" s="204"/>
      <c r="AT178" s="204"/>
      <c r="AX178" s="151"/>
      <c r="AY178" s="151"/>
      <c r="AZ178" s="151"/>
      <c r="BA178" s="151"/>
    </row>
    <row r="179" customFormat="false" ht="12.75" hidden="false" customHeight="false" outlineLevel="0" collapsed="false">
      <c r="D179" s="142"/>
      <c r="E179" s="142"/>
      <c r="AA179" s="146"/>
      <c r="AE179" s="180"/>
      <c r="AF179" s="180"/>
      <c r="AG179" s="155"/>
      <c r="AK179" s="155"/>
      <c r="AS179" s="204"/>
      <c r="AT179" s="204"/>
      <c r="AX179" s="151"/>
      <c r="AY179" s="151"/>
      <c r="AZ179" s="151"/>
      <c r="BA179" s="151"/>
    </row>
    <row r="180" customFormat="false" ht="12.75" hidden="false" customHeight="false" outlineLevel="0" collapsed="false">
      <c r="D180" s="142"/>
      <c r="E180" s="142"/>
      <c r="AA180" s="146"/>
      <c r="AE180" s="180"/>
      <c r="AF180" s="180"/>
      <c r="AG180" s="155"/>
      <c r="AK180" s="155"/>
      <c r="AS180" s="204"/>
      <c r="AT180" s="204"/>
      <c r="AX180" s="151"/>
      <c r="AY180" s="151"/>
      <c r="AZ180" s="151"/>
      <c r="BA180" s="151"/>
    </row>
    <row r="181" customFormat="false" ht="12.75" hidden="false" customHeight="false" outlineLevel="0" collapsed="false">
      <c r="D181" s="142"/>
      <c r="E181" s="142"/>
      <c r="AA181" s="146"/>
      <c r="AE181" s="180"/>
      <c r="AF181" s="180"/>
      <c r="AG181" s="155"/>
      <c r="AK181" s="155"/>
      <c r="AS181" s="204"/>
      <c r="AT181" s="204"/>
      <c r="AX181" s="151"/>
      <c r="AY181" s="151"/>
      <c r="AZ181" s="151"/>
      <c r="BA181" s="151"/>
    </row>
    <row r="182" customFormat="false" ht="12.75" hidden="false" customHeight="false" outlineLevel="0" collapsed="false">
      <c r="D182" s="142"/>
      <c r="E182" s="142"/>
      <c r="AA182" s="146"/>
      <c r="AE182" s="180"/>
      <c r="AF182" s="180"/>
      <c r="AG182" s="155"/>
      <c r="AK182" s="155"/>
      <c r="AS182" s="204"/>
      <c r="AT182" s="204"/>
      <c r="AX182" s="151"/>
      <c r="AY182" s="151"/>
      <c r="AZ182" s="151"/>
      <c r="BA182" s="151"/>
    </row>
    <row r="183" customFormat="false" ht="12.75" hidden="false" customHeight="false" outlineLevel="0" collapsed="false">
      <c r="D183" s="142"/>
      <c r="E183" s="142"/>
      <c r="AA183" s="146"/>
      <c r="AE183" s="180"/>
      <c r="AF183" s="180"/>
      <c r="AG183" s="155"/>
      <c r="AK183" s="155"/>
      <c r="AS183" s="204"/>
      <c r="AT183" s="204"/>
      <c r="AX183" s="151"/>
      <c r="AY183" s="151"/>
      <c r="AZ183" s="151"/>
      <c r="BA183" s="151"/>
    </row>
    <row r="184" customFormat="false" ht="12.75" hidden="false" customHeight="false" outlineLevel="0" collapsed="false">
      <c r="D184" s="142"/>
      <c r="E184" s="142"/>
      <c r="AA184" s="146"/>
      <c r="AE184" s="180"/>
      <c r="AF184" s="180"/>
      <c r="AG184" s="155"/>
      <c r="AK184" s="155"/>
      <c r="AS184" s="204"/>
      <c r="AT184" s="204"/>
      <c r="AX184" s="151"/>
      <c r="AY184" s="151"/>
      <c r="AZ184" s="151"/>
      <c r="BA184" s="151"/>
    </row>
    <row r="185" customFormat="false" ht="12.75" hidden="false" customHeight="false" outlineLevel="0" collapsed="false">
      <c r="D185" s="142"/>
      <c r="E185" s="142"/>
      <c r="AA185" s="146"/>
      <c r="AE185" s="180"/>
      <c r="AF185" s="180"/>
      <c r="AG185" s="155"/>
      <c r="AK185" s="155"/>
      <c r="AS185" s="204"/>
      <c r="AT185" s="204"/>
      <c r="AX185" s="151"/>
      <c r="AY185" s="151"/>
      <c r="AZ185" s="151"/>
      <c r="BA185" s="151"/>
    </row>
    <row r="186" customFormat="false" ht="12.75" hidden="false" customHeight="false" outlineLevel="0" collapsed="false">
      <c r="D186" s="142"/>
      <c r="E186" s="142"/>
      <c r="AA186" s="146"/>
      <c r="AE186" s="180"/>
      <c r="AF186" s="180"/>
      <c r="AG186" s="155"/>
      <c r="AK186" s="155"/>
      <c r="AS186" s="204"/>
      <c r="AT186" s="204"/>
      <c r="AX186" s="151"/>
      <c r="AY186" s="151"/>
      <c r="AZ186" s="151"/>
      <c r="BA186" s="151"/>
    </row>
    <row r="187" customFormat="false" ht="12.75" hidden="false" customHeight="false" outlineLevel="0" collapsed="false">
      <c r="D187" s="142"/>
      <c r="E187" s="142"/>
      <c r="AA187" s="146"/>
      <c r="AE187" s="180"/>
      <c r="AF187" s="180"/>
      <c r="AG187" s="155"/>
      <c r="AK187" s="155"/>
      <c r="AS187" s="204"/>
      <c r="AT187" s="204"/>
      <c r="AX187" s="151"/>
      <c r="AY187" s="151"/>
      <c r="AZ187" s="151"/>
      <c r="BA187" s="151"/>
    </row>
    <row r="188" customFormat="false" ht="12.75" hidden="false" customHeight="false" outlineLevel="0" collapsed="false">
      <c r="D188" s="142"/>
      <c r="E188" s="142"/>
      <c r="AA188" s="146"/>
      <c r="AE188" s="180"/>
      <c r="AF188" s="180"/>
      <c r="AG188" s="155"/>
      <c r="AK188" s="155"/>
      <c r="AS188" s="204"/>
      <c r="AT188" s="204"/>
      <c r="AX188" s="151"/>
      <c r="AY188" s="151"/>
      <c r="AZ188" s="151"/>
      <c r="BA188" s="151"/>
    </row>
    <row r="189" customFormat="false" ht="12.75" hidden="false" customHeight="false" outlineLevel="0" collapsed="false">
      <c r="D189" s="142"/>
      <c r="E189" s="142"/>
      <c r="Y189" s="160"/>
      <c r="AA189" s="146"/>
      <c r="AE189" s="180"/>
      <c r="AF189" s="180"/>
      <c r="AG189" s="155"/>
      <c r="AK189" s="155"/>
      <c r="AS189" s="204"/>
      <c r="AT189" s="204"/>
      <c r="AX189" s="151"/>
      <c r="AY189" s="151"/>
      <c r="AZ189" s="151"/>
      <c r="BA189" s="151"/>
    </row>
    <row r="190" customFormat="false" ht="12.75" hidden="false" customHeight="false" outlineLevel="0" collapsed="false">
      <c r="D190" s="142"/>
      <c r="E190" s="142"/>
      <c r="AA190" s="146"/>
      <c r="AE190" s="180"/>
      <c r="AF190" s="180"/>
      <c r="AG190" s="155"/>
      <c r="AK190" s="155"/>
      <c r="AS190" s="204"/>
      <c r="AT190" s="204"/>
      <c r="AX190" s="151"/>
      <c r="AY190" s="151"/>
      <c r="AZ190" s="151"/>
      <c r="BA190" s="151"/>
    </row>
    <row r="191" customFormat="false" ht="12.75" hidden="false" customHeight="false" outlineLevel="0" collapsed="false">
      <c r="D191" s="142"/>
      <c r="E191" s="142"/>
      <c r="Y191" s="160"/>
      <c r="AA191" s="146"/>
      <c r="AE191" s="180"/>
      <c r="AF191" s="180"/>
      <c r="AG191" s="155"/>
      <c r="AK191" s="155"/>
      <c r="AS191" s="204"/>
      <c r="AT191" s="204"/>
      <c r="AX191" s="151"/>
      <c r="AY191" s="151"/>
      <c r="AZ191" s="151"/>
      <c r="BA191" s="151"/>
    </row>
    <row r="192" customFormat="false" ht="12.75" hidden="false" customHeight="false" outlineLevel="0" collapsed="false">
      <c r="D192" s="142"/>
      <c r="E192" s="142"/>
      <c r="AA192" s="146"/>
      <c r="AE192" s="180"/>
      <c r="AF192" s="180"/>
      <c r="AG192" s="155"/>
      <c r="AK192" s="155"/>
      <c r="AS192" s="204"/>
      <c r="AT192" s="204"/>
      <c r="AX192" s="151"/>
      <c r="AY192" s="151"/>
      <c r="AZ192" s="151"/>
      <c r="BA192" s="151"/>
    </row>
    <row r="193" customFormat="false" ht="12.75" hidden="false" customHeight="false" outlineLevel="0" collapsed="false">
      <c r="D193" s="142"/>
      <c r="E193" s="142"/>
      <c r="AA193" s="146"/>
      <c r="AE193" s="180"/>
      <c r="AF193" s="180"/>
      <c r="AG193" s="155"/>
      <c r="AK193" s="155"/>
      <c r="AS193" s="204"/>
      <c r="AT193" s="204"/>
      <c r="AX193" s="151"/>
      <c r="AY193" s="151"/>
      <c r="AZ193" s="151"/>
      <c r="BA193" s="151"/>
    </row>
    <row r="194" customFormat="false" ht="12.75" hidden="false" customHeight="false" outlineLevel="0" collapsed="false">
      <c r="D194" s="142"/>
      <c r="E194" s="142"/>
      <c r="AA194" s="146"/>
      <c r="AE194" s="180"/>
      <c r="AF194" s="180"/>
      <c r="AG194" s="155"/>
      <c r="AK194" s="155"/>
      <c r="AS194" s="204"/>
      <c r="AT194" s="204"/>
      <c r="AX194" s="151"/>
      <c r="AY194" s="151"/>
      <c r="AZ194" s="151"/>
      <c r="BA194" s="151"/>
    </row>
    <row r="195" customFormat="false" ht="12.75" hidden="false" customHeight="false" outlineLevel="0" collapsed="false">
      <c r="D195" s="142"/>
      <c r="E195" s="142"/>
      <c r="AA195" s="146"/>
      <c r="AE195" s="180"/>
      <c r="AF195" s="180"/>
      <c r="AG195" s="155"/>
      <c r="AK195" s="155"/>
      <c r="AS195" s="204"/>
      <c r="AT195" s="204"/>
      <c r="AX195" s="151"/>
      <c r="AY195" s="151"/>
      <c r="AZ195" s="151"/>
      <c r="BA195" s="151"/>
    </row>
    <row r="196" customFormat="false" ht="12.75" hidden="false" customHeight="false" outlineLevel="0" collapsed="false">
      <c r="D196" s="142"/>
      <c r="E196" s="142"/>
      <c r="AA196" s="146"/>
      <c r="AE196" s="180"/>
      <c r="AF196" s="180"/>
      <c r="AG196" s="155"/>
      <c r="AK196" s="155"/>
      <c r="AS196" s="204"/>
      <c r="AT196" s="204"/>
      <c r="AX196" s="151"/>
      <c r="AY196" s="151"/>
      <c r="AZ196" s="151"/>
      <c r="BA196" s="151"/>
    </row>
    <row r="197" customFormat="false" ht="12.75" hidden="false" customHeight="false" outlineLevel="0" collapsed="false">
      <c r="D197" s="142"/>
      <c r="E197" s="142"/>
      <c r="AA197" s="146"/>
      <c r="AE197" s="180"/>
      <c r="AF197" s="180"/>
      <c r="AG197" s="155"/>
      <c r="AK197" s="155"/>
      <c r="AS197" s="204"/>
      <c r="AT197" s="204"/>
      <c r="AX197" s="151"/>
      <c r="AY197" s="151"/>
      <c r="AZ197" s="151"/>
      <c r="BA197" s="151"/>
    </row>
    <row r="198" customFormat="false" ht="12.75" hidden="false" customHeight="false" outlineLevel="0" collapsed="false">
      <c r="D198" s="142"/>
      <c r="E198" s="142"/>
      <c r="AA198" s="146"/>
      <c r="AE198" s="180"/>
      <c r="AF198" s="180"/>
      <c r="AG198" s="155"/>
      <c r="AK198" s="155"/>
      <c r="AS198" s="204"/>
      <c r="AT198" s="204"/>
      <c r="AX198" s="151"/>
      <c r="AY198" s="151"/>
      <c r="AZ198" s="151"/>
      <c r="BA198" s="151"/>
    </row>
    <row r="199" customFormat="false" ht="12.75" hidden="false" customHeight="false" outlineLevel="0" collapsed="false">
      <c r="D199" s="142"/>
      <c r="E199" s="142"/>
      <c r="AA199" s="146"/>
      <c r="AE199" s="180"/>
      <c r="AF199" s="180"/>
      <c r="AG199" s="155"/>
      <c r="AK199" s="155"/>
      <c r="AS199" s="204"/>
      <c r="AT199" s="204"/>
      <c r="AX199" s="151"/>
      <c r="AY199" s="151"/>
      <c r="AZ199" s="151"/>
      <c r="BA199" s="151"/>
    </row>
    <row r="200" customFormat="false" ht="12.75" hidden="false" customHeight="false" outlineLevel="0" collapsed="false">
      <c r="D200" s="142"/>
      <c r="E200" s="142"/>
      <c r="AA200" s="146"/>
      <c r="AE200" s="180"/>
      <c r="AF200" s="180"/>
      <c r="AG200" s="155"/>
      <c r="AK200" s="155"/>
      <c r="AS200" s="204"/>
      <c r="AT200" s="204"/>
      <c r="AX200" s="151"/>
      <c r="AY200" s="151"/>
      <c r="AZ200" s="151"/>
      <c r="BA200" s="151"/>
    </row>
    <row r="201" customFormat="false" ht="12.75" hidden="false" customHeight="false" outlineLevel="0" collapsed="false">
      <c r="D201" s="142"/>
      <c r="E201" s="142"/>
      <c r="AA201" s="146"/>
      <c r="AE201" s="180"/>
      <c r="AF201" s="180"/>
      <c r="AG201" s="155"/>
      <c r="AK201" s="155"/>
      <c r="AS201" s="204"/>
      <c r="AT201" s="204"/>
      <c r="AX201" s="151"/>
      <c r="AY201" s="151"/>
      <c r="AZ201" s="151"/>
      <c r="BA201" s="151"/>
    </row>
    <row r="202" customFormat="false" ht="12.75" hidden="false" customHeight="false" outlineLevel="0" collapsed="false">
      <c r="D202" s="142"/>
      <c r="E202" s="142"/>
      <c r="AA202" s="146"/>
      <c r="AE202" s="180"/>
      <c r="AF202" s="180"/>
      <c r="AG202" s="155"/>
      <c r="AK202" s="155"/>
      <c r="AS202" s="204"/>
      <c r="AT202" s="204"/>
      <c r="AX202" s="151"/>
      <c r="AY202" s="151"/>
      <c r="AZ202" s="151"/>
      <c r="BA202" s="151"/>
    </row>
    <row r="203" customFormat="false" ht="12.75" hidden="false" customHeight="false" outlineLevel="0" collapsed="false">
      <c r="D203" s="142"/>
      <c r="E203" s="142"/>
      <c r="AA203" s="146"/>
      <c r="AE203" s="180"/>
      <c r="AF203" s="180"/>
      <c r="AG203" s="155"/>
      <c r="AK203" s="155"/>
      <c r="AS203" s="204"/>
      <c r="AT203" s="204"/>
      <c r="AX203" s="151"/>
      <c r="AY203" s="151"/>
      <c r="AZ203" s="151"/>
      <c r="BA203" s="151"/>
    </row>
    <row r="204" customFormat="false" ht="12.75" hidden="false" customHeight="false" outlineLevel="0" collapsed="false">
      <c r="D204" s="142"/>
      <c r="E204" s="142"/>
      <c r="AA204" s="146"/>
      <c r="AE204" s="180"/>
      <c r="AF204" s="180"/>
      <c r="AG204" s="155"/>
      <c r="AK204" s="155"/>
      <c r="AS204" s="204"/>
      <c r="AT204" s="204"/>
      <c r="AX204" s="151"/>
      <c r="AY204" s="151"/>
      <c r="AZ204" s="151"/>
      <c r="BA204" s="151"/>
    </row>
    <row r="205" customFormat="false" ht="12.75" hidden="false" customHeight="false" outlineLevel="0" collapsed="false">
      <c r="D205" s="142"/>
      <c r="E205" s="142"/>
      <c r="AA205" s="146"/>
      <c r="AE205" s="180"/>
      <c r="AF205" s="180"/>
      <c r="AG205" s="155"/>
      <c r="AK205" s="155"/>
      <c r="AS205" s="204"/>
      <c r="AT205" s="204"/>
      <c r="AX205" s="151"/>
      <c r="AY205" s="151"/>
      <c r="AZ205" s="151"/>
      <c r="BA205" s="151"/>
    </row>
    <row r="206" customFormat="false" ht="12.75" hidden="false" customHeight="false" outlineLevel="0" collapsed="false">
      <c r="D206" s="142"/>
      <c r="E206" s="142"/>
      <c r="AA206" s="146"/>
      <c r="AE206" s="180"/>
      <c r="AF206" s="180"/>
      <c r="AG206" s="155"/>
      <c r="AK206" s="155"/>
      <c r="AS206" s="204"/>
      <c r="AT206" s="204"/>
      <c r="AX206" s="151"/>
      <c r="AY206" s="151"/>
      <c r="AZ206" s="151"/>
      <c r="BA206" s="151"/>
    </row>
    <row r="207" customFormat="false" ht="12.75" hidden="false" customHeight="false" outlineLevel="0" collapsed="false">
      <c r="D207" s="142"/>
      <c r="E207" s="142"/>
      <c r="AA207" s="146"/>
      <c r="AE207" s="180"/>
      <c r="AF207" s="180"/>
      <c r="AG207" s="155"/>
      <c r="AK207" s="155"/>
      <c r="AS207" s="204"/>
      <c r="AT207" s="204"/>
      <c r="AX207" s="151"/>
      <c r="AY207" s="151"/>
      <c r="AZ207" s="151"/>
      <c r="BA207" s="151"/>
    </row>
    <row r="208" customFormat="false" ht="12.75" hidden="false" customHeight="false" outlineLevel="0" collapsed="false">
      <c r="D208" s="142"/>
      <c r="E208" s="142"/>
      <c r="AA208" s="146"/>
      <c r="AE208" s="180"/>
      <c r="AF208" s="180"/>
      <c r="AG208" s="155"/>
      <c r="AK208" s="155"/>
      <c r="AS208" s="204"/>
      <c r="AT208" s="204"/>
      <c r="AX208" s="151"/>
      <c r="AY208" s="151"/>
      <c r="AZ208" s="151"/>
      <c r="BA208" s="151"/>
    </row>
    <row r="209" customFormat="false" ht="12.75" hidden="false" customHeight="false" outlineLevel="0" collapsed="false">
      <c r="D209" s="142"/>
      <c r="E209" s="142"/>
      <c r="AA209" s="146"/>
      <c r="AE209" s="180"/>
      <c r="AF209" s="180"/>
      <c r="AG209" s="155"/>
      <c r="AK209" s="155"/>
      <c r="AS209" s="204"/>
      <c r="AT209" s="204"/>
      <c r="AX209" s="151"/>
      <c r="AY209" s="151"/>
      <c r="AZ209" s="151"/>
      <c r="BA209" s="151"/>
    </row>
    <row r="210" customFormat="false" ht="12.75" hidden="false" customHeight="false" outlineLevel="0" collapsed="false">
      <c r="D210" s="142"/>
      <c r="E210" s="142"/>
      <c r="AA210" s="146"/>
      <c r="AE210" s="180"/>
      <c r="AF210" s="180"/>
      <c r="AG210" s="155"/>
      <c r="AK210" s="155"/>
      <c r="AS210" s="204"/>
      <c r="AT210" s="204"/>
      <c r="AX210" s="151"/>
      <c r="AY210" s="151"/>
      <c r="AZ210" s="151"/>
      <c r="BA210" s="151"/>
    </row>
    <row r="211" customFormat="false" ht="12.75" hidden="false" customHeight="false" outlineLevel="0" collapsed="false">
      <c r="D211" s="142"/>
      <c r="E211" s="142"/>
      <c r="AA211" s="146"/>
      <c r="AE211" s="180"/>
      <c r="AF211" s="180"/>
      <c r="AG211" s="155"/>
      <c r="AK211" s="155"/>
      <c r="AS211" s="204"/>
      <c r="AT211" s="204"/>
      <c r="AX211" s="151"/>
      <c r="AY211" s="151"/>
      <c r="AZ211" s="151"/>
      <c r="BA211" s="151"/>
    </row>
    <row r="212" customFormat="false" ht="12.75" hidden="false" customHeight="false" outlineLevel="0" collapsed="false">
      <c r="D212" s="142"/>
      <c r="E212" s="142"/>
      <c r="AA212" s="146"/>
      <c r="AE212" s="180"/>
      <c r="AF212" s="180"/>
      <c r="AG212" s="155"/>
      <c r="AK212" s="155"/>
      <c r="AS212" s="204"/>
      <c r="AT212" s="204"/>
      <c r="AX212" s="151"/>
      <c r="AY212" s="151"/>
      <c r="AZ212" s="151"/>
      <c r="BA212" s="151"/>
    </row>
    <row r="213" customFormat="false" ht="12.75" hidden="false" customHeight="false" outlineLevel="0" collapsed="false">
      <c r="D213" s="142"/>
      <c r="E213" s="142"/>
      <c r="AA213" s="146"/>
      <c r="AE213" s="180"/>
      <c r="AF213" s="180"/>
      <c r="AG213" s="155"/>
      <c r="AK213" s="155"/>
      <c r="AS213" s="204"/>
      <c r="AT213" s="204"/>
      <c r="AX213" s="151"/>
      <c r="AY213" s="151"/>
      <c r="AZ213" s="151"/>
      <c r="BA213" s="151"/>
    </row>
    <row r="214" customFormat="false" ht="12.75" hidden="false" customHeight="false" outlineLevel="0" collapsed="false">
      <c r="D214" s="142"/>
      <c r="E214" s="142"/>
      <c r="AA214" s="146"/>
      <c r="AE214" s="180"/>
      <c r="AF214" s="180"/>
      <c r="AG214" s="155"/>
      <c r="AK214" s="155"/>
      <c r="AS214" s="204"/>
      <c r="AT214" s="204"/>
      <c r="AX214" s="151"/>
      <c r="AY214" s="151"/>
      <c r="AZ214" s="151"/>
      <c r="BA214" s="151"/>
    </row>
    <row r="215" customFormat="false" ht="12.75" hidden="false" customHeight="false" outlineLevel="0" collapsed="false">
      <c r="D215" s="142"/>
      <c r="E215" s="142"/>
      <c r="AA215" s="146"/>
      <c r="AE215" s="180"/>
      <c r="AF215" s="180"/>
      <c r="AG215" s="155"/>
      <c r="AK215" s="155"/>
      <c r="AS215" s="204"/>
      <c r="AT215" s="204"/>
      <c r="AX215" s="151"/>
      <c r="AY215" s="151"/>
      <c r="AZ215" s="151"/>
      <c r="BA215" s="151"/>
    </row>
    <row r="216" customFormat="false" ht="12.75" hidden="false" customHeight="false" outlineLevel="0" collapsed="false">
      <c r="D216" s="142"/>
      <c r="E216" s="142"/>
      <c r="AA216" s="146"/>
      <c r="AE216" s="180"/>
      <c r="AF216" s="180"/>
      <c r="AG216" s="155"/>
      <c r="AK216" s="155"/>
      <c r="AS216" s="204"/>
      <c r="AT216" s="204"/>
      <c r="AX216" s="151"/>
      <c r="AY216" s="151"/>
      <c r="AZ216" s="151"/>
      <c r="BA216" s="151"/>
    </row>
    <row r="217" customFormat="false" ht="12.75" hidden="false" customHeight="false" outlineLevel="0" collapsed="false">
      <c r="D217" s="142"/>
      <c r="E217" s="142"/>
      <c r="AA217" s="146"/>
      <c r="AE217" s="180"/>
      <c r="AF217" s="180"/>
      <c r="AG217" s="155"/>
      <c r="AK217" s="155"/>
      <c r="AS217" s="204"/>
      <c r="AT217" s="204"/>
      <c r="AX217" s="151"/>
      <c r="AY217" s="151"/>
      <c r="AZ217" s="151"/>
      <c r="BA217" s="151"/>
    </row>
    <row r="218" customFormat="false" ht="12.75" hidden="false" customHeight="false" outlineLevel="0" collapsed="false">
      <c r="D218" s="142"/>
      <c r="E218" s="142"/>
      <c r="AA218" s="146"/>
      <c r="AE218" s="180"/>
      <c r="AF218" s="180"/>
      <c r="AG218" s="155"/>
      <c r="AK218" s="155"/>
      <c r="AS218" s="204"/>
      <c r="AT218" s="204"/>
      <c r="AX218" s="151"/>
      <c r="AY218" s="151"/>
      <c r="AZ218" s="151"/>
      <c r="BA218" s="151"/>
    </row>
    <row r="219" customFormat="false" ht="12.75" hidden="false" customHeight="false" outlineLevel="0" collapsed="false">
      <c r="D219" s="142"/>
      <c r="E219" s="142"/>
      <c r="AA219" s="146"/>
      <c r="AE219" s="180"/>
      <c r="AF219" s="180"/>
      <c r="AG219" s="155"/>
      <c r="AK219" s="155"/>
      <c r="AS219" s="204"/>
      <c r="AT219" s="204"/>
      <c r="AX219" s="151"/>
      <c r="AY219" s="151"/>
      <c r="AZ219" s="151"/>
      <c r="BA219" s="151"/>
    </row>
    <row r="220" customFormat="false" ht="12.75" hidden="false" customHeight="false" outlineLevel="0" collapsed="false">
      <c r="D220" s="142"/>
      <c r="E220" s="142"/>
      <c r="AA220" s="146"/>
      <c r="AE220" s="180"/>
      <c r="AF220" s="180"/>
      <c r="AG220" s="155"/>
      <c r="AK220" s="155"/>
      <c r="AS220" s="204"/>
      <c r="AT220" s="204"/>
      <c r="AX220" s="151"/>
      <c r="AY220" s="151"/>
      <c r="AZ220" s="151"/>
      <c r="BA220" s="151"/>
    </row>
    <row r="221" customFormat="false" ht="12.75" hidden="false" customHeight="false" outlineLevel="0" collapsed="false">
      <c r="D221" s="142"/>
      <c r="E221" s="142"/>
      <c r="AA221" s="146"/>
      <c r="AE221" s="180"/>
      <c r="AF221" s="180"/>
      <c r="AG221" s="155"/>
      <c r="AK221" s="155"/>
      <c r="AS221" s="204"/>
      <c r="AT221" s="204"/>
      <c r="AX221" s="151"/>
      <c r="AY221" s="151"/>
      <c r="AZ221" s="151"/>
      <c r="BA221" s="151"/>
    </row>
    <row r="222" customFormat="false" ht="12.75" hidden="false" customHeight="false" outlineLevel="0" collapsed="false">
      <c r="D222" s="142"/>
      <c r="E222" s="142"/>
      <c r="AA222" s="146"/>
      <c r="AE222" s="180"/>
      <c r="AF222" s="180"/>
      <c r="AG222" s="155"/>
      <c r="AK222" s="155"/>
      <c r="AS222" s="204"/>
      <c r="AT222" s="204"/>
      <c r="AX222" s="151"/>
      <c r="AY222" s="151"/>
      <c r="AZ222" s="151"/>
      <c r="BA222" s="151"/>
    </row>
    <row r="223" customFormat="false" ht="12.75" hidden="false" customHeight="false" outlineLevel="0" collapsed="false">
      <c r="D223" s="142"/>
      <c r="E223" s="142"/>
      <c r="AA223" s="146"/>
      <c r="AE223" s="180"/>
      <c r="AF223" s="180"/>
      <c r="AG223" s="155"/>
      <c r="AK223" s="155"/>
      <c r="AS223" s="204"/>
      <c r="AT223" s="204"/>
      <c r="AX223" s="151"/>
      <c r="AY223" s="151"/>
      <c r="AZ223" s="151"/>
      <c r="BA223" s="151"/>
    </row>
    <row r="224" customFormat="false" ht="12.75" hidden="false" customHeight="false" outlineLevel="0" collapsed="false">
      <c r="D224" s="142"/>
      <c r="E224" s="142"/>
      <c r="Y224" s="160"/>
      <c r="AA224" s="146"/>
      <c r="AE224" s="180"/>
      <c r="AF224" s="180"/>
      <c r="AG224" s="155"/>
      <c r="AK224" s="155"/>
      <c r="AS224" s="204"/>
      <c r="AT224" s="204"/>
      <c r="AX224" s="151"/>
      <c r="AY224" s="151"/>
      <c r="AZ224" s="151"/>
      <c r="BA224" s="151"/>
    </row>
    <row r="225" customFormat="false" ht="12.75" hidden="false" customHeight="false" outlineLevel="0" collapsed="false">
      <c r="D225" s="142"/>
      <c r="E225" s="142"/>
      <c r="AA225" s="146"/>
      <c r="AE225" s="180"/>
      <c r="AF225" s="180"/>
      <c r="AG225" s="155"/>
      <c r="AK225" s="155"/>
      <c r="AS225" s="204"/>
      <c r="AT225" s="204"/>
      <c r="AX225" s="151"/>
      <c r="AY225" s="151"/>
      <c r="AZ225" s="151"/>
      <c r="BA225" s="151"/>
    </row>
    <row r="226" customFormat="false" ht="12.75" hidden="false" customHeight="false" outlineLevel="0" collapsed="false">
      <c r="D226" s="142"/>
      <c r="E226" s="142"/>
      <c r="AA226" s="146"/>
      <c r="AE226" s="180"/>
      <c r="AF226" s="180"/>
      <c r="AG226" s="155"/>
      <c r="AK226" s="155"/>
      <c r="AS226" s="204"/>
      <c r="AT226" s="204"/>
      <c r="AX226" s="151"/>
      <c r="AY226" s="151"/>
      <c r="AZ226" s="151"/>
      <c r="BA226" s="151"/>
    </row>
    <row r="227" customFormat="false" ht="12.75" hidden="false" customHeight="false" outlineLevel="0" collapsed="false">
      <c r="D227" s="142"/>
      <c r="E227" s="142"/>
      <c r="AA227" s="146"/>
      <c r="AE227" s="180"/>
      <c r="AF227" s="180"/>
      <c r="AG227" s="155"/>
      <c r="AK227" s="155"/>
      <c r="AS227" s="204"/>
      <c r="AT227" s="204"/>
      <c r="AX227" s="151"/>
      <c r="AY227" s="151"/>
      <c r="AZ227" s="151"/>
      <c r="BA227" s="151"/>
    </row>
    <row r="228" customFormat="false" ht="12.75" hidden="false" customHeight="false" outlineLevel="0" collapsed="false">
      <c r="D228" s="142"/>
      <c r="E228" s="142"/>
      <c r="AA228" s="146"/>
      <c r="AE228" s="180"/>
      <c r="AF228" s="180"/>
      <c r="AG228" s="155"/>
      <c r="AK228" s="155"/>
      <c r="AS228" s="204"/>
      <c r="AT228" s="204"/>
      <c r="AX228" s="151"/>
      <c r="AY228" s="151"/>
      <c r="AZ228" s="151"/>
      <c r="BA228" s="151"/>
    </row>
    <row r="229" customFormat="false" ht="12.75" hidden="false" customHeight="false" outlineLevel="0" collapsed="false">
      <c r="D229" s="142"/>
      <c r="E229" s="142"/>
      <c r="AA229" s="146"/>
      <c r="AE229" s="180"/>
      <c r="AF229" s="180"/>
      <c r="AG229" s="155"/>
      <c r="AK229" s="155"/>
      <c r="AS229" s="204"/>
      <c r="AT229" s="204"/>
      <c r="AX229" s="151"/>
      <c r="AY229" s="151"/>
      <c r="AZ229" s="151"/>
      <c r="BA229" s="151"/>
    </row>
    <row r="230" customFormat="false" ht="12.75" hidden="false" customHeight="false" outlineLevel="0" collapsed="false">
      <c r="D230" s="142"/>
      <c r="E230" s="142"/>
      <c r="AA230" s="146"/>
      <c r="AE230" s="180"/>
      <c r="AF230" s="180"/>
      <c r="AG230" s="155"/>
      <c r="AK230" s="155"/>
      <c r="AS230" s="204"/>
      <c r="AT230" s="204"/>
      <c r="AX230" s="151"/>
      <c r="AY230" s="151"/>
      <c r="AZ230" s="151"/>
      <c r="BA230" s="151"/>
    </row>
    <row r="231" customFormat="false" ht="12.75" hidden="false" customHeight="false" outlineLevel="0" collapsed="false">
      <c r="D231" s="142"/>
      <c r="E231" s="142"/>
      <c r="AA231" s="146"/>
      <c r="AE231" s="180"/>
      <c r="AF231" s="180"/>
      <c r="AG231" s="155"/>
      <c r="AK231" s="155"/>
      <c r="AS231" s="204"/>
      <c r="AT231" s="204"/>
      <c r="AX231" s="151"/>
      <c r="AY231" s="151"/>
      <c r="AZ231" s="151"/>
      <c r="BA231" s="151"/>
    </row>
    <row r="232" customFormat="false" ht="12.75" hidden="false" customHeight="false" outlineLevel="0" collapsed="false">
      <c r="D232" s="142"/>
      <c r="E232" s="142"/>
      <c r="AA232" s="146"/>
      <c r="AE232" s="180"/>
      <c r="AF232" s="180"/>
      <c r="AG232" s="155"/>
      <c r="AK232" s="155"/>
      <c r="AS232" s="204"/>
      <c r="AT232" s="204"/>
      <c r="AX232" s="151"/>
      <c r="AY232" s="151"/>
      <c r="AZ232" s="151"/>
      <c r="BA232" s="151"/>
    </row>
    <row r="233" customFormat="false" ht="12.75" hidden="false" customHeight="false" outlineLevel="0" collapsed="false">
      <c r="D233" s="142"/>
      <c r="E233" s="142"/>
      <c r="AA233" s="146"/>
      <c r="AE233" s="180"/>
      <c r="AF233" s="180"/>
      <c r="AG233" s="155"/>
      <c r="AK233" s="155"/>
      <c r="AS233" s="204"/>
      <c r="AT233" s="204"/>
      <c r="AX233" s="151"/>
      <c r="AY233" s="151"/>
      <c r="AZ233" s="151"/>
      <c r="BA233" s="151"/>
    </row>
    <row r="234" customFormat="false" ht="12.75" hidden="false" customHeight="false" outlineLevel="0" collapsed="false">
      <c r="D234" s="142"/>
      <c r="E234" s="142"/>
      <c r="AA234" s="146"/>
      <c r="AE234" s="180"/>
      <c r="AF234" s="180"/>
      <c r="AG234" s="155"/>
      <c r="AK234" s="155"/>
      <c r="AS234" s="204"/>
      <c r="AT234" s="204"/>
      <c r="AX234" s="151"/>
      <c r="AY234" s="151"/>
      <c r="AZ234" s="151"/>
      <c r="BA234" s="151"/>
    </row>
    <row r="235" customFormat="false" ht="12.75" hidden="false" customHeight="false" outlineLevel="0" collapsed="false">
      <c r="D235" s="142"/>
      <c r="E235" s="142"/>
      <c r="AA235" s="146"/>
      <c r="AE235" s="180"/>
      <c r="AF235" s="180"/>
      <c r="AG235" s="155"/>
      <c r="AK235" s="155"/>
      <c r="AS235" s="204"/>
      <c r="AT235" s="204"/>
      <c r="AX235" s="151"/>
      <c r="AY235" s="151"/>
      <c r="AZ235" s="151"/>
      <c r="BA235" s="151"/>
    </row>
    <row r="236" customFormat="false" ht="12.75" hidden="false" customHeight="false" outlineLevel="0" collapsed="false">
      <c r="D236" s="142"/>
      <c r="E236" s="142"/>
      <c r="AA236" s="146"/>
      <c r="AE236" s="180"/>
      <c r="AF236" s="180"/>
      <c r="AG236" s="155"/>
      <c r="AK236" s="155"/>
      <c r="AS236" s="204"/>
      <c r="AT236" s="204"/>
      <c r="AX236" s="151"/>
      <c r="AY236" s="151"/>
      <c r="AZ236" s="151"/>
      <c r="BA236" s="151"/>
    </row>
    <row r="237" customFormat="false" ht="12.75" hidden="false" customHeight="false" outlineLevel="0" collapsed="false">
      <c r="D237" s="142"/>
      <c r="E237" s="142"/>
      <c r="AA237" s="146"/>
      <c r="AE237" s="180"/>
      <c r="AF237" s="180"/>
      <c r="AG237" s="155"/>
      <c r="AK237" s="155"/>
      <c r="AS237" s="204"/>
      <c r="AT237" s="204"/>
      <c r="AX237" s="151"/>
      <c r="AY237" s="151"/>
      <c r="AZ237" s="151"/>
      <c r="BA237" s="151"/>
    </row>
    <row r="238" customFormat="false" ht="12.75" hidden="false" customHeight="false" outlineLevel="0" collapsed="false">
      <c r="D238" s="142"/>
      <c r="E238" s="142"/>
      <c r="AA238" s="146"/>
      <c r="AE238" s="180"/>
      <c r="AF238" s="180"/>
      <c r="AG238" s="155"/>
      <c r="AK238" s="155"/>
      <c r="AS238" s="204"/>
      <c r="AT238" s="204"/>
      <c r="AX238" s="151"/>
      <c r="AY238" s="151"/>
      <c r="AZ238" s="151"/>
      <c r="BA238" s="151"/>
    </row>
    <row r="239" customFormat="false" ht="12.75" hidden="false" customHeight="false" outlineLevel="0" collapsed="false">
      <c r="D239" s="142"/>
      <c r="E239" s="142"/>
      <c r="AA239" s="146"/>
      <c r="AE239" s="180"/>
      <c r="AF239" s="180"/>
      <c r="AG239" s="155"/>
      <c r="AK239" s="155"/>
      <c r="AS239" s="204"/>
      <c r="AT239" s="204"/>
      <c r="AX239" s="151"/>
      <c r="AY239" s="151"/>
      <c r="AZ239" s="151"/>
      <c r="BA239" s="151"/>
    </row>
    <row r="240" customFormat="false" ht="12.75" hidden="false" customHeight="false" outlineLevel="0" collapsed="false">
      <c r="D240" s="142"/>
      <c r="E240" s="142"/>
      <c r="AA240" s="146"/>
      <c r="AE240" s="180"/>
      <c r="AF240" s="180"/>
      <c r="AG240" s="155"/>
      <c r="AK240" s="155"/>
      <c r="AS240" s="204"/>
      <c r="AT240" s="204"/>
      <c r="AX240" s="151"/>
      <c r="AY240" s="151"/>
      <c r="AZ240" s="151"/>
      <c r="BA240" s="151"/>
    </row>
    <row r="241" customFormat="false" ht="12.75" hidden="false" customHeight="false" outlineLevel="0" collapsed="false">
      <c r="D241" s="142"/>
      <c r="E241" s="142"/>
      <c r="AA241" s="146"/>
      <c r="AE241" s="180"/>
      <c r="AF241" s="180"/>
      <c r="AG241" s="155"/>
      <c r="AK241" s="155"/>
      <c r="AS241" s="204"/>
      <c r="AT241" s="204"/>
      <c r="AX241" s="151"/>
      <c r="AY241" s="151"/>
      <c r="AZ241" s="151"/>
      <c r="BA241" s="151"/>
    </row>
    <row r="242" customFormat="false" ht="12.75" hidden="false" customHeight="false" outlineLevel="0" collapsed="false">
      <c r="D242" s="142"/>
      <c r="E242" s="142"/>
      <c r="AA242" s="146"/>
      <c r="AE242" s="180"/>
      <c r="AF242" s="180"/>
      <c r="AG242" s="155"/>
      <c r="AK242" s="155"/>
      <c r="AS242" s="204"/>
      <c r="AT242" s="204"/>
      <c r="AX242" s="151"/>
      <c r="AY242" s="151"/>
      <c r="AZ242" s="151"/>
      <c r="BA242" s="151"/>
    </row>
    <row r="243" customFormat="false" ht="12.75" hidden="false" customHeight="false" outlineLevel="0" collapsed="false">
      <c r="D243" s="142"/>
      <c r="E243" s="142"/>
      <c r="AA243" s="146"/>
      <c r="AE243" s="180"/>
      <c r="AF243" s="180"/>
      <c r="AG243" s="155"/>
      <c r="AK243" s="155"/>
      <c r="AS243" s="204"/>
      <c r="AT243" s="204"/>
      <c r="AX243" s="151"/>
      <c r="AY243" s="151"/>
      <c r="AZ243" s="151"/>
      <c r="BA243" s="151"/>
    </row>
    <row r="244" customFormat="false" ht="12.75" hidden="false" customHeight="false" outlineLevel="0" collapsed="false">
      <c r="D244" s="142"/>
      <c r="E244" s="142"/>
      <c r="AA244" s="146"/>
      <c r="AE244" s="180"/>
      <c r="AF244" s="180"/>
      <c r="AG244" s="155"/>
      <c r="AK244" s="155"/>
      <c r="AS244" s="204"/>
      <c r="AT244" s="204"/>
      <c r="AX244" s="151"/>
      <c r="AY244" s="151"/>
      <c r="AZ244" s="151"/>
      <c r="BA244" s="151"/>
    </row>
    <row r="245" customFormat="false" ht="12.75" hidden="false" customHeight="false" outlineLevel="0" collapsed="false">
      <c r="D245" s="142"/>
      <c r="E245" s="142"/>
      <c r="AA245" s="146"/>
      <c r="AE245" s="180"/>
      <c r="AF245" s="180"/>
      <c r="AG245" s="155"/>
      <c r="AK245" s="155"/>
      <c r="AS245" s="204"/>
      <c r="AT245" s="204"/>
      <c r="AX245" s="151"/>
      <c r="AY245" s="151"/>
      <c r="AZ245" s="151"/>
      <c r="BA245" s="151"/>
    </row>
    <row r="246" customFormat="false" ht="12.75" hidden="false" customHeight="false" outlineLevel="0" collapsed="false">
      <c r="D246" s="142"/>
      <c r="E246" s="142"/>
      <c r="AA246" s="146"/>
      <c r="AE246" s="180"/>
      <c r="AF246" s="180"/>
      <c r="AG246" s="155"/>
      <c r="AK246" s="155"/>
      <c r="AS246" s="204"/>
      <c r="AT246" s="204"/>
      <c r="AX246" s="151"/>
      <c r="AY246" s="151"/>
      <c r="AZ246" s="151"/>
      <c r="BA246" s="151"/>
    </row>
    <row r="247" customFormat="false" ht="12.75" hidden="false" customHeight="false" outlineLevel="0" collapsed="false">
      <c r="D247" s="142"/>
      <c r="E247" s="142"/>
      <c r="AA247" s="146"/>
      <c r="AE247" s="180"/>
      <c r="AF247" s="180"/>
      <c r="AG247" s="155"/>
      <c r="AK247" s="155"/>
      <c r="AS247" s="204"/>
      <c r="AT247" s="204"/>
      <c r="AX247" s="151"/>
      <c r="AY247" s="151"/>
      <c r="AZ247" s="151"/>
      <c r="BA247" s="151"/>
    </row>
    <row r="248" customFormat="false" ht="12.75" hidden="false" customHeight="false" outlineLevel="0" collapsed="false">
      <c r="D248" s="142"/>
      <c r="E248" s="142"/>
      <c r="AA248" s="146"/>
      <c r="AE248" s="180"/>
      <c r="AF248" s="180"/>
      <c r="AG248" s="155"/>
      <c r="AK248" s="155"/>
      <c r="AS248" s="204"/>
      <c r="AT248" s="204"/>
      <c r="AX248" s="151"/>
      <c r="AY248" s="151"/>
      <c r="AZ248" s="151"/>
      <c r="BA248" s="151"/>
    </row>
    <row r="249" customFormat="false" ht="12.75" hidden="false" customHeight="false" outlineLevel="0" collapsed="false">
      <c r="D249" s="142"/>
      <c r="E249" s="142"/>
      <c r="AA249" s="146"/>
      <c r="AE249" s="180"/>
      <c r="AF249" s="180"/>
      <c r="AG249" s="155"/>
      <c r="AK249" s="155"/>
      <c r="AS249" s="204"/>
      <c r="AT249" s="204"/>
      <c r="AX249" s="151"/>
      <c r="AY249" s="151"/>
      <c r="AZ249" s="151"/>
      <c r="BA249" s="151"/>
    </row>
    <row r="250" customFormat="false" ht="12.75" hidden="false" customHeight="false" outlineLevel="0" collapsed="false">
      <c r="D250" s="142"/>
      <c r="E250" s="142"/>
      <c r="Y250" s="160"/>
      <c r="AA250" s="146"/>
      <c r="AE250" s="180"/>
      <c r="AF250" s="180"/>
      <c r="AG250" s="155"/>
      <c r="AK250" s="155"/>
      <c r="AS250" s="204"/>
      <c r="AT250" s="204"/>
      <c r="AX250" s="151"/>
      <c r="AY250" s="151"/>
      <c r="AZ250" s="151"/>
      <c r="BA250" s="151"/>
    </row>
    <row r="251" customFormat="false" ht="12.75" hidden="false" customHeight="false" outlineLevel="0" collapsed="false">
      <c r="D251" s="142"/>
      <c r="E251" s="142"/>
      <c r="AA251" s="146"/>
      <c r="AE251" s="180"/>
      <c r="AF251" s="180"/>
      <c r="AG251" s="155"/>
      <c r="AK251" s="155"/>
      <c r="AS251" s="204"/>
      <c r="AT251" s="204"/>
      <c r="AX251" s="151"/>
      <c r="AY251" s="151"/>
      <c r="AZ251" s="151"/>
      <c r="BA251" s="151"/>
    </row>
    <row r="252" customFormat="false" ht="12.75" hidden="false" customHeight="false" outlineLevel="0" collapsed="false">
      <c r="D252" s="142"/>
      <c r="E252" s="142"/>
      <c r="AA252" s="146"/>
      <c r="AE252" s="180"/>
      <c r="AF252" s="180"/>
      <c r="AG252" s="155"/>
      <c r="AK252" s="155"/>
      <c r="AS252" s="204"/>
      <c r="AT252" s="204"/>
      <c r="AX252" s="151"/>
      <c r="AY252" s="151"/>
      <c r="AZ252" s="151"/>
      <c r="BA252" s="151"/>
    </row>
    <row r="253" customFormat="false" ht="12.75" hidden="false" customHeight="false" outlineLevel="0" collapsed="false">
      <c r="D253" s="142"/>
      <c r="E253" s="142"/>
      <c r="AA253" s="146"/>
      <c r="AE253" s="180"/>
      <c r="AF253" s="180"/>
      <c r="AG253" s="155"/>
      <c r="AK253" s="155"/>
      <c r="AS253" s="204"/>
      <c r="AT253" s="204"/>
      <c r="AX253" s="151"/>
      <c r="AY253" s="151"/>
      <c r="AZ253" s="151"/>
      <c r="BA253" s="151"/>
    </row>
    <row r="254" customFormat="false" ht="12.75" hidden="false" customHeight="false" outlineLevel="0" collapsed="false">
      <c r="D254" s="142"/>
      <c r="E254" s="142"/>
      <c r="AA254" s="146"/>
      <c r="AE254" s="180"/>
      <c r="AF254" s="180"/>
      <c r="AG254" s="155"/>
      <c r="AK254" s="155"/>
      <c r="AS254" s="204"/>
      <c r="AT254" s="204"/>
      <c r="AX254" s="151"/>
      <c r="AY254" s="151"/>
      <c r="AZ254" s="151"/>
      <c r="BA254" s="151"/>
    </row>
    <row r="255" customFormat="false" ht="12.75" hidden="false" customHeight="false" outlineLevel="0" collapsed="false">
      <c r="D255" s="142"/>
      <c r="E255" s="142"/>
      <c r="AA255" s="146"/>
      <c r="AE255" s="180"/>
      <c r="AF255" s="180"/>
      <c r="AG255" s="155"/>
      <c r="AK255" s="155"/>
      <c r="AS255" s="204"/>
      <c r="AT255" s="204"/>
      <c r="AX255" s="151"/>
      <c r="AY255" s="151"/>
      <c r="AZ255" s="151"/>
      <c r="BA255" s="151"/>
    </row>
    <row r="256" customFormat="false" ht="12.75" hidden="false" customHeight="false" outlineLevel="0" collapsed="false">
      <c r="D256" s="142"/>
      <c r="E256" s="142"/>
      <c r="AA256" s="146"/>
      <c r="AE256" s="180"/>
      <c r="AF256" s="180"/>
      <c r="AG256" s="155"/>
      <c r="AK256" s="155"/>
      <c r="AS256" s="204"/>
      <c r="AT256" s="204"/>
      <c r="AX256" s="151"/>
      <c r="AY256" s="151"/>
      <c r="AZ256" s="151"/>
      <c r="BA256" s="151"/>
    </row>
    <row r="257" customFormat="false" ht="12.75" hidden="false" customHeight="false" outlineLevel="0" collapsed="false">
      <c r="D257" s="142"/>
      <c r="E257" s="142"/>
      <c r="AA257" s="146"/>
      <c r="AE257" s="180"/>
      <c r="AF257" s="180"/>
      <c r="AG257" s="155"/>
      <c r="AK257" s="155"/>
      <c r="AS257" s="204"/>
      <c r="AT257" s="204"/>
      <c r="AX257" s="151"/>
      <c r="AY257" s="151"/>
      <c r="AZ257" s="151"/>
      <c r="BA257" s="151"/>
    </row>
    <row r="258" customFormat="false" ht="12.75" hidden="false" customHeight="false" outlineLevel="0" collapsed="false">
      <c r="D258" s="142"/>
      <c r="E258" s="142"/>
      <c r="AA258" s="146"/>
      <c r="AE258" s="180"/>
      <c r="AF258" s="180"/>
      <c r="AG258" s="155"/>
      <c r="AK258" s="155"/>
      <c r="AS258" s="204"/>
      <c r="AT258" s="204"/>
      <c r="AX258" s="151"/>
      <c r="AY258" s="151"/>
      <c r="AZ258" s="151"/>
      <c r="BA258" s="151"/>
    </row>
    <row r="259" customFormat="false" ht="12.75" hidden="false" customHeight="false" outlineLevel="0" collapsed="false">
      <c r="D259" s="142"/>
      <c r="E259" s="142"/>
      <c r="AA259" s="146"/>
      <c r="AE259" s="180"/>
      <c r="AF259" s="180"/>
      <c r="AG259" s="155"/>
      <c r="AK259" s="155"/>
      <c r="AS259" s="204"/>
      <c r="AT259" s="204"/>
      <c r="AX259" s="151"/>
      <c r="AY259" s="151"/>
      <c r="AZ259" s="151"/>
      <c r="BA259" s="151"/>
    </row>
    <row r="260" customFormat="false" ht="12.75" hidden="false" customHeight="false" outlineLevel="0" collapsed="false">
      <c r="D260" s="142"/>
      <c r="E260" s="142"/>
      <c r="AA260" s="146"/>
      <c r="AE260" s="180"/>
      <c r="AF260" s="180"/>
      <c r="AG260" s="155"/>
      <c r="AK260" s="155"/>
      <c r="AS260" s="204"/>
      <c r="AT260" s="204"/>
      <c r="AX260" s="151"/>
      <c r="AY260" s="151"/>
      <c r="AZ260" s="151"/>
      <c r="BA260" s="151"/>
    </row>
    <row r="261" customFormat="false" ht="12.75" hidden="false" customHeight="false" outlineLevel="0" collapsed="false">
      <c r="D261" s="142"/>
      <c r="E261" s="142"/>
      <c r="AA261" s="146"/>
      <c r="AE261" s="180"/>
      <c r="AF261" s="180"/>
      <c r="AG261" s="155"/>
      <c r="AK261" s="155"/>
      <c r="AS261" s="204"/>
      <c r="AT261" s="204"/>
      <c r="AX261" s="151"/>
      <c r="AY261" s="151"/>
      <c r="AZ261" s="151"/>
      <c r="BA261" s="151"/>
    </row>
    <row r="262" customFormat="false" ht="12.75" hidden="false" customHeight="false" outlineLevel="0" collapsed="false">
      <c r="D262" s="142"/>
      <c r="E262" s="142"/>
      <c r="AA262" s="146"/>
      <c r="AE262" s="180"/>
      <c r="AF262" s="180"/>
      <c r="AG262" s="155"/>
      <c r="AK262" s="155"/>
      <c r="AS262" s="204"/>
      <c r="AT262" s="204"/>
      <c r="AX262" s="151"/>
      <c r="AY262" s="151"/>
      <c r="AZ262" s="151"/>
      <c r="BA262" s="151"/>
    </row>
    <row r="263" customFormat="false" ht="12.75" hidden="false" customHeight="false" outlineLevel="0" collapsed="false">
      <c r="D263" s="142"/>
      <c r="E263" s="142"/>
      <c r="AA263" s="146"/>
      <c r="AE263" s="180"/>
      <c r="AF263" s="180"/>
      <c r="AG263" s="155"/>
      <c r="AK263" s="155"/>
      <c r="AS263" s="204"/>
      <c r="AT263" s="204"/>
      <c r="AX263" s="151"/>
      <c r="AY263" s="151"/>
      <c r="AZ263" s="151"/>
      <c r="BA263" s="151"/>
    </row>
    <row r="264" customFormat="false" ht="12.75" hidden="false" customHeight="false" outlineLevel="0" collapsed="false">
      <c r="D264" s="142"/>
      <c r="E264" s="142"/>
      <c r="AA264" s="146"/>
      <c r="AE264" s="180"/>
      <c r="AF264" s="180"/>
      <c r="AG264" s="155"/>
      <c r="AK264" s="155"/>
      <c r="AS264" s="204"/>
      <c r="AT264" s="204"/>
      <c r="AX264" s="151"/>
      <c r="AY264" s="151"/>
      <c r="AZ264" s="151"/>
      <c r="BA264" s="151"/>
    </row>
    <row r="265" customFormat="false" ht="12.75" hidden="false" customHeight="false" outlineLevel="0" collapsed="false">
      <c r="D265" s="142"/>
      <c r="E265" s="142"/>
      <c r="AA265" s="146"/>
      <c r="AE265" s="180"/>
      <c r="AF265" s="180"/>
      <c r="AG265" s="155"/>
      <c r="AK265" s="155"/>
      <c r="AS265" s="204"/>
      <c r="AT265" s="204"/>
      <c r="AX265" s="151"/>
      <c r="AY265" s="151"/>
      <c r="AZ265" s="151"/>
      <c r="BA265" s="151"/>
    </row>
    <row r="266" customFormat="false" ht="12.75" hidden="false" customHeight="false" outlineLevel="0" collapsed="false">
      <c r="D266" s="142"/>
      <c r="E266" s="142"/>
      <c r="AA266" s="146"/>
      <c r="AE266" s="180"/>
      <c r="AF266" s="180"/>
      <c r="AG266" s="155"/>
      <c r="AK266" s="155"/>
      <c r="AS266" s="204"/>
      <c r="AT266" s="204"/>
      <c r="AX266" s="151"/>
      <c r="AY266" s="151"/>
      <c r="AZ266" s="151"/>
      <c r="BA266" s="151"/>
    </row>
    <row r="267" customFormat="false" ht="12.75" hidden="false" customHeight="false" outlineLevel="0" collapsed="false">
      <c r="D267" s="142"/>
      <c r="E267" s="142"/>
      <c r="AA267" s="146"/>
      <c r="AE267" s="180"/>
      <c r="AF267" s="180"/>
      <c r="AG267" s="155"/>
      <c r="AK267" s="155"/>
      <c r="AS267" s="204"/>
      <c r="AT267" s="204"/>
      <c r="AX267" s="151"/>
      <c r="AY267" s="151"/>
      <c r="AZ267" s="151"/>
      <c r="BA267" s="151"/>
    </row>
    <row r="268" customFormat="false" ht="12.75" hidden="false" customHeight="false" outlineLevel="0" collapsed="false">
      <c r="D268" s="142"/>
      <c r="E268" s="142"/>
      <c r="AA268" s="146"/>
      <c r="AE268" s="180"/>
      <c r="AF268" s="180"/>
      <c r="AG268" s="155"/>
      <c r="AK268" s="155"/>
      <c r="AS268" s="204"/>
      <c r="AT268" s="204"/>
      <c r="AX268" s="151"/>
      <c r="AY268" s="151"/>
      <c r="AZ268" s="151"/>
      <c r="BA268" s="151"/>
    </row>
    <row r="269" customFormat="false" ht="12.75" hidden="false" customHeight="false" outlineLevel="0" collapsed="false">
      <c r="D269" s="142"/>
      <c r="E269" s="142"/>
      <c r="AA269" s="146"/>
      <c r="AE269" s="180"/>
      <c r="AF269" s="180"/>
      <c r="AG269" s="155"/>
      <c r="AK269" s="155"/>
      <c r="AS269" s="204"/>
      <c r="AT269" s="204"/>
      <c r="AX269" s="151"/>
      <c r="AY269" s="151"/>
      <c r="AZ269" s="151"/>
      <c r="BA269" s="151"/>
    </row>
    <row r="270" customFormat="false" ht="12.75" hidden="false" customHeight="false" outlineLevel="0" collapsed="false">
      <c r="D270" s="142"/>
      <c r="E270" s="142"/>
      <c r="AA270" s="146"/>
      <c r="AE270" s="180"/>
      <c r="AF270" s="180"/>
      <c r="AG270" s="155"/>
      <c r="AK270" s="155"/>
      <c r="AS270" s="204"/>
      <c r="AT270" s="204"/>
      <c r="AX270" s="151"/>
      <c r="AY270" s="151"/>
      <c r="AZ270" s="151"/>
      <c r="BA270" s="151"/>
    </row>
    <row r="271" customFormat="false" ht="12.75" hidden="false" customHeight="false" outlineLevel="0" collapsed="false">
      <c r="D271" s="142"/>
      <c r="E271" s="142"/>
      <c r="AA271" s="146"/>
      <c r="AE271" s="180"/>
      <c r="AF271" s="180"/>
      <c r="AG271" s="155"/>
      <c r="AK271" s="155"/>
      <c r="AS271" s="204"/>
      <c r="AT271" s="204"/>
      <c r="AX271" s="151"/>
      <c r="AY271" s="151"/>
      <c r="AZ271" s="151"/>
      <c r="BA271" s="151"/>
    </row>
    <row r="272" customFormat="false" ht="12.75" hidden="false" customHeight="false" outlineLevel="0" collapsed="false">
      <c r="D272" s="142"/>
      <c r="E272" s="142"/>
      <c r="AA272" s="146"/>
      <c r="AE272" s="180"/>
      <c r="AF272" s="180"/>
      <c r="AG272" s="155"/>
      <c r="AK272" s="155"/>
      <c r="AS272" s="204"/>
      <c r="AT272" s="204"/>
      <c r="AX272" s="151"/>
      <c r="AY272" s="151"/>
      <c r="AZ272" s="151"/>
      <c r="BA272" s="151"/>
    </row>
    <row r="273" customFormat="false" ht="12.75" hidden="false" customHeight="false" outlineLevel="0" collapsed="false">
      <c r="D273" s="142"/>
      <c r="E273" s="142"/>
      <c r="AA273" s="146"/>
      <c r="AE273" s="180"/>
      <c r="AF273" s="180"/>
      <c r="AG273" s="155"/>
      <c r="AK273" s="155"/>
      <c r="AS273" s="204"/>
      <c r="AT273" s="204"/>
      <c r="AX273" s="151"/>
      <c r="AY273" s="151"/>
      <c r="AZ273" s="151"/>
      <c r="BA273" s="151"/>
    </row>
    <row r="274" customFormat="false" ht="12.75" hidden="false" customHeight="false" outlineLevel="0" collapsed="false">
      <c r="D274" s="142"/>
      <c r="E274" s="142"/>
      <c r="AA274" s="146"/>
      <c r="AE274" s="180"/>
      <c r="AF274" s="180"/>
      <c r="AG274" s="155"/>
      <c r="AK274" s="155"/>
      <c r="AS274" s="204"/>
      <c r="AT274" s="204"/>
      <c r="AX274" s="151"/>
      <c r="AY274" s="151"/>
      <c r="AZ274" s="151"/>
      <c r="BA274" s="151"/>
    </row>
    <row r="275" customFormat="false" ht="12.75" hidden="false" customHeight="false" outlineLevel="0" collapsed="false">
      <c r="D275" s="142"/>
      <c r="E275" s="142"/>
      <c r="Y275" s="160"/>
      <c r="AA275" s="146"/>
      <c r="AE275" s="180"/>
      <c r="AF275" s="180"/>
      <c r="AG275" s="155"/>
      <c r="AK275" s="155"/>
      <c r="AS275" s="204"/>
      <c r="AT275" s="204"/>
      <c r="AX275" s="151"/>
      <c r="AY275" s="151"/>
      <c r="AZ275" s="151"/>
      <c r="BA275" s="151"/>
    </row>
    <row r="276" customFormat="false" ht="12.75" hidden="false" customHeight="false" outlineLevel="0" collapsed="false">
      <c r="D276" s="142"/>
      <c r="E276" s="142"/>
      <c r="AA276" s="146"/>
      <c r="AE276" s="180"/>
      <c r="AF276" s="180"/>
      <c r="AG276" s="155"/>
      <c r="AK276" s="155"/>
      <c r="AS276" s="204"/>
      <c r="AT276" s="204"/>
      <c r="AX276" s="151"/>
      <c r="AY276" s="151"/>
      <c r="AZ276" s="151"/>
      <c r="BA276" s="151"/>
    </row>
    <row r="277" customFormat="false" ht="12.75" hidden="false" customHeight="false" outlineLevel="0" collapsed="false">
      <c r="D277" s="142"/>
      <c r="E277" s="142"/>
      <c r="AA277" s="146"/>
      <c r="AE277" s="180"/>
      <c r="AF277" s="180"/>
      <c r="AG277" s="155"/>
      <c r="AK277" s="155"/>
      <c r="AS277" s="204"/>
      <c r="AT277" s="204"/>
      <c r="AX277" s="151"/>
      <c r="AY277" s="151"/>
      <c r="AZ277" s="151"/>
      <c r="BA277" s="151"/>
    </row>
    <row r="278" customFormat="false" ht="12.75" hidden="false" customHeight="false" outlineLevel="0" collapsed="false">
      <c r="D278" s="142"/>
      <c r="E278" s="142"/>
      <c r="AA278" s="146"/>
      <c r="AE278" s="180"/>
      <c r="AF278" s="180"/>
      <c r="AG278" s="155"/>
      <c r="AK278" s="155"/>
      <c r="AS278" s="204"/>
      <c r="AT278" s="204"/>
      <c r="AX278" s="151"/>
      <c r="AY278" s="151"/>
      <c r="AZ278" s="151"/>
      <c r="BA278" s="151"/>
    </row>
    <row r="279" customFormat="false" ht="12.75" hidden="false" customHeight="false" outlineLevel="0" collapsed="false">
      <c r="D279" s="142"/>
      <c r="E279" s="142"/>
      <c r="Y279" s="160"/>
      <c r="AA279" s="146"/>
      <c r="AE279" s="180"/>
      <c r="AF279" s="180"/>
      <c r="AG279" s="155"/>
      <c r="AK279" s="155"/>
      <c r="AS279" s="204"/>
      <c r="AT279" s="204"/>
      <c r="AX279" s="151"/>
      <c r="AY279" s="151"/>
      <c r="AZ279" s="151"/>
      <c r="BA279" s="151"/>
    </row>
    <row r="280" customFormat="false" ht="12.75" hidden="false" customHeight="false" outlineLevel="0" collapsed="false">
      <c r="D280" s="142"/>
      <c r="E280" s="142"/>
      <c r="AA280" s="146"/>
      <c r="AE280" s="180"/>
      <c r="AF280" s="180"/>
      <c r="AG280" s="155"/>
      <c r="AK280" s="155"/>
      <c r="AS280" s="204"/>
      <c r="AT280" s="204"/>
      <c r="AX280" s="151"/>
      <c r="AY280" s="151"/>
      <c r="AZ280" s="151"/>
      <c r="BA280" s="151"/>
    </row>
    <row r="281" customFormat="false" ht="12.75" hidden="false" customHeight="false" outlineLevel="0" collapsed="false">
      <c r="D281" s="142"/>
      <c r="E281" s="142"/>
      <c r="AA281" s="146"/>
      <c r="AE281" s="180"/>
      <c r="AF281" s="180"/>
      <c r="AG281" s="155"/>
      <c r="AK281" s="155"/>
      <c r="AS281" s="204"/>
      <c r="AT281" s="204"/>
      <c r="AX281" s="151"/>
      <c r="AY281" s="151"/>
      <c r="AZ281" s="151"/>
      <c r="BA281" s="151"/>
    </row>
    <row r="282" customFormat="false" ht="12.75" hidden="false" customHeight="false" outlineLevel="0" collapsed="false">
      <c r="D282" s="142"/>
      <c r="E282" s="142"/>
      <c r="AA282" s="146"/>
      <c r="AE282" s="180"/>
      <c r="AF282" s="180"/>
      <c r="AG282" s="155"/>
      <c r="AK282" s="155"/>
      <c r="AS282" s="204"/>
      <c r="AT282" s="204"/>
      <c r="AX282" s="151"/>
      <c r="AY282" s="151"/>
      <c r="AZ282" s="151"/>
      <c r="BA282" s="151"/>
    </row>
    <row r="283" customFormat="false" ht="12.75" hidden="false" customHeight="false" outlineLevel="0" collapsed="false">
      <c r="D283" s="142"/>
      <c r="E283" s="142"/>
      <c r="AA283" s="146"/>
      <c r="AE283" s="180"/>
      <c r="AF283" s="180"/>
      <c r="AG283" s="155"/>
      <c r="AK283" s="155"/>
      <c r="AS283" s="204"/>
      <c r="AT283" s="204"/>
      <c r="AX283" s="151"/>
      <c r="AY283" s="151"/>
      <c r="AZ283" s="151"/>
      <c r="BA283" s="151"/>
    </row>
    <row r="284" customFormat="false" ht="12.75" hidden="false" customHeight="false" outlineLevel="0" collapsed="false">
      <c r="D284" s="142"/>
      <c r="E284" s="142"/>
      <c r="AA284" s="146"/>
      <c r="AE284" s="180"/>
      <c r="AF284" s="180"/>
      <c r="AG284" s="155"/>
      <c r="AK284" s="155"/>
      <c r="AS284" s="204"/>
      <c r="AT284" s="204"/>
      <c r="AX284" s="151"/>
      <c r="AY284" s="151"/>
      <c r="AZ284" s="151"/>
      <c r="BA284" s="151"/>
    </row>
    <row r="285" customFormat="false" ht="12.75" hidden="false" customHeight="false" outlineLevel="0" collapsed="false">
      <c r="D285" s="142"/>
      <c r="E285" s="142"/>
      <c r="AA285" s="146"/>
      <c r="AE285" s="180"/>
      <c r="AF285" s="180"/>
      <c r="AG285" s="155"/>
      <c r="AK285" s="155"/>
      <c r="AS285" s="204"/>
      <c r="AT285" s="204"/>
      <c r="AX285" s="151"/>
      <c r="AY285" s="151"/>
      <c r="AZ285" s="151"/>
      <c r="BA285" s="151"/>
    </row>
    <row r="286" customFormat="false" ht="12.75" hidden="false" customHeight="false" outlineLevel="0" collapsed="false">
      <c r="D286" s="142"/>
      <c r="E286" s="142"/>
      <c r="AA286" s="146"/>
      <c r="AE286" s="180"/>
      <c r="AF286" s="180"/>
      <c r="AG286" s="155"/>
      <c r="AK286" s="155"/>
      <c r="AS286" s="204"/>
      <c r="AT286" s="204"/>
      <c r="AX286" s="151"/>
      <c r="AY286" s="151"/>
      <c r="AZ286" s="151"/>
      <c r="BA286" s="151"/>
    </row>
    <row r="287" customFormat="false" ht="12.75" hidden="false" customHeight="false" outlineLevel="0" collapsed="false">
      <c r="D287" s="142"/>
      <c r="E287" s="142"/>
      <c r="AA287" s="146"/>
      <c r="AE287" s="180"/>
      <c r="AF287" s="180"/>
      <c r="AG287" s="155"/>
      <c r="AK287" s="155"/>
      <c r="AS287" s="204"/>
      <c r="AT287" s="204"/>
      <c r="AX287" s="151"/>
      <c r="AY287" s="151"/>
      <c r="AZ287" s="151"/>
      <c r="BA287" s="151"/>
    </row>
    <row r="288" customFormat="false" ht="12.75" hidden="false" customHeight="false" outlineLevel="0" collapsed="false">
      <c r="D288" s="142"/>
      <c r="E288" s="142"/>
      <c r="AA288" s="146"/>
      <c r="AE288" s="180"/>
      <c r="AF288" s="180"/>
      <c r="AG288" s="155"/>
      <c r="AK288" s="155"/>
      <c r="AS288" s="204"/>
      <c r="AT288" s="204"/>
      <c r="AX288" s="151"/>
      <c r="AY288" s="151"/>
      <c r="AZ288" s="151"/>
      <c r="BA288" s="151"/>
    </row>
    <row r="289" customFormat="false" ht="12.75" hidden="false" customHeight="false" outlineLevel="0" collapsed="false">
      <c r="D289" s="142"/>
      <c r="E289" s="142"/>
      <c r="AA289" s="146"/>
      <c r="AE289" s="180"/>
      <c r="AF289" s="180"/>
      <c r="AG289" s="155"/>
      <c r="AK289" s="155"/>
      <c r="AS289" s="204"/>
      <c r="AT289" s="204"/>
      <c r="AX289" s="151"/>
      <c r="AY289" s="151"/>
      <c r="AZ289" s="151"/>
      <c r="BA289" s="151"/>
    </row>
    <row r="290" customFormat="false" ht="12.75" hidden="false" customHeight="false" outlineLevel="0" collapsed="false">
      <c r="D290" s="142"/>
      <c r="E290" s="142"/>
      <c r="AA290" s="146"/>
      <c r="AE290" s="180"/>
      <c r="AF290" s="180"/>
      <c r="AG290" s="155"/>
      <c r="AK290" s="155"/>
      <c r="AS290" s="204"/>
      <c r="AT290" s="204"/>
      <c r="AX290" s="151"/>
      <c r="AY290" s="151"/>
      <c r="AZ290" s="151"/>
      <c r="BA290" s="151"/>
    </row>
    <row r="291" customFormat="false" ht="12.75" hidden="false" customHeight="false" outlineLevel="0" collapsed="false">
      <c r="D291" s="142"/>
      <c r="E291" s="142"/>
      <c r="AA291" s="146"/>
      <c r="AE291" s="180"/>
      <c r="AF291" s="180"/>
      <c r="AG291" s="155"/>
      <c r="AK291" s="155"/>
      <c r="AS291" s="204"/>
      <c r="AT291" s="204"/>
      <c r="AX291" s="151"/>
      <c r="AY291" s="151"/>
      <c r="AZ291" s="151"/>
      <c r="BA291" s="151"/>
    </row>
    <row r="292" customFormat="false" ht="12.75" hidden="false" customHeight="false" outlineLevel="0" collapsed="false">
      <c r="D292" s="142"/>
      <c r="E292" s="142"/>
      <c r="AA292" s="146"/>
      <c r="AE292" s="180"/>
      <c r="AF292" s="180"/>
      <c r="AG292" s="155"/>
      <c r="AK292" s="155"/>
      <c r="AS292" s="204"/>
      <c r="AT292" s="204"/>
      <c r="AX292" s="151"/>
      <c r="AY292" s="151"/>
      <c r="AZ292" s="151"/>
      <c r="BA292" s="151"/>
    </row>
    <row r="293" customFormat="false" ht="12.75" hidden="false" customHeight="false" outlineLevel="0" collapsed="false">
      <c r="D293" s="142"/>
      <c r="E293" s="142"/>
      <c r="AA293" s="146"/>
      <c r="AE293" s="180"/>
      <c r="AF293" s="180"/>
      <c r="AG293" s="155"/>
      <c r="AK293" s="155"/>
      <c r="AS293" s="204"/>
      <c r="AT293" s="204"/>
      <c r="AX293" s="151"/>
      <c r="AY293" s="151"/>
      <c r="AZ293" s="151"/>
      <c r="BA293" s="151"/>
    </row>
    <row r="294" customFormat="false" ht="12.75" hidden="false" customHeight="false" outlineLevel="0" collapsed="false">
      <c r="D294" s="142"/>
      <c r="E294" s="142"/>
      <c r="AA294" s="146"/>
      <c r="AE294" s="180"/>
      <c r="AF294" s="180"/>
      <c r="AG294" s="155"/>
      <c r="AK294" s="155"/>
      <c r="AS294" s="204"/>
      <c r="AT294" s="204"/>
      <c r="AX294" s="151"/>
      <c r="AY294" s="151"/>
      <c r="AZ294" s="151"/>
      <c r="BA294" s="151"/>
    </row>
    <row r="295" customFormat="false" ht="12.75" hidden="false" customHeight="false" outlineLevel="0" collapsed="false">
      <c r="D295" s="142"/>
      <c r="E295" s="142"/>
      <c r="AA295" s="146"/>
      <c r="AE295" s="180"/>
      <c r="AF295" s="180"/>
      <c r="AG295" s="155"/>
      <c r="AK295" s="155"/>
      <c r="AS295" s="204"/>
      <c r="AT295" s="204"/>
      <c r="AX295" s="151"/>
      <c r="AY295" s="151"/>
      <c r="AZ295" s="151"/>
      <c r="BA295" s="151"/>
    </row>
    <row r="296" customFormat="false" ht="12.75" hidden="false" customHeight="false" outlineLevel="0" collapsed="false">
      <c r="D296" s="142"/>
      <c r="E296" s="142"/>
      <c r="AA296" s="146"/>
      <c r="AE296" s="180"/>
      <c r="AF296" s="180"/>
      <c r="AG296" s="155"/>
      <c r="AK296" s="155"/>
      <c r="AS296" s="204"/>
      <c r="AT296" s="204"/>
      <c r="AX296" s="151"/>
      <c r="AY296" s="151"/>
      <c r="AZ296" s="151"/>
      <c r="BA296" s="151"/>
    </row>
    <row r="297" customFormat="false" ht="12.75" hidden="false" customHeight="false" outlineLevel="0" collapsed="false">
      <c r="D297" s="142"/>
      <c r="E297" s="142"/>
      <c r="AA297" s="146"/>
      <c r="AE297" s="180"/>
      <c r="AF297" s="180"/>
      <c r="AG297" s="155"/>
      <c r="AK297" s="155"/>
      <c r="AS297" s="204"/>
      <c r="AT297" s="204"/>
      <c r="AX297" s="151"/>
      <c r="AY297" s="151"/>
      <c r="AZ297" s="151"/>
      <c r="BA297" s="151"/>
    </row>
    <row r="298" customFormat="false" ht="12.75" hidden="false" customHeight="false" outlineLevel="0" collapsed="false">
      <c r="D298" s="142"/>
      <c r="E298" s="142"/>
      <c r="AA298" s="146"/>
      <c r="AE298" s="180"/>
      <c r="AF298" s="180"/>
      <c r="AG298" s="155"/>
      <c r="AK298" s="155"/>
      <c r="AS298" s="204"/>
      <c r="AT298" s="204"/>
      <c r="AX298" s="151"/>
      <c r="AY298" s="151"/>
      <c r="AZ298" s="151"/>
      <c r="BA298" s="151"/>
    </row>
    <row r="299" customFormat="false" ht="12.75" hidden="false" customHeight="false" outlineLevel="0" collapsed="false">
      <c r="D299" s="142"/>
      <c r="E299" s="142"/>
      <c r="AA299" s="146"/>
      <c r="AE299" s="180"/>
      <c r="AF299" s="180"/>
      <c r="AG299" s="155"/>
      <c r="AK299" s="155"/>
      <c r="AS299" s="204"/>
      <c r="AT299" s="204"/>
      <c r="AX299" s="151"/>
      <c r="AY299" s="151"/>
      <c r="AZ299" s="151"/>
      <c r="BA299" s="151"/>
    </row>
    <row r="300" customFormat="false" ht="12.75" hidden="false" customHeight="false" outlineLevel="0" collapsed="false">
      <c r="D300" s="142"/>
      <c r="E300" s="142"/>
      <c r="AA300" s="146"/>
      <c r="AE300" s="180"/>
      <c r="AF300" s="180"/>
      <c r="AG300" s="155"/>
      <c r="AK300" s="155"/>
      <c r="AS300" s="204"/>
      <c r="AT300" s="204"/>
      <c r="AX300" s="151"/>
      <c r="AY300" s="151"/>
      <c r="AZ300" s="151"/>
      <c r="BA300" s="151"/>
    </row>
    <row r="301" customFormat="false" ht="12.75" hidden="false" customHeight="false" outlineLevel="0" collapsed="false">
      <c r="D301" s="142"/>
      <c r="E301" s="142"/>
      <c r="AA301" s="146"/>
      <c r="AE301" s="180"/>
      <c r="AF301" s="180"/>
      <c r="AG301" s="155"/>
      <c r="AK301" s="155"/>
      <c r="AS301" s="204"/>
      <c r="AT301" s="204"/>
      <c r="AX301" s="151"/>
      <c r="AY301" s="151"/>
      <c r="AZ301" s="151"/>
      <c r="BA301" s="151"/>
    </row>
    <row r="302" customFormat="false" ht="12.75" hidden="false" customHeight="false" outlineLevel="0" collapsed="false">
      <c r="D302" s="142"/>
      <c r="E302" s="142"/>
      <c r="AA302" s="146"/>
      <c r="AE302" s="180"/>
      <c r="AF302" s="180"/>
      <c r="AG302" s="155"/>
      <c r="AK302" s="155"/>
      <c r="AS302" s="204"/>
      <c r="AT302" s="204"/>
      <c r="AX302" s="151"/>
      <c r="AY302" s="151"/>
      <c r="AZ302" s="151"/>
      <c r="BA302" s="151"/>
    </row>
    <row r="303" customFormat="false" ht="12.75" hidden="false" customHeight="false" outlineLevel="0" collapsed="false">
      <c r="D303" s="142"/>
      <c r="E303" s="142"/>
      <c r="AA303" s="146"/>
      <c r="AE303" s="180"/>
      <c r="AF303" s="180"/>
      <c r="AG303" s="155"/>
      <c r="AK303" s="155"/>
      <c r="AS303" s="204"/>
      <c r="AT303" s="204"/>
      <c r="AX303" s="151"/>
      <c r="AY303" s="151"/>
      <c r="AZ303" s="151"/>
      <c r="BA303" s="151"/>
    </row>
    <row r="304" customFormat="false" ht="12.75" hidden="false" customHeight="false" outlineLevel="0" collapsed="false">
      <c r="D304" s="142"/>
      <c r="E304" s="142"/>
      <c r="AA304" s="146"/>
      <c r="AE304" s="180"/>
      <c r="AF304" s="180"/>
      <c r="AG304" s="155"/>
      <c r="AK304" s="155"/>
      <c r="AS304" s="204"/>
      <c r="AT304" s="204"/>
      <c r="AX304" s="151"/>
      <c r="AY304" s="151"/>
      <c r="AZ304" s="151"/>
      <c r="BA304" s="151"/>
    </row>
    <row r="305" customFormat="false" ht="12.75" hidden="false" customHeight="false" outlineLevel="0" collapsed="false">
      <c r="D305" s="142"/>
      <c r="E305" s="142"/>
      <c r="AA305" s="146"/>
      <c r="AE305" s="180"/>
      <c r="AF305" s="180"/>
      <c r="AG305" s="155"/>
      <c r="AK305" s="155"/>
      <c r="AS305" s="204"/>
      <c r="AT305" s="204"/>
      <c r="AX305" s="151"/>
      <c r="AY305" s="151"/>
      <c r="AZ305" s="151"/>
      <c r="BA305" s="151"/>
    </row>
    <row r="306" customFormat="false" ht="12.75" hidden="false" customHeight="false" outlineLevel="0" collapsed="false">
      <c r="D306" s="142"/>
      <c r="E306" s="142"/>
      <c r="AA306" s="146"/>
      <c r="AE306" s="180"/>
      <c r="AF306" s="180"/>
      <c r="AG306" s="155"/>
      <c r="AK306" s="155"/>
      <c r="AS306" s="204"/>
      <c r="AT306" s="204"/>
      <c r="AX306" s="151"/>
      <c r="AY306" s="151"/>
      <c r="AZ306" s="151"/>
      <c r="BA306" s="151"/>
    </row>
    <row r="307" customFormat="false" ht="12.75" hidden="false" customHeight="false" outlineLevel="0" collapsed="false">
      <c r="D307" s="142"/>
      <c r="E307" s="142"/>
      <c r="AA307" s="146"/>
      <c r="AE307" s="180"/>
      <c r="AF307" s="180"/>
      <c r="AG307" s="155"/>
      <c r="AK307" s="155"/>
      <c r="AS307" s="204"/>
      <c r="AT307" s="204"/>
      <c r="AX307" s="151"/>
      <c r="AY307" s="151"/>
      <c r="AZ307" s="151"/>
      <c r="BA307" s="151"/>
    </row>
    <row r="308" customFormat="false" ht="12.75" hidden="false" customHeight="false" outlineLevel="0" collapsed="false">
      <c r="D308" s="142"/>
      <c r="E308" s="142"/>
      <c r="AA308" s="146"/>
      <c r="AE308" s="180"/>
      <c r="AF308" s="180"/>
      <c r="AG308" s="155"/>
      <c r="AK308" s="155"/>
      <c r="AS308" s="204"/>
      <c r="AT308" s="204"/>
      <c r="AX308" s="151"/>
      <c r="AY308" s="151"/>
      <c r="AZ308" s="151"/>
      <c r="BA308" s="151"/>
    </row>
    <row r="309" customFormat="false" ht="12.75" hidden="false" customHeight="false" outlineLevel="0" collapsed="false">
      <c r="D309" s="142"/>
      <c r="E309" s="142"/>
      <c r="AA309" s="146"/>
      <c r="AE309" s="180"/>
      <c r="AF309" s="180"/>
      <c r="AG309" s="155"/>
      <c r="AK309" s="155"/>
      <c r="AS309" s="204"/>
      <c r="AT309" s="204"/>
      <c r="AX309" s="151"/>
      <c r="AY309" s="151"/>
      <c r="AZ309" s="151"/>
      <c r="BA309" s="151"/>
    </row>
    <row r="310" customFormat="false" ht="12.75" hidden="false" customHeight="false" outlineLevel="0" collapsed="false">
      <c r="D310" s="142"/>
      <c r="E310" s="142"/>
      <c r="AA310" s="146"/>
      <c r="AE310" s="180"/>
      <c r="AF310" s="180"/>
      <c r="AG310" s="155"/>
      <c r="AK310" s="155"/>
      <c r="AS310" s="204"/>
      <c r="AT310" s="204"/>
      <c r="AX310" s="151"/>
      <c r="AY310" s="151"/>
      <c r="AZ310" s="151"/>
      <c r="BA310" s="151"/>
    </row>
    <row r="311" customFormat="false" ht="12.75" hidden="false" customHeight="false" outlineLevel="0" collapsed="false">
      <c r="D311" s="142"/>
      <c r="E311" s="142"/>
      <c r="AA311" s="146"/>
      <c r="AE311" s="180"/>
      <c r="AF311" s="180"/>
      <c r="AG311" s="155"/>
      <c r="AK311" s="155"/>
      <c r="AS311" s="204"/>
      <c r="AT311" s="204"/>
      <c r="AX311" s="151"/>
      <c r="AY311" s="151"/>
      <c r="AZ311" s="151"/>
      <c r="BA311" s="151"/>
    </row>
    <row r="312" customFormat="false" ht="12.75" hidden="false" customHeight="false" outlineLevel="0" collapsed="false">
      <c r="D312" s="142"/>
      <c r="E312" s="142"/>
      <c r="AA312" s="146"/>
      <c r="AE312" s="180"/>
      <c r="AF312" s="180"/>
      <c r="AG312" s="155"/>
      <c r="AK312" s="155"/>
      <c r="AS312" s="204"/>
      <c r="AT312" s="204"/>
      <c r="AX312" s="151"/>
      <c r="AY312" s="151"/>
      <c r="AZ312" s="151"/>
      <c r="BA312" s="151"/>
    </row>
    <row r="313" customFormat="false" ht="12.75" hidden="false" customHeight="false" outlineLevel="0" collapsed="false">
      <c r="D313" s="142"/>
      <c r="E313" s="142"/>
      <c r="AA313" s="146"/>
      <c r="AE313" s="180"/>
      <c r="AF313" s="180"/>
      <c r="AG313" s="155"/>
      <c r="AK313" s="155"/>
      <c r="AS313" s="204"/>
      <c r="AT313" s="204"/>
      <c r="AX313" s="151"/>
      <c r="AY313" s="151"/>
      <c r="AZ313" s="151"/>
      <c r="BA313" s="151"/>
    </row>
    <row r="314" customFormat="false" ht="12.75" hidden="false" customHeight="false" outlineLevel="0" collapsed="false">
      <c r="D314" s="142"/>
      <c r="E314" s="142"/>
      <c r="AA314" s="146"/>
      <c r="AE314" s="180"/>
      <c r="AF314" s="180"/>
      <c r="AG314" s="155"/>
      <c r="AK314" s="155"/>
      <c r="AS314" s="204"/>
      <c r="AT314" s="204"/>
      <c r="AX314" s="151"/>
      <c r="AY314" s="151"/>
      <c r="AZ314" s="151"/>
      <c r="BA314" s="151"/>
    </row>
    <row r="315" customFormat="false" ht="12.75" hidden="false" customHeight="false" outlineLevel="0" collapsed="false">
      <c r="D315" s="142"/>
      <c r="E315" s="142"/>
      <c r="AA315" s="146"/>
      <c r="AE315" s="180"/>
      <c r="AF315" s="180"/>
      <c r="AG315" s="155"/>
      <c r="AK315" s="155"/>
      <c r="AS315" s="204"/>
      <c r="AT315" s="204"/>
      <c r="AX315" s="151"/>
      <c r="AY315" s="151"/>
      <c r="AZ315" s="151"/>
      <c r="BA315" s="151"/>
    </row>
    <row r="316" customFormat="false" ht="12.75" hidden="false" customHeight="false" outlineLevel="0" collapsed="false">
      <c r="D316" s="142"/>
      <c r="E316" s="142"/>
      <c r="AA316" s="146"/>
      <c r="AE316" s="180"/>
      <c r="AF316" s="180"/>
      <c r="AG316" s="155"/>
      <c r="AK316" s="155"/>
      <c r="AS316" s="204"/>
      <c r="AT316" s="204"/>
      <c r="AX316" s="151"/>
      <c r="AY316" s="151"/>
      <c r="AZ316" s="151"/>
      <c r="BA316" s="151"/>
    </row>
    <row r="317" customFormat="false" ht="12.75" hidden="false" customHeight="false" outlineLevel="0" collapsed="false">
      <c r="D317" s="142"/>
      <c r="E317" s="142"/>
      <c r="AA317" s="146"/>
      <c r="AE317" s="180"/>
      <c r="AF317" s="180"/>
      <c r="AG317" s="155"/>
      <c r="AK317" s="155"/>
      <c r="AS317" s="204"/>
      <c r="AT317" s="204"/>
      <c r="AX317" s="151"/>
      <c r="AY317" s="151"/>
      <c r="AZ317" s="151"/>
      <c r="BA317" s="151"/>
    </row>
    <row r="318" customFormat="false" ht="12.75" hidden="false" customHeight="false" outlineLevel="0" collapsed="false">
      <c r="D318" s="142"/>
      <c r="E318" s="142"/>
      <c r="AA318" s="146"/>
      <c r="AE318" s="180"/>
      <c r="AF318" s="180"/>
      <c r="AG318" s="155"/>
      <c r="AK318" s="155"/>
      <c r="AS318" s="204"/>
      <c r="AT318" s="204"/>
      <c r="AX318" s="151"/>
      <c r="AY318" s="151"/>
      <c r="AZ318" s="151"/>
      <c r="BA318" s="151"/>
    </row>
    <row r="319" customFormat="false" ht="12.75" hidden="false" customHeight="false" outlineLevel="0" collapsed="false">
      <c r="D319" s="142"/>
      <c r="E319" s="142"/>
      <c r="AA319" s="146"/>
      <c r="AE319" s="180"/>
      <c r="AF319" s="180"/>
      <c r="AG319" s="155"/>
      <c r="AK319" s="155"/>
      <c r="AS319" s="204"/>
      <c r="AT319" s="204"/>
      <c r="AX319" s="151"/>
      <c r="AY319" s="151"/>
      <c r="AZ319" s="151"/>
      <c r="BA319" s="151"/>
    </row>
    <row r="320" customFormat="false" ht="12.75" hidden="false" customHeight="false" outlineLevel="0" collapsed="false">
      <c r="D320" s="142"/>
      <c r="E320" s="142"/>
      <c r="AA320" s="146"/>
      <c r="AE320" s="180"/>
      <c r="AF320" s="180"/>
      <c r="AG320" s="155"/>
      <c r="AK320" s="155"/>
      <c r="AS320" s="204"/>
      <c r="AT320" s="204"/>
      <c r="AX320" s="151"/>
      <c r="AY320" s="151"/>
      <c r="AZ320" s="151"/>
      <c r="BA320" s="151"/>
    </row>
    <row r="321" customFormat="false" ht="12.75" hidden="false" customHeight="false" outlineLevel="0" collapsed="false">
      <c r="D321" s="142"/>
      <c r="E321" s="142"/>
      <c r="AA321" s="146"/>
      <c r="AE321" s="180"/>
      <c r="AF321" s="180"/>
      <c r="AG321" s="155"/>
      <c r="AK321" s="155"/>
      <c r="AS321" s="204"/>
      <c r="AT321" s="204"/>
      <c r="AX321" s="151"/>
      <c r="AY321" s="151"/>
      <c r="AZ321" s="151"/>
      <c r="BA321" s="151"/>
    </row>
    <row r="322" customFormat="false" ht="12.75" hidden="false" customHeight="false" outlineLevel="0" collapsed="false">
      <c r="D322" s="142"/>
      <c r="E322" s="142"/>
      <c r="AA322" s="146"/>
      <c r="AE322" s="180"/>
      <c r="AF322" s="180"/>
      <c r="AG322" s="155"/>
      <c r="AK322" s="155"/>
      <c r="AS322" s="204"/>
      <c r="AT322" s="204"/>
      <c r="AX322" s="151"/>
      <c r="AY322" s="151"/>
      <c r="AZ322" s="151"/>
      <c r="BA322" s="151"/>
    </row>
    <row r="323" customFormat="false" ht="12.75" hidden="false" customHeight="false" outlineLevel="0" collapsed="false">
      <c r="D323" s="142"/>
      <c r="E323" s="142"/>
      <c r="AA323" s="146"/>
      <c r="AE323" s="180"/>
      <c r="AF323" s="180"/>
      <c r="AG323" s="155"/>
      <c r="AK323" s="155"/>
      <c r="AS323" s="204"/>
      <c r="AT323" s="204"/>
      <c r="AX323" s="151"/>
      <c r="AY323" s="151"/>
      <c r="AZ323" s="151"/>
      <c r="BA323" s="151"/>
    </row>
    <row r="324" customFormat="false" ht="12.75" hidden="false" customHeight="false" outlineLevel="0" collapsed="false">
      <c r="D324" s="142"/>
      <c r="E324" s="142"/>
      <c r="AA324" s="146"/>
      <c r="AE324" s="180"/>
      <c r="AF324" s="180"/>
      <c r="AG324" s="155"/>
      <c r="AK324" s="155"/>
      <c r="AS324" s="204"/>
      <c r="AT324" s="204"/>
      <c r="AX324" s="151"/>
      <c r="AY324" s="151"/>
      <c r="AZ324" s="151"/>
      <c r="BA324" s="151"/>
    </row>
    <row r="325" customFormat="false" ht="12.75" hidden="false" customHeight="false" outlineLevel="0" collapsed="false">
      <c r="D325" s="142"/>
      <c r="E325" s="142"/>
      <c r="AA325" s="146"/>
      <c r="AE325" s="180"/>
      <c r="AF325" s="180"/>
      <c r="AG325" s="155"/>
      <c r="AK325" s="155"/>
      <c r="AS325" s="204"/>
      <c r="AT325" s="204"/>
      <c r="AX325" s="151"/>
      <c r="AY325" s="151"/>
      <c r="AZ325" s="151"/>
      <c r="BA325" s="151"/>
    </row>
    <row r="326" customFormat="false" ht="12.75" hidden="false" customHeight="false" outlineLevel="0" collapsed="false">
      <c r="D326" s="142"/>
      <c r="E326" s="142"/>
      <c r="AA326" s="146"/>
      <c r="AE326" s="180"/>
      <c r="AF326" s="180"/>
      <c r="AG326" s="155"/>
      <c r="AK326" s="155"/>
      <c r="AS326" s="204"/>
      <c r="AT326" s="204"/>
      <c r="AX326" s="151"/>
      <c r="AY326" s="151"/>
      <c r="AZ326" s="151"/>
      <c r="BA326" s="151"/>
    </row>
    <row r="327" customFormat="false" ht="12.75" hidden="false" customHeight="false" outlineLevel="0" collapsed="false">
      <c r="D327" s="142"/>
      <c r="E327" s="142"/>
      <c r="AA327" s="146"/>
      <c r="AE327" s="180"/>
      <c r="AF327" s="180"/>
      <c r="AG327" s="155"/>
      <c r="AK327" s="155"/>
      <c r="AS327" s="204"/>
      <c r="AT327" s="204"/>
      <c r="AX327" s="151"/>
      <c r="AY327" s="151"/>
      <c r="AZ327" s="151"/>
      <c r="BA327" s="151"/>
    </row>
    <row r="328" customFormat="false" ht="12.75" hidden="false" customHeight="false" outlineLevel="0" collapsed="false">
      <c r="D328" s="142"/>
      <c r="E328" s="142"/>
      <c r="AA328" s="146"/>
      <c r="AE328" s="180"/>
      <c r="AF328" s="180"/>
      <c r="AG328" s="155"/>
      <c r="AK328" s="155"/>
      <c r="AS328" s="204"/>
      <c r="AT328" s="204"/>
      <c r="AX328" s="151"/>
      <c r="AY328" s="151"/>
      <c r="AZ328" s="151"/>
      <c r="BA328" s="151"/>
    </row>
    <row r="329" customFormat="false" ht="12.75" hidden="false" customHeight="false" outlineLevel="0" collapsed="false">
      <c r="D329" s="142"/>
      <c r="E329" s="142"/>
      <c r="AA329" s="146"/>
      <c r="AE329" s="180"/>
      <c r="AF329" s="180"/>
      <c r="AG329" s="155"/>
      <c r="AK329" s="155"/>
      <c r="AS329" s="204"/>
      <c r="AT329" s="204"/>
      <c r="AX329" s="151"/>
      <c r="AY329" s="151"/>
      <c r="AZ329" s="151"/>
      <c r="BA329" s="151"/>
    </row>
    <row r="330" customFormat="false" ht="12.75" hidden="false" customHeight="false" outlineLevel="0" collapsed="false">
      <c r="D330" s="142"/>
      <c r="E330" s="142"/>
      <c r="AA330" s="146"/>
      <c r="AE330" s="180"/>
      <c r="AF330" s="180"/>
      <c r="AG330" s="155"/>
      <c r="AK330" s="155"/>
      <c r="AS330" s="204"/>
      <c r="AT330" s="204"/>
      <c r="AX330" s="151"/>
      <c r="AY330" s="151"/>
      <c r="AZ330" s="151"/>
      <c r="BA330" s="151"/>
    </row>
    <row r="331" customFormat="false" ht="12.75" hidden="false" customHeight="false" outlineLevel="0" collapsed="false">
      <c r="D331" s="142"/>
      <c r="E331" s="142"/>
      <c r="AA331" s="146"/>
      <c r="AE331" s="180"/>
      <c r="AF331" s="180"/>
      <c r="AG331" s="155"/>
      <c r="AK331" s="155"/>
      <c r="AS331" s="204"/>
      <c r="AT331" s="204"/>
      <c r="AX331" s="151"/>
      <c r="AY331" s="151"/>
      <c r="AZ331" s="151"/>
      <c r="BA331" s="151"/>
    </row>
    <row r="332" customFormat="false" ht="12.75" hidden="false" customHeight="false" outlineLevel="0" collapsed="false">
      <c r="D332" s="142"/>
      <c r="E332" s="142"/>
      <c r="AA332" s="146"/>
      <c r="AE332" s="180"/>
      <c r="AF332" s="180"/>
      <c r="AG332" s="155"/>
      <c r="AK332" s="155"/>
      <c r="AS332" s="204"/>
      <c r="AT332" s="204"/>
      <c r="AX332" s="151"/>
      <c r="AY332" s="151"/>
      <c r="AZ332" s="151"/>
      <c r="BA332" s="151"/>
    </row>
    <row r="333" customFormat="false" ht="12.75" hidden="false" customHeight="false" outlineLevel="0" collapsed="false">
      <c r="D333" s="142"/>
      <c r="E333" s="142"/>
      <c r="AA333" s="146"/>
      <c r="AE333" s="180"/>
      <c r="AF333" s="180"/>
      <c r="AG333" s="155"/>
      <c r="AK333" s="155"/>
      <c r="AS333" s="204"/>
      <c r="AT333" s="204"/>
      <c r="AX333" s="151"/>
      <c r="AY333" s="151"/>
      <c r="AZ333" s="151"/>
      <c r="BA333" s="151"/>
    </row>
    <row r="334" customFormat="false" ht="12.75" hidden="false" customHeight="false" outlineLevel="0" collapsed="false">
      <c r="D334" s="142"/>
      <c r="E334" s="142"/>
      <c r="AA334" s="146"/>
      <c r="AE334" s="180"/>
      <c r="AF334" s="180"/>
      <c r="AG334" s="155"/>
      <c r="AK334" s="155"/>
      <c r="AS334" s="204"/>
      <c r="AT334" s="204"/>
      <c r="AX334" s="151"/>
      <c r="AY334" s="151"/>
      <c r="AZ334" s="151"/>
      <c r="BA334" s="151"/>
    </row>
    <row r="335" customFormat="false" ht="12.75" hidden="false" customHeight="false" outlineLevel="0" collapsed="false">
      <c r="D335" s="142"/>
      <c r="E335" s="142"/>
      <c r="AA335" s="146"/>
      <c r="AE335" s="180"/>
      <c r="AF335" s="180"/>
      <c r="AG335" s="155"/>
      <c r="AK335" s="155"/>
      <c r="AS335" s="204"/>
      <c r="AT335" s="204"/>
      <c r="AX335" s="151"/>
      <c r="AY335" s="151"/>
      <c r="AZ335" s="151"/>
      <c r="BA335" s="151"/>
    </row>
    <row r="336" customFormat="false" ht="12.75" hidden="false" customHeight="false" outlineLevel="0" collapsed="false">
      <c r="D336" s="142"/>
      <c r="E336" s="142"/>
      <c r="AA336" s="146"/>
      <c r="AE336" s="180"/>
      <c r="AF336" s="180"/>
      <c r="AG336" s="155"/>
      <c r="AK336" s="155"/>
      <c r="AS336" s="204"/>
      <c r="AT336" s="204"/>
      <c r="AX336" s="151"/>
      <c r="AY336" s="151"/>
      <c r="AZ336" s="151"/>
      <c r="BA336" s="151"/>
    </row>
    <row r="337" customFormat="false" ht="12.75" hidden="false" customHeight="false" outlineLevel="0" collapsed="false">
      <c r="D337" s="142"/>
      <c r="E337" s="142"/>
      <c r="AA337" s="146"/>
      <c r="AE337" s="180"/>
      <c r="AF337" s="180"/>
      <c r="AG337" s="155"/>
      <c r="AK337" s="155"/>
      <c r="AS337" s="204"/>
      <c r="AT337" s="204"/>
      <c r="AX337" s="151"/>
      <c r="AY337" s="151"/>
      <c r="AZ337" s="151"/>
      <c r="BA337" s="151"/>
    </row>
    <row r="338" customFormat="false" ht="12.75" hidden="false" customHeight="false" outlineLevel="0" collapsed="false">
      <c r="D338" s="142"/>
      <c r="E338" s="142"/>
      <c r="AA338" s="146"/>
      <c r="AE338" s="180"/>
      <c r="AF338" s="180"/>
      <c r="AG338" s="155"/>
      <c r="AK338" s="155"/>
      <c r="AS338" s="204"/>
      <c r="AT338" s="204"/>
      <c r="AX338" s="151"/>
      <c r="AY338" s="151"/>
      <c r="AZ338" s="151"/>
      <c r="BA338" s="151"/>
    </row>
    <row r="339" customFormat="false" ht="12.75" hidden="false" customHeight="false" outlineLevel="0" collapsed="false">
      <c r="D339" s="142"/>
      <c r="E339" s="142"/>
      <c r="AA339" s="146"/>
      <c r="AE339" s="180"/>
      <c r="AF339" s="180"/>
      <c r="AG339" s="155"/>
      <c r="AK339" s="155"/>
      <c r="AS339" s="204"/>
      <c r="AT339" s="204"/>
      <c r="AX339" s="151"/>
      <c r="AY339" s="151"/>
      <c r="AZ339" s="151"/>
      <c r="BA339" s="151"/>
    </row>
    <row r="340" customFormat="false" ht="12.75" hidden="false" customHeight="false" outlineLevel="0" collapsed="false">
      <c r="D340" s="142"/>
      <c r="E340" s="142"/>
      <c r="AA340" s="146"/>
      <c r="AE340" s="180"/>
      <c r="AF340" s="180"/>
      <c r="AG340" s="155"/>
      <c r="AK340" s="155"/>
      <c r="AS340" s="204"/>
      <c r="AT340" s="204"/>
      <c r="AX340" s="151"/>
      <c r="AY340" s="151"/>
      <c r="AZ340" s="151"/>
      <c r="BA340" s="151"/>
    </row>
    <row r="341" customFormat="false" ht="12.75" hidden="false" customHeight="false" outlineLevel="0" collapsed="false">
      <c r="D341" s="142"/>
      <c r="E341" s="142"/>
      <c r="AA341" s="146"/>
      <c r="AE341" s="180"/>
      <c r="AF341" s="180"/>
      <c r="AG341" s="155"/>
      <c r="AK341" s="155"/>
      <c r="AS341" s="204"/>
      <c r="AT341" s="204"/>
      <c r="AX341" s="151"/>
      <c r="AY341" s="151"/>
      <c r="AZ341" s="151"/>
      <c r="BA341" s="151"/>
    </row>
    <row r="342" customFormat="false" ht="12.75" hidden="false" customHeight="false" outlineLevel="0" collapsed="false">
      <c r="D342" s="142"/>
      <c r="E342" s="142"/>
      <c r="AA342" s="146"/>
      <c r="AE342" s="180"/>
      <c r="AF342" s="180"/>
      <c r="AG342" s="155"/>
      <c r="AK342" s="155"/>
      <c r="AS342" s="204"/>
      <c r="AT342" s="204"/>
      <c r="AX342" s="151"/>
      <c r="AY342" s="151"/>
      <c r="AZ342" s="151"/>
      <c r="BA342" s="151"/>
    </row>
    <row r="343" customFormat="false" ht="12.75" hidden="false" customHeight="false" outlineLevel="0" collapsed="false">
      <c r="D343" s="142"/>
      <c r="E343" s="142"/>
      <c r="AA343" s="146"/>
      <c r="AE343" s="180"/>
      <c r="AF343" s="180"/>
      <c r="AG343" s="155"/>
      <c r="AK343" s="155"/>
      <c r="AS343" s="204"/>
      <c r="AT343" s="204"/>
      <c r="AX343" s="151"/>
      <c r="AY343" s="151"/>
      <c r="AZ343" s="151"/>
      <c r="BA343" s="151"/>
    </row>
    <row r="344" customFormat="false" ht="12.75" hidden="false" customHeight="false" outlineLevel="0" collapsed="false">
      <c r="D344" s="142"/>
      <c r="E344" s="142"/>
      <c r="AA344" s="146"/>
      <c r="AE344" s="180"/>
      <c r="AF344" s="180"/>
      <c r="AG344" s="155"/>
      <c r="AK344" s="155"/>
      <c r="AS344" s="204"/>
      <c r="AT344" s="204"/>
      <c r="AX344" s="151"/>
      <c r="AY344" s="151"/>
      <c r="AZ344" s="151"/>
      <c r="BA344" s="151"/>
    </row>
    <row r="345" customFormat="false" ht="12.75" hidden="false" customHeight="false" outlineLevel="0" collapsed="false">
      <c r="D345" s="142"/>
      <c r="E345" s="142"/>
      <c r="AA345" s="146"/>
      <c r="AE345" s="180"/>
      <c r="AF345" s="180"/>
      <c r="AG345" s="155"/>
      <c r="AK345" s="155"/>
      <c r="AS345" s="204"/>
      <c r="AT345" s="204"/>
      <c r="AX345" s="151"/>
      <c r="AY345" s="151"/>
      <c r="AZ345" s="151"/>
      <c r="BA345" s="151"/>
    </row>
    <row r="346" customFormat="false" ht="12.75" hidden="false" customHeight="false" outlineLevel="0" collapsed="false">
      <c r="D346" s="142"/>
      <c r="E346" s="142"/>
      <c r="AA346" s="146"/>
      <c r="AE346" s="180"/>
      <c r="AF346" s="180"/>
      <c r="AG346" s="155"/>
      <c r="AK346" s="155"/>
      <c r="AS346" s="204"/>
      <c r="AT346" s="204"/>
      <c r="AX346" s="151"/>
      <c r="AY346" s="151"/>
      <c r="AZ346" s="151"/>
      <c r="BA346" s="151"/>
    </row>
    <row r="347" customFormat="false" ht="12.75" hidden="false" customHeight="false" outlineLevel="0" collapsed="false">
      <c r="D347" s="142"/>
      <c r="E347" s="142"/>
      <c r="AA347" s="146"/>
      <c r="AE347" s="180"/>
      <c r="AF347" s="180"/>
      <c r="AG347" s="155"/>
      <c r="AK347" s="155"/>
      <c r="AS347" s="204"/>
      <c r="AT347" s="204"/>
      <c r="AX347" s="151"/>
      <c r="AY347" s="151"/>
      <c r="AZ347" s="151"/>
      <c r="BA347" s="151"/>
    </row>
    <row r="348" customFormat="false" ht="12.75" hidden="false" customHeight="false" outlineLevel="0" collapsed="false">
      <c r="D348" s="142"/>
      <c r="E348" s="142"/>
      <c r="AA348" s="146"/>
      <c r="AE348" s="180"/>
      <c r="AF348" s="180"/>
      <c r="AG348" s="155"/>
      <c r="AK348" s="155"/>
      <c r="AS348" s="204"/>
      <c r="AT348" s="204"/>
      <c r="AX348" s="151"/>
      <c r="AY348" s="151"/>
      <c r="AZ348" s="151"/>
      <c r="BA348" s="151"/>
    </row>
    <row r="349" customFormat="false" ht="12.75" hidden="false" customHeight="false" outlineLevel="0" collapsed="false">
      <c r="D349" s="142"/>
      <c r="E349" s="142"/>
      <c r="AA349" s="146"/>
      <c r="AE349" s="180"/>
      <c r="AF349" s="180"/>
      <c r="AG349" s="155"/>
      <c r="AK349" s="155"/>
      <c r="AS349" s="204"/>
      <c r="AT349" s="204"/>
      <c r="AX349" s="151"/>
      <c r="AY349" s="151"/>
      <c r="AZ349" s="151"/>
      <c r="BA349" s="151"/>
    </row>
    <row r="350" customFormat="false" ht="12.75" hidden="false" customHeight="false" outlineLevel="0" collapsed="false">
      <c r="D350" s="142"/>
      <c r="E350" s="142"/>
      <c r="AA350" s="146"/>
      <c r="AE350" s="180"/>
      <c r="AF350" s="180"/>
      <c r="AG350" s="155"/>
      <c r="AK350" s="155"/>
      <c r="AS350" s="204"/>
      <c r="AT350" s="204"/>
      <c r="AX350" s="151"/>
      <c r="AY350" s="151"/>
      <c r="AZ350" s="151"/>
      <c r="BA350" s="151"/>
    </row>
    <row r="351" customFormat="false" ht="12.75" hidden="false" customHeight="false" outlineLevel="0" collapsed="false">
      <c r="D351" s="142"/>
      <c r="E351" s="142"/>
      <c r="AA351" s="146"/>
      <c r="AE351" s="180"/>
      <c r="AF351" s="180"/>
      <c r="AG351" s="155"/>
      <c r="AK351" s="155"/>
      <c r="AS351" s="204"/>
      <c r="AT351" s="204"/>
      <c r="AX351" s="151"/>
      <c r="AY351" s="151"/>
      <c r="AZ351" s="151"/>
      <c r="BA351" s="151"/>
    </row>
    <row r="352" customFormat="false" ht="12.75" hidden="false" customHeight="false" outlineLevel="0" collapsed="false">
      <c r="D352" s="142"/>
      <c r="E352" s="142"/>
      <c r="AA352" s="146"/>
      <c r="AE352" s="180"/>
      <c r="AF352" s="180"/>
      <c r="AG352" s="155"/>
      <c r="AK352" s="155"/>
      <c r="AS352" s="204"/>
      <c r="AT352" s="204"/>
      <c r="AX352" s="151"/>
      <c r="AY352" s="151"/>
      <c r="AZ352" s="151"/>
      <c r="BA352" s="151"/>
    </row>
    <row r="353" customFormat="false" ht="12.75" hidden="false" customHeight="false" outlineLevel="0" collapsed="false">
      <c r="D353" s="142"/>
      <c r="E353" s="142"/>
      <c r="AA353" s="146"/>
      <c r="AE353" s="180"/>
      <c r="AF353" s="180"/>
      <c r="AG353" s="155"/>
      <c r="AK353" s="155"/>
      <c r="AS353" s="204"/>
      <c r="AT353" s="204"/>
      <c r="AX353" s="151"/>
      <c r="AY353" s="151"/>
      <c r="AZ353" s="151"/>
      <c r="BA353" s="151"/>
    </row>
    <row r="354" customFormat="false" ht="12.75" hidden="false" customHeight="false" outlineLevel="0" collapsed="false">
      <c r="D354" s="142"/>
      <c r="E354" s="142"/>
      <c r="AA354" s="146"/>
      <c r="AE354" s="180"/>
      <c r="AF354" s="180"/>
      <c r="AG354" s="155"/>
      <c r="AK354" s="155"/>
      <c r="AS354" s="204"/>
      <c r="AT354" s="204"/>
      <c r="AX354" s="151"/>
      <c r="AY354" s="151"/>
      <c r="AZ354" s="151"/>
      <c r="BA354" s="151"/>
    </row>
    <row r="355" customFormat="false" ht="12.75" hidden="false" customHeight="false" outlineLevel="0" collapsed="false">
      <c r="D355" s="142"/>
      <c r="E355" s="142"/>
      <c r="AA355" s="146"/>
      <c r="AE355" s="180"/>
      <c r="AF355" s="180"/>
      <c r="AG355" s="155"/>
      <c r="AK355" s="155"/>
      <c r="AS355" s="204"/>
      <c r="AT355" s="204"/>
      <c r="AX355" s="151"/>
      <c r="AY355" s="151"/>
      <c r="AZ355" s="151"/>
      <c r="BA355" s="151"/>
    </row>
    <row r="356" customFormat="false" ht="12.75" hidden="false" customHeight="false" outlineLevel="0" collapsed="false">
      <c r="D356" s="142"/>
      <c r="E356" s="142"/>
      <c r="AA356" s="146"/>
      <c r="AE356" s="180"/>
      <c r="AF356" s="180"/>
      <c r="AG356" s="155"/>
      <c r="AK356" s="155"/>
      <c r="AS356" s="204"/>
      <c r="AT356" s="204"/>
      <c r="AX356" s="151"/>
      <c r="AY356" s="151"/>
      <c r="AZ356" s="151"/>
      <c r="BA356" s="151"/>
    </row>
    <row r="357" customFormat="false" ht="12.75" hidden="false" customHeight="false" outlineLevel="0" collapsed="false">
      <c r="D357" s="142"/>
      <c r="E357" s="142"/>
      <c r="AA357" s="146"/>
      <c r="AE357" s="180"/>
      <c r="AF357" s="180"/>
      <c r="AG357" s="155"/>
      <c r="AK357" s="155"/>
      <c r="AS357" s="204"/>
      <c r="AT357" s="204"/>
      <c r="AX357" s="151"/>
      <c r="AY357" s="151"/>
      <c r="AZ357" s="151"/>
      <c r="BA357" s="151"/>
    </row>
    <row r="358" customFormat="false" ht="12.75" hidden="false" customHeight="false" outlineLevel="0" collapsed="false">
      <c r="D358" s="142"/>
      <c r="E358" s="142"/>
      <c r="AA358" s="146"/>
      <c r="AE358" s="180"/>
      <c r="AF358" s="180"/>
      <c r="AG358" s="155"/>
      <c r="AK358" s="155"/>
      <c r="AS358" s="204"/>
      <c r="AT358" s="204"/>
      <c r="AX358" s="151"/>
      <c r="AY358" s="151"/>
      <c r="AZ358" s="151"/>
      <c r="BA358" s="151"/>
    </row>
    <row r="359" customFormat="false" ht="12.75" hidden="false" customHeight="false" outlineLevel="0" collapsed="false">
      <c r="D359" s="142"/>
      <c r="E359" s="142"/>
      <c r="AA359" s="146"/>
      <c r="AE359" s="180"/>
      <c r="AF359" s="180"/>
      <c r="AG359" s="155"/>
      <c r="AK359" s="155"/>
      <c r="AS359" s="204"/>
      <c r="AT359" s="204"/>
      <c r="AX359" s="151"/>
      <c r="AY359" s="151"/>
      <c r="AZ359" s="151"/>
      <c r="BA359" s="151"/>
    </row>
    <row r="360" customFormat="false" ht="12.75" hidden="false" customHeight="false" outlineLevel="0" collapsed="false">
      <c r="D360" s="142"/>
      <c r="E360" s="142"/>
      <c r="AA360" s="146"/>
      <c r="AE360" s="180"/>
      <c r="AF360" s="180"/>
      <c r="AG360" s="155"/>
      <c r="AK360" s="155"/>
      <c r="AS360" s="204"/>
      <c r="AT360" s="204"/>
      <c r="AX360" s="151"/>
      <c r="AY360" s="151"/>
      <c r="AZ360" s="151"/>
      <c r="BA360" s="151"/>
    </row>
    <row r="361" customFormat="false" ht="12.75" hidden="false" customHeight="false" outlineLevel="0" collapsed="false">
      <c r="D361" s="142"/>
      <c r="E361" s="142"/>
      <c r="AA361" s="146"/>
      <c r="AE361" s="180"/>
      <c r="AF361" s="180"/>
      <c r="AG361" s="155"/>
      <c r="AK361" s="155"/>
      <c r="AS361" s="204"/>
      <c r="AT361" s="204"/>
      <c r="AX361" s="151"/>
      <c r="AY361" s="151"/>
      <c r="AZ361" s="151"/>
      <c r="BA361" s="151"/>
    </row>
    <row r="362" customFormat="false" ht="12.75" hidden="false" customHeight="false" outlineLevel="0" collapsed="false">
      <c r="D362" s="142"/>
      <c r="E362" s="142"/>
      <c r="AA362" s="146"/>
      <c r="AE362" s="180"/>
      <c r="AF362" s="180"/>
      <c r="AG362" s="155"/>
      <c r="AK362" s="155"/>
      <c r="AS362" s="204"/>
      <c r="AT362" s="204"/>
      <c r="AX362" s="151"/>
      <c r="AY362" s="151"/>
      <c r="AZ362" s="151"/>
      <c r="BA362" s="151"/>
    </row>
    <row r="363" customFormat="false" ht="12.75" hidden="false" customHeight="false" outlineLevel="0" collapsed="false">
      <c r="D363" s="142"/>
      <c r="E363" s="142"/>
      <c r="AA363" s="146"/>
      <c r="AE363" s="180"/>
      <c r="AF363" s="180"/>
      <c r="AG363" s="155"/>
      <c r="AK363" s="155"/>
      <c r="AS363" s="204"/>
      <c r="AT363" s="204"/>
      <c r="AX363" s="151"/>
      <c r="AY363" s="151"/>
      <c r="AZ363" s="151"/>
      <c r="BA363" s="151"/>
    </row>
    <row r="364" customFormat="false" ht="12.75" hidden="false" customHeight="false" outlineLevel="0" collapsed="false">
      <c r="D364" s="142"/>
      <c r="E364" s="142"/>
      <c r="AA364" s="146"/>
      <c r="AE364" s="180"/>
      <c r="AF364" s="180"/>
      <c r="AG364" s="155"/>
      <c r="AK364" s="155"/>
      <c r="AS364" s="204"/>
      <c r="AT364" s="204"/>
      <c r="AX364" s="151"/>
      <c r="AY364" s="151"/>
      <c r="AZ364" s="151"/>
      <c r="BA364" s="151"/>
    </row>
    <row r="365" customFormat="false" ht="12.75" hidden="false" customHeight="false" outlineLevel="0" collapsed="false">
      <c r="D365" s="142"/>
      <c r="E365" s="142"/>
      <c r="AA365" s="146"/>
      <c r="AE365" s="180"/>
      <c r="AF365" s="180"/>
      <c r="AG365" s="155"/>
      <c r="AK365" s="155"/>
      <c r="AS365" s="204"/>
      <c r="AT365" s="204"/>
      <c r="AX365" s="151"/>
      <c r="AY365" s="151"/>
      <c r="AZ365" s="151"/>
      <c r="BA365" s="151"/>
    </row>
    <row r="366" customFormat="false" ht="12.75" hidden="false" customHeight="false" outlineLevel="0" collapsed="false">
      <c r="D366" s="142"/>
      <c r="E366" s="142"/>
      <c r="AA366" s="146"/>
      <c r="AE366" s="180"/>
      <c r="AF366" s="180"/>
      <c r="AG366" s="155"/>
      <c r="AK366" s="155"/>
      <c r="AS366" s="204"/>
      <c r="AT366" s="204"/>
      <c r="AX366" s="151"/>
      <c r="AY366" s="151"/>
      <c r="AZ366" s="151"/>
      <c r="BA366" s="151"/>
    </row>
    <row r="367" customFormat="false" ht="12.75" hidden="false" customHeight="false" outlineLevel="0" collapsed="false">
      <c r="D367" s="142"/>
      <c r="E367" s="142"/>
      <c r="AA367" s="146"/>
      <c r="AE367" s="180"/>
      <c r="AF367" s="180"/>
      <c r="AG367" s="155"/>
      <c r="AK367" s="155"/>
      <c r="AS367" s="204"/>
      <c r="AT367" s="204"/>
      <c r="AX367" s="151"/>
      <c r="AY367" s="151"/>
      <c r="AZ367" s="151"/>
      <c r="BA367" s="151"/>
    </row>
    <row r="368" customFormat="false" ht="12.75" hidden="false" customHeight="false" outlineLevel="0" collapsed="false">
      <c r="D368" s="142"/>
      <c r="E368" s="142"/>
      <c r="AA368" s="146"/>
      <c r="AE368" s="180"/>
      <c r="AF368" s="180"/>
      <c r="AG368" s="155"/>
      <c r="AK368" s="155"/>
      <c r="AS368" s="204"/>
      <c r="AT368" s="204"/>
      <c r="AX368" s="151"/>
      <c r="AY368" s="151"/>
      <c r="AZ368" s="151"/>
      <c r="BA368" s="151"/>
    </row>
    <row r="369" customFormat="false" ht="12.75" hidden="false" customHeight="false" outlineLevel="0" collapsed="false">
      <c r="D369" s="142"/>
      <c r="E369" s="142"/>
      <c r="AA369" s="146"/>
      <c r="AE369" s="180"/>
      <c r="AF369" s="180"/>
      <c r="AG369" s="155"/>
      <c r="AK369" s="155"/>
      <c r="AS369" s="204"/>
      <c r="AT369" s="204"/>
      <c r="AX369" s="151"/>
      <c r="AY369" s="151"/>
      <c r="AZ369" s="151"/>
      <c r="BA369" s="151"/>
    </row>
    <row r="370" customFormat="false" ht="12.75" hidden="false" customHeight="false" outlineLevel="0" collapsed="false">
      <c r="D370" s="142"/>
      <c r="E370" s="142"/>
      <c r="AA370" s="146"/>
      <c r="AE370" s="180"/>
      <c r="AF370" s="180"/>
      <c r="AG370" s="155"/>
      <c r="AK370" s="155"/>
      <c r="AS370" s="204"/>
      <c r="AT370" s="204"/>
      <c r="AX370" s="151"/>
      <c r="AY370" s="151"/>
      <c r="AZ370" s="151"/>
      <c r="BA370" s="151"/>
    </row>
    <row r="371" customFormat="false" ht="12.75" hidden="false" customHeight="false" outlineLevel="0" collapsed="false">
      <c r="D371" s="142"/>
      <c r="E371" s="142"/>
      <c r="AA371" s="146"/>
      <c r="AE371" s="180"/>
      <c r="AF371" s="180"/>
      <c r="AG371" s="155"/>
      <c r="AK371" s="155"/>
      <c r="AS371" s="204"/>
      <c r="AT371" s="204"/>
      <c r="AX371" s="151"/>
      <c r="AY371" s="151"/>
      <c r="AZ371" s="151"/>
      <c r="BA371" s="151"/>
    </row>
    <row r="372" customFormat="false" ht="12.75" hidden="false" customHeight="false" outlineLevel="0" collapsed="false">
      <c r="D372" s="142"/>
      <c r="E372" s="142"/>
      <c r="AA372" s="146"/>
      <c r="AE372" s="180"/>
      <c r="AF372" s="180"/>
      <c r="AG372" s="155"/>
      <c r="AK372" s="155"/>
      <c r="AS372" s="204"/>
      <c r="AT372" s="204"/>
      <c r="AX372" s="151"/>
      <c r="AY372" s="151"/>
      <c r="AZ372" s="151"/>
      <c r="BA372" s="151"/>
    </row>
    <row r="373" customFormat="false" ht="12.75" hidden="false" customHeight="false" outlineLevel="0" collapsed="false">
      <c r="D373" s="142"/>
      <c r="E373" s="142"/>
      <c r="AA373" s="146"/>
      <c r="AE373" s="180"/>
      <c r="AF373" s="180"/>
      <c r="AG373" s="155"/>
      <c r="AK373" s="155"/>
      <c r="AS373" s="204"/>
      <c r="AT373" s="204"/>
      <c r="AX373" s="151"/>
      <c r="AY373" s="151"/>
      <c r="AZ373" s="151"/>
      <c r="BA373" s="151"/>
    </row>
    <row r="374" customFormat="false" ht="12.75" hidden="false" customHeight="false" outlineLevel="0" collapsed="false">
      <c r="D374" s="142"/>
      <c r="E374" s="142"/>
      <c r="AA374" s="146"/>
      <c r="AE374" s="180"/>
      <c r="AF374" s="180"/>
      <c r="AG374" s="155"/>
      <c r="AK374" s="155"/>
      <c r="AS374" s="204"/>
      <c r="AT374" s="204"/>
      <c r="AX374" s="151"/>
      <c r="AY374" s="151"/>
      <c r="AZ374" s="151"/>
      <c r="BA374" s="151"/>
    </row>
    <row r="375" customFormat="false" ht="12.75" hidden="false" customHeight="false" outlineLevel="0" collapsed="false">
      <c r="D375" s="142"/>
      <c r="E375" s="142"/>
      <c r="AA375" s="146"/>
      <c r="AE375" s="180"/>
      <c r="AF375" s="180"/>
      <c r="AG375" s="155"/>
      <c r="AK375" s="155"/>
      <c r="AS375" s="204"/>
      <c r="AT375" s="204"/>
      <c r="AX375" s="151"/>
      <c r="AY375" s="151"/>
      <c r="AZ375" s="151"/>
      <c r="BA375" s="151"/>
    </row>
    <row r="376" customFormat="false" ht="12.75" hidden="false" customHeight="false" outlineLevel="0" collapsed="false">
      <c r="D376" s="142"/>
      <c r="E376" s="142"/>
      <c r="AA376" s="146"/>
      <c r="AE376" s="180"/>
      <c r="AF376" s="180"/>
      <c r="AG376" s="155"/>
      <c r="AK376" s="155"/>
      <c r="AS376" s="204"/>
      <c r="AT376" s="204"/>
      <c r="AX376" s="151"/>
      <c r="AY376" s="151"/>
      <c r="AZ376" s="151"/>
      <c r="BA376" s="151"/>
    </row>
    <row r="377" customFormat="false" ht="12.75" hidden="false" customHeight="false" outlineLevel="0" collapsed="false">
      <c r="D377" s="142"/>
      <c r="E377" s="142"/>
      <c r="AA377" s="146"/>
      <c r="AE377" s="180"/>
      <c r="AF377" s="180"/>
      <c r="AG377" s="155"/>
      <c r="AK377" s="155"/>
      <c r="AS377" s="204"/>
      <c r="AT377" s="204"/>
      <c r="AX377" s="151"/>
      <c r="AY377" s="151"/>
      <c r="AZ377" s="151"/>
      <c r="BA377" s="151"/>
    </row>
    <row r="378" customFormat="false" ht="12.75" hidden="false" customHeight="false" outlineLevel="0" collapsed="false">
      <c r="D378" s="142"/>
      <c r="E378" s="142"/>
      <c r="AA378" s="146"/>
      <c r="AE378" s="180"/>
      <c r="AF378" s="180"/>
      <c r="AG378" s="155"/>
      <c r="AK378" s="155"/>
      <c r="AS378" s="204"/>
      <c r="AT378" s="204"/>
      <c r="AX378" s="151"/>
      <c r="AY378" s="151"/>
      <c r="AZ378" s="151"/>
      <c r="BA378" s="151"/>
    </row>
    <row r="379" customFormat="false" ht="12.75" hidden="false" customHeight="false" outlineLevel="0" collapsed="false">
      <c r="D379" s="142"/>
      <c r="E379" s="142"/>
      <c r="AA379" s="146"/>
      <c r="AE379" s="180"/>
      <c r="AF379" s="180"/>
      <c r="AG379" s="155"/>
      <c r="AK379" s="155"/>
      <c r="AS379" s="204"/>
      <c r="AT379" s="204"/>
      <c r="AX379" s="151"/>
      <c r="AY379" s="151"/>
      <c r="AZ379" s="151"/>
      <c r="BA379" s="151"/>
    </row>
    <row r="380" customFormat="false" ht="12.75" hidden="false" customHeight="false" outlineLevel="0" collapsed="false">
      <c r="D380" s="142"/>
      <c r="E380" s="142"/>
      <c r="AA380" s="146"/>
      <c r="AE380" s="180"/>
      <c r="AF380" s="180"/>
      <c r="AG380" s="155"/>
      <c r="AK380" s="155"/>
      <c r="AS380" s="204"/>
      <c r="AT380" s="204"/>
      <c r="AX380" s="151"/>
      <c r="AY380" s="151"/>
      <c r="AZ380" s="151"/>
      <c r="BA380" s="151"/>
    </row>
    <row r="381" customFormat="false" ht="12.75" hidden="false" customHeight="false" outlineLevel="0" collapsed="false">
      <c r="D381" s="142"/>
      <c r="E381" s="142"/>
      <c r="AA381" s="146"/>
      <c r="AE381" s="180"/>
      <c r="AF381" s="180"/>
      <c r="AG381" s="155"/>
      <c r="AK381" s="155"/>
      <c r="AS381" s="204"/>
      <c r="AT381" s="204"/>
      <c r="AX381" s="151"/>
      <c r="AY381" s="151"/>
      <c r="AZ381" s="151"/>
      <c r="BA381" s="151"/>
    </row>
    <row r="382" customFormat="false" ht="12.75" hidden="false" customHeight="false" outlineLevel="0" collapsed="false">
      <c r="D382" s="142"/>
      <c r="E382" s="142"/>
      <c r="AA382" s="146"/>
      <c r="AE382" s="180"/>
      <c r="AF382" s="180"/>
      <c r="AG382" s="155"/>
      <c r="AK382" s="155"/>
      <c r="AS382" s="204"/>
      <c r="AT382" s="204"/>
      <c r="AX382" s="151"/>
      <c r="AY382" s="151"/>
      <c r="AZ382" s="151"/>
      <c r="BA382" s="151"/>
    </row>
    <row r="383" customFormat="false" ht="12.75" hidden="false" customHeight="false" outlineLevel="0" collapsed="false">
      <c r="D383" s="142"/>
      <c r="E383" s="142"/>
      <c r="AA383" s="146"/>
      <c r="AE383" s="180"/>
      <c r="AF383" s="180"/>
      <c r="AG383" s="155"/>
      <c r="AK383" s="155"/>
      <c r="AS383" s="204"/>
      <c r="AT383" s="204"/>
      <c r="AX383" s="151"/>
      <c r="AY383" s="151"/>
      <c r="AZ383" s="151"/>
      <c r="BA383" s="151"/>
    </row>
    <row r="384" customFormat="false" ht="12.75" hidden="false" customHeight="false" outlineLevel="0" collapsed="false">
      <c r="D384" s="142"/>
      <c r="E384" s="142"/>
      <c r="AA384" s="146"/>
      <c r="AE384" s="180"/>
      <c r="AF384" s="180"/>
      <c r="AG384" s="155"/>
      <c r="AK384" s="155"/>
      <c r="AS384" s="204"/>
      <c r="AT384" s="204"/>
      <c r="AX384" s="151"/>
      <c r="AY384" s="151"/>
      <c r="AZ384" s="151"/>
      <c r="BA384" s="151"/>
    </row>
    <row r="385" customFormat="false" ht="12.75" hidden="false" customHeight="false" outlineLevel="0" collapsed="false">
      <c r="D385" s="142"/>
      <c r="E385" s="142"/>
      <c r="AA385" s="146"/>
      <c r="AE385" s="180"/>
      <c r="AF385" s="180"/>
      <c r="AG385" s="155"/>
      <c r="AK385" s="155"/>
      <c r="AS385" s="204"/>
      <c r="AT385" s="204"/>
      <c r="AX385" s="151"/>
      <c r="AY385" s="151"/>
      <c r="AZ385" s="151"/>
      <c r="BA385" s="151"/>
    </row>
    <row r="386" customFormat="false" ht="12.75" hidden="false" customHeight="false" outlineLevel="0" collapsed="false">
      <c r="D386" s="142"/>
      <c r="E386" s="142"/>
      <c r="AA386" s="146"/>
      <c r="AE386" s="180"/>
      <c r="AF386" s="180"/>
      <c r="AG386" s="155"/>
      <c r="AK386" s="155"/>
      <c r="AS386" s="204"/>
      <c r="AT386" s="204"/>
      <c r="AX386" s="151"/>
      <c r="AY386" s="151"/>
      <c r="AZ386" s="151"/>
      <c r="BA386" s="151"/>
    </row>
    <row r="387" customFormat="false" ht="12.75" hidden="false" customHeight="false" outlineLevel="0" collapsed="false">
      <c r="D387" s="142"/>
      <c r="E387" s="142"/>
      <c r="AA387" s="146"/>
      <c r="AE387" s="180"/>
      <c r="AF387" s="180"/>
      <c r="AG387" s="155"/>
      <c r="AK387" s="155"/>
      <c r="AS387" s="204"/>
      <c r="AT387" s="204"/>
      <c r="AX387" s="151"/>
      <c r="AY387" s="151"/>
      <c r="AZ387" s="151"/>
      <c r="BA387" s="151"/>
    </row>
    <row r="388" customFormat="false" ht="12.75" hidden="false" customHeight="false" outlineLevel="0" collapsed="false">
      <c r="D388" s="142"/>
      <c r="E388" s="142"/>
      <c r="AA388" s="146"/>
      <c r="AE388" s="180"/>
      <c r="AF388" s="180"/>
      <c r="AG388" s="155"/>
      <c r="AK388" s="155"/>
      <c r="AS388" s="204"/>
      <c r="AT388" s="204"/>
      <c r="AX388" s="151"/>
      <c r="AY388" s="151"/>
      <c r="AZ388" s="151"/>
      <c r="BA388" s="151"/>
    </row>
    <row r="389" customFormat="false" ht="12.75" hidden="false" customHeight="false" outlineLevel="0" collapsed="false">
      <c r="D389" s="142"/>
      <c r="E389" s="142"/>
      <c r="AA389" s="146"/>
      <c r="AE389" s="180"/>
      <c r="AF389" s="180"/>
      <c r="AG389" s="155"/>
      <c r="AK389" s="155"/>
      <c r="AS389" s="204"/>
      <c r="AT389" s="204"/>
      <c r="AX389" s="151"/>
      <c r="AY389" s="151"/>
      <c r="AZ389" s="151"/>
      <c r="BA389" s="151"/>
    </row>
    <row r="390" customFormat="false" ht="12.75" hidden="false" customHeight="false" outlineLevel="0" collapsed="false">
      <c r="D390" s="142"/>
      <c r="E390" s="142"/>
      <c r="AA390" s="146"/>
      <c r="AE390" s="180"/>
      <c r="AF390" s="180"/>
      <c r="AG390" s="155"/>
      <c r="AK390" s="155"/>
      <c r="AS390" s="204"/>
      <c r="AT390" s="204"/>
      <c r="AX390" s="151"/>
      <c r="AY390" s="151"/>
      <c r="AZ390" s="151"/>
      <c r="BA390" s="151"/>
    </row>
    <row r="391" customFormat="false" ht="12.75" hidden="false" customHeight="false" outlineLevel="0" collapsed="false">
      <c r="D391" s="142"/>
      <c r="E391" s="142"/>
      <c r="AA391" s="146"/>
      <c r="AE391" s="180"/>
      <c r="AF391" s="180"/>
      <c r="AG391" s="155"/>
      <c r="AK391" s="155"/>
      <c r="AS391" s="204"/>
      <c r="AT391" s="204"/>
      <c r="AX391" s="151"/>
      <c r="AY391" s="151"/>
      <c r="AZ391" s="151"/>
      <c r="BA391" s="151"/>
    </row>
    <row r="392" customFormat="false" ht="12.75" hidden="false" customHeight="false" outlineLevel="0" collapsed="false">
      <c r="D392" s="142"/>
      <c r="E392" s="142"/>
      <c r="AA392" s="146"/>
      <c r="AE392" s="180"/>
      <c r="AF392" s="180"/>
      <c r="AG392" s="155"/>
      <c r="AK392" s="155"/>
      <c r="AS392" s="204"/>
      <c r="AT392" s="204"/>
      <c r="AX392" s="151"/>
      <c r="AY392" s="151"/>
      <c r="AZ392" s="151"/>
      <c r="BA392" s="151"/>
    </row>
    <row r="393" customFormat="false" ht="12.75" hidden="false" customHeight="false" outlineLevel="0" collapsed="false">
      <c r="D393" s="142"/>
      <c r="E393" s="142"/>
      <c r="AA393" s="146"/>
      <c r="AE393" s="180"/>
      <c r="AF393" s="180"/>
      <c r="AG393" s="155"/>
      <c r="AK393" s="155"/>
      <c r="AS393" s="204"/>
      <c r="AT393" s="204"/>
      <c r="AX393" s="151"/>
      <c r="AY393" s="151"/>
      <c r="AZ393" s="151"/>
      <c r="BA393" s="151"/>
    </row>
    <row r="394" customFormat="false" ht="12.75" hidden="false" customHeight="false" outlineLevel="0" collapsed="false">
      <c r="D394" s="142"/>
      <c r="E394" s="142"/>
      <c r="AA394" s="146"/>
      <c r="AE394" s="180"/>
      <c r="AF394" s="180"/>
      <c r="AG394" s="155"/>
      <c r="AK394" s="155"/>
      <c r="AS394" s="204"/>
      <c r="AT394" s="204"/>
      <c r="AX394" s="151"/>
      <c r="AY394" s="151"/>
      <c r="AZ394" s="151"/>
      <c r="BA394" s="151"/>
    </row>
    <row r="395" customFormat="false" ht="12.75" hidden="false" customHeight="false" outlineLevel="0" collapsed="false">
      <c r="D395" s="142"/>
      <c r="E395" s="142"/>
      <c r="AA395" s="146"/>
      <c r="AE395" s="180"/>
      <c r="AF395" s="180"/>
      <c r="AG395" s="155"/>
      <c r="AK395" s="155"/>
      <c r="AS395" s="204"/>
      <c r="AT395" s="204"/>
      <c r="AX395" s="151"/>
      <c r="AY395" s="151"/>
      <c r="AZ395" s="151"/>
      <c r="BA395" s="151"/>
    </row>
    <row r="396" customFormat="false" ht="12.75" hidden="false" customHeight="false" outlineLevel="0" collapsed="false">
      <c r="D396" s="142"/>
      <c r="E396" s="142"/>
      <c r="AA396" s="146"/>
      <c r="AE396" s="180"/>
      <c r="AF396" s="180"/>
      <c r="AG396" s="155"/>
      <c r="AK396" s="155"/>
      <c r="AS396" s="204"/>
      <c r="AT396" s="204"/>
      <c r="AX396" s="151"/>
      <c r="AY396" s="151"/>
      <c r="AZ396" s="151"/>
      <c r="BA396" s="151"/>
    </row>
    <row r="397" customFormat="false" ht="12.75" hidden="false" customHeight="false" outlineLevel="0" collapsed="false">
      <c r="D397" s="142"/>
      <c r="E397" s="142"/>
      <c r="AA397" s="146"/>
      <c r="AE397" s="180"/>
      <c r="AF397" s="180"/>
      <c r="AG397" s="155"/>
      <c r="AK397" s="155"/>
      <c r="AS397" s="204"/>
      <c r="AT397" s="204"/>
      <c r="AX397" s="151"/>
      <c r="AY397" s="151"/>
      <c r="AZ397" s="151"/>
      <c r="BA397" s="151"/>
    </row>
    <row r="398" customFormat="false" ht="12.75" hidden="false" customHeight="false" outlineLevel="0" collapsed="false">
      <c r="D398" s="142"/>
      <c r="E398" s="142"/>
      <c r="AA398" s="146"/>
      <c r="AE398" s="180"/>
      <c r="AF398" s="180"/>
      <c r="AG398" s="155"/>
      <c r="AK398" s="155"/>
      <c r="AS398" s="204"/>
      <c r="AT398" s="204"/>
      <c r="AX398" s="151"/>
      <c r="AY398" s="151"/>
      <c r="AZ398" s="151"/>
      <c r="BA398" s="151"/>
    </row>
    <row r="399" customFormat="false" ht="12.75" hidden="false" customHeight="false" outlineLevel="0" collapsed="false">
      <c r="D399" s="142"/>
      <c r="E399" s="142"/>
      <c r="AA399" s="146"/>
      <c r="AE399" s="180"/>
      <c r="AF399" s="180"/>
      <c r="AG399" s="155"/>
      <c r="AK399" s="155"/>
      <c r="AS399" s="204"/>
      <c r="AT399" s="204"/>
      <c r="AX399" s="151"/>
      <c r="AY399" s="151"/>
      <c r="AZ399" s="151"/>
      <c r="BA399" s="151"/>
    </row>
    <row r="400" customFormat="false" ht="12.75" hidden="false" customHeight="false" outlineLevel="0" collapsed="false">
      <c r="D400" s="142"/>
      <c r="E400" s="142"/>
      <c r="AA400" s="146"/>
      <c r="AE400" s="180"/>
      <c r="AF400" s="180"/>
      <c r="AG400" s="155"/>
      <c r="AK400" s="155"/>
      <c r="AS400" s="204"/>
      <c r="AT400" s="204"/>
      <c r="AX400" s="151"/>
      <c r="AY400" s="151"/>
      <c r="AZ400" s="151"/>
      <c r="BA400" s="151"/>
    </row>
    <row r="401" customFormat="false" ht="12.75" hidden="false" customHeight="false" outlineLevel="0" collapsed="false">
      <c r="D401" s="142"/>
      <c r="E401" s="142"/>
      <c r="AA401" s="146"/>
      <c r="AE401" s="180"/>
      <c r="AF401" s="180"/>
      <c r="AG401" s="155"/>
      <c r="AK401" s="155"/>
      <c r="AS401" s="204"/>
      <c r="AT401" s="204"/>
      <c r="AX401" s="151"/>
      <c r="AY401" s="151"/>
      <c r="AZ401" s="151"/>
      <c r="BA401" s="151"/>
    </row>
    <row r="402" customFormat="false" ht="12.75" hidden="false" customHeight="false" outlineLevel="0" collapsed="false">
      <c r="D402" s="142"/>
      <c r="E402" s="142"/>
      <c r="AA402" s="146"/>
      <c r="AE402" s="180"/>
      <c r="AF402" s="180"/>
      <c r="AG402" s="155"/>
      <c r="AK402" s="155"/>
      <c r="AS402" s="204"/>
      <c r="AT402" s="204"/>
      <c r="AX402" s="151"/>
      <c r="AY402" s="151"/>
      <c r="AZ402" s="151"/>
      <c r="BA402" s="151"/>
    </row>
    <row r="403" customFormat="false" ht="12.75" hidden="false" customHeight="false" outlineLevel="0" collapsed="false">
      <c r="D403" s="142"/>
      <c r="E403" s="142"/>
      <c r="AA403" s="146"/>
      <c r="AE403" s="180"/>
      <c r="AF403" s="180"/>
      <c r="AG403" s="155"/>
      <c r="AK403" s="155"/>
      <c r="AS403" s="204"/>
      <c r="AT403" s="204"/>
      <c r="AX403" s="151"/>
      <c r="AY403" s="151"/>
      <c r="AZ403" s="151"/>
      <c r="BA403" s="151"/>
    </row>
    <row r="404" customFormat="false" ht="12.75" hidden="false" customHeight="false" outlineLevel="0" collapsed="false">
      <c r="D404" s="142"/>
      <c r="E404" s="142"/>
      <c r="AA404" s="146"/>
      <c r="AE404" s="180"/>
      <c r="AF404" s="180"/>
      <c r="AG404" s="155"/>
      <c r="AK404" s="155"/>
      <c r="AS404" s="204"/>
      <c r="AT404" s="204"/>
      <c r="AX404" s="151"/>
      <c r="AY404" s="151"/>
      <c r="AZ404" s="151"/>
      <c r="BA404" s="151"/>
    </row>
    <row r="405" customFormat="false" ht="12.75" hidden="false" customHeight="false" outlineLevel="0" collapsed="false">
      <c r="D405" s="142"/>
      <c r="E405" s="142"/>
      <c r="AA405" s="146"/>
      <c r="AE405" s="180"/>
      <c r="AF405" s="180"/>
      <c r="AG405" s="155"/>
      <c r="AK405" s="155"/>
      <c r="AS405" s="204"/>
      <c r="AT405" s="204"/>
      <c r="AX405" s="151"/>
      <c r="AY405" s="151"/>
      <c r="AZ405" s="151"/>
      <c r="BA405" s="151"/>
    </row>
    <row r="406" customFormat="false" ht="12.75" hidden="false" customHeight="false" outlineLevel="0" collapsed="false">
      <c r="D406" s="142"/>
      <c r="E406" s="142"/>
      <c r="AA406" s="146"/>
      <c r="AE406" s="180"/>
      <c r="AF406" s="180"/>
      <c r="AG406" s="155"/>
      <c r="AK406" s="155"/>
      <c r="AS406" s="204"/>
      <c r="AT406" s="204"/>
      <c r="AX406" s="151"/>
      <c r="AY406" s="151"/>
      <c r="AZ406" s="151"/>
      <c r="BA406" s="151"/>
    </row>
    <row r="407" customFormat="false" ht="12.75" hidden="false" customHeight="false" outlineLevel="0" collapsed="false">
      <c r="D407" s="142"/>
      <c r="E407" s="142"/>
      <c r="AA407" s="146"/>
      <c r="AE407" s="180"/>
      <c r="AF407" s="180"/>
      <c r="AG407" s="155"/>
      <c r="AK407" s="155"/>
      <c r="AS407" s="204"/>
      <c r="AT407" s="204"/>
      <c r="AX407" s="151"/>
      <c r="AY407" s="151"/>
      <c r="AZ407" s="151"/>
      <c r="BA407" s="151"/>
    </row>
    <row r="408" customFormat="false" ht="12.75" hidden="false" customHeight="false" outlineLevel="0" collapsed="false">
      <c r="D408" s="142"/>
      <c r="E408" s="142"/>
      <c r="AA408" s="146"/>
      <c r="AE408" s="180"/>
      <c r="AF408" s="180"/>
      <c r="AG408" s="155"/>
      <c r="AK408" s="155"/>
      <c r="AS408" s="204"/>
      <c r="AT408" s="204"/>
      <c r="AX408" s="151"/>
      <c r="AY408" s="151"/>
      <c r="AZ408" s="151"/>
      <c r="BA408" s="151"/>
    </row>
    <row r="409" customFormat="false" ht="12.75" hidden="false" customHeight="false" outlineLevel="0" collapsed="false">
      <c r="D409" s="142"/>
      <c r="E409" s="142"/>
      <c r="AA409" s="146"/>
      <c r="AE409" s="180"/>
      <c r="AF409" s="180"/>
      <c r="AG409" s="155"/>
      <c r="AK409" s="155"/>
      <c r="AS409" s="204"/>
      <c r="AT409" s="204"/>
      <c r="AX409" s="151"/>
      <c r="AY409" s="151"/>
      <c r="AZ409" s="151"/>
      <c r="BA409" s="151"/>
    </row>
    <row r="410" customFormat="false" ht="12.75" hidden="false" customHeight="false" outlineLevel="0" collapsed="false">
      <c r="D410" s="142"/>
      <c r="E410" s="142"/>
      <c r="AA410" s="146"/>
      <c r="AE410" s="180"/>
      <c r="AF410" s="180"/>
      <c r="AG410" s="155"/>
      <c r="AK410" s="155"/>
      <c r="AS410" s="204"/>
      <c r="AT410" s="204"/>
      <c r="AX410" s="151"/>
      <c r="AY410" s="151"/>
      <c r="AZ410" s="151"/>
      <c r="BA410" s="151"/>
    </row>
    <row r="411" customFormat="false" ht="12.75" hidden="false" customHeight="false" outlineLevel="0" collapsed="false">
      <c r="D411" s="142"/>
      <c r="E411" s="142"/>
      <c r="Y411" s="160"/>
      <c r="AA411" s="146"/>
      <c r="AE411" s="180"/>
      <c r="AF411" s="180"/>
      <c r="AG411" s="155"/>
      <c r="AK411" s="155"/>
      <c r="AS411" s="204"/>
      <c r="AT411" s="204"/>
      <c r="AX411" s="151"/>
      <c r="AY411" s="151"/>
      <c r="AZ411" s="151"/>
      <c r="BA411" s="151"/>
    </row>
    <row r="412" customFormat="false" ht="12.75" hidden="false" customHeight="false" outlineLevel="0" collapsed="false">
      <c r="D412" s="142"/>
      <c r="E412" s="142"/>
      <c r="AA412" s="146"/>
      <c r="AE412" s="180"/>
      <c r="AF412" s="180"/>
      <c r="AG412" s="155"/>
      <c r="AK412" s="155"/>
      <c r="AS412" s="204"/>
      <c r="AT412" s="204"/>
      <c r="AX412" s="151"/>
      <c r="AY412" s="151"/>
      <c r="AZ412" s="151"/>
      <c r="BA412" s="151"/>
    </row>
    <row r="413" customFormat="false" ht="12.75" hidden="false" customHeight="false" outlineLevel="0" collapsed="false">
      <c r="D413" s="142"/>
      <c r="E413" s="142"/>
      <c r="AA413" s="146"/>
      <c r="AE413" s="180"/>
      <c r="AF413" s="180"/>
      <c r="AG413" s="155"/>
      <c r="AK413" s="155"/>
      <c r="AS413" s="204"/>
      <c r="AT413" s="204"/>
      <c r="AX413" s="151"/>
      <c r="AY413" s="151"/>
      <c r="AZ413" s="151"/>
      <c r="BA413" s="151"/>
    </row>
    <row r="414" customFormat="false" ht="12.75" hidden="false" customHeight="false" outlineLevel="0" collapsed="false">
      <c r="D414" s="142"/>
      <c r="E414" s="142"/>
      <c r="AA414" s="146"/>
      <c r="AE414" s="180"/>
      <c r="AF414" s="180"/>
      <c r="AG414" s="155"/>
      <c r="AK414" s="155"/>
      <c r="AS414" s="204"/>
      <c r="AT414" s="204"/>
      <c r="AX414" s="151"/>
      <c r="AY414" s="151"/>
      <c r="AZ414" s="151"/>
      <c r="BA414" s="151"/>
    </row>
    <row r="415" customFormat="false" ht="12.75" hidden="false" customHeight="false" outlineLevel="0" collapsed="false">
      <c r="D415" s="142"/>
      <c r="E415" s="142"/>
      <c r="AA415" s="146"/>
      <c r="AE415" s="180"/>
      <c r="AF415" s="180"/>
      <c r="AG415" s="155"/>
      <c r="AK415" s="155"/>
      <c r="AS415" s="204"/>
      <c r="AT415" s="204"/>
      <c r="AX415" s="151"/>
      <c r="AY415" s="151"/>
      <c r="AZ415" s="151"/>
      <c r="BA415" s="151"/>
    </row>
    <row r="416" customFormat="false" ht="12.75" hidden="false" customHeight="false" outlineLevel="0" collapsed="false">
      <c r="D416" s="142"/>
      <c r="E416" s="142"/>
      <c r="AA416" s="146"/>
      <c r="AE416" s="180"/>
      <c r="AF416" s="180"/>
      <c r="AG416" s="155"/>
      <c r="AK416" s="155"/>
      <c r="AS416" s="204"/>
      <c r="AT416" s="204"/>
      <c r="AX416" s="151"/>
      <c r="AY416" s="151"/>
      <c r="AZ416" s="151"/>
      <c r="BA416" s="151"/>
    </row>
    <row r="417" customFormat="false" ht="12.75" hidden="false" customHeight="false" outlineLevel="0" collapsed="false">
      <c r="D417" s="142"/>
      <c r="E417" s="142"/>
      <c r="AA417" s="146"/>
      <c r="AE417" s="180"/>
      <c r="AF417" s="180"/>
      <c r="AG417" s="155"/>
      <c r="AK417" s="155"/>
      <c r="AS417" s="204"/>
      <c r="AT417" s="204"/>
      <c r="AX417" s="151"/>
      <c r="AY417" s="151"/>
      <c r="AZ417" s="151"/>
      <c r="BA417" s="151"/>
    </row>
    <row r="418" customFormat="false" ht="12.75" hidden="false" customHeight="false" outlineLevel="0" collapsed="false">
      <c r="D418" s="142"/>
      <c r="E418" s="142"/>
      <c r="AA418" s="146"/>
      <c r="AE418" s="180"/>
      <c r="AF418" s="180"/>
      <c r="AG418" s="155"/>
      <c r="AK418" s="155"/>
      <c r="AS418" s="204"/>
      <c r="AT418" s="204"/>
      <c r="AX418" s="151"/>
      <c r="AY418" s="151"/>
      <c r="AZ418" s="151"/>
      <c r="BA418" s="151"/>
    </row>
    <row r="419" customFormat="false" ht="12.75" hidden="false" customHeight="false" outlineLevel="0" collapsed="false">
      <c r="D419" s="142"/>
      <c r="E419" s="142"/>
      <c r="AA419" s="146"/>
      <c r="AE419" s="180"/>
      <c r="AF419" s="180"/>
      <c r="AG419" s="155"/>
      <c r="AK419" s="155"/>
      <c r="AS419" s="204"/>
      <c r="AT419" s="204"/>
      <c r="AX419" s="151"/>
      <c r="AY419" s="151"/>
      <c r="AZ419" s="151"/>
      <c r="BA419" s="151"/>
    </row>
    <row r="420" customFormat="false" ht="12.75" hidden="false" customHeight="false" outlineLevel="0" collapsed="false">
      <c r="D420" s="142"/>
      <c r="E420" s="142"/>
      <c r="AA420" s="146"/>
      <c r="AE420" s="180"/>
      <c r="AF420" s="180"/>
      <c r="AG420" s="155"/>
      <c r="AK420" s="155"/>
      <c r="AS420" s="204"/>
      <c r="AT420" s="204"/>
      <c r="AX420" s="151"/>
      <c r="AY420" s="151"/>
      <c r="AZ420" s="151"/>
      <c r="BA420" s="151"/>
    </row>
    <row r="421" customFormat="false" ht="12.75" hidden="false" customHeight="false" outlineLevel="0" collapsed="false">
      <c r="D421" s="142"/>
      <c r="E421" s="142"/>
      <c r="AA421" s="146"/>
      <c r="AE421" s="180"/>
      <c r="AF421" s="180"/>
      <c r="AG421" s="155"/>
      <c r="AK421" s="155"/>
      <c r="AS421" s="204"/>
      <c r="AT421" s="204"/>
      <c r="AX421" s="151"/>
      <c r="AY421" s="151"/>
      <c r="AZ421" s="151"/>
      <c r="BA421" s="151"/>
    </row>
    <row r="422" customFormat="false" ht="12.75" hidden="false" customHeight="false" outlineLevel="0" collapsed="false">
      <c r="D422" s="142"/>
      <c r="E422" s="142"/>
      <c r="AA422" s="146"/>
      <c r="AE422" s="180"/>
      <c r="AF422" s="180"/>
      <c r="AG422" s="155"/>
      <c r="AK422" s="155"/>
      <c r="AS422" s="204"/>
      <c r="AT422" s="204"/>
      <c r="AX422" s="151"/>
      <c r="AY422" s="151"/>
      <c r="AZ422" s="151"/>
      <c r="BA422" s="151"/>
    </row>
    <row r="423" customFormat="false" ht="12.75" hidden="false" customHeight="false" outlineLevel="0" collapsed="false">
      <c r="D423" s="142"/>
      <c r="E423" s="142"/>
      <c r="AA423" s="146"/>
      <c r="AE423" s="180"/>
      <c r="AF423" s="180"/>
      <c r="AG423" s="155"/>
      <c r="AK423" s="155"/>
      <c r="AS423" s="204"/>
      <c r="AT423" s="204"/>
      <c r="AX423" s="151"/>
      <c r="AY423" s="151"/>
      <c r="AZ423" s="151"/>
      <c r="BA423" s="151"/>
    </row>
    <row r="424" customFormat="false" ht="12.75" hidden="false" customHeight="false" outlineLevel="0" collapsed="false">
      <c r="D424" s="142"/>
      <c r="E424" s="142"/>
      <c r="AA424" s="146"/>
      <c r="AE424" s="180"/>
      <c r="AF424" s="180"/>
      <c r="AG424" s="155"/>
      <c r="AK424" s="155"/>
      <c r="AS424" s="204"/>
      <c r="AT424" s="204"/>
      <c r="AX424" s="151"/>
      <c r="AY424" s="151"/>
      <c r="AZ424" s="151"/>
      <c r="BA424" s="151"/>
    </row>
    <row r="425" customFormat="false" ht="12.75" hidden="false" customHeight="false" outlineLevel="0" collapsed="false">
      <c r="D425" s="142"/>
      <c r="E425" s="142"/>
      <c r="AA425" s="146"/>
      <c r="AE425" s="180"/>
      <c r="AF425" s="180"/>
      <c r="AG425" s="155"/>
      <c r="AK425" s="155"/>
      <c r="AS425" s="204"/>
      <c r="AT425" s="204"/>
      <c r="AX425" s="151"/>
      <c r="AY425" s="151"/>
      <c r="AZ425" s="151"/>
      <c r="BA425" s="151"/>
    </row>
    <row r="426" customFormat="false" ht="12.75" hidden="false" customHeight="false" outlineLevel="0" collapsed="false">
      <c r="D426" s="142"/>
      <c r="E426" s="142"/>
      <c r="AA426" s="146"/>
      <c r="AE426" s="180"/>
      <c r="AF426" s="180"/>
      <c r="AG426" s="155"/>
      <c r="AK426" s="155"/>
      <c r="AS426" s="204"/>
      <c r="AT426" s="204"/>
      <c r="AX426" s="151"/>
      <c r="AY426" s="151"/>
      <c r="AZ426" s="151"/>
      <c r="BA426" s="151"/>
    </row>
    <row r="427" customFormat="false" ht="12.75" hidden="false" customHeight="false" outlineLevel="0" collapsed="false">
      <c r="D427" s="142"/>
      <c r="E427" s="142"/>
      <c r="AA427" s="146"/>
      <c r="AE427" s="180"/>
      <c r="AF427" s="180"/>
      <c r="AG427" s="155"/>
      <c r="AK427" s="155"/>
      <c r="AS427" s="204"/>
      <c r="AT427" s="204"/>
      <c r="AX427" s="151"/>
      <c r="AY427" s="151"/>
      <c r="AZ427" s="151"/>
      <c r="BA427" s="151"/>
    </row>
    <row r="428" customFormat="false" ht="12.75" hidden="false" customHeight="false" outlineLevel="0" collapsed="false">
      <c r="D428" s="142"/>
      <c r="E428" s="142"/>
      <c r="AA428" s="146"/>
      <c r="AE428" s="180"/>
      <c r="AF428" s="180"/>
      <c r="AG428" s="155"/>
      <c r="AK428" s="155"/>
      <c r="AS428" s="204"/>
      <c r="AT428" s="204"/>
      <c r="AX428" s="151"/>
      <c r="AY428" s="151"/>
      <c r="AZ428" s="151"/>
      <c r="BA428" s="151"/>
    </row>
    <row r="429" customFormat="false" ht="12.75" hidden="false" customHeight="false" outlineLevel="0" collapsed="false">
      <c r="D429" s="142"/>
      <c r="E429" s="142"/>
      <c r="AA429" s="146"/>
      <c r="AE429" s="180"/>
      <c r="AF429" s="180"/>
      <c r="AG429" s="155"/>
      <c r="AK429" s="155"/>
      <c r="AS429" s="204"/>
      <c r="AT429" s="204"/>
      <c r="AX429" s="151"/>
      <c r="AY429" s="151"/>
      <c r="AZ429" s="151"/>
      <c r="BA429" s="151"/>
    </row>
    <row r="430" customFormat="false" ht="12.75" hidden="false" customHeight="false" outlineLevel="0" collapsed="false">
      <c r="D430" s="142"/>
      <c r="E430" s="142"/>
      <c r="AA430" s="146"/>
      <c r="AE430" s="180"/>
      <c r="AF430" s="180"/>
      <c r="AG430" s="155"/>
      <c r="AK430" s="155"/>
      <c r="AS430" s="204"/>
      <c r="AT430" s="204"/>
      <c r="AX430" s="151"/>
      <c r="AY430" s="151"/>
      <c r="AZ430" s="151"/>
      <c r="BA430" s="151"/>
    </row>
    <row r="431" customFormat="false" ht="12.75" hidden="false" customHeight="false" outlineLevel="0" collapsed="false">
      <c r="D431" s="142"/>
      <c r="E431" s="142"/>
      <c r="AA431" s="146"/>
      <c r="AE431" s="180"/>
      <c r="AF431" s="180"/>
      <c r="AG431" s="155"/>
      <c r="AK431" s="155"/>
      <c r="AS431" s="204"/>
      <c r="AT431" s="204"/>
      <c r="AX431" s="151"/>
      <c r="AY431" s="151"/>
      <c r="AZ431" s="151"/>
      <c r="BA431" s="151"/>
    </row>
    <row r="432" customFormat="false" ht="12.75" hidden="false" customHeight="false" outlineLevel="0" collapsed="false">
      <c r="D432" s="142"/>
      <c r="E432" s="142"/>
      <c r="AA432" s="146"/>
      <c r="AE432" s="180"/>
      <c r="AF432" s="180"/>
      <c r="AG432" s="155"/>
      <c r="AK432" s="155"/>
      <c r="AS432" s="204"/>
      <c r="AT432" s="204"/>
      <c r="AX432" s="151"/>
      <c r="AY432" s="151"/>
      <c r="AZ432" s="151"/>
      <c r="BA432" s="151"/>
    </row>
    <row r="433" customFormat="false" ht="12.75" hidden="false" customHeight="false" outlineLevel="0" collapsed="false">
      <c r="D433" s="142"/>
      <c r="E433" s="142"/>
      <c r="AA433" s="146"/>
      <c r="AE433" s="180"/>
      <c r="AF433" s="180"/>
      <c r="AG433" s="155"/>
      <c r="AK433" s="155"/>
      <c r="AS433" s="204"/>
      <c r="AT433" s="204"/>
      <c r="AX433" s="151"/>
      <c r="AY433" s="151"/>
      <c r="AZ433" s="151"/>
      <c r="BA433" s="151"/>
    </row>
    <row r="434" customFormat="false" ht="12.75" hidden="false" customHeight="false" outlineLevel="0" collapsed="false">
      <c r="D434" s="142"/>
      <c r="E434" s="142"/>
      <c r="AA434" s="146"/>
      <c r="AE434" s="180"/>
      <c r="AF434" s="180"/>
      <c r="AG434" s="155"/>
      <c r="AK434" s="155"/>
      <c r="AS434" s="204"/>
      <c r="AT434" s="204"/>
      <c r="AX434" s="151"/>
      <c r="AY434" s="151"/>
      <c r="AZ434" s="151"/>
      <c r="BA434" s="151"/>
    </row>
    <row r="435" customFormat="false" ht="12.75" hidden="false" customHeight="false" outlineLevel="0" collapsed="false">
      <c r="D435" s="142"/>
      <c r="E435" s="142"/>
      <c r="AA435" s="146"/>
      <c r="AE435" s="180"/>
      <c r="AF435" s="180"/>
      <c r="AG435" s="155"/>
      <c r="AK435" s="155"/>
      <c r="AS435" s="204"/>
      <c r="AT435" s="204"/>
      <c r="AX435" s="151"/>
      <c r="AY435" s="151"/>
      <c r="AZ435" s="151"/>
      <c r="BA435" s="151"/>
    </row>
    <row r="436" customFormat="false" ht="12.75" hidden="false" customHeight="false" outlineLevel="0" collapsed="false">
      <c r="D436" s="142"/>
      <c r="E436" s="142"/>
      <c r="AA436" s="146"/>
      <c r="AE436" s="180"/>
      <c r="AF436" s="180"/>
      <c r="AG436" s="155"/>
      <c r="AK436" s="155"/>
      <c r="AS436" s="204"/>
      <c r="AT436" s="204"/>
      <c r="AX436" s="151"/>
      <c r="AY436" s="151"/>
      <c r="AZ436" s="151"/>
      <c r="BA436" s="151"/>
    </row>
    <row r="437" customFormat="false" ht="12.75" hidden="false" customHeight="false" outlineLevel="0" collapsed="false">
      <c r="D437" s="142"/>
      <c r="E437" s="142"/>
      <c r="AA437" s="146"/>
      <c r="AE437" s="180"/>
      <c r="AF437" s="180"/>
      <c r="AG437" s="155"/>
      <c r="AK437" s="155"/>
      <c r="AS437" s="204"/>
      <c r="AT437" s="204"/>
      <c r="AX437" s="151"/>
      <c r="AY437" s="151"/>
      <c r="AZ437" s="151"/>
      <c r="BA437" s="151"/>
    </row>
    <row r="438" customFormat="false" ht="12.75" hidden="false" customHeight="false" outlineLevel="0" collapsed="false">
      <c r="D438" s="142"/>
      <c r="E438" s="142"/>
      <c r="AA438" s="146"/>
      <c r="AE438" s="180"/>
      <c r="AF438" s="180"/>
      <c r="AG438" s="155"/>
      <c r="AK438" s="155"/>
      <c r="AS438" s="204"/>
      <c r="AT438" s="204"/>
      <c r="AX438" s="151"/>
      <c r="AY438" s="151"/>
      <c r="AZ438" s="151"/>
      <c r="BA438" s="151"/>
    </row>
    <row r="439" customFormat="false" ht="12.75" hidden="false" customHeight="false" outlineLevel="0" collapsed="false">
      <c r="D439" s="142"/>
      <c r="E439" s="142"/>
      <c r="AA439" s="146"/>
      <c r="AE439" s="180"/>
      <c r="AF439" s="180"/>
      <c r="AG439" s="155"/>
      <c r="AK439" s="155"/>
      <c r="AS439" s="204"/>
      <c r="AT439" s="204"/>
      <c r="AX439" s="151"/>
      <c r="AY439" s="151"/>
      <c r="AZ439" s="151"/>
      <c r="BA439" s="151"/>
    </row>
    <row r="440" customFormat="false" ht="12.75" hidden="false" customHeight="false" outlineLevel="0" collapsed="false">
      <c r="D440" s="142"/>
      <c r="E440" s="142"/>
      <c r="AA440" s="146"/>
      <c r="AE440" s="180"/>
      <c r="AF440" s="180"/>
      <c r="AG440" s="155"/>
      <c r="AK440" s="155"/>
      <c r="AS440" s="204"/>
      <c r="AT440" s="204"/>
      <c r="AX440" s="151"/>
      <c r="AY440" s="151"/>
      <c r="AZ440" s="151"/>
      <c r="BA440" s="151"/>
    </row>
    <row r="441" customFormat="false" ht="12.75" hidden="false" customHeight="false" outlineLevel="0" collapsed="false">
      <c r="D441" s="142"/>
      <c r="E441" s="142"/>
      <c r="Y441" s="160"/>
      <c r="AA441" s="146"/>
      <c r="AE441" s="180"/>
      <c r="AF441" s="180"/>
      <c r="AG441" s="155"/>
      <c r="AK441" s="155"/>
      <c r="AS441" s="204"/>
      <c r="AT441" s="204"/>
      <c r="AX441" s="151"/>
      <c r="AY441" s="151"/>
      <c r="AZ441" s="151"/>
      <c r="BA441" s="151"/>
    </row>
    <row r="442" customFormat="false" ht="12.75" hidden="false" customHeight="false" outlineLevel="0" collapsed="false">
      <c r="D442" s="142"/>
      <c r="E442" s="142"/>
      <c r="AA442" s="146"/>
      <c r="AE442" s="180"/>
      <c r="AF442" s="180"/>
      <c r="AG442" s="155"/>
      <c r="AK442" s="155"/>
      <c r="AS442" s="204"/>
      <c r="AT442" s="204"/>
      <c r="AX442" s="151"/>
      <c r="AY442" s="151"/>
      <c r="AZ442" s="151"/>
      <c r="BA442" s="151"/>
    </row>
    <row r="443" customFormat="false" ht="12.75" hidden="false" customHeight="false" outlineLevel="0" collapsed="false">
      <c r="D443" s="142"/>
      <c r="E443" s="142"/>
      <c r="AA443" s="146"/>
      <c r="AE443" s="180"/>
      <c r="AF443" s="180"/>
      <c r="AG443" s="155"/>
      <c r="AK443" s="155"/>
      <c r="AS443" s="204"/>
      <c r="AT443" s="204"/>
      <c r="AX443" s="151"/>
      <c r="AY443" s="151"/>
      <c r="AZ443" s="151"/>
      <c r="BA443" s="151"/>
    </row>
    <row r="444" customFormat="false" ht="12.75" hidden="false" customHeight="false" outlineLevel="0" collapsed="false">
      <c r="D444" s="142"/>
      <c r="E444" s="142"/>
      <c r="AA444" s="146"/>
      <c r="AE444" s="180"/>
      <c r="AF444" s="180"/>
      <c r="AG444" s="155"/>
      <c r="AK444" s="155"/>
      <c r="AS444" s="204"/>
      <c r="AT444" s="204"/>
      <c r="AX444" s="151"/>
      <c r="AY444" s="151"/>
      <c r="AZ444" s="151"/>
      <c r="BA444" s="151"/>
    </row>
    <row r="445" customFormat="false" ht="12.75" hidden="false" customHeight="false" outlineLevel="0" collapsed="false">
      <c r="D445" s="142"/>
      <c r="E445" s="142"/>
      <c r="AA445" s="146"/>
      <c r="AE445" s="180"/>
      <c r="AF445" s="180"/>
      <c r="AG445" s="155"/>
      <c r="AK445" s="155"/>
      <c r="AS445" s="204"/>
      <c r="AT445" s="204"/>
      <c r="AX445" s="151"/>
      <c r="AY445" s="151"/>
      <c r="AZ445" s="151"/>
      <c r="BA445" s="151"/>
    </row>
    <row r="446" customFormat="false" ht="12.75" hidden="false" customHeight="false" outlineLevel="0" collapsed="false">
      <c r="D446" s="142"/>
      <c r="E446" s="142"/>
      <c r="AA446" s="146"/>
      <c r="AE446" s="180"/>
      <c r="AF446" s="180"/>
      <c r="AG446" s="155"/>
      <c r="AK446" s="155"/>
      <c r="AS446" s="204"/>
      <c r="AT446" s="204"/>
      <c r="AX446" s="151"/>
      <c r="AY446" s="151"/>
      <c r="AZ446" s="151"/>
      <c r="BA446" s="151"/>
    </row>
    <row r="447" customFormat="false" ht="12.75" hidden="false" customHeight="false" outlineLevel="0" collapsed="false">
      <c r="D447" s="142"/>
      <c r="E447" s="142"/>
      <c r="AA447" s="146"/>
      <c r="AE447" s="180"/>
      <c r="AF447" s="180"/>
      <c r="AG447" s="155"/>
      <c r="AK447" s="155"/>
      <c r="AS447" s="204"/>
      <c r="AT447" s="204"/>
      <c r="AX447" s="151"/>
      <c r="AY447" s="151"/>
      <c r="AZ447" s="151"/>
      <c r="BA447" s="151"/>
    </row>
    <row r="448" customFormat="false" ht="12.75" hidden="false" customHeight="false" outlineLevel="0" collapsed="false">
      <c r="D448" s="142"/>
      <c r="E448" s="142"/>
      <c r="AA448" s="146"/>
      <c r="AE448" s="180"/>
      <c r="AF448" s="180"/>
      <c r="AG448" s="155"/>
      <c r="AK448" s="155"/>
      <c r="AS448" s="204"/>
      <c r="AT448" s="204"/>
      <c r="AX448" s="151"/>
      <c r="AY448" s="151"/>
      <c r="AZ448" s="151"/>
      <c r="BA448" s="151"/>
    </row>
    <row r="449" customFormat="false" ht="12.75" hidden="false" customHeight="false" outlineLevel="0" collapsed="false">
      <c r="D449" s="142"/>
      <c r="E449" s="142"/>
      <c r="AA449" s="146"/>
      <c r="AE449" s="180"/>
      <c r="AF449" s="180"/>
      <c r="AG449" s="155"/>
      <c r="AK449" s="155"/>
      <c r="AS449" s="204"/>
      <c r="AT449" s="204"/>
      <c r="AX449" s="151"/>
      <c r="AY449" s="151"/>
      <c r="AZ449" s="151"/>
      <c r="BA449" s="151"/>
    </row>
    <row r="450" customFormat="false" ht="12.75" hidden="false" customHeight="false" outlineLevel="0" collapsed="false">
      <c r="D450" s="142"/>
      <c r="E450" s="142"/>
      <c r="AA450" s="146"/>
      <c r="AE450" s="180"/>
      <c r="AF450" s="180"/>
      <c r="AG450" s="155"/>
      <c r="AK450" s="155"/>
      <c r="AS450" s="204"/>
      <c r="AT450" s="204"/>
      <c r="AX450" s="151"/>
      <c r="AY450" s="151"/>
      <c r="AZ450" s="151"/>
      <c r="BA450" s="151"/>
    </row>
    <row r="451" customFormat="false" ht="12.75" hidden="false" customHeight="false" outlineLevel="0" collapsed="false">
      <c r="D451" s="142"/>
      <c r="E451" s="142"/>
      <c r="AA451" s="146"/>
      <c r="AE451" s="180"/>
      <c r="AF451" s="180"/>
      <c r="AG451" s="155"/>
      <c r="AK451" s="155"/>
      <c r="AS451" s="204"/>
      <c r="AT451" s="204"/>
      <c r="AX451" s="151"/>
      <c r="AY451" s="151"/>
      <c r="AZ451" s="151"/>
      <c r="BA451" s="151"/>
    </row>
    <row r="452" customFormat="false" ht="12.75" hidden="false" customHeight="false" outlineLevel="0" collapsed="false">
      <c r="D452" s="142"/>
      <c r="E452" s="142"/>
      <c r="AA452" s="146"/>
      <c r="AE452" s="180"/>
      <c r="AF452" s="180"/>
      <c r="AG452" s="155"/>
      <c r="AK452" s="155"/>
      <c r="AS452" s="204"/>
      <c r="AT452" s="204"/>
      <c r="AX452" s="151"/>
      <c r="AY452" s="151"/>
      <c r="AZ452" s="151"/>
      <c r="BA452" s="151"/>
    </row>
    <row r="453" customFormat="false" ht="12.75" hidden="false" customHeight="false" outlineLevel="0" collapsed="false">
      <c r="D453" s="142"/>
      <c r="E453" s="142"/>
      <c r="Y453" s="160"/>
      <c r="AA453" s="146"/>
      <c r="AE453" s="180"/>
      <c r="AF453" s="180"/>
      <c r="AG453" s="155"/>
      <c r="AK453" s="155"/>
      <c r="AS453" s="204"/>
      <c r="AT453" s="204"/>
      <c r="AX453" s="151"/>
      <c r="AY453" s="151"/>
      <c r="AZ453" s="151"/>
      <c r="BA453" s="151"/>
    </row>
    <row r="454" customFormat="false" ht="12.75" hidden="false" customHeight="false" outlineLevel="0" collapsed="false">
      <c r="D454" s="142"/>
      <c r="E454" s="142"/>
      <c r="AA454" s="146"/>
      <c r="AE454" s="180"/>
      <c r="AF454" s="180"/>
      <c r="AG454" s="155"/>
      <c r="AK454" s="155"/>
      <c r="AS454" s="204"/>
      <c r="AT454" s="204"/>
      <c r="AX454" s="151"/>
      <c r="AY454" s="151"/>
      <c r="AZ454" s="151"/>
      <c r="BA454" s="151"/>
    </row>
    <row r="455" customFormat="false" ht="12.75" hidden="false" customHeight="false" outlineLevel="0" collapsed="false">
      <c r="D455" s="142"/>
      <c r="E455" s="142"/>
      <c r="AA455" s="146"/>
      <c r="AE455" s="180"/>
      <c r="AF455" s="180"/>
      <c r="AG455" s="155"/>
      <c r="AK455" s="155"/>
      <c r="AS455" s="204"/>
      <c r="AT455" s="204"/>
      <c r="AX455" s="151"/>
      <c r="AY455" s="151"/>
      <c r="AZ455" s="151"/>
      <c r="BA455" s="151"/>
    </row>
    <row r="456" customFormat="false" ht="12.75" hidden="false" customHeight="false" outlineLevel="0" collapsed="false">
      <c r="D456" s="142"/>
      <c r="E456" s="142"/>
      <c r="AA456" s="146"/>
      <c r="AE456" s="180"/>
      <c r="AF456" s="180"/>
      <c r="AG456" s="155"/>
      <c r="AK456" s="155"/>
      <c r="AS456" s="204"/>
      <c r="AT456" s="204"/>
      <c r="AX456" s="151"/>
      <c r="AY456" s="151"/>
      <c r="AZ456" s="151"/>
      <c r="BA456" s="151"/>
    </row>
    <row r="457" customFormat="false" ht="12.75" hidden="false" customHeight="false" outlineLevel="0" collapsed="false">
      <c r="D457" s="142"/>
      <c r="E457" s="142"/>
      <c r="AA457" s="146"/>
      <c r="AE457" s="180"/>
      <c r="AF457" s="180"/>
      <c r="AG457" s="155"/>
      <c r="AK457" s="155"/>
      <c r="AS457" s="204"/>
      <c r="AT457" s="204"/>
      <c r="AX457" s="151"/>
      <c r="AY457" s="151"/>
      <c r="AZ457" s="151"/>
      <c r="BA457" s="151"/>
    </row>
    <row r="458" customFormat="false" ht="12.75" hidden="false" customHeight="false" outlineLevel="0" collapsed="false">
      <c r="D458" s="142"/>
      <c r="E458" s="142"/>
      <c r="AA458" s="146"/>
      <c r="AE458" s="180"/>
      <c r="AF458" s="180"/>
      <c r="AG458" s="155"/>
      <c r="AK458" s="155"/>
      <c r="AS458" s="204"/>
      <c r="AT458" s="204"/>
      <c r="AX458" s="151"/>
      <c r="AY458" s="151"/>
      <c r="AZ458" s="151"/>
      <c r="BA458" s="151"/>
    </row>
    <row r="459" customFormat="false" ht="12.75" hidden="false" customHeight="false" outlineLevel="0" collapsed="false">
      <c r="D459" s="142"/>
      <c r="E459" s="142"/>
      <c r="AA459" s="146"/>
      <c r="AE459" s="180"/>
      <c r="AF459" s="180"/>
      <c r="AG459" s="155"/>
      <c r="AK459" s="155"/>
      <c r="AS459" s="204"/>
      <c r="AT459" s="204"/>
      <c r="AX459" s="151"/>
      <c r="AY459" s="151"/>
      <c r="AZ459" s="151"/>
      <c r="BA459" s="151"/>
    </row>
    <row r="460" customFormat="false" ht="12.75" hidden="false" customHeight="false" outlineLevel="0" collapsed="false">
      <c r="D460" s="142"/>
      <c r="E460" s="142"/>
      <c r="AA460" s="146"/>
      <c r="AE460" s="180"/>
      <c r="AF460" s="180"/>
      <c r="AG460" s="155"/>
      <c r="AK460" s="155"/>
      <c r="AS460" s="204"/>
      <c r="AT460" s="204"/>
      <c r="AX460" s="151"/>
      <c r="AY460" s="151"/>
      <c r="AZ460" s="151"/>
      <c r="BA460" s="151"/>
    </row>
    <row r="461" customFormat="false" ht="12.75" hidden="false" customHeight="false" outlineLevel="0" collapsed="false">
      <c r="D461" s="142"/>
      <c r="E461" s="142"/>
      <c r="AA461" s="146"/>
      <c r="AE461" s="180"/>
      <c r="AF461" s="180"/>
      <c r="AG461" s="155"/>
      <c r="AK461" s="155"/>
      <c r="AS461" s="204"/>
      <c r="AT461" s="204"/>
      <c r="AX461" s="151"/>
      <c r="AY461" s="151"/>
      <c r="AZ461" s="151"/>
      <c r="BA461" s="151"/>
    </row>
    <row r="462" customFormat="false" ht="12.75" hidden="false" customHeight="false" outlineLevel="0" collapsed="false">
      <c r="D462" s="142"/>
      <c r="E462" s="142"/>
      <c r="AA462" s="146"/>
      <c r="AE462" s="180"/>
      <c r="AF462" s="180"/>
      <c r="AG462" s="155"/>
      <c r="AK462" s="155"/>
      <c r="AS462" s="204"/>
      <c r="AT462" s="204"/>
      <c r="AX462" s="151"/>
      <c r="AY462" s="151"/>
      <c r="AZ462" s="151"/>
      <c r="BA462" s="151"/>
    </row>
    <row r="463" customFormat="false" ht="12.75" hidden="false" customHeight="false" outlineLevel="0" collapsed="false">
      <c r="D463" s="142"/>
      <c r="E463" s="142"/>
      <c r="AA463" s="146"/>
      <c r="AE463" s="180"/>
      <c r="AF463" s="180"/>
      <c r="AG463" s="155"/>
      <c r="AK463" s="155"/>
      <c r="AS463" s="204"/>
      <c r="AT463" s="204"/>
      <c r="AX463" s="151"/>
      <c r="AY463" s="151"/>
      <c r="AZ463" s="151"/>
      <c r="BA463" s="151"/>
    </row>
    <row r="464" customFormat="false" ht="12.75" hidden="false" customHeight="false" outlineLevel="0" collapsed="false">
      <c r="D464" s="142"/>
      <c r="E464" s="142"/>
      <c r="AA464" s="146"/>
      <c r="AE464" s="180"/>
      <c r="AF464" s="180"/>
      <c r="AG464" s="155"/>
      <c r="AK464" s="155"/>
      <c r="AS464" s="204"/>
      <c r="AT464" s="204"/>
      <c r="AX464" s="151"/>
      <c r="AY464" s="151"/>
      <c r="AZ464" s="151"/>
      <c r="BA464" s="151"/>
    </row>
    <row r="465" customFormat="false" ht="12.75" hidden="false" customHeight="false" outlineLevel="0" collapsed="false">
      <c r="D465" s="142"/>
      <c r="E465" s="142"/>
      <c r="AA465" s="146"/>
      <c r="AE465" s="180"/>
      <c r="AF465" s="180"/>
      <c r="AG465" s="155"/>
      <c r="AK465" s="155"/>
      <c r="AS465" s="204"/>
      <c r="AT465" s="204"/>
      <c r="AX465" s="151"/>
      <c r="AY465" s="151"/>
      <c r="AZ465" s="151"/>
      <c r="BA465" s="151"/>
    </row>
    <row r="466" customFormat="false" ht="12.75" hidden="false" customHeight="false" outlineLevel="0" collapsed="false">
      <c r="D466" s="142"/>
      <c r="E466" s="142"/>
      <c r="AA466" s="146"/>
      <c r="AE466" s="180"/>
      <c r="AF466" s="180"/>
      <c r="AG466" s="155"/>
      <c r="AK466" s="155"/>
      <c r="AS466" s="204"/>
      <c r="AT466" s="204"/>
      <c r="AX466" s="151"/>
      <c r="AY466" s="151"/>
      <c r="AZ466" s="151"/>
      <c r="BA466" s="151"/>
    </row>
    <row r="467" customFormat="false" ht="12.75" hidden="false" customHeight="false" outlineLevel="0" collapsed="false">
      <c r="D467" s="142"/>
      <c r="E467" s="142"/>
      <c r="AA467" s="146"/>
      <c r="AE467" s="180"/>
      <c r="AF467" s="180"/>
      <c r="AG467" s="155"/>
      <c r="AK467" s="155"/>
      <c r="AS467" s="204"/>
      <c r="AT467" s="204"/>
      <c r="AX467" s="151"/>
      <c r="AY467" s="151"/>
      <c r="AZ467" s="151"/>
      <c r="BA467" s="151"/>
    </row>
    <row r="468" customFormat="false" ht="12.75" hidden="false" customHeight="false" outlineLevel="0" collapsed="false">
      <c r="D468" s="142"/>
      <c r="E468" s="142"/>
      <c r="AA468" s="146"/>
      <c r="AE468" s="180"/>
      <c r="AF468" s="180"/>
      <c r="AG468" s="155"/>
      <c r="AK468" s="155"/>
      <c r="AS468" s="204"/>
      <c r="AT468" s="204"/>
      <c r="AX468" s="151"/>
      <c r="AY468" s="151"/>
      <c r="AZ468" s="151"/>
      <c r="BA468" s="151"/>
    </row>
    <row r="469" customFormat="false" ht="12.75" hidden="false" customHeight="false" outlineLevel="0" collapsed="false">
      <c r="D469" s="142"/>
      <c r="E469" s="142"/>
      <c r="Y469" s="160"/>
      <c r="AA469" s="146"/>
      <c r="AE469" s="180"/>
      <c r="AF469" s="180"/>
      <c r="AG469" s="155"/>
      <c r="AK469" s="155"/>
      <c r="AS469" s="204"/>
      <c r="AT469" s="204"/>
      <c r="AX469" s="151"/>
      <c r="AY469" s="151"/>
      <c r="AZ469" s="151"/>
      <c r="BA469" s="151"/>
    </row>
    <row r="470" customFormat="false" ht="12.75" hidden="false" customHeight="false" outlineLevel="0" collapsed="false">
      <c r="D470" s="142"/>
      <c r="E470" s="142"/>
      <c r="AA470" s="146"/>
      <c r="AE470" s="180"/>
      <c r="AF470" s="180"/>
      <c r="AG470" s="155"/>
      <c r="AK470" s="155"/>
      <c r="AS470" s="204"/>
      <c r="AT470" s="204"/>
      <c r="AX470" s="151"/>
      <c r="AY470" s="151"/>
      <c r="AZ470" s="151"/>
      <c r="BA470" s="151"/>
    </row>
    <row r="471" customFormat="false" ht="12.75" hidden="false" customHeight="false" outlineLevel="0" collapsed="false">
      <c r="D471" s="142"/>
      <c r="E471" s="142"/>
      <c r="AA471" s="146"/>
      <c r="AE471" s="180"/>
      <c r="AF471" s="180"/>
      <c r="AG471" s="155"/>
      <c r="AK471" s="155"/>
      <c r="AS471" s="204"/>
      <c r="AT471" s="204"/>
      <c r="AX471" s="151"/>
      <c r="AY471" s="151"/>
      <c r="AZ471" s="151"/>
      <c r="BA471" s="151"/>
    </row>
    <row r="472" customFormat="false" ht="12.75" hidden="false" customHeight="false" outlineLevel="0" collapsed="false">
      <c r="D472" s="142"/>
      <c r="E472" s="142"/>
      <c r="AA472" s="146"/>
      <c r="AE472" s="180"/>
      <c r="AF472" s="180"/>
      <c r="AG472" s="155"/>
      <c r="AK472" s="155"/>
      <c r="AS472" s="204"/>
      <c r="AT472" s="204"/>
      <c r="AX472" s="151"/>
      <c r="AY472" s="151"/>
      <c r="AZ472" s="151"/>
      <c r="BA472" s="151"/>
    </row>
    <row r="473" customFormat="false" ht="12.75" hidden="false" customHeight="false" outlineLevel="0" collapsed="false">
      <c r="D473" s="142"/>
      <c r="E473" s="142"/>
      <c r="AA473" s="146"/>
      <c r="AE473" s="180"/>
      <c r="AF473" s="180"/>
      <c r="AG473" s="155"/>
      <c r="AK473" s="155"/>
      <c r="AS473" s="204"/>
      <c r="AT473" s="204"/>
      <c r="AX473" s="151"/>
      <c r="AY473" s="151"/>
      <c r="AZ473" s="151"/>
      <c r="BA473" s="151"/>
    </row>
    <row r="474" customFormat="false" ht="12.75" hidden="false" customHeight="false" outlineLevel="0" collapsed="false">
      <c r="D474" s="142"/>
      <c r="E474" s="142"/>
      <c r="AA474" s="146"/>
      <c r="AE474" s="180"/>
      <c r="AF474" s="180"/>
      <c r="AG474" s="155"/>
      <c r="AK474" s="155"/>
      <c r="AS474" s="204"/>
      <c r="AT474" s="204"/>
      <c r="AX474" s="151"/>
      <c r="AY474" s="151"/>
      <c r="AZ474" s="151"/>
      <c r="BA474" s="151"/>
    </row>
    <row r="475" customFormat="false" ht="12.75" hidden="false" customHeight="false" outlineLevel="0" collapsed="false">
      <c r="D475" s="142"/>
      <c r="E475" s="142"/>
      <c r="AA475" s="146"/>
      <c r="AE475" s="180"/>
      <c r="AF475" s="180"/>
      <c r="AG475" s="155"/>
      <c r="AK475" s="155"/>
      <c r="AS475" s="204"/>
      <c r="AT475" s="204"/>
      <c r="AX475" s="151"/>
      <c r="AY475" s="151"/>
      <c r="AZ475" s="151"/>
      <c r="BA475" s="151"/>
    </row>
    <row r="476" customFormat="false" ht="12.75" hidden="false" customHeight="false" outlineLevel="0" collapsed="false">
      <c r="D476" s="142"/>
      <c r="E476" s="142"/>
      <c r="AA476" s="146"/>
      <c r="AE476" s="180"/>
      <c r="AF476" s="180"/>
      <c r="AG476" s="155"/>
      <c r="AK476" s="155"/>
      <c r="AS476" s="204"/>
      <c r="AT476" s="204"/>
      <c r="AX476" s="151"/>
      <c r="AY476" s="151"/>
      <c r="AZ476" s="151"/>
      <c r="BA476" s="151"/>
    </row>
    <row r="477" customFormat="false" ht="12.75" hidden="false" customHeight="false" outlineLevel="0" collapsed="false">
      <c r="D477" s="142"/>
      <c r="E477" s="142"/>
      <c r="AA477" s="146"/>
      <c r="AE477" s="180"/>
      <c r="AF477" s="180"/>
      <c r="AG477" s="155"/>
      <c r="AK477" s="155"/>
      <c r="AS477" s="204"/>
      <c r="AT477" s="204"/>
      <c r="AX477" s="151"/>
      <c r="AY477" s="151"/>
      <c r="AZ477" s="151"/>
      <c r="BA477" s="151"/>
    </row>
    <row r="478" customFormat="false" ht="12.75" hidden="false" customHeight="false" outlineLevel="0" collapsed="false">
      <c r="D478" s="142"/>
      <c r="E478" s="142"/>
      <c r="AA478" s="146"/>
      <c r="AE478" s="180"/>
      <c r="AF478" s="180"/>
      <c r="AG478" s="155"/>
      <c r="AK478" s="155"/>
      <c r="AS478" s="204"/>
      <c r="AT478" s="204"/>
      <c r="AX478" s="151"/>
      <c r="AY478" s="151"/>
      <c r="AZ478" s="151"/>
      <c r="BA478" s="151"/>
    </row>
    <row r="479" customFormat="false" ht="12.75" hidden="false" customHeight="false" outlineLevel="0" collapsed="false">
      <c r="D479" s="142"/>
      <c r="E479" s="142"/>
      <c r="AA479" s="146"/>
      <c r="AE479" s="180"/>
      <c r="AF479" s="180"/>
      <c r="AG479" s="155"/>
      <c r="AK479" s="155"/>
      <c r="AS479" s="204"/>
      <c r="AT479" s="204"/>
      <c r="AX479" s="151"/>
      <c r="AY479" s="151"/>
      <c r="AZ479" s="151"/>
      <c r="BA479" s="151"/>
    </row>
    <row r="480" customFormat="false" ht="12.75" hidden="false" customHeight="false" outlineLevel="0" collapsed="false">
      <c r="D480" s="142"/>
      <c r="E480" s="142"/>
      <c r="AA480" s="146"/>
      <c r="AE480" s="180"/>
      <c r="AF480" s="180"/>
      <c r="AG480" s="155"/>
      <c r="AK480" s="155"/>
      <c r="AS480" s="204"/>
      <c r="AT480" s="204"/>
      <c r="AX480" s="151"/>
      <c r="AY480" s="151"/>
      <c r="AZ480" s="151"/>
      <c r="BA480" s="151"/>
    </row>
    <row r="481" customFormat="false" ht="12.75" hidden="false" customHeight="false" outlineLevel="0" collapsed="false">
      <c r="D481" s="142"/>
      <c r="E481" s="142"/>
      <c r="AA481" s="146"/>
      <c r="AE481" s="180"/>
      <c r="AF481" s="180"/>
      <c r="AG481" s="155"/>
      <c r="AK481" s="155"/>
      <c r="AS481" s="204"/>
      <c r="AT481" s="204"/>
      <c r="AX481" s="151"/>
      <c r="AY481" s="151"/>
      <c r="AZ481" s="151"/>
      <c r="BA481" s="151"/>
    </row>
    <row r="482" customFormat="false" ht="12.75" hidden="false" customHeight="false" outlineLevel="0" collapsed="false">
      <c r="D482" s="142"/>
      <c r="E482" s="142"/>
      <c r="AA482" s="146"/>
      <c r="AE482" s="180"/>
      <c r="AF482" s="180"/>
      <c r="AG482" s="155"/>
      <c r="AK482" s="155"/>
      <c r="AS482" s="204"/>
      <c r="AT482" s="204"/>
      <c r="AX482" s="151"/>
      <c r="AY482" s="151"/>
      <c r="AZ482" s="151"/>
      <c r="BA482" s="151"/>
    </row>
    <row r="483" customFormat="false" ht="12.75" hidden="false" customHeight="false" outlineLevel="0" collapsed="false">
      <c r="D483" s="142"/>
      <c r="E483" s="142"/>
      <c r="AA483" s="146"/>
      <c r="AE483" s="180"/>
      <c r="AF483" s="180"/>
      <c r="AG483" s="155"/>
      <c r="AK483" s="155"/>
      <c r="AS483" s="204"/>
      <c r="AT483" s="204"/>
      <c r="AX483" s="151"/>
      <c r="AY483" s="151"/>
      <c r="AZ483" s="151"/>
      <c r="BA483" s="151"/>
    </row>
    <row r="484" customFormat="false" ht="12.75" hidden="false" customHeight="false" outlineLevel="0" collapsed="false">
      <c r="D484" s="142"/>
      <c r="E484" s="142"/>
      <c r="AA484" s="146"/>
      <c r="AE484" s="180"/>
      <c r="AF484" s="180"/>
      <c r="AG484" s="155"/>
      <c r="AK484" s="155"/>
      <c r="AS484" s="204"/>
      <c r="AT484" s="204"/>
      <c r="AX484" s="151"/>
      <c r="AY484" s="151"/>
      <c r="AZ484" s="151"/>
      <c r="BA484" s="151"/>
    </row>
    <row r="485" customFormat="false" ht="12.75" hidden="false" customHeight="false" outlineLevel="0" collapsed="false">
      <c r="D485" s="142"/>
      <c r="E485" s="142"/>
      <c r="AA485" s="146"/>
      <c r="AE485" s="180"/>
      <c r="AF485" s="180"/>
      <c r="AG485" s="155"/>
      <c r="AK485" s="155"/>
      <c r="AS485" s="204"/>
      <c r="AT485" s="204"/>
      <c r="AX485" s="151"/>
      <c r="AY485" s="151"/>
      <c r="AZ485" s="151"/>
      <c r="BA485" s="151"/>
    </row>
    <row r="486" customFormat="false" ht="12.75" hidden="false" customHeight="false" outlineLevel="0" collapsed="false">
      <c r="D486" s="142"/>
      <c r="E486" s="142"/>
      <c r="AA486" s="146"/>
      <c r="AE486" s="180"/>
      <c r="AF486" s="180"/>
      <c r="AG486" s="155"/>
      <c r="AK486" s="155"/>
      <c r="AS486" s="204"/>
      <c r="AT486" s="204"/>
      <c r="AX486" s="151"/>
      <c r="AY486" s="151"/>
      <c r="AZ486" s="151"/>
      <c r="BA486" s="151"/>
    </row>
    <row r="487" customFormat="false" ht="12.75" hidden="false" customHeight="false" outlineLevel="0" collapsed="false">
      <c r="D487" s="142"/>
      <c r="E487" s="142"/>
      <c r="AA487" s="146"/>
      <c r="AE487" s="180"/>
      <c r="AF487" s="180"/>
      <c r="AG487" s="155"/>
      <c r="AK487" s="155"/>
      <c r="AS487" s="204"/>
      <c r="AT487" s="204"/>
      <c r="AX487" s="151"/>
      <c r="AY487" s="151"/>
      <c r="AZ487" s="151"/>
      <c r="BA487" s="151"/>
    </row>
    <row r="488" customFormat="false" ht="12.75" hidden="false" customHeight="false" outlineLevel="0" collapsed="false">
      <c r="D488" s="142"/>
      <c r="E488" s="142"/>
      <c r="AA488" s="146"/>
      <c r="AE488" s="180"/>
      <c r="AF488" s="180"/>
      <c r="AG488" s="155"/>
      <c r="AK488" s="155"/>
      <c r="AS488" s="204"/>
      <c r="AT488" s="204"/>
      <c r="AX488" s="151"/>
      <c r="AY488" s="151"/>
      <c r="AZ488" s="151"/>
      <c r="BA488" s="151"/>
    </row>
    <row r="489" customFormat="false" ht="12.75" hidden="false" customHeight="false" outlineLevel="0" collapsed="false">
      <c r="D489" s="142"/>
      <c r="E489" s="142"/>
      <c r="Y489" s="160"/>
      <c r="AA489" s="146"/>
      <c r="AE489" s="180"/>
      <c r="AF489" s="180"/>
      <c r="AG489" s="155"/>
      <c r="AK489" s="155"/>
      <c r="AS489" s="204"/>
      <c r="AT489" s="204"/>
      <c r="AX489" s="151"/>
      <c r="AY489" s="151"/>
      <c r="AZ489" s="151"/>
      <c r="BA489" s="151"/>
    </row>
    <row r="490" customFormat="false" ht="12.75" hidden="false" customHeight="false" outlineLevel="0" collapsed="false">
      <c r="D490" s="142"/>
      <c r="E490" s="142"/>
      <c r="AA490" s="146"/>
      <c r="AE490" s="180"/>
      <c r="AF490" s="180"/>
      <c r="AG490" s="155"/>
      <c r="AK490" s="155"/>
      <c r="AS490" s="204"/>
      <c r="AT490" s="204"/>
      <c r="AX490" s="151"/>
      <c r="AY490" s="151"/>
      <c r="AZ490" s="151"/>
      <c r="BA490" s="151"/>
    </row>
    <row r="491" customFormat="false" ht="12.75" hidden="false" customHeight="false" outlineLevel="0" collapsed="false">
      <c r="D491" s="142"/>
      <c r="E491" s="142"/>
      <c r="AA491" s="146"/>
      <c r="AE491" s="180"/>
      <c r="AF491" s="180"/>
      <c r="AG491" s="155"/>
      <c r="AK491" s="155"/>
      <c r="AS491" s="204"/>
      <c r="AT491" s="204"/>
      <c r="AX491" s="151"/>
      <c r="AY491" s="151"/>
      <c r="AZ491" s="151"/>
      <c r="BA491" s="151"/>
    </row>
    <row r="492" customFormat="false" ht="12.75" hidden="false" customHeight="false" outlineLevel="0" collapsed="false">
      <c r="D492" s="142"/>
      <c r="E492" s="142"/>
      <c r="AA492" s="146"/>
      <c r="AE492" s="180"/>
      <c r="AF492" s="180"/>
      <c r="AG492" s="155"/>
      <c r="AK492" s="155"/>
      <c r="AS492" s="204"/>
      <c r="AT492" s="204"/>
      <c r="AX492" s="151"/>
      <c r="AY492" s="151"/>
      <c r="AZ492" s="151"/>
      <c r="BA492" s="151"/>
    </row>
    <row r="493" customFormat="false" ht="12.75" hidden="false" customHeight="false" outlineLevel="0" collapsed="false">
      <c r="D493" s="142"/>
      <c r="E493" s="142"/>
      <c r="AA493" s="146"/>
      <c r="AE493" s="180"/>
      <c r="AF493" s="180"/>
      <c r="AG493" s="155"/>
      <c r="AK493" s="155"/>
      <c r="AS493" s="204"/>
      <c r="AT493" s="204"/>
      <c r="AX493" s="151"/>
      <c r="AY493" s="151"/>
      <c r="AZ493" s="151"/>
      <c r="BA493" s="151"/>
    </row>
    <row r="494" customFormat="false" ht="12.75" hidden="false" customHeight="false" outlineLevel="0" collapsed="false">
      <c r="D494" s="142"/>
      <c r="E494" s="142"/>
      <c r="AA494" s="146"/>
      <c r="AE494" s="180"/>
      <c r="AF494" s="180"/>
      <c r="AG494" s="155"/>
      <c r="AK494" s="155"/>
      <c r="AS494" s="204"/>
      <c r="AT494" s="204"/>
      <c r="AX494" s="151"/>
      <c r="AY494" s="151"/>
      <c r="AZ494" s="151"/>
      <c r="BA494" s="151"/>
    </row>
    <row r="495" customFormat="false" ht="12.75" hidden="false" customHeight="false" outlineLevel="0" collapsed="false">
      <c r="D495" s="142"/>
      <c r="E495" s="142"/>
      <c r="AA495" s="146"/>
      <c r="AE495" s="180"/>
      <c r="AF495" s="180"/>
      <c r="AG495" s="155"/>
      <c r="AK495" s="155"/>
      <c r="AS495" s="204"/>
      <c r="AT495" s="204"/>
      <c r="AX495" s="151"/>
      <c r="AY495" s="151"/>
      <c r="AZ495" s="151"/>
      <c r="BA495" s="151"/>
    </row>
    <row r="496" customFormat="false" ht="12.75" hidden="false" customHeight="false" outlineLevel="0" collapsed="false">
      <c r="D496" s="142"/>
      <c r="E496" s="142"/>
      <c r="AA496" s="146"/>
      <c r="AE496" s="180"/>
      <c r="AF496" s="180"/>
      <c r="AG496" s="155"/>
      <c r="AK496" s="155"/>
      <c r="AS496" s="204"/>
      <c r="AT496" s="204"/>
      <c r="AX496" s="151"/>
      <c r="AY496" s="151"/>
      <c r="AZ496" s="151"/>
      <c r="BA496" s="151"/>
    </row>
    <row r="497" customFormat="false" ht="12.75" hidden="false" customHeight="false" outlineLevel="0" collapsed="false">
      <c r="D497" s="142"/>
      <c r="E497" s="142"/>
      <c r="AA497" s="146"/>
      <c r="AE497" s="180"/>
      <c r="AF497" s="180"/>
      <c r="AG497" s="155"/>
      <c r="AK497" s="155"/>
      <c r="AS497" s="204"/>
      <c r="AT497" s="204"/>
      <c r="AX497" s="151"/>
      <c r="AY497" s="151"/>
      <c r="AZ497" s="151"/>
      <c r="BA497" s="151"/>
    </row>
    <row r="498" customFormat="false" ht="12.75" hidden="false" customHeight="false" outlineLevel="0" collapsed="false">
      <c r="D498" s="142"/>
      <c r="E498" s="142"/>
      <c r="AA498" s="146"/>
      <c r="AE498" s="180"/>
      <c r="AF498" s="180"/>
      <c r="AG498" s="155"/>
      <c r="AK498" s="155"/>
      <c r="AS498" s="204"/>
      <c r="AT498" s="204"/>
      <c r="AX498" s="151"/>
      <c r="AY498" s="151"/>
      <c r="AZ498" s="151"/>
      <c r="BA498" s="151"/>
    </row>
    <row r="499" customFormat="false" ht="12.75" hidden="false" customHeight="false" outlineLevel="0" collapsed="false">
      <c r="D499" s="142"/>
      <c r="E499" s="142"/>
      <c r="Y499" s="160"/>
      <c r="AA499" s="146"/>
      <c r="AE499" s="180"/>
      <c r="AF499" s="180"/>
      <c r="AG499" s="155"/>
      <c r="AK499" s="155"/>
      <c r="AS499" s="204"/>
      <c r="AT499" s="204"/>
      <c r="AX499" s="151"/>
      <c r="AY499" s="151"/>
      <c r="AZ499" s="151"/>
      <c r="BA499" s="151"/>
    </row>
    <row r="500" customFormat="false" ht="12.75" hidden="false" customHeight="false" outlineLevel="0" collapsed="false">
      <c r="D500" s="142"/>
      <c r="E500" s="142"/>
      <c r="AA500" s="146"/>
      <c r="AE500" s="180"/>
      <c r="AF500" s="180"/>
      <c r="AG500" s="155"/>
      <c r="AK500" s="155"/>
      <c r="AS500" s="204"/>
      <c r="AT500" s="204"/>
      <c r="AX500" s="151"/>
      <c r="AY500" s="151"/>
      <c r="AZ500" s="151"/>
      <c r="BA500" s="151"/>
    </row>
    <row r="501" customFormat="false" ht="12.75" hidden="false" customHeight="false" outlineLevel="0" collapsed="false">
      <c r="D501" s="142"/>
      <c r="E501" s="142"/>
      <c r="AA501" s="146"/>
      <c r="AE501" s="180"/>
      <c r="AF501" s="180"/>
      <c r="AG501" s="155"/>
      <c r="AK501" s="155"/>
      <c r="AS501" s="204"/>
      <c r="AT501" s="204"/>
      <c r="AX501" s="151"/>
      <c r="AY501" s="151"/>
      <c r="AZ501" s="151"/>
      <c r="BA501" s="151"/>
    </row>
    <row r="502" customFormat="false" ht="12.75" hidden="false" customHeight="false" outlineLevel="0" collapsed="false">
      <c r="D502" s="142"/>
      <c r="E502" s="142"/>
      <c r="AA502" s="146"/>
      <c r="AE502" s="180"/>
      <c r="AF502" s="180"/>
      <c r="AG502" s="155"/>
      <c r="AK502" s="155"/>
      <c r="AS502" s="204"/>
      <c r="AT502" s="204"/>
      <c r="AX502" s="151"/>
      <c r="AY502" s="151"/>
      <c r="AZ502" s="151"/>
      <c r="BA502" s="151"/>
    </row>
    <row r="503" customFormat="false" ht="12.75" hidden="false" customHeight="false" outlineLevel="0" collapsed="false">
      <c r="D503" s="142"/>
      <c r="E503" s="142"/>
      <c r="AA503" s="146"/>
      <c r="AE503" s="180"/>
      <c r="AF503" s="180"/>
      <c r="AG503" s="155"/>
      <c r="AK503" s="155"/>
      <c r="AS503" s="204"/>
      <c r="AT503" s="204"/>
      <c r="AX503" s="151"/>
      <c r="AY503" s="151"/>
      <c r="AZ503" s="151"/>
      <c r="BA503" s="151"/>
    </row>
    <row r="504" customFormat="false" ht="12.75" hidden="false" customHeight="false" outlineLevel="0" collapsed="false">
      <c r="D504" s="142"/>
      <c r="E504" s="142"/>
      <c r="AA504" s="146"/>
      <c r="AE504" s="180"/>
      <c r="AF504" s="180"/>
      <c r="AG504" s="155"/>
      <c r="AK504" s="155"/>
      <c r="AS504" s="204"/>
      <c r="AT504" s="204"/>
      <c r="AX504" s="151"/>
      <c r="AY504" s="151"/>
      <c r="AZ504" s="151"/>
      <c r="BA504" s="151"/>
    </row>
    <row r="505" customFormat="false" ht="12.75" hidden="false" customHeight="false" outlineLevel="0" collapsed="false">
      <c r="D505" s="142"/>
      <c r="E505" s="142"/>
      <c r="AA505" s="146"/>
      <c r="AE505" s="180"/>
      <c r="AF505" s="180"/>
      <c r="AG505" s="155"/>
      <c r="AK505" s="155"/>
      <c r="AS505" s="204"/>
      <c r="AT505" s="204"/>
      <c r="AX505" s="151"/>
      <c r="AY505" s="151"/>
      <c r="AZ505" s="151"/>
      <c r="BA505" s="151"/>
    </row>
    <row r="506" customFormat="false" ht="12.75" hidden="false" customHeight="false" outlineLevel="0" collapsed="false">
      <c r="D506" s="142"/>
      <c r="E506" s="142"/>
      <c r="Y506" s="160"/>
      <c r="AA506" s="146"/>
      <c r="AE506" s="180"/>
      <c r="AF506" s="180"/>
      <c r="AG506" s="155"/>
      <c r="AK506" s="155"/>
      <c r="AS506" s="204"/>
      <c r="AT506" s="204"/>
      <c r="AX506" s="151"/>
      <c r="AY506" s="151"/>
      <c r="AZ506" s="151"/>
      <c r="BA506" s="151"/>
    </row>
    <row r="507" customFormat="false" ht="12.75" hidden="false" customHeight="false" outlineLevel="0" collapsed="false">
      <c r="D507" s="142"/>
      <c r="E507" s="142"/>
      <c r="AA507" s="146"/>
      <c r="AE507" s="180"/>
      <c r="AF507" s="180"/>
      <c r="AG507" s="155"/>
      <c r="AK507" s="155"/>
      <c r="AS507" s="204"/>
      <c r="AT507" s="204"/>
      <c r="AX507" s="151"/>
      <c r="AY507" s="151"/>
      <c r="AZ507" s="151"/>
      <c r="BA507" s="151"/>
    </row>
    <row r="508" customFormat="false" ht="12.75" hidden="false" customHeight="false" outlineLevel="0" collapsed="false">
      <c r="D508" s="142"/>
      <c r="E508" s="142"/>
      <c r="AA508" s="146"/>
      <c r="AE508" s="180"/>
      <c r="AF508" s="180"/>
      <c r="AG508" s="155"/>
      <c r="AK508" s="155"/>
      <c r="AS508" s="204"/>
      <c r="AT508" s="204"/>
      <c r="AX508" s="151"/>
      <c r="AY508" s="151"/>
      <c r="AZ508" s="151"/>
      <c r="BA508" s="151"/>
    </row>
    <row r="509" customFormat="false" ht="12.75" hidden="false" customHeight="false" outlineLevel="0" collapsed="false">
      <c r="D509" s="142"/>
      <c r="E509" s="142"/>
      <c r="AA509" s="146"/>
      <c r="AE509" s="180"/>
      <c r="AF509" s="180"/>
      <c r="AG509" s="155"/>
      <c r="AK509" s="155"/>
      <c r="AS509" s="204"/>
      <c r="AT509" s="204"/>
      <c r="AX509" s="151"/>
      <c r="AY509" s="151"/>
      <c r="AZ509" s="151"/>
      <c r="BA509" s="151"/>
    </row>
    <row r="510" customFormat="false" ht="12.75" hidden="false" customHeight="false" outlineLevel="0" collapsed="false">
      <c r="D510" s="142"/>
      <c r="E510" s="142"/>
      <c r="AA510" s="146"/>
      <c r="AE510" s="180"/>
      <c r="AF510" s="180"/>
      <c r="AG510" s="155"/>
      <c r="AK510" s="155"/>
      <c r="AS510" s="204"/>
      <c r="AT510" s="204"/>
      <c r="AX510" s="151"/>
      <c r="AY510" s="151"/>
      <c r="AZ510" s="151"/>
      <c r="BA510" s="151"/>
    </row>
    <row r="511" customFormat="false" ht="12.75" hidden="false" customHeight="false" outlineLevel="0" collapsed="false">
      <c r="D511" s="142"/>
      <c r="E511" s="142"/>
      <c r="AA511" s="146"/>
      <c r="AE511" s="180"/>
      <c r="AF511" s="180"/>
      <c r="AG511" s="155"/>
      <c r="AK511" s="155"/>
      <c r="AS511" s="204"/>
      <c r="AT511" s="204"/>
      <c r="AX511" s="151"/>
      <c r="AY511" s="151"/>
      <c r="AZ511" s="151"/>
      <c r="BA511" s="151"/>
    </row>
    <row r="512" customFormat="false" ht="12.75" hidden="false" customHeight="false" outlineLevel="0" collapsed="false">
      <c r="D512" s="142"/>
      <c r="E512" s="142"/>
      <c r="AA512" s="146"/>
      <c r="AE512" s="180"/>
      <c r="AF512" s="180"/>
      <c r="AG512" s="155"/>
      <c r="AK512" s="155"/>
      <c r="AS512" s="204"/>
      <c r="AT512" s="204"/>
      <c r="AX512" s="151"/>
      <c r="AY512" s="151"/>
      <c r="AZ512" s="151"/>
      <c r="BA512" s="151"/>
    </row>
    <row r="513" customFormat="false" ht="12.75" hidden="false" customHeight="false" outlineLevel="0" collapsed="false">
      <c r="D513" s="142"/>
      <c r="E513" s="142"/>
      <c r="AA513" s="146"/>
      <c r="AE513" s="180"/>
      <c r="AF513" s="180"/>
      <c r="AG513" s="155"/>
      <c r="AK513" s="155"/>
      <c r="AS513" s="204"/>
      <c r="AT513" s="204"/>
      <c r="AX513" s="151"/>
      <c r="AY513" s="151"/>
      <c r="AZ513" s="151"/>
      <c r="BA513" s="151"/>
    </row>
    <row r="514" customFormat="false" ht="12.75" hidden="false" customHeight="false" outlineLevel="0" collapsed="false">
      <c r="D514" s="142"/>
      <c r="E514" s="142"/>
      <c r="AA514" s="146"/>
      <c r="AE514" s="180"/>
      <c r="AF514" s="180"/>
      <c r="AG514" s="155"/>
      <c r="AK514" s="155"/>
      <c r="AS514" s="204"/>
      <c r="AT514" s="204"/>
      <c r="AX514" s="151"/>
      <c r="AY514" s="151"/>
      <c r="AZ514" s="151"/>
      <c r="BA514" s="151"/>
    </row>
    <row r="515" customFormat="false" ht="12.75" hidden="false" customHeight="false" outlineLevel="0" collapsed="false">
      <c r="D515" s="142"/>
      <c r="E515" s="142"/>
      <c r="AA515" s="146"/>
      <c r="AE515" s="180"/>
      <c r="AF515" s="180"/>
      <c r="AG515" s="155"/>
      <c r="AK515" s="155"/>
      <c r="AS515" s="204"/>
      <c r="AT515" s="204"/>
      <c r="AX515" s="151"/>
      <c r="AY515" s="151"/>
      <c r="AZ515" s="151"/>
      <c r="BA515" s="151"/>
    </row>
    <row r="516" customFormat="false" ht="12.75" hidden="false" customHeight="false" outlineLevel="0" collapsed="false">
      <c r="D516" s="142"/>
      <c r="E516" s="142"/>
      <c r="AA516" s="146"/>
      <c r="AE516" s="180"/>
      <c r="AF516" s="180"/>
      <c r="AG516" s="155"/>
      <c r="AK516" s="155"/>
      <c r="AS516" s="204"/>
      <c r="AT516" s="204"/>
      <c r="AX516" s="151"/>
      <c r="AY516" s="151"/>
      <c r="AZ516" s="151"/>
      <c r="BA516" s="151"/>
    </row>
    <row r="517" customFormat="false" ht="12.75" hidden="false" customHeight="false" outlineLevel="0" collapsed="false">
      <c r="D517" s="142"/>
      <c r="E517" s="142"/>
      <c r="AA517" s="146"/>
      <c r="AE517" s="180"/>
      <c r="AF517" s="180"/>
      <c r="AG517" s="155"/>
      <c r="AK517" s="155"/>
      <c r="AS517" s="204"/>
      <c r="AT517" s="204"/>
      <c r="AX517" s="151"/>
      <c r="AY517" s="151"/>
      <c r="AZ517" s="151"/>
      <c r="BA517" s="151"/>
    </row>
    <row r="518" customFormat="false" ht="12.75" hidden="false" customHeight="false" outlineLevel="0" collapsed="false">
      <c r="D518" s="142"/>
      <c r="E518" s="142"/>
      <c r="AA518" s="146"/>
      <c r="AE518" s="180"/>
      <c r="AF518" s="180"/>
      <c r="AG518" s="155"/>
      <c r="AK518" s="155"/>
      <c r="AS518" s="204"/>
      <c r="AT518" s="204"/>
      <c r="AX518" s="151"/>
      <c r="AY518" s="151"/>
      <c r="AZ518" s="151"/>
      <c r="BA518" s="151"/>
    </row>
    <row r="519" customFormat="false" ht="12.75" hidden="false" customHeight="false" outlineLevel="0" collapsed="false">
      <c r="D519" s="142"/>
      <c r="E519" s="142"/>
      <c r="AA519" s="146"/>
      <c r="AE519" s="180"/>
      <c r="AF519" s="180"/>
      <c r="AG519" s="155"/>
      <c r="AK519" s="155"/>
      <c r="AS519" s="204"/>
      <c r="AT519" s="204"/>
      <c r="AX519" s="151"/>
      <c r="AY519" s="151"/>
      <c r="AZ519" s="151"/>
      <c r="BA519" s="151"/>
    </row>
    <row r="520" customFormat="false" ht="12.75" hidden="false" customHeight="false" outlineLevel="0" collapsed="false">
      <c r="D520" s="142"/>
      <c r="E520" s="142"/>
      <c r="Y520" s="160"/>
      <c r="AA520" s="146"/>
      <c r="AE520" s="180"/>
      <c r="AF520" s="180"/>
      <c r="AG520" s="155"/>
      <c r="AK520" s="155"/>
      <c r="AS520" s="204"/>
      <c r="AT520" s="204"/>
      <c r="AX520" s="151"/>
      <c r="AY520" s="151"/>
      <c r="AZ520" s="151"/>
      <c r="BA520" s="151"/>
    </row>
    <row r="521" customFormat="false" ht="12.75" hidden="false" customHeight="false" outlineLevel="0" collapsed="false">
      <c r="D521" s="142"/>
      <c r="E521" s="142"/>
      <c r="AA521" s="146"/>
      <c r="AE521" s="180"/>
      <c r="AF521" s="180"/>
      <c r="AG521" s="155"/>
      <c r="AK521" s="155"/>
      <c r="AS521" s="204"/>
      <c r="AT521" s="204"/>
      <c r="AX521" s="151"/>
      <c r="AY521" s="151"/>
      <c r="AZ521" s="151"/>
      <c r="BA521" s="151"/>
    </row>
    <row r="522" customFormat="false" ht="12.75" hidden="false" customHeight="false" outlineLevel="0" collapsed="false">
      <c r="D522" s="142"/>
      <c r="E522" s="142"/>
      <c r="AA522" s="146"/>
      <c r="AE522" s="180"/>
      <c r="AF522" s="180"/>
      <c r="AG522" s="155"/>
      <c r="AK522" s="155"/>
      <c r="AS522" s="204"/>
      <c r="AT522" s="204"/>
      <c r="AX522" s="151"/>
      <c r="AY522" s="151"/>
      <c r="AZ522" s="151"/>
      <c r="BA522" s="151"/>
    </row>
    <row r="523" customFormat="false" ht="12.75" hidden="false" customHeight="false" outlineLevel="0" collapsed="false">
      <c r="D523" s="142"/>
      <c r="E523" s="142"/>
      <c r="AA523" s="146"/>
      <c r="AE523" s="180"/>
      <c r="AF523" s="180"/>
      <c r="AG523" s="155"/>
      <c r="AK523" s="155"/>
      <c r="AS523" s="204"/>
      <c r="AT523" s="204"/>
      <c r="AX523" s="151"/>
      <c r="AY523" s="151"/>
      <c r="AZ523" s="151"/>
      <c r="BA523" s="151"/>
    </row>
    <row r="524" customFormat="false" ht="12.75" hidden="false" customHeight="false" outlineLevel="0" collapsed="false">
      <c r="D524" s="142"/>
      <c r="E524" s="142"/>
      <c r="AA524" s="146"/>
      <c r="AE524" s="180"/>
      <c r="AF524" s="180"/>
      <c r="AG524" s="155"/>
      <c r="AK524" s="155"/>
      <c r="AS524" s="204"/>
      <c r="AT524" s="204"/>
      <c r="AX524" s="151"/>
      <c r="AY524" s="151"/>
      <c r="AZ524" s="151"/>
      <c r="BA524" s="151"/>
    </row>
    <row r="525" customFormat="false" ht="12.75" hidden="false" customHeight="false" outlineLevel="0" collapsed="false">
      <c r="D525" s="142"/>
      <c r="E525" s="142"/>
      <c r="AA525" s="146"/>
      <c r="AE525" s="180"/>
      <c r="AF525" s="180"/>
      <c r="AG525" s="155"/>
      <c r="AK525" s="155"/>
      <c r="AS525" s="204"/>
      <c r="AT525" s="204"/>
      <c r="AX525" s="151"/>
      <c r="AY525" s="151"/>
      <c r="AZ525" s="151"/>
      <c r="BA525" s="151"/>
    </row>
    <row r="526" customFormat="false" ht="12.75" hidden="false" customHeight="false" outlineLevel="0" collapsed="false">
      <c r="D526" s="142"/>
      <c r="E526" s="142"/>
      <c r="AA526" s="146"/>
      <c r="AE526" s="180"/>
      <c r="AF526" s="180"/>
      <c r="AG526" s="155"/>
      <c r="AK526" s="155"/>
      <c r="AS526" s="204"/>
      <c r="AT526" s="204"/>
      <c r="AX526" s="151"/>
      <c r="AY526" s="151"/>
      <c r="AZ526" s="151"/>
      <c r="BA526" s="151"/>
    </row>
    <row r="527" customFormat="false" ht="12.75" hidden="false" customHeight="false" outlineLevel="0" collapsed="false">
      <c r="D527" s="142"/>
      <c r="E527" s="142"/>
      <c r="AA527" s="146"/>
      <c r="AE527" s="180"/>
      <c r="AF527" s="180"/>
      <c r="AG527" s="155"/>
      <c r="AK527" s="155"/>
      <c r="AS527" s="204"/>
      <c r="AT527" s="204"/>
      <c r="AX527" s="151"/>
      <c r="AY527" s="151"/>
      <c r="AZ527" s="151"/>
      <c r="BA527" s="151"/>
    </row>
    <row r="528" customFormat="false" ht="12.75" hidden="false" customHeight="false" outlineLevel="0" collapsed="false">
      <c r="D528" s="142"/>
      <c r="E528" s="142"/>
      <c r="AA528" s="146"/>
      <c r="AE528" s="180"/>
      <c r="AF528" s="180"/>
      <c r="AG528" s="155"/>
      <c r="AK528" s="155"/>
      <c r="AS528" s="204"/>
      <c r="AT528" s="204"/>
      <c r="AX528" s="151"/>
      <c r="AY528" s="151"/>
      <c r="AZ528" s="151"/>
      <c r="BA528" s="151"/>
    </row>
    <row r="529" customFormat="false" ht="12.75" hidden="false" customHeight="false" outlineLevel="0" collapsed="false">
      <c r="D529" s="142"/>
      <c r="E529" s="142"/>
      <c r="AA529" s="146"/>
      <c r="AE529" s="180"/>
      <c r="AF529" s="180"/>
      <c r="AG529" s="155"/>
      <c r="AK529" s="155"/>
      <c r="AS529" s="204"/>
      <c r="AT529" s="204"/>
      <c r="AX529" s="151"/>
      <c r="AY529" s="151"/>
      <c r="AZ529" s="151"/>
      <c r="BA529" s="151"/>
    </row>
    <row r="530" customFormat="false" ht="12.75" hidden="false" customHeight="false" outlineLevel="0" collapsed="false">
      <c r="D530" s="142"/>
      <c r="E530" s="142"/>
      <c r="AA530" s="146"/>
      <c r="AE530" s="180"/>
      <c r="AF530" s="180"/>
      <c r="AG530" s="155"/>
      <c r="AK530" s="155"/>
      <c r="AS530" s="204"/>
      <c r="AT530" s="204"/>
      <c r="AX530" s="151"/>
      <c r="AY530" s="151"/>
      <c r="AZ530" s="151"/>
      <c r="BA530" s="151"/>
    </row>
    <row r="531" customFormat="false" ht="12.75" hidden="false" customHeight="false" outlineLevel="0" collapsed="false">
      <c r="D531" s="142"/>
      <c r="E531" s="142"/>
      <c r="AA531" s="146"/>
      <c r="AE531" s="180"/>
      <c r="AF531" s="180"/>
      <c r="AG531" s="155"/>
      <c r="AK531" s="155"/>
      <c r="AS531" s="204"/>
      <c r="AT531" s="204"/>
      <c r="AX531" s="151"/>
      <c r="AY531" s="151"/>
      <c r="AZ531" s="151"/>
      <c r="BA531" s="151"/>
    </row>
    <row r="532" customFormat="false" ht="12.75" hidden="false" customHeight="false" outlineLevel="0" collapsed="false">
      <c r="D532" s="142"/>
      <c r="E532" s="142"/>
      <c r="AA532" s="146"/>
      <c r="AE532" s="180"/>
      <c r="AF532" s="180"/>
      <c r="AG532" s="155"/>
      <c r="AK532" s="155"/>
      <c r="AS532" s="204"/>
      <c r="AT532" s="204"/>
      <c r="AX532" s="151"/>
      <c r="AY532" s="151"/>
      <c r="AZ532" s="151"/>
      <c r="BA532" s="151"/>
    </row>
    <row r="533" customFormat="false" ht="12.75" hidden="false" customHeight="false" outlineLevel="0" collapsed="false">
      <c r="D533" s="142"/>
      <c r="E533" s="142"/>
      <c r="AA533" s="146"/>
      <c r="AE533" s="180"/>
      <c r="AF533" s="180"/>
      <c r="AG533" s="155"/>
      <c r="AK533" s="155"/>
      <c r="AS533" s="204"/>
      <c r="AT533" s="204"/>
      <c r="AX533" s="151"/>
      <c r="AY533" s="151"/>
      <c r="AZ533" s="151"/>
      <c r="BA533" s="151"/>
    </row>
    <row r="534" customFormat="false" ht="12.75" hidden="false" customHeight="false" outlineLevel="0" collapsed="false">
      <c r="D534" s="142"/>
      <c r="E534" s="142"/>
      <c r="AA534" s="146"/>
      <c r="AE534" s="180"/>
      <c r="AF534" s="180"/>
      <c r="AG534" s="155"/>
      <c r="AK534" s="155"/>
      <c r="AS534" s="204"/>
      <c r="AT534" s="204"/>
      <c r="AX534" s="151"/>
      <c r="AY534" s="151"/>
      <c r="AZ534" s="151"/>
      <c r="BA534" s="151"/>
    </row>
    <row r="535" customFormat="false" ht="12.75" hidden="false" customHeight="false" outlineLevel="0" collapsed="false">
      <c r="D535" s="142"/>
      <c r="E535" s="142"/>
      <c r="AA535" s="146"/>
      <c r="AE535" s="180"/>
      <c r="AF535" s="180"/>
      <c r="AG535" s="155"/>
      <c r="AK535" s="155"/>
      <c r="AS535" s="204"/>
      <c r="AT535" s="204"/>
      <c r="AX535" s="151"/>
      <c r="AY535" s="151"/>
      <c r="AZ535" s="151"/>
      <c r="BA535" s="151"/>
    </row>
    <row r="536" customFormat="false" ht="12.75" hidden="false" customHeight="false" outlineLevel="0" collapsed="false">
      <c r="D536" s="142"/>
      <c r="E536" s="142"/>
      <c r="AA536" s="146"/>
      <c r="AE536" s="180"/>
      <c r="AF536" s="180"/>
      <c r="AG536" s="155"/>
      <c r="AK536" s="155"/>
      <c r="AS536" s="204"/>
      <c r="AT536" s="204"/>
      <c r="AX536" s="151"/>
      <c r="AY536" s="151"/>
      <c r="AZ536" s="151"/>
      <c r="BA536" s="151"/>
    </row>
    <row r="537" customFormat="false" ht="12.75" hidden="false" customHeight="false" outlineLevel="0" collapsed="false">
      <c r="D537" s="142"/>
      <c r="E537" s="142"/>
      <c r="AA537" s="146"/>
      <c r="AE537" s="180"/>
      <c r="AF537" s="180"/>
      <c r="AG537" s="155"/>
      <c r="AK537" s="155"/>
      <c r="AS537" s="204"/>
      <c r="AT537" s="204"/>
      <c r="AX537" s="151"/>
      <c r="AY537" s="151"/>
      <c r="AZ537" s="151"/>
      <c r="BA537" s="151"/>
    </row>
    <row r="538" customFormat="false" ht="12.75" hidden="false" customHeight="false" outlineLevel="0" collapsed="false">
      <c r="D538" s="142"/>
      <c r="E538" s="142"/>
      <c r="AA538" s="146"/>
      <c r="AE538" s="180"/>
      <c r="AF538" s="180"/>
      <c r="AG538" s="155"/>
      <c r="AK538" s="155"/>
      <c r="AS538" s="204"/>
      <c r="AT538" s="204"/>
      <c r="AX538" s="151"/>
      <c r="AY538" s="151"/>
      <c r="AZ538" s="151"/>
      <c r="BA538" s="151"/>
    </row>
    <row r="539" customFormat="false" ht="12.75" hidden="false" customHeight="false" outlineLevel="0" collapsed="false">
      <c r="D539" s="142"/>
      <c r="E539" s="142"/>
      <c r="AA539" s="146"/>
      <c r="AE539" s="180"/>
      <c r="AF539" s="180"/>
      <c r="AG539" s="155"/>
      <c r="AK539" s="155"/>
      <c r="AS539" s="204"/>
      <c r="AT539" s="204"/>
      <c r="AX539" s="151"/>
      <c r="AY539" s="151"/>
      <c r="AZ539" s="151"/>
      <c r="BA539" s="151"/>
    </row>
    <row r="540" customFormat="false" ht="12.75" hidden="false" customHeight="false" outlineLevel="0" collapsed="false">
      <c r="D540" s="142"/>
      <c r="E540" s="142"/>
      <c r="AA540" s="146"/>
      <c r="AE540" s="180"/>
      <c r="AF540" s="180"/>
      <c r="AG540" s="155"/>
      <c r="AK540" s="155"/>
      <c r="AS540" s="204"/>
      <c r="AT540" s="204"/>
      <c r="AX540" s="151"/>
      <c r="AY540" s="151"/>
      <c r="AZ540" s="151"/>
      <c r="BA540" s="151"/>
    </row>
    <row r="541" customFormat="false" ht="12.75" hidden="false" customHeight="false" outlineLevel="0" collapsed="false">
      <c r="D541" s="142"/>
      <c r="E541" s="142"/>
      <c r="AA541" s="146"/>
      <c r="AE541" s="180"/>
      <c r="AF541" s="180"/>
      <c r="AG541" s="155"/>
      <c r="AK541" s="155"/>
      <c r="AS541" s="204"/>
      <c r="AT541" s="204"/>
      <c r="AX541" s="151"/>
      <c r="AY541" s="151"/>
      <c r="AZ541" s="151"/>
      <c r="BA541" s="151"/>
    </row>
    <row r="542" customFormat="false" ht="12.75" hidden="false" customHeight="false" outlineLevel="0" collapsed="false">
      <c r="D542" s="142"/>
      <c r="E542" s="142"/>
      <c r="AA542" s="146"/>
      <c r="AE542" s="180"/>
      <c r="AF542" s="180"/>
      <c r="AG542" s="155"/>
      <c r="AK542" s="155"/>
      <c r="AS542" s="204"/>
      <c r="AT542" s="204"/>
      <c r="AX542" s="151"/>
      <c r="AY542" s="151"/>
      <c r="AZ542" s="151"/>
      <c r="BA542" s="151"/>
    </row>
    <row r="543" customFormat="false" ht="12.75" hidden="false" customHeight="false" outlineLevel="0" collapsed="false">
      <c r="D543" s="142"/>
      <c r="E543" s="142"/>
      <c r="AA543" s="146"/>
      <c r="AE543" s="180"/>
      <c r="AF543" s="180"/>
      <c r="AG543" s="155"/>
      <c r="AK543" s="155"/>
      <c r="AS543" s="204"/>
      <c r="AT543" s="204"/>
      <c r="AX543" s="151"/>
      <c r="AY543" s="151"/>
      <c r="AZ543" s="151"/>
      <c r="BA543" s="151"/>
    </row>
    <row r="544" customFormat="false" ht="12.75" hidden="false" customHeight="false" outlineLevel="0" collapsed="false">
      <c r="D544" s="142"/>
      <c r="E544" s="142"/>
      <c r="AA544" s="146"/>
      <c r="AE544" s="180"/>
      <c r="AF544" s="180"/>
      <c r="AG544" s="155"/>
      <c r="AK544" s="155"/>
      <c r="AS544" s="204"/>
      <c r="AT544" s="204"/>
      <c r="AX544" s="151"/>
      <c r="AY544" s="151"/>
      <c r="AZ544" s="151"/>
      <c r="BA544" s="151"/>
    </row>
    <row r="545" customFormat="false" ht="12.75" hidden="false" customHeight="false" outlineLevel="0" collapsed="false">
      <c r="D545" s="142"/>
      <c r="E545" s="142"/>
      <c r="AA545" s="146"/>
      <c r="AE545" s="180"/>
      <c r="AF545" s="180"/>
      <c r="AG545" s="155"/>
      <c r="AK545" s="155"/>
      <c r="AS545" s="204"/>
      <c r="AT545" s="204"/>
      <c r="AX545" s="151"/>
      <c r="AY545" s="151"/>
      <c r="AZ545" s="151"/>
      <c r="BA545" s="151"/>
    </row>
    <row r="546" customFormat="false" ht="12.75" hidden="false" customHeight="false" outlineLevel="0" collapsed="false">
      <c r="D546" s="142"/>
      <c r="E546" s="142"/>
      <c r="AA546" s="146"/>
      <c r="AE546" s="180"/>
      <c r="AF546" s="180"/>
      <c r="AG546" s="155"/>
      <c r="AK546" s="155"/>
      <c r="AS546" s="204"/>
      <c r="AT546" s="204"/>
      <c r="AX546" s="151"/>
      <c r="AY546" s="151"/>
      <c r="AZ546" s="151"/>
      <c r="BA546" s="151"/>
    </row>
    <row r="547" customFormat="false" ht="12.75" hidden="false" customHeight="false" outlineLevel="0" collapsed="false">
      <c r="D547" s="142"/>
      <c r="E547" s="142"/>
      <c r="AA547" s="146"/>
      <c r="AE547" s="180"/>
      <c r="AF547" s="180"/>
      <c r="AG547" s="155"/>
      <c r="AK547" s="155"/>
      <c r="AS547" s="204"/>
      <c r="AT547" s="204"/>
      <c r="AX547" s="151"/>
      <c r="AY547" s="151"/>
      <c r="AZ547" s="151"/>
      <c r="BA547" s="151"/>
    </row>
    <row r="548" customFormat="false" ht="12.75" hidden="false" customHeight="false" outlineLevel="0" collapsed="false">
      <c r="D548" s="142"/>
      <c r="E548" s="142"/>
      <c r="AA548" s="146"/>
      <c r="AE548" s="180"/>
      <c r="AF548" s="180"/>
      <c r="AG548" s="155"/>
      <c r="AK548" s="155"/>
      <c r="AS548" s="204"/>
      <c r="AT548" s="204"/>
      <c r="AX548" s="151"/>
      <c r="AY548" s="151"/>
      <c r="AZ548" s="151"/>
      <c r="BA548" s="151"/>
    </row>
    <row r="549" customFormat="false" ht="12.75" hidden="false" customHeight="false" outlineLevel="0" collapsed="false">
      <c r="D549" s="142"/>
      <c r="E549" s="142"/>
      <c r="AA549" s="146"/>
      <c r="AE549" s="180"/>
      <c r="AF549" s="180"/>
      <c r="AG549" s="155"/>
      <c r="AK549" s="155"/>
      <c r="AS549" s="204"/>
      <c r="AT549" s="204"/>
      <c r="AX549" s="151"/>
      <c r="AY549" s="151"/>
      <c r="AZ549" s="151"/>
      <c r="BA549" s="151"/>
    </row>
    <row r="550" customFormat="false" ht="12.75" hidden="false" customHeight="false" outlineLevel="0" collapsed="false">
      <c r="D550" s="142"/>
      <c r="E550" s="142"/>
      <c r="AA550" s="146"/>
      <c r="AE550" s="180"/>
      <c r="AF550" s="180"/>
      <c r="AG550" s="155"/>
      <c r="AK550" s="155"/>
      <c r="AS550" s="204"/>
      <c r="AT550" s="204"/>
      <c r="AX550" s="151"/>
      <c r="AY550" s="151"/>
      <c r="AZ550" s="151"/>
      <c r="BA550" s="151"/>
    </row>
    <row r="551" customFormat="false" ht="12.75" hidden="false" customHeight="false" outlineLevel="0" collapsed="false">
      <c r="D551" s="142"/>
      <c r="E551" s="142"/>
      <c r="AA551" s="146"/>
      <c r="AE551" s="180"/>
      <c r="AF551" s="180"/>
      <c r="AG551" s="155"/>
      <c r="AK551" s="155"/>
      <c r="AS551" s="204"/>
      <c r="AT551" s="204"/>
      <c r="AX551" s="151"/>
      <c r="AY551" s="151"/>
      <c r="AZ551" s="151"/>
      <c r="BA551" s="151"/>
    </row>
    <row r="552" customFormat="false" ht="12.75" hidden="false" customHeight="false" outlineLevel="0" collapsed="false">
      <c r="D552" s="142"/>
      <c r="E552" s="142"/>
      <c r="AA552" s="146"/>
      <c r="AE552" s="180"/>
      <c r="AF552" s="180"/>
      <c r="AG552" s="155"/>
      <c r="AK552" s="155"/>
      <c r="AS552" s="204"/>
      <c r="AT552" s="204"/>
      <c r="AX552" s="151"/>
      <c r="AY552" s="151"/>
      <c r="AZ552" s="151"/>
      <c r="BA552" s="151"/>
    </row>
    <row r="553" customFormat="false" ht="12.75" hidden="false" customHeight="false" outlineLevel="0" collapsed="false">
      <c r="D553" s="142"/>
      <c r="E553" s="142"/>
      <c r="AA553" s="146"/>
      <c r="AE553" s="180"/>
      <c r="AF553" s="180"/>
      <c r="AG553" s="155"/>
      <c r="AK553" s="155"/>
      <c r="AS553" s="204"/>
      <c r="AT553" s="204"/>
      <c r="AX553" s="151"/>
      <c r="AY553" s="151"/>
      <c r="AZ553" s="151"/>
      <c r="BA553" s="151"/>
    </row>
    <row r="554" customFormat="false" ht="12.75" hidden="false" customHeight="false" outlineLevel="0" collapsed="false">
      <c r="D554" s="142"/>
      <c r="E554" s="142"/>
      <c r="AA554" s="146"/>
      <c r="AE554" s="180"/>
      <c r="AF554" s="180"/>
      <c r="AG554" s="155"/>
      <c r="AK554" s="155"/>
      <c r="AS554" s="204"/>
      <c r="AT554" s="204"/>
      <c r="AX554" s="151"/>
      <c r="AY554" s="151"/>
      <c r="AZ554" s="151"/>
      <c r="BA554" s="151"/>
    </row>
    <row r="555" customFormat="false" ht="12.75" hidden="false" customHeight="false" outlineLevel="0" collapsed="false">
      <c r="D555" s="142"/>
      <c r="E555" s="142"/>
      <c r="AA555" s="146"/>
      <c r="AE555" s="180"/>
      <c r="AF555" s="180"/>
      <c r="AG555" s="155"/>
      <c r="AK555" s="155"/>
      <c r="AS555" s="204"/>
      <c r="AT555" s="204"/>
      <c r="AX555" s="151"/>
      <c r="AY555" s="151"/>
      <c r="AZ555" s="151"/>
      <c r="BA555" s="151"/>
    </row>
    <row r="556" customFormat="false" ht="12.75" hidden="false" customHeight="false" outlineLevel="0" collapsed="false">
      <c r="D556" s="142"/>
      <c r="E556" s="142"/>
      <c r="AA556" s="146"/>
      <c r="AE556" s="180"/>
      <c r="AF556" s="180"/>
      <c r="AG556" s="155"/>
      <c r="AK556" s="155"/>
      <c r="AS556" s="204"/>
      <c r="AT556" s="204"/>
      <c r="AX556" s="151"/>
      <c r="AY556" s="151"/>
      <c r="AZ556" s="151"/>
      <c r="BA556" s="151"/>
    </row>
    <row r="557" customFormat="false" ht="12.75" hidden="false" customHeight="false" outlineLevel="0" collapsed="false">
      <c r="D557" s="142"/>
      <c r="E557" s="142"/>
      <c r="AA557" s="146"/>
      <c r="AE557" s="180"/>
      <c r="AF557" s="180"/>
      <c r="AG557" s="155"/>
      <c r="AK557" s="155"/>
      <c r="AS557" s="204"/>
      <c r="AT557" s="204"/>
      <c r="AX557" s="151"/>
      <c r="AY557" s="151"/>
      <c r="AZ557" s="151"/>
      <c r="BA557" s="151"/>
    </row>
    <row r="558" customFormat="false" ht="12.75" hidden="false" customHeight="false" outlineLevel="0" collapsed="false">
      <c r="D558" s="142"/>
      <c r="E558" s="142"/>
      <c r="AA558" s="146"/>
      <c r="AE558" s="180"/>
      <c r="AF558" s="180"/>
      <c r="AG558" s="155"/>
      <c r="AK558" s="155"/>
      <c r="AS558" s="204"/>
      <c r="AT558" s="204"/>
      <c r="AX558" s="151"/>
      <c r="AY558" s="151"/>
      <c r="AZ558" s="151"/>
      <c r="BA558" s="151"/>
    </row>
    <row r="559" customFormat="false" ht="12.75" hidden="false" customHeight="false" outlineLevel="0" collapsed="false">
      <c r="D559" s="142"/>
      <c r="E559" s="142"/>
      <c r="AA559" s="146"/>
      <c r="AE559" s="180"/>
      <c r="AF559" s="180"/>
      <c r="AG559" s="155"/>
      <c r="AK559" s="155"/>
      <c r="AS559" s="204"/>
      <c r="AT559" s="204"/>
      <c r="AX559" s="151"/>
      <c r="AY559" s="151"/>
      <c r="AZ559" s="151"/>
      <c r="BA559" s="151"/>
    </row>
    <row r="560" customFormat="false" ht="12.75" hidden="false" customHeight="false" outlineLevel="0" collapsed="false">
      <c r="D560" s="142"/>
      <c r="E560" s="142"/>
      <c r="AA560" s="146"/>
      <c r="AE560" s="180"/>
      <c r="AF560" s="180"/>
      <c r="AG560" s="155"/>
      <c r="AK560" s="155"/>
      <c r="AS560" s="204"/>
      <c r="AT560" s="204"/>
      <c r="AX560" s="151"/>
      <c r="AY560" s="151"/>
      <c r="AZ560" s="151"/>
      <c r="BA560" s="151"/>
    </row>
    <row r="561" customFormat="false" ht="12.75" hidden="false" customHeight="false" outlineLevel="0" collapsed="false">
      <c r="D561" s="142"/>
      <c r="E561" s="142"/>
      <c r="AA561" s="146"/>
      <c r="AE561" s="180"/>
      <c r="AF561" s="180"/>
      <c r="AG561" s="155"/>
      <c r="AK561" s="155"/>
      <c r="AS561" s="204"/>
      <c r="AT561" s="204"/>
      <c r="AX561" s="151"/>
      <c r="AY561" s="151"/>
      <c r="AZ561" s="151"/>
      <c r="BA561" s="151"/>
    </row>
    <row r="562" customFormat="false" ht="12.75" hidden="false" customHeight="false" outlineLevel="0" collapsed="false">
      <c r="D562" s="142"/>
      <c r="E562" s="142"/>
      <c r="AA562" s="146"/>
      <c r="AE562" s="180"/>
      <c r="AF562" s="180"/>
      <c r="AG562" s="155"/>
      <c r="AK562" s="155"/>
      <c r="AS562" s="204"/>
      <c r="AT562" s="204"/>
      <c r="AX562" s="151"/>
      <c r="AY562" s="151"/>
      <c r="AZ562" s="151"/>
      <c r="BA562" s="151"/>
    </row>
    <row r="563" customFormat="false" ht="12.75" hidden="false" customHeight="false" outlineLevel="0" collapsed="false">
      <c r="D563" s="142"/>
      <c r="E563" s="142"/>
      <c r="AA563" s="146"/>
      <c r="AE563" s="180"/>
      <c r="AF563" s="180"/>
      <c r="AG563" s="155"/>
      <c r="AK563" s="155"/>
      <c r="AS563" s="204"/>
      <c r="AT563" s="204"/>
      <c r="AX563" s="151"/>
      <c r="AY563" s="151"/>
      <c r="AZ563" s="151"/>
      <c r="BA563" s="151"/>
    </row>
    <row r="564" customFormat="false" ht="12.75" hidden="false" customHeight="false" outlineLevel="0" collapsed="false">
      <c r="D564" s="142"/>
      <c r="E564" s="142"/>
      <c r="AA564" s="146"/>
      <c r="AE564" s="180"/>
      <c r="AF564" s="180"/>
      <c r="AG564" s="155"/>
      <c r="AK564" s="155"/>
      <c r="AS564" s="204"/>
      <c r="AT564" s="204"/>
      <c r="AX564" s="151"/>
      <c r="AY564" s="151"/>
      <c r="AZ564" s="151"/>
      <c r="BA564" s="151"/>
    </row>
    <row r="565" customFormat="false" ht="12.75" hidden="false" customHeight="false" outlineLevel="0" collapsed="false">
      <c r="D565" s="142"/>
      <c r="E565" s="142"/>
      <c r="AA565" s="146"/>
      <c r="AE565" s="180"/>
      <c r="AF565" s="180"/>
      <c r="AG565" s="155"/>
      <c r="AK565" s="155"/>
      <c r="AS565" s="204"/>
      <c r="AT565" s="204"/>
      <c r="AX565" s="151"/>
      <c r="AY565" s="151"/>
      <c r="AZ565" s="151"/>
      <c r="BA565" s="151"/>
    </row>
    <row r="566" customFormat="false" ht="12.75" hidden="false" customHeight="false" outlineLevel="0" collapsed="false">
      <c r="D566" s="142"/>
      <c r="E566" s="142"/>
      <c r="AA566" s="146"/>
      <c r="AE566" s="180"/>
      <c r="AF566" s="180"/>
      <c r="AG566" s="155"/>
      <c r="AK566" s="155"/>
      <c r="AS566" s="204"/>
      <c r="AT566" s="204"/>
      <c r="AX566" s="151"/>
      <c r="AY566" s="151"/>
      <c r="AZ566" s="151"/>
      <c r="BA566" s="151"/>
    </row>
    <row r="567" customFormat="false" ht="12.75" hidden="false" customHeight="false" outlineLevel="0" collapsed="false">
      <c r="D567" s="142"/>
      <c r="E567" s="142"/>
      <c r="AA567" s="146"/>
      <c r="AE567" s="180"/>
      <c r="AF567" s="180"/>
      <c r="AG567" s="155"/>
      <c r="AK567" s="155"/>
      <c r="AS567" s="204"/>
      <c r="AT567" s="204"/>
      <c r="AX567" s="151"/>
      <c r="AY567" s="151"/>
      <c r="AZ567" s="151"/>
      <c r="BA567" s="151"/>
    </row>
    <row r="568" customFormat="false" ht="12.75" hidden="false" customHeight="false" outlineLevel="0" collapsed="false">
      <c r="D568" s="142"/>
      <c r="E568" s="142"/>
      <c r="AA568" s="146"/>
      <c r="AE568" s="180"/>
      <c r="AF568" s="180"/>
      <c r="AG568" s="155"/>
      <c r="AK568" s="155"/>
      <c r="AS568" s="204"/>
      <c r="AT568" s="204"/>
      <c r="AX568" s="151"/>
      <c r="AY568" s="151"/>
      <c r="AZ568" s="151"/>
      <c r="BA568" s="151"/>
    </row>
    <row r="569" customFormat="false" ht="12.75" hidden="false" customHeight="false" outlineLevel="0" collapsed="false">
      <c r="D569" s="142"/>
      <c r="E569" s="142"/>
      <c r="AA569" s="146"/>
      <c r="AE569" s="180"/>
      <c r="AF569" s="180"/>
      <c r="AG569" s="155"/>
      <c r="AK569" s="155"/>
      <c r="AS569" s="204"/>
      <c r="AT569" s="204"/>
      <c r="AX569" s="151"/>
      <c r="AY569" s="151"/>
      <c r="AZ569" s="151"/>
      <c r="BA569" s="151"/>
    </row>
    <row r="570" customFormat="false" ht="12.75" hidden="false" customHeight="false" outlineLevel="0" collapsed="false">
      <c r="D570" s="142"/>
      <c r="E570" s="142"/>
      <c r="AA570" s="146"/>
      <c r="AE570" s="180"/>
      <c r="AF570" s="180"/>
      <c r="AG570" s="155"/>
      <c r="AK570" s="155"/>
      <c r="AS570" s="204"/>
      <c r="AT570" s="204"/>
      <c r="AX570" s="151"/>
      <c r="AY570" s="151"/>
      <c r="AZ570" s="151"/>
      <c r="BA570" s="151"/>
    </row>
    <row r="571" customFormat="false" ht="12.75" hidden="false" customHeight="false" outlineLevel="0" collapsed="false">
      <c r="D571" s="142"/>
      <c r="E571" s="142"/>
      <c r="AA571" s="146"/>
      <c r="AE571" s="180"/>
      <c r="AF571" s="180"/>
      <c r="AG571" s="155"/>
      <c r="AK571" s="155"/>
      <c r="AS571" s="204"/>
      <c r="AT571" s="204"/>
      <c r="AX571" s="151"/>
      <c r="AY571" s="151"/>
      <c r="AZ571" s="151"/>
      <c r="BA571" s="151"/>
    </row>
    <row r="572" customFormat="false" ht="12.75" hidden="false" customHeight="false" outlineLevel="0" collapsed="false">
      <c r="D572" s="142"/>
      <c r="E572" s="142"/>
      <c r="AA572" s="146"/>
      <c r="AE572" s="180"/>
      <c r="AF572" s="180"/>
      <c r="AG572" s="155"/>
      <c r="AK572" s="155"/>
      <c r="AS572" s="204"/>
      <c r="AT572" s="204"/>
      <c r="AX572" s="151"/>
      <c r="AY572" s="151"/>
      <c r="AZ572" s="151"/>
      <c r="BA572" s="151"/>
    </row>
    <row r="573" customFormat="false" ht="12.75" hidden="false" customHeight="false" outlineLevel="0" collapsed="false">
      <c r="D573" s="142"/>
      <c r="E573" s="142"/>
      <c r="AA573" s="146"/>
      <c r="AE573" s="180"/>
      <c r="AF573" s="180"/>
      <c r="AG573" s="155"/>
      <c r="AK573" s="155"/>
      <c r="AS573" s="204"/>
      <c r="AT573" s="204"/>
      <c r="AX573" s="151"/>
      <c r="AY573" s="151"/>
      <c r="AZ573" s="151"/>
      <c r="BA573" s="151"/>
    </row>
    <row r="574" customFormat="false" ht="12.75" hidden="false" customHeight="false" outlineLevel="0" collapsed="false">
      <c r="D574" s="142"/>
      <c r="E574" s="142"/>
      <c r="AA574" s="146"/>
      <c r="AE574" s="180"/>
      <c r="AF574" s="180"/>
      <c r="AG574" s="155"/>
      <c r="AK574" s="155"/>
      <c r="AS574" s="204"/>
      <c r="AT574" s="204"/>
      <c r="AX574" s="151"/>
      <c r="AY574" s="151"/>
      <c r="AZ574" s="151"/>
      <c r="BA574" s="151"/>
    </row>
    <row r="575" customFormat="false" ht="12.75" hidden="false" customHeight="false" outlineLevel="0" collapsed="false">
      <c r="D575" s="142"/>
      <c r="E575" s="142"/>
      <c r="AA575" s="146"/>
      <c r="AE575" s="180"/>
      <c r="AF575" s="180"/>
      <c r="AG575" s="155"/>
      <c r="AK575" s="155"/>
      <c r="AS575" s="204"/>
      <c r="AT575" s="204"/>
      <c r="AX575" s="151"/>
      <c r="AY575" s="151"/>
      <c r="AZ575" s="151"/>
      <c r="BA575" s="151"/>
    </row>
    <row r="576" customFormat="false" ht="12.75" hidden="false" customHeight="false" outlineLevel="0" collapsed="false">
      <c r="D576" s="142"/>
      <c r="E576" s="142"/>
      <c r="AA576" s="146"/>
      <c r="AE576" s="180"/>
      <c r="AF576" s="180"/>
      <c r="AG576" s="155"/>
      <c r="AK576" s="155"/>
      <c r="AS576" s="204"/>
      <c r="AT576" s="204"/>
      <c r="AX576" s="151"/>
      <c r="AY576" s="151"/>
      <c r="AZ576" s="151"/>
      <c r="BA576" s="151"/>
    </row>
    <row r="577" customFormat="false" ht="12.75" hidden="false" customHeight="false" outlineLevel="0" collapsed="false">
      <c r="D577" s="142"/>
      <c r="E577" s="142"/>
      <c r="AA577" s="146"/>
      <c r="AE577" s="180"/>
      <c r="AF577" s="180"/>
      <c r="AG577" s="155"/>
      <c r="AK577" s="155"/>
      <c r="AS577" s="204"/>
      <c r="AT577" s="204"/>
      <c r="AX577" s="151"/>
      <c r="AY577" s="151"/>
      <c r="AZ577" s="151"/>
      <c r="BA577" s="151"/>
    </row>
    <row r="578" customFormat="false" ht="12.75" hidden="false" customHeight="false" outlineLevel="0" collapsed="false">
      <c r="D578" s="142"/>
      <c r="E578" s="142"/>
      <c r="AA578" s="146"/>
      <c r="AE578" s="180"/>
      <c r="AF578" s="180"/>
      <c r="AG578" s="155"/>
      <c r="AK578" s="155"/>
      <c r="AS578" s="204"/>
      <c r="AT578" s="204"/>
      <c r="AX578" s="151"/>
      <c r="AY578" s="151"/>
      <c r="AZ578" s="151"/>
      <c r="BA578" s="151"/>
    </row>
    <row r="579" customFormat="false" ht="12.75" hidden="false" customHeight="false" outlineLevel="0" collapsed="false">
      <c r="D579" s="142"/>
      <c r="E579" s="142"/>
      <c r="AA579" s="146"/>
      <c r="AE579" s="180"/>
      <c r="AF579" s="180"/>
      <c r="AG579" s="155"/>
      <c r="AK579" s="155"/>
      <c r="AS579" s="204"/>
      <c r="AT579" s="204"/>
      <c r="AX579" s="151"/>
      <c r="AY579" s="151"/>
      <c r="AZ579" s="151"/>
      <c r="BA579" s="151"/>
    </row>
    <row r="580" customFormat="false" ht="12.75" hidden="false" customHeight="false" outlineLevel="0" collapsed="false">
      <c r="D580" s="142"/>
      <c r="E580" s="142"/>
      <c r="AA580" s="146"/>
      <c r="AE580" s="180"/>
      <c r="AF580" s="180"/>
      <c r="AG580" s="155"/>
      <c r="AK580" s="155"/>
      <c r="AS580" s="204"/>
      <c r="AT580" s="204"/>
      <c r="AX580" s="151"/>
      <c r="AY580" s="151"/>
      <c r="AZ580" s="151"/>
      <c r="BA580" s="151"/>
    </row>
    <row r="581" customFormat="false" ht="12.75" hidden="false" customHeight="false" outlineLevel="0" collapsed="false">
      <c r="D581" s="142"/>
      <c r="E581" s="142"/>
      <c r="AA581" s="146"/>
      <c r="AE581" s="180"/>
      <c r="AF581" s="180"/>
      <c r="AG581" s="155"/>
      <c r="AK581" s="155"/>
      <c r="AS581" s="204"/>
      <c r="AT581" s="204"/>
      <c r="AX581" s="151"/>
      <c r="AY581" s="151"/>
      <c r="AZ581" s="151"/>
      <c r="BA581" s="151"/>
    </row>
    <row r="582" customFormat="false" ht="12.75" hidden="false" customHeight="false" outlineLevel="0" collapsed="false">
      <c r="D582" s="142"/>
      <c r="E582" s="142"/>
      <c r="AA582" s="146"/>
      <c r="AE582" s="180"/>
      <c r="AF582" s="180"/>
      <c r="AG582" s="155"/>
      <c r="AK582" s="155"/>
      <c r="AS582" s="204"/>
      <c r="AT582" s="204"/>
      <c r="AX582" s="151"/>
      <c r="AY582" s="151"/>
      <c r="AZ582" s="151"/>
      <c r="BA582" s="151"/>
    </row>
    <row r="583" customFormat="false" ht="12.75" hidden="false" customHeight="false" outlineLevel="0" collapsed="false">
      <c r="D583" s="142"/>
      <c r="E583" s="142"/>
      <c r="AA583" s="146"/>
      <c r="AE583" s="180"/>
      <c r="AF583" s="180"/>
      <c r="AG583" s="155"/>
      <c r="AK583" s="155"/>
      <c r="AS583" s="204"/>
      <c r="AT583" s="204"/>
      <c r="AX583" s="151"/>
      <c r="AY583" s="151"/>
      <c r="AZ583" s="151"/>
      <c r="BA583" s="151"/>
    </row>
    <row r="584" customFormat="false" ht="12.75" hidden="false" customHeight="false" outlineLevel="0" collapsed="false">
      <c r="D584" s="142"/>
      <c r="E584" s="142"/>
      <c r="AA584" s="146"/>
      <c r="AE584" s="180"/>
      <c r="AF584" s="180"/>
      <c r="AG584" s="155"/>
      <c r="AK584" s="155"/>
      <c r="AS584" s="204"/>
      <c r="AT584" s="204"/>
      <c r="AX584" s="151"/>
      <c r="AY584" s="151"/>
      <c r="AZ584" s="151"/>
      <c r="BA584" s="151"/>
    </row>
    <row r="585" customFormat="false" ht="12.75" hidden="false" customHeight="false" outlineLevel="0" collapsed="false">
      <c r="D585" s="142"/>
      <c r="E585" s="142"/>
      <c r="AA585" s="146"/>
      <c r="AE585" s="180"/>
      <c r="AF585" s="180"/>
      <c r="AG585" s="155"/>
      <c r="AK585" s="155"/>
      <c r="AS585" s="204"/>
      <c r="AT585" s="204"/>
      <c r="AX585" s="151"/>
      <c r="AY585" s="151"/>
      <c r="AZ585" s="151"/>
      <c r="BA585" s="151"/>
    </row>
    <row r="586" customFormat="false" ht="12.75" hidden="false" customHeight="false" outlineLevel="0" collapsed="false">
      <c r="D586" s="142"/>
      <c r="E586" s="142"/>
      <c r="AA586" s="146"/>
      <c r="AE586" s="180"/>
      <c r="AF586" s="180"/>
      <c r="AG586" s="155"/>
      <c r="AK586" s="155"/>
      <c r="AS586" s="204"/>
      <c r="AT586" s="204"/>
      <c r="AX586" s="151"/>
      <c r="AY586" s="151"/>
      <c r="AZ586" s="151"/>
      <c r="BA586" s="151"/>
    </row>
    <row r="587" customFormat="false" ht="12.75" hidden="false" customHeight="false" outlineLevel="0" collapsed="false">
      <c r="D587" s="142"/>
      <c r="E587" s="142"/>
      <c r="AA587" s="146"/>
      <c r="AE587" s="180"/>
      <c r="AF587" s="180"/>
      <c r="AG587" s="155"/>
      <c r="AK587" s="155"/>
      <c r="AS587" s="204"/>
      <c r="AT587" s="204"/>
      <c r="AX587" s="151"/>
      <c r="AY587" s="151"/>
      <c r="AZ587" s="151"/>
      <c r="BA587" s="151"/>
    </row>
    <row r="588" customFormat="false" ht="12.75" hidden="false" customHeight="false" outlineLevel="0" collapsed="false">
      <c r="D588" s="142"/>
      <c r="E588" s="142"/>
      <c r="AA588" s="146"/>
      <c r="AE588" s="180"/>
      <c r="AF588" s="180"/>
      <c r="AG588" s="155"/>
      <c r="AK588" s="155"/>
      <c r="AS588" s="204"/>
      <c r="AT588" s="204"/>
      <c r="AX588" s="151"/>
      <c r="AY588" s="151"/>
      <c r="AZ588" s="151"/>
      <c r="BA588" s="151"/>
    </row>
    <row r="589" customFormat="false" ht="12.75" hidden="false" customHeight="false" outlineLevel="0" collapsed="false">
      <c r="D589" s="142"/>
      <c r="E589" s="142"/>
      <c r="AA589" s="146"/>
      <c r="AE589" s="180"/>
      <c r="AF589" s="180"/>
      <c r="AG589" s="155"/>
      <c r="AK589" s="155"/>
      <c r="AS589" s="204"/>
      <c r="AT589" s="204"/>
      <c r="AX589" s="151"/>
      <c r="AY589" s="151"/>
      <c r="AZ589" s="151"/>
      <c r="BA589" s="151"/>
    </row>
    <row r="590" customFormat="false" ht="12.75" hidden="false" customHeight="false" outlineLevel="0" collapsed="false">
      <c r="D590" s="142"/>
      <c r="E590" s="142"/>
      <c r="AA590" s="146"/>
      <c r="AE590" s="180"/>
      <c r="AF590" s="180"/>
      <c r="AG590" s="155"/>
      <c r="AK590" s="155"/>
      <c r="AS590" s="204"/>
      <c r="AT590" s="204"/>
      <c r="AX590" s="151"/>
      <c r="AY590" s="151"/>
      <c r="AZ590" s="151"/>
      <c r="BA590" s="151"/>
    </row>
    <row r="591" customFormat="false" ht="12.75" hidden="false" customHeight="false" outlineLevel="0" collapsed="false">
      <c r="D591" s="142"/>
      <c r="E591" s="142"/>
      <c r="AA591" s="146"/>
      <c r="AE591" s="180"/>
      <c r="AF591" s="180"/>
      <c r="AG591" s="155"/>
      <c r="AK591" s="155"/>
      <c r="AS591" s="204"/>
      <c r="AT591" s="204"/>
      <c r="AX591" s="151"/>
      <c r="AY591" s="151"/>
      <c r="AZ591" s="151"/>
      <c r="BA591" s="151"/>
    </row>
    <row r="592" customFormat="false" ht="12.75" hidden="false" customHeight="false" outlineLevel="0" collapsed="false">
      <c r="D592" s="142"/>
      <c r="E592" s="142"/>
      <c r="AA592" s="146"/>
      <c r="AE592" s="180"/>
      <c r="AF592" s="180"/>
      <c r="AG592" s="155"/>
      <c r="AK592" s="155"/>
      <c r="AS592" s="204"/>
      <c r="AT592" s="204"/>
      <c r="AX592" s="151"/>
      <c r="AY592" s="151"/>
      <c r="AZ592" s="151"/>
      <c r="BA592" s="151"/>
    </row>
    <row r="593" customFormat="false" ht="12.75" hidden="false" customHeight="false" outlineLevel="0" collapsed="false">
      <c r="D593" s="142"/>
      <c r="E593" s="142"/>
      <c r="AA593" s="146"/>
      <c r="AE593" s="180"/>
      <c r="AF593" s="180"/>
      <c r="AG593" s="155"/>
      <c r="AK593" s="155"/>
      <c r="AS593" s="204"/>
      <c r="AT593" s="204"/>
      <c r="AX593" s="151"/>
      <c r="AY593" s="151"/>
      <c r="AZ593" s="151"/>
      <c r="BA593" s="151"/>
    </row>
    <row r="594" customFormat="false" ht="12.75" hidden="false" customHeight="false" outlineLevel="0" collapsed="false">
      <c r="D594" s="142"/>
      <c r="E594" s="142"/>
      <c r="AA594" s="146"/>
      <c r="AE594" s="180"/>
      <c r="AF594" s="180"/>
      <c r="AG594" s="155"/>
      <c r="AK594" s="155"/>
      <c r="AS594" s="204"/>
      <c r="AT594" s="204"/>
      <c r="AX594" s="151"/>
      <c r="AY594" s="151"/>
      <c r="AZ594" s="151"/>
      <c r="BA594" s="151"/>
    </row>
    <row r="595" customFormat="false" ht="12.75" hidden="false" customHeight="false" outlineLevel="0" collapsed="false">
      <c r="D595" s="142"/>
      <c r="E595" s="142"/>
      <c r="AA595" s="146"/>
      <c r="AE595" s="180"/>
      <c r="AF595" s="180"/>
      <c r="AG595" s="155"/>
      <c r="AK595" s="155"/>
      <c r="AS595" s="204"/>
      <c r="AT595" s="204"/>
      <c r="AX595" s="151"/>
      <c r="AY595" s="151"/>
      <c r="AZ595" s="151"/>
      <c r="BA595" s="151"/>
    </row>
    <row r="596" customFormat="false" ht="12.75" hidden="false" customHeight="false" outlineLevel="0" collapsed="false">
      <c r="D596" s="142"/>
      <c r="E596" s="142"/>
      <c r="AA596" s="146"/>
      <c r="AE596" s="180"/>
      <c r="AF596" s="180"/>
      <c r="AG596" s="155"/>
      <c r="AK596" s="155"/>
      <c r="AS596" s="204"/>
      <c r="AT596" s="204"/>
      <c r="AX596" s="151"/>
      <c r="AY596" s="151"/>
      <c r="AZ596" s="151"/>
      <c r="BA596" s="151"/>
    </row>
    <row r="597" customFormat="false" ht="12.75" hidden="false" customHeight="false" outlineLevel="0" collapsed="false">
      <c r="D597" s="142"/>
      <c r="E597" s="142"/>
      <c r="AA597" s="146"/>
      <c r="AE597" s="180"/>
      <c r="AF597" s="180"/>
      <c r="AG597" s="155"/>
      <c r="AK597" s="155"/>
      <c r="AS597" s="204"/>
      <c r="AT597" s="204"/>
      <c r="AX597" s="151"/>
      <c r="AY597" s="151"/>
      <c r="AZ597" s="151"/>
      <c r="BA597" s="151"/>
    </row>
    <row r="598" customFormat="false" ht="12.75" hidden="false" customHeight="false" outlineLevel="0" collapsed="false">
      <c r="D598" s="142"/>
      <c r="E598" s="142"/>
      <c r="AA598" s="146"/>
      <c r="AE598" s="180"/>
      <c r="AF598" s="180"/>
      <c r="AG598" s="155"/>
      <c r="AK598" s="155"/>
      <c r="AS598" s="204"/>
      <c r="AT598" s="204"/>
      <c r="AX598" s="151"/>
      <c r="AY598" s="151"/>
      <c r="AZ598" s="151"/>
      <c r="BA598" s="151"/>
    </row>
    <row r="599" customFormat="false" ht="12.75" hidden="false" customHeight="false" outlineLevel="0" collapsed="false">
      <c r="D599" s="142"/>
      <c r="E599" s="142"/>
      <c r="AA599" s="146"/>
      <c r="AE599" s="180"/>
      <c r="AF599" s="180"/>
      <c r="AG599" s="155"/>
      <c r="AK599" s="155"/>
      <c r="AS599" s="204"/>
      <c r="AT599" s="204"/>
      <c r="AX599" s="151"/>
      <c r="AY599" s="151"/>
      <c r="AZ599" s="151"/>
      <c r="BA599" s="151"/>
    </row>
    <row r="600" customFormat="false" ht="12.75" hidden="false" customHeight="false" outlineLevel="0" collapsed="false">
      <c r="D600" s="142"/>
      <c r="E600" s="142"/>
      <c r="AA600" s="146"/>
      <c r="AE600" s="180"/>
      <c r="AF600" s="180"/>
      <c r="AG600" s="155"/>
      <c r="AK600" s="155"/>
      <c r="AS600" s="204"/>
      <c r="AT600" s="204"/>
      <c r="AX600" s="151"/>
      <c r="AY600" s="151"/>
      <c r="AZ600" s="151"/>
      <c r="BA600" s="151"/>
    </row>
    <row r="601" customFormat="false" ht="12.75" hidden="false" customHeight="false" outlineLevel="0" collapsed="false">
      <c r="D601" s="142"/>
      <c r="E601" s="142"/>
      <c r="AA601" s="146"/>
      <c r="AE601" s="180"/>
      <c r="AF601" s="180"/>
      <c r="AG601" s="155"/>
      <c r="AK601" s="155"/>
      <c r="AS601" s="204"/>
      <c r="AT601" s="204"/>
      <c r="AX601" s="151"/>
      <c r="AY601" s="151"/>
      <c r="AZ601" s="151"/>
      <c r="BA601" s="151"/>
    </row>
    <row r="602" customFormat="false" ht="12.75" hidden="false" customHeight="false" outlineLevel="0" collapsed="false">
      <c r="D602" s="142"/>
      <c r="E602" s="142"/>
      <c r="AA602" s="146"/>
      <c r="AE602" s="180"/>
      <c r="AF602" s="180"/>
      <c r="AG602" s="155"/>
      <c r="AK602" s="155"/>
      <c r="AS602" s="204"/>
      <c r="AT602" s="204"/>
      <c r="AX602" s="151"/>
      <c r="AY602" s="151"/>
      <c r="AZ602" s="151"/>
      <c r="BA602" s="151"/>
    </row>
    <row r="603" customFormat="false" ht="12.75" hidden="false" customHeight="false" outlineLevel="0" collapsed="false">
      <c r="D603" s="142"/>
      <c r="E603" s="142"/>
      <c r="AA603" s="146"/>
      <c r="AE603" s="180"/>
      <c r="AF603" s="180"/>
      <c r="AG603" s="155"/>
      <c r="AK603" s="155"/>
      <c r="AS603" s="204"/>
      <c r="AT603" s="204"/>
      <c r="AX603" s="151"/>
      <c r="AY603" s="151"/>
      <c r="AZ603" s="151"/>
      <c r="BA603" s="151"/>
    </row>
    <row r="604" customFormat="false" ht="12.75" hidden="false" customHeight="false" outlineLevel="0" collapsed="false">
      <c r="D604" s="142"/>
      <c r="E604" s="142"/>
      <c r="AA604" s="146"/>
      <c r="AE604" s="180"/>
      <c r="AF604" s="180"/>
      <c r="AG604" s="155"/>
      <c r="AK604" s="155"/>
      <c r="AS604" s="204"/>
      <c r="AT604" s="204"/>
      <c r="AX604" s="151"/>
      <c r="AY604" s="151"/>
      <c r="AZ604" s="151"/>
      <c r="BA604" s="151"/>
    </row>
    <row r="605" customFormat="false" ht="12.75" hidden="false" customHeight="false" outlineLevel="0" collapsed="false">
      <c r="D605" s="142"/>
      <c r="E605" s="142"/>
      <c r="AA605" s="146"/>
      <c r="AE605" s="180"/>
      <c r="AF605" s="180"/>
      <c r="AG605" s="155"/>
      <c r="AK605" s="155"/>
      <c r="AS605" s="204"/>
      <c r="AT605" s="204"/>
      <c r="AX605" s="151"/>
      <c r="AY605" s="151"/>
      <c r="AZ605" s="151"/>
      <c r="BA605" s="151"/>
    </row>
    <row r="606" customFormat="false" ht="12.75" hidden="false" customHeight="false" outlineLevel="0" collapsed="false">
      <c r="D606" s="142"/>
      <c r="E606" s="142"/>
      <c r="AA606" s="146"/>
      <c r="AE606" s="180"/>
      <c r="AF606" s="180"/>
      <c r="AG606" s="155"/>
      <c r="AK606" s="155"/>
      <c r="AS606" s="204"/>
      <c r="AT606" s="204"/>
      <c r="AX606" s="151"/>
      <c r="AY606" s="151"/>
      <c r="AZ606" s="151"/>
      <c r="BA606" s="151"/>
    </row>
    <row r="607" customFormat="false" ht="12.75" hidden="false" customHeight="false" outlineLevel="0" collapsed="false">
      <c r="D607" s="142"/>
      <c r="E607" s="142"/>
      <c r="AA607" s="146"/>
      <c r="AE607" s="180"/>
      <c r="AF607" s="180"/>
      <c r="AG607" s="155"/>
      <c r="AK607" s="155"/>
      <c r="AS607" s="204"/>
      <c r="AT607" s="204"/>
      <c r="AX607" s="151"/>
      <c r="AY607" s="151"/>
      <c r="AZ607" s="151"/>
      <c r="BA607" s="151"/>
    </row>
    <row r="608" customFormat="false" ht="12.75" hidden="false" customHeight="false" outlineLevel="0" collapsed="false">
      <c r="D608" s="142"/>
      <c r="E608" s="142"/>
      <c r="AA608" s="146"/>
      <c r="AE608" s="180"/>
      <c r="AF608" s="180"/>
      <c r="AG608" s="155"/>
      <c r="AK608" s="155"/>
      <c r="AS608" s="204"/>
      <c r="AT608" s="204"/>
      <c r="AX608" s="151"/>
      <c r="AY608" s="151"/>
      <c r="AZ608" s="151"/>
      <c r="BA608" s="151"/>
    </row>
    <row r="609" customFormat="false" ht="12.75" hidden="false" customHeight="false" outlineLevel="0" collapsed="false">
      <c r="D609" s="142"/>
      <c r="E609" s="142"/>
      <c r="AA609" s="146"/>
      <c r="AE609" s="180"/>
      <c r="AF609" s="180"/>
      <c r="AG609" s="155"/>
      <c r="AK609" s="155"/>
      <c r="AS609" s="204"/>
      <c r="AT609" s="204"/>
      <c r="AX609" s="151"/>
      <c r="AY609" s="151"/>
      <c r="AZ609" s="151"/>
      <c r="BA609" s="151"/>
    </row>
    <row r="610" customFormat="false" ht="12.75" hidden="false" customHeight="false" outlineLevel="0" collapsed="false">
      <c r="D610" s="142"/>
      <c r="E610" s="142"/>
      <c r="AA610" s="146"/>
      <c r="AE610" s="180"/>
      <c r="AF610" s="180"/>
      <c r="AG610" s="155"/>
      <c r="AK610" s="155"/>
      <c r="AS610" s="204"/>
      <c r="AT610" s="204"/>
      <c r="AX610" s="151"/>
      <c r="AY610" s="151"/>
      <c r="AZ610" s="151"/>
      <c r="BA610" s="151"/>
    </row>
    <row r="611" customFormat="false" ht="12.75" hidden="false" customHeight="false" outlineLevel="0" collapsed="false">
      <c r="D611" s="142"/>
      <c r="E611" s="142"/>
      <c r="AA611" s="146"/>
      <c r="AE611" s="180"/>
      <c r="AF611" s="180"/>
      <c r="AG611" s="155"/>
      <c r="AK611" s="155"/>
      <c r="AS611" s="204"/>
      <c r="AT611" s="204"/>
      <c r="AX611" s="151"/>
      <c r="AY611" s="151"/>
      <c r="AZ611" s="151"/>
      <c r="BA611" s="151"/>
    </row>
    <row r="612" customFormat="false" ht="12.75" hidden="false" customHeight="false" outlineLevel="0" collapsed="false">
      <c r="D612" s="142"/>
      <c r="E612" s="142"/>
      <c r="AA612" s="146"/>
      <c r="AE612" s="180"/>
      <c r="AF612" s="180"/>
      <c r="AG612" s="155"/>
      <c r="AK612" s="155"/>
      <c r="AS612" s="204"/>
      <c r="AT612" s="204"/>
      <c r="AX612" s="151"/>
      <c r="AY612" s="151"/>
      <c r="AZ612" s="151"/>
      <c r="BA612" s="151"/>
    </row>
    <row r="613" customFormat="false" ht="12.75" hidden="false" customHeight="false" outlineLevel="0" collapsed="false">
      <c r="D613" s="142"/>
      <c r="E613" s="142"/>
      <c r="AA613" s="146"/>
      <c r="AE613" s="180"/>
      <c r="AF613" s="180"/>
      <c r="AG613" s="155"/>
      <c r="AK613" s="155"/>
      <c r="AS613" s="204"/>
      <c r="AT613" s="204"/>
      <c r="AX613" s="151"/>
      <c r="AY613" s="151"/>
      <c r="AZ613" s="151"/>
      <c r="BA613" s="151"/>
    </row>
    <row r="614" customFormat="false" ht="12.75" hidden="false" customHeight="false" outlineLevel="0" collapsed="false">
      <c r="D614" s="142"/>
      <c r="E614" s="142"/>
      <c r="AA614" s="146"/>
      <c r="AE614" s="180"/>
      <c r="AF614" s="180"/>
      <c r="AG614" s="155"/>
      <c r="AK614" s="155"/>
      <c r="AS614" s="204"/>
      <c r="AT614" s="204"/>
      <c r="AX614" s="151"/>
      <c r="AY614" s="151"/>
      <c r="AZ614" s="151"/>
      <c r="BA614" s="151"/>
    </row>
    <row r="615" customFormat="false" ht="12.75" hidden="false" customHeight="false" outlineLevel="0" collapsed="false">
      <c r="D615" s="142"/>
      <c r="E615" s="142"/>
      <c r="AA615" s="146"/>
      <c r="AE615" s="180"/>
      <c r="AF615" s="180"/>
      <c r="AG615" s="155"/>
      <c r="AK615" s="155"/>
      <c r="AS615" s="204"/>
      <c r="AT615" s="204"/>
      <c r="AX615" s="151"/>
      <c r="AY615" s="151"/>
      <c r="AZ615" s="151"/>
      <c r="BA615" s="151"/>
    </row>
    <row r="616" customFormat="false" ht="12.75" hidden="false" customHeight="false" outlineLevel="0" collapsed="false">
      <c r="D616" s="142"/>
      <c r="E616" s="142"/>
      <c r="AA616" s="146"/>
      <c r="AE616" s="180"/>
      <c r="AF616" s="180"/>
      <c r="AG616" s="155"/>
      <c r="AK616" s="155"/>
      <c r="AS616" s="204"/>
      <c r="AT616" s="204"/>
      <c r="AX616" s="151"/>
      <c r="AY616" s="151"/>
      <c r="AZ616" s="151"/>
      <c r="BA616" s="151"/>
    </row>
    <row r="617" customFormat="false" ht="12.75" hidden="false" customHeight="false" outlineLevel="0" collapsed="false">
      <c r="D617" s="142"/>
      <c r="E617" s="142"/>
      <c r="AA617" s="146"/>
      <c r="AE617" s="180"/>
      <c r="AF617" s="180"/>
      <c r="AG617" s="155"/>
      <c r="AK617" s="155"/>
      <c r="AS617" s="204"/>
      <c r="AT617" s="204"/>
      <c r="AX617" s="151"/>
      <c r="AY617" s="151"/>
      <c r="AZ617" s="151"/>
      <c r="BA617" s="151"/>
    </row>
    <row r="618" customFormat="false" ht="12.75" hidden="false" customHeight="false" outlineLevel="0" collapsed="false">
      <c r="D618" s="142"/>
      <c r="E618" s="142"/>
      <c r="AA618" s="146"/>
      <c r="AE618" s="180"/>
      <c r="AF618" s="180"/>
      <c r="AG618" s="155"/>
      <c r="AK618" s="155"/>
      <c r="AS618" s="204"/>
      <c r="AT618" s="204"/>
      <c r="AX618" s="151"/>
      <c r="AY618" s="151"/>
      <c r="AZ618" s="151"/>
      <c r="BA618" s="151"/>
    </row>
    <row r="619" customFormat="false" ht="12.75" hidden="false" customHeight="false" outlineLevel="0" collapsed="false">
      <c r="D619" s="142"/>
      <c r="E619" s="142"/>
      <c r="AA619" s="146"/>
      <c r="AE619" s="180"/>
      <c r="AF619" s="180"/>
      <c r="AG619" s="155"/>
      <c r="AK619" s="155"/>
      <c r="AS619" s="204"/>
      <c r="AT619" s="204"/>
      <c r="AX619" s="151"/>
      <c r="AY619" s="151"/>
      <c r="AZ619" s="151"/>
      <c r="BA619" s="151"/>
    </row>
    <row r="620" customFormat="false" ht="12.75" hidden="false" customHeight="false" outlineLevel="0" collapsed="false">
      <c r="D620" s="142"/>
      <c r="E620" s="142"/>
      <c r="AA620" s="146"/>
      <c r="AE620" s="180"/>
      <c r="AF620" s="180"/>
      <c r="AG620" s="155"/>
      <c r="AK620" s="155"/>
      <c r="AS620" s="204"/>
      <c r="AT620" s="204"/>
      <c r="AX620" s="151"/>
      <c r="AY620" s="151"/>
      <c r="AZ620" s="151"/>
      <c r="BA620" s="151"/>
    </row>
    <row r="621" customFormat="false" ht="12.75" hidden="false" customHeight="false" outlineLevel="0" collapsed="false">
      <c r="D621" s="142"/>
      <c r="E621" s="142"/>
      <c r="AA621" s="146"/>
      <c r="AE621" s="180"/>
      <c r="AF621" s="180"/>
      <c r="AG621" s="155"/>
      <c r="AK621" s="155"/>
      <c r="AS621" s="204"/>
      <c r="AT621" s="204"/>
      <c r="AX621" s="151"/>
      <c r="AY621" s="151"/>
      <c r="AZ621" s="151"/>
      <c r="BA621" s="151"/>
    </row>
    <row r="622" customFormat="false" ht="12.75" hidden="false" customHeight="false" outlineLevel="0" collapsed="false">
      <c r="D622" s="142"/>
      <c r="E622" s="142"/>
      <c r="AA622" s="146"/>
      <c r="AE622" s="180"/>
      <c r="AF622" s="180"/>
      <c r="AG622" s="155"/>
      <c r="AK622" s="155"/>
      <c r="AS622" s="204"/>
      <c r="AT622" s="204"/>
      <c r="AX622" s="151"/>
      <c r="AY622" s="151"/>
      <c r="AZ622" s="151"/>
      <c r="BA622" s="151"/>
    </row>
    <row r="623" customFormat="false" ht="12.75" hidden="false" customHeight="false" outlineLevel="0" collapsed="false">
      <c r="D623" s="142"/>
      <c r="E623" s="142"/>
      <c r="AA623" s="146"/>
      <c r="AE623" s="180"/>
      <c r="AF623" s="180"/>
      <c r="AG623" s="155"/>
      <c r="AK623" s="155"/>
      <c r="AS623" s="204"/>
      <c r="AT623" s="204"/>
      <c r="AX623" s="151"/>
      <c r="AY623" s="151"/>
      <c r="AZ623" s="151"/>
      <c r="BA623" s="151"/>
    </row>
    <row r="624" customFormat="false" ht="12.75" hidden="false" customHeight="false" outlineLevel="0" collapsed="false">
      <c r="D624" s="142"/>
      <c r="E624" s="142"/>
      <c r="AA624" s="146"/>
      <c r="AE624" s="180"/>
      <c r="AF624" s="180"/>
      <c r="AG624" s="155"/>
      <c r="AK624" s="155"/>
      <c r="AS624" s="204"/>
      <c r="AT624" s="204"/>
      <c r="AX624" s="151"/>
      <c r="AY624" s="151"/>
      <c r="AZ624" s="151"/>
      <c r="BA624" s="151"/>
    </row>
    <row r="625" customFormat="false" ht="12.75" hidden="false" customHeight="false" outlineLevel="0" collapsed="false">
      <c r="D625" s="142"/>
      <c r="E625" s="142"/>
      <c r="AA625" s="146"/>
      <c r="AE625" s="180"/>
      <c r="AF625" s="180"/>
      <c r="AG625" s="155"/>
      <c r="AK625" s="155"/>
      <c r="AS625" s="204"/>
      <c r="AT625" s="204"/>
      <c r="AX625" s="151"/>
      <c r="AY625" s="151"/>
      <c r="AZ625" s="151"/>
      <c r="BA625" s="151"/>
    </row>
    <row r="626" customFormat="false" ht="12.75" hidden="false" customHeight="false" outlineLevel="0" collapsed="false">
      <c r="D626" s="142"/>
      <c r="E626" s="142"/>
      <c r="AA626" s="146"/>
      <c r="AE626" s="180"/>
      <c r="AF626" s="180"/>
      <c r="AG626" s="155"/>
      <c r="AK626" s="155"/>
      <c r="AS626" s="204"/>
      <c r="AT626" s="204"/>
      <c r="AX626" s="151"/>
      <c r="AY626" s="151"/>
      <c r="AZ626" s="151"/>
      <c r="BA626" s="151"/>
    </row>
    <row r="627" customFormat="false" ht="12.75" hidden="false" customHeight="false" outlineLevel="0" collapsed="false">
      <c r="D627" s="142"/>
      <c r="E627" s="142"/>
      <c r="AA627" s="146"/>
      <c r="AE627" s="180"/>
      <c r="AF627" s="180"/>
      <c r="AG627" s="155"/>
      <c r="AK627" s="155"/>
      <c r="AS627" s="204"/>
      <c r="AT627" s="204"/>
      <c r="AX627" s="151"/>
      <c r="AY627" s="151"/>
      <c r="AZ627" s="151"/>
      <c r="BA627" s="151"/>
    </row>
    <row r="628" customFormat="false" ht="12.75" hidden="false" customHeight="false" outlineLevel="0" collapsed="false">
      <c r="D628" s="142"/>
      <c r="E628" s="142"/>
      <c r="AA628" s="146"/>
      <c r="AE628" s="180"/>
      <c r="AF628" s="180"/>
      <c r="AG628" s="155"/>
      <c r="AK628" s="155"/>
      <c r="AS628" s="204"/>
      <c r="AT628" s="204"/>
      <c r="AX628" s="151"/>
      <c r="AY628" s="151"/>
      <c r="AZ628" s="151"/>
      <c r="BA628" s="151"/>
    </row>
    <row r="629" customFormat="false" ht="12.75" hidden="false" customHeight="false" outlineLevel="0" collapsed="false">
      <c r="D629" s="142"/>
      <c r="E629" s="142"/>
      <c r="AA629" s="146"/>
      <c r="AE629" s="180"/>
      <c r="AF629" s="180"/>
      <c r="AG629" s="155"/>
      <c r="AK629" s="155"/>
      <c r="AS629" s="204"/>
      <c r="AT629" s="204"/>
      <c r="AX629" s="151"/>
      <c r="AY629" s="151"/>
      <c r="AZ629" s="151"/>
      <c r="BA629" s="151"/>
    </row>
    <row r="630" customFormat="false" ht="12.75" hidden="false" customHeight="false" outlineLevel="0" collapsed="false">
      <c r="D630" s="142"/>
      <c r="E630" s="142"/>
      <c r="AA630" s="146"/>
      <c r="AE630" s="180"/>
      <c r="AF630" s="180"/>
      <c r="AG630" s="155"/>
      <c r="AK630" s="155"/>
      <c r="AS630" s="204"/>
      <c r="AT630" s="204"/>
      <c r="AX630" s="151"/>
      <c r="AY630" s="151"/>
      <c r="AZ630" s="151"/>
      <c r="BA630" s="151"/>
    </row>
    <row r="631" customFormat="false" ht="12.75" hidden="false" customHeight="false" outlineLevel="0" collapsed="false">
      <c r="D631" s="142"/>
      <c r="E631" s="142"/>
      <c r="AA631" s="146"/>
      <c r="AE631" s="180"/>
      <c r="AF631" s="180"/>
      <c r="AG631" s="155"/>
      <c r="AK631" s="155"/>
      <c r="AS631" s="204"/>
      <c r="AT631" s="204"/>
      <c r="AX631" s="151"/>
      <c r="AY631" s="151"/>
      <c r="AZ631" s="151"/>
      <c r="BA631" s="151"/>
    </row>
    <row r="632" customFormat="false" ht="12.75" hidden="false" customHeight="false" outlineLevel="0" collapsed="false">
      <c r="D632" s="142"/>
      <c r="E632" s="142"/>
      <c r="AA632" s="146"/>
      <c r="AE632" s="180"/>
      <c r="AF632" s="180"/>
      <c r="AG632" s="155"/>
      <c r="AK632" s="155"/>
      <c r="AS632" s="204"/>
      <c r="AT632" s="204"/>
      <c r="AX632" s="151"/>
      <c r="AY632" s="151"/>
      <c r="AZ632" s="151"/>
      <c r="BA632" s="151"/>
    </row>
    <row r="633" customFormat="false" ht="12.75" hidden="false" customHeight="false" outlineLevel="0" collapsed="false">
      <c r="D633" s="142"/>
      <c r="E633" s="142"/>
      <c r="AA633" s="146"/>
      <c r="AE633" s="180"/>
      <c r="AF633" s="180"/>
      <c r="AG633" s="155"/>
      <c r="AK633" s="155"/>
      <c r="AS633" s="204"/>
      <c r="AT633" s="204"/>
      <c r="AX633" s="151"/>
      <c r="AY633" s="151"/>
      <c r="AZ633" s="151"/>
      <c r="BA633" s="151"/>
    </row>
    <row r="634" customFormat="false" ht="12.75" hidden="false" customHeight="false" outlineLevel="0" collapsed="false">
      <c r="D634" s="142"/>
      <c r="E634" s="142"/>
      <c r="AA634" s="146"/>
      <c r="AE634" s="180"/>
      <c r="AF634" s="180"/>
      <c r="AG634" s="155"/>
      <c r="AK634" s="155"/>
      <c r="AS634" s="204"/>
      <c r="AT634" s="204"/>
      <c r="AX634" s="151"/>
      <c r="AY634" s="151"/>
      <c r="AZ634" s="151"/>
      <c r="BA634" s="151"/>
    </row>
    <row r="635" customFormat="false" ht="12.75" hidden="false" customHeight="false" outlineLevel="0" collapsed="false">
      <c r="D635" s="142"/>
      <c r="E635" s="142"/>
      <c r="AA635" s="146"/>
      <c r="AE635" s="180"/>
      <c r="AF635" s="180"/>
      <c r="AG635" s="155"/>
      <c r="AK635" s="155"/>
      <c r="AS635" s="204"/>
      <c r="AT635" s="204"/>
      <c r="AX635" s="151"/>
      <c r="AY635" s="151"/>
      <c r="AZ635" s="151"/>
      <c r="BA635" s="151"/>
    </row>
    <row r="636" customFormat="false" ht="12.75" hidden="false" customHeight="false" outlineLevel="0" collapsed="false">
      <c r="D636" s="142"/>
      <c r="E636" s="142"/>
      <c r="AA636" s="146"/>
      <c r="AE636" s="180"/>
      <c r="AF636" s="180"/>
      <c r="AG636" s="155"/>
      <c r="AK636" s="155"/>
      <c r="AS636" s="204"/>
      <c r="AT636" s="204"/>
      <c r="AX636" s="151"/>
      <c r="AY636" s="151"/>
      <c r="AZ636" s="151"/>
      <c r="BA636" s="151"/>
    </row>
    <row r="637" customFormat="false" ht="12.75" hidden="false" customHeight="false" outlineLevel="0" collapsed="false">
      <c r="D637" s="142"/>
      <c r="E637" s="142"/>
      <c r="AA637" s="146"/>
      <c r="AE637" s="180"/>
      <c r="AF637" s="180"/>
      <c r="AG637" s="155"/>
      <c r="AK637" s="155"/>
      <c r="AS637" s="204"/>
      <c r="AT637" s="204"/>
      <c r="AX637" s="151"/>
      <c r="AY637" s="151"/>
      <c r="AZ637" s="151"/>
      <c r="BA637" s="151"/>
    </row>
    <row r="638" customFormat="false" ht="12.75" hidden="false" customHeight="false" outlineLevel="0" collapsed="false">
      <c r="D638" s="142"/>
      <c r="E638" s="142"/>
      <c r="AA638" s="146"/>
      <c r="AE638" s="180"/>
      <c r="AF638" s="180"/>
      <c r="AG638" s="155"/>
      <c r="AK638" s="155"/>
      <c r="AS638" s="204"/>
      <c r="AT638" s="204"/>
      <c r="AX638" s="151"/>
      <c r="AY638" s="151"/>
      <c r="AZ638" s="151"/>
      <c r="BA638" s="151"/>
    </row>
    <row r="639" customFormat="false" ht="12.75" hidden="false" customHeight="false" outlineLevel="0" collapsed="false">
      <c r="D639" s="142"/>
      <c r="E639" s="142"/>
      <c r="AA639" s="146"/>
      <c r="AE639" s="180"/>
      <c r="AF639" s="180"/>
      <c r="AG639" s="155"/>
      <c r="AK639" s="155"/>
      <c r="AS639" s="204"/>
      <c r="AT639" s="204"/>
      <c r="AX639" s="151"/>
      <c r="AY639" s="151"/>
      <c r="AZ639" s="151"/>
      <c r="BA639" s="151"/>
    </row>
    <row r="640" customFormat="false" ht="12.75" hidden="false" customHeight="false" outlineLevel="0" collapsed="false">
      <c r="D640" s="142"/>
      <c r="E640" s="142"/>
      <c r="AA640" s="146"/>
      <c r="AE640" s="180"/>
      <c r="AF640" s="180"/>
      <c r="AG640" s="155"/>
      <c r="AK640" s="155"/>
      <c r="AS640" s="204"/>
      <c r="AT640" s="204"/>
      <c r="AX640" s="151"/>
      <c r="AY640" s="151"/>
      <c r="AZ640" s="151"/>
      <c r="BA640" s="151"/>
    </row>
    <row r="641" customFormat="false" ht="12.75" hidden="false" customHeight="false" outlineLevel="0" collapsed="false">
      <c r="D641" s="142"/>
      <c r="E641" s="142"/>
      <c r="AA641" s="146"/>
      <c r="AE641" s="180"/>
      <c r="AF641" s="180"/>
      <c r="AG641" s="155"/>
      <c r="AK641" s="155"/>
      <c r="AS641" s="204"/>
      <c r="AT641" s="204"/>
      <c r="AX641" s="151"/>
      <c r="AY641" s="151"/>
      <c r="AZ641" s="151"/>
      <c r="BA641" s="151"/>
    </row>
    <row r="642" customFormat="false" ht="12.75" hidden="false" customHeight="false" outlineLevel="0" collapsed="false">
      <c r="D642" s="142"/>
      <c r="E642" s="142"/>
      <c r="AA642" s="146"/>
      <c r="AE642" s="180"/>
      <c r="AF642" s="180"/>
      <c r="AG642" s="155"/>
      <c r="AK642" s="155"/>
      <c r="AS642" s="204"/>
      <c r="AT642" s="204"/>
      <c r="AX642" s="151"/>
      <c r="AY642" s="151"/>
      <c r="AZ642" s="151"/>
      <c r="BA642" s="151"/>
    </row>
    <row r="643" customFormat="false" ht="12.75" hidden="false" customHeight="false" outlineLevel="0" collapsed="false">
      <c r="D643" s="142"/>
      <c r="E643" s="142"/>
      <c r="AA643" s="146"/>
      <c r="AE643" s="180"/>
      <c r="AF643" s="180"/>
      <c r="AG643" s="155"/>
      <c r="AK643" s="155"/>
      <c r="AS643" s="204"/>
      <c r="AT643" s="204"/>
      <c r="AX643" s="151"/>
      <c r="AY643" s="151"/>
      <c r="AZ643" s="151"/>
      <c r="BA643" s="151"/>
    </row>
    <row r="644" customFormat="false" ht="12.75" hidden="false" customHeight="false" outlineLevel="0" collapsed="false">
      <c r="D644" s="142"/>
      <c r="E644" s="142"/>
      <c r="AA644" s="146"/>
      <c r="AE644" s="180"/>
      <c r="AF644" s="180"/>
      <c r="AG644" s="155"/>
      <c r="AK644" s="155"/>
      <c r="AS644" s="204"/>
      <c r="AT644" s="204"/>
      <c r="AX644" s="151"/>
      <c r="AY644" s="151"/>
      <c r="AZ644" s="151"/>
      <c r="BA644" s="151"/>
    </row>
    <row r="645" customFormat="false" ht="12.75" hidden="false" customHeight="false" outlineLevel="0" collapsed="false">
      <c r="D645" s="142"/>
      <c r="E645" s="142"/>
      <c r="AA645" s="146"/>
      <c r="AE645" s="180"/>
      <c r="AF645" s="180"/>
      <c r="AG645" s="155"/>
      <c r="AK645" s="155"/>
      <c r="AS645" s="204"/>
      <c r="AT645" s="204"/>
      <c r="AX645" s="151"/>
      <c r="AY645" s="151"/>
      <c r="AZ645" s="151"/>
      <c r="BA645" s="151"/>
    </row>
    <row r="646" customFormat="false" ht="12.75" hidden="false" customHeight="false" outlineLevel="0" collapsed="false">
      <c r="D646" s="142"/>
      <c r="E646" s="142"/>
      <c r="AA646" s="146"/>
      <c r="AE646" s="180"/>
      <c r="AF646" s="180"/>
      <c r="AG646" s="155"/>
      <c r="AK646" s="155"/>
      <c r="AS646" s="204"/>
      <c r="AT646" s="204"/>
      <c r="AX646" s="151"/>
      <c r="AY646" s="151"/>
      <c r="AZ646" s="151"/>
      <c r="BA646" s="151"/>
    </row>
    <row r="647" customFormat="false" ht="12.75" hidden="false" customHeight="false" outlineLevel="0" collapsed="false">
      <c r="D647" s="142"/>
      <c r="E647" s="142"/>
      <c r="AA647" s="146"/>
      <c r="AE647" s="180"/>
      <c r="AF647" s="180"/>
      <c r="AG647" s="155"/>
      <c r="AK647" s="155"/>
      <c r="AS647" s="204"/>
      <c r="AT647" s="204"/>
      <c r="AX647" s="151"/>
      <c r="AY647" s="151"/>
      <c r="AZ647" s="151"/>
      <c r="BA647" s="151"/>
    </row>
    <row r="648" customFormat="false" ht="12.75" hidden="false" customHeight="false" outlineLevel="0" collapsed="false">
      <c r="D648" s="142"/>
      <c r="E648" s="142"/>
      <c r="AA648" s="146"/>
      <c r="AE648" s="180"/>
      <c r="AF648" s="180"/>
      <c r="AG648" s="155"/>
      <c r="AK648" s="155"/>
      <c r="AS648" s="204"/>
      <c r="AT648" s="204"/>
      <c r="AX648" s="151"/>
      <c r="AY648" s="151"/>
      <c r="AZ648" s="151"/>
      <c r="BA648" s="151"/>
    </row>
    <row r="649" customFormat="false" ht="12.75" hidden="false" customHeight="false" outlineLevel="0" collapsed="false">
      <c r="D649" s="142"/>
      <c r="E649" s="142"/>
      <c r="AA649" s="146"/>
      <c r="AE649" s="180"/>
      <c r="AF649" s="180"/>
      <c r="AG649" s="155"/>
      <c r="AK649" s="155"/>
      <c r="AS649" s="204"/>
      <c r="AT649" s="204"/>
      <c r="AX649" s="151"/>
      <c r="AY649" s="151"/>
      <c r="AZ649" s="151"/>
      <c r="BA649" s="151"/>
    </row>
    <row r="650" customFormat="false" ht="12.75" hidden="false" customHeight="false" outlineLevel="0" collapsed="false">
      <c r="D650" s="142"/>
      <c r="E650" s="142"/>
      <c r="AA650" s="146"/>
      <c r="AE650" s="180"/>
      <c r="AF650" s="180"/>
      <c r="AG650" s="155"/>
      <c r="AK650" s="155"/>
      <c r="AS650" s="204"/>
      <c r="AT650" s="204"/>
      <c r="AX650" s="151"/>
      <c r="AY650" s="151"/>
      <c r="AZ650" s="151"/>
      <c r="BA650" s="151"/>
    </row>
    <row r="651" customFormat="false" ht="12.75" hidden="false" customHeight="false" outlineLevel="0" collapsed="false">
      <c r="D651" s="142"/>
      <c r="E651" s="142"/>
      <c r="AA651" s="146"/>
      <c r="AE651" s="180"/>
      <c r="AF651" s="180"/>
      <c r="AG651" s="155"/>
      <c r="AK651" s="155"/>
      <c r="AS651" s="204"/>
      <c r="AT651" s="204"/>
      <c r="AX651" s="151"/>
      <c r="AY651" s="151"/>
      <c r="AZ651" s="151"/>
      <c r="BA651" s="151"/>
    </row>
    <row r="652" customFormat="false" ht="12.75" hidden="false" customHeight="false" outlineLevel="0" collapsed="false">
      <c r="D652" s="142"/>
      <c r="E652" s="142"/>
      <c r="AA652" s="146"/>
      <c r="AE652" s="180"/>
      <c r="AF652" s="180"/>
      <c r="AG652" s="155"/>
      <c r="AK652" s="155"/>
      <c r="AS652" s="204"/>
      <c r="AT652" s="204"/>
      <c r="AX652" s="151"/>
      <c r="AY652" s="151"/>
      <c r="AZ652" s="151"/>
      <c r="BA652" s="151"/>
    </row>
    <row r="653" customFormat="false" ht="12.75" hidden="false" customHeight="false" outlineLevel="0" collapsed="false">
      <c r="D653" s="142"/>
      <c r="E653" s="142"/>
      <c r="AA653" s="146"/>
      <c r="AE653" s="180"/>
      <c r="AF653" s="180"/>
      <c r="AG653" s="155"/>
      <c r="AK653" s="155"/>
      <c r="AS653" s="204"/>
      <c r="AT653" s="204"/>
      <c r="AX653" s="151"/>
      <c r="AY653" s="151"/>
      <c r="AZ653" s="151"/>
      <c r="BA653" s="151"/>
    </row>
    <row r="654" customFormat="false" ht="12.75" hidden="false" customHeight="false" outlineLevel="0" collapsed="false">
      <c r="D654" s="142"/>
      <c r="E654" s="142"/>
      <c r="AA654" s="146"/>
      <c r="AE654" s="180"/>
      <c r="AF654" s="180"/>
      <c r="AG654" s="155"/>
      <c r="AK654" s="155"/>
      <c r="AS654" s="204"/>
      <c r="AT654" s="204"/>
      <c r="AX654" s="151"/>
      <c r="AY654" s="151"/>
      <c r="AZ654" s="151"/>
      <c r="BA654" s="151"/>
    </row>
    <row r="655" customFormat="false" ht="12.75" hidden="false" customHeight="false" outlineLevel="0" collapsed="false">
      <c r="D655" s="142"/>
      <c r="E655" s="142"/>
      <c r="AA655" s="146"/>
      <c r="AE655" s="180"/>
      <c r="AF655" s="180"/>
      <c r="AG655" s="155"/>
      <c r="AK655" s="155"/>
      <c r="AS655" s="204"/>
      <c r="AT655" s="204"/>
      <c r="AX655" s="151"/>
      <c r="AY655" s="151"/>
      <c r="AZ655" s="151"/>
      <c r="BA655" s="151"/>
    </row>
    <row r="656" customFormat="false" ht="12.75" hidden="false" customHeight="false" outlineLevel="0" collapsed="false">
      <c r="D656" s="142"/>
      <c r="E656" s="142"/>
      <c r="AA656" s="146"/>
      <c r="AE656" s="180"/>
      <c r="AF656" s="180"/>
      <c r="AG656" s="155"/>
      <c r="AK656" s="155"/>
      <c r="AS656" s="204"/>
      <c r="AT656" s="204"/>
      <c r="AX656" s="151"/>
      <c r="AY656" s="151"/>
      <c r="AZ656" s="151"/>
      <c r="BA656" s="151"/>
    </row>
    <row r="657" customFormat="false" ht="12.75" hidden="false" customHeight="false" outlineLevel="0" collapsed="false">
      <c r="D657" s="142"/>
      <c r="E657" s="142"/>
      <c r="AA657" s="146"/>
      <c r="AE657" s="180"/>
      <c r="AF657" s="180"/>
      <c r="AG657" s="155"/>
      <c r="AK657" s="155"/>
      <c r="AS657" s="204"/>
      <c r="AT657" s="204"/>
      <c r="AX657" s="151"/>
      <c r="AY657" s="151"/>
      <c r="AZ657" s="151"/>
      <c r="BA657" s="151"/>
    </row>
    <row r="658" customFormat="false" ht="12.75" hidden="false" customHeight="false" outlineLevel="0" collapsed="false">
      <c r="D658" s="142"/>
      <c r="E658" s="142"/>
      <c r="AA658" s="146"/>
      <c r="AE658" s="180"/>
      <c r="AF658" s="180"/>
      <c r="AG658" s="155"/>
      <c r="AK658" s="155"/>
      <c r="AS658" s="204"/>
      <c r="AT658" s="204"/>
      <c r="AX658" s="151"/>
      <c r="AY658" s="151"/>
      <c r="AZ658" s="151"/>
      <c r="BA658" s="151"/>
    </row>
    <row r="659" customFormat="false" ht="12.75" hidden="false" customHeight="false" outlineLevel="0" collapsed="false">
      <c r="D659" s="142"/>
      <c r="E659" s="142"/>
      <c r="AA659" s="146"/>
      <c r="AE659" s="180"/>
      <c r="AF659" s="180"/>
      <c r="AG659" s="155"/>
      <c r="AK659" s="155"/>
      <c r="AS659" s="204"/>
      <c r="AT659" s="204"/>
      <c r="AX659" s="151"/>
      <c r="AY659" s="151"/>
      <c r="AZ659" s="151"/>
      <c r="BA659" s="151"/>
    </row>
    <row r="660" customFormat="false" ht="12.75" hidden="false" customHeight="false" outlineLevel="0" collapsed="false">
      <c r="D660" s="142"/>
      <c r="E660" s="142"/>
      <c r="AA660" s="146"/>
      <c r="AE660" s="180"/>
      <c r="AF660" s="180"/>
      <c r="AG660" s="155"/>
      <c r="AK660" s="155"/>
      <c r="AS660" s="204"/>
      <c r="AT660" s="204"/>
      <c r="AX660" s="151"/>
      <c r="AY660" s="151"/>
      <c r="AZ660" s="151"/>
      <c r="BA660" s="151"/>
    </row>
    <row r="661" customFormat="false" ht="12.75" hidden="false" customHeight="false" outlineLevel="0" collapsed="false">
      <c r="D661" s="142"/>
      <c r="E661" s="142"/>
      <c r="AA661" s="146"/>
      <c r="AE661" s="180"/>
      <c r="AF661" s="180"/>
      <c r="AG661" s="155"/>
      <c r="AK661" s="155"/>
      <c r="AS661" s="204"/>
      <c r="AT661" s="204"/>
      <c r="AX661" s="151"/>
      <c r="AY661" s="151"/>
      <c r="AZ661" s="151"/>
      <c r="BA661" s="151"/>
    </row>
    <row r="662" customFormat="false" ht="12.75" hidden="false" customHeight="false" outlineLevel="0" collapsed="false">
      <c r="D662" s="142"/>
      <c r="E662" s="142"/>
      <c r="AA662" s="146"/>
      <c r="AE662" s="180"/>
      <c r="AF662" s="180"/>
      <c r="AG662" s="155"/>
      <c r="AK662" s="155"/>
      <c r="AS662" s="204"/>
      <c r="AT662" s="204"/>
      <c r="AX662" s="151"/>
      <c r="AY662" s="151"/>
      <c r="AZ662" s="151"/>
      <c r="BA662" s="151"/>
    </row>
    <row r="663" customFormat="false" ht="12.75" hidden="false" customHeight="false" outlineLevel="0" collapsed="false">
      <c r="D663" s="142"/>
      <c r="E663" s="142"/>
      <c r="AA663" s="146"/>
      <c r="AE663" s="180"/>
      <c r="AF663" s="180"/>
      <c r="AG663" s="155"/>
      <c r="AK663" s="155"/>
      <c r="AS663" s="204"/>
      <c r="AT663" s="204"/>
      <c r="AX663" s="151"/>
      <c r="AY663" s="151"/>
      <c r="AZ663" s="151"/>
      <c r="BA663" s="151"/>
    </row>
    <row r="664" customFormat="false" ht="12.75" hidden="false" customHeight="false" outlineLevel="0" collapsed="false">
      <c r="D664" s="142"/>
      <c r="E664" s="142"/>
      <c r="AA664" s="146"/>
      <c r="AE664" s="180"/>
      <c r="AF664" s="180"/>
      <c r="AG664" s="155"/>
      <c r="AK664" s="155"/>
      <c r="AS664" s="204"/>
      <c r="AT664" s="204"/>
      <c r="AX664" s="151"/>
      <c r="AY664" s="151"/>
      <c r="AZ664" s="151"/>
      <c r="BA664" s="151"/>
    </row>
    <row r="665" customFormat="false" ht="12.75" hidden="false" customHeight="false" outlineLevel="0" collapsed="false">
      <c r="D665" s="142"/>
      <c r="E665" s="142"/>
      <c r="AA665" s="146"/>
      <c r="AE665" s="180"/>
      <c r="AF665" s="180"/>
      <c r="AG665" s="155"/>
      <c r="AK665" s="155"/>
      <c r="AS665" s="204"/>
      <c r="AT665" s="204"/>
      <c r="AX665" s="151"/>
      <c r="AY665" s="151"/>
      <c r="AZ665" s="151"/>
      <c r="BA665" s="151"/>
    </row>
    <row r="666" customFormat="false" ht="12.75" hidden="false" customHeight="false" outlineLevel="0" collapsed="false">
      <c r="D666" s="142"/>
      <c r="E666" s="142"/>
      <c r="AA666" s="146"/>
      <c r="AE666" s="180"/>
      <c r="AF666" s="180"/>
      <c r="AG666" s="155"/>
      <c r="AK666" s="155"/>
      <c r="AS666" s="204"/>
      <c r="AT666" s="204"/>
      <c r="AX666" s="151"/>
      <c r="AY666" s="151"/>
      <c r="AZ666" s="151"/>
      <c r="BA666" s="151"/>
    </row>
    <row r="667" customFormat="false" ht="12.75" hidden="false" customHeight="false" outlineLevel="0" collapsed="false">
      <c r="D667" s="142"/>
      <c r="E667" s="142"/>
      <c r="AA667" s="146"/>
      <c r="AE667" s="180"/>
      <c r="AF667" s="180"/>
      <c r="AG667" s="155"/>
      <c r="AK667" s="155"/>
      <c r="AS667" s="204"/>
      <c r="AT667" s="204"/>
      <c r="AX667" s="151"/>
      <c r="AY667" s="151"/>
      <c r="AZ667" s="151"/>
      <c r="BA667" s="151"/>
    </row>
    <row r="668" customFormat="false" ht="12.75" hidden="false" customHeight="false" outlineLevel="0" collapsed="false">
      <c r="D668" s="142"/>
      <c r="E668" s="142"/>
      <c r="AA668" s="146"/>
      <c r="AE668" s="180"/>
      <c r="AF668" s="180"/>
      <c r="AG668" s="155"/>
      <c r="AK668" s="155"/>
      <c r="AS668" s="204"/>
      <c r="AT668" s="204"/>
      <c r="AX668" s="151"/>
      <c r="AY668" s="151"/>
      <c r="AZ668" s="151"/>
      <c r="BA668" s="151"/>
    </row>
    <row r="669" customFormat="false" ht="12.75" hidden="false" customHeight="false" outlineLevel="0" collapsed="false">
      <c r="D669" s="142"/>
      <c r="E669" s="142"/>
      <c r="AA669" s="146"/>
      <c r="AE669" s="180"/>
      <c r="AF669" s="180"/>
      <c r="AG669" s="155"/>
      <c r="AK669" s="155"/>
      <c r="AS669" s="204"/>
      <c r="AT669" s="204"/>
      <c r="AX669" s="151"/>
      <c r="AY669" s="151"/>
      <c r="AZ669" s="151"/>
      <c r="BA669" s="151"/>
    </row>
    <row r="670" customFormat="false" ht="12.75" hidden="false" customHeight="false" outlineLevel="0" collapsed="false">
      <c r="D670" s="142"/>
      <c r="E670" s="142"/>
      <c r="AA670" s="146"/>
      <c r="AE670" s="180"/>
      <c r="AF670" s="180"/>
      <c r="AG670" s="155"/>
      <c r="AK670" s="155"/>
      <c r="AS670" s="204"/>
      <c r="AT670" s="204"/>
      <c r="AX670" s="151"/>
      <c r="AY670" s="151"/>
      <c r="AZ670" s="151"/>
      <c r="BA670" s="151"/>
    </row>
    <row r="671" customFormat="false" ht="12.75" hidden="false" customHeight="false" outlineLevel="0" collapsed="false">
      <c r="D671" s="142"/>
      <c r="E671" s="142"/>
      <c r="AA671" s="146"/>
      <c r="AE671" s="180"/>
      <c r="AF671" s="180"/>
      <c r="AG671" s="155"/>
      <c r="AK671" s="155"/>
      <c r="AS671" s="204"/>
      <c r="AT671" s="204"/>
      <c r="AX671" s="151"/>
      <c r="AY671" s="151"/>
      <c r="AZ671" s="151"/>
      <c r="BA671" s="151"/>
    </row>
    <row r="672" customFormat="false" ht="12.75" hidden="false" customHeight="false" outlineLevel="0" collapsed="false">
      <c r="D672" s="142"/>
      <c r="E672" s="142"/>
      <c r="AA672" s="146"/>
      <c r="AE672" s="180"/>
      <c r="AF672" s="180"/>
      <c r="AG672" s="155"/>
      <c r="AK672" s="155"/>
      <c r="AS672" s="204"/>
      <c r="AT672" s="204"/>
      <c r="AX672" s="151"/>
      <c r="AY672" s="151"/>
      <c r="AZ672" s="151"/>
      <c r="BA672" s="151"/>
    </row>
    <row r="673" customFormat="false" ht="12.75" hidden="false" customHeight="false" outlineLevel="0" collapsed="false">
      <c r="D673" s="142"/>
      <c r="E673" s="142"/>
      <c r="AA673" s="146"/>
      <c r="AE673" s="180"/>
      <c r="AF673" s="180"/>
      <c r="AG673" s="155"/>
      <c r="AK673" s="155"/>
      <c r="AS673" s="204"/>
      <c r="AT673" s="204"/>
      <c r="AX673" s="151"/>
      <c r="AY673" s="151"/>
      <c r="AZ673" s="151"/>
      <c r="BA673" s="151"/>
    </row>
    <row r="674" customFormat="false" ht="12.75" hidden="false" customHeight="false" outlineLevel="0" collapsed="false">
      <c r="D674" s="142"/>
      <c r="E674" s="142"/>
      <c r="AA674" s="146"/>
      <c r="AE674" s="180"/>
      <c r="AF674" s="180"/>
      <c r="AG674" s="155"/>
      <c r="AK674" s="155"/>
      <c r="AS674" s="204"/>
      <c r="AT674" s="204"/>
      <c r="AX674" s="151"/>
      <c r="AY674" s="151"/>
      <c r="AZ674" s="151"/>
      <c r="BA674" s="151"/>
    </row>
    <row r="675" customFormat="false" ht="12.75" hidden="false" customHeight="false" outlineLevel="0" collapsed="false">
      <c r="D675" s="142"/>
      <c r="E675" s="142"/>
      <c r="AA675" s="146"/>
      <c r="AE675" s="180"/>
      <c r="AF675" s="180"/>
      <c r="AG675" s="155"/>
      <c r="AK675" s="155"/>
      <c r="AS675" s="204"/>
      <c r="AT675" s="204"/>
      <c r="AX675" s="151"/>
      <c r="AY675" s="151"/>
      <c r="AZ675" s="151"/>
      <c r="BA675" s="151"/>
    </row>
    <row r="676" customFormat="false" ht="12.75" hidden="false" customHeight="false" outlineLevel="0" collapsed="false">
      <c r="D676" s="142"/>
      <c r="E676" s="142"/>
      <c r="AA676" s="146"/>
      <c r="AE676" s="180"/>
      <c r="AF676" s="180"/>
      <c r="AG676" s="155"/>
      <c r="AK676" s="155"/>
      <c r="AS676" s="204"/>
      <c r="AT676" s="204"/>
      <c r="AX676" s="151"/>
      <c r="AY676" s="151"/>
      <c r="AZ676" s="151"/>
      <c r="BA676" s="151"/>
    </row>
    <row r="677" customFormat="false" ht="12.75" hidden="false" customHeight="false" outlineLevel="0" collapsed="false">
      <c r="D677" s="142"/>
      <c r="E677" s="142"/>
      <c r="AA677" s="146"/>
      <c r="AE677" s="180"/>
      <c r="AF677" s="180"/>
      <c r="AG677" s="155"/>
      <c r="AK677" s="155"/>
      <c r="AS677" s="204"/>
      <c r="AT677" s="204"/>
      <c r="AX677" s="151"/>
      <c r="AY677" s="151"/>
      <c r="AZ677" s="151"/>
      <c r="BA677" s="151"/>
    </row>
    <row r="678" customFormat="false" ht="12.75" hidden="false" customHeight="false" outlineLevel="0" collapsed="false">
      <c r="D678" s="142"/>
      <c r="E678" s="142"/>
      <c r="AA678" s="146"/>
      <c r="AE678" s="180"/>
      <c r="AF678" s="180"/>
      <c r="AG678" s="155"/>
      <c r="AK678" s="155"/>
      <c r="AS678" s="204"/>
      <c r="AT678" s="204"/>
      <c r="AX678" s="151"/>
      <c r="AY678" s="151"/>
      <c r="AZ678" s="151"/>
      <c r="BA678" s="151"/>
    </row>
    <row r="679" customFormat="false" ht="12.75" hidden="false" customHeight="false" outlineLevel="0" collapsed="false">
      <c r="D679" s="142"/>
      <c r="E679" s="142"/>
      <c r="AA679" s="146"/>
      <c r="AE679" s="180"/>
      <c r="AF679" s="180"/>
      <c r="AG679" s="155"/>
      <c r="AK679" s="155"/>
      <c r="AS679" s="204"/>
      <c r="AT679" s="204"/>
      <c r="AX679" s="151"/>
      <c r="AY679" s="151"/>
      <c r="AZ679" s="151"/>
      <c r="BA679" s="151"/>
    </row>
    <row r="680" customFormat="false" ht="12.75" hidden="false" customHeight="false" outlineLevel="0" collapsed="false">
      <c r="D680" s="142"/>
      <c r="E680" s="142"/>
      <c r="AA680" s="146"/>
      <c r="AE680" s="180"/>
      <c r="AF680" s="180"/>
      <c r="AG680" s="155"/>
      <c r="AK680" s="155"/>
      <c r="AS680" s="204"/>
      <c r="AT680" s="204"/>
      <c r="AX680" s="151"/>
      <c r="AY680" s="151"/>
      <c r="AZ680" s="151"/>
      <c r="BA680" s="151"/>
    </row>
    <row r="681" customFormat="false" ht="12.75" hidden="false" customHeight="false" outlineLevel="0" collapsed="false">
      <c r="D681" s="142"/>
      <c r="E681" s="142"/>
      <c r="AA681" s="146"/>
      <c r="AE681" s="180"/>
      <c r="AF681" s="180"/>
      <c r="AG681" s="155"/>
      <c r="AK681" s="155"/>
      <c r="AS681" s="204"/>
      <c r="AT681" s="204"/>
      <c r="AX681" s="151"/>
      <c r="AY681" s="151"/>
      <c r="AZ681" s="151"/>
      <c r="BA681" s="151"/>
    </row>
    <row r="682" customFormat="false" ht="12.75" hidden="false" customHeight="false" outlineLevel="0" collapsed="false">
      <c r="D682" s="142"/>
      <c r="E682" s="142"/>
      <c r="AA682" s="146"/>
      <c r="AE682" s="180"/>
      <c r="AF682" s="180"/>
      <c r="AG682" s="155"/>
      <c r="AK682" s="155"/>
      <c r="AS682" s="204"/>
      <c r="AT682" s="204"/>
      <c r="AX682" s="151"/>
      <c r="AY682" s="151"/>
      <c r="AZ682" s="151"/>
      <c r="BA682" s="151"/>
    </row>
    <row r="683" customFormat="false" ht="12.75" hidden="false" customHeight="false" outlineLevel="0" collapsed="false">
      <c r="D683" s="142"/>
      <c r="E683" s="142"/>
      <c r="AA683" s="146"/>
      <c r="AE683" s="180"/>
      <c r="AF683" s="180"/>
      <c r="AG683" s="155"/>
      <c r="AK683" s="155"/>
      <c r="AS683" s="204"/>
      <c r="AT683" s="204"/>
      <c r="AX683" s="151"/>
      <c r="AY683" s="151"/>
      <c r="AZ683" s="151"/>
      <c r="BA683" s="151"/>
    </row>
    <row r="684" customFormat="false" ht="12.75" hidden="false" customHeight="false" outlineLevel="0" collapsed="false">
      <c r="D684" s="142"/>
      <c r="E684" s="142"/>
      <c r="AA684" s="146"/>
      <c r="AE684" s="180"/>
      <c r="AF684" s="180"/>
      <c r="AG684" s="155"/>
      <c r="AK684" s="155"/>
      <c r="AS684" s="204"/>
      <c r="AT684" s="204"/>
      <c r="AX684" s="151"/>
      <c r="AY684" s="151"/>
      <c r="AZ684" s="151"/>
      <c r="BA684" s="151"/>
    </row>
    <row r="685" customFormat="false" ht="12.75" hidden="false" customHeight="false" outlineLevel="0" collapsed="false">
      <c r="D685" s="142"/>
      <c r="E685" s="142"/>
      <c r="AA685" s="146"/>
      <c r="AE685" s="180"/>
      <c r="AF685" s="180"/>
      <c r="AG685" s="155"/>
      <c r="AK685" s="155"/>
      <c r="AS685" s="204"/>
      <c r="AT685" s="204"/>
      <c r="AX685" s="151"/>
      <c r="AY685" s="151"/>
      <c r="AZ685" s="151"/>
      <c r="BA685" s="151"/>
    </row>
    <row r="686" customFormat="false" ht="12.75" hidden="false" customHeight="false" outlineLevel="0" collapsed="false">
      <c r="D686" s="142"/>
      <c r="E686" s="142"/>
      <c r="AA686" s="146"/>
      <c r="AE686" s="180"/>
      <c r="AF686" s="180"/>
      <c r="AG686" s="155"/>
      <c r="AK686" s="155"/>
      <c r="AS686" s="204"/>
      <c r="AT686" s="204"/>
      <c r="AX686" s="151"/>
      <c r="AY686" s="151"/>
      <c r="AZ686" s="151"/>
      <c r="BA686" s="151"/>
    </row>
    <row r="687" customFormat="false" ht="12.75" hidden="false" customHeight="false" outlineLevel="0" collapsed="false">
      <c r="D687" s="142"/>
      <c r="E687" s="142"/>
      <c r="AA687" s="146"/>
      <c r="AE687" s="180"/>
      <c r="AF687" s="180"/>
      <c r="AG687" s="155"/>
      <c r="AK687" s="155"/>
      <c r="AS687" s="204"/>
      <c r="AT687" s="204"/>
      <c r="AX687" s="151"/>
      <c r="AY687" s="151"/>
      <c r="AZ687" s="151"/>
      <c r="BA687" s="151"/>
    </row>
    <row r="688" customFormat="false" ht="12.75" hidden="false" customHeight="false" outlineLevel="0" collapsed="false">
      <c r="D688" s="142"/>
      <c r="E688" s="142"/>
      <c r="AA688" s="146"/>
      <c r="AE688" s="180"/>
      <c r="AF688" s="180"/>
      <c r="AG688" s="155"/>
      <c r="AK688" s="155"/>
      <c r="AS688" s="204"/>
      <c r="AT688" s="204"/>
      <c r="AX688" s="151"/>
      <c r="AY688" s="151"/>
      <c r="AZ688" s="151"/>
      <c r="BA688" s="151"/>
    </row>
    <row r="689" customFormat="false" ht="12.75" hidden="false" customHeight="false" outlineLevel="0" collapsed="false">
      <c r="D689" s="142"/>
      <c r="E689" s="142"/>
      <c r="AA689" s="146"/>
      <c r="AE689" s="180"/>
      <c r="AF689" s="180"/>
      <c r="AG689" s="155"/>
      <c r="AK689" s="155"/>
      <c r="AS689" s="204"/>
      <c r="AT689" s="204"/>
      <c r="AX689" s="151"/>
      <c r="AY689" s="151"/>
      <c r="AZ689" s="151"/>
      <c r="BA689" s="151"/>
    </row>
    <row r="690" customFormat="false" ht="12.75" hidden="false" customHeight="false" outlineLevel="0" collapsed="false">
      <c r="D690" s="142"/>
      <c r="E690" s="142"/>
      <c r="AA690" s="146"/>
      <c r="AE690" s="180"/>
      <c r="AF690" s="180"/>
      <c r="AG690" s="155"/>
      <c r="AK690" s="155"/>
      <c r="AS690" s="204"/>
      <c r="AT690" s="204"/>
      <c r="AX690" s="151"/>
      <c r="AY690" s="151"/>
      <c r="AZ690" s="151"/>
      <c r="BA690" s="151"/>
    </row>
    <row r="691" customFormat="false" ht="12.75" hidden="false" customHeight="false" outlineLevel="0" collapsed="false">
      <c r="D691" s="142"/>
      <c r="E691" s="142"/>
      <c r="AA691" s="146"/>
      <c r="AE691" s="180"/>
      <c r="AF691" s="180"/>
      <c r="AG691" s="155"/>
      <c r="AK691" s="155"/>
      <c r="AS691" s="204"/>
      <c r="AT691" s="204"/>
      <c r="AX691" s="151"/>
      <c r="AY691" s="151"/>
      <c r="AZ691" s="151"/>
      <c r="BA691" s="151"/>
    </row>
    <row r="692" customFormat="false" ht="12.75" hidden="false" customHeight="false" outlineLevel="0" collapsed="false">
      <c r="D692" s="142"/>
      <c r="E692" s="142"/>
      <c r="AA692" s="146"/>
      <c r="AE692" s="180"/>
      <c r="AF692" s="180"/>
      <c r="AG692" s="155"/>
      <c r="AK692" s="155"/>
      <c r="AS692" s="204"/>
      <c r="AT692" s="204"/>
      <c r="AX692" s="151"/>
      <c r="AY692" s="151"/>
      <c r="AZ692" s="151"/>
      <c r="BA692" s="151"/>
    </row>
    <row r="693" customFormat="false" ht="12.75" hidden="false" customHeight="false" outlineLevel="0" collapsed="false">
      <c r="D693" s="142"/>
      <c r="E693" s="142"/>
      <c r="AA693" s="146"/>
      <c r="AE693" s="180"/>
      <c r="AF693" s="180"/>
      <c r="AG693" s="155"/>
      <c r="AK693" s="155"/>
      <c r="AS693" s="204"/>
      <c r="AT693" s="204"/>
      <c r="AX693" s="151"/>
      <c r="AY693" s="151"/>
      <c r="AZ693" s="151"/>
      <c r="BA693" s="151"/>
    </row>
    <row r="694" customFormat="false" ht="12.75" hidden="false" customHeight="false" outlineLevel="0" collapsed="false">
      <c r="D694" s="142"/>
      <c r="E694" s="142"/>
      <c r="AA694" s="146"/>
      <c r="AE694" s="180"/>
      <c r="AF694" s="180"/>
      <c r="AG694" s="155"/>
      <c r="AK694" s="155"/>
      <c r="AS694" s="204"/>
      <c r="AT694" s="204"/>
      <c r="AX694" s="151"/>
      <c r="AY694" s="151"/>
      <c r="AZ694" s="151"/>
      <c r="BA694" s="151"/>
    </row>
    <row r="695" customFormat="false" ht="12.75" hidden="false" customHeight="false" outlineLevel="0" collapsed="false">
      <c r="D695" s="142"/>
      <c r="E695" s="142"/>
      <c r="AA695" s="146"/>
      <c r="AE695" s="180"/>
      <c r="AF695" s="180"/>
      <c r="AG695" s="155"/>
      <c r="AK695" s="155"/>
      <c r="AS695" s="204"/>
      <c r="AT695" s="204"/>
      <c r="AX695" s="151"/>
      <c r="AY695" s="151"/>
      <c r="AZ695" s="151"/>
      <c r="BA695" s="151"/>
    </row>
    <row r="696" customFormat="false" ht="12.75" hidden="false" customHeight="false" outlineLevel="0" collapsed="false">
      <c r="D696" s="142"/>
      <c r="E696" s="142"/>
      <c r="AA696" s="146"/>
      <c r="AE696" s="180"/>
      <c r="AF696" s="180"/>
      <c r="AG696" s="155"/>
      <c r="AK696" s="155"/>
      <c r="AS696" s="204"/>
      <c r="AT696" s="204"/>
      <c r="AX696" s="151"/>
      <c r="AY696" s="151"/>
      <c r="AZ696" s="151"/>
      <c r="BA696" s="151"/>
    </row>
    <row r="697" customFormat="false" ht="12.75" hidden="false" customHeight="false" outlineLevel="0" collapsed="false">
      <c r="D697" s="142"/>
      <c r="E697" s="142"/>
      <c r="AA697" s="146"/>
      <c r="AE697" s="180"/>
      <c r="AF697" s="180"/>
      <c r="AG697" s="155"/>
      <c r="AK697" s="155"/>
      <c r="AS697" s="204"/>
      <c r="AT697" s="204"/>
      <c r="AX697" s="151"/>
      <c r="AY697" s="151"/>
      <c r="AZ697" s="151"/>
      <c r="BA697" s="151"/>
    </row>
    <row r="698" customFormat="false" ht="12.75" hidden="false" customHeight="false" outlineLevel="0" collapsed="false">
      <c r="D698" s="142"/>
      <c r="E698" s="142"/>
      <c r="AA698" s="146"/>
      <c r="AE698" s="180"/>
      <c r="AF698" s="180"/>
      <c r="AG698" s="155"/>
      <c r="AK698" s="155"/>
      <c r="AS698" s="204"/>
      <c r="AT698" s="204"/>
      <c r="AX698" s="151"/>
      <c r="AY698" s="151"/>
      <c r="AZ698" s="151"/>
      <c r="BA698" s="151"/>
    </row>
    <row r="699" customFormat="false" ht="12.75" hidden="false" customHeight="false" outlineLevel="0" collapsed="false">
      <c r="D699" s="142"/>
      <c r="E699" s="142"/>
      <c r="AA699" s="146"/>
      <c r="AE699" s="180"/>
      <c r="AF699" s="180"/>
      <c r="AG699" s="155"/>
      <c r="AK699" s="155"/>
      <c r="AS699" s="204"/>
      <c r="AT699" s="204"/>
      <c r="AX699" s="151"/>
      <c r="AY699" s="151"/>
      <c r="AZ699" s="151"/>
      <c r="BA699" s="151"/>
    </row>
    <row r="700" customFormat="false" ht="12.75" hidden="false" customHeight="false" outlineLevel="0" collapsed="false">
      <c r="D700" s="142"/>
      <c r="E700" s="142"/>
      <c r="AA700" s="146"/>
      <c r="AE700" s="180"/>
      <c r="AF700" s="180"/>
      <c r="AG700" s="155"/>
      <c r="AK700" s="155"/>
      <c r="AS700" s="204"/>
      <c r="AT700" s="204"/>
      <c r="AX700" s="151"/>
      <c r="AY700" s="151"/>
      <c r="AZ700" s="151"/>
      <c r="BA700" s="151"/>
    </row>
    <row r="701" customFormat="false" ht="12.75" hidden="false" customHeight="false" outlineLevel="0" collapsed="false">
      <c r="D701" s="142"/>
      <c r="E701" s="142"/>
      <c r="AA701" s="146"/>
      <c r="AE701" s="180"/>
      <c r="AF701" s="180"/>
      <c r="AG701" s="155"/>
      <c r="AK701" s="155"/>
      <c r="AS701" s="204"/>
      <c r="AT701" s="204"/>
      <c r="AX701" s="151"/>
      <c r="AY701" s="151"/>
      <c r="AZ701" s="151"/>
      <c r="BA701" s="151"/>
    </row>
    <row r="702" customFormat="false" ht="12.75" hidden="false" customHeight="false" outlineLevel="0" collapsed="false">
      <c r="D702" s="142"/>
      <c r="E702" s="142"/>
      <c r="AA702" s="146"/>
      <c r="AE702" s="180"/>
      <c r="AF702" s="180"/>
      <c r="AG702" s="155"/>
      <c r="AK702" s="155"/>
      <c r="AS702" s="204"/>
      <c r="AT702" s="204"/>
      <c r="AX702" s="151"/>
      <c r="AY702" s="151"/>
      <c r="AZ702" s="151"/>
      <c r="BA702" s="151"/>
    </row>
    <row r="703" customFormat="false" ht="12.75" hidden="false" customHeight="false" outlineLevel="0" collapsed="false">
      <c r="D703" s="142"/>
      <c r="E703" s="142"/>
      <c r="AA703" s="146"/>
      <c r="AE703" s="180"/>
      <c r="AF703" s="180"/>
      <c r="AG703" s="155"/>
      <c r="AK703" s="155"/>
      <c r="AS703" s="204"/>
      <c r="AT703" s="204"/>
      <c r="AX703" s="151"/>
      <c r="AY703" s="151"/>
      <c r="AZ703" s="151"/>
      <c r="BA703" s="151"/>
    </row>
    <row r="704" customFormat="false" ht="12.75" hidden="false" customHeight="false" outlineLevel="0" collapsed="false">
      <c r="D704" s="142"/>
      <c r="E704" s="142"/>
      <c r="AA704" s="146"/>
      <c r="AE704" s="180"/>
      <c r="AF704" s="180"/>
      <c r="AG704" s="155"/>
      <c r="AK704" s="155"/>
      <c r="AS704" s="204"/>
      <c r="AT704" s="204"/>
      <c r="AX704" s="151"/>
      <c r="AY704" s="151"/>
      <c r="AZ704" s="151"/>
      <c r="BA704" s="151"/>
    </row>
    <row r="705" customFormat="false" ht="12.75" hidden="false" customHeight="false" outlineLevel="0" collapsed="false">
      <c r="D705" s="142"/>
      <c r="E705" s="142"/>
      <c r="AA705" s="146"/>
      <c r="AE705" s="180"/>
      <c r="AF705" s="180"/>
      <c r="AG705" s="155"/>
      <c r="AK705" s="155"/>
      <c r="AS705" s="204"/>
      <c r="AT705" s="204"/>
      <c r="AX705" s="151"/>
      <c r="AY705" s="151"/>
      <c r="AZ705" s="151"/>
      <c r="BA705" s="151"/>
    </row>
    <row r="706" customFormat="false" ht="12.75" hidden="false" customHeight="false" outlineLevel="0" collapsed="false">
      <c r="D706" s="142"/>
      <c r="E706" s="142"/>
      <c r="AA706" s="146"/>
      <c r="AE706" s="180"/>
      <c r="AF706" s="180"/>
      <c r="AG706" s="155"/>
      <c r="AK706" s="155"/>
      <c r="AS706" s="204"/>
      <c r="AT706" s="204"/>
      <c r="AX706" s="151"/>
      <c r="AY706" s="151"/>
      <c r="AZ706" s="151"/>
      <c r="BA706" s="151"/>
    </row>
    <row r="707" customFormat="false" ht="12.75" hidden="false" customHeight="false" outlineLevel="0" collapsed="false">
      <c r="D707" s="142"/>
      <c r="E707" s="142"/>
      <c r="AA707" s="146"/>
      <c r="AE707" s="180"/>
      <c r="AF707" s="180"/>
      <c r="AG707" s="155"/>
      <c r="AK707" s="155"/>
      <c r="AS707" s="204"/>
      <c r="AT707" s="204"/>
      <c r="AX707" s="151"/>
      <c r="AY707" s="151"/>
      <c r="AZ707" s="151"/>
      <c r="BA707" s="151"/>
    </row>
    <row r="708" customFormat="false" ht="12.75" hidden="false" customHeight="false" outlineLevel="0" collapsed="false">
      <c r="D708" s="142"/>
      <c r="E708" s="142"/>
      <c r="AA708" s="146"/>
      <c r="AE708" s="180"/>
      <c r="AF708" s="180"/>
      <c r="AG708" s="155"/>
      <c r="AK708" s="155"/>
      <c r="AS708" s="204"/>
      <c r="AT708" s="204"/>
      <c r="AX708" s="151"/>
      <c r="AY708" s="151"/>
      <c r="AZ708" s="151"/>
      <c r="BA708" s="151"/>
    </row>
    <row r="709" customFormat="false" ht="12.75" hidden="false" customHeight="false" outlineLevel="0" collapsed="false">
      <c r="D709" s="142"/>
      <c r="E709" s="142"/>
      <c r="AA709" s="146"/>
      <c r="AE709" s="180"/>
      <c r="AF709" s="180"/>
      <c r="AG709" s="155"/>
      <c r="AK709" s="155"/>
      <c r="AS709" s="204"/>
      <c r="AT709" s="204"/>
      <c r="AX709" s="151"/>
      <c r="AY709" s="151"/>
      <c r="AZ709" s="151"/>
      <c r="BA709" s="151"/>
    </row>
    <row r="710" customFormat="false" ht="12.75" hidden="false" customHeight="false" outlineLevel="0" collapsed="false">
      <c r="D710" s="142"/>
      <c r="E710" s="142"/>
      <c r="AA710" s="146"/>
      <c r="AE710" s="180"/>
      <c r="AF710" s="180"/>
      <c r="AG710" s="155"/>
      <c r="AK710" s="155"/>
      <c r="AS710" s="204"/>
      <c r="AT710" s="204"/>
      <c r="AX710" s="151"/>
      <c r="AY710" s="151"/>
      <c r="AZ710" s="151"/>
      <c r="BA710" s="151"/>
    </row>
    <row r="711" customFormat="false" ht="12.75" hidden="false" customHeight="false" outlineLevel="0" collapsed="false">
      <c r="D711" s="142"/>
      <c r="E711" s="142"/>
      <c r="AA711" s="146"/>
      <c r="AE711" s="180"/>
      <c r="AF711" s="180"/>
      <c r="AG711" s="155"/>
      <c r="AK711" s="155"/>
      <c r="AS711" s="204"/>
      <c r="AT711" s="204"/>
      <c r="AX711" s="151"/>
      <c r="AY711" s="151"/>
      <c r="AZ711" s="151"/>
      <c r="BA711" s="151"/>
    </row>
    <row r="712" customFormat="false" ht="12.75" hidden="false" customHeight="false" outlineLevel="0" collapsed="false">
      <c r="D712" s="142"/>
      <c r="E712" s="142"/>
      <c r="AA712" s="146"/>
      <c r="AE712" s="180"/>
      <c r="AF712" s="180"/>
      <c r="AG712" s="155"/>
      <c r="AK712" s="155"/>
      <c r="AS712" s="204"/>
      <c r="AT712" s="204"/>
      <c r="AX712" s="151"/>
      <c r="AY712" s="151"/>
      <c r="AZ712" s="151"/>
      <c r="BA712" s="151"/>
    </row>
    <row r="713" customFormat="false" ht="12.75" hidden="false" customHeight="false" outlineLevel="0" collapsed="false">
      <c r="D713" s="142"/>
      <c r="E713" s="142"/>
      <c r="AA713" s="146"/>
      <c r="AE713" s="180"/>
      <c r="AF713" s="180"/>
      <c r="AG713" s="155"/>
      <c r="AK713" s="155"/>
      <c r="AS713" s="204"/>
      <c r="AT713" s="204"/>
      <c r="AX713" s="151"/>
      <c r="AY713" s="151"/>
      <c r="AZ713" s="151"/>
      <c r="BA713" s="151"/>
    </row>
    <row r="714" customFormat="false" ht="12.75" hidden="false" customHeight="false" outlineLevel="0" collapsed="false">
      <c r="D714" s="142"/>
      <c r="E714" s="142"/>
      <c r="AA714" s="146"/>
      <c r="AE714" s="180"/>
      <c r="AF714" s="180"/>
      <c r="AG714" s="155"/>
      <c r="AK714" s="155"/>
      <c r="AS714" s="204"/>
      <c r="AT714" s="204"/>
      <c r="AX714" s="151"/>
      <c r="AY714" s="151"/>
      <c r="AZ714" s="151"/>
      <c r="BA714" s="151"/>
    </row>
    <row r="715" customFormat="false" ht="12.75" hidden="false" customHeight="false" outlineLevel="0" collapsed="false">
      <c r="D715" s="142"/>
      <c r="E715" s="142"/>
      <c r="AA715" s="146"/>
      <c r="AE715" s="180"/>
      <c r="AF715" s="180"/>
      <c r="AG715" s="155"/>
      <c r="AK715" s="155"/>
      <c r="AS715" s="204"/>
      <c r="AT715" s="204"/>
      <c r="AX715" s="151"/>
      <c r="AY715" s="151"/>
      <c r="AZ715" s="151"/>
      <c r="BA715" s="151"/>
    </row>
    <row r="716" customFormat="false" ht="12.75" hidden="false" customHeight="false" outlineLevel="0" collapsed="false">
      <c r="D716" s="142"/>
      <c r="E716" s="142"/>
      <c r="AA716" s="146"/>
      <c r="AE716" s="180"/>
      <c r="AF716" s="180"/>
      <c r="AG716" s="155"/>
      <c r="AK716" s="155"/>
      <c r="AS716" s="204"/>
      <c r="AT716" s="204"/>
      <c r="AX716" s="151"/>
      <c r="AY716" s="151"/>
      <c r="AZ716" s="151"/>
      <c r="BA716" s="151"/>
    </row>
    <row r="717" customFormat="false" ht="12.75" hidden="false" customHeight="false" outlineLevel="0" collapsed="false">
      <c r="D717" s="142"/>
      <c r="E717" s="142"/>
      <c r="AA717" s="146"/>
      <c r="AE717" s="180"/>
      <c r="AF717" s="180"/>
      <c r="AG717" s="155"/>
      <c r="AK717" s="155"/>
      <c r="AS717" s="204"/>
      <c r="AT717" s="204"/>
      <c r="AX717" s="151"/>
      <c r="AY717" s="151"/>
      <c r="AZ717" s="151"/>
      <c r="BA717" s="151"/>
    </row>
    <row r="718" customFormat="false" ht="12.75" hidden="false" customHeight="false" outlineLevel="0" collapsed="false">
      <c r="D718" s="142"/>
      <c r="E718" s="142"/>
      <c r="AA718" s="146"/>
      <c r="AE718" s="180"/>
      <c r="AF718" s="180"/>
      <c r="AG718" s="155"/>
      <c r="AK718" s="155"/>
      <c r="AS718" s="204"/>
      <c r="AT718" s="204"/>
      <c r="AX718" s="151"/>
      <c r="AY718" s="151"/>
      <c r="AZ718" s="151"/>
      <c r="BA718" s="151"/>
    </row>
    <row r="719" customFormat="false" ht="12.75" hidden="false" customHeight="false" outlineLevel="0" collapsed="false">
      <c r="D719" s="142"/>
      <c r="E719" s="142"/>
      <c r="AA719" s="146"/>
      <c r="AE719" s="180"/>
      <c r="AF719" s="180"/>
      <c r="AG719" s="155"/>
      <c r="AK719" s="155"/>
      <c r="AS719" s="204"/>
      <c r="AT719" s="204"/>
      <c r="AX719" s="151"/>
      <c r="AY719" s="151"/>
      <c r="AZ719" s="151"/>
      <c r="BA719" s="151"/>
    </row>
    <row r="720" customFormat="false" ht="12.75" hidden="false" customHeight="false" outlineLevel="0" collapsed="false">
      <c r="D720" s="142"/>
      <c r="E720" s="142"/>
      <c r="AA720" s="146"/>
      <c r="AE720" s="180"/>
      <c r="AF720" s="180"/>
      <c r="AG720" s="155"/>
      <c r="AK720" s="155"/>
      <c r="AS720" s="204"/>
      <c r="AT720" s="204"/>
      <c r="AX720" s="151"/>
      <c r="AY720" s="151"/>
      <c r="AZ720" s="151"/>
      <c r="BA720" s="151"/>
    </row>
    <row r="721" customFormat="false" ht="12.75" hidden="false" customHeight="false" outlineLevel="0" collapsed="false">
      <c r="D721" s="142"/>
      <c r="E721" s="142"/>
      <c r="AA721" s="146"/>
      <c r="AE721" s="180"/>
      <c r="AF721" s="180"/>
      <c r="AG721" s="155"/>
      <c r="AK721" s="155"/>
      <c r="AS721" s="204"/>
      <c r="AT721" s="204"/>
      <c r="AX721" s="151"/>
      <c r="AY721" s="151"/>
      <c r="AZ721" s="151"/>
      <c r="BA721" s="151"/>
    </row>
    <row r="722" customFormat="false" ht="12.75" hidden="false" customHeight="false" outlineLevel="0" collapsed="false">
      <c r="D722" s="142"/>
      <c r="E722" s="142"/>
      <c r="AA722" s="146"/>
      <c r="AE722" s="180"/>
      <c r="AF722" s="180"/>
      <c r="AG722" s="155"/>
      <c r="AK722" s="155"/>
      <c r="AS722" s="204"/>
      <c r="AT722" s="204"/>
      <c r="AX722" s="151"/>
      <c r="AY722" s="151"/>
      <c r="AZ722" s="151"/>
      <c r="BA722" s="151"/>
    </row>
    <row r="723" customFormat="false" ht="12.75" hidden="false" customHeight="false" outlineLevel="0" collapsed="false">
      <c r="D723" s="142"/>
      <c r="E723" s="142"/>
      <c r="AA723" s="146"/>
      <c r="AE723" s="180"/>
      <c r="AF723" s="180"/>
      <c r="AG723" s="155"/>
      <c r="AK723" s="155"/>
      <c r="AS723" s="204"/>
      <c r="AT723" s="204"/>
      <c r="AX723" s="151"/>
      <c r="AY723" s="151"/>
      <c r="AZ723" s="151"/>
      <c r="BA723" s="151"/>
    </row>
    <row r="724" customFormat="false" ht="12.75" hidden="false" customHeight="false" outlineLevel="0" collapsed="false">
      <c r="D724" s="142"/>
      <c r="E724" s="142"/>
      <c r="AA724" s="146"/>
      <c r="AE724" s="180"/>
      <c r="AF724" s="180"/>
      <c r="AG724" s="155"/>
      <c r="AK724" s="155"/>
      <c r="AS724" s="204"/>
      <c r="AT724" s="204"/>
      <c r="AX724" s="151"/>
      <c r="AY724" s="151"/>
      <c r="AZ724" s="151"/>
      <c r="BA724" s="151"/>
    </row>
    <row r="725" customFormat="false" ht="12.75" hidden="false" customHeight="false" outlineLevel="0" collapsed="false">
      <c r="D725" s="142"/>
      <c r="E725" s="142"/>
      <c r="AA725" s="146"/>
      <c r="AE725" s="180"/>
      <c r="AF725" s="180"/>
      <c r="AG725" s="155"/>
      <c r="AK725" s="155"/>
      <c r="AS725" s="204"/>
      <c r="AT725" s="204"/>
      <c r="AX725" s="151"/>
      <c r="AY725" s="151"/>
      <c r="AZ725" s="151"/>
      <c r="BA725" s="151"/>
    </row>
    <row r="726" customFormat="false" ht="12.75" hidden="false" customHeight="false" outlineLevel="0" collapsed="false">
      <c r="D726" s="142"/>
      <c r="E726" s="142"/>
      <c r="AA726" s="146"/>
      <c r="AE726" s="180"/>
      <c r="AF726" s="180"/>
      <c r="AG726" s="155"/>
      <c r="AK726" s="155"/>
      <c r="AS726" s="204"/>
      <c r="AT726" s="204"/>
      <c r="AX726" s="151"/>
      <c r="AY726" s="151"/>
      <c r="AZ726" s="151"/>
      <c r="BA726" s="151"/>
    </row>
    <row r="727" customFormat="false" ht="12.75" hidden="false" customHeight="false" outlineLevel="0" collapsed="false">
      <c r="D727" s="142"/>
      <c r="E727" s="142"/>
      <c r="AA727" s="146"/>
      <c r="AE727" s="180"/>
      <c r="AF727" s="180"/>
      <c r="AG727" s="155"/>
      <c r="AK727" s="155"/>
      <c r="AS727" s="204"/>
      <c r="AT727" s="204"/>
      <c r="AX727" s="151"/>
      <c r="AY727" s="151"/>
      <c r="AZ727" s="151"/>
      <c r="BA727" s="151"/>
    </row>
    <row r="728" customFormat="false" ht="12.75" hidden="false" customHeight="false" outlineLevel="0" collapsed="false">
      <c r="D728" s="142"/>
      <c r="E728" s="142"/>
      <c r="AA728" s="146"/>
      <c r="AE728" s="180"/>
      <c r="AF728" s="180"/>
      <c r="AG728" s="155"/>
      <c r="AK728" s="155"/>
      <c r="AS728" s="204"/>
      <c r="AT728" s="204"/>
      <c r="AX728" s="151"/>
      <c r="AY728" s="151"/>
      <c r="AZ728" s="151"/>
      <c r="BA728" s="151"/>
    </row>
    <row r="729" customFormat="false" ht="12.75" hidden="false" customHeight="false" outlineLevel="0" collapsed="false">
      <c r="D729" s="142"/>
      <c r="E729" s="142"/>
      <c r="AA729" s="146"/>
      <c r="AE729" s="180"/>
      <c r="AF729" s="180"/>
      <c r="AG729" s="155"/>
      <c r="AK729" s="155"/>
      <c r="AS729" s="204"/>
      <c r="AT729" s="204"/>
      <c r="AX729" s="151"/>
      <c r="AY729" s="151"/>
      <c r="AZ729" s="151"/>
      <c r="BA729" s="151"/>
    </row>
    <row r="730" customFormat="false" ht="12.75" hidden="false" customHeight="false" outlineLevel="0" collapsed="false">
      <c r="D730" s="142"/>
      <c r="E730" s="142"/>
      <c r="AA730" s="146"/>
      <c r="AE730" s="180"/>
      <c r="AF730" s="180"/>
      <c r="AG730" s="155"/>
      <c r="AK730" s="155"/>
      <c r="AS730" s="204"/>
      <c r="AT730" s="204"/>
      <c r="AX730" s="151"/>
      <c r="AY730" s="151"/>
      <c r="AZ730" s="151"/>
      <c r="BA730" s="151"/>
    </row>
    <row r="731" customFormat="false" ht="12.75" hidden="false" customHeight="false" outlineLevel="0" collapsed="false">
      <c r="D731" s="142"/>
      <c r="E731" s="142"/>
      <c r="AA731" s="146"/>
      <c r="AE731" s="180"/>
      <c r="AF731" s="180"/>
      <c r="AG731" s="155"/>
      <c r="AK731" s="155"/>
      <c r="AS731" s="204"/>
      <c r="AT731" s="204"/>
      <c r="AX731" s="151"/>
      <c r="AY731" s="151"/>
      <c r="AZ731" s="151"/>
      <c r="BA731" s="151"/>
    </row>
    <row r="732" customFormat="false" ht="12.75" hidden="false" customHeight="false" outlineLevel="0" collapsed="false">
      <c r="D732" s="142"/>
      <c r="E732" s="142"/>
      <c r="AA732" s="146"/>
      <c r="AE732" s="180"/>
      <c r="AF732" s="180"/>
      <c r="AG732" s="155"/>
      <c r="AK732" s="155"/>
      <c r="AS732" s="204"/>
      <c r="AT732" s="204"/>
      <c r="AX732" s="151"/>
      <c r="AY732" s="151"/>
      <c r="AZ732" s="151"/>
      <c r="BA732" s="151"/>
    </row>
    <row r="733" customFormat="false" ht="12.75" hidden="false" customHeight="false" outlineLevel="0" collapsed="false">
      <c r="D733" s="142"/>
      <c r="E733" s="142"/>
      <c r="AA733" s="146"/>
      <c r="AE733" s="180"/>
      <c r="AF733" s="180"/>
      <c r="AG733" s="155"/>
      <c r="AK733" s="155"/>
      <c r="AS733" s="204"/>
      <c r="AT733" s="204"/>
      <c r="AX733" s="151"/>
      <c r="AY733" s="151"/>
      <c r="AZ733" s="151"/>
      <c r="BA733" s="151"/>
    </row>
    <row r="734" customFormat="false" ht="12.75" hidden="false" customHeight="false" outlineLevel="0" collapsed="false">
      <c r="D734" s="142"/>
      <c r="E734" s="142"/>
      <c r="AA734" s="146"/>
      <c r="AE734" s="180"/>
      <c r="AF734" s="180"/>
      <c r="AG734" s="155"/>
      <c r="AK734" s="155"/>
      <c r="AS734" s="204"/>
      <c r="AT734" s="204"/>
      <c r="AX734" s="151"/>
      <c r="AY734" s="151"/>
      <c r="AZ734" s="151"/>
      <c r="BA734" s="151"/>
    </row>
    <row r="735" customFormat="false" ht="12.75" hidden="false" customHeight="false" outlineLevel="0" collapsed="false">
      <c r="D735" s="142"/>
      <c r="E735" s="142"/>
      <c r="AA735" s="146"/>
      <c r="AE735" s="180"/>
      <c r="AF735" s="180"/>
      <c r="AG735" s="155"/>
      <c r="AK735" s="155"/>
      <c r="AS735" s="204"/>
      <c r="AT735" s="204"/>
      <c r="AX735" s="151"/>
      <c r="AY735" s="151"/>
      <c r="AZ735" s="151"/>
      <c r="BA735" s="151"/>
    </row>
    <row r="736" customFormat="false" ht="12.75" hidden="false" customHeight="false" outlineLevel="0" collapsed="false">
      <c r="D736" s="142"/>
      <c r="E736" s="142"/>
      <c r="AA736" s="146"/>
      <c r="AE736" s="180"/>
      <c r="AF736" s="180"/>
      <c r="AG736" s="155"/>
      <c r="AK736" s="155"/>
      <c r="AS736" s="204"/>
      <c r="AT736" s="204"/>
      <c r="AX736" s="151"/>
      <c r="AY736" s="151"/>
      <c r="AZ736" s="151"/>
      <c r="BA736" s="151"/>
    </row>
    <row r="737" customFormat="false" ht="12.75" hidden="false" customHeight="false" outlineLevel="0" collapsed="false">
      <c r="D737" s="142"/>
      <c r="E737" s="142"/>
      <c r="AA737" s="146"/>
      <c r="AE737" s="180"/>
      <c r="AF737" s="180"/>
      <c r="AG737" s="155"/>
      <c r="AK737" s="155"/>
      <c r="AS737" s="204"/>
      <c r="AT737" s="204"/>
      <c r="AX737" s="151"/>
      <c r="AY737" s="151"/>
      <c r="AZ737" s="151"/>
      <c r="BA737" s="151"/>
    </row>
    <row r="738" customFormat="false" ht="12.75" hidden="false" customHeight="false" outlineLevel="0" collapsed="false">
      <c r="D738" s="142"/>
      <c r="E738" s="142"/>
      <c r="AA738" s="146"/>
      <c r="AE738" s="180"/>
      <c r="AF738" s="180"/>
      <c r="AG738" s="155"/>
      <c r="AK738" s="155"/>
      <c r="AS738" s="204"/>
      <c r="AT738" s="204"/>
      <c r="AX738" s="151"/>
      <c r="AY738" s="151"/>
      <c r="AZ738" s="151"/>
      <c r="BA738" s="151"/>
    </row>
    <row r="739" customFormat="false" ht="12.75" hidden="false" customHeight="false" outlineLevel="0" collapsed="false">
      <c r="D739" s="142"/>
      <c r="E739" s="142"/>
      <c r="AA739" s="146"/>
      <c r="AE739" s="180"/>
      <c r="AF739" s="180"/>
      <c r="AG739" s="155"/>
      <c r="AK739" s="155"/>
      <c r="AS739" s="204"/>
      <c r="AT739" s="204"/>
      <c r="AX739" s="151"/>
      <c r="AY739" s="151"/>
      <c r="AZ739" s="151"/>
      <c r="BA739" s="151"/>
    </row>
    <row r="740" customFormat="false" ht="12.75" hidden="false" customHeight="false" outlineLevel="0" collapsed="false">
      <c r="D740" s="142"/>
      <c r="E740" s="142"/>
      <c r="AA740" s="146"/>
      <c r="AE740" s="180"/>
      <c r="AF740" s="180"/>
      <c r="AG740" s="155"/>
      <c r="AK740" s="155"/>
      <c r="AS740" s="204"/>
      <c r="AT740" s="204"/>
      <c r="AX740" s="151"/>
      <c r="AY740" s="151"/>
      <c r="AZ740" s="151"/>
      <c r="BA740" s="151"/>
    </row>
    <row r="741" customFormat="false" ht="12.75" hidden="false" customHeight="false" outlineLevel="0" collapsed="false">
      <c r="D741" s="142"/>
      <c r="E741" s="142"/>
      <c r="AA741" s="146"/>
      <c r="AE741" s="180"/>
      <c r="AF741" s="180"/>
      <c r="AG741" s="155"/>
      <c r="AK741" s="155"/>
      <c r="AS741" s="204"/>
      <c r="AT741" s="204"/>
      <c r="AX741" s="151"/>
      <c r="AY741" s="151"/>
      <c r="AZ741" s="151"/>
      <c r="BA741" s="151"/>
    </row>
    <row r="742" customFormat="false" ht="12.75" hidden="false" customHeight="false" outlineLevel="0" collapsed="false">
      <c r="D742" s="142"/>
      <c r="E742" s="142"/>
      <c r="AA742" s="146"/>
      <c r="AE742" s="180"/>
      <c r="AF742" s="180"/>
      <c r="AG742" s="155"/>
      <c r="AK742" s="155"/>
      <c r="AS742" s="204"/>
      <c r="AT742" s="204"/>
      <c r="AX742" s="151"/>
      <c r="AY742" s="151"/>
      <c r="AZ742" s="151"/>
      <c r="BA742" s="151"/>
    </row>
    <row r="743" customFormat="false" ht="12.75" hidden="false" customHeight="false" outlineLevel="0" collapsed="false">
      <c r="D743" s="142"/>
      <c r="E743" s="142"/>
      <c r="AA743" s="146"/>
      <c r="AE743" s="180"/>
      <c r="AF743" s="180"/>
      <c r="AG743" s="155"/>
      <c r="AK743" s="155"/>
      <c r="AS743" s="204"/>
      <c r="AT743" s="204"/>
      <c r="AX743" s="151"/>
      <c r="AY743" s="151"/>
      <c r="AZ743" s="151"/>
      <c r="BA743" s="151"/>
    </row>
    <row r="744" customFormat="false" ht="12.75" hidden="false" customHeight="false" outlineLevel="0" collapsed="false">
      <c r="D744" s="142"/>
      <c r="E744" s="142"/>
      <c r="AA744" s="146"/>
      <c r="AE744" s="180"/>
      <c r="AF744" s="180"/>
      <c r="AG744" s="155"/>
      <c r="AK744" s="155"/>
      <c r="AS744" s="204"/>
      <c r="AT744" s="204"/>
      <c r="AX744" s="151"/>
      <c r="AY744" s="151"/>
      <c r="AZ744" s="151"/>
      <c r="BA744" s="151"/>
    </row>
    <row r="745" customFormat="false" ht="12.75" hidden="false" customHeight="false" outlineLevel="0" collapsed="false">
      <c r="D745" s="142"/>
      <c r="E745" s="142"/>
      <c r="AA745" s="146"/>
      <c r="AE745" s="180"/>
      <c r="AF745" s="180"/>
      <c r="AG745" s="155"/>
      <c r="AK745" s="155"/>
      <c r="AS745" s="204"/>
      <c r="AT745" s="204"/>
      <c r="AX745" s="151"/>
      <c r="AY745" s="151"/>
      <c r="AZ745" s="151"/>
      <c r="BA745" s="151"/>
    </row>
    <row r="746" customFormat="false" ht="12.75" hidden="false" customHeight="false" outlineLevel="0" collapsed="false">
      <c r="D746" s="142"/>
      <c r="E746" s="142"/>
      <c r="AA746" s="146"/>
      <c r="AE746" s="180"/>
      <c r="AF746" s="180"/>
      <c r="AG746" s="155"/>
      <c r="AK746" s="155"/>
      <c r="AS746" s="204"/>
      <c r="AT746" s="204"/>
      <c r="AX746" s="151"/>
      <c r="AY746" s="151"/>
      <c r="AZ746" s="151"/>
      <c r="BA746" s="151"/>
    </row>
    <row r="747" customFormat="false" ht="12.75" hidden="false" customHeight="false" outlineLevel="0" collapsed="false">
      <c r="D747" s="142"/>
      <c r="E747" s="142"/>
      <c r="AA747" s="146"/>
      <c r="AE747" s="180"/>
      <c r="AF747" s="180"/>
      <c r="AG747" s="155"/>
      <c r="AK747" s="155"/>
      <c r="AS747" s="204"/>
      <c r="AT747" s="204"/>
      <c r="AX747" s="151"/>
      <c r="AY747" s="151"/>
      <c r="AZ747" s="151"/>
      <c r="BA747" s="151"/>
    </row>
    <row r="748" customFormat="false" ht="12.75" hidden="false" customHeight="false" outlineLevel="0" collapsed="false">
      <c r="D748" s="142"/>
      <c r="E748" s="142"/>
      <c r="AA748" s="146"/>
      <c r="AE748" s="180"/>
      <c r="AF748" s="180"/>
      <c r="AG748" s="155"/>
      <c r="AK748" s="155"/>
      <c r="AS748" s="204"/>
      <c r="AT748" s="204"/>
      <c r="AX748" s="151"/>
      <c r="AY748" s="151"/>
      <c r="AZ748" s="151"/>
      <c r="BA748" s="151"/>
    </row>
    <row r="749" customFormat="false" ht="12.75" hidden="false" customHeight="false" outlineLevel="0" collapsed="false">
      <c r="D749" s="142"/>
      <c r="E749" s="142"/>
      <c r="AA749" s="146"/>
      <c r="AE749" s="180"/>
      <c r="AF749" s="180"/>
      <c r="AG749" s="155"/>
      <c r="AK749" s="155"/>
      <c r="AS749" s="204"/>
      <c r="AT749" s="204"/>
      <c r="AX749" s="151"/>
      <c r="AY749" s="151"/>
      <c r="AZ749" s="151"/>
      <c r="BA749" s="151"/>
    </row>
    <row r="750" customFormat="false" ht="12.75" hidden="false" customHeight="false" outlineLevel="0" collapsed="false">
      <c r="D750" s="142"/>
      <c r="E750" s="142"/>
      <c r="AA750" s="146"/>
      <c r="AE750" s="180"/>
      <c r="AF750" s="180"/>
      <c r="AG750" s="155"/>
      <c r="AK750" s="155"/>
      <c r="AS750" s="204"/>
      <c r="AT750" s="204"/>
      <c r="AX750" s="151"/>
      <c r="AY750" s="151"/>
      <c r="AZ750" s="151"/>
      <c r="BA750" s="151"/>
    </row>
    <row r="751" customFormat="false" ht="12.75" hidden="false" customHeight="false" outlineLevel="0" collapsed="false">
      <c r="D751" s="142"/>
      <c r="E751" s="142"/>
      <c r="AA751" s="146"/>
      <c r="AE751" s="180"/>
      <c r="AF751" s="180"/>
      <c r="AG751" s="155"/>
      <c r="AK751" s="155"/>
      <c r="AS751" s="204"/>
      <c r="AT751" s="204"/>
      <c r="AX751" s="151"/>
      <c r="AY751" s="151"/>
      <c r="AZ751" s="151"/>
      <c r="BA751" s="151"/>
    </row>
    <row r="752" customFormat="false" ht="12.75" hidden="false" customHeight="false" outlineLevel="0" collapsed="false">
      <c r="D752" s="142"/>
      <c r="E752" s="142"/>
      <c r="AA752" s="146"/>
      <c r="AE752" s="180"/>
      <c r="AF752" s="180"/>
      <c r="AG752" s="155"/>
      <c r="AK752" s="155"/>
      <c r="AS752" s="204"/>
      <c r="AT752" s="204"/>
      <c r="AX752" s="151"/>
      <c r="AY752" s="151"/>
      <c r="AZ752" s="151"/>
      <c r="BA752" s="151"/>
    </row>
    <row r="753" customFormat="false" ht="12.75" hidden="false" customHeight="false" outlineLevel="0" collapsed="false">
      <c r="D753" s="142"/>
      <c r="E753" s="142"/>
      <c r="AA753" s="146"/>
      <c r="AE753" s="180"/>
      <c r="AF753" s="180"/>
      <c r="AG753" s="155"/>
      <c r="AK753" s="155"/>
      <c r="AS753" s="204"/>
      <c r="AT753" s="204"/>
      <c r="AX753" s="151"/>
      <c r="AY753" s="151"/>
      <c r="AZ753" s="151"/>
      <c r="BA753" s="151"/>
    </row>
    <row r="754" customFormat="false" ht="12.75" hidden="false" customHeight="false" outlineLevel="0" collapsed="false">
      <c r="D754" s="142"/>
      <c r="E754" s="142"/>
      <c r="AA754" s="146"/>
      <c r="AE754" s="180"/>
      <c r="AF754" s="180"/>
      <c r="AG754" s="155"/>
      <c r="AK754" s="155"/>
      <c r="AS754" s="204"/>
      <c r="AT754" s="204"/>
      <c r="AX754" s="151"/>
      <c r="AY754" s="151"/>
      <c r="AZ754" s="151"/>
      <c r="BA754" s="151"/>
    </row>
    <row r="755" customFormat="false" ht="12.75" hidden="false" customHeight="false" outlineLevel="0" collapsed="false">
      <c r="D755" s="142"/>
      <c r="E755" s="142"/>
      <c r="AA755" s="146"/>
      <c r="AE755" s="180"/>
      <c r="AF755" s="180"/>
      <c r="AG755" s="155"/>
      <c r="AK755" s="155"/>
      <c r="AS755" s="204"/>
      <c r="AT755" s="204"/>
      <c r="AX755" s="151"/>
      <c r="AY755" s="151"/>
      <c r="AZ755" s="151"/>
      <c r="BA755" s="151"/>
    </row>
    <row r="756" customFormat="false" ht="12.75" hidden="false" customHeight="false" outlineLevel="0" collapsed="false">
      <c r="D756" s="142"/>
      <c r="E756" s="142"/>
      <c r="AA756" s="146"/>
      <c r="AE756" s="180"/>
      <c r="AF756" s="180"/>
      <c r="AG756" s="155"/>
      <c r="AK756" s="155"/>
      <c r="AS756" s="204"/>
      <c r="AT756" s="204"/>
      <c r="AX756" s="151"/>
      <c r="AY756" s="151"/>
      <c r="AZ756" s="151"/>
      <c r="BA756" s="151"/>
    </row>
    <row r="757" customFormat="false" ht="12.75" hidden="false" customHeight="false" outlineLevel="0" collapsed="false">
      <c r="D757" s="142"/>
      <c r="E757" s="142"/>
      <c r="AA757" s="146"/>
      <c r="AE757" s="180"/>
      <c r="AF757" s="180"/>
      <c r="AG757" s="155"/>
      <c r="AK757" s="155"/>
      <c r="AS757" s="204"/>
      <c r="AT757" s="204"/>
      <c r="AX757" s="151"/>
      <c r="AY757" s="151"/>
      <c r="AZ757" s="151"/>
      <c r="BA757" s="151"/>
    </row>
    <row r="758" customFormat="false" ht="12.75" hidden="false" customHeight="false" outlineLevel="0" collapsed="false">
      <c r="D758" s="142"/>
      <c r="E758" s="142"/>
      <c r="AA758" s="146"/>
      <c r="AE758" s="180"/>
      <c r="AF758" s="180"/>
      <c r="AG758" s="155"/>
      <c r="AK758" s="155"/>
      <c r="AS758" s="204"/>
      <c r="AT758" s="204"/>
      <c r="AX758" s="151"/>
      <c r="AY758" s="151"/>
      <c r="AZ758" s="151"/>
      <c r="BA758" s="151"/>
    </row>
    <row r="759" customFormat="false" ht="12.75" hidden="false" customHeight="false" outlineLevel="0" collapsed="false">
      <c r="D759" s="142"/>
      <c r="E759" s="142"/>
      <c r="AA759" s="146"/>
      <c r="AE759" s="180"/>
      <c r="AF759" s="180"/>
      <c r="AG759" s="155"/>
      <c r="AK759" s="155"/>
      <c r="AS759" s="204"/>
      <c r="AT759" s="204"/>
      <c r="AX759" s="151"/>
      <c r="AY759" s="151"/>
      <c r="AZ759" s="151"/>
      <c r="BA759" s="151"/>
    </row>
    <row r="760" customFormat="false" ht="12.75" hidden="false" customHeight="false" outlineLevel="0" collapsed="false">
      <c r="D760" s="142"/>
      <c r="E760" s="142"/>
      <c r="AA760" s="146"/>
      <c r="AE760" s="180"/>
      <c r="AF760" s="180"/>
      <c r="AG760" s="155"/>
      <c r="AK760" s="155"/>
      <c r="AS760" s="204"/>
      <c r="AT760" s="204"/>
      <c r="AX760" s="151"/>
      <c r="AY760" s="151"/>
      <c r="AZ760" s="151"/>
      <c r="BA760" s="151"/>
    </row>
    <row r="761" customFormat="false" ht="12.75" hidden="false" customHeight="false" outlineLevel="0" collapsed="false">
      <c r="D761" s="142"/>
      <c r="E761" s="142"/>
      <c r="AA761" s="146"/>
      <c r="AE761" s="180"/>
      <c r="AF761" s="180"/>
      <c r="AG761" s="155"/>
      <c r="AK761" s="155"/>
      <c r="AS761" s="204"/>
      <c r="AT761" s="204"/>
      <c r="AX761" s="151"/>
      <c r="AY761" s="151"/>
      <c r="AZ761" s="151"/>
      <c r="BA761" s="151"/>
    </row>
    <row r="762" customFormat="false" ht="12.75" hidden="false" customHeight="false" outlineLevel="0" collapsed="false">
      <c r="D762" s="142"/>
      <c r="E762" s="142"/>
      <c r="AA762" s="146"/>
      <c r="AE762" s="180"/>
      <c r="AF762" s="180"/>
      <c r="AG762" s="155"/>
      <c r="AK762" s="155"/>
      <c r="AS762" s="204"/>
      <c r="AT762" s="204"/>
      <c r="AX762" s="151"/>
      <c r="AY762" s="151"/>
      <c r="AZ762" s="151"/>
      <c r="BA762" s="151"/>
    </row>
    <row r="763" customFormat="false" ht="12.75" hidden="false" customHeight="false" outlineLevel="0" collapsed="false">
      <c r="D763" s="142"/>
      <c r="E763" s="142"/>
      <c r="AA763" s="146"/>
      <c r="AE763" s="180"/>
      <c r="AF763" s="180"/>
      <c r="AG763" s="155"/>
      <c r="AK763" s="155"/>
      <c r="AS763" s="204"/>
      <c r="AT763" s="204"/>
      <c r="AX763" s="151"/>
      <c r="AY763" s="151"/>
      <c r="AZ763" s="151"/>
      <c r="BA763" s="151"/>
    </row>
    <row r="764" customFormat="false" ht="12.75" hidden="false" customHeight="false" outlineLevel="0" collapsed="false">
      <c r="D764" s="142"/>
      <c r="E764" s="142"/>
      <c r="AA764" s="146"/>
      <c r="AE764" s="180"/>
      <c r="AF764" s="180"/>
      <c r="AG764" s="155"/>
      <c r="AK764" s="155"/>
      <c r="AS764" s="204"/>
      <c r="AT764" s="204"/>
      <c r="AX764" s="151"/>
      <c r="AY764" s="151"/>
      <c r="AZ764" s="151"/>
      <c r="BA764" s="151"/>
    </row>
    <row r="765" customFormat="false" ht="12.75" hidden="false" customHeight="false" outlineLevel="0" collapsed="false">
      <c r="D765" s="142"/>
      <c r="E765" s="142"/>
      <c r="AA765" s="146"/>
      <c r="AE765" s="180"/>
      <c r="AF765" s="180"/>
      <c r="AG765" s="155"/>
      <c r="AK765" s="155"/>
      <c r="AS765" s="204"/>
      <c r="AT765" s="204"/>
      <c r="AX765" s="151"/>
      <c r="AY765" s="151"/>
      <c r="AZ765" s="151"/>
      <c r="BA765" s="151"/>
    </row>
    <row r="766" customFormat="false" ht="12.75" hidden="false" customHeight="false" outlineLevel="0" collapsed="false">
      <c r="D766" s="142"/>
      <c r="E766" s="142"/>
      <c r="AA766" s="146"/>
      <c r="AE766" s="180"/>
      <c r="AF766" s="180"/>
      <c r="AG766" s="155"/>
      <c r="AK766" s="155"/>
      <c r="AS766" s="204"/>
      <c r="AT766" s="204"/>
      <c r="AX766" s="151"/>
      <c r="AY766" s="151"/>
      <c r="AZ766" s="151"/>
      <c r="BA766" s="151"/>
    </row>
    <row r="767" customFormat="false" ht="12.75" hidden="false" customHeight="false" outlineLevel="0" collapsed="false">
      <c r="D767" s="142"/>
      <c r="E767" s="142"/>
      <c r="AA767" s="146"/>
      <c r="AE767" s="180"/>
      <c r="AF767" s="180"/>
      <c r="AG767" s="155"/>
      <c r="AK767" s="155"/>
      <c r="AS767" s="204"/>
      <c r="AT767" s="204"/>
      <c r="AX767" s="151"/>
      <c r="AY767" s="151"/>
      <c r="AZ767" s="151"/>
      <c r="BA767" s="151"/>
    </row>
    <row r="768" customFormat="false" ht="12.75" hidden="false" customHeight="false" outlineLevel="0" collapsed="false">
      <c r="D768" s="142"/>
      <c r="E768" s="142"/>
      <c r="AA768" s="146"/>
      <c r="AE768" s="180"/>
      <c r="AF768" s="180"/>
      <c r="AG768" s="155"/>
      <c r="AK768" s="155"/>
      <c r="AS768" s="204"/>
      <c r="AT768" s="204"/>
      <c r="AX768" s="151"/>
      <c r="AY768" s="151"/>
      <c r="AZ768" s="151"/>
      <c r="BA768" s="151"/>
    </row>
    <row r="769" customFormat="false" ht="12.75" hidden="false" customHeight="false" outlineLevel="0" collapsed="false">
      <c r="D769" s="142"/>
      <c r="E769" s="142"/>
      <c r="AA769" s="146"/>
      <c r="AE769" s="180"/>
      <c r="AF769" s="180"/>
      <c r="AG769" s="155"/>
      <c r="AK769" s="155"/>
      <c r="AS769" s="204"/>
      <c r="AT769" s="204"/>
      <c r="AX769" s="151"/>
      <c r="AY769" s="151"/>
      <c r="AZ769" s="151"/>
      <c r="BA769" s="151"/>
    </row>
    <row r="770" customFormat="false" ht="12.75" hidden="false" customHeight="false" outlineLevel="0" collapsed="false">
      <c r="D770" s="142"/>
      <c r="E770" s="142"/>
      <c r="AA770" s="146"/>
      <c r="AE770" s="180"/>
      <c r="AF770" s="180"/>
      <c r="AG770" s="155"/>
      <c r="AK770" s="155"/>
      <c r="AS770" s="204"/>
      <c r="AT770" s="204"/>
      <c r="AX770" s="151"/>
      <c r="AY770" s="151"/>
      <c r="AZ770" s="151"/>
      <c r="BA770" s="151"/>
    </row>
    <row r="771" customFormat="false" ht="12.75" hidden="false" customHeight="false" outlineLevel="0" collapsed="false">
      <c r="D771" s="142"/>
      <c r="E771" s="142"/>
      <c r="AA771" s="146"/>
      <c r="AE771" s="180"/>
      <c r="AF771" s="180"/>
      <c r="AG771" s="155"/>
      <c r="AK771" s="155"/>
      <c r="AS771" s="204"/>
      <c r="AT771" s="204"/>
      <c r="AX771" s="151"/>
      <c r="AY771" s="151"/>
      <c r="AZ771" s="151"/>
      <c r="BA771" s="151"/>
    </row>
    <row r="772" customFormat="false" ht="12.75" hidden="false" customHeight="false" outlineLevel="0" collapsed="false">
      <c r="D772" s="142"/>
      <c r="E772" s="142"/>
      <c r="AA772" s="146"/>
      <c r="AE772" s="180"/>
      <c r="AF772" s="180"/>
      <c r="AG772" s="155"/>
      <c r="AK772" s="155"/>
      <c r="AS772" s="204"/>
      <c r="AT772" s="204"/>
      <c r="AX772" s="151"/>
      <c r="AY772" s="151"/>
      <c r="AZ772" s="151"/>
      <c r="BA772" s="151"/>
    </row>
    <row r="773" customFormat="false" ht="12.75" hidden="false" customHeight="false" outlineLevel="0" collapsed="false">
      <c r="D773" s="142"/>
      <c r="E773" s="142"/>
      <c r="AA773" s="146"/>
      <c r="AG773" s="155"/>
      <c r="AK773" s="155"/>
      <c r="AS773" s="204"/>
      <c r="AT773" s="204"/>
      <c r="AX773" s="151"/>
      <c r="AY773" s="151"/>
      <c r="AZ773" s="151"/>
      <c r="BA773" s="151"/>
    </row>
    <row r="774" customFormat="false" ht="12.75" hidden="false" customHeight="false" outlineLevel="0" collapsed="false">
      <c r="D774" s="142"/>
      <c r="E774" s="142"/>
      <c r="AA774" s="146"/>
      <c r="AG774" s="155"/>
      <c r="AK774" s="155"/>
      <c r="AS774" s="204"/>
      <c r="AT774" s="204"/>
      <c r="AX774" s="151"/>
      <c r="AY774" s="151"/>
      <c r="AZ774" s="151"/>
      <c r="BA774" s="151"/>
    </row>
    <row r="775" customFormat="false" ht="12.75" hidden="false" customHeight="false" outlineLevel="0" collapsed="false">
      <c r="D775" s="142"/>
      <c r="E775" s="142"/>
      <c r="AA775" s="146"/>
      <c r="AG775" s="155"/>
      <c r="AK775" s="155"/>
      <c r="AS775" s="204"/>
      <c r="AT775" s="204"/>
      <c r="AX775" s="151"/>
      <c r="AY775" s="151"/>
      <c r="AZ775" s="151"/>
      <c r="BA775" s="151"/>
    </row>
    <row r="776" customFormat="false" ht="12.75" hidden="false" customHeight="false" outlineLevel="0" collapsed="false">
      <c r="D776" s="142"/>
      <c r="E776" s="142"/>
      <c r="AA776" s="146"/>
      <c r="AG776" s="155"/>
      <c r="AK776" s="155"/>
      <c r="AS776" s="204"/>
      <c r="AT776" s="204"/>
      <c r="AX776" s="151"/>
      <c r="AY776" s="151"/>
      <c r="AZ776" s="151"/>
      <c r="BA776" s="151"/>
    </row>
    <row r="777" customFormat="false" ht="12.75" hidden="false" customHeight="false" outlineLevel="0" collapsed="false">
      <c r="D777" s="142"/>
      <c r="E777" s="142"/>
      <c r="AA777" s="146"/>
      <c r="AG777" s="155"/>
      <c r="AK777" s="155"/>
      <c r="AS777" s="204"/>
      <c r="AT777" s="204"/>
      <c r="AX777" s="151"/>
      <c r="AY777" s="151"/>
      <c r="AZ777" s="151"/>
      <c r="BA777" s="151"/>
    </row>
    <row r="778" customFormat="false" ht="12.75" hidden="false" customHeight="false" outlineLevel="0" collapsed="false">
      <c r="D778" s="142"/>
      <c r="E778" s="142"/>
      <c r="AA778" s="146"/>
      <c r="AG778" s="155"/>
      <c r="AK778" s="155"/>
      <c r="AS778" s="204"/>
      <c r="AT778" s="204"/>
      <c r="AX778" s="151"/>
      <c r="AY778" s="151"/>
      <c r="AZ778" s="151"/>
      <c r="BA778" s="151"/>
    </row>
    <row r="779" customFormat="false" ht="12.75" hidden="false" customHeight="false" outlineLevel="0" collapsed="false">
      <c r="D779" s="142"/>
      <c r="E779" s="142"/>
      <c r="AA779" s="146"/>
      <c r="AG779" s="155"/>
      <c r="AK779" s="155"/>
      <c r="AS779" s="204"/>
      <c r="AT779" s="204"/>
      <c r="AX779" s="151"/>
      <c r="AY779" s="151"/>
      <c r="AZ779" s="151"/>
      <c r="BA779" s="151"/>
    </row>
    <row r="780" customFormat="false" ht="12.75" hidden="false" customHeight="false" outlineLevel="0" collapsed="false">
      <c r="D780" s="142"/>
      <c r="E780" s="142"/>
      <c r="AA780" s="146"/>
      <c r="AG780" s="155"/>
      <c r="AK780" s="155"/>
      <c r="AS780" s="204"/>
      <c r="AT780" s="204"/>
      <c r="AX780" s="151"/>
      <c r="AY780" s="151"/>
      <c r="AZ780" s="151"/>
      <c r="BA780" s="151"/>
    </row>
    <row r="781" customFormat="false" ht="12.75" hidden="false" customHeight="false" outlineLevel="0" collapsed="false">
      <c r="D781" s="142"/>
      <c r="E781" s="142"/>
      <c r="AA781" s="146"/>
      <c r="AG781" s="155"/>
      <c r="AK781" s="155"/>
      <c r="AS781" s="204"/>
      <c r="AT781" s="204"/>
      <c r="AX781" s="151"/>
      <c r="AY781" s="151"/>
      <c r="AZ781" s="151"/>
      <c r="BA781" s="151"/>
    </row>
    <row r="782" customFormat="false" ht="12.75" hidden="false" customHeight="false" outlineLevel="0" collapsed="false">
      <c r="D782" s="142"/>
      <c r="E782" s="142"/>
      <c r="AA782" s="146"/>
      <c r="AG782" s="155"/>
      <c r="AK782" s="155"/>
      <c r="AS782" s="204"/>
      <c r="AT782" s="204"/>
      <c r="AX782" s="151"/>
      <c r="AY782" s="151"/>
      <c r="AZ782" s="151"/>
      <c r="BA782" s="151"/>
    </row>
    <row r="783" customFormat="false" ht="12.75" hidden="false" customHeight="false" outlineLevel="0" collapsed="false">
      <c r="D783" s="142"/>
      <c r="E783" s="142"/>
      <c r="AA783" s="146"/>
      <c r="AG783" s="155"/>
      <c r="AK783" s="155"/>
      <c r="AS783" s="204"/>
      <c r="AT783" s="204"/>
      <c r="AX783" s="151"/>
      <c r="AY783" s="151"/>
      <c r="AZ783" s="151"/>
      <c r="BA783" s="151"/>
    </row>
    <row r="784" customFormat="false" ht="12.75" hidden="false" customHeight="false" outlineLevel="0" collapsed="false">
      <c r="D784" s="142"/>
      <c r="E784" s="142"/>
      <c r="AA784" s="146"/>
      <c r="AG784" s="155"/>
      <c r="AK784" s="155"/>
      <c r="AS784" s="204"/>
      <c r="AT784" s="204"/>
      <c r="AX784" s="151"/>
      <c r="AY784" s="151"/>
      <c r="AZ784" s="151"/>
      <c r="BA784" s="151"/>
    </row>
    <row r="785" customFormat="false" ht="12.75" hidden="false" customHeight="false" outlineLevel="0" collapsed="false">
      <c r="D785" s="142"/>
      <c r="E785" s="142"/>
      <c r="AA785" s="146"/>
      <c r="AG785" s="155"/>
      <c r="AK785" s="155"/>
      <c r="AS785" s="204"/>
      <c r="AT785" s="204"/>
      <c r="AX785" s="151"/>
      <c r="AY785" s="151"/>
      <c r="AZ785" s="151"/>
      <c r="BA785" s="151"/>
    </row>
    <row r="786" customFormat="false" ht="12.75" hidden="false" customHeight="false" outlineLevel="0" collapsed="false">
      <c r="D786" s="142"/>
      <c r="E786" s="142"/>
      <c r="AA786" s="146"/>
      <c r="AG786" s="155"/>
      <c r="AK786" s="155"/>
      <c r="AS786" s="204"/>
      <c r="AT786" s="204"/>
      <c r="AX786" s="151"/>
      <c r="AY786" s="151"/>
      <c r="AZ786" s="151"/>
      <c r="BA786" s="151"/>
    </row>
    <row r="787" customFormat="false" ht="12.75" hidden="false" customHeight="false" outlineLevel="0" collapsed="false">
      <c r="D787" s="142"/>
      <c r="E787" s="142"/>
      <c r="AA787" s="146"/>
      <c r="AG787" s="155"/>
      <c r="AK787" s="155"/>
      <c r="AS787" s="204"/>
      <c r="AT787" s="204"/>
      <c r="AX787" s="151"/>
      <c r="AY787" s="151"/>
      <c r="AZ787" s="151"/>
      <c r="BA787" s="151"/>
    </row>
    <row r="788" customFormat="false" ht="12.75" hidden="false" customHeight="false" outlineLevel="0" collapsed="false">
      <c r="D788" s="142"/>
      <c r="E788" s="142"/>
      <c r="AA788" s="146"/>
      <c r="AG788" s="155"/>
      <c r="AK788" s="155"/>
      <c r="AS788" s="204"/>
      <c r="AT788" s="204"/>
      <c r="AX788" s="151"/>
      <c r="AY788" s="151"/>
      <c r="AZ788" s="151"/>
      <c r="BA788" s="151"/>
    </row>
    <row r="789" customFormat="false" ht="12.75" hidden="false" customHeight="false" outlineLevel="0" collapsed="false">
      <c r="D789" s="142"/>
      <c r="E789" s="142"/>
      <c r="AA789" s="146"/>
      <c r="AG789" s="155"/>
      <c r="AK789" s="155"/>
      <c r="AS789" s="204"/>
      <c r="AT789" s="204"/>
      <c r="AX789" s="151"/>
      <c r="AY789" s="151"/>
      <c r="AZ789" s="151"/>
      <c r="BA789" s="151"/>
    </row>
    <row r="790" customFormat="false" ht="12.75" hidden="false" customHeight="false" outlineLevel="0" collapsed="false">
      <c r="D790" s="142"/>
      <c r="E790" s="142"/>
      <c r="AA790" s="146"/>
      <c r="AG790" s="155"/>
      <c r="AK790" s="155"/>
      <c r="AS790" s="204"/>
      <c r="AT790" s="204"/>
      <c r="AX790" s="151"/>
      <c r="AY790" s="151"/>
      <c r="AZ790" s="151"/>
      <c r="BA790" s="151"/>
    </row>
    <row r="791" customFormat="false" ht="12.75" hidden="false" customHeight="false" outlineLevel="0" collapsed="false">
      <c r="D791" s="142"/>
      <c r="E791" s="142"/>
      <c r="AA791" s="146"/>
      <c r="AG791" s="155"/>
      <c r="AK791" s="155"/>
      <c r="AS791" s="204"/>
      <c r="AT791" s="204"/>
      <c r="AX791" s="151"/>
      <c r="AY791" s="151"/>
      <c r="AZ791" s="151"/>
      <c r="BA791" s="151"/>
    </row>
    <row r="792" customFormat="false" ht="12.75" hidden="false" customHeight="false" outlineLevel="0" collapsed="false">
      <c r="D792" s="142"/>
      <c r="E792" s="142"/>
      <c r="AA792" s="146"/>
      <c r="AG792" s="155"/>
      <c r="AK792" s="155"/>
      <c r="AS792" s="204"/>
      <c r="AT792" s="204"/>
      <c r="AX792" s="151"/>
      <c r="AY792" s="151"/>
      <c r="AZ792" s="151"/>
      <c r="BA792" s="151"/>
    </row>
    <row r="793" customFormat="false" ht="12.75" hidden="false" customHeight="false" outlineLevel="0" collapsed="false">
      <c r="D793" s="142"/>
      <c r="E793" s="142"/>
      <c r="AA793" s="146"/>
      <c r="AG793" s="155"/>
      <c r="AK793" s="155"/>
      <c r="AS793" s="204"/>
      <c r="AT793" s="204"/>
      <c r="AX793" s="151"/>
      <c r="AY793" s="151"/>
      <c r="AZ793" s="151"/>
      <c r="BA793" s="151"/>
    </row>
    <row r="794" customFormat="false" ht="12.75" hidden="false" customHeight="false" outlineLevel="0" collapsed="false">
      <c r="D794" s="142"/>
      <c r="E794" s="142"/>
      <c r="AA794" s="146"/>
      <c r="AG794" s="155"/>
      <c r="AK794" s="155"/>
      <c r="AS794" s="204"/>
      <c r="AT794" s="204"/>
      <c r="AX794" s="151"/>
      <c r="AY794" s="151"/>
      <c r="AZ794" s="151"/>
      <c r="BA794" s="151"/>
    </row>
    <row r="795" customFormat="false" ht="12.75" hidden="false" customHeight="false" outlineLevel="0" collapsed="false">
      <c r="D795" s="142"/>
      <c r="E795" s="142"/>
      <c r="AA795" s="146"/>
      <c r="AG795" s="155"/>
      <c r="AK795" s="155"/>
      <c r="AS795" s="204"/>
      <c r="AT795" s="204"/>
      <c r="AX795" s="151"/>
      <c r="AY795" s="151"/>
      <c r="AZ795" s="151"/>
      <c r="BA795" s="151"/>
    </row>
    <row r="796" customFormat="false" ht="12.75" hidden="false" customHeight="false" outlineLevel="0" collapsed="false">
      <c r="D796" s="142"/>
      <c r="E796" s="142"/>
      <c r="AA796" s="146"/>
      <c r="AG796" s="155"/>
      <c r="AK796" s="155"/>
      <c r="AS796" s="204"/>
      <c r="AT796" s="204"/>
      <c r="AX796" s="151"/>
      <c r="AY796" s="151"/>
      <c r="AZ796" s="151"/>
      <c r="BA796" s="151"/>
    </row>
    <row r="797" customFormat="false" ht="12.75" hidden="false" customHeight="false" outlineLevel="0" collapsed="false">
      <c r="D797" s="142"/>
      <c r="E797" s="142"/>
      <c r="AA797" s="146"/>
      <c r="AG797" s="155"/>
      <c r="AK797" s="155"/>
      <c r="AS797" s="204"/>
      <c r="AT797" s="204"/>
      <c r="AX797" s="151"/>
      <c r="AY797" s="151"/>
      <c r="AZ797" s="151"/>
      <c r="BA797" s="151"/>
    </row>
    <row r="798" customFormat="false" ht="12.75" hidden="false" customHeight="false" outlineLevel="0" collapsed="false">
      <c r="D798" s="142"/>
      <c r="E798" s="142"/>
      <c r="AA798" s="146"/>
      <c r="AG798" s="155"/>
      <c r="AK798" s="155"/>
      <c r="AS798" s="204"/>
      <c r="AT798" s="204"/>
      <c r="AX798" s="151"/>
      <c r="AY798" s="151"/>
      <c r="AZ798" s="151"/>
      <c r="BA798" s="151"/>
    </row>
    <row r="799" customFormat="false" ht="12.75" hidden="false" customHeight="false" outlineLevel="0" collapsed="false">
      <c r="D799" s="142"/>
      <c r="E799" s="142"/>
      <c r="AA799" s="146"/>
      <c r="AG799" s="155"/>
      <c r="AK799" s="155"/>
      <c r="AS799" s="204"/>
      <c r="AT799" s="204"/>
      <c r="AX799" s="151"/>
      <c r="AY799" s="151"/>
      <c r="AZ799" s="151"/>
      <c r="BA799" s="151"/>
    </row>
    <row r="800" customFormat="false" ht="12.75" hidden="false" customHeight="false" outlineLevel="0" collapsed="false">
      <c r="D800" s="142"/>
      <c r="E800" s="142"/>
      <c r="AA800" s="146"/>
      <c r="AG800" s="155"/>
      <c r="AK800" s="155"/>
      <c r="AS800" s="204"/>
      <c r="AT800" s="204"/>
      <c r="AX800" s="151"/>
      <c r="AY800" s="151"/>
      <c r="AZ800" s="151"/>
      <c r="BA800" s="151"/>
    </row>
    <row r="801" customFormat="false" ht="12.75" hidden="false" customHeight="false" outlineLevel="0" collapsed="false">
      <c r="D801" s="142"/>
      <c r="E801" s="142"/>
      <c r="AA801" s="146"/>
      <c r="AG801" s="155"/>
      <c r="AK801" s="155"/>
      <c r="AS801" s="204"/>
      <c r="AT801" s="204"/>
      <c r="AX801" s="151"/>
      <c r="AY801" s="151"/>
      <c r="AZ801" s="151"/>
      <c r="BA801" s="151"/>
    </row>
    <row r="802" customFormat="false" ht="12.75" hidden="false" customHeight="false" outlineLevel="0" collapsed="false">
      <c r="D802" s="142"/>
      <c r="E802" s="142"/>
      <c r="AA802" s="146"/>
      <c r="AG802" s="155"/>
      <c r="AK802" s="155"/>
      <c r="AS802" s="204"/>
      <c r="AT802" s="204"/>
      <c r="AX802" s="151"/>
      <c r="AY802" s="151"/>
      <c r="AZ802" s="151"/>
      <c r="BA802" s="151"/>
    </row>
    <row r="803" customFormat="false" ht="12.75" hidden="false" customHeight="false" outlineLevel="0" collapsed="false">
      <c r="D803" s="142"/>
      <c r="E803" s="142"/>
      <c r="AA803" s="146"/>
      <c r="AG803" s="155"/>
      <c r="AK803" s="155"/>
      <c r="AS803" s="204"/>
      <c r="AT803" s="204"/>
      <c r="AX803" s="151"/>
      <c r="AY803" s="151"/>
      <c r="AZ803" s="151"/>
      <c r="BA803" s="151"/>
    </row>
    <row r="804" customFormat="false" ht="12.75" hidden="false" customHeight="false" outlineLevel="0" collapsed="false">
      <c r="D804" s="142"/>
      <c r="E804" s="142"/>
      <c r="AA804" s="146"/>
      <c r="AG804" s="155"/>
      <c r="AK804" s="155"/>
      <c r="AS804" s="204"/>
      <c r="AT804" s="204"/>
      <c r="AX804" s="151"/>
      <c r="AY804" s="151"/>
      <c r="AZ804" s="151"/>
      <c r="BA804" s="151"/>
    </row>
    <row r="805" customFormat="false" ht="12.75" hidden="false" customHeight="false" outlineLevel="0" collapsed="false">
      <c r="D805" s="142"/>
      <c r="E805" s="142"/>
      <c r="AA805" s="146"/>
      <c r="AG805" s="155"/>
      <c r="AK805" s="155"/>
      <c r="AS805" s="204"/>
      <c r="AT805" s="204"/>
      <c r="AX805" s="151"/>
      <c r="AY805" s="151"/>
      <c r="AZ805" s="151"/>
      <c r="BA805" s="151"/>
    </row>
    <row r="806" customFormat="false" ht="12.75" hidden="false" customHeight="false" outlineLevel="0" collapsed="false">
      <c r="D806" s="142"/>
      <c r="E806" s="142"/>
      <c r="AA806" s="146"/>
      <c r="AG806" s="155"/>
      <c r="AK806" s="155"/>
      <c r="AS806" s="204"/>
      <c r="AT806" s="204"/>
      <c r="AX806" s="151"/>
      <c r="AY806" s="151"/>
      <c r="AZ806" s="151"/>
      <c r="BA806" s="151"/>
    </row>
    <row r="807" customFormat="false" ht="12.75" hidden="false" customHeight="false" outlineLevel="0" collapsed="false">
      <c r="D807" s="142"/>
      <c r="E807" s="142"/>
      <c r="AA807" s="146"/>
      <c r="AG807" s="155"/>
      <c r="AK807" s="155"/>
      <c r="AS807" s="204"/>
      <c r="AT807" s="204"/>
      <c r="AX807" s="151"/>
      <c r="AY807" s="151"/>
      <c r="AZ807" s="151"/>
      <c r="BA807" s="151"/>
    </row>
    <row r="808" customFormat="false" ht="12.75" hidden="false" customHeight="false" outlineLevel="0" collapsed="false">
      <c r="D808" s="142"/>
      <c r="E808" s="142"/>
      <c r="AA808" s="146"/>
      <c r="AG808" s="155"/>
      <c r="AK808" s="155"/>
      <c r="AS808" s="204"/>
      <c r="AT808" s="204"/>
      <c r="AX808" s="151"/>
      <c r="AY808" s="151"/>
      <c r="AZ808" s="151"/>
      <c r="BA808" s="151"/>
    </row>
    <row r="809" customFormat="false" ht="12.75" hidden="false" customHeight="false" outlineLevel="0" collapsed="false">
      <c r="D809" s="142"/>
      <c r="E809" s="142"/>
      <c r="AA809" s="146"/>
      <c r="AG809" s="155"/>
      <c r="AK809" s="155"/>
      <c r="AS809" s="204"/>
      <c r="AT809" s="204"/>
      <c r="AX809" s="151"/>
      <c r="AY809" s="151"/>
      <c r="AZ809" s="151"/>
      <c r="BA809" s="151"/>
    </row>
    <row r="810" customFormat="false" ht="12.75" hidden="false" customHeight="false" outlineLevel="0" collapsed="false">
      <c r="D810" s="142"/>
      <c r="E810" s="142"/>
      <c r="AA810" s="146"/>
      <c r="AG810" s="155"/>
      <c r="AK810" s="155"/>
      <c r="AS810" s="204"/>
      <c r="AT810" s="204"/>
      <c r="AX810" s="151"/>
      <c r="AY810" s="151"/>
      <c r="AZ810" s="151"/>
      <c r="BA810" s="151"/>
    </row>
    <row r="811" customFormat="false" ht="12.75" hidden="false" customHeight="false" outlineLevel="0" collapsed="false">
      <c r="D811" s="142"/>
      <c r="E811" s="142"/>
      <c r="AA811" s="146"/>
      <c r="AG811" s="155"/>
      <c r="AK811" s="155"/>
      <c r="AS811" s="204"/>
      <c r="AT811" s="204"/>
      <c r="AX811" s="151"/>
      <c r="AY811" s="151"/>
      <c r="AZ811" s="151"/>
      <c r="BA811" s="151"/>
    </row>
    <row r="812" customFormat="false" ht="12.75" hidden="false" customHeight="false" outlineLevel="0" collapsed="false">
      <c r="D812" s="142"/>
      <c r="E812" s="142"/>
      <c r="AA812" s="146"/>
      <c r="AG812" s="155"/>
      <c r="AK812" s="155"/>
      <c r="AS812" s="204"/>
      <c r="AT812" s="204"/>
      <c r="AX812" s="151"/>
      <c r="AY812" s="151"/>
      <c r="AZ812" s="151"/>
      <c r="BA812" s="151"/>
    </row>
    <row r="813" customFormat="false" ht="12.75" hidden="false" customHeight="false" outlineLevel="0" collapsed="false">
      <c r="D813" s="142"/>
      <c r="E813" s="142"/>
      <c r="AA813" s="146"/>
      <c r="AG813" s="155"/>
      <c r="AK813" s="155"/>
      <c r="AS813" s="204"/>
      <c r="AT813" s="204"/>
      <c r="AX813" s="151"/>
      <c r="AY813" s="151"/>
      <c r="AZ813" s="151"/>
      <c r="BA813" s="151"/>
    </row>
    <row r="814" customFormat="false" ht="12.75" hidden="false" customHeight="false" outlineLevel="0" collapsed="false">
      <c r="D814" s="142"/>
      <c r="E814" s="142"/>
      <c r="AA814" s="146"/>
      <c r="AG814" s="155"/>
      <c r="AK814" s="155"/>
      <c r="AS814" s="204"/>
      <c r="AT814" s="204"/>
      <c r="AX814" s="151"/>
      <c r="AY814" s="151"/>
      <c r="AZ814" s="151"/>
      <c r="BA814" s="151"/>
    </row>
    <row r="815" customFormat="false" ht="12.75" hidden="false" customHeight="false" outlineLevel="0" collapsed="false">
      <c r="D815" s="142"/>
      <c r="E815" s="142"/>
      <c r="AA815" s="146"/>
      <c r="AG815" s="155"/>
      <c r="AK815" s="155"/>
      <c r="AS815" s="204"/>
      <c r="AT815" s="204"/>
      <c r="AX815" s="151"/>
      <c r="AY815" s="151"/>
      <c r="AZ815" s="151"/>
      <c r="BA815" s="151"/>
    </row>
    <row r="816" customFormat="false" ht="12.75" hidden="false" customHeight="false" outlineLevel="0" collapsed="false">
      <c r="D816" s="142"/>
      <c r="E816" s="142"/>
      <c r="AA816" s="146"/>
      <c r="AG816" s="155"/>
      <c r="AK816" s="155"/>
      <c r="AS816" s="204"/>
      <c r="AT816" s="204"/>
      <c r="AX816" s="151"/>
      <c r="AY816" s="151"/>
      <c r="AZ816" s="151"/>
      <c r="BA816" s="151"/>
    </row>
    <row r="817" customFormat="false" ht="12.75" hidden="false" customHeight="false" outlineLevel="0" collapsed="false">
      <c r="D817" s="142"/>
      <c r="E817" s="142"/>
      <c r="AA817" s="146"/>
      <c r="AG817" s="155"/>
      <c r="AK817" s="155"/>
      <c r="AS817" s="204"/>
      <c r="AT817" s="204"/>
      <c r="AX817" s="151"/>
      <c r="AY817" s="151"/>
      <c r="AZ817" s="151"/>
      <c r="BA817" s="151"/>
    </row>
    <row r="818" customFormat="false" ht="12.75" hidden="false" customHeight="false" outlineLevel="0" collapsed="false">
      <c r="D818" s="142"/>
      <c r="E818" s="142"/>
      <c r="AA818" s="146"/>
      <c r="AG818" s="155"/>
      <c r="AK818" s="155"/>
      <c r="AS818" s="204"/>
      <c r="AT818" s="204"/>
      <c r="AX818" s="151"/>
      <c r="AY818" s="151"/>
      <c r="AZ818" s="151"/>
      <c r="BA818" s="151"/>
    </row>
    <row r="819" customFormat="false" ht="12.75" hidden="false" customHeight="false" outlineLevel="0" collapsed="false">
      <c r="D819" s="142"/>
      <c r="E819" s="142"/>
      <c r="AA819" s="146"/>
      <c r="AG819" s="155"/>
      <c r="AK819" s="155"/>
      <c r="AS819" s="204"/>
      <c r="AT819" s="204"/>
      <c r="AX819" s="151"/>
      <c r="AY819" s="151"/>
      <c r="AZ819" s="151"/>
      <c r="BA819" s="151"/>
    </row>
    <row r="820" customFormat="false" ht="12.75" hidden="false" customHeight="false" outlineLevel="0" collapsed="false">
      <c r="D820" s="142"/>
      <c r="E820" s="142"/>
      <c r="AA820" s="146"/>
      <c r="AG820" s="155"/>
      <c r="AK820" s="155"/>
      <c r="AS820" s="204"/>
      <c r="AT820" s="204"/>
      <c r="AX820" s="151"/>
      <c r="AY820" s="151"/>
      <c r="AZ820" s="151"/>
      <c r="BA820" s="151"/>
    </row>
    <row r="821" customFormat="false" ht="12.75" hidden="false" customHeight="false" outlineLevel="0" collapsed="false">
      <c r="D821" s="142"/>
      <c r="E821" s="142"/>
      <c r="AA821" s="146"/>
      <c r="AG821" s="155"/>
      <c r="AK821" s="155"/>
      <c r="AS821" s="204"/>
      <c r="AT821" s="204"/>
      <c r="AX821" s="151"/>
      <c r="AY821" s="151"/>
      <c r="AZ821" s="151"/>
      <c r="BA821" s="151"/>
    </row>
    <row r="822" customFormat="false" ht="12.75" hidden="false" customHeight="false" outlineLevel="0" collapsed="false">
      <c r="D822" s="142"/>
      <c r="E822" s="142"/>
      <c r="AA822" s="146"/>
      <c r="AG822" s="155"/>
      <c r="AK822" s="155"/>
      <c r="AS822" s="204"/>
      <c r="AT822" s="204"/>
      <c r="AX822" s="151"/>
      <c r="AY822" s="151"/>
      <c r="AZ822" s="151"/>
      <c r="BA822" s="151"/>
    </row>
    <row r="823" customFormat="false" ht="12.75" hidden="false" customHeight="false" outlineLevel="0" collapsed="false">
      <c r="D823" s="142"/>
      <c r="E823" s="142"/>
      <c r="AA823" s="146"/>
      <c r="AG823" s="155"/>
      <c r="AK823" s="155"/>
      <c r="AS823" s="204"/>
      <c r="AT823" s="204"/>
      <c r="AX823" s="151"/>
      <c r="AY823" s="151"/>
      <c r="AZ823" s="151"/>
      <c r="BA823" s="151"/>
    </row>
    <row r="824" customFormat="false" ht="12.75" hidden="false" customHeight="false" outlineLevel="0" collapsed="false">
      <c r="D824" s="142"/>
      <c r="E824" s="142"/>
      <c r="AA824" s="146"/>
      <c r="AG824" s="155"/>
      <c r="AK824" s="155"/>
      <c r="AS824" s="204"/>
      <c r="AT824" s="204"/>
      <c r="AX824" s="151"/>
      <c r="AY824" s="151"/>
      <c r="AZ824" s="151"/>
      <c r="BA824" s="151"/>
    </row>
    <row r="825" customFormat="false" ht="12.75" hidden="false" customHeight="false" outlineLevel="0" collapsed="false">
      <c r="D825" s="142"/>
      <c r="E825" s="142"/>
      <c r="AA825" s="146"/>
      <c r="AG825" s="155"/>
      <c r="AK825" s="155"/>
      <c r="AS825" s="204"/>
      <c r="AT825" s="204"/>
      <c r="AX825" s="151"/>
      <c r="AY825" s="151"/>
      <c r="AZ825" s="151"/>
      <c r="BA825" s="151"/>
    </row>
    <row r="826" customFormat="false" ht="12.75" hidden="false" customHeight="false" outlineLevel="0" collapsed="false">
      <c r="D826" s="142"/>
      <c r="E826" s="142"/>
      <c r="AA826" s="146"/>
      <c r="AG826" s="155"/>
      <c r="AK826" s="155"/>
      <c r="AS826" s="204"/>
      <c r="AT826" s="204"/>
      <c r="AX826" s="151"/>
      <c r="AY826" s="151"/>
      <c r="AZ826" s="151"/>
      <c r="BA826" s="151"/>
    </row>
    <row r="827" customFormat="false" ht="12.75" hidden="false" customHeight="false" outlineLevel="0" collapsed="false">
      <c r="D827" s="142"/>
      <c r="E827" s="142"/>
      <c r="AA827" s="146"/>
      <c r="AG827" s="155"/>
      <c r="AK827" s="155"/>
      <c r="AS827" s="204"/>
      <c r="AT827" s="204"/>
      <c r="AX827" s="151"/>
      <c r="AY827" s="151"/>
      <c r="AZ827" s="151"/>
      <c r="BA827" s="151"/>
    </row>
    <row r="828" customFormat="false" ht="12.75" hidden="false" customHeight="false" outlineLevel="0" collapsed="false">
      <c r="D828" s="142"/>
      <c r="E828" s="142"/>
      <c r="AA828" s="146"/>
      <c r="AG828" s="155"/>
      <c r="AK828" s="155"/>
      <c r="AS828" s="204"/>
      <c r="AT828" s="204"/>
      <c r="AX828" s="151"/>
      <c r="AY828" s="151"/>
      <c r="AZ828" s="151"/>
      <c r="BA828" s="151"/>
    </row>
    <row r="829" customFormat="false" ht="12.75" hidden="false" customHeight="false" outlineLevel="0" collapsed="false">
      <c r="D829" s="142"/>
      <c r="E829" s="142"/>
      <c r="AA829" s="146"/>
      <c r="AG829" s="155"/>
      <c r="AK829" s="155"/>
      <c r="AS829" s="204"/>
      <c r="AT829" s="204"/>
      <c r="AX829" s="151"/>
      <c r="AY829" s="151"/>
      <c r="AZ829" s="151"/>
      <c r="BA829" s="151"/>
    </row>
    <row r="830" customFormat="false" ht="12.75" hidden="false" customHeight="false" outlineLevel="0" collapsed="false">
      <c r="D830" s="142"/>
      <c r="E830" s="142"/>
      <c r="AA830" s="146"/>
      <c r="AG830" s="155"/>
      <c r="AK830" s="155"/>
      <c r="AS830" s="204"/>
      <c r="AT830" s="204"/>
      <c r="AX830" s="151"/>
      <c r="AY830" s="151"/>
      <c r="AZ830" s="151"/>
      <c r="BA830" s="151"/>
    </row>
    <row r="831" customFormat="false" ht="12.75" hidden="false" customHeight="false" outlineLevel="0" collapsed="false">
      <c r="D831" s="142"/>
      <c r="E831" s="142"/>
      <c r="AA831" s="146"/>
      <c r="AG831" s="155"/>
      <c r="AK831" s="155"/>
      <c r="AS831" s="204"/>
      <c r="AT831" s="204"/>
      <c r="AX831" s="151"/>
      <c r="AY831" s="151"/>
      <c r="AZ831" s="151"/>
      <c r="BA831" s="151"/>
    </row>
    <row r="832" customFormat="false" ht="12.75" hidden="false" customHeight="false" outlineLevel="0" collapsed="false">
      <c r="D832" s="142"/>
      <c r="E832" s="142"/>
      <c r="AA832" s="146"/>
      <c r="AG832" s="155"/>
      <c r="AK832" s="155"/>
      <c r="AS832" s="204"/>
      <c r="AT832" s="204"/>
      <c r="AX832" s="151"/>
      <c r="AY832" s="151"/>
      <c r="AZ832" s="151"/>
      <c r="BA832" s="151"/>
    </row>
    <row r="833" customFormat="false" ht="12.75" hidden="false" customHeight="false" outlineLevel="0" collapsed="false">
      <c r="D833" s="142"/>
      <c r="E833" s="142"/>
      <c r="AA833" s="146"/>
      <c r="AG833" s="155"/>
      <c r="AK833" s="155"/>
      <c r="AS833" s="204"/>
      <c r="AT833" s="204"/>
      <c r="AX833" s="151"/>
      <c r="AY833" s="151"/>
      <c r="AZ833" s="151"/>
      <c r="BA833" s="151"/>
    </row>
    <row r="834" customFormat="false" ht="12.75" hidden="false" customHeight="false" outlineLevel="0" collapsed="false">
      <c r="D834" s="142"/>
      <c r="E834" s="142"/>
      <c r="AA834" s="146"/>
      <c r="AG834" s="155"/>
      <c r="AK834" s="155"/>
      <c r="AS834" s="204"/>
      <c r="AT834" s="204"/>
      <c r="AX834" s="151"/>
      <c r="AY834" s="151"/>
      <c r="AZ834" s="151"/>
      <c r="BA834" s="151"/>
    </row>
    <row r="835" customFormat="false" ht="12.75" hidden="false" customHeight="false" outlineLevel="0" collapsed="false">
      <c r="D835" s="142"/>
      <c r="E835" s="142"/>
      <c r="AA835" s="146"/>
      <c r="AG835" s="155"/>
      <c r="AK835" s="155"/>
      <c r="AS835" s="204"/>
      <c r="AT835" s="204"/>
      <c r="AX835" s="151"/>
      <c r="AY835" s="151"/>
      <c r="AZ835" s="151"/>
      <c r="BA835" s="151"/>
    </row>
    <row r="836" customFormat="false" ht="12.75" hidden="false" customHeight="false" outlineLevel="0" collapsed="false">
      <c r="D836" s="142"/>
      <c r="E836" s="142"/>
      <c r="AA836" s="146"/>
      <c r="AG836" s="155"/>
      <c r="AK836" s="155"/>
      <c r="AS836" s="204"/>
      <c r="AT836" s="204"/>
      <c r="AX836" s="151"/>
      <c r="AY836" s="151"/>
      <c r="AZ836" s="151"/>
      <c r="BA836" s="151"/>
    </row>
    <row r="837" customFormat="false" ht="12.75" hidden="false" customHeight="false" outlineLevel="0" collapsed="false">
      <c r="D837" s="142"/>
      <c r="E837" s="142"/>
      <c r="AA837" s="146"/>
      <c r="AG837" s="155"/>
      <c r="AK837" s="155"/>
      <c r="AS837" s="204"/>
      <c r="AT837" s="204"/>
      <c r="AX837" s="151"/>
      <c r="AY837" s="151"/>
      <c r="AZ837" s="151"/>
      <c r="BA837" s="151"/>
    </row>
    <row r="838" customFormat="false" ht="12.75" hidden="false" customHeight="false" outlineLevel="0" collapsed="false">
      <c r="D838" s="142"/>
      <c r="E838" s="142"/>
      <c r="AA838" s="146"/>
      <c r="AG838" s="155"/>
      <c r="AK838" s="155"/>
      <c r="AS838" s="204"/>
      <c r="AT838" s="204"/>
      <c r="AX838" s="151"/>
      <c r="AY838" s="151"/>
      <c r="AZ838" s="151"/>
      <c r="BA838" s="151"/>
    </row>
    <row r="839" customFormat="false" ht="12.75" hidden="false" customHeight="false" outlineLevel="0" collapsed="false">
      <c r="D839" s="142"/>
      <c r="E839" s="142"/>
      <c r="AA839" s="146"/>
      <c r="AG839" s="155"/>
      <c r="AK839" s="155"/>
      <c r="AS839" s="204"/>
      <c r="AT839" s="204"/>
      <c r="AX839" s="151"/>
      <c r="AY839" s="151"/>
      <c r="AZ839" s="151"/>
      <c r="BA839" s="151"/>
    </row>
    <row r="840" customFormat="false" ht="12.75" hidden="false" customHeight="false" outlineLevel="0" collapsed="false">
      <c r="D840" s="142"/>
      <c r="E840" s="142"/>
      <c r="AA840" s="146"/>
      <c r="AG840" s="155"/>
      <c r="AK840" s="155"/>
      <c r="AS840" s="204"/>
      <c r="AT840" s="204"/>
      <c r="AX840" s="151"/>
      <c r="AY840" s="151"/>
      <c r="AZ840" s="151"/>
      <c r="BA840" s="151"/>
    </row>
    <row r="841" customFormat="false" ht="12.75" hidden="false" customHeight="false" outlineLevel="0" collapsed="false">
      <c r="D841" s="142"/>
      <c r="E841" s="142"/>
      <c r="AA841" s="146"/>
      <c r="AG841" s="155"/>
      <c r="AK841" s="155"/>
      <c r="AS841" s="204"/>
      <c r="AT841" s="204"/>
      <c r="AX841" s="151"/>
      <c r="AY841" s="151"/>
      <c r="AZ841" s="151"/>
      <c r="BA841" s="151"/>
    </row>
    <row r="842" customFormat="false" ht="12.75" hidden="false" customHeight="false" outlineLevel="0" collapsed="false">
      <c r="D842" s="142"/>
      <c r="E842" s="142"/>
      <c r="AA842" s="146"/>
      <c r="AG842" s="155"/>
      <c r="AK842" s="155"/>
      <c r="AS842" s="204"/>
      <c r="AT842" s="204"/>
      <c r="AX842" s="151"/>
      <c r="AY842" s="151"/>
      <c r="AZ842" s="151"/>
      <c r="BA842" s="151"/>
    </row>
    <row r="843" customFormat="false" ht="12.75" hidden="false" customHeight="false" outlineLevel="0" collapsed="false">
      <c r="D843" s="142"/>
      <c r="E843" s="142"/>
      <c r="AA843" s="146"/>
      <c r="AG843" s="155"/>
      <c r="AK843" s="155"/>
      <c r="AS843" s="204"/>
      <c r="AT843" s="204"/>
      <c r="AX843" s="151"/>
      <c r="AY843" s="151"/>
      <c r="AZ843" s="151"/>
      <c r="BA843" s="151"/>
    </row>
    <row r="844" customFormat="false" ht="12.75" hidden="false" customHeight="false" outlineLevel="0" collapsed="false">
      <c r="D844" s="142"/>
      <c r="E844" s="142"/>
      <c r="AA844" s="146"/>
      <c r="AG844" s="155"/>
      <c r="AK844" s="155"/>
      <c r="AS844" s="204"/>
      <c r="AT844" s="204"/>
      <c r="AX844" s="151"/>
      <c r="AY844" s="151"/>
      <c r="AZ844" s="151"/>
      <c r="BA844" s="151"/>
    </row>
    <row r="845" customFormat="false" ht="12.75" hidden="false" customHeight="false" outlineLevel="0" collapsed="false">
      <c r="D845" s="142"/>
      <c r="E845" s="142"/>
      <c r="AA845" s="146"/>
      <c r="AG845" s="155"/>
      <c r="AK845" s="155"/>
      <c r="AS845" s="204"/>
      <c r="AT845" s="204"/>
      <c r="AX845" s="151"/>
      <c r="AY845" s="151"/>
      <c r="AZ845" s="151"/>
      <c r="BA845" s="151"/>
    </row>
    <row r="846" customFormat="false" ht="12.75" hidden="false" customHeight="false" outlineLevel="0" collapsed="false">
      <c r="D846" s="142"/>
      <c r="E846" s="142"/>
      <c r="AA846" s="146"/>
      <c r="AG846" s="155"/>
      <c r="AK846" s="155"/>
      <c r="AS846" s="204"/>
      <c r="AT846" s="204"/>
      <c r="AX846" s="151"/>
      <c r="AY846" s="151"/>
      <c r="AZ846" s="151"/>
      <c r="BA846" s="151"/>
    </row>
    <row r="847" customFormat="false" ht="12.75" hidden="false" customHeight="false" outlineLevel="0" collapsed="false">
      <c r="D847" s="142"/>
      <c r="E847" s="142"/>
      <c r="AA847" s="146"/>
      <c r="AG847" s="155"/>
      <c r="AK847" s="155"/>
      <c r="AS847" s="204"/>
      <c r="AT847" s="204"/>
      <c r="AX847" s="151"/>
      <c r="AY847" s="151"/>
      <c r="AZ847" s="151"/>
      <c r="BA847" s="151"/>
    </row>
    <row r="848" customFormat="false" ht="12.75" hidden="false" customHeight="false" outlineLevel="0" collapsed="false">
      <c r="D848" s="142"/>
      <c r="E848" s="142"/>
      <c r="AA848" s="146"/>
      <c r="AG848" s="155"/>
      <c r="AK848" s="155"/>
      <c r="AS848" s="204"/>
      <c r="AT848" s="204"/>
      <c r="AX848" s="151"/>
      <c r="AY848" s="151"/>
      <c r="AZ848" s="151"/>
      <c r="BA848" s="151"/>
    </row>
    <row r="849" customFormat="false" ht="12.75" hidden="false" customHeight="false" outlineLevel="0" collapsed="false">
      <c r="D849" s="142"/>
      <c r="E849" s="142"/>
      <c r="AA849" s="146"/>
      <c r="AG849" s="155"/>
      <c r="AK849" s="155"/>
      <c r="AS849" s="204"/>
      <c r="AT849" s="204"/>
      <c r="AX849" s="151"/>
      <c r="AY849" s="151"/>
      <c r="AZ849" s="151"/>
      <c r="BA849" s="151"/>
    </row>
    <row r="850" customFormat="false" ht="12.75" hidden="false" customHeight="false" outlineLevel="0" collapsed="false">
      <c r="D850" s="142"/>
      <c r="E850" s="142"/>
      <c r="AA850" s="146"/>
      <c r="AG850" s="155"/>
      <c r="AK850" s="155"/>
      <c r="AS850" s="204"/>
      <c r="AT850" s="204"/>
      <c r="AX850" s="151"/>
      <c r="AY850" s="151"/>
      <c r="AZ850" s="151"/>
      <c r="BA850" s="151"/>
    </row>
    <row r="851" customFormat="false" ht="12.75" hidden="false" customHeight="false" outlineLevel="0" collapsed="false">
      <c r="D851" s="142"/>
      <c r="E851" s="142"/>
      <c r="AA851" s="146"/>
      <c r="AG851" s="155"/>
      <c r="AK851" s="155"/>
      <c r="AS851" s="204"/>
      <c r="AT851" s="204"/>
      <c r="AX851" s="151"/>
      <c r="AY851" s="151"/>
      <c r="AZ851" s="151"/>
      <c r="BA851" s="151"/>
    </row>
    <row r="852" customFormat="false" ht="12.75" hidden="false" customHeight="false" outlineLevel="0" collapsed="false">
      <c r="D852" s="142"/>
      <c r="E852" s="142"/>
      <c r="AA852" s="146"/>
      <c r="AG852" s="155"/>
      <c r="AK852" s="155"/>
      <c r="AS852" s="204"/>
      <c r="AT852" s="204"/>
      <c r="AX852" s="151"/>
      <c r="AY852" s="151"/>
      <c r="AZ852" s="151"/>
      <c r="BA852" s="151"/>
    </row>
    <row r="853" customFormat="false" ht="12.75" hidden="false" customHeight="false" outlineLevel="0" collapsed="false">
      <c r="D853" s="142"/>
      <c r="E853" s="142"/>
      <c r="AA853" s="146"/>
      <c r="AG853" s="155"/>
      <c r="AK853" s="155"/>
      <c r="AS853" s="204"/>
      <c r="AT853" s="204"/>
      <c r="AX853" s="151"/>
      <c r="AY853" s="151"/>
      <c r="AZ853" s="151"/>
      <c r="BA853" s="151"/>
    </row>
    <row r="854" customFormat="false" ht="12.75" hidden="false" customHeight="false" outlineLevel="0" collapsed="false">
      <c r="D854" s="142"/>
      <c r="E854" s="142"/>
      <c r="AA854" s="146"/>
      <c r="AG854" s="155"/>
      <c r="AK854" s="155"/>
      <c r="AS854" s="204"/>
      <c r="AT854" s="204"/>
      <c r="AX854" s="151"/>
      <c r="AY854" s="151"/>
      <c r="AZ854" s="151"/>
      <c r="BA854" s="151"/>
    </row>
    <row r="855" customFormat="false" ht="12.75" hidden="false" customHeight="false" outlineLevel="0" collapsed="false">
      <c r="D855" s="142"/>
      <c r="E855" s="142"/>
      <c r="AA855" s="146"/>
      <c r="AG855" s="155"/>
      <c r="AK855" s="155"/>
      <c r="AS855" s="204"/>
      <c r="AT855" s="204"/>
      <c r="AX855" s="151"/>
      <c r="AY855" s="151"/>
      <c r="AZ855" s="151"/>
      <c r="BA855" s="151"/>
    </row>
    <row r="856" customFormat="false" ht="12.75" hidden="false" customHeight="false" outlineLevel="0" collapsed="false">
      <c r="D856" s="142"/>
      <c r="E856" s="142"/>
      <c r="AA856" s="146"/>
      <c r="AG856" s="155"/>
      <c r="AK856" s="155"/>
      <c r="AS856" s="204"/>
      <c r="AT856" s="204"/>
      <c r="AX856" s="151"/>
      <c r="AY856" s="151"/>
      <c r="AZ856" s="151"/>
      <c r="BA856" s="151"/>
    </row>
    <row r="857" customFormat="false" ht="12.75" hidden="false" customHeight="false" outlineLevel="0" collapsed="false">
      <c r="D857" s="142"/>
      <c r="E857" s="142"/>
      <c r="AA857" s="146"/>
      <c r="AG857" s="155"/>
      <c r="AK857" s="155"/>
      <c r="AS857" s="204"/>
      <c r="AT857" s="204"/>
      <c r="AX857" s="151"/>
      <c r="AY857" s="151"/>
      <c r="AZ857" s="151"/>
      <c r="BA857" s="151"/>
    </row>
    <row r="858" customFormat="false" ht="12.75" hidden="false" customHeight="false" outlineLevel="0" collapsed="false">
      <c r="D858" s="142"/>
      <c r="E858" s="142"/>
      <c r="AA858" s="146"/>
      <c r="AG858" s="155"/>
      <c r="AK858" s="155"/>
      <c r="AS858" s="204"/>
      <c r="AT858" s="204"/>
      <c r="AX858" s="151"/>
      <c r="AY858" s="151"/>
      <c r="AZ858" s="151"/>
      <c r="BA858" s="151"/>
    </row>
    <row r="859" customFormat="false" ht="12.75" hidden="false" customHeight="false" outlineLevel="0" collapsed="false">
      <c r="D859" s="142"/>
      <c r="E859" s="142"/>
      <c r="AA859" s="146"/>
      <c r="AG859" s="155"/>
      <c r="AK859" s="155"/>
      <c r="AS859" s="204"/>
      <c r="AT859" s="204"/>
      <c r="AX859" s="151"/>
      <c r="AY859" s="151"/>
      <c r="AZ859" s="151"/>
      <c r="BA859" s="151"/>
    </row>
    <row r="860" customFormat="false" ht="12.75" hidden="false" customHeight="false" outlineLevel="0" collapsed="false">
      <c r="D860" s="142"/>
      <c r="E860" s="142"/>
      <c r="AA860" s="146"/>
      <c r="AG860" s="155"/>
      <c r="AK860" s="155"/>
      <c r="AS860" s="204"/>
      <c r="AT860" s="204"/>
      <c r="AX860" s="151"/>
      <c r="AY860" s="151"/>
      <c r="AZ860" s="151"/>
      <c r="BA860" s="151"/>
    </row>
    <row r="861" customFormat="false" ht="12.75" hidden="false" customHeight="false" outlineLevel="0" collapsed="false">
      <c r="D861" s="142"/>
      <c r="E861" s="142"/>
      <c r="AA861" s="146"/>
      <c r="AG861" s="155"/>
      <c r="AK861" s="155"/>
      <c r="AS861" s="204"/>
      <c r="AT861" s="204"/>
      <c r="AX861" s="151"/>
      <c r="AY861" s="151"/>
      <c r="AZ861" s="151"/>
      <c r="BA861" s="151"/>
    </row>
    <row r="862" customFormat="false" ht="12.75" hidden="false" customHeight="false" outlineLevel="0" collapsed="false">
      <c r="D862" s="142"/>
      <c r="E862" s="142"/>
      <c r="AA862" s="146"/>
      <c r="AG862" s="155"/>
      <c r="AK862" s="155"/>
      <c r="AS862" s="204"/>
      <c r="AT862" s="204"/>
      <c r="AX862" s="151"/>
      <c r="AY862" s="151"/>
      <c r="AZ862" s="151"/>
      <c r="BA862" s="151"/>
    </row>
    <row r="863" customFormat="false" ht="12.75" hidden="false" customHeight="false" outlineLevel="0" collapsed="false">
      <c r="D863" s="142"/>
      <c r="E863" s="142"/>
      <c r="AA863" s="146"/>
      <c r="AG863" s="155"/>
      <c r="AK863" s="155"/>
      <c r="AS863" s="204"/>
      <c r="AT863" s="204"/>
      <c r="AX863" s="151"/>
      <c r="AY863" s="151"/>
      <c r="AZ863" s="151"/>
      <c r="BA863" s="151"/>
    </row>
    <row r="864" customFormat="false" ht="12.75" hidden="false" customHeight="false" outlineLevel="0" collapsed="false">
      <c r="D864" s="142"/>
      <c r="E864" s="142"/>
      <c r="AA864" s="146"/>
      <c r="AG864" s="155"/>
      <c r="AK864" s="155"/>
      <c r="AS864" s="204"/>
      <c r="AT864" s="204"/>
      <c r="AX864" s="151"/>
      <c r="AY864" s="151"/>
      <c r="AZ864" s="151"/>
      <c r="BA864" s="151"/>
    </row>
    <row r="865" customFormat="false" ht="12.75" hidden="false" customHeight="false" outlineLevel="0" collapsed="false">
      <c r="D865" s="142"/>
      <c r="E865" s="142"/>
      <c r="AA865" s="146"/>
      <c r="AG865" s="155"/>
      <c r="AK865" s="155"/>
      <c r="AS865" s="204"/>
      <c r="AT865" s="204"/>
      <c r="AX865" s="151"/>
      <c r="AY865" s="151"/>
      <c r="AZ865" s="151"/>
      <c r="BA865" s="151"/>
    </row>
    <row r="866" customFormat="false" ht="12.75" hidden="false" customHeight="false" outlineLevel="0" collapsed="false">
      <c r="D866" s="142"/>
      <c r="E866" s="142"/>
      <c r="AA866" s="146"/>
      <c r="AG866" s="155"/>
      <c r="AK866" s="155"/>
      <c r="AS866" s="204"/>
      <c r="AT866" s="204"/>
      <c r="AX866" s="151"/>
      <c r="AY866" s="151"/>
      <c r="AZ866" s="151"/>
      <c r="BA866" s="151"/>
    </row>
    <row r="867" customFormat="false" ht="12.75" hidden="false" customHeight="false" outlineLevel="0" collapsed="false">
      <c r="D867" s="142"/>
      <c r="E867" s="142"/>
      <c r="AA867" s="146"/>
      <c r="AG867" s="155"/>
      <c r="AK867" s="155"/>
      <c r="AS867" s="204"/>
      <c r="AT867" s="204"/>
      <c r="AX867" s="151"/>
      <c r="AY867" s="151"/>
      <c r="AZ867" s="151"/>
      <c r="BA867" s="151"/>
    </row>
    <row r="868" customFormat="false" ht="12.75" hidden="false" customHeight="false" outlineLevel="0" collapsed="false">
      <c r="D868" s="142"/>
      <c r="E868" s="142"/>
      <c r="AA868" s="146"/>
      <c r="AG868" s="155"/>
      <c r="AK868" s="155"/>
      <c r="AS868" s="204"/>
      <c r="AT868" s="204"/>
      <c r="AX868" s="151"/>
      <c r="AY868" s="151"/>
      <c r="AZ868" s="151"/>
      <c r="BA868" s="151"/>
    </row>
    <row r="869" customFormat="false" ht="12.75" hidden="false" customHeight="false" outlineLevel="0" collapsed="false">
      <c r="D869" s="142"/>
      <c r="E869" s="142"/>
      <c r="AA869" s="146"/>
      <c r="AG869" s="155"/>
      <c r="AK869" s="155"/>
      <c r="AS869" s="204"/>
      <c r="AT869" s="204"/>
      <c r="AX869" s="151"/>
      <c r="AY869" s="151"/>
      <c r="AZ869" s="151"/>
      <c r="BA869" s="151"/>
    </row>
    <row r="870" customFormat="false" ht="12.75" hidden="false" customHeight="false" outlineLevel="0" collapsed="false">
      <c r="D870" s="142"/>
      <c r="E870" s="142"/>
      <c r="AA870" s="146"/>
      <c r="AG870" s="155"/>
      <c r="AK870" s="155"/>
      <c r="AS870" s="204"/>
      <c r="AT870" s="204"/>
      <c r="AX870" s="151"/>
      <c r="AY870" s="151"/>
      <c r="AZ870" s="151"/>
      <c r="BA870" s="151"/>
    </row>
    <row r="871" customFormat="false" ht="12.75" hidden="false" customHeight="false" outlineLevel="0" collapsed="false">
      <c r="D871" s="142"/>
      <c r="E871" s="142"/>
      <c r="AA871" s="146"/>
      <c r="AG871" s="155"/>
      <c r="AK871" s="155"/>
      <c r="AS871" s="204"/>
      <c r="AT871" s="204"/>
      <c r="AX871" s="151"/>
      <c r="AY871" s="151"/>
      <c r="AZ871" s="151"/>
      <c r="BA871" s="151"/>
    </row>
    <row r="872" customFormat="false" ht="12.75" hidden="false" customHeight="false" outlineLevel="0" collapsed="false">
      <c r="D872" s="142"/>
      <c r="E872" s="142"/>
      <c r="AA872" s="146"/>
      <c r="AG872" s="155"/>
      <c r="AK872" s="155"/>
      <c r="AS872" s="204"/>
      <c r="AT872" s="204"/>
      <c r="AX872" s="151"/>
      <c r="AY872" s="151"/>
      <c r="AZ872" s="151"/>
      <c r="BA872" s="151"/>
    </row>
    <row r="873" customFormat="false" ht="12.75" hidden="false" customHeight="false" outlineLevel="0" collapsed="false">
      <c r="D873" s="142"/>
      <c r="E873" s="142"/>
      <c r="AA873" s="146"/>
      <c r="AG873" s="155"/>
      <c r="AK873" s="155"/>
      <c r="AS873" s="204"/>
      <c r="AT873" s="204"/>
      <c r="AX873" s="151"/>
      <c r="AY873" s="151"/>
      <c r="AZ873" s="151"/>
      <c r="BA873" s="151"/>
    </row>
    <row r="874" customFormat="false" ht="12.75" hidden="false" customHeight="false" outlineLevel="0" collapsed="false">
      <c r="D874" s="142"/>
      <c r="E874" s="142"/>
      <c r="AA874" s="146"/>
      <c r="AG874" s="155"/>
      <c r="AK874" s="155"/>
      <c r="AS874" s="204"/>
      <c r="AT874" s="204"/>
      <c r="AX874" s="151"/>
      <c r="AY874" s="151"/>
      <c r="AZ874" s="151"/>
      <c r="BA874" s="151"/>
    </row>
    <row r="875" customFormat="false" ht="12.75" hidden="false" customHeight="false" outlineLevel="0" collapsed="false">
      <c r="D875" s="142"/>
      <c r="E875" s="142"/>
      <c r="AA875" s="146"/>
      <c r="AG875" s="155"/>
      <c r="AK875" s="155"/>
      <c r="AS875" s="204"/>
      <c r="AT875" s="204"/>
      <c r="AX875" s="151"/>
      <c r="AY875" s="151"/>
      <c r="AZ875" s="151"/>
      <c r="BA875" s="151"/>
    </row>
    <row r="876" customFormat="false" ht="12.75" hidden="false" customHeight="false" outlineLevel="0" collapsed="false">
      <c r="D876" s="142"/>
      <c r="E876" s="142"/>
      <c r="AA876" s="146"/>
      <c r="AG876" s="155"/>
      <c r="AK876" s="155"/>
      <c r="AS876" s="204"/>
      <c r="AT876" s="204"/>
      <c r="AX876" s="151"/>
      <c r="AY876" s="151"/>
      <c r="AZ876" s="151"/>
      <c r="BA876" s="151"/>
    </row>
    <row r="877" customFormat="false" ht="12.75" hidden="false" customHeight="false" outlineLevel="0" collapsed="false">
      <c r="D877" s="142"/>
      <c r="E877" s="142"/>
      <c r="AA877" s="146"/>
      <c r="AG877" s="155"/>
      <c r="AK877" s="155"/>
      <c r="AS877" s="204"/>
      <c r="AT877" s="204"/>
      <c r="AX877" s="151"/>
      <c r="AY877" s="151"/>
      <c r="AZ877" s="151"/>
      <c r="BA877" s="151"/>
    </row>
    <row r="878" customFormat="false" ht="12.75" hidden="false" customHeight="false" outlineLevel="0" collapsed="false">
      <c r="D878" s="142"/>
      <c r="E878" s="142"/>
      <c r="AA878" s="146"/>
      <c r="AG878" s="155"/>
      <c r="AK878" s="155"/>
      <c r="AS878" s="204"/>
      <c r="AT878" s="204"/>
      <c r="AX878" s="151"/>
      <c r="AY878" s="151"/>
      <c r="AZ878" s="151"/>
      <c r="BA878" s="151"/>
    </row>
    <row r="879" customFormat="false" ht="12.75" hidden="false" customHeight="false" outlineLevel="0" collapsed="false">
      <c r="D879" s="142"/>
      <c r="E879" s="142"/>
      <c r="AA879" s="146"/>
      <c r="AG879" s="155"/>
      <c r="AK879" s="155"/>
      <c r="AS879" s="204"/>
      <c r="AT879" s="204"/>
      <c r="AX879" s="151"/>
      <c r="AY879" s="151"/>
      <c r="AZ879" s="151"/>
      <c r="BA879" s="151"/>
    </row>
    <row r="880" customFormat="false" ht="12.75" hidden="false" customHeight="false" outlineLevel="0" collapsed="false">
      <c r="D880" s="142"/>
      <c r="E880" s="142"/>
      <c r="AA880" s="146"/>
      <c r="AG880" s="155"/>
      <c r="AK880" s="155"/>
      <c r="AS880" s="204"/>
      <c r="AT880" s="204"/>
      <c r="AX880" s="151"/>
      <c r="AY880" s="151"/>
      <c r="AZ880" s="151"/>
      <c r="BA880" s="151"/>
    </row>
    <row r="881" customFormat="false" ht="12.75" hidden="false" customHeight="false" outlineLevel="0" collapsed="false">
      <c r="D881" s="142"/>
      <c r="E881" s="142"/>
      <c r="AA881" s="146"/>
      <c r="AG881" s="155"/>
      <c r="AK881" s="155"/>
      <c r="AS881" s="204"/>
      <c r="AT881" s="204"/>
      <c r="AX881" s="151"/>
      <c r="AY881" s="151"/>
      <c r="AZ881" s="151"/>
      <c r="BA881" s="151"/>
    </row>
    <row r="882" customFormat="false" ht="12.75" hidden="false" customHeight="false" outlineLevel="0" collapsed="false">
      <c r="D882" s="142"/>
      <c r="E882" s="142"/>
      <c r="AA882" s="146"/>
      <c r="AG882" s="155"/>
      <c r="AK882" s="155"/>
      <c r="AS882" s="204"/>
      <c r="AT882" s="204"/>
      <c r="AX882" s="151"/>
      <c r="AY882" s="151"/>
      <c r="AZ882" s="151"/>
      <c r="BA882" s="151"/>
    </row>
    <row r="883" customFormat="false" ht="12.75" hidden="false" customHeight="false" outlineLevel="0" collapsed="false">
      <c r="D883" s="142"/>
      <c r="E883" s="142"/>
      <c r="AA883" s="146"/>
      <c r="AG883" s="155"/>
      <c r="AK883" s="155"/>
      <c r="AS883" s="204"/>
      <c r="AT883" s="204"/>
      <c r="AX883" s="151"/>
      <c r="AY883" s="151"/>
      <c r="AZ883" s="151"/>
      <c r="BA883" s="151"/>
    </row>
    <row r="884" customFormat="false" ht="12.75" hidden="false" customHeight="false" outlineLevel="0" collapsed="false">
      <c r="D884" s="142"/>
      <c r="E884" s="142"/>
      <c r="AA884" s="146"/>
      <c r="AG884" s="155"/>
      <c r="AK884" s="155"/>
      <c r="AS884" s="204"/>
      <c r="AT884" s="204"/>
      <c r="AX884" s="151"/>
      <c r="AY884" s="151"/>
      <c r="AZ884" s="151"/>
      <c r="BA884" s="151"/>
    </row>
    <row r="885" customFormat="false" ht="12.75" hidden="false" customHeight="false" outlineLevel="0" collapsed="false">
      <c r="D885" s="142"/>
      <c r="E885" s="142"/>
      <c r="AA885" s="146"/>
      <c r="AG885" s="155"/>
      <c r="AK885" s="155"/>
      <c r="AS885" s="204"/>
      <c r="AT885" s="204"/>
      <c r="AX885" s="151"/>
      <c r="AY885" s="151"/>
      <c r="AZ885" s="151"/>
      <c r="BA885" s="151"/>
    </row>
    <row r="886" customFormat="false" ht="12.75" hidden="false" customHeight="false" outlineLevel="0" collapsed="false">
      <c r="D886" s="142"/>
      <c r="E886" s="142"/>
      <c r="AA886" s="146"/>
      <c r="AG886" s="155"/>
      <c r="AK886" s="155"/>
      <c r="AS886" s="204"/>
      <c r="AT886" s="204"/>
      <c r="AX886" s="151"/>
      <c r="AY886" s="151"/>
      <c r="AZ886" s="151"/>
      <c r="BA886" s="151"/>
    </row>
    <row r="887" customFormat="false" ht="12.75" hidden="false" customHeight="false" outlineLevel="0" collapsed="false">
      <c r="D887" s="142"/>
      <c r="E887" s="142"/>
      <c r="AA887" s="146"/>
      <c r="AG887" s="155"/>
      <c r="AK887" s="155"/>
      <c r="AS887" s="204"/>
      <c r="AT887" s="204"/>
      <c r="AX887" s="151"/>
      <c r="AY887" s="151"/>
      <c r="AZ887" s="151"/>
      <c r="BA887" s="151"/>
    </row>
    <row r="888" customFormat="false" ht="12.75" hidden="false" customHeight="false" outlineLevel="0" collapsed="false">
      <c r="D888" s="142"/>
      <c r="E888" s="142"/>
      <c r="AA888" s="146"/>
      <c r="AG888" s="155"/>
      <c r="AK888" s="155"/>
      <c r="AS888" s="204"/>
      <c r="AT888" s="204"/>
      <c r="AX888" s="151"/>
      <c r="AY888" s="151"/>
      <c r="AZ888" s="151"/>
      <c r="BA888" s="151"/>
    </row>
    <row r="889" customFormat="false" ht="12.75" hidden="false" customHeight="false" outlineLevel="0" collapsed="false">
      <c r="D889" s="142"/>
      <c r="E889" s="142"/>
      <c r="AA889" s="146"/>
      <c r="AG889" s="155"/>
      <c r="AK889" s="155"/>
      <c r="AS889" s="204"/>
      <c r="AT889" s="204"/>
      <c r="AX889" s="151"/>
      <c r="AY889" s="151"/>
      <c r="AZ889" s="151"/>
      <c r="BA889" s="151"/>
    </row>
    <row r="890" customFormat="false" ht="12.75" hidden="false" customHeight="false" outlineLevel="0" collapsed="false">
      <c r="D890" s="142"/>
      <c r="E890" s="142"/>
      <c r="AA890" s="146"/>
      <c r="AG890" s="155"/>
      <c r="AK890" s="155"/>
      <c r="AS890" s="204"/>
      <c r="AT890" s="204"/>
      <c r="AX890" s="151"/>
      <c r="AY890" s="151"/>
      <c r="AZ890" s="151"/>
      <c r="BA890" s="151"/>
    </row>
    <row r="891" customFormat="false" ht="12.75" hidden="false" customHeight="false" outlineLevel="0" collapsed="false">
      <c r="D891" s="142"/>
      <c r="E891" s="142"/>
      <c r="Y891" s="160"/>
      <c r="AA891" s="146"/>
      <c r="AG891" s="155"/>
      <c r="AK891" s="155"/>
      <c r="AS891" s="204"/>
      <c r="AT891" s="204"/>
      <c r="AX891" s="151"/>
      <c r="AY891" s="151"/>
      <c r="AZ891" s="151"/>
      <c r="BA891" s="151"/>
    </row>
    <row r="892" customFormat="false" ht="12.75" hidden="false" customHeight="false" outlineLevel="0" collapsed="false">
      <c r="D892" s="142"/>
      <c r="E892" s="142"/>
      <c r="AA892" s="146"/>
      <c r="AG892" s="155"/>
      <c r="AK892" s="155"/>
      <c r="AS892" s="204"/>
      <c r="AT892" s="204"/>
      <c r="AX892" s="151"/>
      <c r="AY892" s="151"/>
      <c r="AZ892" s="151"/>
      <c r="BA892" s="151"/>
    </row>
    <row r="893" customFormat="false" ht="12.75" hidden="false" customHeight="false" outlineLevel="0" collapsed="false">
      <c r="D893" s="142"/>
      <c r="E893" s="142"/>
      <c r="Y893" s="160"/>
      <c r="AA893" s="146"/>
      <c r="AG893" s="155"/>
      <c r="AK893" s="155"/>
      <c r="AS893" s="204"/>
      <c r="AT893" s="204"/>
      <c r="AX893" s="151"/>
      <c r="AY893" s="151"/>
      <c r="AZ893" s="151"/>
      <c r="BA893" s="151"/>
    </row>
    <row r="894" customFormat="false" ht="12.75" hidden="false" customHeight="false" outlineLevel="0" collapsed="false">
      <c r="D894" s="142"/>
      <c r="E894" s="142"/>
      <c r="Y894" s="160"/>
      <c r="AA894" s="146"/>
      <c r="AG894" s="155"/>
      <c r="AK894" s="155"/>
      <c r="AS894" s="204"/>
      <c r="AT894" s="204"/>
      <c r="AX894" s="151"/>
      <c r="AY894" s="151"/>
      <c r="AZ894" s="151"/>
      <c r="BA894" s="151"/>
    </row>
    <row r="895" customFormat="false" ht="12.75" hidden="false" customHeight="false" outlineLevel="0" collapsed="false">
      <c r="D895" s="142"/>
      <c r="E895" s="142"/>
      <c r="AA895" s="146"/>
      <c r="AG895" s="155"/>
      <c r="AK895" s="155"/>
      <c r="AS895" s="204"/>
      <c r="AT895" s="204"/>
      <c r="AX895" s="151"/>
      <c r="AY895" s="151"/>
      <c r="AZ895" s="151"/>
      <c r="BA895" s="151"/>
    </row>
    <row r="896" customFormat="false" ht="12.75" hidden="false" customHeight="false" outlineLevel="0" collapsed="false">
      <c r="D896" s="142"/>
      <c r="E896" s="142"/>
      <c r="AA896" s="146"/>
      <c r="AG896" s="155"/>
      <c r="AK896" s="155"/>
      <c r="AS896" s="204"/>
      <c r="AT896" s="204"/>
      <c r="AX896" s="151"/>
      <c r="AY896" s="151"/>
      <c r="AZ896" s="151"/>
      <c r="BA896" s="151"/>
    </row>
    <row r="897" customFormat="false" ht="12.75" hidden="false" customHeight="false" outlineLevel="0" collapsed="false">
      <c r="D897" s="142"/>
      <c r="E897" s="142"/>
      <c r="AA897" s="146"/>
      <c r="AG897" s="155"/>
      <c r="AK897" s="155"/>
      <c r="AS897" s="204"/>
      <c r="AT897" s="204"/>
      <c r="AX897" s="151"/>
      <c r="AY897" s="151"/>
      <c r="AZ897" s="151"/>
      <c r="BA897" s="151"/>
    </row>
    <row r="898" customFormat="false" ht="12.75" hidden="false" customHeight="false" outlineLevel="0" collapsed="false">
      <c r="D898" s="142"/>
      <c r="E898" s="142"/>
      <c r="AA898" s="146"/>
      <c r="AG898" s="155"/>
      <c r="AK898" s="155"/>
      <c r="AS898" s="204"/>
      <c r="AT898" s="204"/>
      <c r="AX898" s="151"/>
      <c r="AY898" s="151"/>
      <c r="AZ898" s="151"/>
      <c r="BA898" s="151"/>
    </row>
    <row r="899" customFormat="false" ht="12.75" hidden="false" customHeight="false" outlineLevel="0" collapsed="false">
      <c r="D899" s="142"/>
      <c r="E899" s="142"/>
      <c r="AA899" s="146"/>
      <c r="AG899" s="155"/>
      <c r="AK899" s="155"/>
      <c r="AS899" s="204"/>
      <c r="AT899" s="204"/>
      <c r="AX899" s="151"/>
      <c r="AY899" s="151"/>
      <c r="AZ899" s="151"/>
      <c r="BA899" s="151"/>
    </row>
    <row r="900" customFormat="false" ht="12.75" hidden="false" customHeight="false" outlineLevel="0" collapsed="false">
      <c r="D900" s="142"/>
      <c r="E900" s="142"/>
      <c r="AA900" s="146"/>
      <c r="AG900" s="155"/>
      <c r="AK900" s="155"/>
      <c r="AS900" s="204"/>
      <c r="AT900" s="204"/>
      <c r="AX900" s="151"/>
      <c r="AY900" s="151"/>
      <c r="AZ900" s="151"/>
      <c r="BA900" s="151"/>
    </row>
    <row r="901" customFormat="false" ht="12.75" hidden="false" customHeight="false" outlineLevel="0" collapsed="false">
      <c r="D901" s="142"/>
      <c r="E901" s="142"/>
      <c r="AA901" s="146"/>
      <c r="AG901" s="155"/>
      <c r="AK901" s="155"/>
      <c r="AS901" s="204"/>
      <c r="AT901" s="204"/>
      <c r="AX901" s="151"/>
      <c r="AY901" s="151"/>
      <c r="AZ901" s="151"/>
      <c r="BA901" s="151"/>
    </row>
    <row r="902" customFormat="false" ht="12.75" hidden="false" customHeight="false" outlineLevel="0" collapsed="false">
      <c r="D902" s="142"/>
      <c r="E902" s="142"/>
      <c r="AA902" s="146"/>
      <c r="AG902" s="155"/>
      <c r="AK902" s="155"/>
      <c r="AS902" s="204"/>
      <c r="AT902" s="204"/>
      <c r="AX902" s="151"/>
      <c r="AY902" s="151"/>
      <c r="AZ902" s="151"/>
      <c r="BA902" s="151"/>
    </row>
    <row r="903" customFormat="false" ht="12.75" hidden="false" customHeight="false" outlineLevel="0" collapsed="false">
      <c r="D903" s="142"/>
      <c r="E903" s="142"/>
      <c r="AA903" s="146"/>
      <c r="AG903" s="155"/>
      <c r="AK903" s="155"/>
      <c r="AS903" s="204"/>
      <c r="AT903" s="204"/>
      <c r="AX903" s="151"/>
      <c r="AY903" s="151"/>
      <c r="AZ903" s="151"/>
      <c r="BA903" s="151"/>
    </row>
    <row r="904" customFormat="false" ht="12.75" hidden="false" customHeight="false" outlineLevel="0" collapsed="false">
      <c r="D904" s="142"/>
      <c r="E904" s="142"/>
      <c r="AA904" s="146"/>
      <c r="AG904" s="155"/>
      <c r="AK904" s="155"/>
      <c r="AS904" s="204"/>
      <c r="AT904" s="204"/>
      <c r="AX904" s="151"/>
      <c r="AY904" s="151"/>
      <c r="AZ904" s="151"/>
      <c r="BA904" s="151"/>
    </row>
    <row r="905" customFormat="false" ht="12.75" hidden="false" customHeight="false" outlineLevel="0" collapsed="false">
      <c r="D905" s="142"/>
      <c r="E905" s="142"/>
      <c r="AA905" s="146"/>
      <c r="AG905" s="155"/>
      <c r="AK905" s="155"/>
      <c r="AS905" s="204"/>
      <c r="AT905" s="204"/>
      <c r="AX905" s="151"/>
      <c r="AY905" s="151"/>
      <c r="AZ905" s="151"/>
      <c r="BA905" s="151"/>
    </row>
    <row r="906" customFormat="false" ht="12.75" hidden="false" customHeight="false" outlineLevel="0" collapsed="false">
      <c r="D906" s="142"/>
      <c r="E906" s="142"/>
      <c r="AA906" s="146"/>
      <c r="AG906" s="155"/>
      <c r="AK906" s="155"/>
      <c r="AS906" s="204"/>
      <c r="AT906" s="204"/>
      <c r="AX906" s="151"/>
      <c r="AY906" s="151"/>
      <c r="AZ906" s="151"/>
      <c r="BA906" s="151"/>
    </row>
    <row r="907" customFormat="false" ht="12.75" hidden="false" customHeight="false" outlineLevel="0" collapsed="false">
      <c r="D907" s="142"/>
      <c r="E907" s="142"/>
      <c r="AA907" s="146"/>
      <c r="AG907" s="155"/>
      <c r="AK907" s="155"/>
      <c r="AS907" s="204"/>
      <c r="AT907" s="204"/>
      <c r="AX907" s="151"/>
      <c r="AY907" s="151"/>
      <c r="AZ907" s="151"/>
      <c r="BA907" s="151"/>
    </row>
    <row r="908" customFormat="false" ht="12.75" hidden="false" customHeight="false" outlineLevel="0" collapsed="false">
      <c r="D908" s="142"/>
      <c r="E908" s="142"/>
      <c r="AA908" s="146"/>
      <c r="AG908" s="155"/>
      <c r="AK908" s="155"/>
      <c r="AS908" s="204"/>
      <c r="AT908" s="204"/>
      <c r="AX908" s="151"/>
      <c r="AY908" s="151"/>
      <c r="AZ908" s="151"/>
      <c r="BA908" s="151"/>
    </row>
    <row r="909" customFormat="false" ht="12.75" hidden="false" customHeight="false" outlineLevel="0" collapsed="false">
      <c r="D909" s="142"/>
      <c r="E909" s="142"/>
      <c r="AA909" s="146"/>
      <c r="AG909" s="155"/>
      <c r="AK909" s="155"/>
      <c r="AS909" s="204"/>
      <c r="AT909" s="204"/>
      <c r="AX909" s="151"/>
      <c r="AY909" s="151"/>
      <c r="AZ909" s="151"/>
      <c r="BA909" s="151"/>
    </row>
    <row r="910" customFormat="false" ht="12.75" hidden="false" customHeight="false" outlineLevel="0" collapsed="false">
      <c r="D910" s="142"/>
      <c r="E910" s="142"/>
      <c r="AA910" s="146"/>
      <c r="AG910" s="155"/>
      <c r="AK910" s="155"/>
      <c r="AS910" s="204"/>
      <c r="AT910" s="204"/>
      <c r="AX910" s="151"/>
      <c r="AY910" s="151"/>
      <c r="AZ910" s="151"/>
      <c r="BA910" s="151"/>
    </row>
    <row r="911" customFormat="false" ht="12.75" hidden="false" customHeight="false" outlineLevel="0" collapsed="false">
      <c r="D911" s="142"/>
      <c r="E911" s="142"/>
      <c r="AA911" s="146"/>
      <c r="AG911" s="155"/>
      <c r="AK911" s="155"/>
      <c r="AS911" s="204"/>
      <c r="AT911" s="204"/>
      <c r="AX911" s="151"/>
      <c r="AY911" s="151"/>
      <c r="AZ911" s="151"/>
      <c r="BA911" s="151"/>
    </row>
    <row r="912" customFormat="false" ht="12.75" hidden="false" customHeight="false" outlineLevel="0" collapsed="false">
      <c r="D912" s="142"/>
      <c r="E912" s="142"/>
      <c r="AA912" s="146"/>
      <c r="AG912" s="155"/>
      <c r="AK912" s="155"/>
      <c r="AS912" s="204"/>
      <c r="AT912" s="204"/>
      <c r="AX912" s="151"/>
      <c r="AY912" s="151"/>
      <c r="AZ912" s="151"/>
      <c r="BA912" s="151"/>
    </row>
    <row r="913" customFormat="false" ht="12.75" hidden="false" customHeight="false" outlineLevel="0" collapsed="false">
      <c r="D913" s="142"/>
      <c r="E913" s="142"/>
      <c r="AA913" s="146"/>
      <c r="AG913" s="155"/>
      <c r="AK913" s="155"/>
      <c r="AS913" s="204"/>
      <c r="AT913" s="204"/>
      <c r="AX913" s="151"/>
      <c r="AY913" s="151"/>
      <c r="AZ913" s="151"/>
      <c r="BA913" s="151"/>
    </row>
    <row r="914" customFormat="false" ht="12.75" hidden="false" customHeight="false" outlineLevel="0" collapsed="false">
      <c r="D914" s="142"/>
      <c r="E914" s="142"/>
      <c r="AA914" s="146"/>
      <c r="AG914" s="155"/>
      <c r="AK914" s="155"/>
      <c r="AS914" s="204"/>
      <c r="AT914" s="204"/>
      <c r="AX914" s="151"/>
      <c r="AY914" s="151"/>
      <c r="AZ914" s="151"/>
      <c r="BA914" s="151"/>
    </row>
    <row r="915" customFormat="false" ht="12.75" hidden="false" customHeight="false" outlineLevel="0" collapsed="false">
      <c r="D915" s="142"/>
      <c r="E915" s="142"/>
      <c r="AA915" s="146"/>
      <c r="AG915" s="155"/>
      <c r="AK915" s="155"/>
      <c r="AS915" s="204"/>
      <c r="AT915" s="204"/>
      <c r="AX915" s="151"/>
      <c r="AY915" s="151"/>
      <c r="AZ915" s="151"/>
      <c r="BA915" s="151"/>
    </row>
    <row r="916" customFormat="false" ht="12.75" hidden="false" customHeight="false" outlineLevel="0" collapsed="false">
      <c r="D916" s="142"/>
      <c r="E916" s="142"/>
      <c r="AA916" s="146"/>
      <c r="AG916" s="155"/>
      <c r="AK916" s="155"/>
      <c r="AS916" s="204"/>
      <c r="AT916" s="204"/>
      <c r="AX916" s="151"/>
      <c r="AY916" s="151"/>
      <c r="AZ916" s="151"/>
      <c r="BA916" s="151"/>
    </row>
    <row r="917" customFormat="false" ht="12.75" hidden="false" customHeight="false" outlineLevel="0" collapsed="false">
      <c r="D917" s="142"/>
      <c r="E917" s="142"/>
      <c r="AA917" s="146"/>
      <c r="AG917" s="155"/>
      <c r="AK917" s="155"/>
      <c r="AS917" s="204"/>
      <c r="AT917" s="204"/>
      <c r="AX917" s="151"/>
      <c r="AY917" s="151"/>
      <c r="AZ917" s="151"/>
      <c r="BA917" s="151"/>
    </row>
    <row r="918" customFormat="false" ht="12.75" hidden="false" customHeight="false" outlineLevel="0" collapsed="false">
      <c r="D918" s="142"/>
      <c r="E918" s="142"/>
      <c r="AA918" s="146"/>
      <c r="AG918" s="155"/>
      <c r="AK918" s="155"/>
      <c r="AS918" s="204"/>
      <c r="AT918" s="204"/>
      <c r="AX918" s="151"/>
      <c r="AY918" s="151"/>
      <c r="AZ918" s="151"/>
      <c r="BA918" s="151"/>
    </row>
    <row r="919" customFormat="false" ht="12.75" hidden="false" customHeight="false" outlineLevel="0" collapsed="false">
      <c r="D919" s="142"/>
      <c r="E919" s="142"/>
      <c r="AA919" s="146"/>
      <c r="AG919" s="155"/>
      <c r="AK919" s="155"/>
      <c r="AS919" s="204"/>
      <c r="AT919" s="204"/>
      <c r="AX919" s="151"/>
      <c r="AY919" s="151"/>
      <c r="AZ919" s="151"/>
      <c r="BA919" s="151"/>
    </row>
    <row r="920" customFormat="false" ht="12.75" hidden="false" customHeight="false" outlineLevel="0" collapsed="false">
      <c r="D920" s="142"/>
      <c r="E920" s="142"/>
      <c r="AA920" s="146"/>
      <c r="AG920" s="155"/>
      <c r="AK920" s="155"/>
      <c r="AS920" s="204"/>
      <c r="AT920" s="204"/>
      <c r="AX920" s="151"/>
      <c r="AY920" s="151"/>
      <c r="AZ920" s="151"/>
      <c r="BA920" s="151"/>
    </row>
    <row r="921" customFormat="false" ht="12.75" hidden="false" customHeight="false" outlineLevel="0" collapsed="false">
      <c r="D921" s="142"/>
      <c r="E921" s="142"/>
      <c r="AA921" s="146"/>
      <c r="AG921" s="155"/>
      <c r="AK921" s="155"/>
      <c r="AS921" s="204"/>
      <c r="AT921" s="204"/>
      <c r="AX921" s="151"/>
      <c r="AY921" s="151"/>
      <c r="AZ921" s="151"/>
      <c r="BA921" s="151"/>
    </row>
    <row r="922" customFormat="false" ht="12.75" hidden="false" customHeight="false" outlineLevel="0" collapsed="false">
      <c r="D922" s="142"/>
      <c r="E922" s="142"/>
      <c r="AA922" s="146"/>
      <c r="AG922" s="155"/>
      <c r="AK922" s="155"/>
      <c r="AS922" s="204"/>
      <c r="AT922" s="204"/>
      <c r="AX922" s="151"/>
      <c r="AY922" s="151"/>
      <c r="AZ922" s="151"/>
      <c r="BA922" s="151"/>
    </row>
    <row r="923" customFormat="false" ht="12.75" hidden="false" customHeight="false" outlineLevel="0" collapsed="false">
      <c r="D923" s="142"/>
      <c r="E923" s="142"/>
      <c r="AA923" s="146"/>
      <c r="AG923" s="155"/>
      <c r="AK923" s="155"/>
      <c r="AS923" s="204"/>
      <c r="AT923" s="204"/>
      <c r="AX923" s="151"/>
      <c r="AY923" s="151"/>
      <c r="AZ923" s="151"/>
      <c r="BA923" s="151"/>
    </row>
    <row r="924" customFormat="false" ht="12.75" hidden="false" customHeight="false" outlineLevel="0" collapsed="false">
      <c r="D924" s="142"/>
      <c r="E924" s="142"/>
      <c r="AA924" s="146"/>
      <c r="AG924" s="155"/>
      <c r="AK924" s="155"/>
      <c r="AS924" s="204"/>
      <c r="AT924" s="204"/>
      <c r="AX924" s="151"/>
      <c r="AY924" s="151"/>
      <c r="AZ924" s="151"/>
      <c r="BA924" s="151"/>
    </row>
    <row r="925" customFormat="false" ht="12.75" hidden="false" customHeight="false" outlineLevel="0" collapsed="false">
      <c r="D925" s="142"/>
      <c r="E925" s="142"/>
      <c r="AA925" s="146"/>
      <c r="AG925" s="155"/>
      <c r="AK925" s="155"/>
      <c r="AS925" s="204"/>
      <c r="AT925" s="204"/>
      <c r="AX925" s="151"/>
      <c r="AY925" s="151"/>
      <c r="AZ925" s="151"/>
      <c r="BA925" s="151"/>
    </row>
    <row r="926" customFormat="false" ht="12.75" hidden="false" customHeight="false" outlineLevel="0" collapsed="false">
      <c r="D926" s="142"/>
      <c r="E926" s="142"/>
      <c r="AA926" s="146"/>
      <c r="AG926" s="155"/>
      <c r="AK926" s="155"/>
      <c r="AS926" s="204"/>
      <c r="AT926" s="204"/>
      <c r="AX926" s="151"/>
      <c r="AY926" s="151"/>
      <c r="AZ926" s="151"/>
      <c r="BA926" s="151"/>
    </row>
    <row r="927" customFormat="false" ht="12.75" hidden="false" customHeight="false" outlineLevel="0" collapsed="false">
      <c r="D927" s="142"/>
      <c r="E927" s="142"/>
      <c r="AA927" s="146"/>
      <c r="AG927" s="155"/>
      <c r="AK927" s="155"/>
      <c r="AS927" s="204"/>
      <c r="AT927" s="204"/>
      <c r="AX927" s="151"/>
      <c r="AY927" s="151"/>
      <c r="AZ927" s="151"/>
      <c r="BA927" s="151"/>
    </row>
    <row r="928" customFormat="false" ht="12.75" hidden="false" customHeight="false" outlineLevel="0" collapsed="false">
      <c r="D928" s="142"/>
      <c r="E928" s="142"/>
      <c r="AA928" s="146"/>
      <c r="AG928" s="155"/>
      <c r="AK928" s="155"/>
      <c r="AS928" s="204"/>
      <c r="AT928" s="204"/>
      <c r="AX928" s="151"/>
      <c r="AY928" s="151"/>
      <c r="AZ928" s="151"/>
      <c r="BA928" s="151"/>
    </row>
    <row r="929" customFormat="false" ht="12.75" hidden="false" customHeight="false" outlineLevel="0" collapsed="false">
      <c r="D929" s="142"/>
      <c r="E929" s="142"/>
      <c r="AA929" s="146"/>
      <c r="AG929" s="155"/>
      <c r="AK929" s="155"/>
      <c r="AS929" s="204"/>
      <c r="AT929" s="204"/>
      <c r="AX929" s="151"/>
      <c r="AY929" s="151"/>
      <c r="AZ929" s="151"/>
      <c r="BA929" s="151"/>
    </row>
    <row r="930" customFormat="false" ht="12.75" hidden="false" customHeight="false" outlineLevel="0" collapsed="false">
      <c r="D930" s="142"/>
      <c r="E930" s="142"/>
      <c r="AA930" s="146"/>
      <c r="AG930" s="155"/>
      <c r="AK930" s="155"/>
      <c r="AS930" s="204"/>
      <c r="AT930" s="204"/>
      <c r="AX930" s="151"/>
      <c r="AY930" s="151"/>
      <c r="AZ930" s="151"/>
      <c r="BA930" s="151"/>
    </row>
    <row r="931" customFormat="false" ht="12.75" hidden="false" customHeight="false" outlineLevel="0" collapsed="false">
      <c r="D931" s="142"/>
      <c r="E931" s="142"/>
      <c r="AA931" s="146"/>
      <c r="AG931" s="155"/>
      <c r="AK931" s="155"/>
      <c r="AS931" s="204"/>
      <c r="AT931" s="204"/>
      <c r="AX931" s="151"/>
      <c r="AY931" s="151"/>
      <c r="AZ931" s="151"/>
      <c r="BA931" s="151"/>
    </row>
    <row r="932" customFormat="false" ht="12.75" hidden="false" customHeight="false" outlineLevel="0" collapsed="false">
      <c r="D932" s="142"/>
      <c r="E932" s="142"/>
      <c r="AA932" s="146"/>
      <c r="AG932" s="155"/>
      <c r="AK932" s="155"/>
      <c r="AS932" s="204"/>
      <c r="AT932" s="204"/>
      <c r="AX932" s="151"/>
      <c r="AY932" s="151"/>
      <c r="AZ932" s="151"/>
      <c r="BA932" s="151"/>
    </row>
    <row r="933" customFormat="false" ht="12.75" hidden="false" customHeight="false" outlineLevel="0" collapsed="false">
      <c r="D933" s="142"/>
      <c r="E933" s="142"/>
      <c r="AA933" s="146"/>
      <c r="AG933" s="155"/>
      <c r="AK933" s="155"/>
      <c r="AS933" s="204"/>
      <c r="AT933" s="204"/>
      <c r="AX933" s="151"/>
      <c r="AY933" s="151"/>
      <c r="AZ933" s="151"/>
      <c r="BA933" s="151"/>
    </row>
    <row r="934" customFormat="false" ht="12.75" hidden="false" customHeight="false" outlineLevel="0" collapsed="false">
      <c r="D934" s="142"/>
      <c r="E934" s="142"/>
      <c r="AA934" s="146"/>
      <c r="AG934" s="155"/>
      <c r="AK934" s="155"/>
      <c r="AS934" s="204"/>
      <c r="AT934" s="204"/>
      <c r="AX934" s="151"/>
      <c r="AY934" s="151"/>
      <c r="AZ934" s="151"/>
      <c r="BA934" s="151"/>
    </row>
    <row r="935" customFormat="false" ht="12.75" hidden="false" customHeight="false" outlineLevel="0" collapsed="false">
      <c r="D935" s="142"/>
      <c r="E935" s="142"/>
      <c r="AA935" s="146"/>
      <c r="AG935" s="155"/>
      <c r="AK935" s="155"/>
      <c r="AS935" s="204"/>
      <c r="AT935" s="204"/>
      <c r="AX935" s="151"/>
      <c r="AY935" s="151"/>
      <c r="AZ935" s="151"/>
      <c r="BA935" s="151"/>
    </row>
    <row r="936" customFormat="false" ht="12.75" hidden="false" customHeight="false" outlineLevel="0" collapsed="false">
      <c r="D936" s="142"/>
      <c r="E936" s="142"/>
      <c r="AA936" s="146"/>
      <c r="AG936" s="155"/>
      <c r="AK936" s="155"/>
      <c r="AS936" s="204"/>
      <c r="AT936" s="204"/>
      <c r="AX936" s="151"/>
      <c r="AY936" s="151"/>
      <c r="AZ936" s="151"/>
      <c r="BA936" s="151"/>
    </row>
    <row r="937" customFormat="false" ht="12.75" hidden="false" customHeight="false" outlineLevel="0" collapsed="false">
      <c r="D937" s="142"/>
      <c r="E937" s="142"/>
      <c r="AA937" s="146"/>
      <c r="AG937" s="155"/>
      <c r="AK937" s="155"/>
      <c r="AS937" s="204"/>
      <c r="AT937" s="204"/>
      <c r="AX937" s="151"/>
      <c r="AY937" s="151"/>
      <c r="AZ937" s="151"/>
      <c r="BA937" s="151"/>
    </row>
    <row r="938" customFormat="false" ht="12.75" hidden="false" customHeight="false" outlineLevel="0" collapsed="false">
      <c r="D938" s="142"/>
      <c r="E938" s="142"/>
      <c r="AA938" s="146"/>
      <c r="AG938" s="155"/>
      <c r="AK938" s="155"/>
      <c r="AS938" s="204"/>
      <c r="AT938" s="204"/>
      <c r="AX938" s="151"/>
      <c r="AY938" s="151"/>
      <c r="AZ938" s="151"/>
      <c r="BA938" s="151"/>
    </row>
    <row r="939" customFormat="false" ht="12.75" hidden="false" customHeight="false" outlineLevel="0" collapsed="false">
      <c r="D939" s="142"/>
      <c r="E939" s="142"/>
      <c r="AA939" s="146"/>
      <c r="AG939" s="155"/>
      <c r="AK939" s="155"/>
      <c r="AS939" s="204"/>
      <c r="AT939" s="204"/>
      <c r="AX939" s="151"/>
      <c r="AY939" s="151"/>
      <c r="AZ939" s="151"/>
      <c r="BA939" s="151"/>
    </row>
    <row r="940" customFormat="false" ht="12.75" hidden="false" customHeight="false" outlineLevel="0" collapsed="false">
      <c r="D940" s="142"/>
      <c r="E940" s="142"/>
      <c r="AA940" s="146"/>
      <c r="AG940" s="155"/>
      <c r="AK940" s="155"/>
      <c r="AS940" s="204"/>
      <c r="AT940" s="204"/>
      <c r="AX940" s="151"/>
      <c r="AY940" s="151"/>
      <c r="AZ940" s="151"/>
      <c r="BA940" s="151"/>
    </row>
    <row r="941" customFormat="false" ht="12.75" hidden="false" customHeight="false" outlineLevel="0" collapsed="false">
      <c r="D941" s="142"/>
      <c r="E941" s="142"/>
      <c r="AA941" s="146"/>
      <c r="AG941" s="155"/>
      <c r="AK941" s="155"/>
      <c r="AS941" s="204"/>
      <c r="AT941" s="204"/>
      <c r="AX941" s="151"/>
      <c r="AY941" s="151"/>
      <c r="AZ941" s="151"/>
      <c r="BA941" s="151"/>
    </row>
    <row r="942" customFormat="false" ht="12.75" hidden="false" customHeight="false" outlineLevel="0" collapsed="false">
      <c r="D942" s="142"/>
      <c r="E942" s="142"/>
      <c r="AA942" s="146"/>
      <c r="AG942" s="155"/>
      <c r="AK942" s="155"/>
      <c r="AS942" s="204"/>
      <c r="AT942" s="204"/>
      <c r="AX942" s="151"/>
      <c r="AY942" s="151"/>
      <c r="AZ942" s="151"/>
      <c r="BA942" s="151"/>
    </row>
    <row r="943" customFormat="false" ht="12.75" hidden="false" customHeight="false" outlineLevel="0" collapsed="false">
      <c r="D943" s="142"/>
      <c r="E943" s="142"/>
      <c r="AA943" s="146"/>
      <c r="AG943" s="155"/>
      <c r="AK943" s="155"/>
      <c r="AS943" s="204"/>
      <c r="AT943" s="204"/>
      <c r="AX943" s="151"/>
      <c r="AY943" s="151"/>
      <c r="AZ943" s="151"/>
      <c r="BA943" s="151"/>
    </row>
    <row r="944" customFormat="false" ht="12.75" hidden="false" customHeight="false" outlineLevel="0" collapsed="false">
      <c r="D944" s="142"/>
      <c r="E944" s="142"/>
      <c r="AA944" s="146"/>
      <c r="AG944" s="155"/>
      <c r="AK944" s="155"/>
      <c r="AS944" s="204"/>
      <c r="AT944" s="204"/>
      <c r="AX944" s="151"/>
      <c r="AY944" s="151"/>
      <c r="AZ944" s="151"/>
      <c r="BA944" s="151"/>
    </row>
    <row r="945" customFormat="false" ht="12.75" hidden="false" customHeight="false" outlineLevel="0" collapsed="false">
      <c r="D945" s="142"/>
      <c r="E945" s="142"/>
      <c r="AA945" s="146"/>
      <c r="AG945" s="155"/>
      <c r="AK945" s="155"/>
      <c r="AS945" s="204"/>
      <c r="AT945" s="204"/>
      <c r="AX945" s="151"/>
      <c r="AY945" s="151"/>
      <c r="AZ945" s="151"/>
      <c r="BA945" s="151"/>
    </row>
    <row r="946" customFormat="false" ht="12.75" hidden="false" customHeight="false" outlineLevel="0" collapsed="false">
      <c r="D946" s="142"/>
      <c r="E946" s="142"/>
      <c r="AA946" s="146"/>
      <c r="AG946" s="155"/>
      <c r="AK946" s="155"/>
      <c r="AS946" s="204"/>
      <c r="AT946" s="204"/>
      <c r="AX946" s="151"/>
      <c r="AY946" s="151"/>
      <c r="AZ946" s="151"/>
      <c r="BA946" s="151"/>
    </row>
    <row r="947" customFormat="false" ht="12.75" hidden="false" customHeight="false" outlineLevel="0" collapsed="false">
      <c r="D947" s="142"/>
      <c r="E947" s="142"/>
      <c r="AA947" s="146"/>
      <c r="AG947" s="155"/>
      <c r="AK947" s="155"/>
      <c r="AS947" s="204"/>
      <c r="AT947" s="204"/>
      <c r="AX947" s="151"/>
      <c r="AY947" s="151"/>
      <c r="AZ947" s="151"/>
      <c r="BA947" s="151"/>
    </row>
    <row r="948" customFormat="false" ht="12.75" hidden="false" customHeight="false" outlineLevel="0" collapsed="false">
      <c r="D948" s="142"/>
      <c r="E948" s="142"/>
      <c r="AA948" s="146"/>
      <c r="AG948" s="155"/>
      <c r="AK948" s="155"/>
      <c r="AS948" s="204"/>
      <c r="AT948" s="204"/>
      <c r="AX948" s="151"/>
      <c r="AY948" s="151"/>
      <c r="AZ948" s="151"/>
      <c r="BA948" s="151"/>
    </row>
    <row r="949" customFormat="false" ht="12.75" hidden="false" customHeight="false" outlineLevel="0" collapsed="false">
      <c r="D949" s="142"/>
      <c r="E949" s="142"/>
      <c r="AA949" s="146"/>
      <c r="AG949" s="155"/>
      <c r="AK949" s="155"/>
      <c r="AS949" s="204"/>
      <c r="AT949" s="204"/>
      <c r="AX949" s="151"/>
      <c r="AY949" s="151"/>
      <c r="AZ949" s="151"/>
      <c r="BA949" s="151"/>
    </row>
    <row r="950" customFormat="false" ht="12.75" hidden="false" customHeight="false" outlineLevel="0" collapsed="false">
      <c r="D950" s="142"/>
      <c r="E950" s="142"/>
      <c r="AA950" s="146"/>
      <c r="AG950" s="155"/>
      <c r="AK950" s="155"/>
      <c r="AS950" s="204"/>
      <c r="AT950" s="204"/>
      <c r="AX950" s="151"/>
      <c r="AY950" s="151"/>
      <c r="AZ950" s="151"/>
      <c r="BA950" s="151"/>
    </row>
    <row r="951" customFormat="false" ht="12.75" hidden="false" customHeight="false" outlineLevel="0" collapsed="false">
      <c r="D951" s="142"/>
      <c r="E951" s="142"/>
      <c r="AA951" s="146"/>
      <c r="AG951" s="155"/>
      <c r="AK951" s="155"/>
      <c r="AS951" s="204"/>
      <c r="AT951" s="204"/>
      <c r="AX951" s="151"/>
      <c r="AY951" s="151"/>
      <c r="AZ951" s="151"/>
      <c r="BA951" s="151"/>
    </row>
    <row r="952" customFormat="false" ht="12.75" hidden="false" customHeight="false" outlineLevel="0" collapsed="false">
      <c r="D952" s="142"/>
      <c r="E952" s="142"/>
      <c r="AA952" s="146"/>
      <c r="AG952" s="155"/>
      <c r="AK952" s="155"/>
      <c r="AS952" s="204"/>
      <c r="AT952" s="204"/>
      <c r="AX952" s="151"/>
      <c r="AY952" s="151"/>
      <c r="AZ952" s="151"/>
      <c r="BA952" s="151"/>
    </row>
    <row r="953" customFormat="false" ht="12.75" hidden="false" customHeight="false" outlineLevel="0" collapsed="false">
      <c r="D953" s="142"/>
      <c r="E953" s="142"/>
      <c r="AA953" s="146"/>
      <c r="AG953" s="155"/>
      <c r="AK953" s="155"/>
      <c r="AS953" s="204"/>
      <c r="AT953" s="204"/>
      <c r="AX953" s="151"/>
      <c r="AY953" s="151"/>
      <c r="AZ953" s="151"/>
      <c r="BA953" s="151"/>
    </row>
    <row r="954" customFormat="false" ht="12.75" hidden="false" customHeight="false" outlineLevel="0" collapsed="false">
      <c r="D954" s="142"/>
      <c r="E954" s="142"/>
      <c r="AA954" s="146"/>
      <c r="AG954" s="155"/>
      <c r="AK954" s="155"/>
      <c r="AS954" s="204"/>
      <c r="AT954" s="204"/>
      <c r="AX954" s="151"/>
      <c r="AY954" s="151"/>
      <c r="AZ954" s="151"/>
      <c r="BA954" s="151"/>
    </row>
    <row r="955" customFormat="false" ht="12.75" hidden="false" customHeight="false" outlineLevel="0" collapsed="false">
      <c r="D955" s="142"/>
      <c r="E955" s="142"/>
      <c r="AA955" s="146"/>
      <c r="AG955" s="155"/>
      <c r="AK955" s="155"/>
      <c r="AS955" s="204"/>
      <c r="AT955" s="204"/>
      <c r="AX955" s="151"/>
      <c r="AY955" s="151"/>
      <c r="AZ955" s="151"/>
      <c r="BA955" s="151"/>
    </row>
    <row r="956" customFormat="false" ht="12.75" hidden="false" customHeight="false" outlineLevel="0" collapsed="false">
      <c r="D956" s="142"/>
      <c r="E956" s="142"/>
      <c r="AA956" s="146"/>
      <c r="AG956" s="155"/>
      <c r="AK956" s="155"/>
      <c r="AS956" s="204"/>
      <c r="AT956" s="204"/>
      <c r="AX956" s="151"/>
      <c r="AY956" s="151"/>
      <c r="AZ956" s="151"/>
      <c r="BA956" s="151"/>
    </row>
    <row r="957" customFormat="false" ht="12.75" hidden="false" customHeight="false" outlineLevel="0" collapsed="false">
      <c r="D957" s="142"/>
      <c r="E957" s="142"/>
      <c r="AA957" s="146"/>
      <c r="AG957" s="155"/>
      <c r="AK957" s="155"/>
      <c r="AS957" s="204"/>
      <c r="AT957" s="204"/>
      <c r="AX957" s="151"/>
      <c r="AY957" s="151"/>
      <c r="AZ957" s="151"/>
      <c r="BA957" s="151"/>
    </row>
    <row r="958" customFormat="false" ht="12.75" hidden="false" customHeight="false" outlineLevel="0" collapsed="false">
      <c r="D958" s="142"/>
      <c r="E958" s="142"/>
      <c r="AA958" s="146"/>
      <c r="AG958" s="155"/>
      <c r="AK958" s="155"/>
      <c r="AS958" s="204"/>
      <c r="AT958" s="204"/>
      <c r="AX958" s="151"/>
      <c r="AY958" s="151"/>
      <c r="AZ958" s="151"/>
      <c r="BA958" s="151"/>
    </row>
    <row r="959" customFormat="false" ht="12.75" hidden="false" customHeight="false" outlineLevel="0" collapsed="false">
      <c r="D959" s="142"/>
      <c r="E959" s="142"/>
      <c r="AA959" s="146"/>
      <c r="AG959" s="155"/>
      <c r="AK959" s="155"/>
      <c r="AS959" s="204"/>
      <c r="AT959" s="204"/>
      <c r="AX959" s="151"/>
      <c r="AY959" s="151"/>
      <c r="AZ959" s="151"/>
      <c r="BA959" s="151"/>
    </row>
    <row r="960" customFormat="false" ht="12.75" hidden="false" customHeight="false" outlineLevel="0" collapsed="false">
      <c r="D960" s="142"/>
      <c r="E960" s="142"/>
      <c r="AA960" s="146"/>
      <c r="AG960" s="155"/>
      <c r="AK960" s="155"/>
      <c r="AS960" s="204"/>
      <c r="AT960" s="204"/>
      <c r="AX960" s="151"/>
      <c r="AY960" s="151"/>
      <c r="AZ960" s="151"/>
      <c r="BA960" s="151"/>
    </row>
    <row r="961" customFormat="false" ht="12.75" hidden="false" customHeight="false" outlineLevel="0" collapsed="false">
      <c r="D961" s="142"/>
      <c r="E961" s="142"/>
      <c r="AA961" s="146"/>
      <c r="AG961" s="155"/>
      <c r="AK961" s="155"/>
      <c r="AS961" s="204"/>
      <c r="AT961" s="204"/>
      <c r="AX961" s="151"/>
      <c r="AY961" s="151"/>
      <c r="AZ961" s="151"/>
      <c r="BA961" s="151"/>
    </row>
    <row r="962" customFormat="false" ht="12.75" hidden="false" customHeight="false" outlineLevel="0" collapsed="false">
      <c r="D962" s="142"/>
      <c r="E962" s="142"/>
      <c r="AA962" s="146"/>
      <c r="AG962" s="155"/>
      <c r="AK962" s="155"/>
      <c r="AS962" s="204"/>
      <c r="AT962" s="204"/>
      <c r="AX962" s="151"/>
      <c r="AY962" s="151"/>
      <c r="AZ962" s="151"/>
      <c r="BA962" s="151"/>
    </row>
    <row r="963" customFormat="false" ht="12.75" hidden="false" customHeight="false" outlineLevel="0" collapsed="false">
      <c r="D963" s="142"/>
      <c r="E963" s="142"/>
      <c r="AA963" s="146"/>
      <c r="AG963" s="155"/>
      <c r="AK963" s="155"/>
      <c r="AS963" s="204"/>
      <c r="AT963" s="204"/>
      <c r="AX963" s="151"/>
      <c r="AY963" s="151"/>
      <c r="AZ963" s="151"/>
      <c r="BA963" s="151"/>
    </row>
    <row r="964" customFormat="false" ht="12.75" hidden="false" customHeight="false" outlineLevel="0" collapsed="false">
      <c r="D964" s="142"/>
      <c r="E964" s="142"/>
      <c r="AA964" s="146"/>
      <c r="AG964" s="155"/>
      <c r="AK964" s="155"/>
      <c r="AS964" s="204"/>
      <c r="AT964" s="204"/>
      <c r="AX964" s="151"/>
      <c r="AY964" s="151"/>
      <c r="AZ964" s="151"/>
      <c r="BA964" s="151"/>
    </row>
    <row r="965" customFormat="false" ht="12.75" hidden="false" customHeight="false" outlineLevel="0" collapsed="false">
      <c r="D965" s="142"/>
      <c r="E965" s="142"/>
      <c r="AA965" s="146"/>
      <c r="AG965" s="155"/>
      <c r="AK965" s="155"/>
      <c r="AS965" s="204"/>
      <c r="AT965" s="204"/>
      <c r="AX965" s="151"/>
      <c r="AY965" s="151"/>
      <c r="AZ965" s="151"/>
      <c r="BA965" s="151"/>
    </row>
    <row r="966" customFormat="false" ht="12.75" hidden="false" customHeight="false" outlineLevel="0" collapsed="false">
      <c r="D966" s="142"/>
      <c r="E966" s="142"/>
      <c r="AA966" s="146"/>
      <c r="AG966" s="155"/>
      <c r="AK966" s="155"/>
      <c r="AS966" s="204"/>
      <c r="AT966" s="204"/>
      <c r="AX966" s="151"/>
      <c r="AY966" s="151"/>
      <c r="AZ966" s="151"/>
      <c r="BA966" s="151"/>
    </row>
    <row r="967" customFormat="false" ht="12.75" hidden="false" customHeight="false" outlineLevel="0" collapsed="false">
      <c r="D967" s="142"/>
      <c r="E967" s="142"/>
      <c r="AA967" s="146"/>
      <c r="AG967" s="155"/>
      <c r="AK967" s="155"/>
      <c r="AS967" s="204"/>
      <c r="AT967" s="204"/>
      <c r="AX967" s="151"/>
      <c r="AY967" s="151"/>
      <c r="AZ967" s="151"/>
      <c r="BA967" s="151"/>
    </row>
    <row r="968" customFormat="false" ht="12.75" hidden="false" customHeight="false" outlineLevel="0" collapsed="false">
      <c r="D968" s="142"/>
      <c r="E968" s="142"/>
      <c r="AA968" s="146"/>
      <c r="AG968" s="155"/>
      <c r="AK968" s="155"/>
      <c r="AS968" s="204"/>
      <c r="AT968" s="204"/>
      <c r="AX968" s="151"/>
      <c r="AY968" s="151"/>
      <c r="AZ968" s="151"/>
      <c r="BA968" s="151"/>
    </row>
    <row r="969" customFormat="false" ht="12.75" hidden="false" customHeight="false" outlineLevel="0" collapsed="false">
      <c r="D969" s="142"/>
      <c r="E969" s="142"/>
      <c r="AA969" s="146"/>
      <c r="AG969" s="155"/>
      <c r="AK969" s="155"/>
      <c r="AS969" s="204"/>
      <c r="AT969" s="204"/>
      <c r="AX969" s="151"/>
      <c r="AY969" s="151"/>
      <c r="AZ969" s="151"/>
      <c r="BA969" s="151"/>
    </row>
    <row r="970" customFormat="false" ht="12.75" hidden="false" customHeight="false" outlineLevel="0" collapsed="false">
      <c r="D970" s="142"/>
      <c r="E970" s="142"/>
      <c r="AA970" s="146"/>
      <c r="AG970" s="155"/>
      <c r="AK970" s="155"/>
      <c r="AS970" s="204"/>
      <c r="AT970" s="204"/>
      <c r="AX970" s="151"/>
      <c r="AY970" s="151"/>
      <c r="AZ970" s="151"/>
      <c r="BA970" s="151"/>
    </row>
    <row r="971" customFormat="false" ht="12.75" hidden="false" customHeight="false" outlineLevel="0" collapsed="false">
      <c r="D971" s="142"/>
      <c r="E971" s="142"/>
      <c r="AA971" s="146"/>
      <c r="AG971" s="155"/>
      <c r="AK971" s="155"/>
      <c r="AS971" s="204"/>
      <c r="AT971" s="204"/>
      <c r="AX971" s="151"/>
      <c r="AY971" s="151"/>
      <c r="AZ971" s="151"/>
      <c r="BA971" s="151"/>
    </row>
    <row r="972" customFormat="false" ht="12.75" hidden="false" customHeight="false" outlineLevel="0" collapsed="false">
      <c r="D972" s="142"/>
      <c r="E972" s="142"/>
      <c r="AA972" s="146"/>
      <c r="AG972" s="155"/>
      <c r="AK972" s="155"/>
      <c r="AS972" s="204"/>
      <c r="AT972" s="204"/>
      <c r="AX972" s="151"/>
      <c r="AY972" s="151"/>
      <c r="AZ972" s="151"/>
      <c r="BA972" s="151"/>
    </row>
    <row r="973" customFormat="false" ht="12.75" hidden="false" customHeight="false" outlineLevel="0" collapsed="false">
      <c r="D973" s="142"/>
      <c r="E973" s="142"/>
      <c r="AA973" s="146"/>
      <c r="AG973" s="155"/>
      <c r="AK973" s="155"/>
      <c r="AS973" s="204"/>
      <c r="AT973" s="204"/>
      <c r="AX973" s="151"/>
      <c r="AY973" s="151"/>
      <c r="AZ973" s="151"/>
      <c r="BA973" s="151"/>
    </row>
    <row r="974" customFormat="false" ht="12.75" hidden="false" customHeight="false" outlineLevel="0" collapsed="false">
      <c r="D974" s="142"/>
      <c r="E974" s="142"/>
      <c r="AA974" s="146"/>
      <c r="AG974" s="155"/>
      <c r="AK974" s="155"/>
      <c r="AS974" s="204"/>
      <c r="AT974" s="204"/>
      <c r="AX974" s="151"/>
      <c r="AY974" s="151"/>
      <c r="AZ974" s="151"/>
      <c r="BA974" s="151"/>
    </row>
    <row r="975" customFormat="false" ht="12.75" hidden="false" customHeight="false" outlineLevel="0" collapsed="false">
      <c r="D975" s="142"/>
      <c r="E975" s="142"/>
      <c r="AA975" s="146"/>
      <c r="AG975" s="155"/>
      <c r="AK975" s="155"/>
      <c r="AS975" s="204"/>
      <c r="AT975" s="204"/>
      <c r="AX975" s="151"/>
      <c r="AY975" s="151"/>
      <c r="AZ975" s="151"/>
      <c r="BA975" s="151"/>
    </row>
    <row r="976" customFormat="false" ht="12.75" hidden="false" customHeight="false" outlineLevel="0" collapsed="false">
      <c r="D976" s="142"/>
      <c r="E976" s="142"/>
      <c r="AA976" s="146"/>
      <c r="AG976" s="155"/>
      <c r="AK976" s="155"/>
      <c r="AS976" s="204"/>
      <c r="AT976" s="204"/>
      <c r="AX976" s="151"/>
      <c r="AY976" s="151"/>
      <c r="AZ976" s="151"/>
      <c r="BA976" s="151"/>
    </row>
    <row r="977" customFormat="false" ht="12.75" hidden="false" customHeight="false" outlineLevel="0" collapsed="false">
      <c r="D977" s="142"/>
      <c r="E977" s="142"/>
      <c r="AA977" s="146"/>
      <c r="AG977" s="155"/>
      <c r="AK977" s="155"/>
      <c r="AS977" s="204"/>
      <c r="AT977" s="204"/>
      <c r="AX977" s="151"/>
      <c r="AY977" s="151"/>
      <c r="AZ977" s="151"/>
      <c r="BA977" s="151"/>
    </row>
    <row r="978" customFormat="false" ht="12.75" hidden="false" customHeight="false" outlineLevel="0" collapsed="false">
      <c r="D978" s="142"/>
      <c r="E978" s="142"/>
      <c r="AA978" s="146"/>
      <c r="AG978" s="155"/>
      <c r="AK978" s="155"/>
      <c r="AS978" s="204"/>
      <c r="AT978" s="204"/>
      <c r="AX978" s="151"/>
      <c r="AY978" s="151"/>
      <c r="AZ978" s="151"/>
      <c r="BA978" s="151"/>
    </row>
    <row r="979" customFormat="false" ht="12.75" hidden="false" customHeight="false" outlineLevel="0" collapsed="false">
      <c r="D979" s="142"/>
      <c r="E979" s="142"/>
      <c r="AA979" s="146"/>
      <c r="AG979" s="155"/>
      <c r="AK979" s="155"/>
      <c r="AS979" s="204"/>
      <c r="AT979" s="204"/>
      <c r="AX979" s="151"/>
      <c r="AY979" s="151"/>
      <c r="AZ979" s="151"/>
      <c r="BA979" s="151"/>
    </row>
    <row r="980" customFormat="false" ht="12.75" hidden="false" customHeight="false" outlineLevel="0" collapsed="false">
      <c r="D980" s="142"/>
      <c r="E980" s="142"/>
      <c r="AA980" s="146"/>
      <c r="AG980" s="155"/>
      <c r="AK980" s="155"/>
      <c r="AS980" s="204"/>
      <c r="AT980" s="204"/>
      <c r="AX980" s="151"/>
      <c r="AY980" s="151"/>
      <c r="AZ980" s="151"/>
      <c r="BA980" s="151"/>
    </row>
    <row r="981" customFormat="false" ht="12.75" hidden="false" customHeight="false" outlineLevel="0" collapsed="false">
      <c r="D981" s="142"/>
      <c r="E981" s="142"/>
      <c r="Y981" s="160"/>
      <c r="AA981" s="146"/>
      <c r="AG981" s="155"/>
      <c r="AK981" s="155"/>
      <c r="AS981" s="204"/>
      <c r="AT981" s="204"/>
      <c r="AX981" s="151"/>
      <c r="AY981" s="151"/>
      <c r="AZ981" s="151"/>
      <c r="BA981" s="151"/>
    </row>
    <row r="982" customFormat="false" ht="12.75" hidden="false" customHeight="false" outlineLevel="0" collapsed="false">
      <c r="D982" s="142"/>
      <c r="E982" s="142"/>
      <c r="AA982" s="146"/>
      <c r="AG982" s="155"/>
      <c r="AK982" s="155"/>
      <c r="AS982" s="204"/>
      <c r="AT982" s="204"/>
      <c r="AX982" s="151"/>
      <c r="AY982" s="151"/>
      <c r="AZ982" s="151"/>
      <c r="BA982" s="151"/>
    </row>
    <row r="983" customFormat="false" ht="12.75" hidden="false" customHeight="false" outlineLevel="0" collapsed="false">
      <c r="D983" s="142"/>
      <c r="E983" s="142"/>
      <c r="AA983" s="146"/>
      <c r="AG983" s="155"/>
      <c r="AK983" s="155"/>
      <c r="AS983" s="204"/>
      <c r="AT983" s="204"/>
      <c r="AX983" s="151"/>
      <c r="AY983" s="151"/>
      <c r="AZ983" s="151"/>
      <c r="BA983" s="151"/>
    </row>
    <row r="984" customFormat="false" ht="12.75" hidden="false" customHeight="false" outlineLevel="0" collapsed="false">
      <c r="D984" s="142"/>
      <c r="E984" s="142"/>
      <c r="AA984" s="146"/>
      <c r="AG984" s="155"/>
      <c r="AK984" s="155"/>
      <c r="AS984" s="204"/>
      <c r="AT984" s="204"/>
      <c r="AX984" s="151"/>
      <c r="AY984" s="151"/>
      <c r="AZ984" s="151"/>
      <c r="BA984" s="151"/>
    </row>
    <row r="985" customFormat="false" ht="12.75" hidden="false" customHeight="false" outlineLevel="0" collapsed="false">
      <c r="D985" s="142"/>
      <c r="E985" s="142"/>
      <c r="AA985" s="146"/>
      <c r="AG985" s="155"/>
      <c r="AK985" s="155"/>
      <c r="AS985" s="204"/>
      <c r="AT985" s="204"/>
      <c r="AX985" s="151"/>
      <c r="AY985" s="151"/>
      <c r="AZ985" s="151"/>
      <c r="BA985" s="151"/>
    </row>
    <row r="986" customFormat="false" ht="12.75" hidden="false" customHeight="false" outlineLevel="0" collapsed="false">
      <c r="D986" s="142"/>
      <c r="E986" s="142"/>
      <c r="AA986" s="146"/>
      <c r="AG986" s="155"/>
      <c r="AK986" s="155"/>
      <c r="AS986" s="204"/>
      <c r="AT986" s="204"/>
      <c r="AX986" s="151"/>
      <c r="AY986" s="151"/>
      <c r="AZ986" s="151"/>
      <c r="BA986" s="151"/>
    </row>
    <row r="987" customFormat="false" ht="12.75" hidden="false" customHeight="false" outlineLevel="0" collapsed="false">
      <c r="D987" s="142"/>
      <c r="E987" s="142"/>
      <c r="AA987" s="146"/>
      <c r="AG987" s="155"/>
      <c r="AK987" s="155"/>
      <c r="AS987" s="204"/>
      <c r="AT987" s="204"/>
      <c r="AX987" s="151"/>
      <c r="AY987" s="151"/>
      <c r="AZ987" s="151"/>
      <c r="BA987" s="151"/>
    </row>
    <row r="988" customFormat="false" ht="12.75" hidden="false" customHeight="false" outlineLevel="0" collapsed="false">
      <c r="D988" s="142"/>
      <c r="E988" s="142"/>
      <c r="AA988" s="146"/>
      <c r="AG988" s="155"/>
      <c r="AK988" s="155"/>
      <c r="AS988" s="204"/>
      <c r="AT988" s="204"/>
      <c r="AX988" s="151"/>
      <c r="AY988" s="151"/>
      <c r="AZ988" s="151"/>
      <c r="BA988" s="151"/>
    </row>
    <row r="989" customFormat="false" ht="12.75" hidden="false" customHeight="false" outlineLevel="0" collapsed="false">
      <c r="D989" s="142"/>
      <c r="E989" s="142"/>
      <c r="AA989" s="146"/>
      <c r="AG989" s="155"/>
      <c r="AK989" s="155"/>
      <c r="AS989" s="204"/>
      <c r="AT989" s="204"/>
      <c r="AX989" s="151"/>
      <c r="AY989" s="151"/>
      <c r="AZ989" s="151"/>
      <c r="BA989" s="151"/>
    </row>
    <row r="990" customFormat="false" ht="12.75" hidden="false" customHeight="false" outlineLevel="0" collapsed="false">
      <c r="D990" s="142"/>
      <c r="E990" s="142"/>
      <c r="Y990" s="160"/>
      <c r="AA990" s="146"/>
      <c r="AG990" s="155"/>
      <c r="AK990" s="155"/>
      <c r="AS990" s="204"/>
      <c r="AT990" s="204"/>
      <c r="AX990" s="151"/>
      <c r="AY990" s="151"/>
      <c r="AZ990" s="151"/>
      <c r="BA990" s="151"/>
    </row>
    <row r="991" customFormat="false" ht="12.75" hidden="false" customHeight="false" outlineLevel="0" collapsed="false">
      <c r="D991" s="142"/>
      <c r="E991" s="142"/>
      <c r="AA991" s="146"/>
      <c r="AG991" s="155"/>
      <c r="AK991" s="155"/>
      <c r="AS991" s="204"/>
      <c r="AT991" s="204"/>
      <c r="AX991" s="151"/>
      <c r="AY991" s="151"/>
      <c r="AZ991" s="151"/>
      <c r="BA991" s="151"/>
    </row>
    <row r="992" customFormat="false" ht="12.75" hidden="false" customHeight="false" outlineLevel="0" collapsed="false">
      <c r="D992" s="142"/>
      <c r="E992" s="142"/>
      <c r="AA992" s="146"/>
      <c r="AG992" s="155"/>
      <c r="AK992" s="155"/>
      <c r="AS992" s="204"/>
      <c r="AT992" s="204"/>
      <c r="AX992" s="151"/>
      <c r="AY992" s="151"/>
      <c r="AZ992" s="151"/>
      <c r="BA992" s="151"/>
    </row>
    <row r="993" customFormat="false" ht="12.75" hidden="false" customHeight="false" outlineLevel="0" collapsed="false">
      <c r="D993" s="142"/>
      <c r="E993" s="142"/>
      <c r="AA993" s="146"/>
      <c r="AG993" s="155"/>
      <c r="AK993" s="155"/>
      <c r="AS993" s="204"/>
      <c r="AT993" s="204"/>
      <c r="AX993" s="151"/>
      <c r="AY993" s="151"/>
      <c r="AZ993" s="151"/>
      <c r="BA993" s="151"/>
    </row>
    <row r="994" customFormat="false" ht="12.75" hidden="false" customHeight="false" outlineLevel="0" collapsed="false">
      <c r="D994" s="142"/>
      <c r="E994" s="142"/>
      <c r="AA994" s="146"/>
      <c r="AG994" s="155"/>
      <c r="AK994" s="155"/>
      <c r="AS994" s="204"/>
      <c r="AT994" s="204"/>
      <c r="AX994" s="151"/>
      <c r="AY994" s="151"/>
      <c r="AZ994" s="151"/>
      <c r="BA994" s="151"/>
    </row>
    <row r="995" customFormat="false" ht="12.75" hidden="false" customHeight="false" outlineLevel="0" collapsed="false">
      <c r="D995" s="142"/>
      <c r="E995" s="142"/>
      <c r="AA995" s="146"/>
      <c r="AG995" s="155"/>
      <c r="AK995" s="155"/>
      <c r="AS995" s="204"/>
      <c r="AT995" s="204"/>
      <c r="AX995" s="151"/>
      <c r="AY995" s="151"/>
      <c r="AZ995" s="151"/>
      <c r="BA995" s="151"/>
    </row>
    <row r="996" customFormat="false" ht="12.75" hidden="false" customHeight="false" outlineLevel="0" collapsed="false">
      <c r="D996" s="142"/>
      <c r="E996" s="142"/>
      <c r="AA996" s="146"/>
      <c r="AG996" s="155"/>
      <c r="AK996" s="155"/>
      <c r="AS996" s="204"/>
      <c r="AT996" s="204"/>
      <c r="AX996" s="151"/>
      <c r="AY996" s="151"/>
      <c r="AZ996" s="151"/>
      <c r="BA996" s="151"/>
    </row>
    <row r="997" customFormat="false" ht="12.75" hidden="false" customHeight="false" outlineLevel="0" collapsed="false">
      <c r="D997" s="142"/>
      <c r="E997" s="142"/>
      <c r="AA997" s="146"/>
      <c r="AG997" s="155"/>
      <c r="AK997" s="155"/>
      <c r="AS997" s="204"/>
      <c r="AT997" s="204"/>
      <c r="AX997" s="151"/>
      <c r="AY997" s="151"/>
      <c r="AZ997" s="151"/>
      <c r="BA997" s="151"/>
    </row>
    <row r="998" customFormat="false" ht="12.75" hidden="false" customHeight="false" outlineLevel="0" collapsed="false">
      <c r="D998" s="142"/>
      <c r="E998" s="142"/>
      <c r="AA998" s="146"/>
      <c r="AG998" s="155"/>
      <c r="AK998" s="155"/>
      <c r="AS998" s="204"/>
      <c r="AT998" s="204"/>
      <c r="AX998" s="151"/>
      <c r="AY998" s="151"/>
      <c r="AZ998" s="151"/>
      <c r="BA998" s="151"/>
    </row>
    <row r="999" customFormat="false" ht="12.75" hidden="false" customHeight="false" outlineLevel="0" collapsed="false">
      <c r="D999" s="142"/>
      <c r="E999" s="142"/>
      <c r="AA999" s="146"/>
      <c r="AG999" s="155"/>
      <c r="AK999" s="155"/>
      <c r="AS999" s="204"/>
      <c r="AT999" s="204"/>
      <c r="AX999" s="151"/>
      <c r="AY999" s="151"/>
      <c r="AZ999" s="151"/>
      <c r="BA999" s="151"/>
    </row>
    <row r="1000" customFormat="false" ht="12.75" hidden="false" customHeight="false" outlineLevel="0" collapsed="false">
      <c r="D1000" s="142"/>
      <c r="E1000" s="142"/>
      <c r="AA1000" s="146"/>
      <c r="AG1000" s="155"/>
      <c r="AK1000" s="155"/>
      <c r="AS1000" s="204"/>
      <c r="AT1000" s="204"/>
      <c r="AX1000" s="151"/>
      <c r="AY1000" s="151"/>
      <c r="AZ1000" s="151"/>
      <c r="BA1000" s="151"/>
    </row>
    <row r="1001" customFormat="false" ht="12.75" hidden="false" customHeight="false" outlineLevel="0" collapsed="false">
      <c r="D1001" s="142"/>
      <c r="E1001" s="142"/>
      <c r="AA1001" s="146"/>
      <c r="AG1001" s="155"/>
      <c r="AK1001" s="155"/>
      <c r="AS1001" s="204"/>
      <c r="AT1001" s="204"/>
      <c r="AX1001" s="151"/>
      <c r="AY1001" s="151"/>
      <c r="AZ1001" s="151"/>
      <c r="BA1001" s="151"/>
    </row>
    <row r="1002" customFormat="false" ht="12.75" hidden="false" customHeight="false" outlineLevel="0" collapsed="false">
      <c r="D1002" s="142"/>
      <c r="E1002" s="142"/>
      <c r="AA1002" s="146"/>
      <c r="AG1002" s="155"/>
      <c r="AK1002" s="155"/>
      <c r="AS1002" s="204"/>
      <c r="AT1002" s="204"/>
      <c r="AX1002" s="151"/>
      <c r="AY1002" s="151"/>
      <c r="AZ1002" s="151"/>
      <c r="BA1002" s="151"/>
    </row>
    <row r="1003" customFormat="false" ht="12.75" hidden="false" customHeight="false" outlineLevel="0" collapsed="false">
      <c r="D1003" s="142"/>
      <c r="E1003" s="142"/>
      <c r="AA1003" s="146"/>
      <c r="AG1003" s="155"/>
      <c r="AK1003" s="155"/>
      <c r="AS1003" s="204"/>
      <c r="AT1003" s="204"/>
      <c r="AX1003" s="151"/>
      <c r="AY1003" s="151"/>
      <c r="AZ1003" s="151"/>
      <c r="BA1003" s="151"/>
    </row>
    <row r="1004" customFormat="false" ht="12.75" hidden="false" customHeight="false" outlineLevel="0" collapsed="false">
      <c r="D1004" s="142"/>
      <c r="E1004" s="142"/>
      <c r="AA1004" s="146"/>
      <c r="AG1004" s="155"/>
      <c r="AK1004" s="155"/>
      <c r="AS1004" s="204"/>
      <c r="AT1004" s="204"/>
      <c r="AX1004" s="151"/>
      <c r="AY1004" s="151"/>
      <c r="AZ1004" s="151"/>
      <c r="BA1004" s="151"/>
    </row>
    <row r="1005" customFormat="false" ht="12.75" hidden="false" customHeight="false" outlineLevel="0" collapsed="false">
      <c r="D1005" s="142"/>
      <c r="E1005" s="142"/>
      <c r="AA1005" s="146"/>
      <c r="AG1005" s="155"/>
      <c r="AK1005" s="155"/>
      <c r="AS1005" s="204"/>
      <c r="AT1005" s="204"/>
      <c r="AX1005" s="151"/>
      <c r="AY1005" s="151"/>
      <c r="AZ1005" s="151"/>
      <c r="BA1005" s="151"/>
    </row>
    <row r="1006" customFormat="false" ht="12.75" hidden="false" customHeight="false" outlineLevel="0" collapsed="false">
      <c r="D1006" s="142"/>
      <c r="E1006" s="142"/>
      <c r="AA1006" s="146"/>
      <c r="AG1006" s="155"/>
      <c r="AK1006" s="155"/>
      <c r="AS1006" s="204"/>
      <c r="AT1006" s="204"/>
      <c r="AX1006" s="151"/>
      <c r="AY1006" s="151"/>
      <c r="AZ1006" s="151"/>
      <c r="BA1006" s="151"/>
    </row>
    <row r="1007" customFormat="false" ht="12.75" hidden="false" customHeight="false" outlineLevel="0" collapsed="false">
      <c r="D1007" s="142"/>
      <c r="E1007" s="142"/>
      <c r="AA1007" s="146"/>
      <c r="AG1007" s="155"/>
      <c r="AK1007" s="155"/>
      <c r="AS1007" s="204"/>
      <c r="AT1007" s="204"/>
      <c r="AX1007" s="151"/>
      <c r="AY1007" s="151"/>
      <c r="AZ1007" s="151"/>
      <c r="BA1007" s="151"/>
    </row>
    <row r="1008" customFormat="false" ht="12.75" hidden="false" customHeight="false" outlineLevel="0" collapsed="false">
      <c r="D1008" s="142"/>
      <c r="E1008" s="142"/>
      <c r="AA1008" s="146"/>
      <c r="AG1008" s="155"/>
      <c r="AK1008" s="155"/>
      <c r="AS1008" s="204"/>
      <c r="AT1008" s="204"/>
      <c r="AX1008" s="151"/>
      <c r="AY1008" s="151"/>
      <c r="AZ1008" s="151"/>
      <c r="BA1008" s="151"/>
    </row>
    <row r="1009" customFormat="false" ht="12.75" hidden="false" customHeight="false" outlineLevel="0" collapsed="false">
      <c r="D1009" s="142"/>
      <c r="E1009" s="142"/>
      <c r="AA1009" s="146"/>
      <c r="AG1009" s="155"/>
      <c r="AK1009" s="155"/>
      <c r="AS1009" s="204"/>
      <c r="AT1009" s="204"/>
      <c r="AX1009" s="151"/>
      <c r="AY1009" s="151"/>
      <c r="AZ1009" s="151"/>
      <c r="BA1009" s="151"/>
    </row>
    <row r="1010" customFormat="false" ht="12.75" hidden="false" customHeight="false" outlineLevel="0" collapsed="false">
      <c r="D1010" s="142"/>
      <c r="E1010" s="142"/>
      <c r="AA1010" s="146"/>
      <c r="AG1010" s="155"/>
      <c r="AK1010" s="155"/>
      <c r="AS1010" s="204"/>
      <c r="AT1010" s="204"/>
      <c r="AX1010" s="151"/>
      <c r="AY1010" s="151"/>
      <c r="AZ1010" s="151"/>
      <c r="BA1010" s="151"/>
    </row>
    <row r="1011" customFormat="false" ht="12.75" hidden="false" customHeight="false" outlineLevel="0" collapsed="false">
      <c r="D1011" s="142"/>
      <c r="E1011" s="142"/>
      <c r="AA1011" s="146"/>
      <c r="AG1011" s="155"/>
      <c r="AK1011" s="155"/>
      <c r="AS1011" s="204"/>
      <c r="AT1011" s="204"/>
      <c r="AX1011" s="151"/>
      <c r="AY1011" s="151"/>
      <c r="AZ1011" s="151"/>
      <c r="BA1011" s="151"/>
    </row>
    <row r="1012" customFormat="false" ht="12.75" hidden="false" customHeight="false" outlineLevel="0" collapsed="false">
      <c r="D1012" s="142"/>
      <c r="E1012" s="142"/>
      <c r="AA1012" s="146"/>
      <c r="AG1012" s="155"/>
      <c r="AK1012" s="155"/>
      <c r="AS1012" s="204"/>
      <c r="AT1012" s="204"/>
      <c r="AX1012" s="151"/>
      <c r="AY1012" s="151"/>
      <c r="AZ1012" s="151"/>
      <c r="BA1012" s="151"/>
    </row>
    <row r="1013" customFormat="false" ht="12.75" hidden="false" customHeight="false" outlineLevel="0" collapsed="false">
      <c r="D1013" s="142"/>
      <c r="E1013" s="142"/>
      <c r="Y1013" s="160"/>
      <c r="AA1013" s="146"/>
      <c r="AG1013" s="155"/>
      <c r="AK1013" s="155"/>
      <c r="AS1013" s="204"/>
      <c r="AT1013" s="204"/>
      <c r="AX1013" s="151"/>
      <c r="AY1013" s="151"/>
      <c r="AZ1013" s="151"/>
      <c r="BA1013" s="151"/>
    </row>
    <row r="1014" customFormat="false" ht="12.75" hidden="false" customHeight="false" outlineLevel="0" collapsed="false">
      <c r="D1014" s="142"/>
      <c r="E1014" s="142"/>
      <c r="AA1014" s="146"/>
      <c r="AG1014" s="155"/>
      <c r="AK1014" s="155"/>
      <c r="AS1014" s="204"/>
      <c r="AT1014" s="204"/>
      <c r="AX1014" s="151"/>
      <c r="AY1014" s="151"/>
      <c r="AZ1014" s="151"/>
      <c r="BA1014" s="151"/>
    </row>
    <row r="1015" customFormat="false" ht="12.75" hidden="false" customHeight="false" outlineLevel="0" collapsed="false">
      <c r="D1015" s="142"/>
      <c r="E1015" s="142"/>
      <c r="AA1015" s="146"/>
      <c r="AG1015" s="155"/>
      <c r="AK1015" s="155"/>
      <c r="AS1015" s="204"/>
      <c r="AT1015" s="204"/>
      <c r="AX1015" s="151"/>
      <c r="AY1015" s="151"/>
      <c r="AZ1015" s="151"/>
      <c r="BA1015" s="151"/>
    </row>
    <row r="1016" customFormat="false" ht="12.75" hidden="false" customHeight="false" outlineLevel="0" collapsed="false">
      <c r="D1016" s="142"/>
      <c r="E1016" s="142"/>
      <c r="Y1016" s="160"/>
      <c r="AA1016" s="146"/>
      <c r="AG1016" s="155"/>
      <c r="AK1016" s="155"/>
      <c r="AS1016" s="204"/>
      <c r="AT1016" s="204"/>
      <c r="AX1016" s="151"/>
      <c r="AY1016" s="151"/>
      <c r="AZ1016" s="151"/>
      <c r="BA1016" s="151"/>
    </row>
    <row r="1017" customFormat="false" ht="12.75" hidden="false" customHeight="false" outlineLevel="0" collapsed="false">
      <c r="D1017" s="142"/>
      <c r="E1017" s="142"/>
      <c r="AA1017" s="146"/>
      <c r="AG1017" s="155"/>
      <c r="AK1017" s="155"/>
      <c r="AS1017" s="204"/>
      <c r="AT1017" s="204"/>
      <c r="AX1017" s="151"/>
      <c r="AY1017" s="151"/>
      <c r="AZ1017" s="151"/>
      <c r="BA1017" s="151"/>
    </row>
    <row r="1018" customFormat="false" ht="12.75" hidden="false" customHeight="false" outlineLevel="0" collapsed="false">
      <c r="D1018" s="142"/>
      <c r="E1018" s="142"/>
      <c r="Z1018" s="160"/>
      <c r="AA1018" s="146"/>
      <c r="AG1018" s="155"/>
      <c r="AK1018" s="155"/>
      <c r="AS1018" s="204"/>
      <c r="AT1018" s="204"/>
      <c r="AX1018" s="151"/>
      <c r="AY1018" s="151"/>
      <c r="AZ1018" s="151"/>
      <c r="BA1018" s="151"/>
    </row>
    <row r="1019" customFormat="false" ht="12.75" hidden="false" customHeight="false" outlineLevel="0" collapsed="false">
      <c r="B1019" s="160"/>
      <c r="D1019" s="142"/>
      <c r="E1019" s="142"/>
      <c r="AA1019" s="146"/>
      <c r="AG1019" s="155"/>
      <c r="AK1019" s="155"/>
      <c r="AS1019" s="204"/>
      <c r="AT1019" s="204"/>
      <c r="AX1019" s="151"/>
      <c r="AY1019" s="151"/>
      <c r="AZ1019" s="151"/>
      <c r="BA1019" s="151"/>
    </row>
    <row r="1020" customFormat="false" ht="12.75" hidden="false" customHeight="false" outlineLevel="0" collapsed="false">
      <c r="D1020" s="142"/>
      <c r="E1020" s="142"/>
      <c r="X1020" s="160"/>
      <c r="Z1020" s="160"/>
      <c r="AA1020" s="146"/>
      <c r="AG1020" s="155"/>
      <c r="AK1020" s="155"/>
      <c r="AS1020" s="204"/>
      <c r="AT1020" s="204"/>
      <c r="AX1020" s="151"/>
      <c r="AY1020" s="151"/>
      <c r="AZ1020" s="151"/>
      <c r="BA1020" s="151"/>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G1026"/>
  <sheetViews>
    <sheetView showFormulas="false" showGridLines="true" showRowColHeaders="true" showZeros="true" rightToLeft="false" tabSelected="false" showOutlineSymbols="true" defaultGridColor="true" view="normal" topLeftCell="AE1" colorId="64" zoomScale="100" zoomScaleNormal="100" zoomScalePageLayoutView="100" workbookViewId="0">
      <selection pane="topLeft" activeCell="AE4" activeCellId="0" sqref="AE4"/>
    </sheetView>
  </sheetViews>
  <sheetFormatPr defaultColWidth="10.73046875" defaultRowHeight="12.75" zeroHeight="false" outlineLevelRow="0" outlineLevelCol="0"/>
  <cols>
    <col collapsed="false" customWidth="true" hidden="false" outlineLevel="0" max="1" min="1" style="120" width="33.87"/>
    <col collapsed="false" customWidth="true" hidden="false" outlineLevel="0" max="2" min="2" style="120" width="50.43"/>
    <col collapsed="false" customWidth="true" hidden="false" outlineLevel="0" max="3" min="3" style="120" width="29.29"/>
    <col collapsed="false" customWidth="true" hidden="false" outlineLevel="0" max="4" min="4" style="120" width="33.87"/>
    <col collapsed="false" customWidth="true" hidden="false" outlineLevel="0" max="5" min="5" style="120" width="32.71"/>
    <col collapsed="false" customWidth="false" hidden="false" outlineLevel="0" max="7" min="6" style="120" width="10.72"/>
    <col collapsed="false" customWidth="true" hidden="false" outlineLevel="0" max="8" min="8" style="120" width="26.29"/>
    <col collapsed="false" customWidth="false" hidden="false" outlineLevel="0" max="25" min="9" style="120" width="10.72"/>
    <col collapsed="false" customWidth="true" hidden="false" outlineLevel="0" max="31" min="26" style="0" width="9.13"/>
    <col collapsed="false" customWidth="true" hidden="false" outlineLevel="0" max="33" min="32" style="0" width="12.71"/>
    <col collapsed="false" customWidth="true" hidden="false" outlineLevel="0" max="34" min="34" style="203" width="11.86"/>
    <col collapsed="false" customWidth="true" hidden="false" outlineLevel="0" max="35" min="35" style="203" width="13.43"/>
    <col collapsed="false" customWidth="true" hidden="false" outlineLevel="0" max="37" min="36" style="203" width="16.43"/>
    <col collapsed="false" customWidth="true" hidden="false" outlineLevel="0" max="38" min="38" style="203" width="14.28"/>
    <col collapsed="false" customWidth="true" hidden="false" outlineLevel="0" max="39" min="39" style="203" width="13.7"/>
    <col collapsed="false" customWidth="true" hidden="false" outlineLevel="0" max="42" min="40" style="203" width="18.43"/>
    <col collapsed="false" customWidth="true" hidden="false" outlineLevel="0" max="43" min="43" style="203" width="15.71"/>
    <col collapsed="false" customWidth="true" hidden="false" outlineLevel="0" max="44" min="44" style="203" width="15.29"/>
    <col collapsed="false" customWidth="true" hidden="false" outlineLevel="0" max="45" min="45" style="204" width="19"/>
    <col collapsed="false" customWidth="true" hidden="false" outlineLevel="0" max="46" min="46" style="155" width="20.3"/>
    <col collapsed="false" customWidth="true" hidden="false" outlineLevel="0" max="48" min="47" style="155" width="20.98"/>
    <col collapsed="false" customWidth="true" hidden="false" outlineLevel="0" max="49" min="49" style="177" width="20.71"/>
    <col collapsed="false" customWidth="true" hidden="false" outlineLevel="0" max="50" min="50" style="177" width="23.57"/>
    <col collapsed="false" customWidth="true" hidden="false" outlineLevel="0" max="51" min="51" style="177" width="27.99"/>
    <col collapsed="false" customWidth="true" hidden="false" outlineLevel="0" max="52" min="52" style="155" width="20.3"/>
    <col collapsed="false" customWidth="true" hidden="false" outlineLevel="0" max="53" min="53" style="155" width="19.72"/>
    <col collapsed="false" customWidth="true" hidden="false" outlineLevel="0" max="54" min="54" style="155" width="17.13"/>
    <col collapsed="false" customWidth="true" hidden="false" outlineLevel="0" max="56" min="55" style="155" width="19"/>
    <col collapsed="false" customWidth="true" hidden="false" outlineLevel="0" max="57" min="57" style="258" width="51.43"/>
    <col collapsed="false" customWidth="true" hidden="false" outlineLevel="0" max="58" min="58" style="258" width="25.14"/>
    <col collapsed="false" customWidth="true" hidden="false" outlineLevel="0" max="59" min="59" style="0" width="41.41"/>
    <col collapsed="false" customWidth="true" hidden="false" outlineLevel="0" max="67" min="60" style="0" width="9.13"/>
    <col collapsed="false" customWidth="false" hidden="false" outlineLevel="0" max="1024" min="68" style="120" width="10.72"/>
  </cols>
  <sheetData>
    <row r="1" s="172" customFormat="true" ht="141" hidden="false" customHeight="true" outlineLevel="0" collapsed="false">
      <c r="A1" s="124" t="s">
        <v>11456</v>
      </c>
      <c r="B1" s="124" t="s">
        <v>11457</v>
      </c>
      <c r="C1" s="124" t="s">
        <v>11458</v>
      </c>
      <c r="D1" s="124" t="s">
        <v>11459</v>
      </c>
      <c r="E1" s="124" t="s">
        <v>11460</v>
      </c>
      <c r="F1" s="124" t="s">
        <v>11461</v>
      </c>
      <c r="G1" s="125" t="s">
        <v>11462</v>
      </c>
      <c r="H1" s="125" t="s">
        <v>11463</v>
      </c>
      <c r="I1" s="124" t="s">
        <v>11464</v>
      </c>
      <c r="J1" s="124" t="s">
        <v>11465</v>
      </c>
      <c r="K1" s="124" t="s">
        <v>11466</v>
      </c>
      <c r="L1" s="124" t="s">
        <v>11473</v>
      </c>
      <c r="M1" s="124" t="s">
        <v>11964</v>
      </c>
      <c r="N1" s="124" t="s">
        <v>11965</v>
      </c>
      <c r="O1" s="124" t="s">
        <v>11966</v>
      </c>
      <c r="P1" s="124" t="s">
        <v>11967</v>
      </c>
      <c r="Q1" s="124" t="s">
        <v>11741</v>
      </c>
      <c r="R1" s="124" t="s">
        <v>11742</v>
      </c>
      <c r="S1" s="124" t="s">
        <v>11491</v>
      </c>
      <c r="T1" s="124" t="s">
        <v>11745</v>
      </c>
      <c r="U1" s="124" t="s">
        <v>11492</v>
      </c>
      <c r="V1" s="125" t="s">
        <v>11496</v>
      </c>
      <c r="W1" s="125" t="s">
        <v>11497</v>
      </c>
      <c r="X1" s="125" t="s">
        <v>11498</v>
      </c>
      <c r="Y1" s="124" t="s">
        <v>11499</v>
      </c>
      <c r="Z1" s="124" t="s">
        <v>11501</v>
      </c>
      <c r="AA1" s="124" t="s">
        <v>12001</v>
      </c>
      <c r="AB1" s="124" t="s">
        <v>12002</v>
      </c>
      <c r="AC1" s="124" t="s">
        <v>11748</v>
      </c>
      <c r="AD1" s="124" t="s">
        <v>11509</v>
      </c>
      <c r="AE1" s="126" t="s">
        <v>11510</v>
      </c>
      <c r="AF1" s="127" t="s">
        <v>11511</v>
      </c>
      <c r="AG1" s="127" t="s">
        <v>11512</v>
      </c>
      <c r="AH1" s="127" t="s">
        <v>11513</v>
      </c>
      <c r="AI1" s="127" t="s">
        <v>11517</v>
      </c>
      <c r="AJ1" s="127" t="s">
        <v>12311</v>
      </c>
      <c r="AK1" s="127" t="s">
        <v>12311</v>
      </c>
      <c r="AL1" s="127" t="s">
        <v>11519</v>
      </c>
      <c r="AM1" s="127" t="s">
        <v>11834</v>
      </c>
      <c r="AN1" s="127" t="s">
        <v>12312</v>
      </c>
      <c r="AO1" s="127" t="s">
        <v>12312</v>
      </c>
      <c r="AP1" s="127" t="s">
        <v>12008</v>
      </c>
      <c r="AQ1" s="127" t="s">
        <v>12008</v>
      </c>
      <c r="AR1" s="127" t="s">
        <v>12009</v>
      </c>
      <c r="AS1" s="127" t="s">
        <v>12273</v>
      </c>
      <c r="AT1" s="127"/>
      <c r="AU1" s="127" t="s">
        <v>11523</v>
      </c>
      <c r="AV1" s="127" t="s">
        <v>11523</v>
      </c>
      <c r="AW1" s="127" t="s">
        <v>11524</v>
      </c>
      <c r="AX1" s="127" t="s">
        <v>12012</v>
      </c>
      <c r="AY1" s="127" t="s">
        <v>12013</v>
      </c>
      <c r="AZ1" s="128" t="s">
        <v>12014</v>
      </c>
      <c r="BA1" s="128" t="s">
        <v>12015</v>
      </c>
      <c r="BB1" s="129" t="s">
        <v>11527</v>
      </c>
      <c r="BC1" s="129" t="s">
        <v>11528</v>
      </c>
      <c r="BD1" s="129"/>
      <c r="BE1" s="259"/>
      <c r="BF1" s="259"/>
    </row>
    <row r="2" s="172" customFormat="true" ht="43.5" hidden="false" customHeight="true" outlineLevel="0" collapsed="false">
      <c r="A2" s="130" t="s">
        <v>12313</v>
      </c>
      <c r="B2" s="130" t="s">
        <v>11530</v>
      </c>
      <c r="C2" s="130" t="s">
        <v>11531</v>
      </c>
      <c r="D2" s="130" t="s">
        <v>11532</v>
      </c>
      <c r="E2" s="130" t="s">
        <v>11533</v>
      </c>
      <c r="F2" s="130" t="s">
        <v>11534</v>
      </c>
      <c r="G2" s="131" t="s">
        <v>11535</v>
      </c>
      <c r="H2" s="131" t="s">
        <v>11536</v>
      </c>
      <c r="I2" s="130" t="s">
        <v>11537</v>
      </c>
      <c r="J2" s="130" t="s">
        <v>11538</v>
      </c>
      <c r="K2" s="130" t="s">
        <v>11539</v>
      </c>
      <c r="L2" s="130" t="s">
        <v>11546</v>
      </c>
      <c r="M2" s="130" t="s">
        <v>12018</v>
      </c>
      <c r="N2" s="130" t="s">
        <v>12019</v>
      </c>
      <c r="O2" s="130" t="s">
        <v>12020</v>
      </c>
      <c r="P2" s="130" t="s">
        <v>12021</v>
      </c>
      <c r="Q2" s="130" t="s">
        <v>11764</v>
      </c>
      <c r="R2" s="130" t="s">
        <v>11765</v>
      </c>
      <c r="S2" s="130" t="s">
        <v>11564</v>
      </c>
      <c r="T2" s="130" t="s">
        <v>11768</v>
      </c>
      <c r="U2" s="130" t="s">
        <v>11565</v>
      </c>
      <c r="V2" s="131" t="s">
        <v>11569</v>
      </c>
      <c r="W2" s="131" t="s">
        <v>11570</v>
      </c>
      <c r="X2" s="131" t="s">
        <v>11571</v>
      </c>
      <c r="Y2" s="130" t="s">
        <v>11572</v>
      </c>
      <c r="Z2" s="130" t="s">
        <v>11574</v>
      </c>
      <c r="AA2" s="130" t="s">
        <v>12052</v>
      </c>
      <c r="AB2" s="130" t="s">
        <v>12053</v>
      </c>
      <c r="AC2" s="130" t="s">
        <v>11771</v>
      </c>
      <c r="AD2" s="130" t="s">
        <v>11582</v>
      </c>
      <c r="AE2" s="132"/>
      <c r="AF2" s="127"/>
      <c r="AG2" s="127"/>
      <c r="AH2" s="135"/>
      <c r="AI2" s="135"/>
      <c r="AJ2" s="135"/>
      <c r="AK2" s="135"/>
      <c r="AL2" s="135"/>
      <c r="AM2" s="135"/>
      <c r="AN2" s="135"/>
      <c r="AO2" s="135"/>
      <c r="AP2" s="135"/>
      <c r="AQ2" s="135"/>
      <c r="AR2" s="135"/>
      <c r="AS2" s="135"/>
      <c r="AT2" s="135"/>
      <c r="AU2" s="135"/>
      <c r="AV2" s="135"/>
      <c r="AW2" s="135"/>
      <c r="AX2" s="135"/>
      <c r="AY2" s="135"/>
      <c r="AZ2" s="129"/>
      <c r="BA2" s="129"/>
      <c r="BB2" s="129"/>
      <c r="BC2" s="129"/>
      <c r="BD2" s="129"/>
    </row>
    <row r="3" s="175" customFormat="true" ht="74.25" hidden="false" customHeight="true" outlineLevel="0" collapsed="false">
      <c r="A3" s="137" t="s">
        <v>12314</v>
      </c>
      <c r="B3" s="137" t="s">
        <v>12315</v>
      </c>
      <c r="C3" s="137" t="s">
        <v>12316</v>
      </c>
      <c r="D3" s="137" t="s">
        <v>12317</v>
      </c>
      <c r="E3" s="137" t="s">
        <v>12318</v>
      </c>
      <c r="F3" s="137" t="s">
        <v>12319</v>
      </c>
      <c r="G3" s="137" t="n">
        <v>113000</v>
      </c>
      <c r="H3" s="137" t="n">
        <v>113100</v>
      </c>
      <c r="I3" s="137" t="s">
        <v>12320</v>
      </c>
      <c r="J3" s="137" t="s">
        <v>12321</v>
      </c>
      <c r="K3" s="137" t="s">
        <v>12322</v>
      </c>
      <c r="L3" s="137" t="s">
        <v>12323</v>
      </c>
      <c r="M3" s="137" t="s">
        <v>12324</v>
      </c>
      <c r="N3" s="137" t="s">
        <v>12325</v>
      </c>
      <c r="O3" s="137" t="s">
        <v>12326</v>
      </c>
      <c r="P3" s="137" t="s">
        <v>12327</v>
      </c>
      <c r="Q3" s="137" t="s">
        <v>12328</v>
      </c>
      <c r="R3" s="137" t="s">
        <v>12329</v>
      </c>
      <c r="S3" s="137" t="s">
        <v>12330</v>
      </c>
      <c r="T3" s="137" t="s">
        <v>12331</v>
      </c>
      <c r="U3" s="137" t="s">
        <v>12332</v>
      </c>
      <c r="V3" s="137" t="n">
        <v>113200</v>
      </c>
      <c r="W3" s="137" t="n">
        <v>113300</v>
      </c>
      <c r="X3" s="137" t="n">
        <v>113400</v>
      </c>
      <c r="Y3" s="137" t="s">
        <v>12333</v>
      </c>
      <c r="Z3" s="137" t="s">
        <v>12334</v>
      </c>
      <c r="AA3" s="137" t="s">
        <v>12335</v>
      </c>
      <c r="AB3" s="137" t="s">
        <v>12336</v>
      </c>
      <c r="AC3" s="137" t="s">
        <v>12337</v>
      </c>
      <c r="AD3" s="137" t="s">
        <v>12338</v>
      </c>
      <c r="AE3" s="138"/>
      <c r="AF3" s="139"/>
      <c r="AG3" s="139"/>
      <c r="AH3" s="139" t="s">
        <v>11634</v>
      </c>
      <c r="AI3" s="139" t="s">
        <v>11473</v>
      </c>
      <c r="AJ3" s="139" t="s">
        <v>12339</v>
      </c>
      <c r="AK3" s="139" t="s">
        <v>12340</v>
      </c>
      <c r="AL3" s="139" t="s">
        <v>11637</v>
      </c>
      <c r="AM3" s="139" t="s">
        <v>11638</v>
      </c>
      <c r="AN3" s="139" t="s">
        <v>12341</v>
      </c>
      <c r="AO3" s="139" t="s">
        <v>12342</v>
      </c>
      <c r="AP3" s="139" t="s">
        <v>307</v>
      </c>
      <c r="AQ3" s="139" t="s">
        <v>11820</v>
      </c>
      <c r="AR3" s="139" t="s">
        <v>12116</v>
      </c>
      <c r="AS3" s="139" t="s">
        <v>12309</v>
      </c>
      <c r="AT3" s="139" t="s">
        <v>11643</v>
      </c>
      <c r="AU3" s="139" t="s">
        <v>11644</v>
      </c>
      <c r="AV3" s="139" t="s">
        <v>11645</v>
      </c>
      <c r="AW3" s="139" t="s">
        <v>11646</v>
      </c>
      <c r="AX3" s="139" t="s">
        <v>12117</v>
      </c>
      <c r="AY3" s="139" t="s">
        <v>12118</v>
      </c>
      <c r="AZ3" s="140" t="s">
        <v>12119</v>
      </c>
      <c r="BA3" s="140" t="s">
        <v>12120</v>
      </c>
      <c r="BB3" s="140" t="s">
        <v>11649</v>
      </c>
      <c r="BC3" s="140" t="s">
        <v>11650</v>
      </c>
      <c r="BD3" s="141"/>
    </row>
    <row r="4" customFormat="false" ht="12.75" hidden="false" customHeight="false" outlineLevel="0" collapsed="false">
      <c r="D4" s="142"/>
      <c r="E4" s="142"/>
      <c r="Y4" s="237"/>
      <c r="AF4" s="153" t="n">
        <f aca="false">IF(AND(D4&gt;4678396.48217382,D4&lt;4924789.13601513),0,1)</f>
        <v>1</v>
      </c>
      <c r="AG4" s="153" t="n">
        <f aca="false">IF(AND(E4&gt;1554744.35667513,E4&lt;1771650.40247209),0,1)</f>
        <v>1</v>
      </c>
      <c r="AH4" s="155" t="n">
        <f aca="false">+IF(Y4&lt;3,IF(I4="",0,IF(I4&gt;0,0,1)),0)</f>
        <v>0</v>
      </c>
      <c r="AI4" s="204" t="n">
        <f aca="false">IF(Y4&lt;3,IF(OR(L4=9999,L4&lt;=('[2]Input anno'!$A$1)),0,1),0)</f>
        <v>0</v>
      </c>
      <c r="AJ4" s="204" t="n">
        <f aca="false">IF(Y4&lt;3,IF(OR(M4=9999,M4=9800,M4&lt;='[2]Input anno'!$A$1),0,1),0)</f>
        <v>0</v>
      </c>
      <c r="AK4" s="204" t="n">
        <f aca="false">IF(Z4&lt;3,IF(OR(O4=9999,O4=9800,O4&lt;='[2]Input anno'!$A$1),0,1),0)</f>
        <v>0</v>
      </c>
      <c r="AL4" s="204" t="n">
        <f aca="false">+IF(Y4=3,IF(L4='[2]Input anno'!$A$1,0,1),0)</f>
        <v>0</v>
      </c>
      <c r="AM4" s="155" t="n">
        <f aca="false">+IF(Y4&lt;3,IF(L4&lt;&gt;9999,IF(AND(L4&lt;M4,L4&lt;O4),0,1),0),0)</f>
        <v>1</v>
      </c>
      <c r="AN4" s="204" t="n">
        <f aca="false">+IF(Y4&lt;3,IF(OR(N4=1,N4=2,N4=3,N4=4,N4=5),0,1),0)</f>
        <v>1</v>
      </c>
      <c r="AO4" s="204" t="n">
        <f aca="false">+IF(Y4&lt;3,IF(OR(P4=1,P4=2,P4=3,P4=4,P4=5),0,1),0)</f>
        <v>1</v>
      </c>
      <c r="AP4" s="204" t="n">
        <f aca="false">+IF(Y4=1,IF(Q4&gt;0,0,1),0)</f>
        <v>0</v>
      </c>
      <c r="AQ4" s="204" t="n">
        <f aca="false">+IF(Y4=1,IF(R4&gt;0,0,1),0)</f>
        <v>0</v>
      </c>
      <c r="AR4" s="204" t="n">
        <f aca="false">+IF(Y4&lt;3,IF(AND(S4&gt;0,S4&lt;5),0,1),0)</f>
        <v>1</v>
      </c>
      <c r="AS4" s="204" t="n">
        <f aca="false">+IF(Y4&lt;3,IF(AND(V4&gt;0,V4&lt;7),0,1),0)</f>
        <v>1</v>
      </c>
      <c r="AT4" s="204" t="n">
        <f aca="false">+IF(Y4&lt;3,IF(AND(W4&lt;&gt;9800,W4&lt;&gt;9999),IF(W4&lt;X4,0,1),0),0)</f>
        <v>1</v>
      </c>
      <c r="AU4" s="204" t="n">
        <f aca="false">+IF(Y4&lt;3,IF(AND(W4&lt;&gt;9800,W4&lt;&gt;9999),IF(W4&lt;='[2]Input anno'!$A$1,0,1),0),0)</f>
        <v>0</v>
      </c>
      <c r="AV4" s="155" t="n">
        <f aca="false">+IF(Y4&lt;3,IF(AND(X4&lt;&gt;9800,X4&lt;&gt;9999),IF(X4&lt;='[2]Input anno'!$A$1,0,1),0),0)</f>
        <v>0</v>
      </c>
      <c r="AW4" s="155" t="n">
        <f aca="false">+IF(Y4&lt;3,IF(L4&lt;&gt;9999,IF(L4&gt;=2014,IF(Z4="A",0,1),0),IF(Z4="X",0,1)),0)</f>
        <v>0</v>
      </c>
      <c r="AX4" s="155" t="n">
        <f aca="false">+IF(Y4&lt;3,IF(M4&lt;9800,IF(M4&gt;=2014,IF(AA4="A",0,1),0),IF(M4=9999,IF(AA4="X",0,1),IF(AA4="A",0,1))),0)</f>
        <v>0</v>
      </c>
      <c r="AY4" s="155" t="n">
        <f aca="false">+IF(Y4&lt;3,IF(O4&lt;9800,IF(O4&gt;=2014,IF(AB4="A",0,1),0),IF(O4=9999,IF(AB4="X",0,1),IF(AB4="A",0,1))),0)</f>
        <v>0</v>
      </c>
      <c r="AZ4" s="151" t="n">
        <f aca="false">+IF(Y4&lt;3,IF(AND(M4&lt;&gt;9800,M4&lt;&gt;9999),IF(AND(M4&gt;=2018,N4&lt;4),1,0),0),0)</f>
        <v>0</v>
      </c>
      <c r="BA4" s="151" t="n">
        <f aca="false">+IF(Y4&lt;3,IF(AND(O4&lt;&gt;9800,O4&lt;&gt;9999),IF(AND(O4&gt;=2018,P4&lt;4),1,0),0),0)</f>
        <v>0</v>
      </c>
      <c r="BB4" s="151" t="n">
        <f aca="false">+IF(Y4&lt;3,IF(L4=9999,0,IF(L4&gt;=2014,IF(AND(M4&gt;L4,O4&gt;L4,N4&gt;=4,P4&gt;=4),0,1),0)),0)</f>
        <v>0</v>
      </c>
      <c r="BC4" s="151" t="n">
        <f aca="false">+IF(Y4&lt;3,IF(L4=9999,0,IF(L4&gt;=2015,IF(COUNTBLANK(B4:AD4)=0,0,1),0)),0)</f>
        <v>0</v>
      </c>
      <c r="BD4" s="151"/>
      <c r="BE4" s="152" t="s">
        <v>11511</v>
      </c>
      <c r="BF4" s="152" t="str">
        <f aca="false">IF(SUM(AF:AF)=0,"OK","errore su coordinata Nord")</f>
        <v>errore su coordinata Nord</v>
      </c>
    </row>
    <row r="5" customFormat="false" ht="12.75" hidden="false" customHeight="false" outlineLevel="0" collapsed="false">
      <c r="D5" s="142"/>
      <c r="E5" s="142"/>
      <c r="Y5" s="146"/>
      <c r="AF5" s="180"/>
      <c r="AG5" s="180"/>
      <c r="AH5" s="155"/>
      <c r="AI5" s="204"/>
      <c r="AJ5" s="204"/>
      <c r="AK5" s="204"/>
      <c r="AL5" s="204"/>
      <c r="AM5" s="155"/>
      <c r="AN5" s="204"/>
      <c r="AO5" s="204"/>
      <c r="AP5" s="204"/>
      <c r="AQ5" s="204"/>
      <c r="AR5" s="204"/>
      <c r="AT5" s="204"/>
      <c r="AU5" s="204"/>
      <c r="AW5" s="155"/>
      <c r="AX5" s="155"/>
      <c r="AY5" s="155"/>
      <c r="AZ5" s="151"/>
      <c r="BA5" s="151"/>
      <c r="BB5" s="151"/>
      <c r="BC5" s="151"/>
      <c r="BD5" s="151"/>
      <c r="BE5" s="152" t="s">
        <v>11512</v>
      </c>
      <c r="BF5" s="152" t="str">
        <f aca="false">IF(SUM(AG:AG)=0,"OK","errore su coordinata Est")</f>
        <v>errore su coordinata Est</v>
      </c>
    </row>
    <row r="6" customFormat="false" ht="12.75" hidden="false" customHeight="false" outlineLevel="0" collapsed="false">
      <c r="D6" s="142"/>
      <c r="E6" s="142"/>
      <c r="Y6" s="146"/>
      <c r="AF6" s="180"/>
      <c r="AG6" s="180"/>
      <c r="AH6" s="155"/>
      <c r="AI6" s="204"/>
      <c r="AJ6" s="204"/>
      <c r="AK6" s="204"/>
      <c r="AL6" s="204"/>
      <c r="AM6" s="155"/>
      <c r="AN6" s="204"/>
      <c r="AO6" s="204"/>
      <c r="AP6" s="204"/>
      <c r="AQ6" s="204"/>
      <c r="AR6" s="204"/>
      <c r="AT6" s="204"/>
      <c r="AU6" s="204"/>
      <c r="AW6" s="155"/>
      <c r="AX6" s="155"/>
      <c r="AY6" s="155"/>
      <c r="AZ6" s="151"/>
      <c r="BA6" s="151"/>
      <c r="BB6" s="151"/>
      <c r="BC6" s="151"/>
      <c r="BD6" s="151"/>
      <c r="BE6" s="196" t="s">
        <v>11651</v>
      </c>
      <c r="BF6" s="196" t="str">
        <f aca="false">IF(SUM(AH:AH)=0,"OK","errore su QUOTA")</f>
        <v>OK</v>
      </c>
    </row>
    <row r="7" customFormat="false" ht="12.75" hidden="false" customHeight="false" outlineLevel="0" collapsed="false">
      <c r="D7" s="142"/>
      <c r="E7" s="142"/>
      <c r="Y7" s="146"/>
      <c r="AF7" s="180"/>
      <c r="AG7" s="180"/>
      <c r="AH7" s="155"/>
      <c r="AI7" s="204"/>
      <c r="AJ7" s="204"/>
      <c r="AK7" s="204"/>
      <c r="AL7" s="204"/>
      <c r="AM7" s="155"/>
      <c r="AN7" s="204"/>
      <c r="AO7" s="204"/>
      <c r="AP7" s="204"/>
      <c r="AQ7" s="204"/>
      <c r="AR7" s="204"/>
      <c r="AT7" s="204"/>
      <c r="AU7" s="204"/>
      <c r="AW7" s="155"/>
      <c r="AX7" s="155"/>
      <c r="AY7" s="155"/>
      <c r="AZ7" s="151"/>
      <c r="BA7" s="151"/>
      <c r="BB7" s="151"/>
      <c r="BC7" s="151"/>
      <c r="BD7" s="151"/>
      <c r="BE7" s="196" t="s">
        <v>11473</v>
      </c>
      <c r="BF7" s="196" t="str">
        <f aca="false">IF(SUM(AI:AI)=0,"OK","errore su anno costruzione")</f>
        <v>OK</v>
      </c>
    </row>
    <row r="8" customFormat="false" ht="12.75" hidden="false" customHeight="false" outlineLevel="0" collapsed="false">
      <c r="D8" s="142"/>
      <c r="E8" s="142"/>
      <c r="Y8" s="146"/>
      <c r="AF8" s="180"/>
      <c r="AG8" s="180"/>
      <c r="AH8" s="155"/>
      <c r="AI8" s="204"/>
      <c r="AJ8" s="204"/>
      <c r="AK8" s="204"/>
      <c r="AL8" s="204"/>
      <c r="AM8" s="155"/>
      <c r="AN8" s="204"/>
      <c r="AO8" s="204"/>
      <c r="AP8" s="204"/>
      <c r="AQ8" s="204"/>
      <c r="AR8" s="204"/>
      <c r="AT8" s="204"/>
      <c r="AU8" s="204"/>
      <c r="AW8" s="155"/>
      <c r="AX8" s="155"/>
      <c r="AY8" s="155"/>
      <c r="AZ8" s="151"/>
      <c r="BA8" s="151"/>
      <c r="BB8" s="151"/>
      <c r="BC8" s="151"/>
      <c r="BD8" s="151"/>
      <c r="BE8" s="196" t="s">
        <v>12343</v>
      </c>
      <c r="BF8" s="196" t="str">
        <f aca="false">IF(SUM(AJ:AJ)=0,"OK","errore su anni ristrutturazione")</f>
        <v>OK</v>
      </c>
      <c r="BG8" s="158"/>
    </row>
    <row r="9" customFormat="false" ht="12.75" hidden="false" customHeight="false" outlineLevel="0" collapsed="false">
      <c r="D9" s="142"/>
      <c r="E9" s="142"/>
      <c r="Y9" s="146"/>
      <c r="AF9" s="180"/>
      <c r="AG9" s="180"/>
      <c r="AH9" s="155"/>
      <c r="AI9" s="204"/>
      <c r="AJ9" s="204"/>
      <c r="AK9" s="204"/>
      <c r="AL9" s="204"/>
      <c r="AM9" s="155"/>
      <c r="AN9" s="204"/>
      <c r="AO9" s="204"/>
      <c r="AP9" s="204"/>
      <c r="AQ9" s="204"/>
      <c r="AR9" s="204"/>
      <c r="AT9" s="204"/>
      <c r="AU9" s="204"/>
      <c r="AW9" s="155"/>
      <c r="AX9" s="155"/>
      <c r="AY9" s="155"/>
      <c r="AZ9" s="151"/>
      <c r="BA9" s="151"/>
      <c r="BB9" s="151"/>
      <c r="BC9" s="151"/>
      <c r="BD9" s="151"/>
      <c r="BE9" s="196" t="s">
        <v>12344</v>
      </c>
      <c r="BF9" s="196" t="str">
        <f aca="false">IF(SUM(AK:AK)=0,"OK","errore su anni ristrutturazione")</f>
        <v>OK</v>
      </c>
    </row>
    <row r="10" customFormat="false" ht="12.75" hidden="false" customHeight="false" outlineLevel="0" collapsed="false">
      <c r="D10" s="142"/>
      <c r="E10" s="142"/>
      <c r="Y10" s="146"/>
      <c r="AF10" s="180"/>
      <c r="AG10" s="180"/>
      <c r="AH10" s="155"/>
      <c r="AI10" s="204"/>
      <c r="AJ10" s="204"/>
      <c r="AK10" s="204"/>
      <c r="AL10" s="204"/>
      <c r="AM10" s="155"/>
      <c r="AN10" s="204"/>
      <c r="AO10" s="204"/>
      <c r="AP10" s="204"/>
      <c r="AQ10" s="204"/>
      <c r="AR10" s="204"/>
      <c r="AT10" s="204"/>
      <c r="AU10" s="204"/>
      <c r="AW10" s="155"/>
      <c r="AX10" s="155"/>
      <c r="AY10" s="155"/>
      <c r="AZ10" s="151"/>
      <c r="BA10" s="151"/>
      <c r="BB10" s="151"/>
      <c r="BC10" s="151"/>
      <c r="BD10" s="151"/>
      <c r="BE10" s="196" t="s">
        <v>11637</v>
      </c>
      <c r="BF10" s="196" t="str">
        <f aca="false">IF(SUM(AL:AL)=0,"OK","errore congruenza su anno costruzione pari a 3")</f>
        <v>OK</v>
      </c>
    </row>
    <row r="11" customFormat="false" ht="12.75" hidden="false" customHeight="false" outlineLevel="0" collapsed="false">
      <c r="D11" s="142"/>
      <c r="E11" s="142"/>
      <c r="Y11" s="146"/>
      <c r="AF11" s="180"/>
      <c r="AG11" s="180"/>
      <c r="AH11" s="155"/>
      <c r="AI11" s="204"/>
      <c r="AJ11" s="204"/>
      <c r="AK11" s="204"/>
      <c r="AL11" s="204"/>
      <c r="AM11" s="155"/>
      <c r="AN11" s="204"/>
      <c r="AO11" s="204"/>
      <c r="AP11" s="204"/>
      <c r="AQ11" s="204"/>
      <c r="AR11" s="204"/>
      <c r="AT11" s="204"/>
      <c r="AU11" s="204"/>
      <c r="AW11" s="155"/>
      <c r="AX11" s="155"/>
      <c r="AY11" s="155"/>
      <c r="AZ11" s="151"/>
      <c r="BA11" s="151"/>
      <c r="BB11" s="151"/>
      <c r="BC11" s="151"/>
      <c r="BD11" s="151"/>
      <c r="BE11" s="196" t="s">
        <v>11654</v>
      </c>
      <c r="BF11" s="196" t="str">
        <f aca="false">IF(SUM(AM:AM)=0,"OK","anno costruzione non congruente con anno ristrutturazione")</f>
        <v>anno costruzione non congruente con anno ristrutturazione</v>
      </c>
    </row>
    <row r="12" customFormat="false" ht="12.75" hidden="false" customHeight="false" outlineLevel="0" collapsed="false">
      <c r="D12" s="142"/>
      <c r="E12" s="142"/>
      <c r="Y12" s="146"/>
      <c r="AF12" s="180"/>
      <c r="AG12" s="180"/>
      <c r="AH12" s="155"/>
      <c r="AI12" s="204"/>
      <c r="AJ12" s="204"/>
      <c r="AK12" s="204"/>
      <c r="AL12" s="204"/>
      <c r="AM12" s="155"/>
      <c r="AN12" s="204"/>
      <c r="AO12" s="204"/>
      <c r="AP12" s="204"/>
      <c r="AQ12" s="204"/>
      <c r="AR12" s="204"/>
      <c r="AT12" s="204"/>
      <c r="AU12" s="204"/>
      <c r="AW12" s="155"/>
      <c r="AX12" s="155"/>
      <c r="AY12" s="155"/>
      <c r="AZ12" s="151"/>
      <c r="BA12" s="151"/>
      <c r="BB12" s="151"/>
      <c r="BC12" s="151"/>
      <c r="BD12" s="151"/>
      <c r="BE12" s="260" t="s">
        <v>12345</v>
      </c>
      <c r="BF12" s="196" t="str">
        <f aca="false">IF(SUM(AN:AN)=0,"OK","stato di conservazione non congruente con codifiche ammesse")</f>
        <v>stato di conservazione non congruente con codifiche ammesse</v>
      </c>
    </row>
    <row r="13" customFormat="false" ht="12.75" hidden="false" customHeight="false" outlineLevel="0" collapsed="false">
      <c r="D13" s="142"/>
      <c r="E13" s="142"/>
      <c r="Y13" s="146"/>
      <c r="AF13" s="180"/>
      <c r="AG13" s="180"/>
      <c r="AH13" s="155"/>
      <c r="AI13" s="204"/>
      <c r="AJ13" s="204"/>
      <c r="AK13" s="204"/>
      <c r="AL13" s="204"/>
      <c r="AM13" s="155"/>
      <c r="AN13" s="204"/>
      <c r="AO13" s="204"/>
      <c r="AP13" s="204"/>
      <c r="AQ13" s="204"/>
      <c r="AR13" s="204"/>
      <c r="AT13" s="204"/>
      <c r="AU13" s="204"/>
      <c r="AW13" s="155"/>
      <c r="AX13" s="155"/>
      <c r="AY13" s="155"/>
      <c r="AZ13" s="151"/>
      <c r="BA13" s="151"/>
      <c r="BB13" s="151"/>
      <c r="BC13" s="151"/>
      <c r="BD13" s="151"/>
      <c r="BE13" s="260" t="s">
        <v>12342</v>
      </c>
      <c r="BF13" s="196" t="str">
        <f aca="false">IF(SUM(AO:AO)=0,"OK","stato di conservazione non congruente con codifiche ammesse")</f>
        <v>stato di conservazione non congruente con codifiche ammesse</v>
      </c>
    </row>
    <row r="14" customFormat="false" ht="12.75" hidden="false" customHeight="false" outlineLevel="0" collapsed="false">
      <c r="D14" s="142"/>
      <c r="E14" s="142"/>
      <c r="Y14" s="146"/>
      <c r="AF14" s="180"/>
      <c r="AG14" s="180"/>
      <c r="AH14" s="155"/>
      <c r="AI14" s="204"/>
      <c r="AJ14" s="204"/>
      <c r="AK14" s="204"/>
      <c r="AL14" s="204"/>
      <c r="AM14" s="155"/>
      <c r="AN14" s="204"/>
      <c r="AO14" s="204"/>
      <c r="AP14" s="204"/>
      <c r="AQ14" s="204"/>
      <c r="AR14" s="204"/>
      <c r="AT14" s="204"/>
      <c r="AU14" s="204"/>
      <c r="AW14" s="155"/>
      <c r="AX14" s="155"/>
      <c r="AY14" s="155"/>
      <c r="AZ14" s="151"/>
      <c r="BA14" s="151"/>
      <c r="BB14" s="151"/>
      <c r="BC14" s="151"/>
      <c r="BD14" s="151"/>
      <c r="BE14" s="260" t="s">
        <v>307</v>
      </c>
      <c r="BF14" s="196" t="str">
        <f aca="false">IF(SUM(AP:AP)=0,"OK","potenza installata non congruente con stato impianto")</f>
        <v>OK</v>
      </c>
    </row>
    <row r="15" customFormat="false" ht="12.75" hidden="false" customHeight="false" outlineLevel="0" collapsed="false">
      <c r="D15" s="142"/>
      <c r="E15" s="142"/>
      <c r="Y15" s="146"/>
      <c r="AF15" s="180"/>
      <c r="AG15" s="180"/>
      <c r="AH15" s="155"/>
      <c r="AI15" s="204"/>
      <c r="AJ15" s="204"/>
      <c r="AK15" s="204"/>
      <c r="AL15" s="204"/>
      <c r="AM15" s="155"/>
      <c r="AN15" s="204"/>
      <c r="AO15" s="204"/>
      <c r="AP15" s="204"/>
      <c r="AQ15" s="204"/>
      <c r="AR15" s="204"/>
      <c r="AT15" s="204"/>
      <c r="AU15" s="204"/>
      <c r="AW15" s="155"/>
      <c r="AX15" s="155"/>
      <c r="AY15" s="155"/>
      <c r="AZ15" s="151"/>
      <c r="BA15" s="151"/>
      <c r="BB15" s="151"/>
      <c r="BC15" s="151"/>
      <c r="BD15" s="151"/>
      <c r="BE15" s="260" t="s">
        <v>11820</v>
      </c>
      <c r="BF15" s="196" t="str">
        <f aca="false">IF(SUM(AQ:AQ)=0,"OK","consumo energia non congruente con stato impianto")</f>
        <v>OK</v>
      </c>
    </row>
    <row r="16" customFormat="false" ht="12.75" hidden="false" customHeight="false" outlineLevel="0" collapsed="false">
      <c r="D16" s="142"/>
      <c r="E16" s="142"/>
      <c r="Y16" s="146"/>
      <c r="AF16" s="180"/>
      <c r="AG16" s="180"/>
      <c r="AH16" s="155"/>
      <c r="AI16" s="204"/>
      <c r="AJ16" s="204"/>
      <c r="AK16" s="204"/>
      <c r="AL16" s="204"/>
      <c r="AM16" s="155"/>
      <c r="AN16" s="204"/>
      <c r="AO16" s="204"/>
      <c r="AP16" s="204"/>
      <c r="AQ16" s="204"/>
      <c r="AR16" s="204"/>
      <c r="AT16" s="204"/>
      <c r="AU16" s="204"/>
      <c r="AW16" s="155"/>
      <c r="AX16" s="155"/>
      <c r="AY16" s="155"/>
      <c r="AZ16" s="151"/>
      <c r="BA16" s="151"/>
      <c r="BB16" s="151"/>
      <c r="BC16" s="151"/>
      <c r="BD16" s="151"/>
      <c r="BE16" s="260" t="s">
        <v>12116</v>
      </c>
      <c r="BF16" s="196" t="str">
        <f aca="false">IF(SUM(AR:AR)=0,"OK","tipo telecontrollo non congruente con codifica ammessa")</f>
        <v>tipo telecontrollo non congruente con codifica ammessa</v>
      </c>
    </row>
    <row r="17" s="120" customFormat="true" ht="12.75" hidden="false" customHeight="false" outlineLevel="0" collapsed="false">
      <c r="D17" s="142"/>
      <c r="E17" s="142"/>
      <c r="AA17" s="146"/>
      <c r="AB17" s="0"/>
      <c r="AC17" s="0"/>
      <c r="AD17" s="0"/>
      <c r="AE17" s="180"/>
      <c r="AF17" s="180"/>
      <c r="AG17" s="155"/>
      <c r="AH17" s="204"/>
      <c r="AI17" s="204"/>
      <c r="AJ17" s="204"/>
      <c r="AK17" s="155"/>
      <c r="AL17" s="204"/>
      <c r="AM17" s="204"/>
      <c r="AN17" s="204"/>
      <c r="AO17" s="204"/>
      <c r="AP17" s="204"/>
      <c r="AQ17" s="204"/>
      <c r="AR17" s="204"/>
      <c r="AS17" s="204"/>
      <c r="AT17" s="204"/>
      <c r="AU17" s="155"/>
      <c r="AV17" s="155"/>
      <c r="AW17" s="155"/>
      <c r="AX17" s="151"/>
      <c r="AY17" s="151"/>
      <c r="AZ17" s="151"/>
      <c r="BA17" s="261"/>
      <c r="BE17" s="159" t="s">
        <v>12309</v>
      </c>
      <c r="BF17" s="152" t="str">
        <f aca="false">IF(SUM(AS:AS)=0,"OK","tipo clorazione non congruente con codifica ammessa")</f>
        <v>tipo clorazione non congruente con codifica ammessa</v>
      </c>
    </row>
    <row r="18" s="120" customFormat="true" ht="25.5" hidden="false" customHeight="false" outlineLevel="0" collapsed="false">
      <c r="D18" s="142"/>
      <c r="E18" s="142"/>
      <c r="AA18" s="146"/>
      <c r="AB18" s="0"/>
      <c r="AC18" s="0"/>
      <c r="AD18" s="0"/>
      <c r="AE18" s="180"/>
      <c r="AF18" s="180"/>
      <c r="AG18" s="155"/>
      <c r="AH18" s="204"/>
      <c r="AI18" s="204"/>
      <c r="AJ18" s="204"/>
      <c r="AK18" s="155"/>
      <c r="AL18" s="204"/>
      <c r="AM18" s="204"/>
      <c r="AN18" s="204"/>
      <c r="AO18" s="204"/>
      <c r="AP18" s="204"/>
      <c r="AQ18" s="204"/>
      <c r="AR18" s="204"/>
      <c r="AS18" s="204"/>
      <c r="AT18" s="204"/>
      <c r="AU18" s="155"/>
      <c r="AV18" s="155"/>
      <c r="AW18" s="155"/>
      <c r="AX18" s="151"/>
      <c r="AY18" s="151"/>
      <c r="AZ18" s="151"/>
      <c r="BA18" s="261"/>
      <c r="BE18" s="159" t="s">
        <v>11643</v>
      </c>
      <c r="BF18" s="152" t="str">
        <f aca="false">IF(SUM(AT:AT)=0,"OK","anno installaz cloratore non congruente con anno di ristrutt cloratore")</f>
        <v>anno installaz cloratore non congruente con anno di ristrutt cloratore</v>
      </c>
    </row>
    <row r="19" s="120" customFormat="true" ht="12.75" hidden="false" customHeight="false" outlineLevel="0" collapsed="false">
      <c r="D19" s="142"/>
      <c r="E19" s="142"/>
      <c r="AA19" s="146"/>
      <c r="AB19" s="0"/>
      <c r="AC19" s="0"/>
      <c r="AD19" s="0"/>
      <c r="AE19" s="180"/>
      <c r="AF19" s="180"/>
      <c r="AG19" s="155"/>
      <c r="AH19" s="204"/>
      <c r="AI19" s="204"/>
      <c r="AJ19" s="204"/>
      <c r="AK19" s="155"/>
      <c r="AL19" s="204"/>
      <c r="AM19" s="204"/>
      <c r="AN19" s="204"/>
      <c r="AO19" s="204"/>
      <c r="AP19" s="204"/>
      <c r="AQ19" s="204"/>
      <c r="AR19" s="204"/>
      <c r="AS19" s="204"/>
      <c r="AT19" s="204"/>
      <c r="AU19" s="155"/>
      <c r="AV19" s="155"/>
      <c r="AW19" s="155"/>
      <c r="AX19" s="151"/>
      <c r="AY19" s="151"/>
      <c r="AZ19" s="151"/>
      <c r="BA19" s="261"/>
      <c r="BE19" s="159" t="s">
        <v>11644</v>
      </c>
      <c r="BF19" s="152" t="str">
        <f aca="false">IF(SUM(AU:AU)=0,"OK","anno installaz cloratore non corretto")</f>
        <v>OK</v>
      </c>
    </row>
    <row r="20" s="120" customFormat="true" ht="12.75" hidden="false" customHeight="false" outlineLevel="0" collapsed="false">
      <c r="D20" s="142"/>
      <c r="E20" s="142"/>
      <c r="AA20" s="146"/>
      <c r="AB20" s="0"/>
      <c r="AC20" s="0"/>
      <c r="AD20" s="0"/>
      <c r="AE20" s="180"/>
      <c r="AF20" s="180"/>
      <c r="AG20" s="155"/>
      <c r="AH20" s="204"/>
      <c r="AI20" s="204"/>
      <c r="AJ20" s="204"/>
      <c r="AK20" s="155"/>
      <c r="AL20" s="204"/>
      <c r="AM20" s="204"/>
      <c r="AN20" s="204"/>
      <c r="AO20" s="204"/>
      <c r="AP20" s="204"/>
      <c r="AQ20" s="204"/>
      <c r="AR20" s="204"/>
      <c r="AS20" s="204"/>
      <c r="AT20" s="204"/>
      <c r="AU20" s="155"/>
      <c r="AV20" s="155"/>
      <c r="AW20" s="155"/>
      <c r="AX20" s="151"/>
      <c r="AY20" s="151"/>
      <c r="AZ20" s="151"/>
      <c r="BA20" s="261"/>
      <c r="BE20" s="159" t="s">
        <v>11645</v>
      </c>
      <c r="BF20" s="152" t="str">
        <f aca="false">IF(SUM(AV:AV)=0,"OK","anno ristruttur cloratore non corretto")</f>
        <v>OK</v>
      </c>
    </row>
    <row r="21" customFormat="false" ht="12.75" hidden="false" customHeight="false" outlineLevel="0" collapsed="false">
      <c r="D21" s="142"/>
      <c r="E21" s="142"/>
      <c r="Y21" s="146"/>
      <c r="AF21" s="180"/>
      <c r="AG21" s="180"/>
      <c r="AH21" s="155"/>
      <c r="AI21" s="204"/>
      <c r="AJ21" s="204"/>
      <c r="AK21" s="204"/>
      <c r="AL21" s="204"/>
      <c r="AM21" s="155"/>
      <c r="AN21" s="204"/>
      <c r="AO21" s="204"/>
      <c r="AP21" s="204"/>
      <c r="AQ21" s="204"/>
      <c r="AR21" s="204"/>
      <c r="AT21" s="204"/>
      <c r="AW21" s="155"/>
      <c r="AX21" s="155"/>
      <c r="AY21" s="155"/>
      <c r="AZ21" s="151"/>
      <c r="BA21" s="151"/>
      <c r="BB21" s="151"/>
      <c r="BC21" s="151"/>
      <c r="BD21" s="151"/>
      <c r="BE21" s="262" t="s">
        <v>11646</v>
      </c>
      <c r="BF21" s="262" t="str">
        <f aca="false">IF(SUM(AW:AW)=0,"OK","indice confidenza non congruente con anno di costruzione")</f>
        <v>OK</v>
      </c>
    </row>
    <row r="22" customFormat="false" ht="12.75" hidden="false" customHeight="false" outlineLevel="0" collapsed="false">
      <c r="D22" s="142"/>
      <c r="E22" s="142"/>
      <c r="Y22" s="146"/>
      <c r="AF22" s="180"/>
      <c r="AG22" s="180"/>
      <c r="AH22" s="155"/>
      <c r="AI22" s="204"/>
      <c r="AJ22" s="204"/>
      <c r="AK22" s="204"/>
      <c r="AL22" s="204"/>
      <c r="AM22" s="155"/>
      <c r="AN22" s="204"/>
      <c r="AO22" s="204"/>
      <c r="AP22" s="204"/>
      <c r="AQ22" s="204"/>
      <c r="AR22" s="204"/>
      <c r="AT22" s="204"/>
      <c r="AW22" s="155"/>
      <c r="AX22" s="155"/>
      <c r="AY22" s="155"/>
      <c r="AZ22" s="151"/>
      <c r="BA22" s="151"/>
      <c r="BB22" s="151"/>
      <c r="BC22" s="151"/>
      <c r="BD22" s="151"/>
      <c r="BE22" s="262" t="s">
        <v>12117</v>
      </c>
      <c r="BF22" s="262" t="str">
        <f aca="false">IF(SUM(AX:AX)=0,"OK","indice confidenza non congruente con anno di ristrutt. Op. civili")</f>
        <v>OK</v>
      </c>
      <c r="BG22" s="158"/>
    </row>
    <row r="23" customFormat="false" ht="12.75" hidden="false" customHeight="false" outlineLevel="0" collapsed="false">
      <c r="D23" s="142"/>
      <c r="E23" s="142"/>
      <c r="Y23" s="146"/>
      <c r="AF23" s="180"/>
      <c r="AG23" s="180"/>
      <c r="AH23" s="155"/>
      <c r="AI23" s="204"/>
      <c r="AJ23" s="204"/>
      <c r="AK23" s="204"/>
      <c r="AL23" s="204"/>
      <c r="AM23" s="155"/>
      <c r="AN23" s="204"/>
      <c r="AO23" s="204"/>
      <c r="AP23" s="204"/>
      <c r="AQ23" s="204"/>
      <c r="AR23" s="204"/>
      <c r="AT23" s="204"/>
      <c r="AW23" s="155"/>
      <c r="AX23" s="155"/>
      <c r="AY23" s="155"/>
      <c r="AZ23" s="151"/>
      <c r="BA23" s="151"/>
      <c r="BB23" s="151"/>
      <c r="BC23" s="151"/>
      <c r="BD23" s="151"/>
      <c r="BE23" s="262" t="s">
        <v>12118</v>
      </c>
      <c r="BF23" s="262" t="str">
        <f aca="false">IF(SUM(AY:AY)=0,"OK","indice confidenza non congruente con anno di ristrutt. Op. elettrom.")</f>
        <v>OK</v>
      </c>
      <c r="BG23" s="158"/>
    </row>
    <row r="24" customFormat="false" ht="12.75" hidden="false" customHeight="false" outlineLevel="0" collapsed="false">
      <c r="D24" s="142"/>
      <c r="E24" s="142"/>
      <c r="Y24" s="146"/>
      <c r="AF24" s="180"/>
      <c r="AG24" s="180"/>
      <c r="AH24" s="155"/>
      <c r="AI24" s="204"/>
      <c r="AJ24" s="204"/>
      <c r="AK24" s="204"/>
      <c r="AL24" s="204"/>
      <c r="AM24" s="155"/>
      <c r="AN24" s="204"/>
      <c r="AO24" s="204"/>
      <c r="AP24" s="204"/>
      <c r="AQ24" s="204"/>
      <c r="AR24" s="204"/>
      <c r="AT24" s="204"/>
      <c r="AU24" s="204"/>
      <c r="AW24" s="155"/>
      <c r="AX24" s="155"/>
      <c r="AY24" s="155"/>
      <c r="AZ24" s="151"/>
      <c r="BA24" s="151"/>
      <c r="BB24" s="151"/>
      <c r="BC24" s="151"/>
      <c r="BD24" s="151"/>
      <c r="BE24" s="263" t="s">
        <v>12121</v>
      </c>
      <c r="BF24" s="264" t="str">
        <f aca="false">IF(SUM(AZ:AZ)=0,"OK","conservazione opere CIVILI non congruente con anno di ristrutturazione &gt;=2018")</f>
        <v>OK</v>
      </c>
    </row>
    <row r="25" customFormat="false" ht="12.75" hidden="false" customHeight="false" outlineLevel="0" collapsed="false">
      <c r="D25" s="142"/>
      <c r="E25" s="142"/>
      <c r="Y25" s="146"/>
      <c r="AF25" s="180"/>
      <c r="AG25" s="180"/>
      <c r="AH25" s="155"/>
      <c r="AI25" s="204"/>
      <c r="AJ25" s="204"/>
      <c r="AK25" s="204"/>
      <c r="AL25" s="204"/>
      <c r="AM25" s="155"/>
      <c r="AN25" s="204"/>
      <c r="AO25" s="204"/>
      <c r="AP25" s="204"/>
      <c r="AQ25" s="204"/>
      <c r="AR25" s="204"/>
      <c r="AT25" s="204"/>
      <c r="AU25" s="204"/>
      <c r="AW25" s="155"/>
      <c r="AX25" s="155"/>
      <c r="AY25" s="155"/>
      <c r="AZ25" s="151"/>
      <c r="BA25" s="151"/>
      <c r="BB25" s="151"/>
      <c r="BC25" s="151"/>
      <c r="BD25" s="151"/>
      <c r="BE25" s="263" t="s">
        <v>12122</v>
      </c>
      <c r="BF25" s="264" t="str">
        <f aca="false">IF(SUM(BA:BA)=0,"OK","conservazione opere ELETTROM non congruente con anno di ristrutturazione &gt;=2018")</f>
        <v>OK</v>
      </c>
    </row>
    <row r="26" customFormat="false" ht="12.75" hidden="false" customHeight="false" outlineLevel="0" collapsed="false">
      <c r="D26" s="142"/>
      <c r="E26" s="142"/>
      <c r="Y26" s="146"/>
      <c r="AF26" s="180"/>
      <c r="AG26" s="180"/>
      <c r="AH26" s="155"/>
      <c r="AI26" s="204"/>
      <c r="AJ26" s="204"/>
      <c r="AK26" s="204"/>
      <c r="AL26" s="204"/>
      <c r="AM26" s="155"/>
      <c r="AN26" s="204"/>
      <c r="AO26" s="204"/>
      <c r="AP26" s="204"/>
      <c r="AQ26" s="204"/>
      <c r="AR26" s="204"/>
      <c r="AT26" s="204"/>
      <c r="AU26" s="204"/>
      <c r="AW26" s="155"/>
      <c r="AX26" s="155"/>
      <c r="AY26" s="155"/>
      <c r="AZ26" s="151"/>
      <c r="BA26" s="151"/>
      <c r="BB26" s="151"/>
      <c r="BC26" s="151"/>
      <c r="BD26" s="151"/>
      <c r="BE26" s="265" t="s">
        <v>11649</v>
      </c>
      <c r="BF26" s="264" t="str">
        <f aca="false">IF(SUM(BB:BB)=0,"OK","Anno ristrutt. e/o stato di conservazione non congruenti con anno di costruzione &gt;=2014")</f>
        <v>OK</v>
      </c>
    </row>
    <row r="27" customFormat="false" ht="12.75" hidden="false" customHeight="false" outlineLevel="0" collapsed="false">
      <c r="D27" s="142"/>
      <c r="E27" s="142"/>
      <c r="Y27" s="146"/>
      <c r="AF27" s="180"/>
      <c r="AG27" s="180"/>
      <c r="AH27" s="155"/>
      <c r="AI27" s="204"/>
      <c r="AJ27" s="204"/>
      <c r="AK27" s="204"/>
      <c r="AL27" s="204"/>
      <c r="AM27" s="155"/>
      <c r="AN27" s="204"/>
      <c r="AO27" s="204"/>
      <c r="AP27" s="204"/>
      <c r="AQ27" s="204"/>
      <c r="AR27" s="204"/>
      <c r="AT27" s="204"/>
      <c r="AU27" s="204"/>
      <c r="AW27" s="155"/>
      <c r="AX27" s="155"/>
      <c r="AY27" s="155"/>
      <c r="AZ27" s="151"/>
      <c r="BA27" s="151"/>
      <c r="BB27" s="151"/>
      <c r="BC27" s="151"/>
      <c r="BD27" s="151"/>
      <c r="BE27" s="265" t="s">
        <v>11650</v>
      </c>
      <c r="BF27" s="264" t="str">
        <f aca="false">IF(SUM(BC:BC)=0,"OK","Errore: celle vuote in corrispondenza di opera costruita in anno &gt;=2015")</f>
        <v>OK</v>
      </c>
    </row>
    <row r="28" customFormat="false" ht="12.75" hidden="false" customHeight="false" outlineLevel="0" collapsed="false">
      <c r="D28" s="142"/>
      <c r="E28" s="142"/>
      <c r="Y28" s="146"/>
      <c r="AF28" s="180"/>
      <c r="AG28" s="180"/>
      <c r="AH28" s="155"/>
      <c r="AI28" s="204"/>
      <c r="AJ28" s="204"/>
      <c r="AK28" s="204"/>
      <c r="AL28" s="204"/>
      <c r="AM28" s="155"/>
      <c r="AN28" s="204"/>
      <c r="AO28" s="204"/>
      <c r="AP28" s="204"/>
      <c r="AQ28" s="204"/>
      <c r="AR28" s="204"/>
      <c r="AT28" s="204"/>
      <c r="AU28" s="204"/>
      <c r="AW28" s="155"/>
      <c r="AX28" s="155"/>
      <c r="AY28" s="155"/>
      <c r="AZ28" s="151"/>
      <c r="BA28" s="151"/>
      <c r="BB28" s="151"/>
      <c r="BC28" s="151"/>
      <c r="BD28" s="151"/>
    </row>
    <row r="29" customFormat="false" ht="12.75" hidden="false" customHeight="false" outlineLevel="0" collapsed="false">
      <c r="D29" s="142"/>
      <c r="E29" s="142"/>
      <c r="Y29" s="146"/>
      <c r="AF29" s="180"/>
      <c r="AG29" s="180"/>
      <c r="AH29" s="155"/>
      <c r="AI29" s="204"/>
      <c r="AJ29" s="204"/>
      <c r="AK29" s="204"/>
      <c r="AL29" s="204"/>
      <c r="AM29" s="155"/>
      <c r="AN29" s="204"/>
      <c r="AO29" s="204"/>
      <c r="AP29" s="204"/>
      <c r="AQ29" s="204"/>
      <c r="AR29" s="204"/>
      <c r="AT29" s="204"/>
      <c r="AU29" s="204"/>
      <c r="AW29" s="155"/>
      <c r="AX29" s="155"/>
      <c r="AY29" s="155"/>
      <c r="AZ29" s="151"/>
      <c r="BA29" s="151"/>
      <c r="BB29" s="151"/>
      <c r="BC29" s="151"/>
      <c r="BD29" s="151"/>
    </row>
    <row r="30" customFormat="false" ht="12.75" hidden="false" customHeight="false" outlineLevel="0" collapsed="false">
      <c r="D30" s="142"/>
      <c r="E30" s="142"/>
      <c r="Y30" s="146"/>
      <c r="AF30" s="180"/>
      <c r="AG30" s="180"/>
      <c r="AH30" s="155"/>
      <c r="AI30" s="204"/>
      <c r="AJ30" s="204"/>
      <c r="AK30" s="204"/>
      <c r="AL30" s="204"/>
      <c r="AM30" s="155"/>
      <c r="AN30" s="204"/>
      <c r="AO30" s="204"/>
      <c r="AP30" s="204"/>
      <c r="AQ30" s="204"/>
      <c r="AR30" s="204"/>
      <c r="AT30" s="204"/>
      <c r="AU30" s="204"/>
      <c r="AW30" s="155"/>
      <c r="AX30" s="155"/>
      <c r="AY30" s="155"/>
      <c r="AZ30" s="151"/>
      <c r="BA30" s="151"/>
      <c r="BB30" s="151"/>
      <c r="BC30" s="151"/>
      <c r="BD30" s="151"/>
    </row>
    <row r="31" customFormat="false" ht="12.75" hidden="false" customHeight="false" outlineLevel="0" collapsed="false">
      <c r="D31" s="142"/>
      <c r="E31" s="142"/>
      <c r="H31" s="160"/>
      <c r="Y31" s="146"/>
      <c r="AF31" s="180"/>
      <c r="AG31" s="180"/>
      <c r="AH31" s="155"/>
      <c r="AI31" s="204"/>
      <c r="AJ31" s="204"/>
      <c r="AK31" s="204"/>
      <c r="AL31" s="204"/>
      <c r="AM31" s="155"/>
      <c r="AN31" s="204"/>
      <c r="AO31" s="204"/>
      <c r="AP31" s="204"/>
      <c r="AQ31" s="204"/>
      <c r="AR31" s="204"/>
      <c r="AT31" s="204"/>
      <c r="AU31" s="204"/>
      <c r="AW31" s="155"/>
      <c r="AX31" s="155"/>
      <c r="AY31" s="155"/>
      <c r="AZ31" s="151"/>
      <c r="BA31" s="151"/>
      <c r="BB31" s="151"/>
      <c r="BC31" s="151"/>
      <c r="BD31" s="151"/>
    </row>
    <row r="32" customFormat="false" ht="12.75" hidden="false" customHeight="false" outlineLevel="0" collapsed="false">
      <c r="D32" s="142"/>
      <c r="E32" s="142"/>
      <c r="Y32" s="146"/>
      <c r="AF32" s="180"/>
      <c r="AG32" s="180"/>
      <c r="AH32" s="155"/>
      <c r="AI32" s="204"/>
      <c r="AJ32" s="204"/>
      <c r="AK32" s="204"/>
      <c r="AL32" s="204"/>
      <c r="AM32" s="155"/>
      <c r="AN32" s="204"/>
      <c r="AO32" s="204"/>
      <c r="AP32" s="204"/>
      <c r="AQ32" s="204"/>
      <c r="AR32" s="204"/>
      <c r="AT32" s="204"/>
      <c r="AU32" s="204"/>
      <c r="AW32" s="155"/>
      <c r="AX32" s="155"/>
      <c r="AY32" s="155"/>
      <c r="AZ32" s="151"/>
      <c r="BA32" s="151"/>
      <c r="BB32" s="151"/>
      <c r="BC32" s="151"/>
      <c r="BD32" s="151"/>
    </row>
    <row r="33" customFormat="false" ht="12.75" hidden="false" customHeight="false" outlineLevel="0" collapsed="false">
      <c r="D33" s="142"/>
      <c r="E33" s="142"/>
      <c r="Y33" s="146"/>
      <c r="AF33" s="180"/>
      <c r="AG33" s="180"/>
      <c r="AH33" s="155"/>
      <c r="AI33" s="204"/>
      <c r="AJ33" s="204"/>
      <c r="AK33" s="204"/>
      <c r="AL33" s="204"/>
      <c r="AM33" s="155"/>
      <c r="AN33" s="204"/>
      <c r="AO33" s="204"/>
      <c r="AP33" s="204"/>
      <c r="AQ33" s="204"/>
      <c r="AR33" s="204"/>
      <c r="AT33" s="204"/>
      <c r="AU33" s="204"/>
      <c r="AW33" s="155"/>
      <c r="AX33" s="155"/>
      <c r="AY33" s="155"/>
      <c r="AZ33" s="151"/>
      <c r="BA33" s="151"/>
      <c r="BB33" s="151"/>
      <c r="BC33" s="151"/>
      <c r="BD33" s="151"/>
    </row>
    <row r="34" customFormat="false" ht="12.75" hidden="false" customHeight="false" outlineLevel="0" collapsed="false">
      <c r="D34" s="142"/>
      <c r="E34" s="142"/>
      <c r="Y34" s="146"/>
      <c r="AF34" s="180"/>
      <c r="AG34" s="180"/>
      <c r="AH34" s="155"/>
      <c r="AI34" s="204"/>
      <c r="AJ34" s="204"/>
      <c r="AK34" s="204"/>
      <c r="AL34" s="204"/>
      <c r="AM34" s="155"/>
      <c r="AN34" s="204"/>
      <c r="AO34" s="204"/>
      <c r="AP34" s="204"/>
      <c r="AQ34" s="204"/>
      <c r="AR34" s="204"/>
      <c r="AT34" s="204"/>
      <c r="AU34" s="204"/>
      <c r="AW34" s="155"/>
      <c r="AX34" s="155"/>
      <c r="AY34" s="155"/>
      <c r="AZ34" s="151"/>
      <c r="BA34" s="151"/>
      <c r="BB34" s="151"/>
      <c r="BC34" s="151"/>
      <c r="BD34" s="151"/>
    </row>
    <row r="35" customFormat="false" ht="12.75" hidden="false" customHeight="false" outlineLevel="0" collapsed="false">
      <c r="D35" s="142"/>
      <c r="E35" s="142"/>
      <c r="Y35" s="146"/>
      <c r="AF35" s="180"/>
      <c r="AG35" s="180"/>
      <c r="AH35" s="155"/>
      <c r="AI35" s="204"/>
      <c r="AJ35" s="204"/>
      <c r="AK35" s="204"/>
      <c r="AL35" s="204"/>
      <c r="AM35" s="155"/>
      <c r="AN35" s="204"/>
      <c r="AO35" s="204"/>
      <c r="AP35" s="204"/>
      <c r="AQ35" s="204"/>
      <c r="AR35" s="204"/>
      <c r="AT35" s="204"/>
      <c r="AU35" s="204"/>
      <c r="AW35" s="155"/>
      <c r="AX35" s="155"/>
      <c r="AY35" s="155"/>
      <c r="AZ35" s="151"/>
      <c r="BA35" s="151"/>
      <c r="BB35" s="151"/>
      <c r="BC35" s="151"/>
      <c r="BD35" s="151"/>
    </row>
    <row r="36" customFormat="false" ht="12.75" hidden="false" customHeight="false" outlineLevel="0" collapsed="false">
      <c r="D36" s="142"/>
      <c r="E36" s="142"/>
      <c r="Y36" s="146"/>
      <c r="AF36" s="180"/>
      <c r="AG36" s="180"/>
      <c r="AH36" s="155"/>
      <c r="AI36" s="204"/>
      <c r="AJ36" s="204"/>
      <c r="AK36" s="204"/>
      <c r="AL36" s="204"/>
      <c r="AM36" s="155"/>
      <c r="AN36" s="204"/>
      <c r="AO36" s="204"/>
      <c r="AP36" s="204"/>
      <c r="AQ36" s="204"/>
      <c r="AR36" s="204"/>
      <c r="AT36" s="204"/>
      <c r="AU36" s="204"/>
      <c r="AW36" s="155"/>
      <c r="AX36" s="155"/>
      <c r="AY36" s="155"/>
      <c r="AZ36" s="151"/>
      <c r="BA36" s="151"/>
      <c r="BB36" s="151"/>
      <c r="BC36" s="151"/>
      <c r="BD36" s="151"/>
    </row>
    <row r="37" customFormat="false" ht="12.75" hidden="false" customHeight="false" outlineLevel="0" collapsed="false">
      <c r="D37" s="142"/>
      <c r="E37" s="142"/>
      <c r="Y37" s="146"/>
      <c r="AF37" s="180"/>
      <c r="AG37" s="180"/>
      <c r="AH37" s="155"/>
      <c r="AI37" s="204"/>
      <c r="AJ37" s="204"/>
      <c r="AK37" s="204"/>
      <c r="AL37" s="204"/>
      <c r="AM37" s="155"/>
      <c r="AN37" s="204"/>
      <c r="AO37" s="204"/>
      <c r="AP37" s="204"/>
      <c r="AQ37" s="204"/>
      <c r="AR37" s="204"/>
      <c r="AT37" s="204"/>
      <c r="AU37" s="204"/>
      <c r="AW37" s="155"/>
      <c r="AX37" s="155"/>
      <c r="AY37" s="155"/>
      <c r="AZ37" s="151"/>
      <c r="BA37" s="151"/>
      <c r="BB37" s="151"/>
      <c r="BC37" s="151"/>
      <c r="BD37" s="151"/>
    </row>
    <row r="38" customFormat="false" ht="12.75" hidden="false" customHeight="false" outlineLevel="0" collapsed="false">
      <c r="D38" s="142"/>
      <c r="E38" s="142"/>
      <c r="Y38" s="146"/>
      <c r="AF38" s="180"/>
      <c r="AG38" s="180"/>
      <c r="AH38" s="155"/>
      <c r="AI38" s="204"/>
      <c r="AJ38" s="204"/>
      <c r="AK38" s="204"/>
      <c r="AL38" s="204"/>
      <c r="AM38" s="155"/>
      <c r="AN38" s="204"/>
      <c r="AO38" s="204"/>
      <c r="AP38" s="204"/>
      <c r="AQ38" s="204"/>
      <c r="AR38" s="204"/>
      <c r="AT38" s="204"/>
      <c r="AU38" s="204"/>
      <c r="AW38" s="155"/>
      <c r="AX38" s="155"/>
      <c r="AY38" s="155"/>
      <c r="AZ38" s="151"/>
      <c r="BA38" s="151"/>
      <c r="BB38" s="151"/>
      <c r="BC38" s="151"/>
      <c r="BD38" s="151"/>
    </row>
    <row r="39" s="258" customFormat="true" ht="12.75" hidden="false" customHeight="false" outlineLevel="0" collapsed="false">
      <c r="A39" s="120"/>
      <c r="B39" s="120"/>
      <c r="C39" s="120"/>
      <c r="D39" s="142"/>
      <c r="E39" s="142"/>
      <c r="F39" s="120"/>
      <c r="G39" s="120"/>
      <c r="H39" s="120"/>
      <c r="I39" s="120"/>
      <c r="J39" s="120"/>
      <c r="K39" s="120"/>
      <c r="L39" s="120"/>
      <c r="M39" s="120"/>
      <c r="N39" s="120"/>
      <c r="O39" s="120"/>
      <c r="P39" s="120"/>
      <c r="Q39" s="120"/>
      <c r="R39" s="120"/>
      <c r="S39" s="120"/>
      <c r="T39" s="120"/>
      <c r="U39" s="120"/>
      <c r="V39" s="120"/>
      <c r="W39" s="120"/>
      <c r="X39" s="120"/>
      <c r="Y39" s="146"/>
      <c r="AF39" s="180"/>
      <c r="AG39" s="180"/>
      <c r="AH39" s="155"/>
      <c r="AI39" s="204"/>
      <c r="AJ39" s="204"/>
      <c r="AK39" s="204"/>
      <c r="AL39" s="204"/>
      <c r="AM39" s="155"/>
      <c r="AN39" s="204"/>
      <c r="AO39" s="204"/>
      <c r="AP39" s="204"/>
      <c r="AQ39" s="204"/>
      <c r="AR39" s="204"/>
      <c r="AS39" s="204"/>
      <c r="AT39" s="204"/>
      <c r="AU39" s="204"/>
      <c r="AV39" s="155"/>
      <c r="AW39" s="155"/>
      <c r="AX39" s="155"/>
      <c r="AY39" s="155"/>
      <c r="AZ39" s="151"/>
      <c r="BA39" s="151"/>
      <c r="BB39" s="151"/>
      <c r="BC39" s="151"/>
      <c r="BD39" s="151"/>
    </row>
    <row r="40" s="258" customFormat="true" ht="12.75" hidden="false" customHeight="false" outlineLevel="0" collapsed="false">
      <c r="A40" s="120"/>
      <c r="B40" s="120"/>
      <c r="C40" s="120"/>
      <c r="D40" s="142"/>
      <c r="E40" s="142"/>
      <c r="F40" s="120"/>
      <c r="G40" s="120"/>
      <c r="H40" s="120"/>
      <c r="I40" s="120"/>
      <c r="J40" s="120"/>
      <c r="K40" s="120"/>
      <c r="L40" s="120"/>
      <c r="M40" s="120"/>
      <c r="N40" s="120"/>
      <c r="O40" s="120"/>
      <c r="P40" s="120"/>
      <c r="Q40" s="120"/>
      <c r="R40" s="120"/>
      <c r="S40" s="120"/>
      <c r="T40" s="120"/>
      <c r="U40" s="120"/>
      <c r="V40" s="120"/>
      <c r="W40" s="120"/>
      <c r="X40" s="120"/>
      <c r="Y40" s="146"/>
      <c r="AF40" s="180"/>
      <c r="AG40" s="180"/>
      <c r="AH40" s="155"/>
      <c r="AI40" s="204"/>
      <c r="AJ40" s="204"/>
      <c r="AK40" s="204"/>
      <c r="AL40" s="204"/>
      <c r="AM40" s="155"/>
      <c r="AN40" s="204"/>
      <c r="AO40" s="204"/>
      <c r="AP40" s="204"/>
      <c r="AQ40" s="204"/>
      <c r="AR40" s="204"/>
      <c r="AS40" s="204"/>
      <c r="AT40" s="204"/>
      <c r="AU40" s="204"/>
      <c r="AV40" s="155"/>
      <c r="AW40" s="155"/>
      <c r="AX40" s="155"/>
      <c r="AY40" s="155"/>
      <c r="AZ40" s="151"/>
      <c r="BA40" s="151"/>
      <c r="BB40" s="151"/>
      <c r="BC40" s="151"/>
      <c r="BD40" s="151"/>
    </row>
    <row r="41" s="258" customFormat="true" ht="12.75" hidden="false" customHeight="false" outlineLevel="0" collapsed="false">
      <c r="A41" s="120"/>
      <c r="B41" s="120"/>
      <c r="C41" s="120"/>
      <c r="D41" s="142"/>
      <c r="E41" s="142"/>
      <c r="F41" s="120"/>
      <c r="G41" s="120"/>
      <c r="H41" s="120"/>
      <c r="I41" s="120"/>
      <c r="J41" s="120"/>
      <c r="K41" s="120"/>
      <c r="L41" s="120"/>
      <c r="M41" s="120"/>
      <c r="N41" s="120"/>
      <c r="O41" s="120"/>
      <c r="P41" s="120"/>
      <c r="Q41" s="120"/>
      <c r="R41" s="120"/>
      <c r="S41" s="120"/>
      <c r="T41" s="120"/>
      <c r="U41" s="120"/>
      <c r="V41" s="120"/>
      <c r="W41" s="120"/>
      <c r="X41" s="120"/>
      <c r="Y41" s="146"/>
      <c r="AF41" s="180"/>
      <c r="AG41" s="180"/>
      <c r="AH41" s="155"/>
      <c r="AI41" s="204"/>
      <c r="AJ41" s="204"/>
      <c r="AK41" s="204"/>
      <c r="AL41" s="204"/>
      <c r="AM41" s="155"/>
      <c r="AN41" s="204"/>
      <c r="AO41" s="204"/>
      <c r="AP41" s="204"/>
      <c r="AQ41" s="204"/>
      <c r="AR41" s="204"/>
      <c r="AS41" s="204"/>
      <c r="AT41" s="204"/>
      <c r="AU41" s="204"/>
      <c r="AV41" s="155"/>
      <c r="AW41" s="155"/>
      <c r="AX41" s="155"/>
      <c r="AY41" s="155"/>
      <c r="AZ41" s="151"/>
      <c r="BA41" s="151"/>
      <c r="BB41" s="151"/>
      <c r="BC41" s="151"/>
      <c r="BD41" s="151"/>
    </row>
    <row r="42" s="258" customFormat="true" ht="12.75" hidden="false" customHeight="false" outlineLevel="0" collapsed="false">
      <c r="A42" s="120"/>
      <c r="B42" s="120"/>
      <c r="C42" s="120"/>
      <c r="D42" s="142"/>
      <c r="E42" s="142"/>
      <c r="F42" s="120"/>
      <c r="G42" s="120"/>
      <c r="H42" s="120"/>
      <c r="I42" s="120"/>
      <c r="J42" s="120"/>
      <c r="K42" s="120"/>
      <c r="L42" s="120"/>
      <c r="M42" s="120"/>
      <c r="N42" s="120"/>
      <c r="O42" s="120"/>
      <c r="P42" s="120"/>
      <c r="Q42" s="120"/>
      <c r="R42" s="120"/>
      <c r="S42" s="120"/>
      <c r="T42" s="120"/>
      <c r="U42" s="120"/>
      <c r="V42" s="120"/>
      <c r="W42" s="120"/>
      <c r="X42" s="120"/>
      <c r="Y42" s="146"/>
      <c r="AF42" s="180"/>
      <c r="AG42" s="180"/>
      <c r="AH42" s="155"/>
      <c r="AI42" s="204"/>
      <c r="AJ42" s="204"/>
      <c r="AK42" s="204"/>
      <c r="AL42" s="204"/>
      <c r="AM42" s="155"/>
      <c r="AN42" s="204"/>
      <c r="AO42" s="204"/>
      <c r="AP42" s="204"/>
      <c r="AQ42" s="204"/>
      <c r="AR42" s="204"/>
      <c r="AS42" s="204"/>
      <c r="AT42" s="204"/>
      <c r="AU42" s="204"/>
      <c r="AV42" s="155"/>
      <c r="AW42" s="155"/>
      <c r="AX42" s="155"/>
      <c r="AY42" s="155"/>
      <c r="AZ42" s="151"/>
      <c r="BA42" s="151"/>
      <c r="BB42" s="151"/>
      <c r="BC42" s="151"/>
      <c r="BD42" s="151"/>
    </row>
    <row r="43" s="258" customFormat="true" ht="12.75" hidden="false" customHeight="false" outlineLevel="0" collapsed="false">
      <c r="A43" s="120"/>
      <c r="B43" s="120"/>
      <c r="C43" s="120"/>
      <c r="D43" s="142"/>
      <c r="E43" s="142"/>
      <c r="F43" s="120"/>
      <c r="G43" s="120"/>
      <c r="H43" s="120"/>
      <c r="I43" s="120"/>
      <c r="J43" s="120"/>
      <c r="K43" s="120"/>
      <c r="L43" s="120"/>
      <c r="M43" s="120"/>
      <c r="N43" s="120"/>
      <c r="O43" s="120"/>
      <c r="P43" s="120"/>
      <c r="Q43" s="120"/>
      <c r="R43" s="120"/>
      <c r="S43" s="120"/>
      <c r="T43" s="120"/>
      <c r="U43" s="120"/>
      <c r="V43" s="120"/>
      <c r="W43" s="120"/>
      <c r="X43" s="120"/>
      <c r="Y43" s="146"/>
      <c r="AF43" s="180"/>
      <c r="AG43" s="180"/>
      <c r="AH43" s="155"/>
      <c r="AI43" s="204"/>
      <c r="AJ43" s="204"/>
      <c r="AK43" s="204"/>
      <c r="AL43" s="204"/>
      <c r="AM43" s="155"/>
      <c r="AN43" s="204"/>
      <c r="AO43" s="204"/>
      <c r="AP43" s="204"/>
      <c r="AQ43" s="204"/>
      <c r="AR43" s="204"/>
      <c r="AS43" s="204"/>
      <c r="AT43" s="204"/>
      <c r="AU43" s="204"/>
      <c r="AV43" s="155"/>
      <c r="AW43" s="155"/>
      <c r="AX43" s="155"/>
      <c r="AY43" s="155"/>
      <c r="AZ43" s="151"/>
      <c r="BA43" s="151"/>
      <c r="BB43" s="151"/>
      <c r="BC43" s="151"/>
      <c r="BD43" s="151"/>
    </row>
    <row r="44" s="258" customFormat="true" ht="12.75" hidden="false" customHeight="false" outlineLevel="0" collapsed="false">
      <c r="A44" s="120"/>
      <c r="B44" s="120"/>
      <c r="C44" s="120"/>
      <c r="D44" s="142"/>
      <c r="E44" s="142"/>
      <c r="F44" s="120"/>
      <c r="G44" s="120"/>
      <c r="H44" s="120"/>
      <c r="I44" s="120"/>
      <c r="J44" s="120"/>
      <c r="K44" s="120"/>
      <c r="L44" s="120"/>
      <c r="M44" s="120"/>
      <c r="N44" s="120"/>
      <c r="O44" s="120"/>
      <c r="P44" s="120"/>
      <c r="Q44" s="120"/>
      <c r="R44" s="120"/>
      <c r="S44" s="120"/>
      <c r="T44" s="120"/>
      <c r="U44" s="120"/>
      <c r="V44" s="120"/>
      <c r="W44" s="120"/>
      <c r="X44" s="120"/>
      <c r="Y44" s="146"/>
      <c r="AF44" s="180"/>
      <c r="AG44" s="180"/>
      <c r="AH44" s="155"/>
      <c r="AI44" s="204"/>
      <c r="AJ44" s="204"/>
      <c r="AK44" s="204"/>
      <c r="AL44" s="204"/>
      <c r="AM44" s="155"/>
      <c r="AN44" s="204"/>
      <c r="AO44" s="204"/>
      <c r="AP44" s="204"/>
      <c r="AQ44" s="204"/>
      <c r="AR44" s="204"/>
      <c r="AS44" s="204"/>
      <c r="AT44" s="204"/>
      <c r="AU44" s="204"/>
      <c r="AV44" s="155"/>
      <c r="AW44" s="155"/>
      <c r="AX44" s="155"/>
      <c r="AY44" s="155"/>
      <c r="AZ44" s="151"/>
      <c r="BA44" s="151"/>
      <c r="BB44" s="151"/>
      <c r="BC44" s="151"/>
      <c r="BD44" s="151"/>
    </row>
    <row r="45" s="258" customFormat="true" ht="12.75" hidden="false" customHeight="false" outlineLevel="0" collapsed="false">
      <c r="A45" s="120"/>
      <c r="B45" s="120"/>
      <c r="C45" s="120"/>
      <c r="D45" s="142"/>
      <c r="E45" s="142"/>
      <c r="F45" s="120"/>
      <c r="G45" s="120"/>
      <c r="H45" s="120"/>
      <c r="I45" s="120"/>
      <c r="J45" s="120"/>
      <c r="K45" s="120"/>
      <c r="L45" s="120"/>
      <c r="M45" s="120"/>
      <c r="N45" s="120"/>
      <c r="O45" s="120"/>
      <c r="P45" s="120"/>
      <c r="Q45" s="120"/>
      <c r="R45" s="120"/>
      <c r="S45" s="120"/>
      <c r="T45" s="120"/>
      <c r="U45" s="120"/>
      <c r="V45" s="120"/>
      <c r="W45" s="120"/>
      <c r="X45" s="120"/>
      <c r="Y45" s="146"/>
      <c r="AF45" s="180"/>
      <c r="AG45" s="180"/>
      <c r="AH45" s="155"/>
      <c r="AI45" s="204"/>
      <c r="AJ45" s="204"/>
      <c r="AK45" s="204"/>
      <c r="AL45" s="204"/>
      <c r="AM45" s="155"/>
      <c r="AN45" s="204"/>
      <c r="AO45" s="204"/>
      <c r="AP45" s="204"/>
      <c r="AQ45" s="204"/>
      <c r="AR45" s="204"/>
      <c r="AS45" s="204"/>
      <c r="AT45" s="204"/>
      <c r="AU45" s="204"/>
      <c r="AV45" s="155"/>
      <c r="AW45" s="155"/>
      <c r="AX45" s="155"/>
      <c r="AY45" s="155"/>
      <c r="AZ45" s="151"/>
      <c r="BA45" s="151"/>
      <c r="BB45" s="151"/>
      <c r="BC45" s="151"/>
      <c r="BD45" s="151"/>
    </row>
    <row r="46" s="258" customFormat="true" ht="12.75" hidden="false" customHeight="false" outlineLevel="0" collapsed="false">
      <c r="A46" s="120"/>
      <c r="B46" s="120"/>
      <c r="C46" s="120"/>
      <c r="D46" s="142"/>
      <c r="E46" s="142"/>
      <c r="F46" s="120"/>
      <c r="G46" s="120"/>
      <c r="H46" s="120"/>
      <c r="I46" s="120"/>
      <c r="J46" s="120"/>
      <c r="K46" s="120"/>
      <c r="L46" s="120"/>
      <c r="M46" s="120"/>
      <c r="N46" s="120"/>
      <c r="O46" s="120"/>
      <c r="P46" s="120"/>
      <c r="Q46" s="120"/>
      <c r="R46" s="120"/>
      <c r="S46" s="120"/>
      <c r="T46" s="120"/>
      <c r="U46" s="120"/>
      <c r="V46" s="120"/>
      <c r="W46" s="120"/>
      <c r="X46" s="120"/>
      <c r="Y46" s="146"/>
      <c r="AF46" s="180"/>
      <c r="AG46" s="180"/>
      <c r="AH46" s="155"/>
      <c r="AI46" s="204"/>
      <c r="AJ46" s="204"/>
      <c r="AK46" s="204"/>
      <c r="AL46" s="204"/>
      <c r="AM46" s="155"/>
      <c r="AN46" s="204"/>
      <c r="AO46" s="204"/>
      <c r="AP46" s="204"/>
      <c r="AQ46" s="204"/>
      <c r="AR46" s="204"/>
      <c r="AS46" s="204"/>
      <c r="AT46" s="204"/>
      <c r="AU46" s="204"/>
      <c r="AV46" s="155"/>
      <c r="AW46" s="155"/>
      <c r="AX46" s="155"/>
      <c r="AY46" s="155"/>
      <c r="AZ46" s="151"/>
      <c r="BA46" s="151"/>
      <c r="BB46" s="151"/>
      <c r="BC46" s="151"/>
      <c r="BD46" s="151"/>
    </row>
    <row r="47" s="258" customFormat="true" ht="12.75" hidden="false" customHeight="false" outlineLevel="0" collapsed="false">
      <c r="A47" s="120"/>
      <c r="B47" s="120"/>
      <c r="C47" s="120"/>
      <c r="D47" s="142"/>
      <c r="E47" s="142"/>
      <c r="F47" s="120"/>
      <c r="G47" s="120"/>
      <c r="H47" s="120"/>
      <c r="I47" s="120"/>
      <c r="J47" s="120"/>
      <c r="K47" s="120"/>
      <c r="L47" s="120"/>
      <c r="M47" s="120"/>
      <c r="N47" s="120"/>
      <c r="O47" s="120"/>
      <c r="P47" s="120"/>
      <c r="Q47" s="120"/>
      <c r="R47" s="120"/>
      <c r="S47" s="120"/>
      <c r="T47" s="120"/>
      <c r="U47" s="120"/>
      <c r="V47" s="120"/>
      <c r="W47" s="120"/>
      <c r="X47" s="120"/>
      <c r="Y47" s="146"/>
      <c r="AF47" s="180"/>
      <c r="AG47" s="180"/>
      <c r="AH47" s="155"/>
      <c r="AI47" s="204"/>
      <c r="AJ47" s="204"/>
      <c r="AK47" s="204"/>
      <c r="AL47" s="204"/>
      <c r="AM47" s="155"/>
      <c r="AN47" s="204"/>
      <c r="AO47" s="204"/>
      <c r="AP47" s="204"/>
      <c r="AQ47" s="204"/>
      <c r="AR47" s="204"/>
      <c r="AS47" s="204"/>
      <c r="AT47" s="204"/>
      <c r="AU47" s="204"/>
      <c r="AV47" s="155"/>
      <c r="AW47" s="155"/>
      <c r="AX47" s="155"/>
      <c r="AY47" s="155"/>
      <c r="AZ47" s="151"/>
      <c r="BA47" s="151"/>
      <c r="BB47" s="151"/>
      <c r="BC47" s="151"/>
      <c r="BD47" s="151"/>
    </row>
    <row r="48" s="258" customFormat="true" ht="12.75" hidden="false" customHeight="false" outlineLevel="0" collapsed="false">
      <c r="A48" s="120"/>
      <c r="B48" s="120"/>
      <c r="C48" s="120"/>
      <c r="D48" s="142"/>
      <c r="E48" s="142"/>
      <c r="F48" s="120"/>
      <c r="G48" s="120"/>
      <c r="H48" s="120"/>
      <c r="I48" s="120"/>
      <c r="J48" s="120"/>
      <c r="K48" s="120"/>
      <c r="L48" s="120"/>
      <c r="M48" s="120"/>
      <c r="N48" s="120"/>
      <c r="O48" s="120"/>
      <c r="P48" s="120"/>
      <c r="Q48" s="120"/>
      <c r="R48" s="120"/>
      <c r="S48" s="120"/>
      <c r="T48" s="120"/>
      <c r="U48" s="120"/>
      <c r="V48" s="120"/>
      <c r="W48" s="120"/>
      <c r="X48" s="120"/>
      <c r="Y48" s="146"/>
      <c r="AF48" s="180"/>
      <c r="AG48" s="180"/>
      <c r="AH48" s="155"/>
      <c r="AI48" s="204"/>
      <c r="AJ48" s="204"/>
      <c r="AK48" s="204"/>
      <c r="AL48" s="204"/>
      <c r="AM48" s="155"/>
      <c r="AN48" s="204"/>
      <c r="AO48" s="204"/>
      <c r="AP48" s="204"/>
      <c r="AQ48" s="204"/>
      <c r="AR48" s="204"/>
      <c r="AS48" s="204"/>
      <c r="AT48" s="204"/>
      <c r="AU48" s="204"/>
      <c r="AV48" s="155"/>
      <c r="AW48" s="155"/>
      <c r="AX48" s="155"/>
      <c r="AY48" s="155"/>
      <c r="AZ48" s="151"/>
      <c r="BA48" s="151"/>
      <c r="BB48" s="151"/>
      <c r="BC48" s="151"/>
      <c r="BD48" s="151"/>
    </row>
    <row r="49" s="258" customFormat="true" ht="12.75" hidden="false" customHeight="false" outlineLevel="0" collapsed="false">
      <c r="A49" s="120"/>
      <c r="B49" s="120"/>
      <c r="C49" s="120"/>
      <c r="D49" s="142"/>
      <c r="E49" s="142"/>
      <c r="F49" s="120"/>
      <c r="G49" s="120"/>
      <c r="H49" s="120"/>
      <c r="I49" s="120"/>
      <c r="J49" s="120"/>
      <c r="K49" s="120"/>
      <c r="L49" s="120"/>
      <c r="M49" s="120"/>
      <c r="N49" s="120"/>
      <c r="O49" s="120"/>
      <c r="P49" s="120"/>
      <c r="Q49" s="120"/>
      <c r="R49" s="120"/>
      <c r="S49" s="120"/>
      <c r="T49" s="120"/>
      <c r="U49" s="120"/>
      <c r="V49" s="120"/>
      <c r="W49" s="120"/>
      <c r="X49" s="120"/>
      <c r="Y49" s="146"/>
      <c r="AF49" s="180"/>
      <c r="AG49" s="180"/>
      <c r="AH49" s="155"/>
      <c r="AI49" s="204"/>
      <c r="AJ49" s="204"/>
      <c r="AK49" s="204"/>
      <c r="AL49" s="204"/>
      <c r="AM49" s="155"/>
      <c r="AN49" s="204"/>
      <c r="AO49" s="204"/>
      <c r="AP49" s="204"/>
      <c r="AQ49" s="204"/>
      <c r="AR49" s="204"/>
      <c r="AS49" s="204"/>
      <c r="AT49" s="204"/>
      <c r="AU49" s="204"/>
      <c r="AV49" s="155"/>
      <c r="AW49" s="155"/>
      <c r="AX49" s="155"/>
      <c r="AY49" s="155"/>
      <c r="AZ49" s="151"/>
      <c r="BA49" s="151"/>
      <c r="BB49" s="151"/>
      <c r="BC49" s="151"/>
      <c r="BD49" s="151"/>
    </row>
    <row r="50" s="258" customFormat="true" ht="12.75" hidden="false" customHeight="false" outlineLevel="0" collapsed="false">
      <c r="A50" s="120"/>
      <c r="B50" s="120"/>
      <c r="C50" s="120"/>
      <c r="D50" s="142"/>
      <c r="E50" s="142"/>
      <c r="F50" s="120"/>
      <c r="G50" s="120"/>
      <c r="H50" s="120"/>
      <c r="I50" s="120"/>
      <c r="J50" s="120"/>
      <c r="K50" s="120"/>
      <c r="L50" s="120"/>
      <c r="M50" s="120"/>
      <c r="N50" s="120"/>
      <c r="O50" s="120"/>
      <c r="P50" s="120"/>
      <c r="Q50" s="120"/>
      <c r="R50" s="120"/>
      <c r="S50" s="120"/>
      <c r="T50" s="120"/>
      <c r="U50" s="120"/>
      <c r="V50" s="120"/>
      <c r="W50" s="120"/>
      <c r="X50" s="120"/>
      <c r="Y50" s="146"/>
      <c r="AF50" s="180"/>
      <c r="AG50" s="180"/>
      <c r="AH50" s="155"/>
      <c r="AI50" s="204"/>
      <c r="AJ50" s="204"/>
      <c r="AK50" s="204"/>
      <c r="AL50" s="204"/>
      <c r="AM50" s="155"/>
      <c r="AN50" s="204"/>
      <c r="AO50" s="204"/>
      <c r="AP50" s="204"/>
      <c r="AQ50" s="204"/>
      <c r="AR50" s="204"/>
      <c r="AS50" s="204"/>
      <c r="AT50" s="204"/>
      <c r="AU50" s="204"/>
      <c r="AV50" s="155"/>
      <c r="AW50" s="155"/>
      <c r="AX50" s="155"/>
      <c r="AY50" s="155"/>
      <c r="AZ50" s="151"/>
      <c r="BA50" s="151"/>
      <c r="BB50" s="151"/>
      <c r="BC50" s="151"/>
      <c r="BD50" s="151"/>
    </row>
    <row r="51" s="258" customFormat="true" ht="12.75" hidden="false" customHeight="false" outlineLevel="0" collapsed="false">
      <c r="A51" s="120"/>
      <c r="B51" s="120"/>
      <c r="C51" s="120"/>
      <c r="D51" s="142"/>
      <c r="E51" s="142"/>
      <c r="F51" s="120"/>
      <c r="G51" s="120"/>
      <c r="H51" s="120"/>
      <c r="I51" s="120"/>
      <c r="J51" s="120"/>
      <c r="K51" s="120"/>
      <c r="L51" s="120"/>
      <c r="M51" s="120"/>
      <c r="N51" s="120"/>
      <c r="O51" s="120"/>
      <c r="P51" s="120"/>
      <c r="Q51" s="120"/>
      <c r="R51" s="120"/>
      <c r="S51" s="120"/>
      <c r="T51" s="120"/>
      <c r="U51" s="120"/>
      <c r="V51" s="120"/>
      <c r="W51" s="120"/>
      <c r="X51" s="120"/>
      <c r="Y51" s="146"/>
      <c r="AF51" s="180"/>
      <c r="AG51" s="180"/>
      <c r="AH51" s="155"/>
      <c r="AI51" s="204"/>
      <c r="AJ51" s="204"/>
      <c r="AK51" s="204"/>
      <c r="AL51" s="204"/>
      <c r="AM51" s="155"/>
      <c r="AN51" s="204"/>
      <c r="AO51" s="204"/>
      <c r="AP51" s="204"/>
      <c r="AQ51" s="204"/>
      <c r="AR51" s="204"/>
      <c r="AS51" s="204"/>
      <c r="AT51" s="204"/>
      <c r="AU51" s="204"/>
      <c r="AV51" s="155"/>
      <c r="AW51" s="155"/>
      <c r="AX51" s="155"/>
      <c r="AY51" s="155"/>
      <c r="AZ51" s="151"/>
      <c r="BA51" s="151"/>
      <c r="BB51" s="151"/>
      <c r="BC51" s="151"/>
      <c r="BD51" s="151"/>
    </row>
    <row r="52" s="258" customFormat="true" ht="12.75" hidden="false" customHeight="false" outlineLevel="0" collapsed="false">
      <c r="A52" s="120"/>
      <c r="B52" s="120"/>
      <c r="C52" s="120"/>
      <c r="D52" s="142"/>
      <c r="E52" s="142"/>
      <c r="F52" s="120"/>
      <c r="G52" s="120"/>
      <c r="H52" s="120"/>
      <c r="I52" s="120"/>
      <c r="J52" s="120"/>
      <c r="K52" s="120"/>
      <c r="L52" s="120"/>
      <c r="M52" s="120"/>
      <c r="N52" s="120"/>
      <c r="O52" s="120"/>
      <c r="P52" s="120"/>
      <c r="Q52" s="120"/>
      <c r="R52" s="120"/>
      <c r="S52" s="120"/>
      <c r="T52" s="120"/>
      <c r="U52" s="120"/>
      <c r="V52" s="120"/>
      <c r="W52" s="120"/>
      <c r="X52" s="120"/>
      <c r="Y52" s="146"/>
      <c r="AF52" s="180"/>
      <c r="AG52" s="180"/>
      <c r="AH52" s="155"/>
      <c r="AI52" s="204"/>
      <c r="AJ52" s="204"/>
      <c r="AK52" s="204"/>
      <c r="AL52" s="204"/>
      <c r="AM52" s="155"/>
      <c r="AN52" s="204"/>
      <c r="AO52" s="204"/>
      <c r="AP52" s="204"/>
      <c r="AQ52" s="204"/>
      <c r="AR52" s="204"/>
      <c r="AS52" s="204"/>
      <c r="AT52" s="204"/>
      <c r="AU52" s="204"/>
      <c r="AV52" s="155"/>
      <c r="AW52" s="155"/>
      <c r="AX52" s="155"/>
      <c r="AY52" s="155"/>
      <c r="AZ52" s="151"/>
      <c r="BA52" s="151"/>
      <c r="BB52" s="151"/>
      <c r="BC52" s="151"/>
      <c r="BD52" s="151"/>
    </row>
    <row r="53" s="258" customFormat="true" ht="12.75" hidden="false" customHeight="false" outlineLevel="0" collapsed="false">
      <c r="A53" s="120"/>
      <c r="B53" s="120"/>
      <c r="C53" s="120"/>
      <c r="D53" s="142"/>
      <c r="E53" s="142"/>
      <c r="F53" s="120"/>
      <c r="G53" s="120"/>
      <c r="H53" s="120"/>
      <c r="I53" s="120"/>
      <c r="J53" s="120"/>
      <c r="K53" s="120"/>
      <c r="L53" s="120"/>
      <c r="M53" s="120"/>
      <c r="N53" s="120"/>
      <c r="O53" s="120"/>
      <c r="P53" s="120"/>
      <c r="Q53" s="120"/>
      <c r="R53" s="120"/>
      <c r="S53" s="120"/>
      <c r="T53" s="120"/>
      <c r="U53" s="120"/>
      <c r="V53" s="120"/>
      <c r="W53" s="120"/>
      <c r="X53" s="120"/>
      <c r="Y53" s="146"/>
      <c r="AF53" s="180"/>
      <c r="AG53" s="180"/>
      <c r="AH53" s="155"/>
      <c r="AI53" s="204"/>
      <c r="AJ53" s="204"/>
      <c r="AK53" s="204"/>
      <c r="AL53" s="204"/>
      <c r="AM53" s="155"/>
      <c r="AN53" s="204"/>
      <c r="AO53" s="204"/>
      <c r="AP53" s="204"/>
      <c r="AQ53" s="204"/>
      <c r="AR53" s="204"/>
      <c r="AS53" s="204"/>
      <c r="AT53" s="204"/>
      <c r="AU53" s="204"/>
      <c r="AV53" s="155"/>
      <c r="AW53" s="155"/>
      <c r="AX53" s="155"/>
      <c r="AY53" s="155"/>
      <c r="AZ53" s="151"/>
      <c r="BA53" s="151"/>
      <c r="BB53" s="151"/>
      <c r="BC53" s="151"/>
      <c r="BD53" s="151"/>
    </row>
    <row r="54" s="258" customFormat="true" ht="12.75" hidden="false" customHeight="false" outlineLevel="0" collapsed="false">
      <c r="A54" s="120"/>
      <c r="B54" s="120"/>
      <c r="C54" s="120"/>
      <c r="D54" s="142"/>
      <c r="E54" s="142"/>
      <c r="F54" s="120"/>
      <c r="G54" s="120"/>
      <c r="H54" s="120"/>
      <c r="I54" s="120"/>
      <c r="J54" s="120"/>
      <c r="K54" s="120"/>
      <c r="L54" s="120"/>
      <c r="M54" s="120"/>
      <c r="N54" s="120"/>
      <c r="O54" s="120"/>
      <c r="P54" s="120"/>
      <c r="Q54" s="120"/>
      <c r="R54" s="120"/>
      <c r="S54" s="120"/>
      <c r="T54" s="120"/>
      <c r="U54" s="120"/>
      <c r="V54" s="120"/>
      <c r="W54" s="120"/>
      <c r="X54" s="120"/>
      <c r="Y54" s="146"/>
      <c r="AF54" s="180"/>
      <c r="AG54" s="180"/>
      <c r="AH54" s="155"/>
      <c r="AI54" s="204"/>
      <c r="AJ54" s="204"/>
      <c r="AK54" s="204"/>
      <c r="AL54" s="204"/>
      <c r="AM54" s="155"/>
      <c r="AN54" s="204"/>
      <c r="AO54" s="204"/>
      <c r="AP54" s="204"/>
      <c r="AQ54" s="204"/>
      <c r="AR54" s="204"/>
      <c r="AS54" s="204"/>
      <c r="AT54" s="204"/>
      <c r="AU54" s="204"/>
      <c r="AV54" s="155"/>
      <c r="AW54" s="155"/>
      <c r="AX54" s="155"/>
      <c r="AY54" s="155"/>
      <c r="AZ54" s="151"/>
      <c r="BA54" s="151"/>
      <c r="BB54" s="151"/>
      <c r="BC54" s="151"/>
      <c r="BD54" s="151"/>
    </row>
    <row r="55" s="258" customFormat="true" ht="12.75" hidden="false" customHeight="false" outlineLevel="0" collapsed="false">
      <c r="A55" s="120"/>
      <c r="B55" s="120"/>
      <c r="C55" s="120"/>
      <c r="D55" s="142"/>
      <c r="E55" s="142"/>
      <c r="F55" s="120"/>
      <c r="G55" s="120"/>
      <c r="H55" s="120"/>
      <c r="I55" s="120"/>
      <c r="J55" s="120"/>
      <c r="K55" s="120"/>
      <c r="L55" s="120"/>
      <c r="M55" s="120"/>
      <c r="N55" s="120"/>
      <c r="O55" s="120"/>
      <c r="P55" s="120"/>
      <c r="Q55" s="120"/>
      <c r="R55" s="120"/>
      <c r="S55" s="120"/>
      <c r="T55" s="120"/>
      <c r="U55" s="120"/>
      <c r="V55" s="120"/>
      <c r="W55" s="120"/>
      <c r="X55" s="120"/>
      <c r="Y55" s="146"/>
      <c r="AF55" s="180"/>
      <c r="AG55" s="180"/>
      <c r="AH55" s="155"/>
      <c r="AI55" s="204"/>
      <c r="AJ55" s="204"/>
      <c r="AK55" s="204"/>
      <c r="AL55" s="204"/>
      <c r="AM55" s="155"/>
      <c r="AN55" s="204"/>
      <c r="AO55" s="204"/>
      <c r="AP55" s="204"/>
      <c r="AQ55" s="204"/>
      <c r="AR55" s="204"/>
      <c r="AS55" s="204"/>
      <c r="AT55" s="204"/>
      <c r="AU55" s="204"/>
      <c r="AV55" s="155"/>
      <c r="AW55" s="155"/>
      <c r="AX55" s="155"/>
      <c r="AY55" s="155"/>
      <c r="AZ55" s="151"/>
      <c r="BA55" s="151"/>
      <c r="BB55" s="151"/>
      <c r="BC55" s="151"/>
      <c r="BD55" s="151"/>
    </row>
    <row r="56" s="258" customFormat="true" ht="12.75" hidden="false" customHeight="false" outlineLevel="0" collapsed="false">
      <c r="A56" s="120"/>
      <c r="B56" s="120"/>
      <c r="C56" s="120"/>
      <c r="D56" s="142"/>
      <c r="E56" s="142"/>
      <c r="F56" s="120"/>
      <c r="G56" s="120"/>
      <c r="H56" s="120"/>
      <c r="I56" s="120"/>
      <c r="J56" s="120"/>
      <c r="K56" s="120"/>
      <c r="L56" s="120"/>
      <c r="M56" s="120"/>
      <c r="N56" s="120"/>
      <c r="O56" s="120"/>
      <c r="P56" s="120"/>
      <c r="Q56" s="120"/>
      <c r="R56" s="120"/>
      <c r="S56" s="120"/>
      <c r="T56" s="120"/>
      <c r="U56" s="120"/>
      <c r="V56" s="120"/>
      <c r="W56" s="120"/>
      <c r="X56" s="120"/>
      <c r="Y56" s="146"/>
      <c r="AF56" s="180"/>
      <c r="AG56" s="180"/>
      <c r="AH56" s="155"/>
      <c r="AI56" s="204"/>
      <c r="AJ56" s="204"/>
      <c r="AK56" s="204"/>
      <c r="AL56" s="204"/>
      <c r="AM56" s="155"/>
      <c r="AN56" s="204"/>
      <c r="AO56" s="204"/>
      <c r="AP56" s="204"/>
      <c r="AQ56" s="204"/>
      <c r="AR56" s="204"/>
      <c r="AS56" s="204"/>
      <c r="AT56" s="204"/>
      <c r="AU56" s="204"/>
      <c r="AV56" s="155"/>
      <c r="AW56" s="155"/>
      <c r="AX56" s="155"/>
      <c r="AY56" s="155"/>
      <c r="AZ56" s="151"/>
      <c r="BA56" s="151"/>
      <c r="BB56" s="151"/>
      <c r="BC56" s="151"/>
      <c r="BD56" s="151"/>
    </row>
    <row r="57" s="258" customFormat="true" ht="12.75" hidden="false" customHeight="false" outlineLevel="0" collapsed="false">
      <c r="A57" s="120"/>
      <c r="B57" s="120"/>
      <c r="C57" s="120"/>
      <c r="D57" s="142"/>
      <c r="E57" s="142"/>
      <c r="F57" s="120"/>
      <c r="G57" s="120"/>
      <c r="H57" s="120"/>
      <c r="I57" s="120"/>
      <c r="J57" s="120"/>
      <c r="K57" s="120"/>
      <c r="L57" s="120"/>
      <c r="M57" s="120"/>
      <c r="N57" s="120"/>
      <c r="O57" s="120"/>
      <c r="P57" s="120"/>
      <c r="Q57" s="120"/>
      <c r="R57" s="120"/>
      <c r="S57" s="120"/>
      <c r="T57" s="120"/>
      <c r="U57" s="120"/>
      <c r="V57" s="160"/>
      <c r="W57" s="160"/>
      <c r="X57" s="120"/>
      <c r="Y57" s="146"/>
      <c r="AF57" s="180"/>
      <c r="AG57" s="180"/>
      <c r="AH57" s="155"/>
      <c r="AI57" s="204"/>
      <c r="AJ57" s="204"/>
      <c r="AK57" s="204"/>
      <c r="AL57" s="204"/>
      <c r="AM57" s="155"/>
      <c r="AN57" s="204"/>
      <c r="AO57" s="204"/>
      <c r="AP57" s="204"/>
      <c r="AQ57" s="204"/>
      <c r="AR57" s="204"/>
      <c r="AS57" s="204"/>
      <c r="AT57" s="204"/>
      <c r="AU57" s="204"/>
      <c r="AV57" s="155"/>
      <c r="AW57" s="155"/>
      <c r="AX57" s="155"/>
      <c r="AY57" s="155"/>
      <c r="AZ57" s="151"/>
      <c r="BA57" s="151"/>
      <c r="BB57" s="151"/>
      <c r="BC57" s="151"/>
      <c r="BD57" s="151"/>
    </row>
    <row r="58" s="258" customFormat="true" ht="12.75" hidden="false" customHeight="false" outlineLevel="0" collapsed="false">
      <c r="A58" s="120"/>
      <c r="B58" s="120"/>
      <c r="C58" s="120"/>
      <c r="D58" s="142"/>
      <c r="E58" s="142"/>
      <c r="F58" s="120"/>
      <c r="G58" s="120"/>
      <c r="H58" s="120"/>
      <c r="I58" s="120"/>
      <c r="J58" s="120"/>
      <c r="K58" s="120"/>
      <c r="L58" s="120"/>
      <c r="M58" s="120"/>
      <c r="N58" s="120"/>
      <c r="O58" s="120"/>
      <c r="P58" s="120"/>
      <c r="Q58" s="120"/>
      <c r="R58" s="120"/>
      <c r="S58" s="120"/>
      <c r="T58" s="120"/>
      <c r="U58" s="120"/>
      <c r="V58" s="120"/>
      <c r="W58" s="120"/>
      <c r="X58" s="120"/>
      <c r="Y58" s="146"/>
      <c r="AF58" s="180"/>
      <c r="AG58" s="180"/>
      <c r="AH58" s="155"/>
      <c r="AI58" s="204"/>
      <c r="AJ58" s="204"/>
      <c r="AK58" s="204"/>
      <c r="AL58" s="204"/>
      <c r="AM58" s="155"/>
      <c r="AN58" s="204"/>
      <c r="AO58" s="204"/>
      <c r="AP58" s="204"/>
      <c r="AQ58" s="204"/>
      <c r="AR58" s="204"/>
      <c r="AS58" s="204"/>
      <c r="AT58" s="204"/>
      <c r="AU58" s="204"/>
      <c r="AV58" s="155"/>
      <c r="AW58" s="155"/>
      <c r="AX58" s="155"/>
      <c r="AY58" s="155"/>
      <c r="AZ58" s="151"/>
      <c r="BA58" s="151"/>
      <c r="BB58" s="151"/>
      <c r="BC58" s="151"/>
      <c r="BD58" s="151"/>
    </row>
    <row r="59" s="258" customFormat="true" ht="12.75" hidden="false" customHeight="false" outlineLevel="0" collapsed="false">
      <c r="A59" s="120"/>
      <c r="B59" s="120"/>
      <c r="C59" s="120"/>
      <c r="D59" s="142"/>
      <c r="E59" s="142"/>
      <c r="F59" s="120"/>
      <c r="G59" s="120"/>
      <c r="H59" s="120"/>
      <c r="I59" s="120"/>
      <c r="J59" s="120"/>
      <c r="K59" s="120"/>
      <c r="L59" s="120"/>
      <c r="M59" s="120"/>
      <c r="N59" s="120"/>
      <c r="O59" s="120"/>
      <c r="P59" s="120"/>
      <c r="Q59" s="120"/>
      <c r="R59" s="120"/>
      <c r="S59" s="120"/>
      <c r="T59" s="120"/>
      <c r="U59" s="120"/>
      <c r="V59" s="120"/>
      <c r="W59" s="120"/>
      <c r="X59" s="120"/>
      <c r="Y59" s="146"/>
      <c r="AF59" s="180"/>
      <c r="AG59" s="180"/>
      <c r="AH59" s="155"/>
      <c r="AI59" s="204"/>
      <c r="AJ59" s="204"/>
      <c r="AK59" s="204"/>
      <c r="AL59" s="204"/>
      <c r="AM59" s="155"/>
      <c r="AN59" s="204"/>
      <c r="AO59" s="204"/>
      <c r="AP59" s="204"/>
      <c r="AQ59" s="204"/>
      <c r="AR59" s="204"/>
      <c r="AS59" s="204"/>
      <c r="AT59" s="204"/>
      <c r="AU59" s="204"/>
      <c r="AV59" s="155"/>
      <c r="AW59" s="155"/>
      <c r="AX59" s="155"/>
      <c r="AY59" s="155"/>
      <c r="AZ59" s="151"/>
      <c r="BA59" s="151"/>
      <c r="BB59" s="151"/>
      <c r="BC59" s="151"/>
      <c r="BD59" s="151"/>
    </row>
    <row r="60" s="258" customFormat="true" ht="12.75" hidden="false" customHeight="false" outlineLevel="0" collapsed="false">
      <c r="A60" s="120"/>
      <c r="B60" s="120"/>
      <c r="C60" s="120"/>
      <c r="D60" s="142"/>
      <c r="E60" s="142"/>
      <c r="F60" s="120"/>
      <c r="G60" s="120"/>
      <c r="H60" s="120"/>
      <c r="I60" s="120"/>
      <c r="J60" s="120"/>
      <c r="K60" s="120"/>
      <c r="L60" s="120"/>
      <c r="M60" s="120"/>
      <c r="N60" s="120"/>
      <c r="O60" s="120"/>
      <c r="P60" s="120"/>
      <c r="Q60" s="120"/>
      <c r="R60" s="120"/>
      <c r="S60" s="120"/>
      <c r="T60" s="120"/>
      <c r="U60" s="120"/>
      <c r="V60" s="120"/>
      <c r="W60" s="120"/>
      <c r="X60" s="120"/>
      <c r="Y60" s="146"/>
      <c r="AF60" s="180"/>
      <c r="AG60" s="180"/>
      <c r="AH60" s="155"/>
      <c r="AI60" s="204"/>
      <c r="AJ60" s="204"/>
      <c r="AK60" s="204"/>
      <c r="AL60" s="204"/>
      <c r="AM60" s="155"/>
      <c r="AN60" s="204"/>
      <c r="AO60" s="204"/>
      <c r="AP60" s="204"/>
      <c r="AQ60" s="204"/>
      <c r="AR60" s="204"/>
      <c r="AS60" s="204"/>
      <c r="AT60" s="204"/>
      <c r="AU60" s="204"/>
      <c r="AV60" s="155"/>
      <c r="AW60" s="155"/>
      <c r="AX60" s="155"/>
      <c r="AY60" s="155"/>
      <c r="AZ60" s="151"/>
      <c r="BA60" s="151"/>
      <c r="BB60" s="151"/>
      <c r="BC60" s="151"/>
      <c r="BD60" s="151"/>
    </row>
    <row r="61" s="258" customFormat="true" ht="12.75" hidden="false" customHeight="false" outlineLevel="0" collapsed="false">
      <c r="A61" s="120"/>
      <c r="B61" s="120"/>
      <c r="C61" s="120"/>
      <c r="D61" s="142"/>
      <c r="E61" s="142"/>
      <c r="F61" s="120"/>
      <c r="G61" s="120"/>
      <c r="H61" s="120"/>
      <c r="I61" s="120"/>
      <c r="J61" s="120"/>
      <c r="K61" s="120"/>
      <c r="L61" s="120"/>
      <c r="M61" s="120"/>
      <c r="N61" s="120"/>
      <c r="O61" s="120"/>
      <c r="P61" s="120"/>
      <c r="Q61" s="120"/>
      <c r="R61" s="120"/>
      <c r="S61" s="120"/>
      <c r="T61" s="120"/>
      <c r="U61" s="120"/>
      <c r="V61" s="120"/>
      <c r="W61" s="120"/>
      <c r="X61" s="120"/>
      <c r="Y61" s="146"/>
      <c r="AF61" s="180"/>
      <c r="AG61" s="180"/>
      <c r="AH61" s="155"/>
      <c r="AI61" s="204"/>
      <c r="AJ61" s="204"/>
      <c r="AK61" s="204"/>
      <c r="AL61" s="204"/>
      <c r="AM61" s="155"/>
      <c r="AN61" s="204"/>
      <c r="AO61" s="204"/>
      <c r="AP61" s="204"/>
      <c r="AQ61" s="204"/>
      <c r="AR61" s="204"/>
      <c r="AS61" s="204"/>
      <c r="AT61" s="204"/>
      <c r="AU61" s="204"/>
      <c r="AV61" s="155"/>
      <c r="AW61" s="155"/>
      <c r="AX61" s="155"/>
      <c r="AY61" s="155"/>
      <c r="AZ61" s="151"/>
      <c r="BA61" s="151"/>
      <c r="BB61" s="151"/>
      <c r="BC61" s="151"/>
      <c r="BD61" s="151"/>
    </row>
    <row r="62" s="258" customFormat="true" ht="12.75" hidden="false" customHeight="false" outlineLevel="0" collapsed="false">
      <c r="A62" s="120"/>
      <c r="B62" s="120"/>
      <c r="C62" s="120"/>
      <c r="D62" s="142"/>
      <c r="E62" s="142"/>
      <c r="F62" s="120"/>
      <c r="G62" s="120"/>
      <c r="H62" s="120"/>
      <c r="I62" s="120"/>
      <c r="J62" s="120"/>
      <c r="K62" s="120"/>
      <c r="L62" s="120"/>
      <c r="M62" s="120"/>
      <c r="N62" s="120"/>
      <c r="O62" s="120"/>
      <c r="P62" s="120"/>
      <c r="Q62" s="120"/>
      <c r="R62" s="120"/>
      <c r="S62" s="120"/>
      <c r="T62" s="120"/>
      <c r="U62" s="120"/>
      <c r="V62" s="120"/>
      <c r="W62" s="120"/>
      <c r="X62" s="120"/>
      <c r="Y62" s="146"/>
      <c r="AF62" s="180"/>
      <c r="AG62" s="180"/>
      <c r="AH62" s="155"/>
      <c r="AI62" s="204"/>
      <c r="AJ62" s="204"/>
      <c r="AK62" s="204"/>
      <c r="AL62" s="204"/>
      <c r="AM62" s="155"/>
      <c r="AN62" s="204"/>
      <c r="AO62" s="204"/>
      <c r="AP62" s="204"/>
      <c r="AQ62" s="204"/>
      <c r="AR62" s="204"/>
      <c r="AS62" s="204"/>
      <c r="AT62" s="204"/>
      <c r="AU62" s="204"/>
      <c r="AV62" s="155"/>
      <c r="AW62" s="155"/>
      <c r="AX62" s="155"/>
      <c r="AY62" s="155"/>
      <c r="AZ62" s="151"/>
      <c r="BA62" s="151"/>
      <c r="BB62" s="151"/>
      <c r="BC62" s="151"/>
      <c r="BD62" s="151"/>
    </row>
    <row r="63" s="258" customFormat="true" ht="12.75" hidden="false" customHeight="false" outlineLevel="0" collapsed="false">
      <c r="A63" s="120"/>
      <c r="B63" s="120"/>
      <c r="C63" s="120"/>
      <c r="D63" s="142"/>
      <c r="E63" s="142"/>
      <c r="F63" s="120"/>
      <c r="G63" s="120"/>
      <c r="H63" s="120"/>
      <c r="I63" s="120"/>
      <c r="J63" s="120"/>
      <c r="K63" s="120"/>
      <c r="L63" s="120"/>
      <c r="M63" s="120"/>
      <c r="N63" s="120"/>
      <c r="O63" s="120"/>
      <c r="P63" s="120"/>
      <c r="Q63" s="120"/>
      <c r="R63" s="120"/>
      <c r="S63" s="120"/>
      <c r="T63" s="120"/>
      <c r="U63" s="120"/>
      <c r="V63" s="120"/>
      <c r="W63" s="120"/>
      <c r="X63" s="120"/>
      <c r="Y63" s="146"/>
      <c r="AF63" s="180"/>
      <c r="AG63" s="180"/>
      <c r="AH63" s="155"/>
      <c r="AI63" s="204"/>
      <c r="AJ63" s="204"/>
      <c r="AK63" s="204"/>
      <c r="AL63" s="204"/>
      <c r="AM63" s="155"/>
      <c r="AN63" s="204"/>
      <c r="AO63" s="204"/>
      <c r="AP63" s="204"/>
      <c r="AQ63" s="204"/>
      <c r="AR63" s="204"/>
      <c r="AS63" s="204"/>
      <c r="AT63" s="204"/>
      <c r="AU63" s="204"/>
      <c r="AV63" s="155"/>
      <c r="AW63" s="155"/>
      <c r="AX63" s="155"/>
      <c r="AY63" s="155"/>
      <c r="AZ63" s="151"/>
      <c r="BA63" s="151"/>
      <c r="BB63" s="151"/>
      <c r="BC63" s="151"/>
      <c r="BD63" s="151"/>
    </row>
    <row r="64" s="258" customFormat="true" ht="12.75" hidden="false" customHeight="false" outlineLevel="0" collapsed="false">
      <c r="A64" s="120"/>
      <c r="B64" s="120"/>
      <c r="C64" s="120"/>
      <c r="D64" s="142"/>
      <c r="E64" s="142"/>
      <c r="F64" s="120"/>
      <c r="G64" s="120"/>
      <c r="H64" s="120"/>
      <c r="I64" s="120"/>
      <c r="J64" s="120"/>
      <c r="K64" s="120"/>
      <c r="L64" s="120"/>
      <c r="M64" s="120"/>
      <c r="N64" s="120"/>
      <c r="O64" s="120"/>
      <c r="P64" s="120"/>
      <c r="Q64" s="120"/>
      <c r="R64" s="120"/>
      <c r="S64" s="120"/>
      <c r="T64" s="120"/>
      <c r="U64" s="120"/>
      <c r="V64" s="120"/>
      <c r="W64" s="120"/>
      <c r="X64" s="120"/>
      <c r="Y64" s="146"/>
      <c r="AF64" s="180"/>
      <c r="AG64" s="180"/>
      <c r="AH64" s="155"/>
      <c r="AI64" s="204"/>
      <c r="AJ64" s="204"/>
      <c r="AK64" s="204"/>
      <c r="AL64" s="204"/>
      <c r="AM64" s="155"/>
      <c r="AN64" s="204"/>
      <c r="AO64" s="204"/>
      <c r="AP64" s="204"/>
      <c r="AQ64" s="204"/>
      <c r="AR64" s="204"/>
      <c r="AS64" s="204"/>
      <c r="AT64" s="204"/>
      <c r="AU64" s="204"/>
      <c r="AV64" s="155"/>
      <c r="AW64" s="155"/>
      <c r="AX64" s="155"/>
      <c r="AY64" s="155"/>
      <c r="AZ64" s="151"/>
      <c r="BA64" s="151"/>
      <c r="BB64" s="151"/>
      <c r="BC64" s="151"/>
      <c r="BD64" s="151"/>
    </row>
    <row r="65" s="258" customFormat="true" ht="12.75" hidden="false" customHeight="false" outlineLevel="0" collapsed="false">
      <c r="A65" s="120"/>
      <c r="B65" s="120"/>
      <c r="C65" s="120"/>
      <c r="D65" s="142"/>
      <c r="E65" s="142"/>
      <c r="F65" s="120"/>
      <c r="G65" s="120"/>
      <c r="H65" s="120"/>
      <c r="I65" s="120"/>
      <c r="J65" s="120"/>
      <c r="K65" s="120"/>
      <c r="L65" s="120"/>
      <c r="M65" s="120"/>
      <c r="N65" s="120"/>
      <c r="O65" s="120"/>
      <c r="P65" s="120"/>
      <c r="Q65" s="120"/>
      <c r="R65" s="120"/>
      <c r="S65" s="120"/>
      <c r="T65" s="120"/>
      <c r="U65" s="120"/>
      <c r="V65" s="120"/>
      <c r="W65" s="120"/>
      <c r="X65" s="120"/>
      <c r="Y65" s="146"/>
      <c r="AF65" s="180"/>
      <c r="AG65" s="180"/>
      <c r="AH65" s="155"/>
      <c r="AI65" s="204"/>
      <c r="AJ65" s="204"/>
      <c r="AK65" s="204"/>
      <c r="AL65" s="204"/>
      <c r="AM65" s="155"/>
      <c r="AN65" s="204"/>
      <c r="AO65" s="204"/>
      <c r="AP65" s="204"/>
      <c r="AQ65" s="204"/>
      <c r="AR65" s="204"/>
      <c r="AS65" s="204"/>
      <c r="AT65" s="204"/>
      <c r="AU65" s="204"/>
      <c r="AV65" s="155"/>
      <c r="AW65" s="155"/>
      <c r="AX65" s="155"/>
      <c r="AY65" s="155"/>
      <c r="AZ65" s="151"/>
      <c r="BA65" s="151"/>
      <c r="BB65" s="151"/>
      <c r="BC65" s="151"/>
      <c r="BD65" s="151"/>
    </row>
    <row r="66" s="258" customFormat="true" ht="12.75" hidden="false" customHeight="false" outlineLevel="0" collapsed="false">
      <c r="A66" s="120"/>
      <c r="B66" s="120"/>
      <c r="C66" s="120"/>
      <c r="D66" s="142"/>
      <c r="E66" s="142"/>
      <c r="F66" s="120"/>
      <c r="G66" s="120"/>
      <c r="H66" s="120"/>
      <c r="I66" s="120"/>
      <c r="J66" s="120"/>
      <c r="K66" s="120"/>
      <c r="L66" s="120"/>
      <c r="M66" s="120"/>
      <c r="N66" s="120"/>
      <c r="O66" s="120"/>
      <c r="P66" s="120"/>
      <c r="Q66" s="120"/>
      <c r="R66" s="120"/>
      <c r="S66" s="120"/>
      <c r="T66" s="120"/>
      <c r="U66" s="120"/>
      <c r="V66" s="120"/>
      <c r="W66" s="120"/>
      <c r="X66" s="120"/>
      <c r="Y66" s="146"/>
      <c r="AF66" s="180"/>
      <c r="AG66" s="180"/>
      <c r="AH66" s="155"/>
      <c r="AI66" s="204"/>
      <c r="AJ66" s="204"/>
      <c r="AK66" s="204"/>
      <c r="AL66" s="204"/>
      <c r="AM66" s="155"/>
      <c r="AN66" s="204"/>
      <c r="AO66" s="204"/>
      <c r="AP66" s="204"/>
      <c r="AQ66" s="204"/>
      <c r="AR66" s="204"/>
      <c r="AS66" s="204"/>
      <c r="AT66" s="204"/>
      <c r="AU66" s="204"/>
      <c r="AV66" s="155"/>
      <c r="AW66" s="155"/>
      <c r="AX66" s="155"/>
      <c r="AY66" s="155"/>
      <c r="AZ66" s="151"/>
      <c r="BA66" s="151"/>
      <c r="BB66" s="151"/>
      <c r="BC66" s="151"/>
      <c r="BD66" s="151"/>
    </row>
    <row r="67" s="258" customFormat="true" ht="12.75" hidden="false" customHeight="false" outlineLevel="0" collapsed="false">
      <c r="A67" s="120"/>
      <c r="B67" s="120"/>
      <c r="C67" s="120"/>
      <c r="D67" s="142"/>
      <c r="E67" s="142"/>
      <c r="F67" s="120"/>
      <c r="G67" s="120"/>
      <c r="H67" s="120"/>
      <c r="I67" s="120"/>
      <c r="J67" s="120"/>
      <c r="K67" s="120"/>
      <c r="L67" s="120"/>
      <c r="M67" s="120"/>
      <c r="N67" s="120"/>
      <c r="O67" s="120"/>
      <c r="P67" s="120"/>
      <c r="Q67" s="120"/>
      <c r="R67" s="120"/>
      <c r="S67" s="120"/>
      <c r="T67" s="120"/>
      <c r="U67" s="120"/>
      <c r="V67" s="120"/>
      <c r="W67" s="120"/>
      <c r="X67" s="120"/>
      <c r="Y67" s="146"/>
      <c r="AF67" s="180"/>
      <c r="AG67" s="180"/>
      <c r="AH67" s="155"/>
      <c r="AI67" s="204"/>
      <c r="AJ67" s="204"/>
      <c r="AK67" s="204"/>
      <c r="AL67" s="204"/>
      <c r="AM67" s="155"/>
      <c r="AN67" s="204"/>
      <c r="AO67" s="204"/>
      <c r="AP67" s="204"/>
      <c r="AQ67" s="204"/>
      <c r="AR67" s="204"/>
      <c r="AS67" s="204"/>
      <c r="AT67" s="204"/>
      <c r="AU67" s="204"/>
      <c r="AV67" s="155"/>
      <c r="AW67" s="155"/>
      <c r="AX67" s="155"/>
      <c r="AY67" s="155"/>
      <c r="AZ67" s="151"/>
      <c r="BA67" s="151"/>
      <c r="BB67" s="151"/>
      <c r="BC67" s="151"/>
      <c r="BD67" s="151"/>
    </row>
    <row r="68" s="258" customFormat="true" ht="12.75" hidden="false" customHeight="false" outlineLevel="0" collapsed="false">
      <c r="A68" s="120"/>
      <c r="B68" s="120"/>
      <c r="C68" s="120"/>
      <c r="D68" s="142"/>
      <c r="E68" s="142"/>
      <c r="F68" s="120"/>
      <c r="G68" s="120"/>
      <c r="H68" s="120"/>
      <c r="I68" s="120"/>
      <c r="J68" s="120"/>
      <c r="K68" s="120"/>
      <c r="L68" s="120"/>
      <c r="M68" s="120"/>
      <c r="N68" s="120"/>
      <c r="O68" s="120"/>
      <c r="P68" s="120"/>
      <c r="Q68" s="120"/>
      <c r="R68" s="120"/>
      <c r="S68" s="120"/>
      <c r="T68" s="120"/>
      <c r="U68" s="120"/>
      <c r="V68" s="120"/>
      <c r="W68" s="120"/>
      <c r="X68" s="120"/>
      <c r="Y68" s="146"/>
      <c r="AF68" s="180"/>
      <c r="AG68" s="180"/>
      <c r="AH68" s="155"/>
      <c r="AI68" s="204"/>
      <c r="AJ68" s="204"/>
      <c r="AK68" s="204"/>
      <c r="AL68" s="204"/>
      <c r="AM68" s="155"/>
      <c r="AN68" s="204"/>
      <c r="AO68" s="204"/>
      <c r="AP68" s="204"/>
      <c r="AQ68" s="204"/>
      <c r="AR68" s="204"/>
      <c r="AS68" s="204"/>
      <c r="AT68" s="204"/>
      <c r="AU68" s="204"/>
      <c r="AV68" s="155"/>
      <c r="AW68" s="155"/>
      <c r="AX68" s="155"/>
      <c r="AY68" s="155"/>
      <c r="AZ68" s="151"/>
      <c r="BA68" s="151"/>
      <c r="BB68" s="151"/>
      <c r="BC68" s="151"/>
      <c r="BD68" s="151"/>
    </row>
    <row r="69" s="258" customFormat="true" ht="12.75" hidden="false" customHeight="false" outlineLevel="0" collapsed="false">
      <c r="A69" s="120"/>
      <c r="B69" s="120"/>
      <c r="C69" s="120"/>
      <c r="D69" s="142"/>
      <c r="E69" s="142"/>
      <c r="F69" s="120"/>
      <c r="G69" s="120"/>
      <c r="H69" s="120"/>
      <c r="I69" s="120"/>
      <c r="J69" s="120"/>
      <c r="K69" s="120"/>
      <c r="L69" s="120"/>
      <c r="M69" s="120"/>
      <c r="N69" s="120"/>
      <c r="O69" s="120"/>
      <c r="P69" s="120"/>
      <c r="Q69" s="120"/>
      <c r="R69" s="120"/>
      <c r="S69" s="120"/>
      <c r="T69" s="120"/>
      <c r="U69" s="120"/>
      <c r="V69" s="120"/>
      <c r="W69" s="120"/>
      <c r="X69" s="120"/>
      <c r="Y69" s="146"/>
      <c r="AF69" s="180"/>
      <c r="AG69" s="180"/>
      <c r="AH69" s="155"/>
      <c r="AI69" s="204"/>
      <c r="AJ69" s="204"/>
      <c r="AK69" s="204"/>
      <c r="AL69" s="204"/>
      <c r="AM69" s="155"/>
      <c r="AN69" s="204"/>
      <c r="AO69" s="204"/>
      <c r="AP69" s="204"/>
      <c r="AQ69" s="204"/>
      <c r="AR69" s="204"/>
      <c r="AS69" s="204"/>
      <c r="AT69" s="204"/>
      <c r="AU69" s="204"/>
      <c r="AV69" s="155"/>
      <c r="AW69" s="155"/>
      <c r="AX69" s="155"/>
      <c r="AY69" s="155"/>
      <c r="AZ69" s="151"/>
      <c r="BA69" s="151"/>
      <c r="BB69" s="151"/>
      <c r="BC69" s="151"/>
      <c r="BD69" s="151"/>
    </row>
    <row r="70" s="258" customFormat="true" ht="12.75" hidden="false" customHeight="false" outlineLevel="0" collapsed="false">
      <c r="A70" s="120"/>
      <c r="B70" s="120"/>
      <c r="C70" s="120"/>
      <c r="D70" s="142"/>
      <c r="E70" s="142"/>
      <c r="F70" s="120"/>
      <c r="G70" s="120"/>
      <c r="H70" s="120"/>
      <c r="I70" s="120"/>
      <c r="J70" s="120"/>
      <c r="K70" s="120"/>
      <c r="L70" s="120"/>
      <c r="M70" s="120"/>
      <c r="N70" s="120"/>
      <c r="O70" s="120"/>
      <c r="P70" s="120"/>
      <c r="Q70" s="120"/>
      <c r="R70" s="120"/>
      <c r="S70" s="120"/>
      <c r="T70" s="120"/>
      <c r="U70" s="120"/>
      <c r="V70" s="120"/>
      <c r="W70" s="120"/>
      <c r="X70" s="120"/>
      <c r="Y70" s="146"/>
      <c r="AF70" s="180"/>
      <c r="AG70" s="180"/>
      <c r="AH70" s="155"/>
      <c r="AI70" s="204"/>
      <c r="AJ70" s="204"/>
      <c r="AK70" s="204"/>
      <c r="AL70" s="204"/>
      <c r="AM70" s="155"/>
      <c r="AN70" s="204"/>
      <c r="AO70" s="204"/>
      <c r="AP70" s="204"/>
      <c r="AQ70" s="204"/>
      <c r="AR70" s="204"/>
      <c r="AS70" s="204"/>
      <c r="AT70" s="204"/>
      <c r="AU70" s="204"/>
      <c r="AV70" s="155"/>
      <c r="AW70" s="155"/>
      <c r="AX70" s="155"/>
      <c r="AY70" s="155"/>
      <c r="AZ70" s="151"/>
      <c r="BA70" s="151"/>
      <c r="BB70" s="151"/>
      <c r="BC70" s="151"/>
      <c r="BD70" s="151"/>
    </row>
    <row r="71" s="258" customFormat="true" ht="12.75" hidden="false" customHeight="false" outlineLevel="0" collapsed="false">
      <c r="A71" s="120"/>
      <c r="B71" s="120"/>
      <c r="C71" s="120"/>
      <c r="D71" s="142"/>
      <c r="E71" s="142"/>
      <c r="F71" s="120"/>
      <c r="G71" s="120"/>
      <c r="H71" s="120"/>
      <c r="I71" s="120"/>
      <c r="J71" s="120"/>
      <c r="K71" s="120"/>
      <c r="L71" s="120"/>
      <c r="M71" s="120"/>
      <c r="N71" s="120"/>
      <c r="O71" s="120"/>
      <c r="P71" s="120"/>
      <c r="Q71" s="120"/>
      <c r="R71" s="120"/>
      <c r="S71" s="120"/>
      <c r="T71" s="120"/>
      <c r="U71" s="120"/>
      <c r="V71" s="120"/>
      <c r="W71" s="120"/>
      <c r="X71" s="120"/>
      <c r="Y71" s="146"/>
      <c r="AF71" s="180"/>
      <c r="AG71" s="180"/>
      <c r="AH71" s="155"/>
      <c r="AI71" s="204"/>
      <c r="AJ71" s="204"/>
      <c r="AK71" s="204"/>
      <c r="AL71" s="204"/>
      <c r="AM71" s="155"/>
      <c r="AN71" s="204"/>
      <c r="AO71" s="204"/>
      <c r="AP71" s="204"/>
      <c r="AQ71" s="204"/>
      <c r="AR71" s="204"/>
      <c r="AS71" s="204"/>
      <c r="AT71" s="204"/>
      <c r="AU71" s="204"/>
      <c r="AV71" s="155"/>
      <c r="AW71" s="155"/>
      <c r="AX71" s="155"/>
      <c r="AY71" s="155"/>
      <c r="AZ71" s="151"/>
      <c r="BA71" s="151"/>
      <c r="BB71" s="151"/>
      <c r="BC71" s="151"/>
      <c r="BD71" s="151"/>
    </row>
    <row r="72" s="258" customFormat="true" ht="12.75" hidden="false" customHeight="false" outlineLevel="0" collapsed="false">
      <c r="A72" s="120"/>
      <c r="B72" s="120"/>
      <c r="C72" s="120"/>
      <c r="D72" s="142"/>
      <c r="E72" s="142"/>
      <c r="F72" s="120"/>
      <c r="G72" s="120"/>
      <c r="H72" s="120"/>
      <c r="I72" s="120"/>
      <c r="J72" s="120"/>
      <c r="K72" s="120"/>
      <c r="L72" s="120"/>
      <c r="M72" s="120"/>
      <c r="N72" s="120"/>
      <c r="O72" s="120"/>
      <c r="P72" s="120"/>
      <c r="Q72" s="120"/>
      <c r="R72" s="120"/>
      <c r="S72" s="120"/>
      <c r="T72" s="120"/>
      <c r="U72" s="120"/>
      <c r="V72" s="120"/>
      <c r="W72" s="120"/>
      <c r="X72" s="120"/>
      <c r="Y72" s="146"/>
      <c r="AF72" s="180"/>
      <c r="AG72" s="180"/>
      <c r="AH72" s="155"/>
      <c r="AI72" s="204"/>
      <c r="AJ72" s="204"/>
      <c r="AK72" s="204"/>
      <c r="AL72" s="204"/>
      <c r="AM72" s="155"/>
      <c r="AN72" s="204"/>
      <c r="AO72" s="204"/>
      <c r="AP72" s="204"/>
      <c r="AQ72" s="204"/>
      <c r="AR72" s="204"/>
      <c r="AS72" s="204"/>
      <c r="AT72" s="204"/>
      <c r="AU72" s="204"/>
      <c r="AV72" s="155"/>
      <c r="AW72" s="155"/>
      <c r="AX72" s="155"/>
      <c r="AY72" s="155"/>
      <c r="AZ72" s="151"/>
      <c r="BA72" s="151"/>
      <c r="BB72" s="151"/>
      <c r="BC72" s="151"/>
      <c r="BD72" s="151"/>
    </row>
    <row r="73" s="258" customFormat="true" ht="12.75" hidden="false" customHeight="false" outlineLevel="0" collapsed="false">
      <c r="A73" s="120"/>
      <c r="B73" s="120"/>
      <c r="C73" s="120"/>
      <c r="D73" s="142"/>
      <c r="E73" s="142"/>
      <c r="F73" s="120"/>
      <c r="G73" s="120"/>
      <c r="H73" s="120"/>
      <c r="I73" s="120"/>
      <c r="J73" s="120"/>
      <c r="K73" s="120"/>
      <c r="L73" s="120"/>
      <c r="M73" s="120"/>
      <c r="N73" s="120"/>
      <c r="O73" s="120"/>
      <c r="P73" s="120"/>
      <c r="Q73" s="120"/>
      <c r="R73" s="120"/>
      <c r="S73" s="120"/>
      <c r="T73" s="120"/>
      <c r="U73" s="120"/>
      <c r="V73" s="160"/>
      <c r="W73" s="120"/>
      <c r="X73" s="120"/>
      <c r="Y73" s="146"/>
      <c r="AF73" s="180"/>
      <c r="AG73" s="180"/>
      <c r="AH73" s="155"/>
      <c r="AI73" s="204"/>
      <c r="AJ73" s="204"/>
      <c r="AK73" s="204"/>
      <c r="AL73" s="204"/>
      <c r="AM73" s="155"/>
      <c r="AN73" s="204"/>
      <c r="AO73" s="204"/>
      <c r="AP73" s="204"/>
      <c r="AQ73" s="204"/>
      <c r="AR73" s="204"/>
      <c r="AS73" s="204"/>
      <c r="AT73" s="204"/>
      <c r="AU73" s="204"/>
      <c r="AV73" s="155"/>
      <c r="AW73" s="155"/>
      <c r="AX73" s="155"/>
      <c r="AY73" s="155"/>
      <c r="AZ73" s="151"/>
      <c r="BA73" s="151"/>
      <c r="BB73" s="151"/>
      <c r="BC73" s="151"/>
      <c r="BD73" s="151"/>
    </row>
    <row r="74" s="258" customFormat="true" ht="12.75" hidden="false" customHeight="false" outlineLevel="0" collapsed="false">
      <c r="A74" s="120"/>
      <c r="B74" s="120"/>
      <c r="C74" s="120"/>
      <c r="D74" s="142"/>
      <c r="E74" s="142"/>
      <c r="F74" s="120"/>
      <c r="G74" s="120"/>
      <c r="H74" s="120"/>
      <c r="I74" s="120"/>
      <c r="J74" s="120"/>
      <c r="K74" s="120"/>
      <c r="L74" s="120"/>
      <c r="M74" s="120"/>
      <c r="N74" s="120"/>
      <c r="O74" s="120"/>
      <c r="P74" s="120"/>
      <c r="Q74" s="120"/>
      <c r="R74" s="120"/>
      <c r="S74" s="120"/>
      <c r="T74" s="120"/>
      <c r="U74" s="120"/>
      <c r="V74" s="120"/>
      <c r="W74" s="120"/>
      <c r="X74" s="120"/>
      <c r="Y74" s="146"/>
      <c r="AF74" s="180"/>
      <c r="AG74" s="180"/>
      <c r="AH74" s="155"/>
      <c r="AI74" s="204"/>
      <c r="AJ74" s="204"/>
      <c r="AK74" s="204"/>
      <c r="AL74" s="204"/>
      <c r="AM74" s="155"/>
      <c r="AN74" s="204"/>
      <c r="AO74" s="204"/>
      <c r="AP74" s="204"/>
      <c r="AQ74" s="204"/>
      <c r="AR74" s="204"/>
      <c r="AS74" s="204"/>
      <c r="AT74" s="204"/>
      <c r="AU74" s="204"/>
      <c r="AV74" s="155"/>
      <c r="AW74" s="155"/>
      <c r="AX74" s="155"/>
      <c r="AY74" s="155"/>
      <c r="AZ74" s="151"/>
      <c r="BA74" s="151"/>
      <c r="BB74" s="151"/>
      <c r="BC74" s="151"/>
      <c r="BD74" s="151"/>
    </row>
    <row r="75" s="258" customFormat="true" ht="12.75" hidden="false" customHeight="false" outlineLevel="0" collapsed="false">
      <c r="A75" s="120"/>
      <c r="B75" s="120"/>
      <c r="C75" s="120"/>
      <c r="D75" s="142"/>
      <c r="E75" s="142"/>
      <c r="F75" s="120"/>
      <c r="G75" s="120"/>
      <c r="H75" s="120"/>
      <c r="I75" s="120"/>
      <c r="J75" s="120"/>
      <c r="K75" s="120"/>
      <c r="L75" s="120"/>
      <c r="M75" s="120"/>
      <c r="N75" s="120"/>
      <c r="O75" s="120"/>
      <c r="P75" s="120"/>
      <c r="Q75" s="120"/>
      <c r="R75" s="120"/>
      <c r="S75" s="120"/>
      <c r="T75" s="120"/>
      <c r="U75" s="120"/>
      <c r="V75" s="120"/>
      <c r="W75" s="120"/>
      <c r="X75" s="120"/>
      <c r="Y75" s="146"/>
      <c r="AF75" s="180"/>
      <c r="AG75" s="180"/>
      <c r="AH75" s="155"/>
      <c r="AI75" s="204"/>
      <c r="AJ75" s="204"/>
      <c r="AK75" s="204"/>
      <c r="AL75" s="204"/>
      <c r="AM75" s="155"/>
      <c r="AN75" s="204"/>
      <c r="AO75" s="204"/>
      <c r="AP75" s="204"/>
      <c r="AQ75" s="204"/>
      <c r="AR75" s="204"/>
      <c r="AS75" s="204"/>
      <c r="AT75" s="204"/>
      <c r="AU75" s="204"/>
      <c r="AV75" s="155"/>
      <c r="AW75" s="155"/>
      <c r="AX75" s="155"/>
      <c r="AY75" s="155"/>
      <c r="AZ75" s="151"/>
      <c r="BA75" s="151"/>
      <c r="BB75" s="151"/>
      <c r="BC75" s="151"/>
      <c r="BD75" s="151"/>
    </row>
    <row r="76" s="258" customFormat="true" ht="12.75" hidden="false" customHeight="false" outlineLevel="0" collapsed="false">
      <c r="A76" s="120"/>
      <c r="B76" s="120"/>
      <c r="C76" s="120"/>
      <c r="D76" s="142"/>
      <c r="E76" s="142"/>
      <c r="F76" s="120"/>
      <c r="G76" s="120"/>
      <c r="H76" s="120"/>
      <c r="I76" s="120"/>
      <c r="J76" s="120"/>
      <c r="K76" s="120"/>
      <c r="L76" s="120"/>
      <c r="M76" s="120"/>
      <c r="N76" s="120"/>
      <c r="O76" s="120"/>
      <c r="P76" s="120"/>
      <c r="Q76" s="120"/>
      <c r="R76" s="120"/>
      <c r="S76" s="120"/>
      <c r="T76" s="120"/>
      <c r="U76" s="120"/>
      <c r="V76" s="120"/>
      <c r="W76" s="120"/>
      <c r="X76" s="120"/>
      <c r="Y76" s="146"/>
      <c r="AF76" s="180"/>
      <c r="AG76" s="180"/>
      <c r="AH76" s="155"/>
      <c r="AI76" s="204"/>
      <c r="AJ76" s="204"/>
      <c r="AK76" s="204"/>
      <c r="AL76" s="204"/>
      <c r="AM76" s="155"/>
      <c r="AN76" s="204"/>
      <c r="AO76" s="204"/>
      <c r="AP76" s="204"/>
      <c r="AQ76" s="204"/>
      <c r="AR76" s="204"/>
      <c r="AS76" s="204"/>
      <c r="AT76" s="204"/>
      <c r="AU76" s="204"/>
      <c r="AV76" s="155"/>
      <c r="AW76" s="155"/>
      <c r="AX76" s="155"/>
      <c r="AY76" s="155"/>
      <c r="AZ76" s="151"/>
      <c r="BA76" s="151"/>
      <c r="BB76" s="151"/>
      <c r="BC76" s="151"/>
      <c r="BD76" s="151"/>
    </row>
    <row r="77" s="258" customFormat="true" ht="12.75" hidden="false" customHeight="false" outlineLevel="0" collapsed="false">
      <c r="A77" s="120"/>
      <c r="B77" s="120"/>
      <c r="C77" s="120"/>
      <c r="D77" s="142"/>
      <c r="E77" s="142"/>
      <c r="F77" s="120"/>
      <c r="G77" s="120"/>
      <c r="H77" s="120"/>
      <c r="I77" s="120"/>
      <c r="J77" s="120"/>
      <c r="K77" s="120"/>
      <c r="L77" s="120"/>
      <c r="M77" s="120"/>
      <c r="N77" s="120"/>
      <c r="O77" s="120"/>
      <c r="P77" s="120"/>
      <c r="Q77" s="120"/>
      <c r="R77" s="120"/>
      <c r="S77" s="120"/>
      <c r="T77" s="120"/>
      <c r="U77" s="120"/>
      <c r="V77" s="120"/>
      <c r="W77" s="120"/>
      <c r="X77" s="120"/>
      <c r="Y77" s="146"/>
      <c r="AF77" s="180"/>
      <c r="AG77" s="180"/>
      <c r="AH77" s="155"/>
      <c r="AI77" s="204"/>
      <c r="AJ77" s="204"/>
      <c r="AK77" s="204"/>
      <c r="AL77" s="204"/>
      <c r="AM77" s="155"/>
      <c r="AN77" s="204"/>
      <c r="AO77" s="204"/>
      <c r="AP77" s="204"/>
      <c r="AQ77" s="204"/>
      <c r="AR77" s="204"/>
      <c r="AS77" s="204"/>
      <c r="AT77" s="204"/>
      <c r="AU77" s="204"/>
      <c r="AV77" s="155"/>
      <c r="AW77" s="155"/>
      <c r="AX77" s="155"/>
      <c r="AY77" s="155"/>
      <c r="AZ77" s="151"/>
      <c r="BA77" s="151"/>
      <c r="BB77" s="151"/>
      <c r="BC77" s="151"/>
      <c r="BD77" s="151"/>
    </row>
    <row r="78" s="258" customFormat="true" ht="12.75" hidden="false" customHeight="false" outlineLevel="0" collapsed="false">
      <c r="A78" s="120"/>
      <c r="B78" s="120"/>
      <c r="C78" s="120"/>
      <c r="D78" s="142"/>
      <c r="E78" s="142"/>
      <c r="F78" s="120"/>
      <c r="G78" s="120"/>
      <c r="H78" s="120"/>
      <c r="I78" s="120"/>
      <c r="J78" s="120"/>
      <c r="K78" s="120"/>
      <c r="L78" s="120"/>
      <c r="M78" s="120"/>
      <c r="N78" s="120"/>
      <c r="O78" s="120"/>
      <c r="P78" s="120"/>
      <c r="Q78" s="120"/>
      <c r="R78" s="120"/>
      <c r="S78" s="120"/>
      <c r="T78" s="120"/>
      <c r="U78" s="120"/>
      <c r="V78" s="120"/>
      <c r="W78" s="120"/>
      <c r="X78" s="120"/>
      <c r="Y78" s="146"/>
      <c r="AF78" s="180"/>
      <c r="AG78" s="180"/>
      <c r="AH78" s="155"/>
      <c r="AI78" s="204"/>
      <c r="AJ78" s="204"/>
      <c r="AK78" s="204"/>
      <c r="AL78" s="204"/>
      <c r="AM78" s="155"/>
      <c r="AN78" s="204"/>
      <c r="AO78" s="204"/>
      <c r="AP78" s="204"/>
      <c r="AQ78" s="204"/>
      <c r="AR78" s="204"/>
      <c r="AS78" s="204"/>
      <c r="AT78" s="204"/>
      <c r="AU78" s="204"/>
      <c r="AV78" s="155"/>
      <c r="AW78" s="155"/>
      <c r="AX78" s="155"/>
      <c r="AY78" s="155"/>
      <c r="AZ78" s="151"/>
      <c r="BA78" s="151"/>
      <c r="BB78" s="151"/>
      <c r="BC78" s="151"/>
      <c r="BD78" s="151"/>
    </row>
    <row r="79" s="258" customFormat="true" ht="12.75" hidden="false" customHeight="false" outlineLevel="0" collapsed="false">
      <c r="A79" s="120"/>
      <c r="B79" s="120"/>
      <c r="C79" s="120"/>
      <c r="D79" s="142"/>
      <c r="E79" s="142"/>
      <c r="F79" s="120"/>
      <c r="G79" s="120"/>
      <c r="H79" s="120"/>
      <c r="I79" s="120"/>
      <c r="J79" s="120"/>
      <c r="K79" s="120"/>
      <c r="L79" s="120"/>
      <c r="M79" s="120"/>
      <c r="N79" s="120"/>
      <c r="O79" s="120"/>
      <c r="P79" s="120"/>
      <c r="Q79" s="120"/>
      <c r="R79" s="120"/>
      <c r="S79" s="120"/>
      <c r="T79" s="120"/>
      <c r="U79" s="120"/>
      <c r="V79" s="120"/>
      <c r="W79" s="120"/>
      <c r="X79" s="120"/>
      <c r="Y79" s="146"/>
      <c r="AF79" s="180"/>
      <c r="AG79" s="180"/>
      <c r="AH79" s="155"/>
      <c r="AI79" s="204"/>
      <c r="AJ79" s="204"/>
      <c r="AK79" s="204"/>
      <c r="AL79" s="204"/>
      <c r="AM79" s="155"/>
      <c r="AN79" s="204"/>
      <c r="AO79" s="204"/>
      <c r="AP79" s="204"/>
      <c r="AQ79" s="204"/>
      <c r="AR79" s="204"/>
      <c r="AS79" s="204"/>
      <c r="AT79" s="204"/>
      <c r="AU79" s="204"/>
      <c r="AV79" s="155"/>
      <c r="AW79" s="155"/>
      <c r="AX79" s="155"/>
      <c r="AY79" s="155"/>
      <c r="AZ79" s="151"/>
      <c r="BA79" s="151"/>
      <c r="BB79" s="151"/>
      <c r="BC79" s="151"/>
      <c r="BD79" s="151"/>
    </row>
    <row r="80" s="258" customFormat="true" ht="12.75" hidden="false" customHeight="false" outlineLevel="0" collapsed="false">
      <c r="A80" s="120"/>
      <c r="B80" s="120"/>
      <c r="C80" s="120"/>
      <c r="D80" s="142"/>
      <c r="E80" s="142"/>
      <c r="F80" s="120"/>
      <c r="G80" s="120"/>
      <c r="H80" s="120"/>
      <c r="I80" s="120"/>
      <c r="J80" s="120"/>
      <c r="K80" s="120"/>
      <c r="L80" s="120"/>
      <c r="M80" s="120"/>
      <c r="N80" s="120"/>
      <c r="O80" s="120"/>
      <c r="P80" s="120"/>
      <c r="Q80" s="120"/>
      <c r="R80" s="120"/>
      <c r="S80" s="120"/>
      <c r="T80" s="120"/>
      <c r="U80" s="120"/>
      <c r="V80" s="120"/>
      <c r="W80" s="120"/>
      <c r="X80" s="120"/>
      <c r="Y80" s="146"/>
      <c r="AF80" s="180"/>
      <c r="AG80" s="180"/>
      <c r="AH80" s="155"/>
      <c r="AI80" s="204"/>
      <c r="AJ80" s="204"/>
      <c r="AK80" s="204"/>
      <c r="AL80" s="204"/>
      <c r="AM80" s="155"/>
      <c r="AN80" s="204"/>
      <c r="AO80" s="204"/>
      <c r="AP80" s="204"/>
      <c r="AQ80" s="204"/>
      <c r="AR80" s="204"/>
      <c r="AS80" s="204"/>
      <c r="AT80" s="204"/>
      <c r="AU80" s="204"/>
      <c r="AV80" s="155"/>
      <c r="AW80" s="155"/>
      <c r="AX80" s="155"/>
      <c r="AY80" s="155"/>
      <c r="AZ80" s="151"/>
      <c r="BA80" s="151"/>
      <c r="BB80" s="151"/>
      <c r="BC80" s="151"/>
      <c r="BD80" s="151"/>
    </row>
    <row r="81" s="258" customFormat="true" ht="12.75" hidden="false" customHeight="false" outlineLevel="0" collapsed="false">
      <c r="A81" s="120"/>
      <c r="B81" s="120"/>
      <c r="C81" s="120"/>
      <c r="D81" s="142"/>
      <c r="E81" s="142"/>
      <c r="F81" s="120"/>
      <c r="G81" s="120"/>
      <c r="H81" s="120"/>
      <c r="I81" s="120"/>
      <c r="J81" s="120"/>
      <c r="K81" s="120"/>
      <c r="L81" s="120"/>
      <c r="M81" s="120"/>
      <c r="N81" s="120"/>
      <c r="O81" s="120"/>
      <c r="P81" s="120"/>
      <c r="Q81" s="120"/>
      <c r="R81" s="120"/>
      <c r="S81" s="120"/>
      <c r="T81" s="120"/>
      <c r="U81" s="120"/>
      <c r="V81" s="120"/>
      <c r="W81" s="120"/>
      <c r="X81" s="120"/>
      <c r="Y81" s="146"/>
      <c r="AF81" s="180"/>
      <c r="AG81" s="180"/>
      <c r="AH81" s="155"/>
      <c r="AI81" s="204"/>
      <c r="AJ81" s="204"/>
      <c r="AK81" s="204"/>
      <c r="AL81" s="204"/>
      <c r="AM81" s="155"/>
      <c r="AN81" s="204"/>
      <c r="AO81" s="204"/>
      <c r="AP81" s="204"/>
      <c r="AQ81" s="204"/>
      <c r="AR81" s="204"/>
      <c r="AS81" s="204"/>
      <c r="AT81" s="204"/>
      <c r="AU81" s="204"/>
      <c r="AV81" s="155"/>
      <c r="AW81" s="155"/>
      <c r="AX81" s="155"/>
      <c r="AY81" s="155"/>
      <c r="AZ81" s="151"/>
      <c r="BA81" s="151"/>
      <c r="BB81" s="151"/>
      <c r="BC81" s="151"/>
      <c r="BD81" s="151"/>
    </row>
    <row r="82" s="258" customFormat="true" ht="12.75" hidden="false" customHeight="false" outlineLevel="0" collapsed="false">
      <c r="A82" s="120"/>
      <c r="B82" s="120"/>
      <c r="C82" s="120"/>
      <c r="D82" s="142"/>
      <c r="E82" s="142"/>
      <c r="F82" s="120"/>
      <c r="G82" s="120"/>
      <c r="H82" s="120"/>
      <c r="I82" s="120"/>
      <c r="J82" s="120"/>
      <c r="K82" s="120"/>
      <c r="L82" s="120"/>
      <c r="M82" s="120"/>
      <c r="N82" s="120"/>
      <c r="O82" s="120"/>
      <c r="P82" s="120"/>
      <c r="Q82" s="120"/>
      <c r="R82" s="120"/>
      <c r="S82" s="120"/>
      <c r="T82" s="120"/>
      <c r="U82" s="120"/>
      <c r="V82" s="120"/>
      <c r="W82" s="120"/>
      <c r="X82" s="120"/>
      <c r="Y82" s="146"/>
      <c r="AF82" s="180"/>
      <c r="AG82" s="180"/>
      <c r="AH82" s="155"/>
      <c r="AI82" s="204"/>
      <c r="AJ82" s="204"/>
      <c r="AK82" s="204"/>
      <c r="AL82" s="204"/>
      <c r="AM82" s="155"/>
      <c r="AN82" s="204"/>
      <c r="AO82" s="204"/>
      <c r="AP82" s="204"/>
      <c r="AQ82" s="204"/>
      <c r="AR82" s="204"/>
      <c r="AS82" s="204"/>
      <c r="AT82" s="204"/>
      <c r="AU82" s="204"/>
      <c r="AV82" s="155"/>
      <c r="AW82" s="155"/>
      <c r="AX82" s="155"/>
      <c r="AY82" s="155"/>
      <c r="AZ82" s="151"/>
      <c r="BA82" s="151"/>
      <c r="BB82" s="151"/>
      <c r="BC82" s="151"/>
      <c r="BD82" s="151"/>
    </row>
    <row r="83" s="258" customFormat="true" ht="12.75" hidden="false" customHeight="false" outlineLevel="0" collapsed="false">
      <c r="A83" s="120"/>
      <c r="B83" s="120"/>
      <c r="C83" s="120"/>
      <c r="D83" s="142"/>
      <c r="E83" s="142"/>
      <c r="F83" s="120"/>
      <c r="G83" s="120"/>
      <c r="H83" s="120"/>
      <c r="I83" s="120"/>
      <c r="J83" s="120"/>
      <c r="K83" s="120"/>
      <c r="L83" s="120"/>
      <c r="M83" s="120"/>
      <c r="N83" s="120"/>
      <c r="O83" s="120"/>
      <c r="P83" s="120"/>
      <c r="Q83" s="120"/>
      <c r="R83" s="120"/>
      <c r="S83" s="120"/>
      <c r="T83" s="120"/>
      <c r="U83" s="120"/>
      <c r="V83" s="120"/>
      <c r="W83" s="120"/>
      <c r="X83" s="120"/>
      <c r="Y83" s="146"/>
      <c r="AF83" s="180"/>
      <c r="AG83" s="180"/>
      <c r="AH83" s="155"/>
      <c r="AI83" s="204"/>
      <c r="AJ83" s="204"/>
      <c r="AK83" s="204"/>
      <c r="AL83" s="204"/>
      <c r="AM83" s="155"/>
      <c r="AN83" s="204"/>
      <c r="AO83" s="204"/>
      <c r="AP83" s="204"/>
      <c r="AQ83" s="204"/>
      <c r="AR83" s="204"/>
      <c r="AS83" s="204"/>
      <c r="AT83" s="204"/>
      <c r="AU83" s="204"/>
      <c r="AV83" s="155"/>
      <c r="AW83" s="155"/>
      <c r="AX83" s="155"/>
      <c r="AY83" s="155"/>
      <c r="AZ83" s="151"/>
      <c r="BA83" s="151"/>
      <c r="BB83" s="151"/>
      <c r="BC83" s="151"/>
      <c r="BD83" s="151"/>
    </row>
    <row r="84" s="258" customFormat="true" ht="12.75" hidden="false" customHeight="false" outlineLevel="0" collapsed="false">
      <c r="A84" s="120"/>
      <c r="B84" s="120"/>
      <c r="C84" s="120"/>
      <c r="D84" s="142"/>
      <c r="E84" s="142"/>
      <c r="F84" s="120"/>
      <c r="G84" s="120"/>
      <c r="H84" s="120"/>
      <c r="I84" s="120"/>
      <c r="J84" s="120"/>
      <c r="K84" s="120"/>
      <c r="L84" s="120"/>
      <c r="M84" s="120"/>
      <c r="N84" s="120"/>
      <c r="O84" s="120"/>
      <c r="P84" s="120"/>
      <c r="Q84" s="120"/>
      <c r="R84" s="120"/>
      <c r="S84" s="120"/>
      <c r="T84" s="120"/>
      <c r="U84" s="120"/>
      <c r="V84" s="120"/>
      <c r="W84" s="120"/>
      <c r="X84" s="120"/>
      <c r="Y84" s="146"/>
      <c r="AF84" s="180"/>
      <c r="AG84" s="180"/>
      <c r="AH84" s="155"/>
      <c r="AI84" s="204"/>
      <c r="AJ84" s="204"/>
      <c r="AK84" s="204"/>
      <c r="AL84" s="204"/>
      <c r="AM84" s="155"/>
      <c r="AN84" s="204"/>
      <c r="AO84" s="204"/>
      <c r="AP84" s="204"/>
      <c r="AQ84" s="204"/>
      <c r="AR84" s="204"/>
      <c r="AS84" s="204"/>
      <c r="AT84" s="204"/>
      <c r="AU84" s="204"/>
      <c r="AV84" s="155"/>
      <c r="AW84" s="155"/>
      <c r="AX84" s="155"/>
      <c r="AY84" s="155"/>
      <c r="AZ84" s="151"/>
      <c r="BA84" s="151"/>
      <c r="BB84" s="151"/>
      <c r="BC84" s="151"/>
      <c r="BD84" s="151"/>
    </row>
    <row r="85" s="258" customFormat="true" ht="12.75" hidden="false" customHeight="false" outlineLevel="0" collapsed="false">
      <c r="A85" s="120"/>
      <c r="B85" s="120"/>
      <c r="C85" s="120"/>
      <c r="D85" s="142"/>
      <c r="E85" s="142"/>
      <c r="F85" s="120"/>
      <c r="G85" s="120"/>
      <c r="H85" s="120"/>
      <c r="I85" s="120"/>
      <c r="J85" s="120"/>
      <c r="K85" s="120"/>
      <c r="L85" s="120"/>
      <c r="M85" s="120"/>
      <c r="N85" s="120"/>
      <c r="O85" s="120"/>
      <c r="P85" s="120"/>
      <c r="Q85" s="120"/>
      <c r="R85" s="120"/>
      <c r="S85" s="120"/>
      <c r="T85" s="120"/>
      <c r="U85" s="120"/>
      <c r="V85" s="120"/>
      <c r="W85" s="120"/>
      <c r="X85" s="120"/>
      <c r="Y85" s="146"/>
      <c r="AF85" s="180"/>
      <c r="AG85" s="180"/>
      <c r="AH85" s="155"/>
      <c r="AI85" s="204"/>
      <c r="AJ85" s="204"/>
      <c r="AK85" s="204"/>
      <c r="AL85" s="204"/>
      <c r="AM85" s="155"/>
      <c r="AN85" s="204"/>
      <c r="AO85" s="204"/>
      <c r="AP85" s="204"/>
      <c r="AQ85" s="204"/>
      <c r="AR85" s="204"/>
      <c r="AS85" s="204"/>
      <c r="AT85" s="204"/>
      <c r="AU85" s="204"/>
      <c r="AV85" s="155"/>
      <c r="AW85" s="155"/>
      <c r="AX85" s="155"/>
      <c r="AY85" s="155"/>
      <c r="AZ85" s="151"/>
      <c r="BA85" s="151"/>
      <c r="BB85" s="151"/>
      <c r="BC85" s="151"/>
      <c r="BD85" s="151"/>
    </row>
    <row r="86" s="258" customFormat="true" ht="12.75" hidden="false" customHeight="false" outlineLevel="0" collapsed="false">
      <c r="A86" s="120"/>
      <c r="B86" s="120"/>
      <c r="C86" s="120"/>
      <c r="D86" s="142"/>
      <c r="E86" s="142"/>
      <c r="F86" s="120"/>
      <c r="G86" s="120"/>
      <c r="H86" s="120"/>
      <c r="I86" s="120"/>
      <c r="J86" s="120"/>
      <c r="K86" s="120"/>
      <c r="L86" s="120"/>
      <c r="M86" s="120"/>
      <c r="N86" s="120"/>
      <c r="O86" s="120"/>
      <c r="P86" s="120"/>
      <c r="Q86" s="120"/>
      <c r="R86" s="120"/>
      <c r="S86" s="120"/>
      <c r="T86" s="120"/>
      <c r="U86" s="120"/>
      <c r="V86" s="120"/>
      <c r="W86" s="120"/>
      <c r="X86" s="120"/>
      <c r="Y86" s="146"/>
      <c r="AF86" s="180"/>
      <c r="AG86" s="180"/>
      <c r="AH86" s="155"/>
      <c r="AI86" s="204"/>
      <c r="AJ86" s="204"/>
      <c r="AK86" s="204"/>
      <c r="AL86" s="204"/>
      <c r="AM86" s="155"/>
      <c r="AN86" s="204"/>
      <c r="AO86" s="204"/>
      <c r="AP86" s="204"/>
      <c r="AQ86" s="204"/>
      <c r="AR86" s="204"/>
      <c r="AS86" s="204"/>
      <c r="AT86" s="204"/>
      <c r="AU86" s="204"/>
      <c r="AV86" s="155"/>
      <c r="AW86" s="155"/>
      <c r="AX86" s="155"/>
      <c r="AY86" s="155"/>
      <c r="AZ86" s="151"/>
      <c r="BA86" s="151"/>
      <c r="BB86" s="151"/>
      <c r="BC86" s="151"/>
      <c r="BD86" s="151"/>
    </row>
    <row r="87" s="258" customFormat="true" ht="12.75" hidden="false" customHeight="false" outlineLevel="0" collapsed="false">
      <c r="A87" s="120"/>
      <c r="B87" s="120"/>
      <c r="C87" s="120"/>
      <c r="D87" s="142"/>
      <c r="E87" s="142"/>
      <c r="F87" s="120"/>
      <c r="G87" s="120"/>
      <c r="H87" s="120"/>
      <c r="I87" s="120"/>
      <c r="J87" s="120"/>
      <c r="K87" s="120"/>
      <c r="L87" s="120"/>
      <c r="M87" s="120"/>
      <c r="N87" s="120"/>
      <c r="O87" s="120"/>
      <c r="P87" s="120"/>
      <c r="Q87" s="120"/>
      <c r="R87" s="120"/>
      <c r="S87" s="120"/>
      <c r="T87" s="120"/>
      <c r="U87" s="120"/>
      <c r="V87" s="120"/>
      <c r="W87" s="120"/>
      <c r="X87" s="120"/>
      <c r="Y87" s="146"/>
      <c r="AF87" s="180"/>
      <c r="AG87" s="180"/>
      <c r="AH87" s="155"/>
      <c r="AI87" s="204"/>
      <c r="AJ87" s="204"/>
      <c r="AK87" s="204"/>
      <c r="AL87" s="204"/>
      <c r="AM87" s="155"/>
      <c r="AN87" s="204"/>
      <c r="AO87" s="204"/>
      <c r="AP87" s="204"/>
      <c r="AQ87" s="204"/>
      <c r="AR87" s="204"/>
      <c r="AS87" s="204"/>
      <c r="AT87" s="204"/>
      <c r="AU87" s="204"/>
      <c r="AV87" s="155"/>
      <c r="AW87" s="155"/>
      <c r="AX87" s="155"/>
      <c r="AY87" s="155"/>
      <c r="AZ87" s="151"/>
      <c r="BA87" s="151"/>
      <c r="BB87" s="151"/>
      <c r="BC87" s="151"/>
      <c r="BD87" s="151"/>
    </row>
    <row r="88" s="258" customFormat="true" ht="12.75" hidden="false" customHeight="false" outlineLevel="0" collapsed="false">
      <c r="A88" s="120"/>
      <c r="B88" s="120"/>
      <c r="C88" s="120"/>
      <c r="D88" s="142"/>
      <c r="E88" s="142"/>
      <c r="F88" s="120"/>
      <c r="G88" s="120"/>
      <c r="H88" s="120"/>
      <c r="I88" s="120"/>
      <c r="J88" s="120"/>
      <c r="K88" s="120"/>
      <c r="L88" s="120"/>
      <c r="M88" s="120"/>
      <c r="N88" s="120"/>
      <c r="O88" s="120"/>
      <c r="P88" s="120"/>
      <c r="Q88" s="120"/>
      <c r="R88" s="120"/>
      <c r="S88" s="120"/>
      <c r="T88" s="120"/>
      <c r="U88" s="120"/>
      <c r="V88" s="120"/>
      <c r="W88" s="120"/>
      <c r="X88" s="120"/>
      <c r="Y88" s="146"/>
      <c r="AF88" s="180"/>
      <c r="AG88" s="180"/>
      <c r="AH88" s="155"/>
      <c r="AI88" s="204"/>
      <c r="AJ88" s="204"/>
      <c r="AK88" s="204"/>
      <c r="AL88" s="204"/>
      <c r="AM88" s="155"/>
      <c r="AN88" s="204"/>
      <c r="AO88" s="204"/>
      <c r="AP88" s="204"/>
      <c r="AQ88" s="204"/>
      <c r="AR88" s="204"/>
      <c r="AS88" s="204"/>
      <c r="AT88" s="204"/>
      <c r="AU88" s="204"/>
      <c r="AV88" s="155"/>
      <c r="AW88" s="155"/>
      <c r="AX88" s="155"/>
      <c r="AY88" s="155"/>
      <c r="AZ88" s="151"/>
      <c r="BA88" s="151"/>
      <c r="BB88" s="151"/>
      <c r="BC88" s="151"/>
      <c r="BD88" s="151"/>
    </row>
    <row r="89" s="258" customFormat="true" ht="12.75" hidden="false" customHeight="false" outlineLevel="0" collapsed="false">
      <c r="A89" s="120"/>
      <c r="B89" s="120"/>
      <c r="C89" s="120"/>
      <c r="D89" s="142"/>
      <c r="E89" s="142"/>
      <c r="F89" s="120"/>
      <c r="G89" s="120"/>
      <c r="H89" s="120"/>
      <c r="I89" s="120"/>
      <c r="J89" s="120"/>
      <c r="K89" s="120"/>
      <c r="L89" s="120"/>
      <c r="M89" s="120"/>
      <c r="N89" s="120"/>
      <c r="O89" s="120"/>
      <c r="P89" s="120"/>
      <c r="Q89" s="120"/>
      <c r="R89" s="120"/>
      <c r="S89" s="120"/>
      <c r="T89" s="120"/>
      <c r="U89" s="120"/>
      <c r="V89" s="120"/>
      <c r="W89" s="120"/>
      <c r="X89" s="120"/>
      <c r="Y89" s="146"/>
      <c r="AF89" s="180"/>
      <c r="AG89" s="180"/>
      <c r="AH89" s="155"/>
      <c r="AI89" s="204"/>
      <c r="AJ89" s="204"/>
      <c r="AK89" s="204"/>
      <c r="AL89" s="204"/>
      <c r="AM89" s="155"/>
      <c r="AN89" s="204"/>
      <c r="AO89" s="204"/>
      <c r="AP89" s="204"/>
      <c r="AQ89" s="204"/>
      <c r="AR89" s="204"/>
      <c r="AS89" s="204"/>
      <c r="AT89" s="204"/>
      <c r="AU89" s="204"/>
      <c r="AV89" s="155"/>
      <c r="AW89" s="155"/>
      <c r="AX89" s="155"/>
      <c r="AY89" s="155"/>
      <c r="AZ89" s="151"/>
      <c r="BA89" s="151"/>
      <c r="BB89" s="151"/>
      <c r="BC89" s="151"/>
      <c r="BD89" s="151"/>
    </row>
    <row r="90" s="258" customFormat="true" ht="12.75" hidden="false" customHeight="false" outlineLevel="0" collapsed="false">
      <c r="A90" s="120"/>
      <c r="B90" s="120"/>
      <c r="C90" s="120"/>
      <c r="D90" s="142"/>
      <c r="E90" s="142"/>
      <c r="F90" s="120"/>
      <c r="G90" s="120"/>
      <c r="H90" s="120"/>
      <c r="I90" s="120"/>
      <c r="J90" s="120"/>
      <c r="K90" s="120"/>
      <c r="L90" s="120"/>
      <c r="M90" s="120"/>
      <c r="N90" s="120"/>
      <c r="O90" s="120"/>
      <c r="P90" s="120"/>
      <c r="Q90" s="120"/>
      <c r="R90" s="120"/>
      <c r="S90" s="120"/>
      <c r="T90" s="120"/>
      <c r="U90" s="120"/>
      <c r="V90" s="120"/>
      <c r="W90" s="120"/>
      <c r="X90" s="120"/>
      <c r="Y90" s="146"/>
      <c r="AF90" s="180"/>
      <c r="AG90" s="180"/>
      <c r="AH90" s="155"/>
      <c r="AI90" s="204"/>
      <c r="AJ90" s="204"/>
      <c r="AK90" s="204"/>
      <c r="AL90" s="204"/>
      <c r="AM90" s="155"/>
      <c r="AN90" s="204"/>
      <c r="AO90" s="204"/>
      <c r="AP90" s="204"/>
      <c r="AQ90" s="204"/>
      <c r="AR90" s="204"/>
      <c r="AS90" s="204"/>
      <c r="AT90" s="204"/>
      <c r="AU90" s="204"/>
      <c r="AV90" s="155"/>
      <c r="AW90" s="155"/>
      <c r="AX90" s="155"/>
      <c r="AY90" s="155"/>
      <c r="AZ90" s="151"/>
      <c r="BA90" s="151"/>
      <c r="BB90" s="151"/>
      <c r="BC90" s="151"/>
      <c r="BD90" s="151"/>
    </row>
    <row r="91" s="258" customFormat="true" ht="12.75" hidden="false" customHeight="false" outlineLevel="0" collapsed="false">
      <c r="A91" s="120"/>
      <c r="B91" s="120"/>
      <c r="C91" s="120"/>
      <c r="D91" s="142"/>
      <c r="E91" s="142"/>
      <c r="F91" s="120"/>
      <c r="G91" s="120"/>
      <c r="H91" s="120"/>
      <c r="I91" s="120"/>
      <c r="J91" s="120"/>
      <c r="K91" s="120"/>
      <c r="L91" s="120"/>
      <c r="M91" s="120"/>
      <c r="N91" s="120"/>
      <c r="O91" s="120"/>
      <c r="P91" s="120"/>
      <c r="Q91" s="120"/>
      <c r="R91" s="120"/>
      <c r="S91" s="120"/>
      <c r="T91" s="120"/>
      <c r="U91" s="120"/>
      <c r="V91" s="120"/>
      <c r="W91" s="120"/>
      <c r="X91" s="120"/>
      <c r="Y91" s="146"/>
      <c r="AF91" s="180"/>
      <c r="AG91" s="180"/>
      <c r="AH91" s="155"/>
      <c r="AI91" s="204"/>
      <c r="AJ91" s="204"/>
      <c r="AK91" s="204"/>
      <c r="AL91" s="204"/>
      <c r="AM91" s="155"/>
      <c r="AN91" s="204"/>
      <c r="AO91" s="204"/>
      <c r="AP91" s="204"/>
      <c r="AQ91" s="204"/>
      <c r="AR91" s="204"/>
      <c r="AS91" s="204"/>
      <c r="AT91" s="204"/>
      <c r="AU91" s="204"/>
      <c r="AV91" s="155"/>
      <c r="AW91" s="155"/>
      <c r="AX91" s="155"/>
      <c r="AY91" s="155"/>
      <c r="AZ91" s="151"/>
      <c r="BA91" s="151"/>
      <c r="BB91" s="151"/>
      <c r="BC91" s="151"/>
      <c r="BD91" s="151"/>
    </row>
    <row r="92" s="258" customFormat="true" ht="12.75" hidden="false" customHeight="false" outlineLevel="0" collapsed="false">
      <c r="A92" s="120"/>
      <c r="B92" s="120"/>
      <c r="C92" s="120"/>
      <c r="D92" s="142"/>
      <c r="E92" s="142"/>
      <c r="F92" s="120"/>
      <c r="G92" s="120"/>
      <c r="H92" s="120"/>
      <c r="I92" s="120"/>
      <c r="J92" s="120"/>
      <c r="K92" s="120"/>
      <c r="L92" s="120"/>
      <c r="M92" s="120"/>
      <c r="N92" s="120"/>
      <c r="O92" s="120"/>
      <c r="P92" s="120"/>
      <c r="Q92" s="120"/>
      <c r="R92" s="120"/>
      <c r="S92" s="120"/>
      <c r="T92" s="120"/>
      <c r="U92" s="120"/>
      <c r="V92" s="120"/>
      <c r="W92" s="120"/>
      <c r="X92" s="120"/>
      <c r="Y92" s="146"/>
      <c r="AF92" s="180"/>
      <c r="AG92" s="180"/>
      <c r="AH92" s="155"/>
      <c r="AI92" s="204"/>
      <c r="AJ92" s="204"/>
      <c r="AK92" s="204"/>
      <c r="AL92" s="204"/>
      <c r="AM92" s="155"/>
      <c r="AN92" s="204"/>
      <c r="AO92" s="204"/>
      <c r="AP92" s="204"/>
      <c r="AQ92" s="204"/>
      <c r="AR92" s="204"/>
      <c r="AS92" s="204"/>
      <c r="AT92" s="204"/>
      <c r="AU92" s="204"/>
      <c r="AV92" s="155"/>
      <c r="AW92" s="155"/>
      <c r="AX92" s="155"/>
      <c r="AY92" s="155"/>
      <c r="AZ92" s="151"/>
      <c r="BA92" s="151"/>
      <c r="BB92" s="151"/>
      <c r="BC92" s="151"/>
      <c r="BD92" s="151"/>
    </row>
    <row r="93" s="258" customFormat="true" ht="12.75" hidden="false" customHeight="false" outlineLevel="0" collapsed="false">
      <c r="A93" s="120"/>
      <c r="B93" s="120"/>
      <c r="C93" s="120"/>
      <c r="D93" s="142"/>
      <c r="E93" s="142"/>
      <c r="F93" s="120"/>
      <c r="G93" s="120"/>
      <c r="H93" s="120"/>
      <c r="I93" s="120"/>
      <c r="J93" s="120"/>
      <c r="K93" s="120"/>
      <c r="L93" s="120"/>
      <c r="M93" s="120"/>
      <c r="N93" s="120"/>
      <c r="O93" s="120"/>
      <c r="P93" s="120"/>
      <c r="Q93" s="120"/>
      <c r="R93" s="120"/>
      <c r="S93" s="120"/>
      <c r="T93" s="120"/>
      <c r="U93" s="120"/>
      <c r="V93" s="120"/>
      <c r="W93" s="120"/>
      <c r="X93" s="120"/>
      <c r="Y93" s="146"/>
      <c r="AF93" s="180"/>
      <c r="AG93" s="180"/>
      <c r="AH93" s="155"/>
      <c r="AI93" s="204"/>
      <c r="AJ93" s="204"/>
      <c r="AK93" s="204"/>
      <c r="AL93" s="204"/>
      <c r="AM93" s="155"/>
      <c r="AN93" s="204"/>
      <c r="AO93" s="204"/>
      <c r="AP93" s="204"/>
      <c r="AQ93" s="204"/>
      <c r="AR93" s="204"/>
      <c r="AS93" s="204"/>
      <c r="AT93" s="204"/>
      <c r="AU93" s="204"/>
      <c r="AV93" s="155"/>
      <c r="AW93" s="155"/>
      <c r="AX93" s="155"/>
      <c r="AY93" s="155"/>
      <c r="AZ93" s="151"/>
      <c r="BA93" s="151"/>
      <c r="BB93" s="151"/>
      <c r="BC93" s="151"/>
      <c r="BD93" s="151"/>
    </row>
    <row r="94" s="258" customFormat="true" ht="12.75" hidden="false" customHeight="false" outlineLevel="0" collapsed="false">
      <c r="A94" s="120"/>
      <c r="B94" s="120"/>
      <c r="C94" s="120"/>
      <c r="D94" s="142"/>
      <c r="E94" s="142"/>
      <c r="F94" s="120"/>
      <c r="G94" s="120"/>
      <c r="H94" s="120"/>
      <c r="I94" s="120"/>
      <c r="J94" s="120"/>
      <c r="K94" s="120"/>
      <c r="L94" s="120"/>
      <c r="M94" s="120"/>
      <c r="N94" s="120"/>
      <c r="O94" s="120"/>
      <c r="P94" s="120"/>
      <c r="Q94" s="120"/>
      <c r="R94" s="120"/>
      <c r="S94" s="120"/>
      <c r="T94" s="120"/>
      <c r="U94" s="120"/>
      <c r="V94" s="120"/>
      <c r="W94" s="120"/>
      <c r="X94" s="120"/>
      <c r="Y94" s="146"/>
      <c r="AF94" s="180"/>
      <c r="AG94" s="180"/>
      <c r="AH94" s="155"/>
      <c r="AI94" s="204"/>
      <c r="AJ94" s="204"/>
      <c r="AK94" s="204"/>
      <c r="AL94" s="204"/>
      <c r="AM94" s="155"/>
      <c r="AN94" s="204"/>
      <c r="AO94" s="204"/>
      <c r="AP94" s="204"/>
      <c r="AQ94" s="204"/>
      <c r="AR94" s="204"/>
      <c r="AS94" s="204"/>
      <c r="AT94" s="204"/>
      <c r="AU94" s="204"/>
      <c r="AV94" s="155"/>
      <c r="AW94" s="155"/>
      <c r="AX94" s="155"/>
      <c r="AY94" s="155"/>
      <c r="AZ94" s="151"/>
      <c r="BA94" s="151"/>
      <c r="BB94" s="151"/>
      <c r="BC94" s="151"/>
      <c r="BD94" s="151"/>
    </row>
    <row r="95" s="258" customFormat="true" ht="12.75" hidden="false" customHeight="false" outlineLevel="0" collapsed="false">
      <c r="A95" s="120"/>
      <c r="B95" s="120"/>
      <c r="C95" s="120"/>
      <c r="D95" s="142"/>
      <c r="E95" s="142"/>
      <c r="F95" s="120"/>
      <c r="G95" s="120"/>
      <c r="H95" s="120"/>
      <c r="I95" s="120"/>
      <c r="J95" s="120"/>
      <c r="K95" s="120"/>
      <c r="L95" s="120"/>
      <c r="M95" s="120"/>
      <c r="N95" s="120"/>
      <c r="O95" s="120"/>
      <c r="P95" s="120"/>
      <c r="Q95" s="120"/>
      <c r="R95" s="120"/>
      <c r="S95" s="120"/>
      <c r="T95" s="120"/>
      <c r="U95" s="120"/>
      <c r="V95" s="120"/>
      <c r="W95" s="120"/>
      <c r="X95" s="120"/>
      <c r="Y95" s="146"/>
      <c r="AF95" s="180"/>
      <c r="AG95" s="180"/>
      <c r="AH95" s="155"/>
      <c r="AI95" s="204"/>
      <c r="AJ95" s="204"/>
      <c r="AK95" s="204"/>
      <c r="AL95" s="204"/>
      <c r="AM95" s="155"/>
      <c r="AN95" s="204"/>
      <c r="AO95" s="204"/>
      <c r="AP95" s="204"/>
      <c r="AQ95" s="204"/>
      <c r="AR95" s="204"/>
      <c r="AS95" s="204"/>
      <c r="AT95" s="204"/>
      <c r="AU95" s="204"/>
      <c r="AV95" s="155"/>
      <c r="AW95" s="155"/>
      <c r="AX95" s="155"/>
      <c r="AY95" s="155"/>
      <c r="AZ95" s="151"/>
      <c r="BA95" s="151"/>
      <c r="BB95" s="151"/>
      <c r="BC95" s="151"/>
      <c r="BD95" s="151"/>
    </row>
    <row r="96" s="258" customFormat="true" ht="12.75" hidden="false" customHeight="false" outlineLevel="0" collapsed="false">
      <c r="A96" s="120"/>
      <c r="B96" s="120"/>
      <c r="C96" s="120"/>
      <c r="D96" s="142"/>
      <c r="E96" s="142"/>
      <c r="F96" s="120"/>
      <c r="G96" s="120"/>
      <c r="H96" s="120"/>
      <c r="I96" s="120"/>
      <c r="J96" s="120"/>
      <c r="K96" s="120"/>
      <c r="L96" s="120"/>
      <c r="M96" s="120"/>
      <c r="N96" s="120"/>
      <c r="O96" s="120"/>
      <c r="P96" s="120"/>
      <c r="Q96" s="120"/>
      <c r="R96" s="120"/>
      <c r="S96" s="120"/>
      <c r="T96" s="120"/>
      <c r="U96" s="120"/>
      <c r="V96" s="120"/>
      <c r="W96" s="120"/>
      <c r="X96" s="120"/>
      <c r="Y96" s="146"/>
      <c r="AF96" s="180"/>
      <c r="AG96" s="180"/>
      <c r="AH96" s="155"/>
      <c r="AI96" s="204"/>
      <c r="AJ96" s="204"/>
      <c r="AK96" s="204"/>
      <c r="AL96" s="204"/>
      <c r="AM96" s="155"/>
      <c r="AN96" s="204"/>
      <c r="AO96" s="204"/>
      <c r="AP96" s="204"/>
      <c r="AQ96" s="204"/>
      <c r="AR96" s="204"/>
      <c r="AS96" s="204"/>
      <c r="AT96" s="204"/>
      <c r="AU96" s="204"/>
      <c r="AV96" s="155"/>
      <c r="AW96" s="155"/>
      <c r="AX96" s="155"/>
      <c r="AY96" s="155"/>
      <c r="AZ96" s="151"/>
      <c r="BA96" s="151"/>
      <c r="BB96" s="151"/>
      <c r="BC96" s="151"/>
      <c r="BD96" s="151"/>
    </row>
    <row r="97" s="258" customFormat="true" ht="12.75" hidden="false" customHeight="false" outlineLevel="0" collapsed="false">
      <c r="A97" s="120"/>
      <c r="B97" s="120"/>
      <c r="C97" s="120"/>
      <c r="D97" s="142"/>
      <c r="E97" s="142"/>
      <c r="F97" s="120"/>
      <c r="G97" s="120"/>
      <c r="H97" s="120"/>
      <c r="I97" s="120"/>
      <c r="J97" s="120"/>
      <c r="K97" s="120"/>
      <c r="L97" s="120"/>
      <c r="M97" s="120"/>
      <c r="N97" s="120"/>
      <c r="O97" s="120"/>
      <c r="P97" s="120"/>
      <c r="Q97" s="120"/>
      <c r="R97" s="120"/>
      <c r="S97" s="120"/>
      <c r="T97" s="120"/>
      <c r="U97" s="120"/>
      <c r="V97" s="120"/>
      <c r="W97" s="120"/>
      <c r="X97" s="120"/>
      <c r="Y97" s="146"/>
      <c r="AF97" s="180"/>
      <c r="AG97" s="180"/>
      <c r="AH97" s="155"/>
      <c r="AI97" s="204"/>
      <c r="AJ97" s="204"/>
      <c r="AK97" s="204"/>
      <c r="AL97" s="204"/>
      <c r="AM97" s="155"/>
      <c r="AN97" s="204"/>
      <c r="AO97" s="204"/>
      <c r="AP97" s="204"/>
      <c r="AQ97" s="204"/>
      <c r="AR97" s="204"/>
      <c r="AS97" s="204"/>
      <c r="AT97" s="204"/>
      <c r="AU97" s="204"/>
      <c r="AV97" s="155"/>
      <c r="AW97" s="155"/>
      <c r="AX97" s="155"/>
      <c r="AY97" s="155"/>
      <c r="AZ97" s="151"/>
      <c r="BA97" s="151"/>
      <c r="BB97" s="151"/>
      <c r="BC97" s="151"/>
      <c r="BD97" s="151"/>
    </row>
    <row r="98" s="258" customFormat="true" ht="12.75" hidden="false" customHeight="false" outlineLevel="0" collapsed="false">
      <c r="A98" s="120"/>
      <c r="B98" s="120"/>
      <c r="C98" s="120"/>
      <c r="D98" s="142"/>
      <c r="E98" s="142"/>
      <c r="F98" s="120"/>
      <c r="G98" s="120"/>
      <c r="H98" s="120"/>
      <c r="I98" s="120"/>
      <c r="J98" s="120"/>
      <c r="K98" s="120"/>
      <c r="L98" s="120"/>
      <c r="M98" s="120"/>
      <c r="N98" s="120"/>
      <c r="O98" s="120"/>
      <c r="P98" s="120"/>
      <c r="Q98" s="120"/>
      <c r="R98" s="120"/>
      <c r="S98" s="120"/>
      <c r="T98" s="120"/>
      <c r="U98" s="120"/>
      <c r="V98" s="120"/>
      <c r="W98" s="120"/>
      <c r="X98" s="120"/>
      <c r="Y98" s="146"/>
      <c r="AF98" s="180"/>
      <c r="AG98" s="180"/>
      <c r="AH98" s="155"/>
      <c r="AI98" s="204"/>
      <c r="AJ98" s="204"/>
      <c r="AK98" s="204"/>
      <c r="AL98" s="204"/>
      <c r="AM98" s="155"/>
      <c r="AN98" s="204"/>
      <c r="AO98" s="204"/>
      <c r="AP98" s="204"/>
      <c r="AQ98" s="204"/>
      <c r="AR98" s="204"/>
      <c r="AS98" s="204"/>
      <c r="AT98" s="204"/>
      <c r="AU98" s="204"/>
      <c r="AV98" s="155"/>
      <c r="AW98" s="155"/>
      <c r="AX98" s="155"/>
      <c r="AY98" s="155"/>
      <c r="AZ98" s="151"/>
      <c r="BA98" s="151"/>
      <c r="BB98" s="151"/>
      <c r="BC98" s="151"/>
      <c r="BD98" s="151"/>
    </row>
    <row r="99" s="258" customFormat="true" ht="12.75" hidden="false" customHeight="false" outlineLevel="0" collapsed="false">
      <c r="A99" s="120"/>
      <c r="B99" s="120"/>
      <c r="C99" s="120"/>
      <c r="D99" s="142"/>
      <c r="E99" s="142"/>
      <c r="F99" s="120"/>
      <c r="G99" s="120"/>
      <c r="H99" s="120"/>
      <c r="I99" s="120"/>
      <c r="J99" s="120"/>
      <c r="K99" s="120"/>
      <c r="L99" s="120"/>
      <c r="M99" s="120"/>
      <c r="N99" s="120"/>
      <c r="O99" s="120"/>
      <c r="P99" s="120"/>
      <c r="Q99" s="120"/>
      <c r="R99" s="120"/>
      <c r="S99" s="120"/>
      <c r="T99" s="120"/>
      <c r="U99" s="120"/>
      <c r="V99" s="120"/>
      <c r="W99" s="120"/>
      <c r="X99" s="120"/>
      <c r="Y99" s="146"/>
      <c r="AF99" s="180"/>
      <c r="AG99" s="180"/>
      <c r="AH99" s="155"/>
      <c r="AI99" s="204"/>
      <c r="AJ99" s="204"/>
      <c r="AK99" s="204"/>
      <c r="AL99" s="204"/>
      <c r="AM99" s="155"/>
      <c r="AN99" s="204"/>
      <c r="AO99" s="204"/>
      <c r="AP99" s="204"/>
      <c r="AQ99" s="204"/>
      <c r="AR99" s="204"/>
      <c r="AS99" s="204"/>
      <c r="AT99" s="204"/>
      <c r="AU99" s="204"/>
      <c r="AV99" s="155"/>
      <c r="AW99" s="155"/>
      <c r="AX99" s="155"/>
      <c r="AY99" s="155"/>
      <c r="AZ99" s="151"/>
      <c r="BA99" s="151"/>
      <c r="BB99" s="151"/>
      <c r="BC99" s="151"/>
      <c r="BD99" s="151"/>
    </row>
    <row r="100" s="258" customFormat="true" ht="12.75" hidden="false" customHeight="false" outlineLevel="0" collapsed="false">
      <c r="A100" s="120"/>
      <c r="B100" s="120"/>
      <c r="C100" s="120"/>
      <c r="D100" s="142"/>
      <c r="E100" s="142"/>
      <c r="F100" s="120"/>
      <c r="G100" s="120"/>
      <c r="H100" s="120"/>
      <c r="I100" s="120"/>
      <c r="J100" s="120"/>
      <c r="K100" s="120"/>
      <c r="L100" s="120"/>
      <c r="M100" s="120"/>
      <c r="N100" s="120"/>
      <c r="O100" s="120"/>
      <c r="P100" s="120"/>
      <c r="Q100" s="120"/>
      <c r="R100" s="120"/>
      <c r="S100" s="120"/>
      <c r="T100" s="120"/>
      <c r="U100" s="120"/>
      <c r="V100" s="120"/>
      <c r="W100" s="120"/>
      <c r="X100" s="120"/>
      <c r="Y100" s="146"/>
      <c r="AF100" s="180"/>
      <c r="AG100" s="180"/>
      <c r="AH100" s="155"/>
      <c r="AI100" s="204"/>
      <c r="AJ100" s="204"/>
      <c r="AK100" s="204"/>
      <c r="AL100" s="204"/>
      <c r="AM100" s="155"/>
      <c r="AN100" s="204"/>
      <c r="AO100" s="204"/>
      <c r="AP100" s="204"/>
      <c r="AQ100" s="204"/>
      <c r="AR100" s="204"/>
      <c r="AS100" s="204"/>
      <c r="AT100" s="204"/>
      <c r="AU100" s="204"/>
      <c r="AV100" s="155"/>
      <c r="AW100" s="155"/>
      <c r="AX100" s="155"/>
      <c r="AY100" s="155"/>
      <c r="AZ100" s="151"/>
      <c r="BA100" s="151"/>
      <c r="BB100" s="151"/>
      <c r="BC100" s="151"/>
      <c r="BD100" s="151"/>
    </row>
    <row r="101" s="258" customFormat="true" ht="12.75" hidden="false" customHeight="false" outlineLevel="0" collapsed="false">
      <c r="A101" s="120"/>
      <c r="B101" s="120"/>
      <c r="C101" s="120"/>
      <c r="D101" s="142"/>
      <c r="E101" s="142"/>
      <c r="F101" s="120"/>
      <c r="G101" s="120"/>
      <c r="H101" s="120"/>
      <c r="I101" s="120"/>
      <c r="J101" s="120"/>
      <c r="K101" s="120"/>
      <c r="L101" s="120"/>
      <c r="M101" s="120"/>
      <c r="N101" s="120"/>
      <c r="O101" s="120"/>
      <c r="P101" s="120"/>
      <c r="Q101" s="120"/>
      <c r="R101" s="120"/>
      <c r="S101" s="120"/>
      <c r="T101" s="120"/>
      <c r="U101" s="120"/>
      <c r="V101" s="120"/>
      <c r="W101" s="120"/>
      <c r="X101" s="120"/>
      <c r="Y101" s="146"/>
      <c r="AF101" s="180"/>
      <c r="AG101" s="180"/>
      <c r="AH101" s="155"/>
      <c r="AI101" s="204"/>
      <c r="AJ101" s="204"/>
      <c r="AK101" s="204"/>
      <c r="AL101" s="204"/>
      <c r="AM101" s="155"/>
      <c r="AN101" s="204"/>
      <c r="AO101" s="204"/>
      <c r="AP101" s="204"/>
      <c r="AQ101" s="204"/>
      <c r="AR101" s="204"/>
      <c r="AS101" s="204"/>
      <c r="AT101" s="204"/>
      <c r="AU101" s="204"/>
      <c r="AV101" s="155"/>
      <c r="AW101" s="155"/>
      <c r="AX101" s="155"/>
      <c r="AY101" s="155"/>
      <c r="AZ101" s="151"/>
      <c r="BA101" s="151"/>
      <c r="BB101" s="151"/>
      <c r="BC101" s="151"/>
      <c r="BD101" s="151"/>
    </row>
    <row r="102" s="258" customFormat="true" ht="12.75" hidden="false" customHeight="false" outlineLevel="0" collapsed="false">
      <c r="A102" s="120"/>
      <c r="B102" s="120"/>
      <c r="C102" s="120"/>
      <c r="D102" s="142"/>
      <c r="E102" s="142"/>
      <c r="F102" s="120"/>
      <c r="G102" s="120"/>
      <c r="H102" s="120"/>
      <c r="I102" s="120"/>
      <c r="J102" s="120"/>
      <c r="K102" s="120"/>
      <c r="L102" s="120"/>
      <c r="M102" s="120"/>
      <c r="N102" s="120"/>
      <c r="O102" s="120"/>
      <c r="P102" s="120"/>
      <c r="Q102" s="120"/>
      <c r="R102" s="120"/>
      <c r="S102" s="120"/>
      <c r="T102" s="120"/>
      <c r="U102" s="120"/>
      <c r="V102" s="120"/>
      <c r="W102" s="120"/>
      <c r="X102" s="120"/>
      <c r="Y102" s="146"/>
      <c r="AF102" s="180"/>
      <c r="AG102" s="180"/>
      <c r="AH102" s="155"/>
      <c r="AI102" s="204"/>
      <c r="AJ102" s="204"/>
      <c r="AK102" s="204"/>
      <c r="AL102" s="204"/>
      <c r="AM102" s="155"/>
      <c r="AN102" s="204"/>
      <c r="AO102" s="204"/>
      <c r="AP102" s="204"/>
      <c r="AQ102" s="204"/>
      <c r="AR102" s="204"/>
      <c r="AS102" s="204"/>
      <c r="AT102" s="204"/>
      <c r="AU102" s="204"/>
      <c r="AV102" s="155"/>
      <c r="AW102" s="155"/>
      <c r="AX102" s="155"/>
      <c r="AY102" s="155"/>
      <c r="AZ102" s="151"/>
      <c r="BA102" s="151"/>
      <c r="BB102" s="151"/>
      <c r="BC102" s="151"/>
      <c r="BD102" s="151"/>
    </row>
    <row r="103" s="258" customFormat="true" ht="12.75" hidden="false" customHeight="false" outlineLevel="0" collapsed="false">
      <c r="A103" s="120"/>
      <c r="B103" s="120"/>
      <c r="C103" s="120"/>
      <c r="D103" s="142"/>
      <c r="E103" s="142"/>
      <c r="F103" s="120"/>
      <c r="G103" s="120"/>
      <c r="H103" s="120"/>
      <c r="I103" s="120"/>
      <c r="J103" s="120"/>
      <c r="K103" s="120"/>
      <c r="L103" s="120"/>
      <c r="M103" s="120"/>
      <c r="N103" s="120"/>
      <c r="O103" s="120"/>
      <c r="P103" s="120"/>
      <c r="Q103" s="120"/>
      <c r="R103" s="120"/>
      <c r="S103" s="120"/>
      <c r="T103" s="120"/>
      <c r="U103" s="120"/>
      <c r="V103" s="120"/>
      <c r="W103" s="120"/>
      <c r="X103" s="120"/>
      <c r="Y103" s="146"/>
      <c r="AF103" s="180"/>
      <c r="AG103" s="180"/>
      <c r="AH103" s="155"/>
      <c r="AI103" s="204"/>
      <c r="AJ103" s="204"/>
      <c r="AK103" s="204"/>
      <c r="AL103" s="204"/>
      <c r="AM103" s="155"/>
      <c r="AN103" s="204"/>
      <c r="AO103" s="204"/>
      <c r="AP103" s="204"/>
      <c r="AQ103" s="204"/>
      <c r="AR103" s="204"/>
      <c r="AS103" s="204"/>
      <c r="AT103" s="204"/>
      <c r="AU103" s="204"/>
      <c r="AV103" s="155"/>
      <c r="AW103" s="155"/>
      <c r="AX103" s="155"/>
      <c r="AY103" s="155"/>
      <c r="AZ103" s="151"/>
      <c r="BA103" s="151"/>
      <c r="BB103" s="151"/>
      <c r="BC103" s="151"/>
      <c r="BD103" s="151"/>
    </row>
    <row r="104" s="258" customFormat="true" ht="12.75" hidden="false" customHeight="false" outlineLevel="0" collapsed="false">
      <c r="A104" s="120"/>
      <c r="B104" s="120"/>
      <c r="C104" s="120"/>
      <c r="D104" s="142"/>
      <c r="E104" s="142"/>
      <c r="F104" s="120"/>
      <c r="G104" s="120"/>
      <c r="H104" s="120"/>
      <c r="I104" s="120"/>
      <c r="J104" s="120"/>
      <c r="K104" s="120"/>
      <c r="L104" s="120"/>
      <c r="M104" s="120"/>
      <c r="N104" s="120"/>
      <c r="O104" s="120"/>
      <c r="P104" s="120"/>
      <c r="Q104" s="120"/>
      <c r="R104" s="120"/>
      <c r="S104" s="120"/>
      <c r="T104" s="120"/>
      <c r="U104" s="120"/>
      <c r="V104" s="120"/>
      <c r="W104" s="120"/>
      <c r="X104" s="120"/>
      <c r="Y104" s="146"/>
      <c r="AF104" s="180"/>
      <c r="AG104" s="180"/>
      <c r="AH104" s="155"/>
      <c r="AI104" s="204"/>
      <c r="AJ104" s="204"/>
      <c r="AK104" s="204"/>
      <c r="AL104" s="204"/>
      <c r="AM104" s="155"/>
      <c r="AN104" s="204"/>
      <c r="AO104" s="204"/>
      <c r="AP104" s="204"/>
      <c r="AQ104" s="204"/>
      <c r="AR104" s="204"/>
      <c r="AS104" s="204"/>
      <c r="AT104" s="204"/>
      <c r="AU104" s="204"/>
      <c r="AV104" s="155"/>
      <c r="AW104" s="155"/>
      <c r="AX104" s="155"/>
      <c r="AY104" s="155"/>
      <c r="AZ104" s="151"/>
      <c r="BA104" s="151"/>
      <c r="BB104" s="151"/>
      <c r="BC104" s="151"/>
      <c r="BD104" s="151"/>
    </row>
    <row r="105" s="258" customFormat="true" ht="12.75" hidden="false" customHeight="false" outlineLevel="0" collapsed="false">
      <c r="A105" s="120"/>
      <c r="B105" s="120"/>
      <c r="C105" s="120"/>
      <c r="D105" s="142"/>
      <c r="E105" s="142"/>
      <c r="F105" s="120"/>
      <c r="G105" s="120"/>
      <c r="H105" s="120"/>
      <c r="I105" s="120"/>
      <c r="J105" s="120"/>
      <c r="K105" s="120"/>
      <c r="L105" s="120"/>
      <c r="M105" s="120"/>
      <c r="N105" s="120"/>
      <c r="O105" s="120"/>
      <c r="P105" s="120"/>
      <c r="Q105" s="120"/>
      <c r="R105" s="120"/>
      <c r="S105" s="120"/>
      <c r="T105" s="120"/>
      <c r="U105" s="120"/>
      <c r="V105" s="120"/>
      <c r="W105" s="120"/>
      <c r="X105" s="120"/>
      <c r="Y105" s="146"/>
      <c r="AF105" s="180"/>
      <c r="AG105" s="180"/>
      <c r="AH105" s="155"/>
      <c r="AI105" s="204"/>
      <c r="AJ105" s="204"/>
      <c r="AK105" s="204"/>
      <c r="AL105" s="204"/>
      <c r="AM105" s="155"/>
      <c r="AN105" s="204"/>
      <c r="AO105" s="204"/>
      <c r="AP105" s="204"/>
      <c r="AQ105" s="204"/>
      <c r="AR105" s="204"/>
      <c r="AS105" s="204"/>
      <c r="AT105" s="204"/>
      <c r="AU105" s="204"/>
      <c r="AV105" s="155"/>
      <c r="AW105" s="155"/>
      <c r="AX105" s="155"/>
      <c r="AY105" s="155"/>
      <c r="AZ105" s="151"/>
      <c r="BA105" s="151"/>
      <c r="BB105" s="151"/>
      <c r="BC105" s="151"/>
      <c r="BD105" s="151"/>
    </row>
    <row r="106" s="258" customFormat="true" ht="12.75" hidden="false" customHeight="false" outlineLevel="0" collapsed="false">
      <c r="A106" s="120"/>
      <c r="B106" s="120"/>
      <c r="C106" s="120"/>
      <c r="D106" s="142"/>
      <c r="E106" s="142"/>
      <c r="F106" s="120"/>
      <c r="G106" s="120"/>
      <c r="H106" s="120"/>
      <c r="I106" s="120"/>
      <c r="J106" s="120"/>
      <c r="K106" s="120"/>
      <c r="L106" s="120"/>
      <c r="M106" s="120"/>
      <c r="N106" s="120"/>
      <c r="O106" s="120"/>
      <c r="P106" s="120"/>
      <c r="Q106" s="120"/>
      <c r="R106" s="120"/>
      <c r="S106" s="120"/>
      <c r="T106" s="120"/>
      <c r="U106" s="120"/>
      <c r="V106" s="120"/>
      <c r="W106" s="120"/>
      <c r="X106" s="120"/>
      <c r="Y106" s="146"/>
      <c r="AF106" s="180"/>
      <c r="AG106" s="180"/>
      <c r="AH106" s="155"/>
      <c r="AI106" s="204"/>
      <c r="AJ106" s="204"/>
      <c r="AK106" s="204"/>
      <c r="AL106" s="204"/>
      <c r="AM106" s="155"/>
      <c r="AN106" s="204"/>
      <c r="AO106" s="204"/>
      <c r="AP106" s="204"/>
      <c r="AQ106" s="204"/>
      <c r="AR106" s="204"/>
      <c r="AS106" s="204"/>
      <c r="AT106" s="204"/>
      <c r="AU106" s="204"/>
      <c r="AV106" s="155"/>
      <c r="AW106" s="155"/>
      <c r="AX106" s="155"/>
      <c r="AY106" s="155"/>
      <c r="AZ106" s="151"/>
      <c r="BA106" s="151"/>
      <c r="BB106" s="151"/>
      <c r="BC106" s="151"/>
      <c r="BD106" s="151"/>
    </row>
    <row r="107" s="258" customFormat="true" ht="12.75" hidden="false" customHeight="false" outlineLevel="0" collapsed="false">
      <c r="A107" s="120"/>
      <c r="B107" s="120"/>
      <c r="C107" s="120"/>
      <c r="D107" s="142"/>
      <c r="E107" s="142"/>
      <c r="F107" s="120"/>
      <c r="G107" s="120"/>
      <c r="H107" s="120"/>
      <c r="I107" s="120"/>
      <c r="J107" s="120"/>
      <c r="K107" s="120"/>
      <c r="L107" s="120"/>
      <c r="M107" s="120"/>
      <c r="N107" s="120"/>
      <c r="O107" s="120"/>
      <c r="P107" s="120"/>
      <c r="Q107" s="120"/>
      <c r="R107" s="120"/>
      <c r="S107" s="120"/>
      <c r="T107" s="120"/>
      <c r="U107" s="120"/>
      <c r="V107" s="120"/>
      <c r="W107" s="120"/>
      <c r="X107" s="120"/>
      <c r="Y107" s="146"/>
      <c r="AF107" s="180"/>
      <c r="AG107" s="180"/>
      <c r="AH107" s="155"/>
      <c r="AI107" s="204"/>
      <c r="AJ107" s="204"/>
      <c r="AK107" s="204"/>
      <c r="AL107" s="204"/>
      <c r="AM107" s="155"/>
      <c r="AN107" s="204"/>
      <c r="AO107" s="204"/>
      <c r="AP107" s="204"/>
      <c r="AQ107" s="204"/>
      <c r="AR107" s="204"/>
      <c r="AS107" s="204"/>
      <c r="AT107" s="204"/>
      <c r="AU107" s="204"/>
      <c r="AV107" s="155"/>
      <c r="AW107" s="155"/>
      <c r="AX107" s="155"/>
      <c r="AY107" s="155"/>
      <c r="AZ107" s="151"/>
      <c r="BA107" s="151"/>
      <c r="BB107" s="151"/>
      <c r="BC107" s="151"/>
      <c r="BD107" s="151"/>
    </row>
    <row r="108" s="258" customFormat="true" ht="12.75" hidden="false" customHeight="false" outlineLevel="0" collapsed="false">
      <c r="A108" s="120"/>
      <c r="B108" s="120"/>
      <c r="C108" s="120"/>
      <c r="D108" s="142"/>
      <c r="E108" s="142"/>
      <c r="F108" s="120"/>
      <c r="G108" s="120"/>
      <c r="H108" s="120"/>
      <c r="I108" s="120"/>
      <c r="J108" s="120"/>
      <c r="K108" s="120"/>
      <c r="L108" s="120"/>
      <c r="M108" s="120"/>
      <c r="N108" s="120"/>
      <c r="O108" s="120"/>
      <c r="P108" s="120"/>
      <c r="Q108" s="120"/>
      <c r="R108" s="120"/>
      <c r="S108" s="120"/>
      <c r="T108" s="120"/>
      <c r="U108" s="120"/>
      <c r="V108" s="120"/>
      <c r="W108" s="120"/>
      <c r="X108" s="120"/>
      <c r="Y108" s="146"/>
      <c r="AF108" s="180"/>
      <c r="AG108" s="180"/>
      <c r="AH108" s="155"/>
      <c r="AI108" s="204"/>
      <c r="AJ108" s="204"/>
      <c r="AK108" s="204"/>
      <c r="AL108" s="204"/>
      <c r="AM108" s="155"/>
      <c r="AN108" s="204"/>
      <c r="AO108" s="204"/>
      <c r="AP108" s="204"/>
      <c r="AQ108" s="204"/>
      <c r="AR108" s="204"/>
      <c r="AS108" s="204"/>
      <c r="AT108" s="204"/>
      <c r="AU108" s="204"/>
      <c r="AV108" s="155"/>
      <c r="AW108" s="155"/>
      <c r="AX108" s="155"/>
      <c r="AY108" s="155"/>
      <c r="AZ108" s="151"/>
      <c r="BA108" s="151"/>
      <c r="BB108" s="151"/>
      <c r="BC108" s="151"/>
      <c r="BD108" s="151"/>
    </row>
    <row r="109" s="258" customFormat="true" ht="12.75" hidden="false" customHeight="false" outlineLevel="0" collapsed="false">
      <c r="A109" s="120"/>
      <c r="B109" s="120"/>
      <c r="C109" s="120"/>
      <c r="D109" s="142"/>
      <c r="E109" s="142"/>
      <c r="F109" s="120"/>
      <c r="G109" s="120"/>
      <c r="H109" s="120"/>
      <c r="I109" s="120"/>
      <c r="J109" s="120"/>
      <c r="K109" s="120"/>
      <c r="L109" s="120"/>
      <c r="M109" s="120"/>
      <c r="N109" s="120"/>
      <c r="O109" s="120"/>
      <c r="P109" s="120"/>
      <c r="Q109" s="120"/>
      <c r="R109" s="120"/>
      <c r="S109" s="120"/>
      <c r="T109" s="120"/>
      <c r="U109" s="120"/>
      <c r="V109" s="120"/>
      <c r="W109" s="120"/>
      <c r="X109" s="120"/>
      <c r="Y109" s="146"/>
      <c r="AF109" s="180"/>
      <c r="AG109" s="180"/>
      <c r="AH109" s="155"/>
      <c r="AI109" s="204"/>
      <c r="AJ109" s="204"/>
      <c r="AK109" s="204"/>
      <c r="AL109" s="204"/>
      <c r="AM109" s="155"/>
      <c r="AN109" s="204"/>
      <c r="AO109" s="204"/>
      <c r="AP109" s="204"/>
      <c r="AQ109" s="204"/>
      <c r="AR109" s="204"/>
      <c r="AS109" s="204"/>
      <c r="AT109" s="204"/>
      <c r="AU109" s="204"/>
      <c r="AV109" s="155"/>
      <c r="AW109" s="155"/>
      <c r="AX109" s="155"/>
      <c r="AY109" s="155"/>
      <c r="AZ109" s="151"/>
      <c r="BA109" s="151"/>
      <c r="BB109" s="151"/>
      <c r="BC109" s="151"/>
      <c r="BD109" s="151"/>
    </row>
    <row r="110" s="258" customFormat="true" ht="12.75" hidden="false" customHeight="false" outlineLevel="0" collapsed="false">
      <c r="A110" s="120"/>
      <c r="B110" s="120"/>
      <c r="C110" s="120"/>
      <c r="D110" s="142"/>
      <c r="E110" s="142"/>
      <c r="F110" s="120"/>
      <c r="G110" s="120"/>
      <c r="H110" s="120"/>
      <c r="I110" s="120"/>
      <c r="J110" s="120"/>
      <c r="K110" s="120"/>
      <c r="L110" s="120"/>
      <c r="M110" s="120"/>
      <c r="N110" s="120"/>
      <c r="O110" s="120"/>
      <c r="P110" s="120"/>
      <c r="Q110" s="120"/>
      <c r="R110" s="120"/>
      <c r="S110" s="120"/>
      <c r="T110" s="120"/>
      <c r="U110" s="120"/>
      <c r="V110" s="120"/>
      <c r="W110" s="120"/>
      <c r="X110" s="120"/>
      <c r="Y110" s="146"/>
      <c r="AF110" s="180"/>
      <c r="AG110" s="180"/>
      <c r="AH110" s="155"/>
      <c r="AI110" s="204"/>
      <c r="AJ110" s="204"/>
      <c r="AK110" s="204"/>
      <c r="AL110" s="204"/>
      <c r="AM110" s="155"/>
      <c r="AN110" s="204"/>
      <c r="AO110" s="204"/>
      <c r="AP110" s="204"/>
      <c r="AQ110" s="204"/>
      <c r="AR110" s="204"/>
      <c r="AS110" s="204"/>
      <c r="AT110" s="204"/>
      <c r="AU110" s="204"/>
      <c r="AV110" s="155"/>
      <c r="AW110" s="155"/>
      <c r="AX110" s="155"/>
      <c r="AY110" s="155"/>
      <c r="AZ110" s="151"/>
      <c r="BA110" s="151"/>
      <c r="BB110" s="151"/>
      <c r="BC110" s="151"/>
      <c r="BD110" s="151"/>
    </row>
    <row r="111" s="258" customFormat="true" ht="12.75" hidden="false" customHeight="false" outlineLevel="0" collapsed="false">
      <c r="A111" s="120"/>
      <c r="B111" s="120"/>
      <c r="C111" s="120"/>
      <c r="D111" s="142"/>
      <c r="E111" s="142"/>
      <c r="F111" s="120"/>
      <c r="G111" s="120"/>
      <c r="H111" s="120"/>
      <c r="I111" s="120"/>
      <c r="J111" s="120"/>
      <c r="K111" s="120"/>
      <c r="L111" s="120"/>
      <c r="M111" s="120"/>
      <c r="N111" s="120"/>
      <c r="O111" s="120"/>
      <c r="P111" s="120"/>
      <c r="Q111" s="120"/>
      <c r="R111" s="120"/>
      <c r="S111" s="120"/>
      <c r="T111" s="120"/>
      <c r="U111" s="120"/>
      <c r="V111" s="120"/>
      <c r="W111" s="120"/>
      <c r="X111" s="120"/>
      <c r="Y111" s="146"/>
      <c r="AF111" s="180"/>
      <c r="AG111" s="180"/>
      <c r="AH111" s="155"/>
      <c r="AI111" s="204"/>
      <c r="AJ111" s="204"/>
      <c r="AK111" s="204"/>
      <c r="AL111" s="204"/>
      <c r="AM111" s="155"/>
      <c r="AN111" s="204"/>
      <c r="AO111" s="204"/>
      <c r="AP111" s="204"/>
      <c r="AQ111" s="204"/>
      <c r="AR111" s="204"/>
      <c r="AS111" s="204"/>
      <c r="AT111" s="204"/>
      <c r="AU111" s="204"/>
      <c r="AV111" s="155"/>
      <c r="AW111" s="155"/>
      <c r="AX111" s="155"/>
      <c r="AY111" s="155"/>
      <c r="AZ111" s="151"/>
      <c r="BA111" s="151"/>
      <c r="BB111" s="151"/>
      <c r="BC111" s="151"/>
      <c r="BD111" s="151"/>
    </row>
    <row r="112" s="258" customFormat="true" ht="12.75" hidden="false" customHeight="false" outlineLevel="0" collapsed="false">
      <c r="A112" s="120"/>
      <c r="B112" s="120"/>
      <c r="C112" s="120"/>
      <c r="D112" s="142"/>
      <c r="E112" s="142"/>
      <c r="F112" s="120"/>
      <c r="G112" s="120"/>
      <c r="H112" s="120"/>
      <c r="I112" s="120"/>
      <c r="J112" s="120"/>
      <c r="K112" s="120"/>
      <c r="L112" s="120"/>
      <c r="M112" s="120"/>
      <c r="N112" s="120"/>
      <c r="O112" s="120"/>
      <c r="P112" s="120"/>
      <c r="Q112" s="120"/>
      <c r="R112" s="120"/>
      <c r="S112" s="120"/>
      <c r="T112" s="120"/>
      <c r="U112" s="120"/>
      <c r="V112" s="120"/>
      <c r="W112" s="120"/>
      <c r="X112" s="120"/>
      <c r="Y112" s="146"/>
      <c r="AF112" s="180"/>
      <c r="AG112" s="180"/>
      <c r="AH112" s="155"/>
      <c r="AI112" s="204"/>
      <c r="AJ112" s="204"/>
      <c r="AK112" s="204"/>
      <c r="AL112" s="204"/>
      <c r="AM112" s="155"/>
      <c r="AN112" s="204"/>
      <c r="AO112" s="204"/>
      <c r="AP112" s="204"/>
      <c r="AQ112" s="204"/>
      <c r="AR112" s="204"/>
      <c r="AS112" s="204"/>
      <c r="AT112" s="204"/>
      <c r="AU112" s="204"/>
      <c r="AV112" s="155"/>
      <c r="AW112" s="155"/>
      <c r="AX112" s="155"/>
      <c r="AY112" s="155"/>
      <c r="AZ112" s="151"/>
      <c r="BA112" s="151"/>
      <c r="BB112" s="151"/>
      <c r="BC112" s="151"/>
      <c r="BD112" s="151"/>
    </row>
    <row r="113" s="258" customFormat="true" ht="12.75" hidden="false" customHeight="false" outlineLevel="0" collapsed="false">
      <c r="A113" s="120"/>
      <c r="B113" s="120"/>
      <c r="C113" s="120"/>
      <c r="D113" s="142"/>
      <c r="E113" s="142"/>
      <c r="F113" s="120"/>
      <c r="G113" s="120"/>
      <c r="H113" s="120"/>
      <c r="I113" s="120"/>
      <c r="J113" s="120"/>
      <c r="K113" s="120"/>
      <c r="L113" s="120"/>
      <c r="M113" s="120"/>
      <c r="N113" s="120"/>
      <c r="O113" s="120"/>
      <c r="P113" s="120"/>
      <c r="Q113" s="120"/>
      <c r="R113" s="120"/>
      <c r="S113" s="120"/>
      <c r="T113" s="120"/>
      <c r="U113" s="120"/>
      <c r="V113" s="120"/>
      <c r="W113" s="120"/>
      <c r="X113" s="120"/>
      <c r="Y113" s="146"/>
      <c r="AF113" s="180"/>
      <c r="AG113" s="180"/>
      <c r="AH113" s="155"/>
      <c r="AI113" s="204"/>
      <c r="AJ113" s="204"/>
      <c r="AK113" s="204"/>
      <c r="AL113" s="204"/>
      <c r="AM113" s="155"/>
      <c r="AN113" s="204"/>
      <c r="AO113" s="204"/>
      <c r="AP113" s="204"/>
      <c r="AQ113" s="204"/>
      <c r="AR113" s="204"/>
      <c r="AS113" s="204"/>
      <c r="AT113" s="204"/>
      <c r="AU113" s="204"/>
      <c r="AV113" s="155"/>
      <c r="AW113" s="155"/>
      <c r="AX113" s="155"/>
      <c r="AY113" s="155"/>
      <c r="AZ113" s="151"/>
      <c r="BA113" s="151"/>
      <c r="BB113" s="151"/>
      <c r="BC113" s="151"/>
      <c r="BD113" s="151"/>
    </row>
    <row r="114" s="258" customFormat="true" ht="12.75" hidden="false" customHeight="false" outlineLevel="0" collapsed="false">
      <c r="A114" s="120"/>
      <c r="B114" s="120"/>
      <c r="C114" s="120"/>
      <c r="D114" s="142"/>
      <c r="E114" s="142"/>
      <c r="F114" s="120"/>
      <c r="G114" s="120"/>
      <c r="H114" s="120"/>
      <c r="I114" s="120"/>
      <c r="J114" s="120"/>
      <c r="K114" s="120"/>
      <c r="L114" s="120"/>
      <c r="M114" s="120"/>
      <c r="N114" s="120"/>
      <c r="O114" s="120"/>
      <c r="P114" s="120"/>
      <c r="Q114" s="120"/>
      <c r="R114" s="120"/>
      <c r="S114" s="120"/>
      <c r="T114" s="120"/>
      <c r="U114" s="120"/>
      <c r="V114" s="120"/>
      <c r="W114" s="120"/>
      <c r="X114" s="120"/>
      <c r="Y114" s="146"/>
      <c r="AF114" s="180"/>
      <c r="AG114" s="180"/>
      <c r="AH114" s="155"/>
      <c r="AI114" s="204"/>
      <c r="AJ114" s="204"/>
      <c r="AK114" s="204"/>
      <c r="AL114" s="204"/>
      <c r="AM114" s="155"/>
      <c r="AN114" s="204"/>
      <c r="AO114" s="204"/>
      <c r="AP114" s="204"/>
      <c r="AQ114" s="204"/>
      <c r="AR114" s="204"/>
      <c r="AS114" s="204"/>
      <c r="AT114" s="204"/>
      <c r="AU114" s="204"/>
      <c r="AV114" s="155"/>
      <c r="AW114" s="155"/>
      <c r="AX114" s="155"/>
      <c r="AY114" s="155"/>
      <c r="AZ114" s="151"/>
      <c r="BA114" s="151"/>
      <c r="BB114" s="151"/>
      <c r="BC114" s="151"/>
      <c r="BD114" s="151"/>
    </row>
    <row r="115" s="258" customFormat="true" ht="12.75" hidden="false" customHeight="false" outlineLevel="0" collapsed="false">
      <c r="A115" s="120"/>
      <c r="B115" s="120"/>
      <c r="C115" s="120"/>
      <c r="D115" s="142"/>
      <c r="E115" s="142"/>
      <c r="F115" s="120"/>
      <c r="G115" s="120"/>
      <c r="H115" s="120"/>
      <c r="I115" s="120"/>
      <c r="J115" s="120"/>
      <c r="K115" s="120"/>
      <c r="L115" s="120"/>
      <c r="M115" s="120"/>
      <c r="N115" s="120"/>
      <c r="O115" s="120"/>
      <c r="P115" s="120"/>
      <c r="Q115" s="120"/>
      <c r="R115" s="120"/>
      <c r="S115" s="120"/>
      <c r="T115" s="120"/>
      <c r="U115" s="120"/>
      <c r="V115" s="120"/>
      <c r="W115" s="120"/>
      <c r="X115" s="120"/>
      <c r="Y115" s="146"/>
      <c r="AF115" s="180"/>
      <c r="AG115" s="180"/>
      <c r="AH115" s="155"/>
      <c r="AI115" s="204"/>
      <c r="AJ115" s="204"/>
      <c r="AK115" s="204"/>
      <c r="AL115" s="204"/>
      <c r="AM115" s="155"/>
      <c r="AN115" s="204"/>
      <c r="AO115" s="204"/>
      <c r="AP115" s="204"/>
      <c r="AQ115" s="204"/>
      <c r="AR115" s="204"/>
      <c r="AS115" s="204"/>
      <c r="AT115" s="204"/>
      <c r="AU115" s="204"/>
      <c r="AV115" s="155"/>
      <c r="AW115" s="155"/>
      <c r="AX115" s="155"/>
      <c r="AY115" s="155"/>
      <c r="AZ115" s="151"/>
      <c r="BA115" s="151"/>
      <c r="BB115" s="151"/>
      <c r="BC115" s="151"/>
      <c r="BD115" s="151"/>
    </row>
    <row r="116" s="258" customFormat="true" ht="12.75" hidden="false" customHeight="false" outlineLevel="0" collapsed="false">
      <c r="A116" s="120"/>
      <c r="B116" s="120"/>
      <c r="C116" s="120"/>
      <c r="D116" s="142"/>
      <c r="E116" s="142"/>
      <c r="F116" s="120"/>
      <c r="G116" s="120"/>
      <c r="H116" s="120"/>
      <c r="I116" s="120"/>
      <c r="J116" s="120"/>
      <c r="K116" s="120"/>
      <c r="L116" s="120"/>
      <c r="M116" s="120"/>
      <c r="N116" s="120"/>
      <c r="O116" s="120"/>
      <c r="P116" s="120"/>
      <c r="Q116" s="120"/>
      <c r="R116" s="120"/>
      <c r="S116" s="120"/>
      <c r="T116" s="120"/>
      <c r="U116" s="120"/>
      <c r="V116" s="120"/>
      <c r="W116" s="120"/>
      <c r="X116" s="120"/>
      <c r="Y116" s="146"/>
      <c r="AF116" s="180"/>
      <c r="AG116" s="180"/>
      <c r="AH116" s="155"/>
      <c r="AI116" s="204"/>
      <c r="AJ116" s="204"/>
      <c r="AK116" s="204"/>
      <c r="AL116" s="204"/>
      <c r="AM116" s="155"/>
      <c r="AN116" s="204"/>
      <c r="AO116" s="204"/>
      <c r="AP116" s="204"/>
      <c r="AQ116" s="204"/>
      <c r="AR116" s="204"/>
      <c r="AS116" s="204"/>
      <c r="AT116" s="204"/>
      <c r="AU116" s="204"/>
      <c r="AV116" s="155"/>
      <c r="AW116" s="155"/>
      <c r="AX116" s="155"/>
      <c r="AY116" s="155"/>
      <c r="AZ116" s="151"/>
      <c r="BA116" s="151"/>
      <c r="BB116" s="151"/>
      <c r="BC116" s="151"/>
      <c r="BD116" s="151"/>
    </row>
    <row r="117" s="258" customFormat="true" ht="12.75" hidden="false" customHeight="false" outlineLevel="0" collapsed="false">
      <c r="A117" s="120"/>
      <c r="B117" s="120"/>
      <c r="C117" s="120"/>
      <c r="D117" s="142"/>
      <c r="E117" s="142"/>
      <c r="F117" s="120"/>
      <c r="G117" s="120"/>
      <c r="H117" s="120"/>
      <c r="I117" s="120"/>
      <c r="J117" s="120"/>
      <c r="K117" s="120"/>
      <c r="L117" s="120"/>
      <c r="M117" s="120"/>
      <c r="N117" s="120"/>
      <c r="O117" s="120"/>
      <c r="P117" s="120"/>
      <c r="Q117" s="120"/>
      <c r="R117" s="120"/>
      <c r="S117" s="120"/>
      <c r="T117" s="120"/>
      <c r="U117" s="120"/>
      <c r="V117" s="120"/>
      <c r="W117" s="120"/>
      <c r="X117" s="120"/>
      <c r="Y117" s="146"/>
      <c r="AF117" s="180"/>
      <c r="AG117" s="180"/>
      <c r="AH117" s="155"/>
      <c r="AI117" s="204"/>
      <c r="AJ117" s="204"/>
      <c r="AK117" s="204"/>
      <c r="AL117" s="204"/>
      <c r="AM117" s="155"/>
      <c r="AN117" s="204"/>
      <c r="AO117" s="204"/>
      <c r="AP117" s="204"/>
      <c r="AQ117" s="204"/>
      <c r="AR117" s="204"/>
      <c r="AS117" s="204"/>
      <c r="AT117" s="204"/>
      <c r="AU117" s="204"/>
      <c r="AV117" s="155"/>
      <c r="AW117" s="155"/>
      <c r="AX117" s="155"/>
      <c r="AY117" s="155"/>
      <c r="AZ117" s="151"/>
      <c r="BA117" s="151"/>
      <c r="BB117" s="151"/>
      <c r="BC117" s="151"/>
      <c r="BD117" s="151"/>
    </row>
    <row r="118" s="258" customFormat="true" ht="12.75" hidden="false" customHeight="false" outlineLevel="0" collapsed="false">
      <c r="A118" s="120"/>
      <c r="B118" s="120"/>
      <c r="C118" s="120"/>
      <c r="D118" s="142"/>
      <c r="E118" s="142"/>
      <c r="F118" s="120"/>
      <c r="G118" s="120"/>
      <c r="H118" s="120"/>
      <c r="I118" s="120"/>
      <c r="J118" s="120"/>
      <c r="K118" s="120"/>
      <c r="L118" s="120"/>
      <c r="M118" s="120"/>
      <c r="N118" s="120"/>
      <c r="O118" s="120"/>
      <c r="P118" s="120"/>
      <c r="Q118" s="120"/>
      <c r="R118" s="120"/>
      <c r="S118" s="120"/>
      <c r="T118" s="120"/>
      <c r="U118" s="120"/>
      <c r="V118" s="120"/>
      <c r="W118" s="120"/>
      <c r="X118" s="120"/>
      <c r="Y118" s="146"/>
      <c r="AF118" s="180"/>
      <c r="AG118" s="180"/>
      <c r="AH118" s="155"/>
      <c r="AI118" s="204"/>
      <c r="AJ118" s="204"/>
      <c r="AK118" s="204"/>
      <c r="AL118" s="204"/>
      <c r="AM118" s="155"/>
      <c r="AN118" s="204"/>
      <c r="AO118" s="204"/>
      <c r="AP118" s="204"/>
      <c r="AQ118" s="204"/>
      <c r="AR118" s="204"/>
      <c r="AS118" s="204"/>
      <c r="AT118" s="204"/>
      <c r="AU118" s="204"/>
      <c r="AV118" s="155"/>
      <c r="AW118" s="155"/>
      <c r="AX118" s="155"/>
      <c r="AY118" s="155"/>
      <c r="AZ118" s="151"/>
      <c r="BA118" s="151"/>
      <c r="BB118" s="151"/>
      <c r="BC118" s="151"/>
      <c r="BD118" s="151"/>
    </row>
    <row r="119" s="258" customFormat="true" ht="12.75" hidden="false" customHeight="false" outlineLevel="0" collapsed="false">
      <c r="A119" s="120"/>
      <c r="B119" s="120"/>
      <c r="C119" s="120"/>
      <c r="D119" s="142"/>
      <c r="E119" s="142"/>
      <c r="F119" s="120"/>
      <c r="G119" s="120"/>
      <c r="H119" s="120"/>
      <c r="I119" s="120"/>
      <c r="J119" s="120"/>
      <c r="K119" s="120"/>
      <c r="L119" s="120"/>
      <c r="M119" s="120"/>
      <c r="N119" s="120"/>
      <c r="O119" s="120"/>
      <c r="P119" s="120"/>
      <c r="Q119" s="120"/>
      <c r="R119" s="120"/>
      <c r="S119" s="120"/>
      <c r="T119" s="120"/>
      <c r="U119" s="120"/>
      <c r="V119" s="120"/>
      <c r="W119" s="120"/>
      <c r="X119" s="120"/>
      <c r="Y119" s="146"/>
      <c r="AF119" s="180"/>
      <c r="AG119" s="180"/>
      <c r="AH119" s="155"/>
      <c r="AI119" s="204"/>
      <c r="AJ119" s="204"/>
      <c r="AK119" s="204"/>
      <c r="AL119" s="204"/>
      <c r="AM119" s="155"/>
      <c r="AN119" s="204"/>
      <c r="AO119" s="204"/>
      <c r="AP119" s="204"/>
      <c r="AQ119" s="204"/>
      <c r="AR119" s="204"/>
      <c r="AS119" s="204"/>
      <c r="AT119" s="204"/>
      <c r="AU119" s="204"/>
      <c r="AV119" s="155"/>
      <c r="AW119" s="155"/>
      <c r="AX119" s="155"/>
      <c r="AY119" s="155"/>
      <c r="AZ119" s="151"/>
      <c r="BA119" s="151"/>
      <c r="BB119" s="151"/>
      <c r="BC119" s="151"/>
      <c r="BD119" s="151"/>
    </row>
    <row r="120" s="258" customFormat="true" ht="12.75" hidden="false" customHeight="false" outlineLevel="0" collapsed="false">
      <c r="A120" s="120"/>
      <c r="B120" s="120"/>
      <c r="C120" s="120"/>
      <c r="D120" s="142"/>
      <c r="E120" s="142"/>
      <c r="F120" s="120"/>
      <c r="G120" s="120"/>
      <c r="H120" s="120"/>
      <c r="I120" s="120"/>
      <c r="J120" s="120"/>
      <c r="K120" s="120"/>
      <c r="L120" s="120"/>
      <c r="M120" s="120"/>
      <c r="N120" s="120"/>
      <c r="O120" s="120"/>
      <c r="P120" s="120"/>
      <c r="Q120" s="120"/>
      <c r="R120" s="120"/>
      <c r="S120" s="120"/>
      <c r="T120" s="120"/>
      <c r="U120" s="120"/>
      <c r="V120" s="120"/>
      <c r="W120" s="120"/>
      <c r="X120" s="120"/>
      <c r="Y120" s="146"/>
      <c r="AF120" s="180"/>
      <c r="AG120" s="180"/>
      <c r="AH120" s="155"/>
      <c r="AI120" s="204"/>
      <c r="AJ120" s="204"/>
      <c r="AK120" s="204"/>
      <c r="AL120" s="204"/>
      <c r="AM120" s="155"/>
      <c r="AN120" s="204"/>
      <c r="AO120" s="204"/>
      <c r="AP120" s="204"/>
      <c r="AQ120" s="204"/>
      <c r="AR120" s="204"/>
      <c r="AS120" s="204"/>
      <c r="AT120" s="204"/>
      <c r="AU120" s="204"/>
      <c r="AV120" s="155"/>
      <c r="AW120" s="155"/>
      <c r="AX120" s="155"/>
      <c r="AY120" s="155"/>
      <c r="AZ120" s="151"/>
      <c r="BA120" s="151"/>
      <c r="BB120" s="151"/>
      <c r="BC120" s="151"/>
      <c r="BD120" s="151"/>
    </row>
    <row r="121" s="258" customFormat="true" ht="12.75" hidden="false" customHeight="false" outlineLevel="0" collapsed="false">
      <c r="A121" s="120"/>
      <c r="B121" s="120"/>
      <c r="C121" s="120"/>
      <c r="D121" s="142"/>
      <c r="E121" s="142"/>
      <c r="F121" s="120"/>
      <c r="G121" s="120"/>
      <c r="H121" s="120"/>
      <c r="I121" s="120"/>
      <c r="J121" s="120"/>
      <c r="K121" s="120"/>
      <c r="L121" s="120"/>
      <c r="M121" s="120"/>
      <c r="N121" s="120"/>
      <c r="O121" s="120"/>
      <c r="P121" s="120"/>
      <c r="Q121" s="120"/>
      <c r="R121" s="120"/>
      <c r="S121" s="120"/>
      <c r="T121" s="120"/>
      <c r="U121" s="120"/>
      <c r="V121" s="120"/>
      <c r="W121" s="120"/>
      <c r="X121" s="120"/>
      <c r="Y121" s="146"/>
      <c r="AF121" s="180"/>
      <c r="AG121" s="180"/>
      <c r="AH121" s="155"/>
      <c r="AI121" s="204"/>
      <c r="AJ121" s="204"/>
      <c r="AK121" s="204"/>
      <c r="AL121" s="204"/>
      <c r="AM121" s="155"/>
      <c r="AN121" s="204"/>
      <c r="AO121" s="204"/>
      <c r="AP121" s="204"/>
      <c r="AQ121" s="204"/>
      <c r="AR121" s="204"/>
      <c r="AS121" s="204"/>
      <c r="AT121" s="204"/>
      <c r="AU121" s="204"/>
      <c r="AV121" s="155"/>
      <c r="AW121" s="155"/>
      <c r="AX121" s="155"/>
      <c r="AY121" s="155"/>
      <c r="AZ121" s="151"/>
      <c r="BA121" s="151"/>
      <c r="BB121" s="151"/>
      <c r="BC121" s="151"/>
      <c r="BD121" s="151"/>
    </row>
    <row r="122" s="258" customFormat="true" ht="12.75" hidden="false" customHeight="false" outlineLevel="0" collapsed="false">
      <c r="A122" s="120"/>
      <c r="B122" s="120"/>
      <c r="C122" s="120"/>
      <c r="D122" s="142"/>
      <c r="E122" s="142"/>
      <c r="F122" s="120"/>
      <c r="G122" s="120"/>
      <c r="H122" s="120"/>
      <c r="I122" s="120"/>
      <c r="J122" s="120"/>
      <c r="K122" s="120"/>
      <c r="L122" s="120"/>
      <c r="M122" s="120"/>
      <c r="N122" s="120"/>
      <c r="O122" s="120"/>
      <c r="P122" s="120"/>
      <c r="Q122" s="120"/>
      <c r="R122" s="120"/>
      <c r="S122" s="120"/>
      <c r="T122" s="120"/>
      <c r="U122" s="120"/>
      <c r="V122" s="120"/>
      <c r="W122" s="120"/>
      <c r="X122" s="120"/>
      <c r="Y122" s="146"/>
      <c r="AF122" s="180"/>
      <c r="AG122" s="180"/>
      <c r="AH122" s="155"/>
      <c r="AI122" s="204"/>
      <c r="AJ122" s="204"/>
      <c r="AK122" s="204"/>
      <c r="AL122" s="204"/>
      <c r="AM122" s="155"/>
      <c r="AN122" s="204"/>
      <c r="AO122" s="204"/>
      <c r="AP122" s="204"/>
      <c r="AQ122" s="204"/>
      <c r="AR122" s="204"/>
      <c r="AS122" s="204"/>
      <c r="AT122" s="204"/>
      <c r="AU122" s="204"/>
      <c r="AV122" s="155"/>
      <c r="AW122" s="155"/>
      <c r="AX122" s="155"/>
      <c r="AY122" s="155"/>
      <c r="AZ122" s="151"/>
      <c r="BA122" s="151"/>
      <c r="BB122" s="151"/>
      <c r="BC122" s="151"/>
      <c r="BD122" s="151"/>
    </row>
    <row r="123" s="258" customFormat="true" ht="12.75" hidden="false" customHeight="false" outlineLevel="0" collapsed="false">
      <c r="A123" s="120"/>
      <c r="B123" s="120"/>
      <c r="C123" s="120"/>
      <c r="D123" s="142"/>
      <c r="E123" s="142"/>
      <c r="F123" s="120"/>
      <c r="G123" s="120"/>
      <c r="H123" s="120"/>
      <c r="I123" s="120"/>
      <c r="J123" s="120"/>
      <c r="K123" s="120"/>
      <c r="L123" s="120"/>
      <c r="M123" s="120"/>
      <c r="N123" s="120"/>
      <c r="O123" s="120"/>
      <c r="P123" s="120"/>
      <c r="Q123" s="120"/>
      <c r="R123" s="120"/>
      <c r="S123" s="120"/>
      <c r="T123" s="120"/>
      <c r="U123" s="120"/>
      <c r="V123" s="120"/>
      <c r="W123" s="120"/>
      <c r="X123" s="120"/>
      <c r="Y123" s="146"/>
      <c r="AF123" s="180"/>
      <c r="AG123" s="180"/>
      <c r="AH123" s="155"/>
      <c r="AI123" s="204"/>
      <c r="AJ123" s="204"/>
      <c r="AK123" s="204"/>
      <c r="AL123" s="204"/>
      <c r="AM123" s="155"/>
      <c r="AN123" s="204"/>
      <c r="AO123" s="204"/>
      <c r="AP123" s="204"/>
      <c r="AQ123" s="204"/>
      <c r="AR123" s="204"/>
      <c r="AS123" s="204"/>
      <c r="AT123" s="204"/>
      <c r="AU123" s="204"/>
      <c r="AV123" s="155"/>
      <c r="AW123" s="155"/>
      <c r="AX123" s="155"/>
      <c r="AY123" s="155"/>
      <c r="AZ123" s="151"/>
      <c r="BA123" s="151"/>
      <c r="BB123" s="151"/>
      <c r="BC123" s="151"/>
      <c r="BD123" s="151"/>
    </row>
    <row r="124" s="258" customFormat="true" ht="12.75" hidden="false" customHeight="false" outlineLevel="0" collapsed="false">
      <c r="A124" s="120"/>
      <c r="B124" s="120"/>
      <c r="C124" s="120"/>
      <c r="D124" s="142"/>
      <c r="E124" s="142"/>
      <c r="F124" s="120"/>
      <c r="G124" s="120"/>
      <c r="H124" s="120"/>
      <c r="I124" s="120"/>
      <c r="J124" s="120"/>
      <c r="K124" s="120"/>
      <c r="L124" s="120"/>
      <c r="M124" s="120"/>
      <c r="N124" s="120"/>
      <c r="O124" s="120"/>
      <c r="P124" s="120"/>
      <c r="Q124" s="120"/>
      <c r="R124" s="120"/>
      <c r="S124" s="120"/>
      <c r="T124" s="120"/>
      <c r="U124" s="120"/>
      <c r="V124" s="120"/>
      <c r="W124" s="120"/>
      <c r="X124" s="120"/>
      <c r="Y124" s="146"/>
      <c r="AF124" s="180"/>
      <c r="AG124" s="180"/>
      <c r="AH124" s="155"/>
      <c r="AI124" s="204"/>
      <c r="AJ124" s="204"/>
      <c r="AK124" s="204"/>
      <c r="AL124" s="204"/>
      <c r="AM124" s="155"/>
      <c r="AN124" s="204"/>
      <c r="AO124" s="204"/>
      <c r="AP124" s="204"/>
      <c r="AQ124" s="204"/>
      <c r="AR124" s="204"/>
      <c r="AS124" s="204"/>
      <c r="AT124" s="204"/>
      <c r="AU124" s="204"/>
      <c r="AV124" s="155"/>
      <c r="AW124" s="155"/>
      <c r="AX124" s="155"/>
      <c r="AY124" s="155"/>
      <c r="AZ124" s="151"/>
      <c r="BA124" s="151"/>
      <c r="BB124" s="151"/>
      <c r="BC124" s="151"/>
      <c r="BD124" s="151"/>
    </row>
    <row r="125" s="258" customFormat="true" ht="12.75" hidden="false" customHeight="false" outlineLevel="0" collapsed="false">
      <c r="A125" s="120"/>
      <c r="B125" s="120"/>
      <c r="C125" s="120"/>
      <c r="D125" s="142"/>
      <c r="E125" s="142"/>
      <c r="F125" s="120"/>
      <c r="G125" s="120"/>
      <c r="H125" s="120"/>
      <c r="I125" s="120"/>
      <c r="J125" s="120"/>
      <c r="K125" s="120"/>
      <c r="L125" s="120"/>
      <c r="M125" s="120"/>
      <c r="N125" s="120"/>
      <c r="O125" s="120"/>
      <c r="P125" s="120"/>
      <c r="Q125" s="120"/>
      <c r="R125" s="120"/>
      <c r="S125" s="120"/>
      <c r="T125" s="120"/>
      <c r="U125" s="120"/>
      <c r="V125" s="120"/>
      <c r="W125" s="120"/>
      <c r="X125" s="120"/>
      <c r="Y125" s="146"/>
      <c r="AF125" s="180"/>
      <c r="AG125" s="180"/>
      <c r="AH125" s="155"/>
      <c r="AI125" s="204"/>
      <c r="AJ125" s="204"/>
      <c r="AK125" s="204"/>
      <c r="AL125" s="204"/>
      <c r="AM125" s="155"/>
      <c r="AN125" s="204"/>
      <c r="AO125" s="204"/>
      <c r="AP125" s="204"/>
      <c r="AQ125" s="204"/>
      <c r="AR125" s="204"/>
      <c r="AS125" s="204"/>
      <c r="AT125" s="204"/>
      <c r="AU125" s="204"/>
      <c r="AV125" s="155"/>
      <c r="AW125" s="155"/>
      <c r="AX125" s="155"/>
      <c r="AY125" s="155"/>
      <c r="AZ125" s="151"/>
      <c r="BA125" s="151"/>
      <c r="BB125" s="151"/>
      <c r="BC125" s="151"/>
      <c r="BD125" s="151"/>
    </row>
    <row r="126" s="258" customFormat="true" ht="12.75" hidden="false" customHeight="false" outlineLevel="0" collapsed="false">
      <c r="A126" s="120"/>
      <c r="B126" s="120"/>
      <c r="C126" s="120"/>
      <c r="D126" s="142"/>
      <c r="E126" s="142"/>
      <c r="F126" s="120"/>
      <c r="G126" s="120"/>
      <c r="H126" s="120"/>
      <c r="I126" s="120"/>
      <c r="J126" s="120"/>
      <c r="K126" s="120"/>
      <c r="L126" s="120"/>
      <c r="M126" s="120"/>
      <c r="N126" s="120"/>
      <c r="O126" s="120"/>
      <c r="P126" s="120"/>
      <c r="Q126" s="120"/>
      <c r="R126" s="120"/>
      <c r="S126" s="120"/>
      <c r="T126" s="120"/>
      <c r="U126" s="120"/>
      <c r="V126" s="120"/>
      <c r="W126" s="120"/>
      <c r="X126" s="120"/>
      <c r="Y126" s="146"/>
      <c r="AF126" s="180"/>
      <c r="AG126" s="180"/>
      <c r="AH126" s="155"/>
      <c r="AI126" s="204"/>
      <c r="AJ126" s="204"/>
      <c r="AK126" s="204"/>
      <c r="AL126" s="204"/>
      <c r="AM126" s="155"/>
      <c r="AN126" s="204"/>
      <c r="AO126" s="204"/>
      <c r="AP126" s="204"/>
      <c r="AQ126" s="204"/>
      <c r="AR126" s="204"/>
      <c r="AS126" s="204"/>
      <c r="AT126" s="204"/>
      <c r="AU126" s="204"/>
      <c r="AV126" s="155"/>
      <c r="AW126" s="155"/>
      <c r="AX126" s="155"/>
      <c r="AY126" s="155"/>
      <c r="AZ126" s="151"/>
      <c r="BA126" s="151"/>
      <c r="BB126" s="151"/>
      <c r="BC126" s="151"/>
      <c r="BD126" s="151"/>
    </row>
    <row r="127" s="258" customFormat="true" ht="12.75" hidden="false" customHeight="false" outlineLevel="0" collapsed="false">
      <c r="A127" s="120"/>
      <c r="B127" s="120"/>
      <c r="C127" s="120"/>
      <c r="D127" s="142"/>
      <c r="E127" s="142"/>
      <c r="F127" s="120"/>
      <c r="G127" s="120"/>
      <c r="H127" s="120"/>
      <c r="I127" s="120"/>
      <c r="J127" s="120"/>
      <c r="K127" s="120"/>
      <c r="L127" s="120"/>
      <c r="M127" s="120"/>
      <c r="N127" s="120"/>
      <c r="O127" s="120"/>
      <c r="P127" s="120"/>
      <c r="Q127" s="120"/>
      <c r="R127" s="120"/>
      <c r="S127" s="120"/>
      <c r="T127" s="120"/>
      <c r="U127" s="120"/>
      <c r="V127" s="120"/>
      <c r="W127" s="120"/>
      <c r="X127" s="120"/>
      <c r="Y127" s="146"/>
      <c r="AF127" s="180"/>
      <c r="AG127" s="180"/>
      <c r="AH127" s="155"/>
      <c r="AI127" s="204"/>
      <c r="AJ127" s="204"/>
      <c r="AK127" s="204"/>
      <c r="AL127" s="204"/>
      <c r="AM127" s="155"/>
      <c r="AN127" s="204"/>
      <c r="AO127" s="204"/>
      <c r="AP127" s="204"/>
      <c r="AQ127" s="204"/>
      <c r="AR127" s="204"/>
      <c r="AS127" s="204"/>
      <c r="AT127" s="204"/>
      <c r="AU127" s="204"/>
      <c r="AV127" s="155"/>
      <c r="AW127" s="155"/>
      <c r="AX127" s="155"/>
      <c r="AY127" s="155"/>
      <c r="AZ127" s="151"/>
      <c r="BA127" s="151"/>
      <c r="BB127" s="151"/>
      <c r="BC127" s="151"/>
      <c r="BD127" s="151"/>
    </row>
    <row r="128" s="258" customFormat="true" ht="12.75" hidden="false" customHeight="false" outlineLevel="0" collapsed="false">
      <c r="A128" s="120"/>
      <c r="B128" s="120"/>
      <c r="C128" s="120"/>
      <c r="D128" s="142"/>
      <c r="E128" s="142"/>
      <c r="F128" s="120"/>
      <c r="G128" s="120"/>
      <c r="H128" s="120"/>
      <c r="I128" s="120"/>
      <c r="J128" s="120"/>
      <c r="K128" s="120"/>
      <c r="L128" s="120"/>
      <c r="M128" s="120"/>
      <c r="N128" s="120"/>
      <c r="O128" s="120"/>
      <c r="P128" s="120"/>
      <c r="Q128" s="120"/>
      <c r="R128" s="120"/>
      <c r="S128" s="120"/>
      <c r="T128" s="120"/>
      <c r="U128" s="120"/>
      <c r="V128" s="120"/>
      <c r="W128" s="120"/>
      <c r="X128" s="120"/>
      <c r="Y128" s="146"/>
      <c r="AF128" s="180"/>
      <c r="AG128" s="180"/>
      <c r="AH128" s="155"/>
      <c r="AI128" s="204"/>
      <c r="AJ128" s="204"/>
      <c r="AK128" s="204"/>
      <c r="AL128" s="204"/>
      <c r="AM128" s="155"/>
      <c r="AN128" s="204"/>
      <c r="AO128" s="204"/>
      <c r="AP128" s="204"/>
      <c r="AQ128" s="204"/>
      <c r="AR128" s="204"/>
      <c r="AS128" s="204"/>
      <c r="AT128" s="204"/>
      <c r="AU128" s="204"/>
      <c r="AV128" s="155"/>
      <c r="AW128" s="155"/>
      <c r="AX128" s="155"/>
      <c r="AY128" s="155"/>
      <c r="AZ128" s="151"/>
      <c r="BA128" s="151"/>
      <c r="BB128" s="151"/>
      <c r="BC128" s="151"/>
      <c r="BD128" s="151"/>
    </row>
    <row r="129" s="258" customFormat="true" ht="12.75" hidden="false" customHeight="false" outlineLevel="0" collapsed="false">
      <c r="A129" s="120"/>
      <c r="B129" s="120"/>
      <c r="C129" s="120"/>
      <c r="D129" s="142"/>
      <c r="E129" s="142"/>
      <c r="F129" s="120"/>
      <c r="G129" s="120"/>
      <c r="H129" s="120"/>
      <c r="I129" s="120"/>
      <c r="J129" s="120"/>
      <c r="K129" s="120"/>
      <c r="L129" s="120"/>
      <c r="M129" s="120"/>
      <c r="N129" s="120"/>
      <c r="O129" s="120"/>
      <c r="P129" s="120"/>
      <c r="Q129" s="120"/>
      <c r="R129" s="120"/>
      <c r="S129" s="120"/>
      <c r="T129" s="120"/>
      <c r="U129" s="120"/>
      <c r="V129" s="120"/>
      <c r="W129" s="120"/>
      <c r="X129" s="120"/>
      <c r="Y129" s="146"/>
      <c r="AF129" s="180"/>
      <c r="AG129" s="180"/>
      <c r="AH129" s="155"/>
      <c r="AI129" s="204"/>
      <c r="AJ129" s="204"/>
      <c r="AK129" s="204"/>
      <c r="AL129" s="204"/>
      <c r="AM129" s="155"/>
      <c r="AN129" s="204"/>
      <c r="AO129" s="204"/>
      <c r="AP129" s="204"/>
      <c r="AQ129" s="204"/>
      <c r="AR129" s="204"/>
      <c r="AS129" s="204"/>
      <c r="AT129" s="204"/>
      <c r="AU129" s="204"/>
      <c r="AV129" s="155"/>
      <c r="AW129" s="155"/>
      <c r="AX129" s="155"/>
      <c r="AY129" s="155"/>
      <c r="AZ129" s="151"/>
      <c r="BA129" s="151"/>
      <c r="BB129" s="151"/>
      <c r="BC129" s="151"/>
      <c r="BD129" s="151"/>
    </row>
    <row r="130" s="258" customFormat="true" ht="12.75" hidden="false" customHeight="false" outlineLevel="0" collapsed="false">
      <c r="A130" s="120"/>
      <c r="B130" s="120"/>
      <c r="C130" s="120"/>
      <c r="D130" s="142"/>
      <c r="E130" s="142"/>
      <c r="F130" s="120"/>
      <c r="G130" s="120"/>
      <c r="H130" s="120"/>
      <c r="I130" s="120"/>
      <c r="J130" s="120"/>
      <c r="K130" s="120"/>
      <c r="L130" s="120"/>
      <c r="M130" s="120"/>
      <c r="N130" s="120"/>
      <c r="O130" s="120"/>
      <c r="P130" s="120"/>
      <c r="Q130" s="120"/>
      <c r="R130" s="120"/>
      <c r="S130" s="120"/>
      <c r="T130" s="120"/>
      <c r="U130" s="120"/>
      <c r="V130" s="120"/>
      <c r="W130" s="120"/>
      <c r="X130" s="120"/>
      <c r="Y130" s="146"/>
      <c r="AF130" s="180"/>
      <c r="AG130" s="180"/>
      <c r="AH130" s="155"/>
      <c r="AI130" s="204"/>
      <c r="AJ130" s="204"/>
      <c r="AK130" s="204"/>
      <c r="AL130" s="204"/>
      <c r="AM130" s="155"/>
      <c r="AN130" s="204"/>
      <c r="AO130" s="204"/>
      <c r="AP130" s="204"/>
      <c r="AQ130" s="204"/>
      <c r="AR130" s="204"/>
      <c r="AS130" s="204"/>
      <c r="AT130" s="204"/>
      <c r="AU130" s="204"/>
      <c r="AV130" s="155"/>
      <c r="AW130" s="155"/>
      <c r="AX130" s="155"/>
      <c r="AY130" s="155"/>
      <c r="AZ130" s="151"/>
      <c r="BA130" s="151"/>
      <c r="BB130" s="151"/>
      <c r="BC130" s="151"/>
      <c r="BD130" s="151"/>
    </row>
    <row r="131" s="258" customFormat="true" ht="12.75" hidden="false" customHeight="false" outlineLevel="0" collapsed="false">
      <c r="A131" s="120"/>
      <c r="B131" s="120"/>
      <c r="C131" s="120"/>
      <c r="D131" s="142"/>
      <c r="E131" s="142"/>
      <c r="F131" s="120"/>
      <c r="G131" s="120"/>
      <c r="H131" s="120"/>
      <c r="I131" s="120"/>
      <c r="J131" s="120"/>
      <c r="K131" s="120"/>
      <c r="L131" s="120"/>
      <c r="M131" s="120"/>
      <c r="N131" s="120"/>
      <c r="O131" s="120"/>
      <c r="P131" s="120"/>
      <c r="Q131" s="120"/>
      <c r="R131" s="120"/>
      <c r="S131" s="120"/>
      <c r="T131" s="120"/>
      <c r="U131" s="120"/>
      <c r="V131" s="120"/>
      <c r="W131" s="120"/>
      <c r="X131" s="120"/>
      <c r="Y131" s="146"/>
      <c r="AF131" s="180"/>
      <c r="AG131" s="180"/>
      <c r="AH131" s="155"/>
      <c r="AI131" s="204"/>
      <c r="AJ131" s="204"/>
      <c r="AK131" s="204"/>
      <c r="AL131" s="204"/>
      <c r="AM131" s="155"/>
      <c r="AN131" s="204"/>
      <c r="AO131" s="204"/>
      <c r="AP131" s="204"/>
      <c r="AQ131" s="204"/>
      <c r="AR131" s="204"/>
      <c r="AS131" s="204"/>
      <c r="AT131" s="204"/>
      <c r="AU131" s="204"/>
      <c r="AV131" s="155"/>
      <c r="AW131" s="155"/>
      <c r="AX131" s="155"/>
      <c r="AY131" s="155"/>
      <c r="AZ131" s="151"/>
      <c r="BA131" s="151"/>
      <c r="BB131" s="151"/>
      <c r="BC131" s="151"/>
      <c r="BD131" s="151"/>
    </row>
    <row r="132" s="258" customFormat="true" ht="12.75" hidden="false" customHeight="false" outlineLevel="0" collapsed="false">
      <c r="A132" s="120"/>
      <c r="B132" s="120"/>
      <c r="C132" s="120"/>
      <c r="D132" s="142"/>
      <c r="E132" s="142"/>
      <c r="F132" s="120"/>
      <c r="G132" s="120"/>
      <c r="H132" s="120"/>
      <c r="I132" s="120"/>
      <c r="J132" s="120"/>
      <c r="K132" s="120"/>
      <c r="L132" s="120"/>
      <c r="M132" s="120"/>
      <c r="N132" s="120"/>
      <c r="O132" s="120"/>
      <c r="P132" s="120"/>
      <c r="Q132" s="120"/>
      <c r="R132" s="120"/>
      <c r="S132" s="120"/>
      <c r="T132" s="120"/>
      <c r="U132" s="120"/>
      <c r="V132" s="120"/>
      <c r="W132" s="120"/>
      <c r="X132" s="120"/>
      <c r="Y132" s="146"/>
      <c r="AF132" s="180"/>
      <c r="AG132" s="180"/>
      <c r="AH132" s="155"/>
      <c r="AI132" s="204"/>
      <c r="AJ132" s="204"/>
      <c r="AK132" s="204"/>
      <c r="AL132" s="204"/>
      <c r="AM132" s="155"/>
      <c r="AN132" s="204"/>
      <c r="AO132" s="204"/>
      <c r="AP132" s="204"/>
      <c r="AQ132" s="204"/>
      <c r="AR132" s="204"/>
      <c r="AS132" s="204"/>
      <c r="AT132" s="204"/>
      <c r="AU132" s="204"/>
      <c r="AV132" s="155"/>
      <c r="AW132" s="155"/>
      <c r="AX132" s="155"/>
      <c r="AY132" s="155"/>
      <c r="AZ132" s="151"/>
      <c r="BA132" s="151"/>
      <c r="BB132" s="151"/>
      <c r="BC132" s="151"/>
      <c r="BD132" s="151"/>
    </row>
    <row r="133" s="258" customFormat="true" ht="12.75" hidden="false" customHeight="false" outlineLevel="0" collapsed="false">
      <c r="A133" s="120"/>
      <c r="B133" s="120"/>
      <c r="C133" s="120"/>
      <c r="D133" s="142"/>
      <c r="E133" s="142"/>
      <c r="F133" s="120"/>
      <c r="G133" s="120"/>
      <c r="H133" s="120"/>
      <c r="I133" s="120"/>
      <c r="J133" s="120"/>
      <c r="K133" s="120"/>
      <c r="L133" s="120"/>
      <c r="M133" s="120"/>
      <c r="N133" s="120"/>
      <c r="O133" s="120"/>
      <c r="P133" s="120"/>
      <c r="Q133" s="120"/>
      <c r="R133" s="120"/>
      <c r="S133" s="120"/>
      <c r="T133" s="120"/>
      <c r="U133" s="120"/>
      <c r="V133" s="120"/>
      <c r="W133" s="120"/>
      <c r="X133" s="120"/>
      <c r="Y133" s="146"/>
      <c r="AF133" s="180"/>
      <c r="AG133" s="180"/>
      <c r="AH133" s="155"/>
      <c r="AI133" s="204"/>
      <c r="AJ133" s="204"/>
      <c r="AK133" s="204"/>
      <c r="AL133" s="204"/>
      <c r="AM133" s="155"/>
      <c r="AN133" s="204"/>
      <c r="AO133" s="204"/>
      <c r="AP133" s="204"/>
      <c r="AQ133" s="204"/>
      <c r="AR133" s="204"/>
      <c r="AS133" s="204"/>
      <c r="AT133" s="204"/>
      <c r="AU133" s="204"/>
      <c r="AV133" s="155"/>
      <c r="AW133" s="155"/>
      <c r="AX133" s="155"/>
      <c r="AY133" s="155"/>
      <c r="AZ133" s="151"/>
      <c r="BA133" s="151"/>
      <c r="BB133" s="151"/>
      <c r="BC133" s="151"/>
      <c r="BD133" s="151"/>
    </row>
    <row r="134" s="258" customFormat="true" ht="12.75" hidden="false" customHeight="false" outlineLevel="0" collapsed="false">
      <c r="A134" s="120"/>
      <c r="B134" s="120"/>
      <c r="C134" s="120"/>
      <c r="D134" s="142"/>
      <c r="E134" s="142"/>
      <c r="F134" s="120"/>
      <c r="G134" s="120"/>
      <c r="H134" s="120"/>
      <c r="I134" s="120"/>
      <c r="J134" s="120"/>
      <c r="K134" s="120"/>
      <c r="L134" s="120"/>
      <c r="M134" s="120"/>
      <c r="N134" s="120"/>
      <c r="O134" s="120"/>
      <c r="P134" s="120"/>
      <c r="Q134" s="120"/>
      <c r="R134" s="120"/>
      <c r="S134" s="120"/>
      <c r="T134" s="120"/>
      <c r="U134" s="120"/>
      <c r="V134" s="160"/>
      <c r="W134" s="160"/>
      <c r="X134" s="160"/>
      <c r="Y134" s="146"/>
      <c r="AF134" s="180"/>
      <c r="AG134" s="180"/>
      <c r="AH134" s="155"/>
      <c r="AI134" s="204"/>
      <c r="AJ134" s="204"/>
      <c r="AK134" s="204"/>
      <c r="AL134" s="204"/>
      <c r="AM134" s="155"/>
      <c r="AN134" s="204"/>
      <c r="AO134" s="204"/>
      <c r="AP134" s="204"/>
      <c r="AQ134" s="204"/>
      <c r="AR134" s="204"/>
      <c r="AS134" s="204"/>
      <c r="AT134" s="204"/>
      <c r="AU134" s="204"/>
      <c r="AV134" s="155"/>
      <c r="AW134" s="155"/>
      <c r="AX134" s="155"/>
      <c r="AY134" s="155"/>
      <c r="AZ134" s="151"/>
      <c r="BA134" s="151"/>
      <c r="BB134" s="151"/>
      <c r="BC134" s="151"/>
      <c r="BD134" s="151"/>
    </row>
    <row r="135" s="258" customFormat="true" ht="12.75" hidden="false" customHeight="false" outlineLevel="0" collapsed="false">
      <c r="A135" s="120"/>
      <c r="B135" s="120"/>
      <c r="C135" s="120"/>
      <c r="D135" s="142"/>
      <c r="E135" s="142"/>
      <c r="F135" s="120"/>
      <c r="G135" s="120"/>
      <c r="H135" s="120"/>
      <c r="I135" s="120"/>
      <c r="J135" s="120"/>
      <c r="K135" s="120"/>
      <c r="L135" s="120"/>
      <c r="M135" s="120"/>
      <c r="N135" s="120"/>
      <c r="O135" s="120"/>
      <c r="P135" s="120"/>
      <c r="Q135" s="120"/>
      <c r="R135" s="120"/>
      <c r="S135" s="120"/>
      <c r="T135" s="120"/>
      <c r="U135" s="120"/>
      <c r="V135" s="120"/>
      <c r="W135" s="120"/>
      <c r="X135" s="120"/>
      <c r="Y135" s="146"/>
      <c r="AF135" s="180"/>
      <c r="AG135" s="180"/>
      <c r="AH135" s="155"/>
      <c r="AI135" s="204"/>
      <c r="AJ135" s="204"/>
      <c r="AK135" s="204"/>
      <c r="AL135" s="204"/>
      <c r="AM135" s="155"/>
      <c r="AN135" s="204"/>
      <c r="AO135" s="204"/>
      <c r="AP135" s="204"/>
      <c r="AQ135" s="204"/>
      <c r="AR135" s="204"/>
      <c r="AS135" s="204"/>
      <c r="AT135" s="204"/>
      <c r="AU135" s="204"/>
      <c r="AV135" s="155"/>
      <c r="AW135" s="155"/>
      <c r="AX135" s="155"/>
      <c r="AY135" s="155"/>
      <c r="AZ135" s="151"/>
      <c r="BA135" s="151"/>
      <c r="BB135" s="151"/>
      <c r="BC135" s="151"/>
      <c r="BD135" s="151"/>
    </row>
    <row r="136" s="258" customFormat="true" ht="12.75" hidden="false" customHeight="false" outlineLevel="0" collapsed="false">
      <c r="A136" s="120"/>
      <c r="B136" s="120"/>
      <c r="C136" s="120"/>
      <c r="D136" s="142"/>
      <c r="E136" s="142"/>
      <c r="F136" s="120"/>
      <c r="G136" s="120"/>
      <c r="H136" s="120"/>
      <c r="I136" s="120"/>
      <c r="J136" s="120"/>
      <c r="K136" s="120"/>
      <c r="L136" s="120"/>
      <c r="M136" s="120"/>
      <c r="N136" s="120"/>
      <c r="O136" s="120"/>
      <c r="P136" s="120"/>
      <c r="Q136" s="120"/>
      <c r="R136" s="120"/>
      <c r="S136" s="120"/>
      <c r="T136" s="120"/>
      <c r="U136" s="120"/>
      <c r="V136" s="120"/>
      <c r="W136" s="120"/>
      <c r="X136" s="120"/>
      <c r="Y136" s="146"/>
      <c r="AF136" s="180"/>
      <c r="AG136" s="180"/>
      <c r="AH136" s="155"/>
      <c r="AI136" s="204"/>
      <c r="AJ136" s="204"/>
      <c r="AK136" s="204"/>
      <c r="AL136" s="204"/>
      <c r="AM136" s="155"/>
      <c r="AN136" s="204"/>
      <c r="AO136" s="204"/>
      <c r="AP136" s="204"/>
      <c r="AQ136" s="204"/>
      <c r="AR136" s="204"/>
      <c r="AS136" s="204"/>
      <c r="AT136" s="204"/>
      <c r="AU136" s="204"/>
      <c r="AV136" s="155"/>
      <c r="AW136" s="155"/>
      <c r="AX136" s="155"/>
      <c r="AY136" s="155"/>
      <c r="AZ136" s="151"/>
      <c r="BA136" s="151"/>
      <c r="BB136" s="151"/>
      <c r="BC136" s="151"/>
      <c r="BD136" s="151"/>
    </row>
    <row r="137" s="258" customFormat="true" ht="12.75" hidden="false" customHeight="false" outlineLevel="0" collapsed="false">
      <c r="A137" s="120"/>
      <c r="B137" s="120"/>
      <c r="C137" s="120"/>
      <c r="D137" s="142"/>
      <c r="E137" s="142"/>
      <c r="F137" s="120"/>
      <c r="G137" s="120"/>
      <c r="H137" s="120"/>
      <c r="I137" s="120"/>
      <c r="J137" s="120"/>
      <c r="K137" s="120"/>
      <c r="L137" s="120"/>
      <c r="M137" s="120"/>
      <c r="N137" s="120"/>
      <c r="O137" s="120"/>
      <c r="P137" s="120"/>
      <c r="Q137" s="120"/>
      <c r="R137" s="120"/>
      <c r="S137" s="120"/>
      <c r="T137" s="120"/>
      <c r="U137" s="120"/>
      <c r="V137" s="120"/>
      <c r="W137" s="120"/>
      <c r="X137" s="120"/>
      <c r="Y137" s="146"/>
      <c r="AF137" s="180"/>
      <c r="AG137" s="180"/>
      <c r="AH137" s="155"/>
      <c r="AI137" s="204"/>
      <c r="AJ137" s="204"/>
      <c r="AK137" s="204"/>
      <c r="AL137" s="204"/>
      <c r="AM137" s="155"/>
      <c r="AN137" s="204"/>
      <c r="AO137" s="204"/>
      <c r="AP137" s="204"/>
      <c r="AQ137" s="204"/>
      <c r="AR137" s="204"/>
      <c r="AS137" s="204"/>
      <c r="AT137" s="204"/>
      <c r="AU137" s="204"/>
      <c r="AV137" s="155"/>
      <c r="AW137" s="155"/>
      <c r="AX137" s="155"/>
      <c r="AY137" s="155"/>
      <c r="AZ137" s="151"/>
      <c r="BA137" s="151"/>
      <c r="BB137" s="151"/>
      <c r="BC137" s="151"/>
      <c r="BD137" s="151"/>
    </row>
    <row r="138" s="258" customFormat="true" ht="12.75" hidden="false" customHeight="false" outlineLevel="0" collapsed="false">
      <c r="A138" s="120"/>
      <c r="B138" s="120"/>
      <c r="C138" s="120"/>
      <c r="D138" s="142"/>
      <c r="E138" s="142"/>
      <c r="F138" s="120"/>
      <c r="G138" s="120"/>
      <c r="H138" s="120"/>
      <c r="I138" s="120"/>
      <c r="J138" s="120"/>
      <c r="K138" s="120"/>
      <c r="L138" s="120"/>
      <c r="M138" s="120"/>
      <c r="N138" s="120"/>
      <c r="O138" s="120"/>
      <c r="P138" s="120"/>
      <c r="Q138" s="120"/>
      <c r="R138" s="120"/>
      <c r="S138" s="120"/>
      <c r="T138" s="120"/>
      <c r="U138" s="120"/>
      <c r="V138" s="120"/>
      <c r="W138" s="120"/>
      <c r="X138" s="120"/>
      <c r="Y138" s="146"/>
      <c r="AF138" s="180"/>
      <c r="AG138" s="180"/>
      <c r="AH138" s="155"/>
      <c r="AI138" s="204"/>
      <c r="AJ138" s="204"/>
      <c r="AK138" s="204"/>
      <c r="AL138" s="204"/>
      <c r="AM138" s="155"/>
      <c r="AN138" s="204"/>
      <c r="AO138" s="204"/>
      <c r="AP138" s="204"/>
      <c r="AQ138" s="204"/>
      <c r="AR138" s="204"/>
      <c r="AS138" s="204"/>
      <c r="AT138" s="204"/>
      <c r="AU138" s="204"/>
      <c r="AV138" s="155"/>
      <c r="AW138" s="155"/>
      <c r="AX138" s="155"/>
      <c r="AY138" s="155"/>
      <c r="AZ138" s="151"/>
      <c r="BA138" s="151"/>
      <c r="BB138" s="151"/>
      <c r="BC138" s="151"/>
      <c r="BD138" s="151"/>
    </row>
    <row r="139" s="258" customFormat="true" ht="12.75" hidden="false" customHeight="false" outlineLevel="0" collapsed="false">
      <c r="A139" s="120"/>
      <c r="B139" s="120"/>
      <c r="C139" s="120"/>
      <c r="D139" s="142"/>
      <c r="E139" s="142"/>
      <c r="F139" s="120"/>
      <c r="G139" s="120"/>
      <c r="H139" s="120"/>
      <c r="I139" s="120"/>
      <c r="J139" s="120"/>
      <c r="K139" s="120"/>
      <c r="L139" s="120"/>
      <c r="M139" s="120"/>
      <c r="N139" s="120"/>
      <c r="O139" s="120"/>
      <c r="P139" s="120"/>
      <c r="Q139" s="120"/>
      <c r="R139" s="120"/>
      <c r="S139" s="120"/>
      <c r="T139" s="120"/>
      <c r="U139" s="120"/>
      <c r="V139" s="120"/>
      <c r="W139" s="120"/>
      <c r="X139" s="120"/>
      <c r="Y139" s="146"/>
      <c r="AF139" s="180"/>
      <c r="AG139" s="180"/>
      <c r="AH139" s="155"/>
      <c r="AI139" s="204"/>
      <c r="AJ139" s="204"/>
      <c r="AK139" s="204"/>
      <c r="AL139" s="204"/>
      <c r="AM139" s="155"/>
      <c r="AN139" s="204"/>
      <c r="AO139" s="204"/>
      <c r="AP139" s="204"/>
      <c r="AQ139" s="204"/>
      <c r="AR139" s="204"/>
      <c r="AS139" s="204"/>
      <c r="AT139" s="204"/>
      <c r="AU139" s="204"/>
      <c r="AV139" s="155"/>
      <c r="AW139" s="155"/>
      <c r="AX139" s="155"/>
      <c r="AY139" s="155"/>
      <c r="AZ139" s="151"/>
      <c r="BA139" s="151"/>
      <c r="BB139" s="151"/>
      <c r="BC139" s="151"/>
      <c r="BD139" s="151"/>
    </row>
    <row r="140" s="258" customFormat="true" ht="12.75" hidden="false" customHeight="false" outlineLevel="0" collapsed="false">
      <c r="A140" s="120"/>
      <c r="B140" s="120"/>
      <c r="C140" s="120"/>
      <c r="D140" s="142"/>
      <c r="E140" s="142"/>
      <c r="F140" s="120"/>
      <c r="G140" s="120"/>
      <c r="H140" s="120"/>
      <c r="I140" s="120"/>
      <c r="J140" s="120"/>
      <c r="K140" s="120"/>
      <c r="L140" s="120"/>
      <c r="M140" s="120"/>
      <c r="N140" s="120"/>
      <c r="O140" s="120"/>
      <c r="P140" s="120"/>
      <c r="Q140" s="120"/>
      <c r="R140" s="120"/>
      <c r="S140" s="120"/>
      <c r="T140" s="120"/>
      <c r="U140" s="120"/>
      <c r="V140" s="160"/>
      <c r="W140" s="160"/>
      <c r="X140" s="160"/>
      <c r="Y140" s="146"/>
      <c r="AF140" s="180"/>
      <c r="AG140" s="180"/>
      <c r="AH140" s="155"/>
      <c r="AI140" s="204"/>
      <c r="AJ140" s="204"/>
      <c r="AK140" s="204"/>
      <c r="AL140" s="204"/>
      <c r="AM140" s="155"/>
      <c r="AN140" s="204"/>
      <c r="AO140" s="204"/>
      <c r="AP140" s="204"/>
      <c r="AQ140" s="204"/>
      <c r="AR140" s="204"/>
      <c r="AS140" s="204"/>
      <c r="AT140" s="204"/>
      <c r="AU140" s="204"/>
      <c r="AV140" s="155"/>
      <c r="AW140" s="155"/>
      <c r="AX140" s="155"/>
      <c r="AY140" s="155"/>
      <c r="AZ140" s="151"/>
      <c r="BA140" s="151"/>
      <c r="BB140" s="151"/>
      <c r="BC140" s="151"/>
      <c r="BD140" s="151"/>
    </row>
    <row r="141" s="258" customFormat="true" ht="12.75" hidden="false" customHeight="false" outlineLevel="0" collapsed="false">
      <c r="A141" s="120"/>
      <c r="B141" s="120"/>
      <c r="C141" s="120"/>
      <c r="D141" s="142"/>
      <c r="E141" s="142"/>
      <c r="F141" s="120"/>
      <c r="G141" s="120"/>
      <c r="H141" s="120"/>
      <c r="I141" s="120"/>
      <c r="J141" s="120"/>
      <c r="K141" s="120"/>
      <c r="L141" s="120"/>
      <c r="M141" s="120"/>
      <c r="N141" s="120"/>
      <c r="O141" s="120"/>
      <c r="P141" s="120"/>
      <c r="Q141" s="120"/>
      <c r="R141" s="120"/>
      <c r="S141" s="120"/>
      <c r="T141" s="120"/>
      <c r="U141" s="120"/>
      <c r="V141" s="120"/>
      <c r="W141" s="160"/>
      <c r="X141" s="120"/>
      <c r="Y141" s="146"/>
      <c r="AF141" s="180"/>
      <c r="AG141" s="180"/>
      <c r="AH141" s="155"/>
      <c r="AI141" s="204"/>
      <c r="AJ141" s="204"/>
      <c r="AK141" s="204"/>
      <c r="AL141" s="204"/>
      <c r="AM141" s="155"/>
      <c r="AN141" s="204"/>
      <c r="AO141" s="204"/>
      <c r="AP141" s="204"/>
      <c r="AQ141" s="204"/>
      <c r="AR141" s="204"/>
      <c r="AS141" s="204"/>
      <c r="AT141" s="204"/>
      <c r="AU141" s="204"/>
      <c r="AV141" s="155"/>
      <c r="AW141" s="155"/>
      <c r="AX141" s="155"/>
      <c r="AY141" s="155"/>
      <c r="AZ141" s="151"/>
      <c r="BA141" s="151"/>
      <c r="BB141" s="151"/>
      <c r="BC141" s="151"/>
      <c r="BD141" s="151"/>
    </row>
    <row r="142" s="258" customFormat="true" ht="12.75" hidden="false" customHeight="false" outlineLevel="0" collapsed="false">
      <c r="A142" s="120"/>
      <c r="B142" s="120"/>
      <c r="C142" s="120"/>
      <c r="D142" s="142"/>
      <c r="E142" s="142"/>
      <c r="F142" s="120"/>
      <c r="G142" s="120"/>
      <c r="H142" s="120"/>
      <c r="I142" s="120"/>
      <c r="J142" s="120"/>
      <c r="K142" s="120"/>
      <c r="L142" s="120"/>
      <c r="M142" s="120"/>
      <c r="N142" s="120"/>
      <c r="O142" s="120"/>
      <c r="P142" s="120"/>
      <c r="Q142" s="120"/>
      <c r="R142" s="120"/>
      <c r="S142" s="120"/>
      <c r="T142" s="120"/>
      <c r="U142" s="120"/>
      <c r="V142" s="160"/>
      <c r="W142" s="160"/>
      <c r="X142" s="160"/>
      <c r="Y142" s="146"/>
      <c r="AF142" s="180"/>
      <c r="AG142" s="180"/>
      <c r="AH142" s="155"/>
      <c r="AI142" s="204"/>
      <c r="AJ142" s="204"/>
      <c r="AK142" s="204"/>
      <c r="AL142" s="204"/>
      <c r="AM142" s="155"/>
      <c r="AN142" s="204"/>
      <c r="AO142" s="204"/>
      <c r="AP142" s="204"/>
      <c r="AQ142" s="204"/>
      <c r="AR142" s="204"/>
      <c r="AS142" s="204"/>
      <c r="AT142" s="204"/>
      <c r="AU142" s="204"/>
      <c r="AV142" s="155"/>
      <c r="AW142" s="155"/>
      <c r="AX142" s="155"/>
      <c r="AY142" s="155"/>
      <c r="AZ142" s="151"/>
      <c r="BA142" s="151"/>
      <c r="BB142" s="151"/>
      <c r="BC142" s="151"/>
      <c r="BD142" s="151"/>
    </row>
    <row r="143" s="258" customFormat="true" ht="12.75" hidden="false" customHeight="false" outlineLevel="0" collapsed="false">
      <c r="A143" s="120"/>
      <c r="B143" s="120"/>
      <c r="C143" s="120"/>
      <c r="D143" s="142"/>
      <c r="E143" s="142"/>
      <c r="F143" s="120"/>
      <c r="G143" s="120"/>
      <c r="H143" s="120"/>
      <c r="I143" s="120"/>
      <c r="J143" s="120"/>
      <c r="K143" s="120"/>
      <c r="L143" s="120"/>
      <c r="M143" s="120"/>
      <c r="N143" s="120"/>
      <c r="O143" s="120"/>
      <c r="P143" s="120"/>
      <c r="Q143" s="120"/>
      <c r="R143" s="120"/>
      <c r="S143" s="120"/>
      <c r="T143" s="120"/>
      <c r="U143" s="120"/>
      <c r="V143" s="120"/>
      <c r="W143" s="120"/>
      <c r="X143" s="120"/>
      <c r="Y143" s="146"/>
      <c r="AF143" s="180"/>
      <c r="AG143" s="180"/>
      <c r="AH143" s="155"/>
      <c r="AI143" s="204"/>
      <c r="AJ143" s="204"/>
      <c r="AK143" s="204"/>
      <c r="AL143" s="204"/>
      <c r="AM143" s="155"/>
      <c r="AN143" s="204"/>
      <c r="AO143" s="204"/>
      <c r="AP143" s="204"/>
      <c r="AQ143" s="204"/>
      <c r="AR143" s="204"/>
      <c r="AS143" s="204"/>
      <c r="AT143" s="204"/>
      <c r="AU143" s="204"/>
      <c r="AV143" s="155"/>
      <c r="AW143" s="155"/>
      <c r="AX143" s="155"/>
      <c r="AY143" s="155"/>
      <c r="AZ143" s="151"/>
      <c r="BA143" s="151"/>
      <c r="BB143" s="151"/>
      <c r="BC143" s="151"/>
      <c r="BD143" s="151"/>
    </row>
    <row r="144" s="258" customFormat="true" ht="12.75" hidden="false" customHeight="false" outlineLevel="0" collapsed="false">
      <c r="A144" s="120"/>
      <c r="B144" s="120"/>
      <c r="C144" s="120"/>
      <c r="D144" s="142"/>
      <c r="E144" s="142"/>
      <c r="F144" s="120"/>
      <c r="G144" s="120"/>
      <c r="H144" s="120"/>
      <c r="I144" s="120"/>
      <c r="J144" s="120"/>
      <c r="K144" s="120"/>
      <c r="L144" s="120"/>
      <c r="M144" s="120"/>
      <c r="N144" s="120"/>
      <c r="O144" s="120"/>
      <c r="P144" s="120"/>
      <c r="Q144" s="120"/>
      <c r="R144" s="120"/>
      <c r="S144" s="120"/>
      <c r="T144" s="120"/>
      <c r="U144" s="120"/>
      <c r="V144" s="120"/>
      <c r="W144" s="120"/>
      <c r="X144" s="120"/>
      <c r="Y144" s="146"/>
      <c r="AF144" s="180"/>
      <c r="AG144" s="180"/>
      <c r="AH144" s="155"/>
      <c r="AI144" s="204"/>
      <c r="AJ144" s="204"/>
      <c r="AK144" s="204"/>
      <c r="AL144" s="204"/>
      <c r="AM144" s="155"/>
      <c r="AN144" s="204"/>
      <c r="AO144" s="204"/>
      <c r="AP144" s="204"/>
      <c r="AQ144" s="204"/>
      <c r="AR144" s="204"/>
      <c r="AS144" s="204"/>
      <c r="AT144" s="204"/>
      <c r="AU144" s="204"/>
      <c r="AV144" s="155"/>
      <c r="AW144" s="155"/>
      <c r="AX144" s="155"/>
      <c r="AY144" s="155"/>
      <c r="AZ144" s="151"/>
      <c r="BA144" s="151"/>
      <c r="BB144" s="151"/>
      <c r="BC144" s="151"/>
      <c r="BD144" s="151"/>
    </row>
    <row r="145" s="258" customFormat="true" ht="12.75" hidden="false" customHeight="false" outlineLevel="0" collapsed="false">
      <c r="A145" s="120"/>
      <c r="B145" s="120"/>
      <c r="C145" s="120"/>
      <c r="D145" s="142"/>
      <c r="E145" s="142"/>
      <c r="F145" s="120"/>
      <c r="G145" s="120"/>
      <c r="H145" s="120"/>
      <c r="I145" s="120"/>
      <c r="J145" s="120"/>
      <c r="K145" s="120"/>
      <c r="L145" s="120"/>
      <c r="M145" s="120"/>
      <c r="N145" s="120"/>
      <c r="O145" s="120"/>
      <c r="P145" s="120"/>
      <c r="Q145" s="120"/>
      <c r="R145" s="120"/>
      <c r="S145" s="120"/>
      <c r="T145" s="120"/>
      <c r="U145" s="120"/>
      <c r="V145" s="120"/>
      <c r="W145" s="120"/>
      <c r="X145" s="120"/>
      <c r="Y145" s="146"/>
      <c r="AF145" s="180"/>
      <c r="AG145" s="180"/>
      <c r="AH145" s="155"/>
      <c r="AI145" s="204"/>
      <c r="AJ145" s="204"/>
      <c r="AK145" s="204"/>
      <c r="AL145" s="204"/>
      <c r="AM145" s="155"/>
      <c r="AN145" s="204"/>
      <c r="AO145" s="204"/>
      <c r="AP145" s="204"/>
      <c r="AQ145" s="204"/>
      <c r="AR145" s="204"/>
      <c r="AS145" s="204"/>
      <c r="AT145" s="204"/>
      <c r="AU145" s="204"/>
      <c r="AV145" s="155"/>
      <c r="AW145" s="155"/>
      <c r="AX145" s="155"/>
      <c r="AY145" s="155"/>
      <c r="AZ145" s="151"/>
      <c r="BA145" s="151"/>
      <c r="BB145" s="151"/>
      <c r="BC145" s="151"/>
      <c r="BD145" s="151"/>
    </row>
    <row r="146" s="258" customFormat="true" ht="12.75" hidden="false" customHeight="false" outlineLevel="0" collapsed="false">
      <c r="A146" s="120"/>
      <c r="B146" s="120"/>
      <c r="C146" s="120"/>
      <c r="D146" s="142"/>
      <c r="E146" s="142"/>
      <c r="F146" s="120"/>
      <c r="G146" s="120"/>
      <c r="H146" s="120"/>
      <c r="I146" s="120"/>
      <c r="J146" s="120"/>
      <c r="K146" s="120"/>
      <c r="L146" s="120"/>
      <c r="M146" s="120"/>
      <c r="N146" s="120"/>
      <c r="O146" s="120"/>
      <c r="P146" s="120"/>
      <c r="Q146" s="120"/>
      <c r="R146" s="120"/>
      <c r="S146" s="120"/>
      <c r="T146" s="120"/>
      <c r="U146" s="120"/>
      <c r="V146" s="120"/>
      <c r="W146" s="120"/>
      <c r="X146" s="120"/>
      <c r="Y146" s="146"/>
      <c r="AF146" s="180"/>
      <c r="AG146" s="180"/>
      <c r="AH146" s="155"/>
      <c r="AI146" s="204"/>
      <c r="AJ146" s="204"/>
      <c r="AK146" s="204"/>
      <c r="AL146" s="204"/>
      <c r="AM146" s="155"/>
      <c r="AN146" s="204"/>
      <c r="AO146" s="204"/>
      <c r="AP146" s="204"/>
      <c r="AQ146" s="204"/>
      <c r="AR146" s="204"/>
      <c r="AS146" s="204"/>
      <c r="AT146" s="204"/>
      <c r="AU146" s="204"/>
      <c r="AV146" s="155"/>
      <c r="AW146" s="155"/>
      <c r="AX146" s="155"/>
      <c r="AY146" s="155"/>
      <c r="AZ146" s="151"/>
      <c r="BA146" s="151"/>
      <c r="BB146" s="151"/>
      <c r="BC146" s="151"/>
      <c r="BD146" s="151"/>
    </row>
    <row r="147" s="258" customFormat="true" ht="12.75" hidden="false" customHeight="false" outlineLevel="0" collapsed="false">
      <c r="A147" s="120"/>
      <c r="B147" s="120"/>
      <c r="C147" s="120"/>
      <c r="D147" s="142"/>
      <c r="E147" s="142"/>
      <c r="F147" s="120"/>
      <c r="G147" s="120"/>
      <c r="H147" s="120"/>
      <c r="I147" s="120"/>
      <c r="J147" s="120"/>
      <c r="K147" s="120"/>
      <c r="L147" s="120"/>
      <c r="M147" s="120"/>
      <c r="N147" s="120"/>
      <c r="O147" s="120"/>
      <c r="P147" s="120"/>
      <c r="Q147" s="120"/>
      <c r="R147" s="120"/>
      <c r="S147" s="120"/>
      <c r="T147" s="120"/>
      <c r="U147" s="120"/>
      <c r="V147" s="120"/>
      <c r="W147" s="120"/>
      <c r="X147" s="120"/>
      <c r="Y147" s="146"/>
      <c r="AF147" s="180"/>
      <c r="AG147" s="180"/>
      <c r="AH147" s="155"/>
      <c r="AI147" s="204"/>
      <c r="AJ147" s="204"/>
      <c r="AK147" s="204"/>
      <c r="AL147" s="204"/>
      <c r="AM147" s="155"/>
      <c r="AN147" s="204"/>
      <c r="AO147" s="204"/>
      <c r="AP147" s="204"/>
      <c r="AQ147" s="204"/>
      <c r="AR147" s="204"/>
      <c r="AS147" s="204"/>
      <c r="AT147" s="204"/>
      <c r="AU147" s="204"/>
      <c r="AV147" s="155"/>
      <c r="AW147" s="155"/>
      <c r="AX147" s="155"/>
      <c r="AY147" s="155"/>
      <c r="AZ147" s="151"/>
      <c r="BA147" s="151"/>
      <c r="BB147" s="151"/>
      <c r="BC147" s="151"/>
      <c r="BD147" s="151"/>
    </row>
    <row r="148" s="258" customFormat="true" ht="12.75" hidden="false" customHeight="false" outlineLevel="0" collapsed="false">
      <c r="A148" s="120"/>
      <c r="B148" s="120"/>
      <c r="C148" s="120"/>
      <c r="D148" s="142"/>
      <c r="E148" s="142"/>
      <c r="F148" s="120"/>
      <c r="G148" s="120"/>
      <c r="H148" s="120"/>
      <c r="I148" s="120"/>
      <c r="J148" s="120"/>
      <c r="K148" s="120"/>
      <c r="L148" s="120"/>
      <c r="M148" s="120"/>
      <c r="N148" s="120"/>
      <c r="O148" s="120"/>
      <c r="P148" s="120"/>
      <c r="Q148" s="120"/>
      <c r="R148" s="120"/>
      <c r="S148" s="120"/>
      <c r="T148" s="120"/>
      <c r="U148" s="120"/>
      <c r="V148" s="120"/>
      <c r="W148" s="120"/>
      <c r="X148" s="120"/>
      <c r="Y148" s="146"/>
      <c r="AF148" s="180"/>
      <c r="AG148" s="180"/>
      <c r="AH148" s="155"/>
      <c r="AI148" s="204"/>
      <c r="AJ148" s="204"/>
      <c r="AK148" s="204"/>
      <c r="AL148" s="204"/>
      <c r="AM148" s="155"/>
      <c r="AN148" s="204"/>
      <c r="AO148" s="204"/>
      <c r="AP148" s="204"/>
      <c r="AQ148" s="204"/>
      <c r="AR148" s="204"/>
      <c r="AS148" s="204"/>
      <c r="AT148" s="204"/>
      <c r="AU148" s="204"/>
      <c r="AV148" s="155"/>
      <c r="AW148" s="155"/>
      <c r="AX148" s="155"/>
      <c r="AY148" s="155"/>
      <c r="AZ148" s="151"/>
      <c r="BA148" s="151"/>
      <c r="BB148" s="151"/>
      <c r="BC148" s="151"/>
      <c r="BD148" s="151"/>
    </row>
    <row r="149" s="258" customFormat="true" ht="12.75" hidden="false" customHeight="false" outlineLevel="0" collapsed="false">
      <c r="A149" s="120"/>
      <c r="B149" s="120"/>
      <c r="C149" s="120"/>
      <c r="D149" s="142"/>
      <c r="E149" s="142"/>
      <c r="F149" s="120"/>
      <c r="G149" s="120"/>
      <c r="H149" s="120"/>
      <c r="I149" s="120"/>
      <c r="J149" s="120"/>
      <c r="K149" s="120"/>
      <c r="L149" s="120"/>
      <c r="M149" s="120"/>
      <c r="N149" s="120"/>
      <c r="O149" s="120"/>
      <c r="P149" s="120"/>
      <c r="Q149" s="120"/>
      <c r="R149" s="120"/>
      <c r="S149" s="120"/>
      <c r="T149" s="120"/>
      <c r="U149" s="120"/>
      <c r="V149" s="120"/>
      <c r="W149" s="120"/>
      <c r="X149" s="120"/>
      <c r="Y149" s="146"/>
      <c r="AF149" s="180"/>
      <c r="AG149" s="180"/>
      <c r="AH149" s="155"/>
      <c r="AI149" s="204"/>
      <c r="AJ149" s="204"/>
      <c r="AK149" s="204"/>
      <c r="AL149" s="204"/>
      <c r="AM149" s="155"/>
      <c r="AN149" s="204"/>
      <c r="AO149" s="204"/>
      <c r="AP149" s="204"/>
      <c r="AQ149" s="204"/>
      <c r="AR149" s="204"/>
      <c r="AS149" s="204"/>
      <c r="AT149" s="204"/>
      <c r="AU149" s="204"/>
      <c r="AV149" s="155"/>
      <c r="AW149" s="155"/>
      <c r="AX149" s="155"/>
      <c r="AY149" s="155"/>
      <c r="AZ149" s="151"/>
      <c r="BA149" s="151"/>
      <c r="BB149" s="151"/>
      <c r="BC149" s="151"/>
      <c r="BD149" s="151"/>
    </row>
    <row r="150" s="258" customFormat="true" ht="12.75" hidden="false" customHeight="false" outlineLevel="0" collapsed="false">
      <c r="A150" s="120"/>
      <c r="B150" s="120"/>
      <c r="C150" s="120"/>
      <c r="D150" s="142"/>
      <c r="E150" s="142"/>
      <c r="F150" s="120"/>
      <c r="G150" s="120"/>
      <c r="H150" s="120"/>
      <c r="I150" s="120"/>
      <c r="J150" s="120"/>
      <c r="K150" s="120"/>
      <c r="L150" s="120"/>
      <c r="M150" s="120"/>
      <c r="N150" s="120"/>
      <c r="O150" s="120"/>
      <c r="P150" s="120"/>
      <c r="Q150" s="120"/>
      <c r="R150" s="120"/>
      <c r="S150" s="120"/>
      <c r="T150" s="120"/>
      <c r="U150" s="120"/>
      <c r="V150" s="120"/>
      <c r="W150" s="120"/>
      <c r="X150" s="120"/>
      <c r="Y150" s="146"/>
      <c r="AF150" s="180"/>
      <c r="AG150" s="180"/>
      <c r="AH150" s="155"/>
      <c r="AI150" s="204"/>
      <c r="AJ150" s="204"/>
      <c r="AK150" s="204"/>
      <c r="AL150" s="204"/>
      <c r="AM150" s="155"/>
      <c r="AN150" s="204"/>
      <c r="AO150" s="204"/>
      <c r="AP150" s="204"/>
      <c r="AQ150" s="204"/>
      <c r="AR150" s="204"/>
      <c r="AS150" s="204"/>
      <c r="AT150" s="204"/>
      <c r="AU150" s="204"/>
      <c r="AV150" s="155"/>
      <c r="AW150" s="155"/>
      <c r="AX150" s="155"/>
      <c r="AY150" s="155"/>
      <c r="AZ150" s="151"/>
      <c r="BA150" s="151"/>
      <c r="BB150" s="151"/>
      <c r="BC150" s="151"/>
      <c r="BD150" s="151"/>
    </row>
    <row r="151" s="258" customFormat="true" ht="12.75" hidden="false" customHeight="false" outlineLevel="0" collapsed="false">
      <c r="A151" s="120"/>
      <c r="B151" s="120"/>
      <c r="C151" s="120"/>
      <c r="D151" s="142"/>
      <c r="E151" s="142"/>
      <c r="F151" s="120"/>
      <c r="G151" s="120"/>
      <c r="H151" s="120"/>
      <c r="I151" s="120"/>
      <c r="J151" s="120"/>
      <c r="K151" s="120"/>
      <c r="L151" s="120"/>
      <c r="M151" s="120"/>
      <c r="N151" s="120"/>
      <c r="O151" s="120"/>
      <c r="P151" s="120"/>
      <c r="Q151" s="120"/>
      <c r="R151" s="120"/>
      <c r="S151" s="120"/>
      <c r="T151" s="120"/>
      <c r="U151" s="120"/>
      <c r="V151" s="120"/>
      <c r="W151" s="120"/>
      <c r="X151" s="120"/>
      <c r="Y151" s="146"/>
      <c r="AF151" s="180"/>
      <c r="AG151" s="180"/>
      <c r="AH151" s="155"/>
      <c r="AI151" s="204"/>
      <c r="AJ151" s="204"/>
      <c r="AK151" s="204"/>
      <c r="AL151" s="204"/>
      <c r="AM151" s="155"/>
      <c r="AN151" s="204"/>
      <c r="AO151" s="204"/>
      <c r="AP151" s="204"/>
      <c r="AQ151" s="204"/>
      <c r="AR151" s="204"/>
      <c r="AS151" s="204"/>
      <c r="AT151" s="204"/>
      <c r="AU151" s="204"/>
      <c r="AV151" s="155"/>
      <c r="AW151" s="155"/>
      <c r="AX151" s="155"/>
      <c r="AY151" s="155"/>
      <c r="AZ151" s="151"/>
      <c r="BA151" s="151"/>
      <c r="BB151" s="151"/>
      <c r="BC151" s="151"/>
      <c r="BD151" s="151"/>
    </row>
    <row r="152" s="258" customFormat="true" ht="12.75" hidden="false" customHeight="false" outlineLevel="0" collapsed="false">
      <c r="A152" s="120"/>
      <c r="B152" s="120"/>
      <c r="C152" s="120"/>
      <c r="D152" s="142"/>
      <c r="E152" s="142"/>
      <c r="F152" s="120"/>
      <c r="G152" s="120"/>
      <c r="H152" s="120"/>
      <c r="I152" s="120"/>
      <c r="J152" s="120"/>
      <c r="K152" s="120"/>
      <c r="L152" s="120"/>
      <c r="M152" s="120"/>
      <c r="N152" s="120"/>
      <c r="O152" s="120"/>
      <c r="P152" s="120"/>
      <c r="Q152" s="120"/>
      <c r="R152" s="120"/>
      <c r="S152" s="120"/>
      <c r="T152" s="120"/>
      <c r="U152" s="120"/>
      <c r="V152" s="160"/>
      <c r="W152" s="120"/>
      <c r="X152" s="120"/>
      <c r="Y152" s="146"/>
      <c r="AF152" s="180"/>
      <c r="AG152" s="180"/>
      <c r="AH152" s="155"/>
      <c r="AI152" s="204"/>
      <c r="AJ152" s="204"/>
      <c r="AK152" s="204"/>
      <c r="AL152" s="204"/>
      <c r="AM152" s="155"/>
      <c r="AN152" s="204"/>
      <c r="AO152" s="204"/>
      <c r="AP152" s="204"/>
      <c r="AQ152" s="204"/>
      <c r="AR152" s="204"/>
      <c r="AS152" s="204"/>
      <c r="AT152" s="204"/>
      <c r="AU152" s="204"/>
      <c r="AV152" s="155"/>
      <c r="AW152" s="155"/>
      <c r="AX152" s="155"/>
      <c r="AY152" s="155"/>
      <c r="AZ152" s="151"/>
      <c r="BA152" s="151"/>
      <c r="BB152" s="151"/>
      <c r="BC152" s="151"/>
      <c r="BD152" s="151"/>
    </row>
    <row r="153" s="258" customFormat="true" ht="12.75" hidden="false" customHeight="false" outlineLevel="0" collapsed="false">
      <c r="A153" s="120"/>
      <c r="B153" s="120"/>
      <c r="C153" s="120"/>
      <c r="D153" s="142"/>
      <c r="E153" s="142"/>
      <c r="F153" s="120"/>
      <c r="G153" s="120"/>
      <c r="H153" s="120"/>
      <c r="I153" s="120"/>
      <c r="J153" s="120"/>
      <c r="K153" s="120"/>
      <c r="L153" s="120"/>
      <c r="M153" s="120"/>
      <c r="N153" s="120"/>
      <c r="O153" s="120"/>
      <c r="P153" s="120"/>
      <c r="Q153" s="120"/>
      <c r="R153" s="120"/>
      <c r="S153" s="120"/>
      <c r="T153" s="120"/>
      <c r="U153" s="120"/>
      <c r="V153" s="120"/>
      <c r="W153" s="120"/>
      <c r="X153" s="120"/>
      <c r="Y153" s="146"/>
      <c r="AF153" s="180"/>
      <c r="AG153" s="180"/>
      <c r="AH153" s="155"/>
      <c r="AI153" s="204"/>
      <c r="AJ153" s="204"/>
      <c r="AK153" s="204"/>
      <c r="AL153" s="204"/>
      <c r="AM153" s="155"/>
      <c r="AN153" s="204"/>
      <c r="AO153" s="204"/>
      <c r="AP153" s="204"/>
      <c r="AQ153" s="204"/>
      <c r="AR153" s="204"/>
      <c r="AS153" s="204"/>
      <c r="AT153" s="204"/>
      <c r="AU153" s="204"/>
      <c r="AV153" s="155"/>
      <c r="AW153" s="155"/>
      <c r="AX153" s="155"/>
      <c r="AY153" s="155"/>
      <c r="AZ153" s="151"/>
      <c r="BA153" s="151"/>
      <c r="BB153" s="151"/>
      <c r="BC153" s="151"/>
      <c r="BD153" s="151"/>
    </row>
    <row r="154" s="258" customFormat="true" ht="12.75" hidden="false" customHeight="false" outlineLevel="0" collapsed="false">
      <c r="A154" s="120"/>
      <c r="B154" s="120"/>
      <c r="C154" s="120"/>
      <c r="D154" s="142"/>
      <c r="E154" s="142"/>
      <c r="F154" s="120"/>
      <c r="G154" s="120"/>
      <c r="H154" s="120"/>
      <c r="I154" s="120"/>
      <c r="J154" s="120"/>
      <c r="K154" s="120"/>
      <c r="L154" s="120"/>
      <c r="M154" s="120"/>
      <c r="N154" s="120"/>
      <c r="O154" s="120"/>
      <c r="P154" s="120"/>
      <c r="Q154" s="120"/>
      <c r="R154" s="120"/>
      <c r="S154" s="120"/>
      <c r="T154" s="120"/>
      <c r="U154" s="120"/>
      <c r="V154" s="120"/>
      <c r="W154" s="120"/>
      <c r="X154" s="120"/>
      <c r="Y154" s="146"/>
      <c r="AF154" s="180"/>
      <c r="AG154" s="180"/>
      <c r="AH154" s="155"/>
      <c r="AI154" s="204"/>
      <c r="AJ154" s="204"/>
      <c r="AK154" s="204"/>
      <c r="AL154" s="204"/>
      <c r="AM154" s="155"/>
      <c r="AN154" s="204"/>
      <c r="AO154" s="204"/>
      <c r="AP154" s="204"/>
      <c r="AQ154" s="204"/>
      <c r="AR154" s="204"/>
      <c r="AS154" s="204"/>
      <c r="AT154" s="204"/>
      <c r="AU154" s="204"/>
      <c r="AV154" s="155"/>
      <c r="AW154" s="155"/>
      <c r="AX154" s="155"/>
      <c r="AY154" s="155"/>
      <c r="AZ154" s="151"/>
      <c r="BA154" s="151"/>
      <c r="BB154" s="151"/>
      <c r="BC154" s="151"/>
      <c r="BD154" s="151"/>
    </row>
    <row r="155" s="258" customFormat="true" ht="12.75" hidden="false" customHeight="false" outlineLevel="0" collapsed="false">
      <c r="A155" s="120"/>
      <c r="B155" s="120"/>
      <c r="C155" s="120"/>
      <c r="D155" s="142"/>
      <c r="E155" s="142"/>
      <c r="F155" s="120"/>
      <c r="G155" s="120"/>
      <c r="H155" s="120"/>
      <c r="I155" s="120"/>
      <c r="J155" s="120"/>
      <c r="K155" s="120"/>
      <c r="L155" s="120"/>
      <c r="M155" s="120"/>
      <c r="N155" s="120"/>
      <c r="O155" s="120"/>
      <c r="P155" s="120"/>
      <c r="Q155" s="120"/>
      <c r="R155" s="120"/>
      <c r="S155" s="120"/>
      <c r="T155" s="120"/>
      <c r="U155" s="120"/>
      <c r="V155" s="120"/>
      <c r="W155" s="120"/>
      <c r="X155" s="120"/>
      <c r="Y155" s="146"/>
      <c r="AF155" s="180"/>
      <c r="AG155" s="180"/>
      <c r="AH155" s="155"/>
      <c r="AI155" s="204"/>
      <c r="AJ155" s="204"/>
      <c r="AK155" s="204"/>
      <c r="AL155" s="204"/>
      <c r="AM155" s="155"/>
      <c r="AN155" s="204"/>
      <c r="AO155" s="204"/>
      <c r="AP155" s="204"/>
      <c r="AQ155" s="204"/>
      <c r="AR155" s="204"/>
      <c r="AS155" s="204"/>
      <c r="AT155" s="204"/>
      <c r="AU155" s="204"/>
      <c r="AV155" s="155"/>
      <c r="AW155" s="155"/>
      <c r="AX155" s="155"/>
      <c r="AY155" s="155"/>
      <c r="AZ155" s="151"/>
      <c r="BA155" s="151"/>
      <c r="BB155" s="151"/>
      <c r="BC155" s="151"/>
      <c r="BD155" s="151"/>
    </row>
    <row r="156" s="258" customFormat="true" ht="12.75" hidden="false" customHeight="false" outlineLevel="0" collapsed="false">
      <c r="A156" s="120"/>
      <c r="B156" s="120"/>
      <c r="C156" s="120"/>
      <c r="D156" s="142"/>
      <c r="E156" s="142"/>
      <c r="F156" s="120"/>
      <c r="G156" s="120"/>
      <c r="H156" s="120"/>
      <c r="I156" s="120"/>
      <c r="J156" s="120"/>
      <c r="K156" s="120"/>
      <c r="L156" s="120"/>
      <c r="M156" s="120"/>
      <c r="N156" s="120"/>
      <c r="O156" s="120"/>
      <c r="P156" s="120"/>
      <c r="Q156" s="120"/>
      <c r="R156" s="120"/>
      <c r="S156" s="120"/>
      <c r="T156" s="120"/>
      <c r="U156" s="120"/>
      <c r="V156" s="120"/>
      <c r="W156" s="120"/>
      <c r="X156" s="120"/>
      <c r="Y156" s="146"/>
      <c r="AF156" s="180"/>
      <c r="AG156" s="180"/>
      <c r="AH156" s="155"/>
      <c r="AI156" s="204"/>
      <c r="AJ156" s="204"/>
      <c r="AK156" s="204"/>
      <c r="AL156" s="204"/>
      <c r="AM156" s="155"/>
      <c r="AN156" s="204"/>
      <c r="AO156" s="204"/>
      <c r="AP156" s="204"/>
      <c r="AQ156" s="204"/>
      <c r="AR156" s="204"/>
      <c r="AS156" s="204"/>
      <c r="AT156" s="204"/>
      <c r="AU156" s="204"/>
      <c r="AV156" s="155"/>
      <c r="AW156" s="155"/>
      <c r="AX156" s="155"/>
      <c r="AY156" s="155"/>
      <c r="AZ156" s="151"/>
      <c r="BA156" s="151"/>
      <c r="BB156" s="151"/>
      <c r="BC156" s="151"/>
      <c r="BD156" s="151"/>
    </row>
    <row r="157" s="258" customFormat="true" ht="12.75" hidden="false" customHeight="false" outlineLevel="0" collapsed="false">
      <c r="A157" s="120"/>
      <c r="B157" s="120"/>
      <c r="C157" s="120"/>
      <c r="D157" s="142"/>
      <c r="E157" s="142"/>
      <c r="F157" s="120"/>
      <c r="G157" s="120"/>
      <c r="H157" s="120"/>
      <c r="I157" s="120"/>
      <c r="J157" s="120"/>
      <c r="K157" s="120"/>
      <c r="L157" s="120"/>
      <c r="M157" s="120"/>
      <c r="N157" s="120"/>
      <c r="O157" s="120"/>
      <c r="P157" s="120"/>
      <c r="Q157" s="120"/>
      <c r="R157" s="120"/>
      <c r="S157" s="120"/>
      <c r="T157" s="120"/>
      <c r="U157" s="120"/>
      <c r="V157" s="120"/>
      <c r="W157" s="120"/>
      <c r="X157" s="120"/>
      <c r="Y157" s="146"/>
      <c r="AF157" s="180"/>
      <c r="AG157" s="180"/>
      <c r="AH157" s="155"/>
      <c r="AI157" s="204"/>
      <c r="AJ157" s="204"/>
      <c r="AK157" s="204"/>
      <c r="AL157" s="204"/>
      <c r="AM157" s="155"/>
      <c r="AN157" s="204"/>
      <c r="AO157" s="204"/>
      <c r="AP157" s="204"/>
      <c r="AQ157" s="204"/>
      <c r="AR157" s="204"/>
      <c r="AS157" s="204"/>
      <c r="AT157" s="204"/>
      <c r="AU157" s="204"/>
      <c r="AV157" s="155"/>
      <c r="AW157" s="155"/>
      <c r="AX157" s="155"/>
      <c r="AY157" s="155"/>
      <c r="AZ157" s="151"/>
      <c r="BA157" s="151"/>
      <c r="BB157" s="151"/>
      <c r="BC157" s="151"/>
      <c r="BD157" s="151"/>
    </row>
    <row r="158" s="258" customFormat="true" ht="12.75" hidden="false" customHeight="false" outlineLevel="0" collapsed="false">
      <c r="A158" s="120"/>
      <c r="B158" s="120"/>
      <c r="C158" s="120"/>
      <c r="D158" s="142"/>
      <c r="E158" s="142"/>
      <c r="F158" s="120"/>
      <c r="G158" s="120"/>
      <c r="H158" s="120"/>
      <c r="I158" s="120"/>
      <c r="J158" s="120"/>
      <c r="K158" s="120"/>
      <c r="L158" s="120"/>
      <c r="M158" s="120"/>
      <c r="N158" s="120"/>
      <c r="O158" s="120"/>
      <c r="P158" s="120"/>
      <c r="Q158" s="120"/>
      <c r="R158" s="120"/>
      <c r="S158" s="120"/>
      <c r="T158" s="120"/>
      <c r="U158" s="120"/>
      <c r="V158" s="160"/>
      <c r="W158" s="160"/>
      <c r="X158" s="160"/>
      <c r="Y158" s="146"/>
      <c r="AF158" s="180"/>
      <c r="AG158" s="180"/>
      <c r="AH158" s="155"/>
      <c r="AI158" s="204"/>
      <c r="AJ158" s="204"/>
      <c r="AK158" s="204"/>
      <c r="AL158" s="204"/>
      <c r="AM158" s="155"/>
      <c r="AN158" s="204"/>
      <c r="AO158" s="204"/>
      <c r="AP158" s="204"/>
      <c r="AQ158" s="204"/>
      <c r="AR158" s="204"/>
      <c r="AS158" s="204"/>
      <c r="AT158" s="204"/>
      <c r="AU158" s="204"/>
      <c r="AV158" s="155"/>
      <c r="AW158" s="155"/>
      <c r="AX158" s="155"/>
      <c r="AY158" s="155"/>
      <c r="AZ158" s="151"/>
      <c r="BA158" s="151"/>
      <c r="BB158" s="151"/>
      <c r="BC158" s="151"/>
      <c r="BD158" s="151"/>
    </row>
    <row r="159" s="258" customFormat="true" ht="12.75" hidden="false" customHeight="false" outlineLevel="0" collapsed="false">
      <c r="A159" s="120"/>
      <c r="B159" s="120"/>
      <c r="C159" s="120"/>
      <c r="D159" s="142"/>
      <c r="E159" s="142"/>
      <c r="F159" s="120"/>
      <c r="G159" s="120"/>
      <c r="H159" s="120"/>
      <c r="I159" s="120"/>
      <c r="J159" s="120"/>
      <c r="K159" s="120"/>
      <c r="L159" s="120"/>
      <c r="M159" s="120"/>
      <c r="N159" s="120"/>
      <c r="O159" s="120"/>
      <c r="P159" s="120"/>
      <c r="Q159" s="120"/>
      <c r="R159" s="120"/>
      <c r="S159" s="120"/>
      <c r="T159" s="120"/>
      <c r="U159" s="120"/>
      <c r="V159" s="120"/>
      <c r="W159" s="120"/>
      <c r="X159" s="120"/>
      <c r="Y159" s="146"/>
      <c r="AF159" s="180"/>
      <c r="AG159" s="180"/>
      <c r="AH159" s="155"/>
      <c r="AI159" s="204"/>
      <c r="AJ159" s="204"/>
      <c r="AK159" s="204"/>
      <c r="AL159" s="204"/>
      <c r="AM159" s="155"/>
      <c r="AN159" s="204"/>
      <c r="AO159" s="204"/>
      <c r="AP159" s="204"/>
      <c r="AQ159" s="204"/>
      <c r="AR159" s="204"/>
      <c r="AS159" s="204"/>
      <c r="AT159" s="204"/>
      <c r="AU159" s="204"/>
      <c r="AV159" s="155"/>
      <c r="AW159" s="155"/>
      <c r="AX159" s="155"/>
      <c r="AY159" s="155"/>
      <c r="AZ159" s="151"/>
      <c r="BA159" s="151"/>
      <c r="BB159" s="151"/>
      <c r="BC159" s="151"/>
      <c r="BD159" s="151"/>
    </row>
    <row r="160" s="258" customFormat="true" ht="12.75" hidden="false" customHeight="false" outlineLevel="0" collapsed="false">
      <c r="A160" s="120"/>
      <c r="B160" s="120"/>
      <c r="C160" s="120"/>
      <c r="D160" s="142"/>
      <c r="E160" s="142"/>
      <c r="F160" s="120"/>
      <c r="G160" s="120"/>
      <c r="H160" s="120"/>
      <c r="I160" s="120"/>
      <c r="J160" s="120"/>
      <c r="K160" s="120"/>
      <c r="L160" s="120"/>
      <c r="M160" s="120"/>
      <c r="N160" s="120"/>
      <c r="O160" s="120"/>
      <c r="P160" s="120"/>
      <c r="Q160" s="120"/>
      <c r="R160" s="120"/>
      <c r="S160" s="120"/>
      <c r="T160" s="120"/>
      <c r="U160" s="120"/>
      <c r="V160" s="120"/>
      <c r="W160" s="120"/>
      <c r="X160" s="120"/>
      <c r="Y160" s="146"/>
      <c r="AF160" s="180"/>
      <c r="AG160" s="180"/>
      <c r="AH160" s="155"/>
      <c r="AI160" s="204"/>
      <c r="AJ160" s="204"/>
      <c r="AK160" s="204"/>
      <c r="AL160" s="204"/>
      <c r="AM160" s="155"/>
      <c r="AN160" s="204"/>
      <c r="AO160" s="204"/>
      <c r="AP160" s="204"/>
      <c r="AQ160" s="204"/>
      <c r="AR160" s="204"/>
      <c r="AS160" s="204"/>
      <c r="AT160" s="204"/>
      <c r="AU160" s="204"/>
      <c r="AV160" s="155"/>
      <c r="AW160" s="155"/>
      <c r="AX160" s="155"/>
      <c r="AY160" s="155"/>
      <c r="AZ160" s="151"/>
      <c r="BA160" s="151"/>
      <c r="BB160" s="151"/>
      <c r="BC160" s="151"/>
      <c r="BD160" s="151"/>
    </row>
    <row r="161" s="258" customFormat="true" ht="12.75" hidden="false" customHeight="false" outlineLevel="0" collapsed="false">
      <c r="A161" s="120"/>
      <c r="B161" s="120"/>
      <c r="C161" s="120"/>
      <c r="D161" s="142"/>
      <c r="E161" s="142"/>
      <c r="F161" s="120"/>
      <c r="G161" s="120"/>
      <c r="H161" s="120"/>
      <c r="I161" s="120"/>
      <c r="J161" s="120"/>
      <c r="K161" s="120"/>
      <c r="L161" s="120"/>
      <c r="M161" s="120"/>
      <c r="N161" s="120"/>
      <c r="O161" s="120"/>
      <c r="P161" s="120"/>
      <c r="Q161" s="120"/>
      <c r="R161" s="120"/>
      <c r="S161" s="120"/>
      <c r="T161" s="120"/>
      <c r="U161" s="120"/>
      <c r="V161" s="120"/>
      <c r="W161" s="120"/>
      <c r="X161" s="120"/>
      <c r="Y161" s="146"/>
      <c r="AF161" s="180"/>
      <c r="AG161" s="180"/>
      <c r="AH161" s="155"/>
      <c r="AI161" s="204"/>
      <c r="AJ161" s="204"/>
      <c r="AK161" s="204"/>
      <c r="AL161" s="204"/>
      <c r="AM161" s="155"/>
      <c r="AN161" s="204"/>
      <c r="AO161" s="204"/>
      <c r="AP161" s="204"/>
      <c r="AQ161" s="204"/>
      <c r="AR161" s="204"/>
      <c r="AS161" s="204"/>
      <c r="AT161" s="204"/>
      <c r="AU161" s="204"/>
      <c r="AV161" s="155"/>
      <c r="AW161" s="155"/>
      <c r="AX161" s="155"/>
      <c r="AY161" s="155"/>
      <c r="AZ161" s="151"/>
      <c r="BA161" s="151"/>
      <c r="BB161" s="151"/>
      <c r="BC161" s="151"/>
      <c r="BD161" s="151"/>
    </row>
    <row r="162" s="258" customFormat="true" ht="12.75" hidden="false" customHeight="false" outlineLevel="0" collapsed="false">
      <c r="A162" s="120"/>
      <c r="B162" s="120"/>
      <c r="C162" s="120"/>
      <c r="D162" s="142"/>
      <c r="E162" s="142"/>
      <c r="F162" s="120"/>
      <c r="G162" s="120"/>
      <c r="H162" s="120"/>
      <c r="I162" s="120"/>
      <c r="J162" s="120"/>
      <c r="K162" s="120"/>
      <c r="L162" s="120"/>
      <c r="M162" s="120"/>
      <c r="N162" s="120"/>
      <c r="O162" s="120"/>
      <c r="P162" s="120"/>
      <c r="Q162" s="120"/>
      <c r="R162" s="120"/>
      <c r="S162" s="120"/>
      <c r="T162" s="120"/>
      <c r="U162" s="120"/>
      <c r="V162" s="120"/>
      <c r="W162" s="120"/>
      <c r="X162" s="120"/>
      <c r="Y162" s="146"/>
      <c r="AF162" s="180"/>
      <c r="AG162" s="180"/>
      <c r="AH162" s="155"/>
      <c r="AI162" s="204"/>
      <c r="AJ162" s="204"/>
      <c r="AK162" s="204"/>
      <c r="AL162" s="204"/>
      <c r="AM162" s="155"/>
      <c r="AN162" s="204"/>
      <c r="AO162" s="204"/>
      <c r="AP162" s="204"/>
      <c r="AQ162" s="204"/>
      <c r="AR162" s="204"/>
      <c r="AS162" s="204"/>
      <c r="AT162" s="204"/>
      <c r="AU162" s="204"/>
      <c r="AV162" s="155"/>
      <c r="AW162" s="155"/>
      <c r="AX162" s="155"/>
      <c r="AY162" s="155"/>
      <c r="AZ162" s="151"/>
      <c r="BA162" s="151"/>
      <c r="BB162" s="151"/>
      <c r="BC162" s="151"/>
      <c r="BD162" s="151"/>
    </row>
    <row r="163" s="258" customFormat="true" ht="12.75" hidden="false" customHeight="false" outlineLevel="0" collapsed="false">
      <c r="A163" s="120"/>
      <c r="B163" s="120"/>
      <c r="C163" s="120"/>
      <c r="D163" s="142"/>
      <c r="E163" s="142"/>
      <c r="F163" s="120"/>
      <c r="G163" s="120"/>
      <c r="H163" s="120"/>
      <c r="I163" s="120"/>
      <c r="J163" s="120"/>
      <c r="K163" s="120"/>
      <c r="L163" s="120"/>
      <c r="M163" s="120"/>
      <c r="N163" s="120"/>
      <c r="O163" s="120"/>
      <c r="P163" s="120"/>
      <c r="Q163" s="120"/>
      <c r="R163" s="120"/>
      <c r="S163" s="120"/>
      <c r="T163" s="120"/>
      <c r="U163" s="120"/>
      <c r="V163" s="120"/>
      <c r="W163" s="120"/>
      <c r="X163" s="120"/>
      <c r="Y163" s="146"/>
      <c r="AF163" s="180"/>
      <c r="AG163" s="180"/>
      <c r="AH163" s="155"/>
      <c r="AI163" s="204"/>
      <c r="AJ163" s="204"/>
      <c r="AK163" s="204"/>
      <c r="AL163" s="204"/>
      <c r="AM163" s="155"/>
      <c r="AN163" s="204"/>
      <c r="AO163" s="204"/>
      <c r="AP163" s="204"/>
      <c r="AQ163" s="204"/>
      <c r="AR163" s="204"/>
      <c r="AS163" s="204"/>
      <c r="AT163" s="204"/>
      <c r="AU163" s="204"/>
      <c r="AV163" s="155"/>
      <c r="AW163" s="155"/>
      <c r="AX163" s="155"/>
      <c r="AY163" s="155"/>
      <c r="AZ163" s="151"/>
      <c r="BA163" s="151"/>
      <c r="BB163" s="151"/>
      <c r="BC163" s="151"/>
      <c r="BD163" s="151"/>
    </row>
    <row r="164" s="258" customFormat="true" ht="12.75" hidden="false" customHeight="false" outlineLevel="0" collapsed="false">
      <c r="A164" s="120"/>
      <c r="B164" s="120"/>
      <c r="C164" s="120"/>
      <c r="D164" s="142"/>
      <c r="E164" s="142"/>
      <c r="F164" s="120"/>
      <c r="G164" s="120"/>
      <c r="H164" s="120"/>
      <c r="I164" s="120"/>
      <c r="J164" s="120"/>
      <c r="K164" s="120"/>
      <c r="L164" s="120"/>
      <c r="M164" s="120"/>
      <c r="N164" s="120"/>
      <c r="O164" s="120"/>
      <c r="P164" s="120"/>
      <c r="Q164" s="120"/>
      <c r="R164" s="120"/>
      <c r="S164" s="120"/>
      <c r="T164" s="120"/>
      <c r="U164" s="120"/>
      <c r="V164" s="120"/>
      <c r="W164" s="120"/>
      <c r="X164" s="120"/>
      <c r="Y164" s="146"/>
      <c r="AF164" s="180"/>
      <c r="AG164" s="180"/>
      <c r="AH164" s="155"/>
      <c r="AI164" s="204"/>
      <c r="AJ164" s="204"/>
      <c r="AK164" s="204"/>
      <c r="AL164" s="204"/>
      <c r="AM164" s="155"/>
      <c r="AN164" s="204"/>
      <c r="AO164" s="204"/>
      <c r="AP164" s="204"/>
      <c r="AQ164" s="204"/>
      <c r="AR164" s="204"/>
      <c r="AS164" s="204"/>
      <c r="AT164" s="204"/>
      <c r="AU164" s="204"/>
      <c r="AV164" s="155"/>
      <c r="AW164" s="155"/>
      <c r="AX164" s="155"/>
      <c r="AY164" s="155"/>
      <c r="AZ164" s="151"/>
      <c r="BA164" s="151"/>
      <c r="BB164" s="151"/>
      <c r="BC164" s="151"/>
      <c r="BD164" s="151"/>
    </row>
    <row r="165" s="258" customFormat="true" ht="12.75" hidden="false" customHeight="false" outlineLevel="0" collapsed="false">
      <c r="A165" s="120"/>
      <c r="B165" s="120"/>
      <c r="C165" s="120"/>
      <c r="D165" s="142"/>
      <c r="E165" s="142"/>
      <c r="F165" s="120"/>
      <c r="G165" s="120"/>
      <c r="H165" s="120"/>
      <c r="I165" s="120"/>
      <c r="J165" s="120"/>
      <c r="K165" s="120"/>
      <c r="L165" s="120"/>
      <c r="M165" s="120"/>
      <c r="N165" s="120"/>
      <c r="O165" s="120"/>
      <c r="P165" s="120"/>
      <c r="Q165" s="120"/>
      <c r="R165" s="120"/>
      <c r="S165" s="120"/>
      <c r="T165" s="120"/>
      <c r="U165" s="120"/>
      <c r="V165" s="120"/>
      <c r="W165" s="120"/>
      <c r="X165" s="120"/>
      <c r="Y165" s="146"/>
      <c r="AF165" s="180"/>
      <c r="AG165" s="180"/>
      <c r="AH165" s="155"/>
      <c r="AI165" s="204"/>
      <c r="AJ165" s="204"/>
      <c r="AK165" s="204"/>
      <c r="AL165" s="204"/>
      <c r="AM165" s="155"/>
      <c r="AN165" s="204"/>
      <c r="AO165" s="204"/>
      <c r="AP165" s="204"/>
      <c r="AQ165" s="204"/>
      <c r="AR165" s="204"/>
      <c r="AS165" s="204"/>
      <c r="AT165" s="204"/>
      <c r="AU165" s="204"/>
      <c r="AV165" s="155"/>
      <c r="AW165" s="155"/>
      <c r="AX165" s="155"/>
      <c r="AY165" s="155"/>
      <c r="AZ165" s="151"/>
      <c r="BA165" s="151"/>
      <c r="BB165" s="151"/>
      <c r="BC165" s="151"/>
      <c r="BD165" s="151"/>
    </row>
    <row r="166" s="258" customFormat="true" ht="12.75" hidden="false" customHeight="false" outlineLevel="0" collapsed="false">
      <c r="A166" s="120"/>
      <c r="B166" s="120"/>
      <c r="C166" s="120"/>
      <c r="D166" s="142"/>
      <c r="E166" s="142"/>
      <c r="F166" s="120"/>
      <c r="G166" s="120"/>
      <c r="H166" s="120"/>
      <c r="I166" s="120"/>
      <c r="J166" s="120"/>
      <c r="K166" s="120"/>
      <c r="L166" s="120"/>
      <c r="M166" s="120"/>
      <c r="N166" s="120"/>
      <c r="O166" s="120"/>
      <c r="P166" s="120"/>
      <c r="Q166" s="120"/>
      <c r="R166" s="120"/>
      <c r="S166" s="120"/>
      <c r="T166" s="120"/>
      <c r="U166" s="120"/>
      <c r="V166" s="120"/>
      <c r="W166" s="120"/>
      <c r="X166" s="120"/>
      <c r="Y166" s="146"/>
      <c r="AF166" s="180"/>
      <c r="AG166" s="180"/>
      <c r="AH166" s="155"/>
      <c r="AI166" s="204"/>
      <c r="AJ166" s="204"/>
      <c r="AK166" s="204"/>
      <c r="AL166" s="204"/>
      <c r="AM166" s="155"/>
      <c r="AN166" s="204"/>
      <c r="AO166" s="204"/>
      <c r="AP166" s="204"/>
      <c r="AQ166" s="204"/>
      <c r="AR166" s="204"/>
      <c r="AS166" s="204"/>
      <c r="AT166" s="204"/>
      <c r="AU166" s="204"/>
      <c r="AV166" s="155"/>
      <c r="AW166" s="155"/>
      <c r="AX166" s="155"/>
      <c r="AY166" s="155"/>
      <c r="AZ166" s="151"/>
      <c r="BA166" s="151"/>
      <c r="BB166" s="151"/>
      <c r="BC166" s="151"/>
      <c r="BD166" s="151"/>
    </row>
    <row r="167" s="258" customFormat="true" ht="12.75" hidden="false" customHeight="false" outlineLevel="0" collapsed="false">
      <c r="A167" s="120"/>
      <c r="B167" s="120"/>
      <c r="C167" s="120"/>
      <c r="D167" s="142"/>
      <c r="E167" s="142"/>
      <c r="F167" s="120"/>
      <c r="G167" s="120"/>
      <c r="H167" s="120"/>
      <c r="I167" s="120"/>
      <c r="J167" s="120"/>
      <c r="K167" s="120"/>
      <c r="L167" s="120"/>
      <c r="M167" s="120"/>
      <c r="N167" s="120"/>
      <c r="O167" s="120"/>
      <c r="P167" s="120"/>
      <c r="Q167" s="120"/>
      <c r="R167" s="120"/>
      <c r="S167" s="120"/>
      <c r="T167" s="120"/>
      <c r="U167" s="120"/>
      <c r="V167" s="120"/>
      <c r="W167" s="120"/>
      <c r="X167" s="120"/>
      <c r="Y167" s="146"/>
      <c r="AF167" s="180"/>
      <c r="AG167" s="180"/>
      <c r="AH167" s="155"/>
      <c r="AI167" s="204"/>
      <c r="AJ167" s="204"/>
      <c r="AK167" s="204"/>
      <c r="AL167" s="204"/>
      <c r="AM167" s="155"/>
      <c r="AN167" s="204"/>
      <c r="AO167" s="204"/>
      <c r="AP167" s="204"/>
      <c r="AQ167" s="204"/>
      <c r="AR167" s="204"/>
      <c r="AS167" s="204"/>
      <c r="AT167" s="204"/>
      <c r="AU167" s="204"/>
      <c r="AV167" s="155"/>
      <c r="AW167" s="155"/>
      <c r="AX167" s="155"/>
      <c r="AY167" s="155"/>
      <c r="AZ167" s="151"/>
      <c r="BA167" s="151"/>
      <c r="BB167" s="151"/>
      <c r="BC167" s="151"/>
      <c r="BD167" s="151"/>
    </row>
    <row r="168" s="258" customFormat="true" ht="12.75" hidden="false" customHeight="false" outlineLevel="0" collapsed="false">
      <c r="A168" s="120"/>
      <c r="B168" s="120"/>
      <c r="C168" s="120"/>
      <c r="D168" s="142"/>
      <c r="E168" s="142"/>
      <c r="F168" s="120"/>
      <c r="G168" s="120"/>
      <c r="H168" s="120"/>
      <c r="I168" s="120"/>
      <c r="J168" s="120"/>
      <c r="K168" s="120"/>
      <c r="L168" s="120"/>
      <c r="M168" s="120"/>
      <c r="N168" s="120"/>
      <c r="O168" s="120"/>
      <c r="P168" s="120"/>
      <c r="Q168" s="120"/>
      <c r="R168" s="120"/>
      <c r="S168" s="120"/>
      <c r="T168" s="120"/>
      <c r="U168" s="120"/>
      <c r="V168" s="120"/>
      <c r="W168" s="120"/>
      <c r="X168" s="120"/>
      <c r="Y168" s="146"/>
      <c r="AF168" s="180"/>
      <c r="AG168" s="180"/>
      <c r="AH168" s="155"/>
      <c r="AI168" s="204"/>
      <c r="AJ168" s="204"/>
      <c r="AK168" s="204"/>
      <c r="AL168" s="204"/>
      <c r="AM168" s="155"/>
      <c r="AN168" s="204"/>
      <c r="AO168" s="204"/>
      <c r="AP168" s="204"/>
      <c r="AQ168" s="204"/>
      <c r="AR168" s="204"/>
      <c r="AS168" s="204"/>
      <c r="AT168" s="204"/>
      <c r="AU168" s="204"/>
      <c r="AV168" s="155"/>
      <c r="AW168" s="155"/>
      <c r="AX168" s="155"/>
      <c r="AY168" s="155"/>
      <c r="AZ168" s="151"/>
      <c r="BA168" s="151"/>
      <c r="BB168" s="151"/>
      <c r="BC168" s="151"/>
      <c r="BD168" s="151"/>
    </row>
    <row r="169" s="258" customFormat="true" ht="12.75" hidden="false" customHeight="false" outlineLevel="0" collapsed="false">
      <c r="A169" s="120"/>
      <c r="B169" s="120"/>
      <c r="C169" s="120"/>
      <c r="D169" s="142"/>
      <c r="E169" s="142"/>
      <c r="F169" s="120"/>
      <c r="G169" s="120"/>
      <c r="H169" s="120"/>
      <c r="I169" s="120"/>
      <c r="J169" s="120"/>
      <c r="K169" s="120"/>
      <c r="L169" s="120"/>
      <c r="M169" s="120"/>
      <c r="N169" s="120"/>
      <c r="O169" s="120"/>
      <c r="P169" s="120"/>
      <c r="Q169" s="120"/>
      <c r="R169" s="120"/>
      <c r="S169" s="120"/>
      <c r="T169" s="120"/>
      <c r="U169" s="120"/>
      <c r="V169" s="160"/>
      <c r="W169" s="120"/>
      <c r="X169" s="160"/>
      <c r="Y169" s="146"/>
      <c r="AF169" s="180"/>
      <c r="AG169" s="180"/>
      <c r="AH169" s="155"/>
      <c r="AI169" s="204"/>
      <c r="AJ169" s="204"/>
      <c r="AK169" s="204"/>
      <c r="AL169" s="204"/>
      <c r="AM169" s="155"/>
      <c r="AN169" s="204"/>
      <c r="AO169" s="204"/>
      <c r="AP169" s="204"/>
      <c r="AQ169" s="204"/>
      <c r="AR169" s="204"/>
      <c r="AS169" s="204"/>
      <c r="AT169" s="204"/>
      <c r="AU169" s="204"/>
      <c r="AV169" s="155"/>
      <c r="AW169" s="155"/>
      <c r="AX169" s="155"/>
      <c r="AY169" s="155"/>
      <c r="AZ169" s="151"/>
      <c r="BA169" s="151"/>
      <c r="BB169" s="151"/>
      <c r="BC169" s="151"/>
      <c r="BD169" s="151"/>
    </row>
    <row r="170" s="258" customFormat="true" ht="12.75" hidden="false" customHeight="false" outlineLevel="0" collapsed="false">
      <c r="A170" s="120"/>
      <c r="B170" s="120"/>
      <c r="C170" s="120"/>
      <c r="D170" s="142"/>
      <c r="E170" s="142"/>
      <c r="F170" s="120"/>
      <c r="G170" s="120"/>
      <c r="H170" s="120"/>
      <c r="I170" s="120"/>
      <c r="J170" s="120"/>
      <c r="K170" s="120"/>
      <c r="L170" s="120"/>
      <c r="M170" s="120"/>
      <c r="N170" s="120"/>
      <c r="O170" s="120"/>
      <c r="P170" s="120"/>
      <c r="Q170" s="120"/>
      <c r="R170" s="120"/>
      <c r="S170" s="120"/>
      <c r="T170" s="120"/>
      <c r="U170" s="120"/>
      <c r="V170" s="120"/>
      <c r="W170" s="120"/>
      <c r="X170" s="120"/>
      <c r="Y170" s="146"/>
      <c r="AF170" s="180"/>
      <c r="AG170" s="180"/>
      <c r="AH170" s="155"/>
      <c r="AI170" s="204"/>
      <c r="AJ170" s="204"/>
      <c r="AK170" s="204"/>
      <c r="AL170" s="204"/>
      <c r="AM170" s="155"/>
      <c r="AN170" s="204"/>
      <c r="AO170" s="204"/>
      <c r="AP170" s="204"/>
      <c r="AQ170" s="204"/>
      <c r="AR170" s="204"/>
      <c r="AS170" s="204"/>
      <c r="AT170" s="204"/>
      <c r="AU170" s="204"/>
      <c r="AV170" s="155"/>
      <c r="AW170" s="155"/>
      <c r="AX170" s="155"/>
      <c r="AY170" s="155"/>
      <c r="AZ170" s="151"/>
      <c r="BA170" s="151"/>
      <c r="BB170" s="151"/>
      <c r="BC170" s="151"/>
      <c r="BD170" s="151"/>
    </row>
    <row r="171" s="258" customFormat="true" ht="12.75" hidden="false" customHeight="false" outlineLevel="0" collapsed="false">
      <c r="A171" s="120"/>
      <c r="B171" s="120"/>
      <c r="C171" s="120"/>
      <c r="D171" s="142"/>
      <c r="E171" s="142"/>
      <c r="F171" s="120"/>
      <c r="G171" s="120"/>
      <c r="H171" s="120"/>
      <c r="I171" s="120"/>
      <c r="J171" s="120"/>
      <c r="K171" s="120"/>
      <c r="L171" s="120"/>
      <c r="M171" s="120"/>
      <c r="N171" s="120"/>
      <c r="O171" s="120"/>
      <c r="P171" s="120"/>
      <c r="Q171" s="120"/>
      <c r="R171" s="120"/>
      <c r="S171" s="120"/>
      <c r="T171" s="120"/>
      <c r="U171" s="120"/>
      <c r="V171" s="120"/>
      <c r="W171" s="120"/>
      <c r="X171" s="120"/>
      <c r="Y171" s="146"/>
      <c r="AF171" s="180"/>
      <c r="AG171" s="180"/>
      <c r="AH171" s="155"/>
      <c r="AI171" s="204"/>
      <c r="AJ171" s="204"/>
      <c r="AK171" s="204"/>
      <c r="AL171" s="204"/>
      <c r="AM171" s="155"/>
      <c r="AN171" s="204"/>
      <c r="AO171" s="204"/>
      <c r="AP171" s="204"/>
      <c r="AQ171" s="204"/>
      <c r="AR171" s="204"/>
      <c r="AS171" s="204"/>
      <c r="AT171" s="204"/>
      <c r="AU171" s="204"/>
      <c r="AV171" s="155"/>
      <c r="AW171" s="155"/>
      <c r="AX171" s="155"/>
      <c r="AY171" s="155"/>
      <c r="AZ171" s="151"/>
      <c r="BA171" s="151"/>
      <c r="BB171" s="151"/>
      <c r="BC171" s="151"/>
      <c r="BD171" s="151"/>
    </row>
    <row r="172" s="258" customFormat="true" ht="12.75" hidden="false" customHeight="false" outlineLevel="0" collapsed="false">
      <c r="A172" s="120"/>
      <c r="B172" s="120"/>
      <c r="C172" s="120"/>
      <c r="D172" s="142"/>
      <c r="E172" s="142"/>
      <c r="F172" s="120"/>
      <c r="G172" s="120"/>
      <c r="H172" s="120"/>
      <c r="I172" s="120"/>
      <c r="J172" s="120"/>
      <c r="K172" s="120"/>
      <c r="L172" s="120"/>
      <c r="M172" s="120"/>
      <c r="N172" s="120"/>
      <c r="O172" s="120"/>
      <c r="P172" s="120"/>
      <c r="Q172" s="120"/>
      <c r="R172" s="120"/>
      <c r="S172" s="120"/>
      <c r="T172" s="120"/>
      <c r="U172" s="120"/>
      <c r="V172" s="120"/>
      <c r="W172" s="120"/>
      <c r="X172" s="120"/>
      <c r="Y172" s="146"/>
      <c r="AF172" s="180"/>
      <c r="AG172" s="180"/>
      <c r="AH172" s="155"/>
      <c r="AI172" s="204"/>
      <c r="AJ172" s="204"/>
      <c r="AK172" s="204"/>
      <c r="AL172" s="204"/>
      <c r="AM172" s="155"/>
      <c r="AN172" s="204"/>
      <c r="AO172" s="204"/>
      <c r="AP172" s="204"/>
      <c r="AQ172" s="204"/>
      <c r="AR172" s="204"/>
      <c r="AS172" s="204"/>
      <c r="AT172" s="204"/>
      <c r="AU172" s="204"/>
      <c r="AV172" s="155"/>
      <c r="AW172" s="155"/>
      <c r="AX172" s="155"/>
      <c r="AY172" s="155"/>
      <c r="AZ172" s="151"/>
      <c r="BA172" s="151"/>
      <c r="BB172" s="151"/>
      <c r="BC172" s="151"/>
      <c r="BD172" s="151"/>
    </row>
    <row r="173" s="258" customFormat="true" ht="12.75" hidden="false" customHeight="false" outlineLevel="0" collapsed="false">
      <c r="A173" s="120"/>
      <c r="B173" s="120"/>
      <c r="C173" s="120"/>
      <c r="D173" s="142"/>
      <c r="E173" s="142"/>
      <c r="F173" s="120"/>
      <c r="G173" s="120"/>
      <c r="H173" s="120"/>
      <c r="I173" s="120"/>
      <c r="J173" s="120"/>
      <c r="K173" s="120"/>
      <c r="L173" s="120"/>
      <c r="M173" s="120"/>
      <c r="N173" s="120"/>
      <c r="O173" s="120"/>
      <c r="P173" s="120"/>
      <c r="Q173" s="120"/>
      <c r="R173" s="120"/>
      <c r="S173" s="120"/>
      <c r="T173" s="120"/>
      <c r="U173" s="120"/>
      <c r="V173" s="160"/>
      <c r="W173" s="120"/>
      <c r="X173" s="160"/>
      <c r="Y173" s="146"/>
      <c r="AF173" s="180"/>
      <c r="AG173" s="180"/>
      <c r="AH173" s="155"/>
      <c r="AI173" s="204"/>
      <c r="AJ173" s="204"/>
      <c r="AK173" s="204"/>
      <c r="AL173" s="204"/>
      <c r="AM173" s="155"/>
      <c r="AN173" s="204"/>
      <c r="AO173" s="204"/>
      <c r="AP173" s="204"/>
      <c r="AQ173" s="204"/>
      <c r="AR173" s="204"/>
      <c r="AS173" s="204"/>
      <c r="AT173" s="204"/>
      <c r="AU173" s="204"/>
      <c r="AV173" s="155"/>
      <c r="AW173" s="155"/>
      <c r="AX173" s="155"/>
      <c r="AY173" s="155"/>
      <c r="AZ173" s="151"/>
      <c r="BA173" s="151"/>
      <c r="BB173" s="151"/>
      <c r="BC173" s="151"/>
      <c r="BD173" s="151"/>
    </row>
    <row r="174" s="258" customFormat="true" ht="12.75" hidden="false" customHeight="false" outlineLevel="0" collapsed="false">
      <c r="A174" s="120"/>
      <c r="B174" s="120"/>
      <c r="C174" s="120"/>
      <c r="D174" s="142"/>
      <c r="E174" s="142"/>
      <c r="F174" s="120"/>
      <c r="G174" s="120"/>
      <c r="H174" s="120"/>
      <c r="I174" s="120"/>
      <c r="J174" s="120"/>
      <c r="K174" s="120"/>
      <c r="L174" s="120"/>
      <c r="M174" s="120"/>
      <c r="N174" s="120"/>
      <c r="O174" s="120"/>
      <c r="P174" s="120"/>
      <c r="Q174" s="120"/>
      <c r="R174" s="120"/>
      <c r="S174" s="120"/>
      <c r="T174" s="120"/>
      <c r="U174" s="120"/>
      <c r="V174" s="120"/>
      <c r="W174" s="120"/>
      <c r="X174" s="120"/>
      <c r="Y174" s="146"/>
      <c r="AF174" s="180"/>
      <c r="AG174" s="180"/>
      <c r="AH174" s="155"/>
      <c r="AI174" s="204"/>
      <c r="AJ174" s="204"/>
      <c r="AK174" s="204"/>
      <c r="AL174" s="204"/>
      <c r="AM174" s="155"/>
      <c r="AN174" s="204"/>
      <c r="AO174" s="204"/>
      <c r="AP174" s="204"/>
      <c r="AQ174" s="204"/>
      <c r="AR174" s="204"/>
      <c r="AS174" s="204"/>
      <c r="AT174" s="204"/>
      <c r="AU174" s="204"/>
      <c r="AV174" s="155"/>
      <c r="AW174" s="155"/>
      <c r="AX174" s="155"/>
      <c r="AY174" s="155"/>
      <c r="AZ174" s="151"/>
      <c r="BA174" s="151"/>
      <c r="BB174" s="151"/>
      <c r="BC174" s="151"/>
      <c r="BD174" s="151"/>
    </row>
    <row r="175" s="258" customFormat="true" ht="12.75" hidden="false" customHeight="false" outlineLevel="0" collapsed="false">
      <c r="A175" s="120"/>
      <c r="B175" s="120"/>
      <c r="C175" s="120"/>
      <c r="D175" s="142"/>
      <c r="E175" s="142"/>
      <c r="F175" s="120"/>
      <c r="G175" s="120"/>
      <c r="H175" s="120"/>
      <c r="I175" s="120"/>
      <c r="J175" s="120"/>
      <c r="K175" s="120"/>
      <c r="L175" s="120"/>
      <c r="M175" s="120"/>
      <c r="N175" s="120"/>
      <c r="O175" s="120"/>
      <c r="P175" s="120"/>
      <c r="Q175" s="120"/>
      <c r="R175" s="120"/>
      <c r="S175" s="120"/>
      <c r="T175" s="120"/>
      <c r="U175" s="120"/>
      <c r="V175" s="120"/>
      <c r="W175" s="120"/>
      <c r="X175" s="120"/>
      <c r="Y175" s="146"/>
      <c r="AF175" s="180"/>
      <c r="AG175" s="180"/>
      <c r="AH175" s="155"/>
      <c r="AI175" s="204"/>
      <c r="AJ175" s="204"/>
      <c r="AK175" s="204"/>
      <c r="AL175" s="204"/>
      <c r="AM175" s="155"/>
      <c r="AN175" s="204"/>
      <c r="AO175" s="204"/>
      <c r="AP175" s="204"/>
      <c r="AQ175" s="204"/>
      <c r="AR175" s="204"/>
      <c r="AS175" s="204"/>
      <c r="AT175" s="204"/>
      <c r="AU175" s="204"/>
      <c r="AV175" s="155"/>
      <c r="AW175" s="155"/>
      <c r="AX175" s="155"/>
      <c r="AY175" s="155"/>
      <c r="AZ175" s="151"/>
      <c r="BA175" s="151"/>
      <c r="BB175" s="151"/>
      <c r="BC175" s="151"/>
      <c r="BD175" s="151"/>
    </row>
    <row r="176" s="258" customFormat="true" ht="12.75" hidden="false" customHeight="false" outlineLevel="0" collapsed="false">
      <c r="A176" s="120"/>
      <c r="B176" s="120"/>
      <c r="C176" s="120"/>
      <c r="D176" s="142"/>
      <c r="E176" s="142"/>
      <c r="F176" s="120"/>
      <c r="G176" s="120"/>
      <c r="H176" s="120"/>
      <c r="I176" s="120"/>
      <c r="J176" s="120"/>
      <c r="K176" s="120"/>
      <c r="L176" s="120"/>
      <c r="M176" s="120"/>
      <c r="N176" s="120"/>
      <c r="O176" s="120"/>
      <c r="P176" s="120"/>
      <c r="Q176" s="120"/>
      <c r="R176" s="120"/>
      <c r="S176" s="120"/>
      <c r="T176" s="120"/>
      <c r="U176" s="120"/>
      <c r="V176" s="160"/>
      <c r="W176" s="120"/>
      <c r="X176" s="120"/>
      <c r="Y176" s="146"/>
      <c r="AF176" s="180"/>
      <c r="AG176" s="180"/>
      <c r="AH176" s="155"/>
      <c r="AI176" s="204"/>
      <c r="AJ176" s="204"/>
      <c r="AK176" s="204"/>
      <c r="AL176" s="204"/>
      <c r="AM176" s="155"/>
      <c r="AN176" s="204"/>
      <c r="AO176" s="204"/>
      <c r="AP176" s="204"/>
      <c r="AQ176" s="204"/>
      <c r="AR176" s="204"/>
      <c r="AS176" s="204"/>
      <c r="AT176" s="204"/>
      <c r="AU176" s="204"/>
      <c r="AV176" s="155"/>
      <c r="AW176" s="155"/>
      <c r="AX176" s="155"/>
      <c r="AY176" s="155"/>
      <c r="AZ176" s="151"/>
      <c r="BA176" s="151"/>
      <c r="BB176" s="151"/>
      <c r="BC176" s="151"/>
      <c r="BD176" s="151"/>
    </row>
    <row r="177" s="258" customFormat="true" ht="12.75" hidden="false" customHeight="false" outlineLevel="0" collapsed="false">
      <c r="A177" s="120"/>
      <c r="B177" s="120"/>
      <c r="C177" s="120"/>
      <c r="D177" s="142"/>
      <c r="E177" s="142"/>
      <c r="F177" s="120"/>
      <c r="G177" s="120"/>
      <c r="H177" s="120"/>
      <c r="I177" s="120"/>
      <c r="J177" s="120"/>
      <c r="K177" s="120"/>
      <c r="L177" s="120"/>
      <c r="M177" s="120"/>
      <c r="N177" s="120"/>
      <c r="O177" s="120"/>
      <c r="P177" s="120"/>
      <c r="Q177" s="120"/>
      <c r="R177" s="120"/>
      <c r="S177" s="120"/>
      <c r="T177" s="120"/>
      <c r="U177" s="120"/>
      <c r="V177" s="120"/>
      <c r="W177" s="120"/>
      <c r="X177" s="120"/>
      <c r="Y177" s="146"/>
      <c r="AF177" s="180"/>
      <c r="AG177" s="180"/>
      <c r="AH177" s="155"/>
      <c r="AI177" s="204"/>
      <c r="AJ177" s="204"/>
      <c r="AK177" s="204"/>
      <c r="AL177" s="204"/>
      <c r="AM177" s="155"/>
      <c r="AN177" s="204"/>
      <c r="AO177" s="204"/>
      <c r="AP177" s="204"/>
      <c r="AQ177" s="204"/>
      <c r="AR177" s="204"/>
      <c r="AS177" s="204"/>
      <c r="AT177" s="204"/>
      <c r="AU177" s="204"/>
      <c r="AV177" s="155"/>
      <c r="AW177" s="155"/>
      <c r="AX177" s="155"/>
      <c r="AY177" s="155"/>
      <c r="AZ177" s="151"/>
      <c r="BA177" s="151"/>
      <c r="BB177" s="151"/>
      <c r="BC177" s="151"/>
      <c r="BD177" s="151"/>
    </row>
    <row r="178" s="258" customFormat="true" ht="12.75" hidden="false" customHeight="false" outlineLevel="0" collapsed="false">
      <c r="A178" s="120"/>
      <c r="B178" s="120"/>
      <c r="C178" s="120"/>
      <c r="D178" s="142"/>
      <c r="E178" s="142"/>
      <c r="F178" s="120"/>
      <c r="G178" s="120"/>
      <c r="H178" s="120"/>
      <c r="I178" s="120"/>
      <c r="J178" s="120"/>
      <c r="K178" s="120"/>
      <c r="L178" s="120"/>
      <c r="M178" s="120"/>
      <c r="N178" s="120"/>
      <c r="O178" s="120"/>
      <c r="P178" s="120"/>
      <c r="Q178" s="120"/>
      <c r="R178" s="120"/>
      <c r="S178" s="120"/>
      <c r="T178" s="120"/>
      <c r="U178" s="120"/>
      <c r="V178" s="120"/>
      <c r="W178" s="120"/>
      <c r="X178" s="120"/>
      <c r="Y178" s="146"/>
      <c r="AF178" s="180"/>
      <c r="AG178" s="180"/>
      <c r="AH178" s="155"/>
      <c r="AI178" s="204"/>
      <c r="AJ178" s="204"/>
      <c r="AK178" s="204"/>
      <c r="AL178" s="204"/>
      <c r="AM178" s="155"/>
      <c r="AN178" s="204"/>
      <c r="AO178" s="204"/>
      <c r="AP178" s="204"/>
      <c r="AQ178" s="204"/>
      <c r="AR178" s="204"/>
      <c r="AS178" s="204"/>
      <c r="AT178" s="204"/>
      <c r="AU178" s="204"/>
      <c r="AV178" s="155"/>
      <c r="AW178" s="155"/>
      <c r="AX178" s="155"/>
      <c r="AY178" s="155"/>
      <c r="AZ178" s="151"/>
      <c r="BA178" s="151"/>
      <c r="BB178" s="151"/>
      <c r="BC178" s="151"/>
      <c r="BD178" s="151"/>
    </row>
    <row r="179" s="258" customFormat="true" ht="12.75" hidden="false" customHeight="false" outlineLevel="0" collapsed="false">
      <c r="A179" s="120"/>
      <c r="B179" s="120"/>
      <c r="C179" s="120"/>
      <c r="D179" s="142"/>
      <c r="E179" s="142"/>
      <c r="F179" s="120"/>
      <c r="G179" s="120"/>
      <c r="H179" s="120"/>
      <c r="I179" s="120"/>
      <c r="J179" s="120"/>
      <c r="K179" s="120"/>
      <c r="L179" s="120"/>
      <c r="M179" s="120"/>
      <c r="N179" s="120"/>
      <c r="O179" s="120"/>
      <c r="P179" s="120"/>
      <c r="Q179" s="120"/>
      <c r="R179" s="120"/>
      <c r="S179" s="120"/>
      <c r="T179" s="120"/>
      <c r="U179" s="120"/>
      <c r="V179" s="120"/>
      <c r="W179" s="120"/>
      <c r="X179" s="120"/>
      <c r="Y179" s="146"/>
      <c r="AF179" s="180"/>
      <c r="AG179" s="180"/>
      <c r="AH179" s="155"/>
      <c r="AI179" s="204"/>
      <c r="AJ179" s="204"/>
      <c r="AK179" s="204"/>
      <c r="AL179" s="204"/>
      <c r="AM179" s="155"/>
      <c r="AN179" s="204"/>
      <c r="AO179" s="204"/>
      <c r="AP179" s="204"/>
      <c r="AQ179" s="204"/>
      <c r="AR179" s="204"/>
      <c r="AS179" s="204"/>
      <c r="AT179" s="204"/>
      <c r="AU179" s="204"/>
      <c r="AV179" s="155"/>
      <c r="AW179" s="155"/>
      <c r="AX179" s="155"/>
      <c r="AY179" s="155"/>
      <c r="AZ179" s="151"/>
      <c r="BA179" s="151"/>
      <c r="BB179" s="151"/>
      <c r="BC179" s="151"/>
      <c r="BD179" s="151"/>
    </row>
    <row r="180" s="258" customFormat="true" ht="12.75" hidden="false" customHeight="false" outlineLevel="0" collapsed="false">
      <c r="A180" s="120"/>
      <c r="B180" s="120"/>
      <c r="C180" s="120"/>
      <c r="D180" s="142"/>
      <c r="E180" s="142"/>
      <c r="F180" s="120"/>
      <c r="G180" s="120"/>
      <c r="H180" s="120"/>
      <c r="I180" s="120"/>
      <c r="J180" s="120"/>
      <c r="K180" s="120"/>
      <c r="L180" s="120"/>
      <c r="M180" s="120"/>
      <c r="N180" s="120"/>
      <c r="O180" s="120"/>
      <c r="P180" s="120"/>
      <c r="Q180" s="120"/>
      <c r="R180" s="120"/>
      <c r="S180" s="120"/>
      <c r="T180" s="120"/>
      <c r="U180" s="120"/>
      <c r="V180" s="120"/>
      <c r="W180" s="120"/>
      <c r="X180" s="120"/>
      <c r="Y180" s="146"/>
      <c r="AF180" s="180"/>
      <c r="AG180" s="180"/>
      <c r="AH180" s="155"/>
      <c r="AI180" s="204"/>
      <c r="AJ180" s="204"/>
      <c r="AK180" s="204"/>
      <c r="AL180" s="204"/>
      <c r="AM180" s="155"/>
      <c r="AN180" s="204"/>
      <c r="AO180" s="204"/>
      <c r="AP180" s="204"/>
      <c r="AQ180" s="204"/>
      <c r="AR180" s="204"/>
      <c r="AS180" s="204"/>
      <c r="AT180" s="204"/>
      <c r="AU180" s="204"/>
      <c r="AV180" s="155"/>
      <c r="AW180" s="155"/>
      <c r="AX180" s="155"/>
      <c r="AY180" s="155"/>
      <c r="AZ180" s="151"/>
      <c r="BA180" s="151"/>
      <c r="BB180" s="151"/>
      <c r="BC180" s="151"/>
      <c r="BD180" s="151"/>
    </row>
    <row r="181" s="258" customFormat="true" ht="12.75" hidden="false" customHeight="false" outlineLevel="0" collapsed="false">
      <c r="A181" s="120"/>
      <c r="B181" s="120"/>
      <c r="C181" s="120"/>
      <c r="D181" s="142"/>
      <c r="E181" s="142"/>
      <c r="F181" s="120"/>
      <c r="G181" s="120"/>
      <c r="H181" s="120"/>
      <c r="I181" s="120"/>
      <c r="J181" s="120"/>
      <c r="K181" s="120"/>
      <c r="L181" s="120"/>
      <c r="M181" s="120"/>
      <c r="N181" s="120"/>
      <c r="O181" s="120"/>
      <c r="P181" s="120"/>
      <c r="Q181" s="120"/>
      <c r="R181" s="120"/>
      <c r="S181" s="120"/>
      <c r="T181" s="120"/>
      <c r="U181" s="120"/>
      <c r="V181" s="120"/>
      <c r="W181" s="120"/>
      <c r="X181" s="120"/>
      <c r="Y181" s="146"/>
      <c r="AF181" s="180"/>
      <c r="AG181" s="180"/>
      <c r="AH181" s="155"/>
      <c r="AI181" s="204"/>
      <c r="AJ181" s="204"/>
      <c r="AK181" s="204"/>
      <c r="AL181" s="204"/>
      <c r="AM181" s="155"/>
      <c r="AN181" s="204"/>
      <c r="AO181" s="204"/>
      <c r="AP181" s="204"/>
      <c r="AQ181" s="204"/>
      <c r="AR181" s="204"/>
      <c r="AS181" s="204"/>
      <c r="AT181" s="204"/>
      <c r="AU181" s="204"/>
      <c r="AV181" s="155"/>
      <c r="AW181" s="155"/>
      <c r="AX181" s="155"/>
      <c r="AY181" s="155"/>
      <c r="AZ181" s="151"/>
      <c r="BA181" s="151"/>
      <c r="BB181" s="151"/>
      <c r="BC181" s="151"/>
      <c r="BD181" s="151"/>
    </row>
    <row r="182" s="258" customFormat="true" ht="12.75" hidden="false" customHeight="false" outlineLevel="0" collapsed="false">
      <c r="A182" s="120"/>
      <c r="B182" s="120"/>
      <c r="C182" s="120"/>
      <c r="D182" s="142"/>
      <c r="E182" s="142"/>
      <c r="F182" s="120"/>
      <c r="G182" s="120"/>
      <c r="H182" s="120"/>
      <c r="I182" s="120"/>
      <c r="J182" s="120"/>
      <c r="K182" s="120"/>
      <c r="L182" s="120"/>
      <c r="M182" s="120"/>
      <c r="N182" s="120"/>
      <c r="O182" s="120"/>
      <c r="P182" s="120"/>
      <c r="Q182" s="120"/>
      <c r="R182" s="120"/>
      <c r="S182" s="120"/>
      <c r="T182" s="120"/>
      <c r="U182" s="120"/>
      <c r="V182" s="120"/>
      <c r="W182" s="120"/>
      <c r="X182" s="120"/>
      <c r="Y182" s="146"/>
      <c r="AF182" s="180"/>
      <c r="AG182" s="180"/>
      <c r="AH182" s="155"/>
      <c r="AI182" s="204"/>
      <c r="AJ182" s="204"/>
      <c r="AK182" s="204"/>
      <c r="AL182" s="204"/>
      <c r="AM182" s="155"/>
      <c r="AN182" s="204"/>
      <c r="AO182" s="204"/>
      <c r="AP182" s="204"/>
      <c r="AQ182" s="204"/>
      <c r="AR182" s="204"/>
      <c r="AS182" s="204"/>
      <c r="AT182" s="204"/>
      <c r="AU182" s="204"/>
      <c r="AV182" s="155"/>
      <c r="AW182" s="155"/>
      <c r="AX182" s="155"/>
      <c r="AY182" s="155"/>
      <c r="AZ182" s="151"/>
      <c r="BA182" s="151"/>
      <c r="BB182" s="151"/>
      <c r="BC182" s="151"/>
      <c r="BD182" s="151"/>
    </row>
    <row r="183" s="258" customFormat="true" ht="12.75" hidden="false" customHeight="false" outlineLevel="0" collapsed="false">
      <c r="A183" s="120"/>
      <c r="B183" s="120"/>
      <c r="C183" s="120"/>
      <c r="D183" s="142"/>
      <c r="E183" s="142"/>
      <c r="F183" s="120"/>
      <c r="G183" s="120"/>
      <c r="H183" s="120"/>
      <c r="I183" s="120"/>
      <c r="J183" s="120"/>
      <c r="K183" s="120"/>
      <c r="L183" s="120"/>
      <c r="M183" s="120"/>
      <c r="N183" s="120"/>
      <c r="O183" s="120"/>
      <c r="P183" s="120"/>
      <c r="Q183" s="120"/>
      <c r="R183" s="120"/>
      <c r="S183" s="120"/>
      <c r="T183" s="120"/>
      <c r="U183" s="120"/>
      <c r="V183" s="120"/>
      <c r="W183" s="120"/>
      <c r="X183" s="120"/>
      <c r="Y183" s="146"/>
      <c r="AF183" s="180"/>
      <c r="AG183" s="180"/>
      <c r="AH183" s="155"/>
      <c r="AI183" s="204"/>
      <c r="AJ183" s="204"/>
      <c r="AK183" s="204"/>
      <c r="AL183" s="204"/>
      <c r="AM183" s="155"/>
      <c r="AN183" s="204"/>
      <c r="AO183" s="204"/>
      <c r="AP183" s="204"/>
      <c r="AQ183" s="204"/>
      <c r="AR183" s="204"/>
      <c r="AS183" s="204"/>
      <c r="AT183" s="204"/>
      <c r="AU183" s="204"/>
      <c r="AV183" s="155"/>
      <c r="AW183" s="155"/>
      <c r="AX183" s="155"/>
      <c r="AY183" s="155"/>
      <c r="AZ183" s="151"/>
      <c r="BA183" s="151"/>
      <c r="BB183" s="151"/>
      <c r="BC183" s="151"/>
      <c r="BD183" s="151"/>
    </row>
    <row r="184" s="258" customFormat="true" ht="12.75" hidden="false" customHeight="false" outlineLevel="0" collapsed="false">
      <c r="A184" s="120"/>
      <c r="B184" s="120"/>
      <c r="C184" s="120"/>
      <c r="D184" s="142"/>
      <c r="E184" s="142"/>
      <c r="F184" s="120"/>
      <c r="G184" s="120"/>
      <c r="H184" s="120"/>
      <c r="I184" s="120"/>
      <c r="J184" s="120"/>
      <c r="K184" s="120"/>
      <c r="L184" s="120"/>
      <c r="M184" s="120"/>
      <c r="N184" s="120"/>
      <c r="O184" s="120"/>
      <c r="P184" s="120"/>
      <c r="Q184" s="120"/>
      <c r="R184" s="120"/>
      <c r="S184" s="120"/>
      <c r="T184" s="120"/>
      <c r="U184" s="120"/>
      <c r="V184" s="120"/>
      <c r="W184" s="120"/>
      <c r="X184" s="120"/>
      <c r="Y184" s="146"/>
      <c r="AF184" s="180"/>
      <c r="AG184" s="180"/>
      <c r="AH184" s="155"/>
      <c r="AI184" s="204"/>
      <c r="AJ184" s="204"/>
      <c r="AK184" s="204"/>
      <c r="AL184" s="204"/>
      <c r="AM184" s="155"/>
      <c r="AN184" s="204"/>
      <c r="AO184" s="204"/>
      <c r="AP184" s="204"/>
      <c r="AQ184" s="204"/>
      <c r="AR184" s="204"/>
      <c r="AS184" s="204"/>
      <c r="AT184" s="204"/>
      <c r="AU184" s="204"/>
      <c r="AV184" s="155"/>
      <c r="AW184" s="155"/>
      <c r="AX184" s="155"/>
      <c r="AY184" s="155"/>
      <c r="AZ184" s="151"/>
      <c r="BA184" s="151"/>
      <c r="BB184" s="151"/>
      <c r="BC184" s="151"/>
      <c r="BD184" s="151"/>
    </row>
    <row r="185" s="258" customFormat="true" ht="12.75" hidden="false" customHeight="false" outlineLevel="0" collapsed="false">
      <c r="A185" s="120"/>
      <c r="B185" s="120"/>
      <c r="C185" s="120"/>
      <c r="D185" s="142"/>
      <c r="E185" s="142"/>
      <c r="F185" s="120"/>
      <c r="G185" s="120"/>
      <c r="H185" s="120"/>
      <c r="I185" s="120"/>
      <c r="J185" s="120"/>
      <c r="K185" s="120"/>
      <c r="L185" s="120"/>
      <c r="M185" s="120"/>
      <c r="N185" s="120"/>
      <c r="O185" s="120"/>
      <c r="P185" s="120"/>
      <c r="Q185" s="120"/>
      <c r="R185" s="120"/>
      <c r="S185" s="120"/>
      <c r="T185" s="120"/>
      <c r="U185" s="120"/>
      <c r="V185" s="120"/>
      <c r="W185" s="120"/>
      <c r="X185" s="120"/>
      <c r="Y185" s="146"/>
      <c r="AF185" s="180"/>
      <c r="AG185" s="180"/>
      <c r="AH185" s="155"/>
      <c r="AI185" s="204"/>
      <c r="AJ185" s="204"/>
      <c r="AK185" s="204"/>
      <c r="AL185" s="204"/>
      <c r="AM185" s="155"/>
      <c r="AN185" s="204"/>
      <c r="AO185" s="204"/>
      <c r="AP185" s="204"/>
      <c r="AQ185" s="204"/>
      <c r="AR185" s="204"/>
      <c r="AS185" s="204"/>
      <c r="AT185" s="204"/>
      <c r="AU185" s="204"/>
      <c r="AV185" s="155"/>
      <c r="AW185" s="155"/>
      <c r="AX185" s="155"/>
      <c r="AY185" s="155"/>
      <c r="AZ185" s="151"/>
      <c r="BA185" s="151"/>
      <c r="BB185" s="151"/>
      <c r="BC185" s="151"/>
      <c r="BD185" s="151"/>
    </row>
    <row r="186" s="258" customFormat="true" ht="12.75" hidden="false" customHeight="false" outlineLevel="0" collapsed="false">
      <c r="A186" s="120"/>
      <c r="B186" s="120"/>
      <c r="C186" s="120"/>
      <c r="D186" s="142"/>
      <c r="E186" s="142"/>
      <c r="F186" s="120"/>
      <c r="G186" s="120"/>
      <c r="H186" s="120"/>
      <c r="I186" s="120"/>
      <c r="J186" s="120"/>
      <c r="K186" s="120"/>
      <c r="L186" s="120"/>
      <c r="M186" s="120"/>
      <c r="N186" s="120"/>
      <c r="O186" s="120"/>
      <c r="P186" s="120"/>
      <c r="Q186" s="120"/>
      <c r="R186" s="120"/>
      <c r="S186" s="120"/>
      <c r="T186" s="120"/>
      <c r="U186" s="120"/>
      <c r="V186" s="120"/>
      <c r="W186" s="120"/>
      <c r="X186" s="120"/>
      <c r="Y186" s="146"/>
      <c r="AF186" s="180"/>
      <c r="AG186" s="180"/>
      <c r="AH186" s="155"/>
      <c r="AI186" s="204"/>
      <c r="AJ186" s="204"/>
      <c r="AK186" s="204"/>
      <c r="AL186" s="204"/>
      <c r="AM186" s="155"/>
      <c r="AN186" s="204"/>
      <c r="AO186" s="204"/>
      <c r="AP186" s="204"/>
      <c r="AQ186" s="204"/>
      <c r="AR186" s="204"/>
      <c r="AS186" s="204"/>
      <c r="AT186" s="204"/>
      <c r="AU186" s="204"/>
      <c r="AV186" s="155"/>
      <c r="AW186" s="155"/>
      <c r="AX186" s="155"/>
      <c r="AY186" s="155"/>
      <c r="AZ186" s="151"/>
      <c r="BA186" s="151"/>
      <c r="BB186" s="151"/>
      <c r="BC186" s="151"/>
      <c r="BD186" s="151"/>
    </row>
    <row r="187" s="258" customFormat="true" ht="12.75" hidden="false" customHeight="false" outlineLevel="0" collapsed="false">
      <c r="A187" s="120"/>
      <c r="B187" s="120"/>
      <c r="C187" s="120"/>
      <c r="D187" s="142"/>
      <c r="E187" s="142"/>
      <c r="F187" s="120"/>
      <c r="G187" s="120"/>
      <c r="H187" s="120"/>
      <c r="I187" s="120"/>
      <c r="J187" s="120"/>
      <c r="K187" s="120"/>
      <c r="L187" s="120"/>
      <c r="M187" s="120"/>
      <c r="N187" s="120"/>
      <c r="O187" s="120"/>
      <c r="P187" s="120"/>
      <c r="Q187" s="120"/>
      <c r="R187" s="120"/>
      <c r="S187" s="120"/>
      <c r="T187" s="120"/>
      <c r="U187" s="120"/>
      <c r="V187" s="120"/>
      <c r="W187" s="120"/>
      <c r="X187" s="120"/>
      <c r="Y187" s="146"/>
      <c r="AF187" s="180"/>
      <c r="AG187" s="180"/>
      <c r="AH187" s="155"/>
      <c r="AI187" s="204"/>
      <c r="AJ187" s="204"/>
      <c r="AK187" s="204"/>
      <c r="AL187" s="204"/>
      <c r="AM187" s="155"/>
      <c r="AN187" s="204"/>
      <c r="AO187" s="204"/>
      <c r="AP187" s="204"/>
      <c r="AQ187" s="204"/>
      <c r="AR187" s="204"/>
      <c r="AS187" s="204"/>
      <c r="AT187" s="204"/>
      <c r="AU187" s="204"/>
      <c r="AV187" s="155"/>
      <c r="AW187" s="155"/>
      <c r="AX187" s="155"/>
      <c r="AY187" s="155"/>
      <c r="AZ187" s="151"/>
      <c r="BA187" s="151"/>
      <c r="BB187" s="151"/>
      <c r="BC187" s="151"/>
      <c r="BD187" s="151"/>
    </row>
    <row r="188" s="258" customFormat="true" ht="12.75" hidden="false" customHeight="false" outlineLevel="0" collapsed="false">
      <c r="A188" s="120"/>
      <c r="B188" s="120"/>
      <c r="C188" s="120"/>
      <c r="D188" s="142"/>
      <c r="E188" s="142"/>
      <c r="F188" s="120"/>
      <c r="G188" s="120"/>
      <c r="H188" s="120"/>
      <c r="I188" s="120"/>
      <c r="J188" s="120"/>
      <c r="K188" s="120"/>
      <c r="L188" s="120"/>
      <c r="M188" s="120"/>
      <c r="N188" s="120"/>
      <c r="O188" s="120"/>
      <c r="P188" s="120"/>
      <c r="Q188" s="120"/>
      <c r="R188" s="120"/>
      <c r="S188" s="120"/>
      <c r="T188" s="120"/>
      <c r="U188" s="120"/>
      <c r="V188" s="120"/>
      <c r="W188" s="120"/>
      <c r="X188" s="120"/>
      <c r="Y188" s="146"/>
      <c r="AF188" s="180"/>
      <c r="AG188" s="180"/>
      <c r="AH188" s="155"/>
      <c r="AI188" s="204"/>
      <c r="AJ188" s="204"/>
      <c r="AK188" s="204"/>
      <c r="AL188" s="204"/>
      <c r="AM188" s="155"/>
      <c r="AN188" s="204"/>
      <c r="AO188" s="204"/>
      <c r="AP188" s="204"/>
      <c r="AQ188" s="204"/>
      <c r="AR188" s="204"/>
      <c r="AS188" s="204"/>
      <c r="AT188" s="204"/>
      <c r="AU188" s="204"/>
      <c r="AV188" s="155"/>
      <c r="AW188" s="155"/>
      <c r="AX188" s="155"/>
      <c r="AY188" s="155"/>
      <c r="AZ188" s="151"/>
      <c r="BA188" s="151"/>
      <c r="BB188" s="151"/>
      <c r="BC188" s="151"/>
      <c r="BD188" s="151"/>
    </row>
    <row r="189" s="258" customFormat="true" ht="12.75" hidden="false" customHeight="false" outlineLevel="0" collapsed="false">
      <c r="A189" s="120"/>
      <c r="B189" s="120"/>
      <c r="C189" s="120"/>
      <c r="D189" s="142"/>
      <c r="E189" s="142"/>
      <c r="F189" s="120"/>
      <c r="G189" s="120"/>
      <c r="H189" s="120"/>
      <c r="I189" s="120"/>
      <c r="J189" s="120"/>
      <c r="K189" s="120"/>
      <c r="L189" s="120"/>
      <c r="M189" s="120"/>
      <c r="N189" s="120"/>
      <c r="O189" s="120"/>
      <c r="P189" s="120"/>
      <c r="Q189" s="120"/>
      <c r="R189" s="120"/>
      <c r="S189" s="120"/>
      <c r="T189" s="120"/>
      <c r="U189" s="120"/>
      <c r="V189" s="120"/>
      <c r="W189" s="120"/>
      <c r="X189" s="120"/>
      <c r="Y189" s="146"/>
      <c r="AF189" s="180"/>
      <c r="AG189" s="180"/>
      <c r="AH189" s="155"/>
      <c r="AI189" s="204"/>
      <c r="AJ189" s="204"/>
      <c r="AK189" s="204"/>
      <c r="AL189" s="204"/>
      <c r="AM189" s="155"/>
      <c r="AN189" s="204"/>
      <c r="AO189" s="204"/>
      <c r="AP189" s="204"/>
      <c r="AQ189" s="204"/>
      <c r="AR189" s="204"/>
      <c r="AS189" s="204"/>
      <c r="AT189" s="204"/>
      <c r="AU189" s="204"/>
      <c r="AV189" s="155"/>
      <c r="AW189" s="155"/>
      <c r="AX189" s="155"/>
      <c r="AY189" s="155"/>
      <c r="AZ189" s="151"/>
      <c r="BA189" s="151"/>
      <c r="BB189" s="151"/>
      <c r="BC189" s="151"/>
      <c r="BD189" s="151"/>
    </row>
    <row r="190" s="258" customFormat="true" ht="12.75" hidden="false" customHeight="false" outlineLevel="0" collapsed="false">
      <c r="A190" s="120"/>
      <c r="B190" s="120"/>
      <c r="C190" s="120"/>
      <c r="D190" s="142"/>
      <c r="E190" s="142"/>
      <c r="F190" s="120"/>
      <c r="G190" s="120"/>
      <c r="H190" s="120"/>
      <c r="I190" s="120"/>
      <c r="J190" s="120"/>
      <c r="K190" s="120"/>
      <c r="L190" s="120"/>
      <c r="M190" s="120"/>
      <c r="N190" s="120"/>
      <c r="O190" s="120"/>
      <c r="P190" s="120"/>
      <c r="Q190" s="120"/>
      <c r="R190" s="120"/>
      <c r="S190" s="120"/>
      <c r="T190" s="120"/>
      <c r="U190" s="120"/>
      <c r="V190" s="120"/>
      <c r="W190" s="120"/>
      <c r="X190" s="120"/>
      <c r="Y190" s="146"/>
      <c r="AF190" s="180"/>
      <c r="AG190" s="180"/>
      <c r="AH190" s="155"/>
      <c r="AI190" s="204"/>
      <c r="AJ190" s="204"/>
      <c r="AK190" s="204"/>
      <c r="AL190" s="204"/>
      <c r="AM190" s="155"/>
      <c r="AN190" s="204"/>
      <c r="AO190" s="204"/>
      <c r="AP190" s="204"/>
      <c r="AQ190" s="204"/>
      <c r="AR190" s="204"/>
      <c r="AS190" s="204"/>
      <c r="AT190" s="204"/>
      <c r="AU190" s="204"/>
      <c r="AV190" s="155"/>
      <c r="AW190" s="155"/>
      <c r="AX190" s="155"/>
      <c r="AY190" s="155"/>
      <c r="AZ190" s="151"/>
      <c r="BA190" s="151"/>
      <c r="BB190" s="151"/>
      <c r="BC190" s="151"/>
      <c r="BD190" s="151"/>
    </row>
    <row r="191" s="258" customFormat="true" ht="12.75" hidden="false" customHeight="false" outlineLevel="0" collapsed="false">
      <c r="A191" s="120"/>
      <c r="B191" s="120"/>
      <c r="C191" s="120"/>
      <c r="D191" s="142"/>
      <c r="E191" s="142"/>
      <c r="F191" s="120"/>
      <c r="G191" s="120"/>
      <c r="H191" s="120"/>
      <c r="I191" s="120"/>
      <c r="J191" s="120"/>
      <c r="K191" s="120"/>
      <c r="L191" s="120"/>
      <c r="M191" s="120"/>
      <c r="N191" s="120"/>
      <c r="O191" s="120"/>
      <c r="P191" s="120"/>
      <c r="Q191" s="120"/>
      <c r="R191" s="120"/>
      <c r="S191" s="120"/>
      <c r="T191" s="120"/>
      <c r="U191" s="120"/>
      <c r="V191" s="120"/>
      <c r="W191" s="120"/>
      <c r="X191" s="120"/>
      <c r="Y191" s="146"/>
      <c r="AF191" s="180"/>
      <c r="AG191" s="180"/>
      <c r="AH191" s="155"/>
      <c r="AI191" s="204"/>
      <c r="AJ191" s="204"/>
      <c r="AK191" s="204"/>
      <c r="AL191" s="204"/>
      <c r="AM191" s="155"/>
      <c r="AN191" s="204"/>
      <c r="AO191" s="204"/>
      <c r="AP191" s="204"/>
      <c r="AQ191" s="204"/>
      <c r="AR191" s="204"/>
      <c r="AS191" s="204"/>
      <c r="AT191" s="204"/>
      <c r="AU191" s="204"/>
      <c r="AV191" s="155"/>
      <c r="AW191" s="155"/>
      <c r="AX191" s="155"/>
      <c r="AY191" s="155"/>
      <c r="AZ191" s="151"/>
      <c r="BA191" s="151"/>
      <c r="BB191" s="151"/>
      <c r="BC191" s="151"/>
      <c r="BD191" s="151"/>
    </row>
    <row r="192" s="258" customFormat="true" ht="12.75" hidden="false" customHeight="false" outlineLevel="0" collapsed="false">
      <c r="A192" s="120"/>
      <c r="B192" s="120"/>
      <c r="C192" s="120"/>
      <c r="D192" s="142"/>
      <c r="E192" s="142"/>
      <c r="F192" s="120"/>
      <c r="G192" s="120"/>
      <c r="H192" s="120"/>
      <c r="I192" s="120"/>
      <c r="J192" s="120"/>
      <c r="K192" s="120"/>
      <c r="L192" s="120"/>
      <c r="M192" s="120"/>
      <c r="N192" s="120"/>
      <c r="O192" s="120"/>
      <c r="P192" s="120"/>
      <c r="Q192" s="120"/>
      <c r="R192" s="120"/>
      <c r="S192" s="120"/>
      <c r="T192" s="120"/>
      <c r="U192" s="120"/>
      <c r="V192" s="120"/>
      <c r="W192" s="120"/>
      <c r="X192" s="120"/>
      <c r="Y192" s="146"/>
      <c r="AF192" s="180"/>
      <c r="AG192" s="180"/>
      <c r="AH192" s="155"/>
      <c r="AI192" s="204"/>
      <c r="AJ192" s="204"/>
      <c r="AK192" s="204"/>
      <c r="AL192" s="204"/>
      <c r="AM192" s="155"/>
      <c r="AN192" s="204"/>
      <c r="AO192" s="204"/>
      <c r="AP192" s="204"/>
      <c r="AQ192" s="204"/>
      <c r="AR192" s="204"/>
      <c r="AS192" s="204"/>
      <c r="AT192" s="204"/>
      <c r="AU192" s="204"/>
      <c r="AV192" s="155"/>
      <c r="AW192" s="155"/>
      <c r="AX192" s="155"/>
      <c r="AY192" s="155"/>
      <c r="AZ192" s="151"/>
      <c r="BA192" s="151"/>
      <c r="BB192" s="151"/>
      <c r="BC192" s="151"/>
      <c r="BD192" s="151"/>
    </row>
    <row r="193" s="258" customFormat="true" ht="12.75" hidden="false" customHeight="false" outlineLevel="0" collapsed="false">
      <c r="A193" s="120"/>
      <c r="B193" s="120"/>
      <c r="C193" s="120"/>
      <c r="D193" s="142"/>
      <c r="E193" s="142"/>
      <c r="F193" s="120"/>
      <c r="G193" s="120"/>
      <c r="H193" s="120"/>
      <c r="I193" s="120"/>
      <c r="J193" s="120"/>
      <c r="K193" s="120"/>
      <c r="L193" s="120"/>
      <c r="M193" s="120"/>
      <c r="N193" s="120"/>
      <c r="O193" s="120"/>
      <c r="P193" s="120"/>
      <c r="Q193" s="120"/>
      <c r="R193" s="120"/>
      <c r="S193" s="120"/>
      <c r="T193" s="120"/>
      <c r="U193" s="120"/>
      <c r="V193" s="120"/>
      <c r="W193" s="120"/>
      <c r="X193" s="120"/>
      <c r="Y193" s="146"/>
      <c r="AF193" s="180"/>
      <c r="AG193" s="180"/>
      <c r="AH193" s="155"/>
      <c r="AI193" s="204"/>
      <c r="AJ193" s="204"/>
      <c r="AK193" s="204"/>
      <c r="AL193" s="204"/>
      <c r="AM193" s="155"/>
      <c r="AN193" s="204"/>
      <c r="AO193" s="204"/>
      <c r="AP193" s="204"/>
      <c r="AQ193" s="204"/>
      <c r="AR193" s="204"/>
      <c r="AS193" s="204"/>
      <c r="AT193" s="204"/>
      <c r="AU193" s="204"/>
      <c r="AV193" s="155"/>
      <c r="AW193" s="155"/>
      <c r="AX193" s="155"/>
      <c r="AY193" s="155"/>
      <c r="AZ193" s="151"/>
      <c r="BA193" s="151"/>
      <c r="BB193" s="151"/>
      <c r="BC193" s="151"/>
      <c r="BD193" s="151"/>
    </row>
    <row r="194" s="258" customFormat="true" ht="12.75" hidden="false" customHeight="false" outlineLevel="0" collapsed="false">
      <c r="A194" s="120"/>
      <c r="B194" s="120"/>
      <c r="C194" s="120"/>
      <c r="D194" s="142"/>
      <c r="E194" s="142"/>
      <c r="F194" s="120"/>
      <c r="G194" s="120"/>
      <c r="H194" s="120"/>
      <c r="I194" s="120"/>
      <c r="J194" s="120"/>
      <c r="K194" s="120"/>
      <c r="L194" s="120"/>
      <c r="M194" s="120"/>
      <c r="N194" s="120"/>
      <c r="O194" s="120"/>
      <c r="P194" s="120"/>
      <c r="Q194" s="120"/>
      <c r="R194" s="120"/>
      <c r="S194" s="120"/>
      <c r="T194" s="120"/>
      <c r="U194" s="120"/>
      <c r="V194" s="120"/>
      <c r="W194" s="120"/>
      <c r="X194" s="120"/>
      <c r="Y194" s="146"/>
      <c r="AF194" s="180"/>
      <c r="AG194" s="180"/>
      <c r="AH194" s="155"/>
      <c r="AI194" s="204"/>
      <c r="AJ194" s="204"/>
      <c r="AK194" s="204"/>
      <c r="AL194" s="204"/>
      <c r="AM194" s="155"/>
      <c r="AN194" s="204"/>
      <c r="AO194" s="204"/>
      <c r="AP194" s="204"/>
      <c r="AQ194" s="204"/>
      <c r="AR194" s="204"/>
      <c r="AS194" s="204"/>
      <c r="AT194" s="204"/>
      <c r="AU194" s="204"/>
      <c r="AV194" s="155"/>
      <c r="AW194" s="155"/>
      <c r="AX194" s="155"/>
      <c r="AY194" s="155"/>
      <c r="AZ194" s="151"/>
      <c r="BA194" s="151"/>
      <c r="BB194" s="151"/>
      <c r="BC194" s="151"/>
      <c r="BD194" s="151"/>
    </row>
    <row r="195" s="258" customFormat="true" ht="12.75" hidden="false" customHeight="false" outlineLevel="0" collapsed="false">
      <c r="A195" s="120"/>
      <c r="B195" s="120"/>
      <c r="C195" s="120"/>
      <c r="D195" s="142"/>
      <c r="E195" s="142"/>
      <c r="F195" s="120"/>
      <c r="G195" s="120"/>
      <c r="H195" s="120"/>
      <c r="I195" s="120"/>
      <c r="J195" s="120"/>
      <c r="K195" s="120"/>
      <c r="L195" s="120"/>
      <c r="M195" s="120"/>
      <c r="N195" s="120"/>
      <c r="O195" s="120"/>
      <c r="P195" s="120"/>
      <c r="Q195" s="120"/>
      <c r="R195" s="120"/>
      <c r="S195" s="120"/>
      <c r="T195" s="120"/>
      <c r="U195" s="120"/>
      <c r="V195" s="120"/>
      <c r="W195" s="120"/>
      <c r="X195" s="120"/>
      <c r="Y195" s="146"/>
      <c r="AF195" s="180"/>
      <c r="AG195" s="180"/>
      <c r="AH195" s="155"/>
      <c r="AI195" s="204"/>
      <c r="AJ195" s="204"/>
      <c r="AK195" s="204"/>
      <c r="AL195" s="204"/>
      <c r="AM195" s="155"/>
      <c r="AN195" s="204"/>
      <c r="AO195" s="204"/>
      <c r="AP195" s="204"/>
      <c r="AQ195" s="204"/>
      <c r="AR195" s="204"/>
      <c r="AS195" s="204"/>
      <c r="AT195" s="204"/>
      <c r="AU195" s="204"/>
      <c r="AV195" s="155"/>
      <c r="AW195" s="155"/>
      <c r="AX195" s="155"/>
      <c r="AY195" s="155"/>
      <c r="AZ195" s="151"/>
      <c r="BA195" s="151"/>
      <c r="BB195" s="151"/>
      <c r="BC195" s="151"/>
      <c r="BD195" s="151"/>
    </row>
    <row r="196" s="258" customFormat="true" ht="12.75" hidden="false" customHeight="false" outlineLevel="0" collapsed="false">
      <c r="A196" s="120"/>
      <c r="B196" s="120"/>
      <c r="C196" s="120"/>
      <c r="D196" s="142"/>
      <c r="E196" s="142"/>
      <c r="F196" s="120"/>
      <c r="G196" s="120"/>
      <c r="H196" s="120"/>
      <c r="I196" s="120"/>
      <c r="J196" s="120"/>
      <c r="K196" s="120"/>
      <c r="L196" s="120"/>
      <c r="M196" s="120"/>
      <c r="N196" s="120"/>
      <c r="O196" s="120"/>
      <c r="P196" s="120"/>
      <c r="Q196" s="120"/>
      <c r="R196" s="120"/>
      <c r="S196" s="120"/>
      <c r="T196" s="120"/>
      <c r="U196" s="120"/>
      <c r="V196" s="120"/>
      <c r="W196" s="120"/>
      <c r="X196" s="120"/>
      <c r="Y196" s="146"/>
      <c r="AF196" s="180"/>
      <c r="AG196" s="180"/>
      <c r="AH196" s="155"/>
      <c r="AI196" s="204"/>
      <c r="AJ196" s="204"/>
      <c r="AK196" s="204"/>
      <c r="AL196" s="204"/>
      <c r="AM196" s="155"/>
      <c r="AN196" s="204"/>
      <c r="AO196" s="204"/>
      <c r="AP196" s="204"/>
      <c r="AQ196" s="204"/>
      <c r="AR196" s="204"/>
      <c r="AS196" s="204"/>
      <c r="AT196" s="204"/>
      <c r="AU196" s="204"/>
      <c r="AV196" s="155"/>
      <c r="AW196" s="155"/>
      <c r="AX196" s="155"/>
      <c r="AY196" s="155"/>
      <c r="AZ196" s="151"/>
      <c r="BA196" s="151"/>
      <c r="BB196" s="151"/>
      <c r="BC196" s="151"/>
      <c r="BD196" s="151"/>
    </row>
    <row r="197" s="258" customFormat="true" ht="12.75" hidden="false" customHeight="false" outlineLevel="0" collapsed="false">
      <c r="A197" s="120"/>
      <c r="B197" s="120"/>
      <c r="C197" s="120"/>
      <c r="D197" s="142"/>
      <c r="E197" s="142"/>
      <c r="F197" s="120"/>
      <c r="G197" s="120"/>
      <c r="H197" s="120"/>
      <c r="I197" s="120"/>
      <c r="J197" s="120"/>
      <c r="K197" s="120"/>
      <c r="L197" s="120"/>
      <c r="M197" s="120"/>
      <c r="N197" s="120"/>
      <c r="O197" s="120"/>
      <c r="P197" s="120"/>
      <c r="Q197" s="120"/>
      <c r="R197" s="120"/>
      <c r="S197" s="120"/>
      <c r="T197" s="120"/>
      <c r="U197" s="120"/>
      <c r="V197" s="120"/>
      <c r="W197" s="120"/>
      <c r="X197" s="120"/>
      <c r="Y197" s="146"/>
      <c r="AF197" s="180"/>
      <c r="AG197" s="180"/>
      <c r="AH197" s="155"/>
      <c r="AI197" s="204"/>
      <c r="AJ197" s="204"/>
      <c r="AK197" s="204"/>
      <c r="AL197" s="204"/>
      <c r="AM197" s="155"/>
      <c r="AN197" s="204"/>
      <c r="AO197" s="204"/>
      <c r="AP197" s="204"/>
      <c r="AQ197" s="204"/>
      <c r="AR197" s="204"/>
      <c r="AS197" s="204"/>
      <c r="AT197" s="204"/>
      <c r="AU197" s="204"/>
      <c r="AV197" s="155"/>
      <c r="AW197" s="155"/>
      <c r="AX197" s="155"/>
      <c r="AY197" s="155"/>
      <c r="AZ197" s="151"/>
      <c r="BA197" s="151"/>
      <c r="BB197" s="151"/>
      <c r="BC197" s="151"/>
      <c r="BD197" s="151"/>
    </row>
    <row r="198" s="258" customFormat="true" ht="12.75" hidden="false" customHeight="false" outlineLevel="0" collapsed="false">
      <c r="A198" s="120"/>
      <c r="B198" s="120"/>
      <c r="C198" s="120"/>
      <c r="D198" s="142"/>
      <c r="E198" s="142"/>
      <c r="F198" s="120"/>
      <c r="G198" s="120"/>
      <c r="H198" s="120"/>
      <c r="I198" s="120"/>
      <c r="J198" s="120"/>
      <c r="K198" s="120"/>
      <c r="L198" s="120"/>
      <c r="M198" s="120"/>
      <c r="N198" s="120"/>
      <c r="O198" s="120"/>
      <c r="P198" s="120"/>
      <c r="Q198" s="120"/>
      <c r="R198" s="120"/>
      <c r="S198" s="120"/>
      <c r="T198" s="120"/>
      <c r="U198" s="120"/>
      <c r="V198" s="120"/>
      <c r="W198" s="120"/>
      <c r="X198" s="120"/>
      <c r="Y198" s="146"/>
      <c r="AF198" s="180"/>
      <c r="AG198" s="180"/>
      <c r="AH198" s="155"/>
      <c r="AI198" s="204"/>
      <c r="AJ198" s="204"/>
      <c r="AK198" s="204"/>
      <c r="AL198" s="204"/>
      <c r="AM198" s="155"/>
      <c r="AN198" s="204"/>
      <c r="AO198" s="204"/>
      <c r="AP198" s="204"/>
      <c r="AQ198" s="204"/>
      <c r="AR198" s="204"/>
      <c r="AS198" s="204"/>
      <c r="AT198" s="204"/>
      <c r="AU198" s="204"/>
      <c r="AV198" s="155"/>
      <c r="AW198" s="155"/>
      <c r="AX198" s="155"/>
      <c r="AY198" s="155"/>
      <c r="AZ198" s="151"/>
      <c r="BA198" s="151"/>
      <c r="BB198" s="151"/>
      <c r="BC198" s="151"/>
      <c r="BD198" s="151"/>
    </row>
    <row r="199" s="258" customFormat="true" ht="12.75" hidden="false" customHeight="false" outlineLevel="0" collapsed="false">
      <c r="A199" s="120"/>
      <c r="B199" s="120"/>
      <c r="C199" s="120"/>
      <c r="D199" s="142"/>
      <c r="E199" s="142"/>
      <c r="F199" s="120"/>
      <c r="G199" s="120"/>
      <c r="H199" s="120"/>
      <c r="I199" s="120"/>
      <c r="J199" s="120"/>
      <c r="K199" s="120"/>
      <c r="L199" s="120"/>
      <c r="M199" s="120"/>
      <c r="N199" s="120"/>
      <c r="O199" s="120"/>
      <c r="P199" s="120"/>
      <c r="Q199" s="120"/>
      <c r="R199" s="120"/>
      <c r="S199" s="120"/>
      <c r="T199" s="120"/>
      <c r="U199" s="120"/>
      <c r="V199" s="120"/>
      <c r="W199" s="120"/>
      <c r="X199" s="120"/>
      <c r="Y199" s="146"/>
      <c r="AF199" s="180"/>
      <c r="AG199" s="180"/>
      <c r="AH199" s="155"/>
      <c r="AI199" s="204"/>
      <c r="AJ199" s="204"/>
      <c r="AK199" s="204"/>
      <c r="AL199" s="204"/>
      <c r="AM199" s="155"/>
      <c r="AN199" s="204"/>
      <c r="AO199" s="204"/>
      <c r="AP199" s="204"/>
      <c r="AQ199" s="204"/>
      <c r="AR199" s="204"/>
      <c r="AS199" s="204"/>
      <c r="AT199" s="204"/>
      <c r="AU199" s="204"/>
      <c r="AV199" s="155"/>
      <c r="AW199" s="155"/>
      <c r="AX199" s="155"/>
      <c r="AY199" s="155"/>
      <c r="AZ199" s="151"/>
      <c r="BA199" s="151"/>
      <c r="BB199" s="151"/>
      <c r="BC199" s="151"/>
      <c r="BD199" s="151"/>
    </row>
    <row r="200" s="258" customFormat="true" ht="12.75" hidden="false" customHeight="false" outlineLevel="0" collapsed="false">
      <c r="A200" s="120"/>
      <c r="B200" s="120"/>
      <c r="C200" s="120"/>
      <c r="D200" s="142"/>
      <c r="E200" s="142"/>
      <c r="F200" s="120"/>
      <c r="G200" s="120"/>
      <c r="H200" s="120"/>
      <c r="I200" s="120"/>
      <c r="J200" s="120"/>
      <c r="K200" s="120"/>
      <c r="L200" s="120"/>
      <c r="M200" s="120"/>
      <c r="N200" s="120"/>
      <c r="O200" s="120"/>
      <c r="P200" s="120"/>
      <c r="Q200" s="120"/>
      <c r="R200" s="120"/>
      <c r="S200" s="120"/>
      <c r="T200" s="120"/>
      <c r="U200" s="120"/>
      <c r="V200" s="120"/>
      <c r="W200" s="120"/>
      <c r="X200" s="120"/>
      <c r="Y200" s="146"/>
      <c r="AF200" s="180"/>
      <c r="AG200" s="180"/>
      <c r="AH200" s="155"/>
      <c r="AI200" s="204"/>
      <c r="AJ200" s="204"/>
      <c r="AK200" s="204"/>
      <c r="AL200" s="204"/>
      <c r="AM200" s="155"/>
      <c r="AN200" s="204"/>
      <c r="AO200" s="204"/>
      <c r="AP200" s="204"/>
      <c r="AQ200" s="204"/>
      <c r="AR200" s="204"/>
      <c r="AS200" s="204"/>
      <c r="AT200" s="204"/>
      <c r="AU200" s="204"/>
      <c r="AV200" s="155"/>
      <c r="AW200" s="155"/>
      <c r="AX200" s="155"/>
      <c r="AY200" s="155"/>
      <c r="AZ200" s="151"/>
      <c r="BA200" s="151"/>
      <c r="BB200" s="151"/>
      <c r="BC200" s="151"/>
      <c r="BD200" s="151"/>
    </row>
    <row r="201" s="258" customFormat="true" ht="12.75" hidden="false" customHeight="false" outlineLevel="0" collapsed="false">
      <c r="A201" s="120"/>
      <c r="B201" s="120"/>
      <c r="C201" s="120"/>
      <c r="D201" s="142"/>
      <c r="E201" s="142"/>
      <c r="F201" s="120"/>
      <c r="G201" s="120"/>
      <c r="H201" s="120"/>
      <c r="I201" s="120"/>
      <c r="J201" s="120"/>
      <c r="K201" s="120"/>
      <c r="L201" s="120"/>
      <c r="M201" s="120"/>
      <c r="N201" s="120"/>
      <c r="O201" s="120"/>
      <c r="P201" s="120"/>
      <c r="Q201" s="120"/>
      <c r="R201" s="120"/>
      <c r="S201" s="120"/>
      <c r="T201" s="120"/>
      <c r="U201" s="120"/>
      <c r="V201" s="120"/>
      <c r="W201" s="120"/>
      <c r="X201" s="120"/>
      <c r="Y201" s="146"/>
      <c r="AF201" s="180"/>
      <c r="AG201" s="180"/>
      <c r="AH201" s="155"/>
      <c r="AI201" s="204"/>
      <c r="AJ201" s="204"/>
      <c r="AK201" s="204"/>
      <c r="AL201" s="204"/>
      <c r="AM201" s="155"/>
      <c r="AN201" s="204"/>
      <c r="AO201" s="204"/>
      <c r="AP201" s="204"/>
      <c r="AQ201" s="204"/>
      <c r="AR201" s="204"/>
      <c r="AS201" s="204"/>
      <c r="AT201" s="204"/>
      <c r="AU201" s="204"/>
      <c r="AV201" s="155"/>
      <c r="AW201" s="155"/>
      <c r="AX201" s="155"/>
      <c r="AY201" s="155"/>
      <c r="AZ201" s="151"/>
      <c r="BA201" s="151"/>
      <c r="BB201" s="151"/>
      <c r="BC201" s="151"/>
      <c r="BD201" s="151"/>
    </row>
    <row r="202" s="258" customFormat="true" ht="12.75" hidden="false" customHeight="false" outlineLevel="0" collapsed="false">
      <c r="A202" s="120"/>
      <c r="B202" s="120"/>
      <c r="C202" s="120"/>
      <c r="D202" s="142"/>
      <c r="E202" s="142"/>
      <c r="F202" s="120"/>
      <c r="G202" s="120"/>
      <c r="H202" s="120"/>
      <c r="I202" s="120"/>
      <c r="J202" s="120"/>
      <c r="K202" s="120"/>
      <c r="L202" s="120"/>
      <c r="M202" s="120"/>
      <c r="N202" s="120"/>
      <c r="O202" s="120"/>
      <c r="P202" s="120"/>
      <c r="Q202" s="120"/>
      <c r="R202" s="120"/>
      <c r="S202" s="120"/>
      <c r="T202" s="120"/>
      <c r="U202" s="120"/>
      <c r="V202" s="120"/>
      <c r="W202" s="120"/>
      <c r="X202" s="120"/>
      <c r="Y202" s="146"/>
      <c r="AF202" s="180"/>
      <c r="AG202" s="180"/>
      <c r="AH202" s="155"/>
      <c r="AI202" s="204"/>
      <c r="AJ202" s="204"/>
      <c r="AK202" s="204"/>
      <c r="AL202" s="204"/>
      <c r="AM202" s="155"/>
      <c r="AN202" s="204"/>
      <c r="AO202" s="204"/>
      <c r="AP202" s="204"/>
      <c r="AQ202" s="204"/>
      <c r="AR202" s="204"/>
      <c r="AS202" s="204"/>
      <c r="AT202" s="204"/>
      <c r="AU202" s="204"/>
      <c r="AV202" s="155"/>
      <c r="AW202" s="155"/>
      <c r="AX202" s="155"/>
      <c r="AY202" s="155"/>
      <c r="AZ202" s="151"/>
      <c r="BA202" s="151"/>
      <c r="BB202" s="151"/>
      <c r="BC202" s="151"/>
      <c r="BD202" s="151"/>
    </row>
    <row r="203" s="258" customFormat="true" ht="12.75" hidden="false" customHeight="false" outlineLevel="0" collapsed="false">
      <c r="A203" s="120"/>
      <c r="B203" s="120"/>
      <c r="C203" s="120"/>
      <c r="D203" s="142"/>
      <c r="E203" s="142"/>
      <c r="F203" s="120"/>
      <c r="G203" s="120"/>
      <c r="H203" s="120"/>
      <c r="I203" s="120"/>
      <c r="J203" s="120"/>
      <c r="K203" s="120"/>
      <c r="L203" s="120"/>
      <c r="M203" s="120"/>
      <c r="N203" s="120"/>
      <c r="O203" s="120"/>
      <c r="P203" s="120"/>
      <c r="Q203" s="120"/>
      <c r="R203" s="120"/>
      <c r="S203" s="120"/>
      <c r="T203" s="120"/>
      <c r="U203" s="120"/>
      <c r="V203" s="120"/>
      <c r="W203" s="120"/>
      <c r="X203" s="120"/>
      <c r="Y203" s="146"/>
      <c r="AF203" s="180"/>
      <c r="AG203" s="180"/>
      <c r="AH203" s="155"/>
      <c r="AI203" s="204"/>
      <c r="AJ203" s="204"/>
      <c r="AK203" s="204"/>
      <c r="AL203" s="204"/>
      <c r="AM203" s="155"/>
      <c r="AN203" s="204"/>
      <c r="AO203" s="204"/>
      <c r="AP203" s="204"/>
      <c r="AQ203" s="204"/>
      <c r="AR203" s="204"/>
      <c r="AS203" s="204"/>
      <c r="AT203" s="204"/>
      <c r="AU203" s="204"/>
      <c r="AV203" s="155"/>
      <c r="AW203" s="155"/>
      <c r="AX203" s="155"/>
      <c r="AY203" s="155"/>
      <c r="AZ203" s="151"/>
      <c r="BA203" s="151"/>
      <c r="BB203" s="151"/>
      <c r="BC203" s="151"/>
      <c r="BD203" s="151"/>
    </row>
    <row r="204" s="258" customFormat="true" ht="12.75" hidden="false" customHeight="false" outlineLevel="0" collapsed="false">
      <c r="A204" s="120"/>
      <c r="B204" s="120"/>
      <c r="C204" s="120"/>
      <c r="D204" s="142"/>
      <c r="E204" s="142"/>
      <c r="F204" s="120"/>
      <c r="G204" s="120"/>
      <c r="H204" s="120"/>
      <c r="I204" s="120"/>
      <c r="J204" s="120"/>
      <c r="K204" s="120"/>
      <c r="L204" s="120"/>
      <c r="M204" s="120"/>
      <c r="N204" s="120"/>
      <c r="O204" s="120"/>
      <c r="P204" s="120"/>
      <c r="Q204" s="120"/>
      <c r="R204" s="120"/>
      <c r="S204" s="120"/>
      <c r="T204" s="120"/>
      <c r="U204" s="120"/>
      <c r="V204" s="120"/>
      <c r="W204" s="120"/>
      <c r="X204" s="120"/>
      <c r="Y204" s="146"/>
      <c r="AF204" s="180"/>
      <c r="AG204" s="180"/>
      <c r="AH204" s="155"/>
      <c r="AI204" s="204"/>
      <c r="AJ204" s="204"/>
      <c r="AK204" s="204"/>
      <c r="AL204" s="204"/>
      <c r="AM204" s="155"/>
      <c r="AN204" s="204"/>
      <c r="AO204" s="204"/>
      <c r="AP204" s="204"/>
      <c r="AQ204" s="204"/>
      <c r="AR204" s="204"/>
      <c r="AS204" s="204"/>
      <c r="AT204" s="204"/>
      <c r="AU204" s="204"/>
      <c r="AV204" s="155"/>
      <c r="AW204" s="155"/>
      <c r="AX204" s="155"/>
      <c r="AY204" s="155"/>
      <c r="AZ204" s="151"/>
      <c r="BA204" s="151"/>
      <c r="BB204" s="151"/>
      <c r="BC204" s="151"/>
      <c r="BD204" s="151"/>
    </row>
    <row r="205" s="258" customFormat="true" ht="12.75" hidden="false" customHeight="false" outlineLevel="0" collapsed="false">
      <c r="A205" s="120"/>
      <c r="B205" s="120"/>
      <c r="C205" s="120"/>
      <c r="D205" s="142"/>
      <c r="E205" s="142"/>
      <c r="F205" s="120"/>
      <c r="G205" s="120"/>
      <c r="H205" s="120"/>
      <c r="I205" s="120"/>
      <c r="J205" s="120"/>
      <c r="K205" s="120"/>
      <c r="L205" s="120"/>
      <c r="M205" s="120"/>
      <c r="N205" s="120"/>
      <c r="O205" s="120"/>
      <c r="P205" s="120"/>
      <c r="Q205" s="120"/>
      <c r="R205" s="120"/>
      <c r="S205" s="120"/>
      <c r="T205" s="120"/>
      <c r="U205" s="120"/>
      <c r="V205" s="120"/>
      <c r="W205" s="120"/>
      <c r="X205" s="120"/>
      <c r="Y205" s="146"/>
      <c r="AF205" s="180"/>
      <c r="AG205" s="180"/>
      <c r="AH205" s="155"/>
      <c r="AI205" s="204"/>
      <c r="AJ205" s="204"/>
      <c r="AK205" s="204"/>
      <c r="AL205" s="204"/>
      <c r="AM205" s="155"/>
      <c r="AN205" s="204"/>
      <c r="AO205" s="204"/>
      <c r="AP205" s="204"/>
      <c r="AQ205" s="204"/>
      <c r="AR205" s="204"/>
      <c r="AS205" s="204"/>
      <c r="AT205" s="204"/>
      <c r="AU205" s="204"/>
      <c r="AV205" s="155"/>
      <c r="AW205" s="155"/>
      <c r="AX205" s="155"/>
      <c r="AY205" s="155"/>
      <c r="AZ205" s="151"/>
      <c r="BA205" s="151"/>
      <c r="BB205" s="151"/>
      <c r="BC205" s="151"/>
      <c r="BD205" s="151"/>
    </row>
    <row r="206" s="258" customFormat="true" ht="12.75" hidden="false" customHeight="false" outlineLevel="0" collapsed="false">
      <c r="A206" s="120"/>
      <c r="B206" s="120"/>
      <c r="C206" s="120"/>
      <c r="D206" s="142"/>
      <c r="E206" s="142"/>
      <c r="F206" s="120"/>
      <c r="G206" s="120"/>
      <c r="H206" s="120"/>
      <c r="I206" s="120"/>
      <c r="J206" s="120"/>
      <c r="K206" s="120"/>
      <c r="L206" s="120"/>
      <c r="M206" s="120"/>
      <c r="N206" s="120"/>
      <c r="O206" s="120"/>
      <c r="P206" s="120"/>
      <c r="Q206" s="120"/>
      <c r="R206" s="120"/>
      <c r="S206" s="120"/>
      <c r="T206" s="120"/>
      <c r="U206" s="120"/>
      <c r="V206" s="120"/>
      <c r="W206" s="120"/>
      <c r="X206" s="120"/>
      <c r="Y206" s="146"/>
      <c r="AF206" s="180"/>
      <c r="AG206" s="180"/>
      <c r="AH206" s="155"/>
      <c r="AI206" s="204"/>
      <c r="AJ206" s="204"/>
      <c r="AK206" s="204"/>
      <c r="AL206" s="204"/>
      <c r="AM206" s="155"/>
      <c r="AN206" s="204"/>
      <c r="AO206" s="204"/>
      <c r="AP206" s="204"/>
      <c r="AQ206" s="204"/>
      <c r="AR206" s="204"/>
      <c r="AS206" s="204"/>
      <c r="AT206" s="204"/>
      <c r="AU206" s="204"/>
      <c r="AV206" s="155"/>
      <c r="AW206" s="155"/>
      <c r="AX206" s="155"/>
      <c r="AY206" s="155"/>
      <c r="AZ206" s="151"/>
      <c r="BA206" s="151"/>
      <c r="BB206" s="151"/>
      <c r="BC206" s="151"/>
      <c r="BD206" s="151"/>
    </row>
    <row r="207" s="258" customFormat="true" ht="12.75" hidden="false" customHeight="false" outlineLevel="0" collapsed="false">
      <c r="A207" s="120"/>
      <c r="B207" s="120"/>
      <c r="C207" s="120"/>
      <c r="D207" s="142"/>
      <c r="E207" s="142"/>
      <c r="F207" s="120"/>
      <c r="G207" s="120"/>
      <c r="H207" s="120"/>
      <c r="I207" s="120"/>
      <c r="J207" s="120"/>
      <c r="K207" s="120"/>
      <c r="L207" s="120"/>
      <c r="M207" s="120"/>
      <c r="N207" s="120"/>
      <c r="O207" s="120"/>
      <c r="P207" s="120"/>
      <c r="Q207" s="120"/>
      <c r="R207" s="120"/>
      <c r="S207" s="120"/>
      <c r="T207" s="120"/>
      <c r="U207" s="120"/>
      <c r="V207" s="120"/>
      <c r="W207" s="120"/>
      <c r="X207" s="120"/>
      <c r="Y207" s="146"/>
      <c r="AF207" s="180"/>
      <c r="AG207" s="180"/>
      <c r="AH207" s="155"/>
      <c r="AI207" s="204"/>
      <c r="AJ207" s="204"/>
      <c r="AK207" s="204"/>
      <c r="AL207" s="204"/>
      <c r="AM207" s="155"/>
      <c r="AN207" s="204"/>
      <c r="AO207" s="204"/>
      <c r="AP207" s="204"/>
      <c r="AQ207" s="204"/>
      <c r="AR207" s="204"/>
      <c r="AS207" s="204"/>
      <c r="AT207" s="204"/>
      <c r="AU207" s="204"/>
      <c r="AV207" s="155"/>
      <c r="AW207" s="155"/>
      <c r="AX207" s="155"/>
      <c r="AY207" s="155"/>
      <c r="AZ207" s="151"/>
      <c r="BA207" s="151"/>
      <c r="BB207" s="151"/>
      <c r="BC207" s="151"/>
      <c r="BD207" s="151"/>
    </row>
    <row r="208" s="258" customFormat="true" ht="12.75" hidden="false" customHeight="false" outlineLevel="0" collapsed="false">
      <c r="A208" s="120"/>
      <c r="B208" s="120"/>
      <c r="C208" s="120"/>
      <c r="D208" s="142"/>
      <c r="E208" s="142"/>
      <c r="F208" s="120"/>
      <c r="G208" s="120"/>
      <c r="H208" s="120"/>
      <c r="I208" s="120"/>
      <c r="J208" s="120"/>
      <c r="K208" s="120"/>
      <c r="L208" s="120"/>
      <c r="M208" s="120"/>
      <c r="N208" s="120"/>
      <c r="O208" s="120"/>
      <c r="P208" s="120"/>
      <c r="Q208" s="120"/>
      <c r="R208" s="120"/>
      <c r="S208" s="120"/>
      <c r="T208" s="120"/>
      <c r="U208" s="120"/>
      <c r="V208" s="120"/>
      <c r="W208" s="120"/>
      <c r="X208" s="120"/>
      <c r="Y208" s="146"/>
      <c r="AF208" s="180"/>
      <c r="AG208" s="180"/>
      <c r="AH208" s="155"/>
      <c r="AI208" s="204"/>
      <c r="AJ208" s="204"/>
      <c r="AK208" s="204"/>
      <c r="AL208" s="204"/>
      <c r="AM208" s="155"/>
      <c r="AN208" s="204"/>
      <c r="AO208" s="204"/>
      <c r="AP208" s="204"/>
      <c r="AQ208" s="204"/>
      <c r="AR208" s="204"/>
      <c r="AS208" s="204"/>
      <c r="AT208" s="204"/>
      <c r="AU208" s="204"/>
      <c r="AV208" s="155"/>
      <c r="AW208" s="155"/>
      <c r="AX208" s="155"/>
      <c r="AY208" s="155"/>
      <c r="AZ208" s="151"/>
      <c r="BA208" s="151"/>
      <c r="BB208" s="151"/>
      <c r="BC208" s="151"/>
      <c r="BD208" s="151"/>
    </row>
    <row r="209" s="258" customFormat="true" ht="12.75" hidden="false" customHeight="false" outlineLevel="0" collapsed="false">
      <c r="A209" s="120"/>
      <c r="B209" s="120"/>
      <c r="C209" s="120"/>
      <c r="D209" s="142"/>
      <c r="E209" s="142"/>
      <c r="F209" s="120"/>
      <c r="G209" s="120"/>
      <c r="H209" s="120"/>
      <c r="I209" s="120"/>
      <c r="J209" s="120"/>
      <c r="K209" s="120"/>
      <c r="L209" s="120"/>
      <c r="M209" s="120"/>
      <c r="N209" s="120"/>
      <c r="O209" s="120"/>
      <c r="P209" s="120"/>
      <c r="Q209" s="120"/>
      <c r="R209" s="120"/>
      <c r="S209" s="120"/>
      <c r="T209" s="120"/>
      <c r="U209" s="120"/>
      <c r="V209" s="120"/>
      <c r="W209" s="120"/>
      <c r="X209" s="120"/>
      <c r="Y209" s="146"/>
      <c r="AF209" s="180"/>
      <c r="AG209" s="180"/>
      <c r="AH209" s="155"/>
      <c r="AI209" s="204"/>
      <c r="AJ209" s="204"/>
      <c r="AK209" s="204"/>
      <c r="AL209" s="204"/>
      <c r="AM209" s="155"/>
      <c r="AN209" s="204"/>
      <c r="AO209" s="204"/>
      <c r="AP209" s="204"/>
      <c r="AQ209" s="204"/>
      <c r="AR209" s="204"/>
      <c r="AS209" s="204"/>
      <c r="AT209" s="204"/>
      <c r="AU209" s="204"/>
      <c r="AV209" s="155"/>
      <c r="AW209" s="155"/>
      <c r="AX209" s="155"/>
      <c r="AY209" s="155"/>
      <c r="AZ209" s="151"/>
      <c r="BA209" s="151"/>
      <c r="BB209" s="151"/>
      <c r="BC209" s="151"/>
      <c r="BD209" s="151"/>
    </row>
    <row r="210" s="258" customFormat="true" ht="12.75" hidden="false" customHeight="false" outlineLevel="0" collapsed="false">
      <c r="A210" s="120"/>
      <c r="B210" s="120"/>
      <c r="C210" s="120"/>
      <c r="D210" s="142"/>
      <c r="E210" s="142"/>
      <c r="F210" s="120"/>
      <c r="G210" s="120"/>
      <c r="H210" s="120"/>
      <c r="I210" s="120"/>
      <c r="J210" s="120"/>
      <c r="K210" s="120"/>
      <c r="L210" s="120"/>
      <c r="M210" s="120"/>
      <c r="N210" s="120"/>
      <c r="O210" s="120"/>
      <c r="P210" s="120"/>
      <c r="Q210" s="120"/>
      <c r="R210" s="120"/>
      <c r="S210" s="120"/>
      <c r="T210" s="120"/>
      <c r="U210" s="120"/>
      <c r="V210" s="120"/>
      <c r="W210" s="120"/>
      <c r="X210" s="120"/>
      <c r="Y210" s="146"/>
      <c r="AF210" s="180"/>
      <c r="AG210" s="180"/>
      <c r="AH210" s="155"/>
      <c r="AI210" s="204"/>
      <c r="AJ210" s="204"/>
      <c r="AK210" s="204"/>
      <c r="AL210" s="204"/>
      <c r="AM210" s="155"/>
      <c r="AN210" s="204"/>
      <c r="AO210" s="204"/>
      <c r="AP210" s="204"/>
      <c r="AQ210" s="204"/>
      <c r="AR210" s="204"/>
      <c r="AS210" s="204"/>
      <c r="AT210" s="204"/>
      <c r="AU210" s="204"/>
      <c r="AV210" s="155"/>
      <c r="AW210" s="155"/>
      <c r="AX210" s="155"/>
      <c r="AY210" s="155"/>
      <c r="AZ210" s="151"/>
      <c r="BA210" s="151"/>
      <c r="BB210" s="151"/>
      <c r="BC210" s="151"/>
      <c r="BD210" s="151"/>
    </row>
    <row r="211" s="258" customFormat="true" ht="12.75" hidden="false" customHeight="false" outlineLevel="0" collapsed="false">
      <c r="A211" s="120"/>
      <c r="B211" s="120"/>
      <c r="C211" s="120"/>
      <c r="D211" s="142"/>
      <c r="E211" s="142"/>
      <c r="F211" s="120"/>
      <c r="G211" s="120"/>
      <c r="H211" s="120"/>
      <c r="I211" s="120"/>
      <c r="J211" s="120"/>
      <c r="K211" s="120"/>
      <c r="L211" s="120"/>
      <c r="M211" s="120"/>
      <c r="N211" s="120"/>
      <c r="O211" s="120"/>
      <c r="P211" s="120"/>
      <c r="Q211" s="120"/>
      <c r="R211" s="120"/>
      <c r="S211" s="120"/>
      <c r="T211" s="120"/>
      <c r="U211" s="120"/>
      <c r="V211" s="120"/>
      <c r="W211" s="120"/>
      <c r="X211" s="120"/>
      <c r="Y211" s="146"/>
      <c r="AF211" s="180"/>
      <c r="AG211" s="180"/>
      <c r="AH211" s="155"/>
      <c r="AI211" s="204"/>
      <c r="AJ211" s="204"/>
      <c r="AK211" s="204"/>
      <c r="AL211" s="204"/>
      <c r="AM211" s="155"/>
      <c r="AN211" s="204"/>
      <c r="AO211" s="204"/>
      <c r="AP211" s="204"/>
      <c r="AQ211" s="204"/>
      <c r="AR211" s="204"/>
      <c r="AS211" s="204"/>
      <c r="AT211" s="204"/>
      <c r="AU211" s="204"/>
      <c r="AV211" s="155"/>
      <c r="AW211" s="155"/>
      <c r="AX211" s="155"/>
      <c r="AY211" s="155"/>
      <c r="AZ211" s="151"/>
      <c r="BA211" s="151"/>
      <c r="BB211" s="151"/>
      <c r="BC211" s="151"/>
      <c r="BD211" s="151"/>
    </row>
    <row r="212" s="258" customFormat="true" ht="12.75" hidden="false" customHeight="false" outlineLevel="0" collapsed="false">
      <c r="A212" s="120"/>
      <c r="B212" s="120"/>
      <c r="C212" s="120"/>
      <c r="D212" s="142"/>
      <c r="E212" s="142"/>
      <c r="F212" s="120"/>
      <c r="G212" s="120"/>
      <c r="H212" s="120"/>
      <c r="I212" s="120"/>
      <c r="J212" s="120"/>
      <c r="K212" s="120"/>
      <c r="L212" s="120"/>
      <c r="M212" s="120"/>
      <c r="N212" s="120"/>
      <c r="O212" s="120"/>
      <c r="P212" s="120"/>
      <c r="Q212" s="120"/>
      <c r="R212" s="120"/>
      <c r="S212" s="120"/>
      <c r="T212" s="120"/>
      <c r="U212" s="120"/>
      <c r="V212" s="120"/>
      <c r="W212" s="120"/>
      <c r="X212" s="120"/>
      <c r="Y212" s="146"/>
      <c r="AF212" s="180"/>
      <c r="AG212" s="180"/>
      <c r="AH212" s="155"/>
      <c r="AI212" s="204"/>
      <c r="AJ212" s="204"/>
      <c r="AK212" s="204"/>
      <c r="AL212" s="204"/>
      <c r="AM212" s="155"/>
      <c r="AN212" s="204"/>
      <c r="AO212" s="204"/>
      <c r="AP212" s="204"/>
      <c r="AQ212" s="204"/>
      <c r="AR212" s="204"/>
      <c r="AS212" s="204"/>
      <c r="AT212" s="204"/>
      <c r="AU212" s="204"/>
      <c r="AV212" s="155"/>
      <c r="AW212" s="155"/>
      <c r="AX212" s="155"/>
      <c r="AY212" s="155"/>
      <c r="AZ212" s="151"/>
      <c r="BA212" s="151"/>
      <c r="BB212" s="151"/>
      <c r="BC212" s="151"/>
      <c r="BD212" s="151"/>
    </row>
    <row r="213" s="258" customFormat="true" ht="12.75" hidden="false" customHeight="false" outlineLevel="0" collapsed="false">
      <c r="A213" s="120"/>
      <c r="B213" s="120"/>
      <c r="C213" s="120"/>
      <c r="D213" s="142"/>
      <c r="E213" s="142"/>
      <c r="F213" s="120"/>
      <c r="G213" s="120"/>
      <c r="H213" s="120"/>
      <c r="I213" s="120"/>
      <c r="J213" s="120"/>
      <c r="K213" s="120"/>
      <c r="L213" s="120"/>
      <c r="M213" s="120"/>
      <c r="N213" s="120"/>
      <c r="O213" s="120"/>
      <c r="P213" s="120"/>
      <c r="Q213" s="120"/>
      <c r="R213" s="120"/>
      <c r="S213" s="120"/>
      <c r="T213" s="120"/>
      <c r="U213" s="120"/>
      <c r="V213" s="120"/>
      <c r="W213" s="120"/>
      <c r="X213" s="120"/>
      <c r="Y213" s="146"/>
      <c r="AF213" s="180"/>
      <c r="AG213" s="180"/>
      <c r="AH213" s="155"/>
      <c r="AI213" s="204"/>
      <c r="AJ213" s="204"/>
      <c r="AK213" s="204"/>
      <c r="AL213" s="204"/>
      <c r="AM213" s="155"/>
      <c r="AN213" s="204"/>
      <c r="AO213" s="204"/>
      <c r="AP213" s="204"/>
      <c r="AQ213" s="204"/>
      <c r="AR213" s="204"/>
      <c r="AS213" s="204"/>
      <c r="AT213" s="204"/>
      <c r="AU213" s="204"/>
      <c r="AV213" s="155"/>
      <c r="AW213" s="155"/>
      <c r="AX213" s="155"/>
      <c r="AY213" s="155"/>
      <c r="AZ213" s="151"/>
      <c r="BA213" s="151"/>
      <c r="BB213" s="151"/>
      <c r="BC213" s="151"/>
      <c r="BD213" s="151"/>
    </row>
    <row r="214" s="258" customFormat="true" ht="12.75" hidden="false" customHeight="false" outlineLevel="0" collapsed="false">
      <c r="A214" s="120"/>
      <c r="B214" s="120"/>
      <c r="C214" s="120"/>
      <c r="D214" s="142"/>
      <c r="E214" s="142"/>
      <c r="F214" s="120"/>
      <c r="G214" s="120"/>
      <c r="H214" s="120"/>
      <c r="I214" s="120"/>
      <c r="J214" s="120"/>
      <c r="K214" s="120"/>
      <c r="L214" s="120"/>
      <c r="M214" s="120"/>
      <c r="N214" s="120"/>
      <c r="O214" s="120"/>
      <c r="P214" s="120"/>
      <c r="Q214" s="120"/>
      <c r="R214" s="120"/>
      <c r="S214" s="120"/>
      <c r="T214" s="120"/>
      <c r="U214" s="120"/>
      <c r="V214" s="120"/>
      <c r="W214" s="120"/>
      <c r="X214" s="120"/>
      <c r="Y214" s="146"/>
      <c r="AF214" s="180"/>
      <c r="AG214" s="180"/>
      <c r="AH214" s="155"/>
      <c r="AI214" s="204"/>
      <c r="AJ214" s="204"/>
      <c r="AK214" s="204"/>
      <c r="AL214" s="204"/>
      <c r="AM214" s="155"/>
      <c r="AN214" s="204"/>
      <c r="AO214" s="204"/>
      <c r="AP214" s="204"/>
      <c r="AQ214" s="204"/>
      <c r="AR214" s="204"/>
      <c r="AS214" s="204"/>
      <c r="AT214" s="204"/>
      <c r="AU214" s="204"/>
      <c r="AV214" s="155"/>
      <c r="AW214" s="155"/>
      <c r="AX214" s="155"/>
      <c r="AY214" s="155"/>
      <c r="AZ214" s="151"/>
      <c r="BA214" s="151"/>
      <c r="BB214" s="151"/>
      <c r="BC214" s="151"/>
      <c r="BD214" s="151"/>
    </row>
    <row r="215" s="258" customFormat="true" ht="12.75" hidden="false" customHeight="false" outlineLevel="0" collapsed="false">
      <c r="A215" s="120"/>
      <c r="B215" s="120"/>
      <c r="C215" s="120"/>
      <c r="D215" s="142"/>
      <c r="E215" s="142"/>
      <c r="F215" s="120"/>
      <c r="G215" s="120"/>
      <c r="H215" s="120"/>
      <c r="I215" s="120"/>
      <c r="J215" s="120"/>
      <c r="K215" s="120"/>
      <c r="L215" s="120"/>
      <c r="M215" s="120"/>
      <c r="N215" s="120"/>
      <c r="O215" s="120"/>
      <c r="P215" s="120"/>
      <c r="Q215" s="120"/>
      <c r="R215" s="120"/>
      <c r="S215" s="120"/>
      <c r="T215" s="120"/>
      <c r="U215" s="120"/>
      <c r="V215" s="120"/>
      <c r="W215" s="120"/>
      <c r="X215" s="120"/>
      <c r="Y215" s="146"/>
      <c r="AF215" s="180"/>
      <c r="AG215" s="180"/>
      <c r="AH215" s="155"/>
      <c r="AI215" s="204"/>
      <c r="AJ215" s="204"/>
      <c r="AK215" s="204"/>
      <c r="AL215" s="204"/>
      <c r="AM215" s="155"/>
      <c r="AN215" s="204"/>
      <c r="AO215" s="204"/>
      <c r="AP215" s="204"/>
      <c r="AQ215" s="204"/>
      <c r="AR215" s="204"/>
      <c r="AS215" s="204"/>
      <c r="AT215" s="204"/>
      <c r="AU215" s="204"/>
      <c r="AV215" s="155"/>
      <c r="AW215" s="155"/>
      <c r="AX215" s="155"/>
      <c r="AY215" s="155"/>
      <c r="AZ215" s="151"/>
      <c r="BA215" s="151"/>
      <c r="BB215" s="151"/>
      <c r="BC215" s="151"/>
      <c r="BD215" s="151"/>
    </row>
    <row r="216" s="258" customFormat="true" ht="12.75" hidden="false" customHeight="false" outlineLevel="0" collapsed="false">
      <c r="A216" s="120"/>
      <c r="B216" s="120"/>
      <c r="C216" s="120"/>
      <c r="D216" s="142"/>
      <c r="E216" s="142"/>
      <c r="F216" s="120"/>
      <c r="G216" s="120"/>
      <c r="H216" s="120"/>
      <c r="I216" s="120"/>
      <c r="J216" s="120"/>
      <c r="K216" s="120"/>
      <c r="L216" s="120"/>
      <c r="M216" s="120"/>
      <c r="N216" s="120"/>
      <c r="O216" s="120"/>
      <c r="P216" s="120"/>
      <c r="Q216" s="120"/>
      <c r="R216" s="120"/>
      <c r="S216" s="120"/>
      <c r="T216" s="120"/>
      <c r="U216" s="120"/>
      <c r="V216" s="120"/>
      <c r="W216" s="120"/>
      <c r="X216" s="120"/>
      <c r="Y216" s="146"/>
      <c r="AF216" s="180"/>
      <c r="AG216" s="180"/>
      <c r="AH216" s="155"/>
      <c r="AI216" s="204"/>
      <c r="AJ216" s="204"/>
      <c r="AK216" s="204"/>
      <c r="AL216" s="204"/>
      <c r="AM216" s="155"/>
      <c r="AN216" s="204"/>
      <c r="AO216" s="204"/>
      <c r="AP216" s="204"/>
      <c r="AQ216" s="204"/>
      <c r="AR216" s="204"/>
      <c r="AS216" s="204"/>
      <c r="AT216" s="204"/>
      <c r="AU216" s="204"/>
      <c r="AV216" s="155"/>
      <c r="AW216" s="155"/>
      <c r="AX216" s="155"/>
      <c r="AY216" s="155"/>
      <c r="AZ216" s="151"/>
      <c r="BA216" s="151"/>
      <c r="BB216" s="151"/>
      <c r="BC216" s="151"/>
      <c r="BD216" s="151"/>
    </row>
    <row r="217" s="258" customFormat="true" ht="12.75" hidden="false" customHeight="false" outlineLevel="0" collapsed="false">
      <c r="A217" s="120"/>
      <c r="B217" s="120"/>
      <c r="C217" s="120"/>
      <c r="D217" s="142"/>
      <c r="E217" s="142"/>
      <c r="F217" s="120"/>
      <c r="G217" s="120"/>
      <c r="H217" s="120"/>
      <c r="I217" s="120"/>
      <c r="J217" s="120"/>
      <c r="K217" s="120"/>
      <c r="L217" s="120"/>
      <c r="M217" s="120"/>
      <c r="N217" s="120"/>
      <c r="O217" s="120"/>
      <c r="P217" s="120"/>
      <c r="Q217" s="120"/>
      <c r="R217" s="120"/>
      <c r="S217" s="120"/>
      <c r="T217" s="120"/>
      <c r="U217" s="120"/>
      <c r="V217" s="120"/>
      <c r="W217" s="120"/>
      <c r="X217" s="120"/>
      <c r="Y217" s="146"/>
      <c r="AF217" s="180"/>
      <c r="AG217" s="180"/>
      <c r="AH217" s="155"/>
      <c r="AI217" s="204"/>
      <c r="AJ217" s="204"/>
      <c r="AK217" s="204"/>
      <c r="AL217" s="204"/>
      <c r="AM217" s="155"/>
      <c r="AN217" s="204"/>
      <c r="AO217" s="204"/>
      <c r="AP217" s="204"/>
      <c r="AQ217" s="204"/>
      <c r="AR217" s="204"/>
      <c r="AS217" s="204"/>
      <c r="AT217" s="204"/>
      <c r="AU217" s="204"/>
      <c r="AV217" s="155"/>
      <c r="AW217" s="155"/>
      <c r="AX217" s="155"/>
      <c r="AY217" s="155"/>
      <c r="AZ217" s="151"/>
      <c r="BA217" s="151"/>
      <c r="BB217" s="151"/>
      <c r="BC217" s="151"/>
      <c r="BD217" s="151"/>
    </row>
    <row r="218" s="258" customFormat="true" ht="12.75" hidden="false" customHeight="false" outlineLevel="0" collapsed="false">
      <c r="A218" s="120"/>
      <c r="B218" s="120"/>
      <c r="C218" s="120"/>
      <c r="D218" s="142"/>
      <c r="E218" s="142"/>
      <c r="F218" s="120"/>
      <c r="G218" s="120"/>
      <c r="H218" s="120"/>
      <c r="I218" s="120"/>
      <c r="J218" s="120"/>
      <c r="K218" s="120"/>
      <c r="L218" s="120"/>
      <c r="M218" s="120"/>
      <c r="N218" s="120"/>
      <c r="O218" s="120"/>
      <c r="P218" s="120"/>
      <c r="Q218" s="120"/>
      <c r="R218" s="120"/>
      <c r="S218" s="120"/>
      <c r="T218" s="120"/>
      <c r="U218" s="120"/>
      <c r="V218" s="120"/>
      <c r="W218" s="120"/>
      <c r="X218" s="120"/>
      <c r="Y218" s="146"/>
      <c r="AF218" s="180"/>
      <c r="AG218" s="180"/>
      <c r="AH218" s="155"/>
      <c r="AI218" s="204"/>
      <c r="AJ218" s="204"/>
      <c r="AK218" s="204"/>
      <c r="AL218" s="204"/>
      <c r="AM218" s="155"/>
      <c r="AN218" s="204"/>
      <c r="AO218" s="204"/>
      <c r="AP218" s="204"/>
      <c r="AQ218" s="204"/>
      <c r="AR218" s="204"/>
      <c r="AS218" s="204"/>
      <c r="AT218" s="204"/>
      <c r="AU218" s="204"/>
      <c r="AV218" s="155"/>
      <c r="AW218" s="155"/>
      <c r="AX218" s="155"/>
      <c r="AY218" s="155"/>
      <c r="AZ218" s="151"/>
      <c r="BA218" s="151"/>
      <c r="BB218" s="151"/>
      <c r="BC218" s="151"/>
      <c r="BD218" s="151"/>
    </row>
    <row r="219" s="258" customFormat="true" ht="12.75" hidden="false" customHeight="false" outlineLevel="0" collapsed="false">
      <c r="A219" s="120"/>
      <c r="B219" s="120"/>
      <c r="C219" s="120"/>
      <c r="D219" s="142"/>
      <c r="E219" s="142"/>
      <c r="F219" s="120"/>
      <c r="G219" s="120"/>
      <c r="H219" s="120"/>
      <c r="I219" s="120"/>
      <c r="J219" s="120"/>
      <c r="K219" s="120"/>
      <c r="L219" s="120"/>
      <c r="M219" s="120"/>
      <c r="N219" s="120"/>
      <c r="O219" s="120"/>
      <c r="P219" s="120"/>
      <c r="Q219" s="120"/>
      <c r="R219" s="120"/>
      <c r="S219" s="120"/>
      <c r="T219" s="120"/>
      <c r="U219" s="120"/>
      <c r="V219" s="120"/>
      <c r="W219" s="120"/>
      <c r="X219" s="120"/>
      <c r="Y219" s="146"/>
      <c r="AF219" s="180"/>
      <c r="AG219" s="180"/>
      <c r="AH219" s="155"/>
      <c r="AI219" s="204"/>
      <c r="AJ219" s="204"/>
      <c r="AK219" s="204"/>
      <c r="AL219" s="204"/>
      <c r="AM219" s="155"/>
      <c r="AN219" s="204"/>
      <c r="AO219" s="204"/>
      <c r="AP219" s="204"/>
      <c r="AQ219" s="204"/>
      <c r="AR219" s="204"/>
      <c r="AS219" s="204"/>
      <c r="AT219" s="204"/>
      <c r="AU219" s="204"/>
      <c r="AV219" s="155"/>
      <c r="AW219" s="155"/>
      <c r="AX219" s="155"/>
      <c r="AY219" s="155"/>
      <c r="AZ219" s="151"/>
      <c r="BA219" s="151"/>
      <c r="BB219" s="151"/>
      <c r="BC219" s="151"/>
      <c r="BD219" s="151"/>
    </row>
    <row r="220" s="258" customFormat="true" ht="12.75" hidden="false" customHeight="false" outlineLevel="0" collapsed="false">
      <c r="A220" s="120"/>
      <c r="B220" s="120"/>
      <c r="C220" s="120"/>
      <c r="D220" s="142"/>
      <c r="E220" s="142"/>
      <c r="F220" s="120"/>
      <c r="G220" s="120"/>
      <c r="H220" s="120"/>
      <c r="I220" s="120"/>
      <c r="J220" s="120"/>
      <c r="K220" s="120"/>
      <c r="L220" s="120"/>
      <c r="M220" s="120"/>
      <c r="N220" s="120"/>
      <c r="O220" s="120"/>
      <c r="P220" s="120"/>
      <c r="Q220" s="120"/>
      <c r="R220" s="120"/>
      <c r="S220" s="120"/>
      <c r="T220" s="120"/>
      <c r="U220" s="120"/>
      <c r="V220" s="120"/>
      <c r="W220" s="120"/>
      <c r="X220" s="120"/>
      <c r="Y220" s="146"/>
      <c r="AF220" s="180"/>
      <c r="AG220" s="180"/>
      <c r="AH220" s="155"/>
      <c r="AI220" s="204"/>
      <c r="AJ220" s="204"/>
      <c r="AK220" s="204"/>
      <c r="AL220" s="204"/>
      <c r="AM220" s="155"/>
      <c r="AN220" s="204"/>
      <c r="AO220" s="204"/>
      <c r="AP220" s="204"/>
      <c r="AQ220" s="204"/>
      <c r="AR220" s="204"/>
      <c r="AS220" s="204"/>
      <c r="AT220" s="204"/>
      <c r="AU220" s="204"/>
      <c r="AV220" s="155"/>
      <c r="AW220" s="155"/>
      <c r="AX220" s="155"/>
      <c r="AY220" s="155"/>
      <c r="AZ220" s="151"/>
      <c r="BA220" s="151"/>
      <c r="BB220" s="151"/>
      <c r="BC220" s="151"/>
      <c r="BD220" s="151"/>
    </row>
    <row r="221" s="258" customFormat="true" ht="12.75" hidden="false" customHeight="false" outlineLevel="0" collapsed="false">
      <c r="A221" s="120"/>
      <c r="B221" s="120"/>
      <c r="C221" s="120"/>
      <c r="D221" s="142"/>
      <c r="E221" s="142"/>
      <c r="F221" s="120"/>
      <c r="G221" s="120"/>
      <c r="H221" s="120"/>
      <c r="I221" s="120"/>
      <c r="J221" s="120"/>
      <c r="K221" s="120"/>
      <c r="L221" s="120"/>
      <c r="M221" s="120"/>
      <c r="N221" s="120"/>
      <c r="O221" s="120"/>
      <c r="P221" s="120"/>
      <c r="Q221" s="120"/>
      <c r="R221" s="120"/>
      <c r="S221" s="120"/>
      <c r="T221" s="120"/>
      <c r="U221" s="120"/>
      <c r="V221" s="120"/>
      <c r="W221" s="120"/>
      <c r="X221" s="120"/>
      <c r="Y221" s="146"/>
      <c r="AF221" s="180"/>
      <c r="AG221" s="180"/>
      <c r="AH221" s="155"/>
      <c r="AI221" s="204"/>
      <c r="AJ221" s="204"/>
      <c r="AK221" s="204"/>
      <c r="AL221" s="204"/>
      <c r="AM221" s="155"/>
      <c r="AN221" s="204"/>
      <c r="AO221" s="204"/>
      <c r="AP221" s="204"/>
      <c r="AQ221" s="204"/>
      <c r="AR221" s="204"/>
      <c r="AS221" s="204"/>
      <c r="AT221" s="204"/>
      <c r="AU221" s="204"/>
      <c r="AV221" s="155"/>
      <c r="AW221" s="155"/>
      <c r="AX221" s="155"/>
      <c r="AY221" s="155"/>
      <c r="AZ221" s="151"/>
      <c r="BA221" s="151"/>
      <c r="BB221" s="151"/>
      <c r="BC221" s="151"/>
      <c r="BD221" s="151"/>
    </row>
    <row r="222" s="258" customFormat="true" ht="12.75" hidden="false" customHeight="false" outlineLevel="0" collapsed="false">
      <c r="A222" s="120"/>
      <c r="B222" s="120"/>
      <c r="C222" s="120"/>
      <c r="D222" s="142"/>
      <c r="E222" s="142"/>
      <c r="F222" s="120"/>
      <c r="G222" s="120"/>
      <c r="H222" s="120"/>
      <c r="I222" s="120"/>
      <c r="J222" s="120"/>
      <c r="K222" s="120"/>
      <c r="L222" s="120"/>
      <c r="M222" s="120"/>
      <c r="N222" s="120"/>
      <c r="O222" s="120"/>
      <c r="P222" s="120"/>
      <c r="Q222" s="120"/>
      <c r="R222" s="120"/>
      <c r="S222" s="120"/>
      <c r="T222" s="120"/>
      <c r="U222" s="120"/>
      <c r="V222" s="120"/>
      <c r="W222" s="120"/>
      <c r="X222" s="120"/>
      <c r="Y222" s="146"/>
      <c r="AF222" s="180"/>
      <c r="AG222" s="180"/>
      <c r="AH222" s="155"/>
      <c r="AI222" s="204"/>
      <c r="AJ222" s="204"/>
      <c r="AK222" s="204"/>
      <c r="AL222" s="204"/>
      <c r="AM222" s="155"/>
      <c r="AN222" s="204"/>
      <c r="AO222" s="204"/>
      <c r="AP222" s="204"/>
      <c r="AQ222" s="204"/>
      <c r="AR222" s="204"/>
      <c r="AS222" s="204"/>
      <c r="AT222" s="204"/>
      <c r="AU222" s="204"/>
      <c r="AV222" s="155"/>
      <c r="AW222" s="155"/>
      <c r="AX222" s="155"/>
      <c r="AY222" s="155"/>
      <c r="AZ222" s="151"/>
      <c r="BA222" s="151"/>
      <c r="BB222" s="151"/>
      <c r="BC222" s="151"/>
      <c r="BD222" s="151"/>
    </row>
    <row r="223" s="258" customFormat="true" ht="12.75" hidden="false" customHeight="false" outlineLevel="0" collapsed="false">
      <c r="A223" s="120"/>
      <c r="B223" s="120"/>
      <c r="C223" s="120"/>
      <c r="D223" s="142"/>
      <c r="E223" s="142"/>
      <c r="F223" s="120"/>
      <c r="G223" s="120"/>
      <c r="H223" s="120"/>
      <c r="I223" s="120"/>
      <c r="J223" s="120"/>
      <c r="K223" s="120"/>
      <c r="L223" s="120"/>
      <c r="M223" s="120"/>
      <c r="N223" s="120"/>
      <c r="O223" s="120"/>
      <c r="P223" s="120"/>
      <c r="Q223" s="120"/>
      <c r="R223" s="120"/>
      <c r="S223" s="120"/>
      <c r="T223" s="120"/>
      <c r="U223" s="120"/>
      <c r="V223" s="120"/>
      <c r="W223" s="120"/>
      <c r="X223" s="120"/>
      <c r="Y223" s="146"/>
      <c r="AF223" s="180"/>
      <c r="AG223" s="180"/>
      <c r="AH223" s="155"/>
      <c r="AI223" s="204"/>
      <c r="AJ223" s="204"/>
      <c r="AK223" s="204"/>
      <c r="AL223" s="204"/>
      <c r="AM223" s="155"/>
      <c r="AN223" s="204"/>
      <c r="AO223" s="204"/>
      <c r="AP223" s="204"/>
      <c r="AQ223" s="204"/>
      <c r="AR223" s="204"/>
      <c r="AS223" s="204"/>
      <c r="AT223" s="204"/>
      <c r="AU223" s="204"/>
      <c r="AV223" s="155"/>
      <c r="AW223" s="155"/>
      <c r="AX223" s="155"/>
      <c r="AY223" s="155"/>
      <c r="AZ223" s="151"/>
      <c r="BA223" s="151"/>
      <c r="BB223" s="151"/>
      <c r="BC223" s="151"/>
      <c r="BD223" s="151"/>
    </row>
    <row r="224" s="258" customFormat="true" ht="12.75" hidden="false" customHeight="false" outlineLevel="0" collapsed="false">
      <c r="A224" s="120"/>
      <c r="B224" s="120"/>
      <c r="C224" s="120"/>
      <c r="D224" s="142"/>
      <c r="E224" s="142"/>
      <c r="F224" s="120"/>
      <c r="G224" s="120"/>
      <c r="H224" s="120"/>
      <c r="I224" s="120"/>
      <c r="J224" s="120"/>
      <c r="K224" s="120"/>
      <c r="L224" s="120"/>
      <c r="M224" s="120"/>
      <c r="N224" s="120"/>
      <c r="O224" s="120"/>
      <c r="P224" s="120"/>
      <c r="Q224" s="120"/>
      <c r="R224" s="120"/>
      <c r="S224" s="120"/>
      <c r="T224" s="120"/>
      <c r="U224" s="120"/>
      <c r="V224" s="120"/>
      <c r="W224" s="120"/>
      <c r="X224" s="120"/>
      <c r="Y224" s="146"/>
      <c r="AF224" s="180"/>
      <c r="AG224" s="180"/>
      <c r="AH224" s="155"/>
      <c r="AI224" s="204"/>
      <c r="AJ224" s="204"/>
      <c r="AK224" s="204"/>
      <c r="AL224" s="204"/>
      <c r="AM224" s="155"/>
      <c r="AN224" s="204"/>
      <c r="AO224" s="204"/>
      <c r="AP224" s="204"/>
      <c r="AQ224" s="204"/>
      <c r="AR224" s="204"/>
      <c r="AS224" s="204"/>
      <c r="AT224" s="204"/>
      <c r="AU224" s="204"/>
      <c r="AV224" s="155"/>
      <c r="AW224" s="155"/>
      <c r="AX224" s="155"/>
      <c r="AY224" s="155"/>
      <c r="AZ224" s="151"/>
      <c r="BA224" s="151"/>
      <c r="BB224" s="151"/>
      <c r="BC224" s="151"/>
      <c r="BD224" s="151"/>
    </row>
    <row r="225" s="258" customFormat="true" ht="12.75" hidden="false" customHeight="false" outlineLevel="0" collapsed="false">
      <c r="A225" s="120"/>
      <c r="B225" s="120"/>
      <c r="C225" s="120"/>
      <c r="D225" s="142"/>
      <c r="E225" s="142"/>
      <c r="F225" s="120"/>
      <c r="G225" s="120"/>
      <c r="H225" s="120"/>
      <c r="I225" s="120"/>
      <c r="J225" s="120"/>
      <c r="K225" s="120"/>
      <c r="L225" s="120"/>
      <c r="M225" s="120"/>
      <c r="N225" s="120"/>
      <c r="O225" s="120"/>
      <c r="P225" s="120"/>
      <c r="Q225" s="120"/>
      <c r="R225" s="120"/>
      <c r="S225" s="120"/>
      <c r="T225" s="120"/>
      <c r="U225" s="120"/>
      <c r="V225" s="120"/>
      <c r="W225" s="120"/>
      <c r="X225" s="120"/>
      <c r="Y225" s="146"/>
      <c r="AF225" s="180"/>
      <c r="AG225" s="180"/>
      <c r="AH225" s="155"/>
      <c r="AI225" s="204"/>
      <c r="AJ225" s="204"/>
      <c r="AK225" s="204"/>
      <c r="AL225" s="204"/>
      <c r="AM225" s="155"/>
      <c r="AN225" s="204"/>
      <c r="AO225" s="204"/>
      <c r="AP225" s="204"/>
      <c r="AQ225" s="204"/>
      <c r="AR225" s="204"/>
      <c r="AS225" s="204"/>
      <c r="AT225" s="204"/>
      <c r="AU225" s="204"/>
      <c r="AV225" s="155"/>
      <c r="AW225" s="155"/>
      <c r="AX225" s="155"/>
      <c r="AY225" s="155"/>
      <c r="AZ225" s="151"/>
      <c r="BA225" s="151"/>
      <c r="BB225" s="151"/>
      <c r="BC225" s="151"/>
      <c r="BD225" s="151"/>
    </row>
    <row r="226" s="258" customFormat="true" ht="12.75" hidden="false" customHeight="false" outlineLevel="0" collapsed="false">
      <c r="A226" s="120"/>
      <c r="B226" s="120"/>
      <c r="C226" s="120"/>
      <c r="D226" s="142"/>
      <c r="E226" s="142"/>
      <c r="F226" s="120"/>
      <c r="G226" s="120"/>
      <c r="H226" s="120"/>
      <c r="I226" s="120"/>
      <c r="J226" s="120"/>
      <c r="K226" s="120"/>
      <c r="L226" s="120"/>
      <c r="M226" s="120"/>
      <c r="N226" s="120"/>
      <c r="O226" s="120"/>
      <c r="P226" s="120"/>
      <c r="Q226" s="120"/>
      <c r="R226" s="120"/>
      <c r="S226" s="120"/>
      <c r="T226" s="120"/>
      <c r="U226" s="120"/>
      <c r="V226" s="120"/>
      <c r="W226" s="120"/>
      <c r="X226" s="120"/>
      <c r="Y226" s="146"/>
      <c r="AF226" s="180"/>
      <c r="AG226" s="180"/>
      <c r="AH226" s="155"/>
      <c r="AI226" s="204"/>
      <c r="AJ226" s="204"/>
      <c r="AK226" s="204"/>
      <c r="AL226" s="204"/>
      <c r="AM226" s="155"/>
      <c r="AN226" s="204"/>
      <c r="AO226" s="204"/>
      <c r="AP226" s="204"/>
      <c r="AQ226" s="204"/>
      <c r="AR226" s="204"/>
      <c r="AS226" s="204"/>
      <c r="AT226" s="204"/>
      <c r="AU226" s="204"/>
      <c r="AV226" s="155"/>
      <c r="AW226" s="155"/>
      <c r="AX226" s="155"/>
      <c r="AY226" s="155"/>
      <c r="AZ226" s="151"/>
      <c r="BA226" s="151"/>
      <c r="BB226" s="151"/>
      <c r="BC226" s="151"/>
      <c r="BD226" s="151"/>
    </row>
    <row r="227" s="258" customFormat="true" ht="12.75" hidden="false" customHeight="false" outlineLevel="0" collapsed="false">
      <c r="A227" s="120"/>
      <c r="B227" s="120"/>
      <c r="C227" s="120"/>
      <c r="D227" s="142"/>
      <c r="E227" s="142"/>
      <c r="F227" s="120"/>
      <c r="G227" s="120"/>
      <c r="H227" s="120"/>
      <c r="I227" s="120"/>
      <c r="J227" s="120"/>
      <c r="K227" s="120"/>
      <c r="L227" s="120"/>
      <c r="M227" s="120"/>
      <c r="N227" s="120"/>
      <c r="O227" s="120"/>
      <c r="P227" s="120"/>
      <c r="Q227" s="120"/>
      <c r="R227" s="120"/>
      <c r="S227" s="120"/>
      <c r="T227" s="120"/>
      <c r="U227" s="120"/>
      <c r="V227" s="120"/>
      <c r="W227" s="120"/>
      <c r="X227" s="120"/>
      <c r="Y227" s="146"/>
      <c r="AF227" s="180"/>
      <c r="AG227" s="180"/>
      <c r="AH227" s="155"/>
      <c r="AI227" s="204"/>
      <c r="AJ227" s="204"/>
      <c r="AK227" s="204"/>
      <c r="AL227" s="204"/>
      <c r="AM227" s="155"/>
      <c r="AN227" s="204"/>
      <c r="AO227" s="204"/>
      <c r="AP227" s="204"/>
      <c r="AQ227" s="204"/>
      <c r="AR227" s="204"/>
      <c r="AS227" s="204"/>
      <c r="AT227" s="204"/>
      <c r="AU227" s="204"/>
      <c r="AV227" s="155"/>
      <c r="AW227" s="155"/>
      <c r="AX227" s="155"/>
      <c r="AY227" s="155"/>
      <c r="AZ227" s="151"/>
      <c r="BA227" s="151"/>
      <c r="BB227" s="151"/>
      <c r="BC227" s="151"/>
      <c r="BD227" s="151"/>
    </row>
    <row r="228" s="258" customFormat="true" ht="12.75" hidden="false" customHeight="false" outlineLevel="0" collapsed="false">
      <c r="A228" s="120"/>
      <c r="B228" s="120"/>
      <c r="C228" s="120"/>
      <c r="D228" s="142"/>
      <c r="E228" s="142"/>
      <c r="F228" s="120"/>
      <c r="G228" s="120"/>
      <c r="H228" s="120"/>
      <c r="I228" s="120"/>
      <c r="J228" s="120"/>
      <c r="K228" s="120"/>
      <c r="L228" s="120"/>
      <c r="M228" s="120"/>
      <c r="N228" s="120"/>
      <c r="O228" s="120"/>
      <c r="P228" s="120"/>
      <c r="Q228" s="120"/>
      <c r="R228" s="120"/>
      <c r="S228" s="120"/>
      <c r="T228" s="120"/>
      <c r="U228" s="120"/>
      <c r="V228" s="120"/>
      <c r="W228" s="120"/>
      <c r="X228" s="120"/>
      <c r="Y228" s="146"/>
      <c r="AF228" s="180"/>
      <c r="AG228" s="180"/>
      <c r="AH228" s="155"/>
      <c r="AI228" s="204"/>
      <c r="AJ228" s="204"/>
      <c r="AK228" s="204"/>
      <c r="AL228" s="204"/>
      <c r="AM228" s="155"/>
      <c r="AN228" s="204"/>
      <c r="AO228" s="204"/>
      <c r="AP228" s="204"/>
      <c r="AQ228" s="204"/>
      <c r="AR228" s="204"/>
      <c r="AS228" s="204"/>
      <c r="AT228" s="204"/>
      <c r="AU228" s="204"/>
      <c r="AV228" s="155"/>
      <c r="AW228" s="155"/>
      <c r="AX228" s="155"/>
      <c r="AY228" s="155"/>
      <c r="AZ228" s="151"/>
      <c r="BA228" s="151"/>
      <c r="BB228" s="151"/>
      <c r="BC228" s="151"/>
      <c r="BD228" s="151"/>
    </row>
    <row r="229" s="258" customFormat="true" ht="12.75" hidden="false" customHeight="false" outlineLevel="0" collapsed="false">
      <c r="A229" s="120"/>
      <c r="B229" s="120"/>
      <c r="C229" s="120"/>
      <c r="D229" s="142"/>
      <c r="E229" s="142"/>
      <c r="F229" s="120"/>
      <c r="G229" s="120"/>
      <c r="H229" s="120"/>
      <c r="I229" s="120"/>
      <c r="J229" s="120"/>
      <c r="K229" s="120"/>
      <c r="L229" s="120"/>
      <c r="M229" s="120"/>
      <c r="N229" s="120"/>
      <c r="O229" s="120"/>
      <c r="P229" s="120"/>
      <c r="Q229" s="120"/>
      <c r="R229" s="120"/>
      <c r="S229" s="120"/>
      <c r="T229" s="120"/>
      <c r="U229" s="120"/>
      <c r="V229" s="120"/>
      <c r="W229" s="120"/>
      <c r="X229" s="120"/>
      <c r="Y229" s="146"/>
      <c r="AF229" s="180"/>
      <c r="AG229" s="180"/>
      <c r="AH229" s="155"/>
      <c r="AI229" s="204"/>
      <c r="AJ229" s="204"/>
      <c r="AK229" s="204"/>
      <c r="AL229" s="204"/>
      <c r="AM229" s="155"/>
      <c r="AN229" s="204"/>
      <c r="AO229" s="204"/>
      <c r="AP229" s="204"/>
      <c r="AQ229" s="204"/>
      <c r="AR229" s="204"/>
      <c r="AS229" s="204"/>
      <c r="AT229" s="204"/>
      <c r="AU229" s="204"/>
      <c r="AV229" s="155"/>
      <c r="AW229" s="155"/>
      <c r="AX229" s="155"/>
      <c r="AY229" s="155"/>
      <c r="AZ229" s="151"/>
      <c r="BA229" s="151"/>
      <c r="BB229" s="151"/>
      <c r="BC229" s="151"/>
      <c r="BD229" s="151"/>
    </row>
    <row r="230" s="258" customFormat="true" ht="12.75" hidden="false" customHeight="false" outlineLevel="0" collapsed="false">
      <c r="A230" s="120"/>
      <c r="B230" s="120"/>
      <c r="C230" s="120"/>
      <c r="D230" s="142"/>
      <c r="E230" s="142"/>
      <c r="F230" s="120"/>
      <c r="G230" s="120"/>
      <c r="H230" s="120"/>
      <c r="I230" s="120"/>
      <c r="J230" s="120"/>
      <c r="K230" s="120"/>
      <c r="L230" s="120"/>
      <c r="M230" s="120"/>
      <c r="N230" s="120"/>
      <c r="O230" s="120"/>
      <c r="P230" s="120"/>
      <c r="Q230" s="120"/>
      <c r="R230" s="120"/>
      <c r="S230" s="120"/>
      <c r="T230" s="120"/>
      <c r="U230" s="120"/>
      <c r="V230" s="120"/>
      <c r="W230" s="120"/>
      <c r="X230" s="120"/>
      <c r="Y230" s="146"/>
      <c r="AF230" s="180"/>
      <c r="AG230" s="180"/>
      <c r="AH230" s="155"/>
      <c r="AI230" s="204"/>
      <c r="AJ230" s="204"/>
      <c r="AK230" s="204"/>
      <c r="AL230" s="204"/>
      <c r="AM230" s="155"/>
      <c r="AN230" s="204"/>
      <c r="AO230" s="204"/>
      <c r="AP230" s="204"/>
      <c r="AQ230" s="204"/>
      <c r="AR230" s="204"/>
      <c r="AS230" s="204"/>
      <c r="AT230" s="204"/>
      <c r="AU230" s="204"/>
      <c r="AV230" s="155"/>
      <c r="AW230" s="155"/>
      <c r="AX230" s="155"/>
      <c r="AY230" s="155"/>
      <c r="AZ230" s="151"/>
      <c r="BA230" s="151"/>
      <c r="BB230" s="151"/>
      <c r="BC230" s="151"/>
      <c r="BD230" s="151"/>
    </row>
    <row r="231" s="258" customFormat="true" ht="12.75" hidden="false" customHeight="false" outlineLevel="0" collapsed="false">
      <c r="A231" s="120"/>
      <c r="B231" s="120"/>
      <c r="C231" s="120"/>
      <c r="D231" s="142"/>
      <c r="E231" s="142"/>
      <c r="F231" s="120"/>
      <c r="G231" s="120"/>
      <c r="H231" s="120"/>
      <c r="I231" s="120"/>
      <c r="J231" s="120"/>
      <c r="K231" s="120"/>
      <c r="L231" s="120"/>
      <c r="M231" s="120"/>
      <c r="N231" s="120"/>
      <c r="O231" s="120"/>
      <c r="P231" s="120"/>
      <c r="Q231" s="120"/>
      <c r="R231" s="120"/>
      <c r="S231" s="120"/>
      <c r="T231" s="120"/>
      <c r="U231" s="120"/>
      <c r="V231" s="120"/>
      <c r="W231" s="120"/>
      <c r="X231" s="120"/>
      <c r="Y231" s="146"/>
      <c r="AF231" s="180"/>
      <c r="AG231" s="180"/>
      <c r="AH231" s="155"/>
      <c r="AI231" s="204"/>
      <c r="AJ231" s="204"/>
      <c r="AK231" s="204"/>
      <c r="AL231" s="204"/>
      <c r="AM231" s="155"/>
      <c r="AN231" s="204"/>
      <c r="AO231" s="204"/>
      <c r="AP231" s="204"/>
      <c r="AQ231" s="204"/>
      <c r="AR231" s="204"/>
      <c r="AS231" s="204"/>
      <c r="AT231" s="204"/>
      <c r="AU231" s="204"/>
      <c r="AV231" s="155"/>
      <c r="AW231" s="155"/>
      <c r="AX231" s="155"/>
      <c r="AY231" s="155"/>
      <c r="AZ231" s="151"/>
      <c r="BA231" s="151"/>
      <c r="BB231" s="151"/>
      <c r="BC231" s="151"/>
      <c r="BD231" s="151"/>
    </row>
    <row r="232" s="258" customFormat="true" ht="12.75" hidden="false" customHeight="false" outlineLevel="0" collapsed="false">
      <c r="A232" s="120"/>
      <c r="B232" s="120"/>
      <c r="C232" s="120"/>
      <c r="D232" s="142"/>
      <c r="E232" s="142"/>
      <c r="F232" s="120"/>
      <c r="G232" s="120"/>
      <c r="H232" s="120"/>
      <c r="I232" s="120"/>
      <c r="J232" s="120"/>
      <c r="K232" s="120"/>
      <c r="L232" s="120"/>
      <c r="M232" s="120"/>
      <c r="N232" s="120"/>
      <c r="O232" s="120"/>
      <c r="P232" s="120"/>
      <c r="Q232" s="120"/>
      <c r="R232" s="120"/>
      <c r="S232" s="120"/>
      <c r="T232" s="120"/>
      <c r="U232" s="120"/>
      <c r="V232" s="120"/>
      <c r="W232" s="120"/>
      <c r="X232" s="120"/>
      <c r="Y232" s="146"/>
      <c r="AF232" s="180"/>
      <c r="AG232" s="180"/>
      <c r="AH232" s="155"/>
      <c r="AI232" s="204"/>
      <c r="AJ232" s="204"/>
      <c r="AK232" s="204"/>
      <c r="AL232" s="204"/>
      <c r="AM232" s="155"/>
      <c r="AN232" s="204"/>
      <c r="AO232" s="204"/>
      <c r="AP232" s="204"/>
      <c r="AQ232" s="204"/>
      <c r="AR232" s="204"/>
      <c r="AS232" s="204"/>
      <c r="AT232" s="204"/>
      <c r="AU232" s="204"/>
      <c r="AV232" s="155"/>
      <c r="AW232" s="155"/>
      <c r="AX232" s="155"/>
      <c r="AY232" s="155"/>
      <c r="AZ232" s="151"/>
      <c r="BA232" s="151"/>
      <c r="BB232" s="151"/>
      <c r="BC232" s="151"/>
      <c r="BD232" s="151"/>
    </row>
    <row r="233" s="258" customFormat="true" ht="12.75" hidden="false" customHeight="false" outlineLevel="0" collapsed="false">
      <c r="A233" s="120"/>
      <c r="B233" s="120"/>
      <c r="C233" s="120"/>
      <c r="D233" s="142"/>
      <c r="E233" s="142"/>
      <c r="F233" s="120"/>
      <c r="G233" s="120"/>
      <c r="H233" s="120"/>
      <c r="I233" s="120"/>
      <c r="J233" s="120"/>
      <c r="K233" s="120"/>
      <c r="L233" s="120"/>
      <c r="M233" s="120"/>
      <c r="N233" s="120"/>
      <c r="O233" s="120"/>
      <c r="P233" s="120"/>
      <c r="Q233" s="120"/>
      <c r="R233" s="120"/>
      <c r="S233" s="120"/>
      <c r="T233" s="120"/>
      <c r="U233" s="120"/>
      <c r="V233" s="120"/>
      <c r="W233" s="120"/>
      <c r="X233" s="120"/>
      <c r="Y233" s="146"/>
      <c r="AF233" s="180"/>
      <c r="AG233" s="180"/>
      <c r="AH233" s="155"/>
      <c r="AI233" s="204"/>
      <c r="AJ233" s="204"/>
      <c r="AK233" s="204"/>
      <c r="AL233" s="204"/>
      <c r="AM233" s="155"/>
      <c r="AN233" s="204"/>
      <c r="AO233" s="204"/>
      <c r="AP233" s="204"/>
      <c r="AQ233" s="204"/>
      <c r="AR233" s="204"/>
      <c r="AS233" s="204"/>
      <c r="AT233" s="204"/>
      <c r="AU233" s="204"/>
      <c r="AV233" s="155"/>
      <c r="AW233" s="155"/>
      <c r="AX233" s="155"/>
      <c r="AY233" s="155"/>
      <c r="AZ233" s="151"/>
      <c r="BA233" s="151"/>
      <c r="BB233" s="151"/>
      <c r="BC233" s="151"/>
      <c r="BD233" s="151"/>
    </row>
    <row r="234" s="258" customFormat="true" ht="12.75" hidden="false" customHeight="false" outlineLevel="0" collapsed="false">
      <c r="A234" s="120"/>
      <c r="B234" s="120"/>
      <c r="C234" s="120"/>
      <c r="D234" s="142"/>
      <c r="E234" s="142"/>
      <c r="F234" s="120"/>
      <c r="G234" s="120"/>
      <c r="H234" s="120"/>
      <c r="I234" s="120"/>
      <c r="J234" s="120"/>
      <c r="K234" s="120"/>
      <c r="L234" s="120"/>
      <c r="M234" s="120"/>
      <c r="N234" s="120"/>
      <c r="O234" s="120"/>
      <c r="P234" s="120"/>
      <c r="Q234" s="120"/>
      <c r="R234" s="120"/>
      <c r="S234" s="120"/>
      <c r="T234" s="120"/>
      <c r="U234" s="120"/>
      <c r="V234" s="120"/>
      <c r="W234" s="120"/>
      <c r="X234" s="120"/>
      <c r="Y234" s="146"/>
      <c r="AF234" s="180"/>
      <c r="AG234" s="180"/>
      <c r="AH234" s="155"/>
      <c r="AI234" s="204"/>
      <c r="AJ234" s="204"/>
      <c r="AK234" s="204"/>
      <c r="AL234" s="204"/>
      <c r="AM234" s="155"/>
      <c r="AN234" s="204"/>
      <c r="AO234" s="204"/>
      <c r="AP234" s="204"/>
      <c r="AQ234" s="204"/>
      <c r="AR234" s="204"/>
      <c r="AS234" s="204"/>
      <c r="AT234" s="204"/>
      <c r="AU234" s="204"/>
      <c r="AV234" s="155"/>
      <c r="AW234" s="155"/>
      <c r="AX234" s="155"/>
      <c r="AY234" s="155"/>
      <c r="AZ234" s="151"/>
      <c r="BA234" s="151"/>
      <c r="BB234" s="151"/>
      <c r="BC234" s="151"/>
      <c r="BD234" s="151"/>
    </row>
    <row r="235" s="258" customFormat="true" ht="12.75" hidden="false" customHeight="false" outlineLevel="0" collapsed="false">
      <c r="A235" s="120"/>
      <c r="B235" s="120"/>
      <c r="C235" s="120"/>
      <c r="D235" s="142"/>
      <c r="E235" s="142"/>
      <c r="F235" s="120"/>
      <c r="G235" s="120"/>
      <c r="H235" s="120"/>
      <c r="I235" s="120"/>
      <c r="J235" s="120"/>
      <c r="K235" s="120"/>
      <c r="L235" s="120"/>
      <c r="M235" s="120"/>
      <c r="N235" s="120"/>
      <c r="O235" s="120"/>
      <c r="P235" s="120"/>
      <c r="Q235" s="120"/>
      <c r="R235" s="120"/>
      <c r="S235" s="120"/>
      <c r="T235" s="120"/>
      <c r="U235" s="120"/>
      <c r="V235" s="120"/>
      <c r="W235" s="120"/>
      <c r="X235" s="120"/>
      <c r="Y235" s="146"/>
      <c r="AF235" s="180"/>
      <c r="AG235" s="180"/>
      <c r="AH235" s="155"/>
      <c r="AI235" s="204"/>
      <c r="AJ235" s="204"/>
      <c r="AK235" s="204"/>
      <c r="AL235" s="204"/>
      <c r="AM235" s="155"/>
      <c r="AN235" s="204"/>
      <c r="AO235" s="204"/>
      <c r="AP235" s="204"/>
      <c r="AQ235" s="204"/>
      <c r="AR235" s="204"/>
      <c r="AS235" s="204"/>
      <c r="AT235" s="204"/>
      <c r="AU235" s="204"/>
      <c r="AV235" s="155"/>
      <c r="AW235" s="155"/>
      <c r="AX235" s="155"/>
      <c r="AY235" s="155"/>
      <c r="AZ235" s="151"/>
      <c r="BA235" s="151"/>
      <c r="BB235" s="151"/>
      <c r="BC235" s="151"/>
      <c r="BD235" s="151"/>
    </row>
    <row r="236" s="258" customFormat="true" ht="12.75" hidden="false" customHeight="false" outlineLevel="0" collapsed="false">
      <c r="A236" s="120"/>
      <c r="B236" s="120"/>
      <c r="C236" s="120"/>
      <c r="D236" s="142"/>
      <c r="E236" s="142"/>
      <c r="F236" s="120"/>
      <c r="G236" s="120"/>
      <c r="H236" s="120"/>
      <c r="I236" s="120"/>
      <c r="J236" s="120"/>
      <c r="K236" s="120"/>
      <c r="L236" s="120"/>
      <c r="M236" s="120"/>
      <c r="N236" s="120"/>
      <c r="O236" s="120"/>
      <c r="P236" s="120"/>
      <c r="Q236" s="120"/>
      <c r="R236" s="120"/>
      <c r="S236" s="120"/>
      <c r="T236" s="120"/>
      <c r="U236" s="120"/>
      <c r="V236" s="120"/>
      <c r="W236" s="120"/>
      <c r="X236" s="120"/>
      <c r="Y236" s="146"/>
      <c r="AF236" s="180"/>
      <c r="AG236" s="180"/>
      <c r="AH236" s="155"/>
      <c r="AI236" s="204"/>
      <c r="AJ236" s="204"/>
      <c r="AK236" s="204"/>
      <c r="AL236" s="204"/>
      <c r="AM236" s="155"/>
      <c r="AN236" s="204"/>
      <c r="AO236" s="204"/>
      <c r="AP236" s="204"/>
      <c r="AQ236" s="204"/>
      <c r="AR236" s="204"/>
      <c r="AS236" s="204"/>
      <c r="AT236" s="204"/>
      <c r="AU236" s="204"/>
      <c r="AV236" s="155"/>
      <c r="AW236" s="155"/>
      <c r="AX236" s="155"/>
      <c r="AY236" s="155"/>
      <c r="AZ236" s="151"/>
      <c r="BA236" s="151"/>
      <c r="BB236" s="151"/>
      <c r="BC236" s="151"/>
      <c r="BD236" s="151"/>
    </row>
    <row r="237" s="258" customFormat="true" ht="12.75" hidden="false" customHeight="false" outlineLevel="0" collapsed="false">
      <c r="A237" s="120"/>
      <c r="B237" s="120"/>
      <c r="C237" s="120"/>
      <c r="D237" s="142"/>
      <c r="E237" s="142"/>
      <c r="F237" s="120"/>
      <c r="G237" s="120"/>
      <c r="H237" s="120"/>
      <c r="I237" s="120"/>
      <c r="J237" s="120"/>
      <c r="K237" s="120"/>
      <c r="L237" s="120"/>
      <c r="M237" s="120"/>
      <c r="N237" s="120"/>
      <c r="O237" s="120"/>
      <c r="P237" s="120"/>
      <c r="Q237" s="120"/>
      <c r="R237" s="120"/>
      <c r="S237" s="120"/>
      <c r="T237" s="120"/>
      <c r="U237" s="120"/>
      <c r="V237" s="120"/>
      <c r="W237" s="120"/>
      <c r="X237" s="120"/>
      <c r="Y237" s="146"/>
      <c r="AF237" s="180"/>
      <c r="AG237" s="180"/>
      <c r="AH237" s="155"/>
      <c r="AI237" s="204"/>
      <c r="AJ237" s="204"/>
      <c r="AK237" s="204"/>
      <c r="AL237" s="204"/>
      <c r="AM237" s="155"/>
      <c r="AN237" s="204"/>
      <c r="AO237" s="204"/>
      <c r="AP237" s="204"/>
      <c r="AQ237" s="204"/>
      <c r="AR237" s="204"/>
      <c r="AS237" s="204"/>
      <c r="AT237" s="204"/>
      <c r="AU237" s="204"/>
      <c r="AV237" s="155"/>
      <c r="AW237" s="155"/>
      <c r="AX237" s="155"/>
      <c r="AY237" s="155"/>
      <c r="AZ237" s="151"/>
      <c r="BA237" s="151"/>
      <c r="BB237" s="151"/>
      <c r="BC237" s="151"/>
      <c r="BD237" s="151"/>
    </row>
    <row r="238" s="258" customFormat="true" ht="12.75" hidden="false" customHeight="false" outlineLevel="0" collapsed="false">
      <c r="A238" s="120"/>
      <c r="B238" s="120"/>
      <c r="C238" s="120"/>
      <c r="D238" s="142"/>
      <c r="E238" s="142"/>
      <c r="F238" s="120"/>
      <c r="G238" s="120"/>
      <c r="H238" s="120"/>
      <c r="I238" s="120"/>
      <c r="J238" s="120"/>
      <c r="K238" s="120"/>
      <c r="L238" s="120"/>
      <c r="M238" s="120"/>
      <c r="N238" s="120"/>
      <c r="O238" s="120"/>
      <c r="P238" s="120"/>
      <c r="Q238" s="120"/>
      <c r="R238" s="120"/>
      <c r="S238" s="120"/>
      <c r="T238" s="120"/>
      <c r="U238" s="120"/>
      <c r="V238" s="120"/>
      <c r="W238" s="120"/>
      <c r="X238" s="120"/>
      <c r="Y238" s="146"/>
      <c r="AF238" s="180"/>
      <c r="AG238" s="180"/>
      <c r="AH238" s="155"/>
      <c r="AI238" s="204"/>
      <c r="AJ238" s="204"/>
      <c r="AK238" s="204"/>
      <c r="AL238" s="204"/>
      <c r="AM238" s="155"/>
      <c r="AN238" s="204"/>
      <c r="AO238" s="204"/>
      <c r="AP238" s="204"/>
      <c r="AQ238" s="204"/>
      <c r="AR238" s="204"/>
      <c r="AS238" s="204"/>
      <c r="AT238" s="204"/>
      <c r="AU238" s="204"/>
      <c r="AV238" s="155"/>
      <c r="AW238" s="155"/>
      <c r="AX238" s="155"/>
      <c r="AY238" s="155"/>
      <c r="AZ238" s="151"/>
      <c r="BA238" s="151"/>
      <c r="BB238" s="151"/>
      <c r="BC238" s="151"/>
      <c r="BD238" s="151"/>
    </row>
    <row r="239" s="258" customFormat="true" ht="12.75" hidden="false" customHeight="false" outlineLevel="0" collapsed="false">
      <c r="A239" s="120"/>
      <c r="B239" s="120"/>
      <c r="C239" s="120"/>
      <c r="D239" s="142"/>
      <c r="E239" s="142"/>
      <c r="F239" s="120"/>
      <c r="G239" s="120"/>
      <c r="H239" s="120"/>
      <c r="I239" s="120"/>
      <c r="J239" s="120"/>
      <c r="K239" s="120"/>
      <c r="L239" s="120"/>
      <c r="M239" s="120"/>
      <c r="N239" s="120"/>
      <c r="O239" s="120"/>
      <c r="P239" s="120"/>
      <c r="Q239" s="120"/>
      <c r="R239" s="120"/>
      <c r="S239" s="120"/>
      <c r="T239" s="120"/>
      <c r="U239" s="120"/>
      <c r="V239" s="120"/>
      <c r="W239" s="120"/>
      <c r="X239" s="120"/>
      <c r="Y239" s="146"/>
      <c r="AF239" s="180"/>
      <c r="AG239" s="180"/>
      <c r="AH239" s="155"/>
      <c r="AI239" s="204"/>
      <c r="AJ239" s="204"/>
      <c r="AK239" s="204"/>
      <c r="AL239" s="204"/>
      <c r="AM239" s="155"/>
      <c r="AN239" s="204"/>
      <c r="AO239" s="204"/>
      <c r="AP239" s="204"/>
      <c r="AQ239" s="204"/>
      <c r="AR239" s="204"/>
      <c r="AS239" s="204"/>
      <c r="AT239" s="204"/>
      <c r="AU239" s="204"/>
      <c r="AV239" s="155"/>
      <c r="AW239" s="155"/>
      <c r="AX239" s="155"/>
      <c r="AY239" s="155"/>
      <c r="AZ239" s="151"/>
      <c r="BA239" s="151"/>
      <c r="BB239" s="151"/>
      <c r="BC239" s="151"/>
      <c r="BD239" s="151"/>
    </row>
    <row r="240" s="258" customFormat="true" ht="12.75" hidden="false" customHeight="false" outlineLevel="0" collapsed="false">
      <c r="A240" s="120"/>
      <c r="B240" s="120"/>
      <c r="C240" s="120"/>
      <c r="D240" s="142"/>
      <c r="E240" s="142"/>
      <c r="F240" s="120"/>
      <c r="G240" s="120"/>
      <c r="H240" s="120"/>
      <c r="I240" s="120"/>
      <c r="J240" s="120"/>
      <c r="K240" s="120"/>
      <c r="L240" s="120"/>
      <c r="M240" s="120"/>
      <c r="N240" s="120"/>
      <c r="O240" s="120"/>
      <c r="P240" s="120"/>
      <c r="Q240" s="120"/>
      <c r="R240" s="120"/>
      <c r="S240" s="120"/>
      <c r="T240" s="120"/>
      <c r="U240" s="120"/>
      <c r="V240" s="120"/>
      <c r="W240" s="120"/>
      <c r="X240" s="120"/>
      <c r="Y240" s="146"/>
      <c r="AF240" s="180"/>
      <c r="AG240" s="180"/>
      <c r="AH240" s="155"/>
      <c r="AI240" s="204"/>
      <c r="AJ240" s="204"/>
      <c r="AK240" s="204"/>
      <c r="AL240" s="204"/>
      <c r="AM240" s="155"/>
      <c r="AN240" s="204"/>
      <c r="AO240" s="204"/>
      <c r="AP240" s="204"/>
      <c r="AQ240" s="204"/>
      <c r="AR240" s="204"/>
      <c r="AS240" s="204"/>
      <c r="AT240" s="204"/>
      <c r="AU240" s="204"/>
      <c r="AV240" s="155"/>
      <c r="AW240" s="155"/>
      <c r="AX240" s="155"/>
      <c r="AY240" s="155"/>
      <c r="AZ240" s="151"/>
      <c r="BA240" s="151"/>
      <c r="BB240" s="151"/>
      <c r="BC240" s="151"/>
      <c r="BD240" s="151"/>
    </row>
    <row r="241" s="258" customFormat="true" ht="12.75" hidden="false" customHeight="false" outlineLevel="0" collapsed="false">
      <c r="A241" s="120"/>
      <c r="B241" s="120"/>
      <c r="C241" s="120"/>
      <c r="D241" s="142"/>
      <c r="E241" s="142"/>
      <c r="F241" s="120"/>
      <c r="G241" s="120"/>
      <c r="H241" s="120"/>
      <c r="I241" s="120"/>
      <c r="J241" s="120"/>
      <c r="K241" s="120"/>
      <c r="L241" s="120"/>
      <c r="M241" s="120"/>
      <c r="N241" s="120"/>
      <c r="O241" s="120"/>
      <c r="P241" s="120"/>
      <c r="Q241" s="120"/>
      <c r="R241" s="120"/>
      <c r="S241" s="120"/>
      <c r="T241" s="120"/>
      <c r="U241" s="120"/>
      <c r="V241" s="120"/>
      <c r="W241" s="120"/>
      <c r="X241" s="120"/>
      <c r="Y241" s="146"/>
      <c r="AF241" s="180"/>
      <c r="AG241" s="180"/>
      <c r="AH241" s="155"/>
      <c r="AI241" s="204"/>
      <c r="AJ241" s="204"/>
      <c r="AK241" s="204"/>
      <c r="AL241" s="204"/>
      <c r="AM241" s="155"/>
      <c r="AN241" s="204"/>
      <c r="AO241" s="204"/>
      <c r="AP241" s="204"/>
      <c r="AQ241" s="204"/>
      <c r="AR241" s="204"/>
      <c r="AS241" s="204"/>
      <c r="AT241" s="204"/>
      <c r="AU241" s="204"/>
      <c r="AV241" s="155"/>
      <c r="AW241" s="155"/>
      <c r="AX241" s="155"/>
      <c r="AY241" s="155"/>
      <c r="AZ241" s="151"/>
      <c r="BA241" s="151"/>
      <c r="BB241" s="151"/>
      <c r="BC241" s="151"/>
      <c r="BD241" s="151"/>
    </row>
    <row r="242" s="258" customFormat="true" ht="12.75" hidden="false" customHeight="false" outlineLevel="0" collapsed="false">
      <c r="A242" s="120"/>
      <c r="B242" s="120"/>
      <c r="C242" s="120"/>
      <c r="D242" s="142"/>
      <c r="E242" s="142"/>
      <c r="F242" s="120"/>
      <c r="G242" s="120"/>
      <c r="H242" s="120"/>
      <c r="I242" s="120"/>
      <c r="J242" s="120"/>
      <c r="K242" s="120"/>
      <c r="L242" s="120"/>
      <c r="M242" s="120"/>
      <c r="N242" s="120"/>
      <c r="O242" s="120"/>
      <c r="P242" s="120"/>
      <c r="Q242" s="120"/>
      <c r="R242" s="120"/>
      <c r="S242" s="120"/>
      <c r="T242" s="120"/>
      <c r="U242" s="120"/>
      <c r="V242" s="120"/>
      <c r="W242" s="120"/>
      <c r="X242" s="120"/>
      <c r="Y242" s="146"/>
      <c r="AF242" s="180"/>
      <c r="AG242" s="180"/>
      <c r="AH242" s="155"/>
      <c r="AI242" s="204"/>
      <c r="AJ242" s="204"/>
      <c r="AK242" s="204"/>
      <c r="AL242" s="204"/>
      <c r="AM242" s="155"/>
      <c r="AN242" s="204"/>
      <c r="AO242" s="204"/>
      <c r="AP242" s="204"/>
      <c r="AQ242" s="204"/>
      <c r="AR242" s="204"/>
      <c r="AS242" s="204"/>
      <c r="AT242" s="204"/>
      <c r="AU242" s="204"/>
      <c r="AV242" s="155"/>
      <c r="AW242" s="155"/>
      <c r="AX242" s="155"/>
      <c r="AY242" s="155"/>
      <c r="AZ242" s="151"/>
      <c r="BA242" s="151"/>
      <c r="BB242" s="151"/>
      <c r="BC242" s="151"/>
      <c r="BD242" s="151"/>
    </row>
    <row r="243" s="258" customFormat="true" ht="12.75" hidden="false" customHeight="false" outlineLevel="0" collapsed="false">
      <c r="A243" s="120"/>
      <c r="B243" s="120"/>
      <c r="C243" s="120"/>
      <c r="D243" s="142"/>
      <c r="E243" s="142"/>
      <c r="F243" s="120"/>
      <c r="G243" s="120"/>
      <c r="H243" s="120"/>
      <c r="I243" s="120"/>
      <c r="J243" s="120"/>
      <c r="K243" s="120"/>
      <c r="L243" s="120"/>
      <c r="M243" s="120"/>
      <c r="N243" s="120"/>
      <c r="O243" s="120"/>
      <c r="P243" s="120"/>
      <c r="Q243" s="120"/>
      <c r="R243" s="120"/>
      <c r="S243" s="120"/>
      <c r="T243" s="120"/>
      <c r="U243" s="120"/>
      <c r="V243" s="120"/>
      <c r="W243" s="120"/>
      <c r="X243" s="120"/>
      <c r="Y243" s="146"/>
      <c r="AF243" s="180"/>
      <c r="AG243" s="180"/>
      <c r="AH243" s="155"/>
      <c r="AI243" s="204"/>
      <c r="AJ243" s="204"/>
      <c r="AK243" s="204"/>
      <c r="AL243" s="204"/>
      <c r="AM243" s="155"/>
      <c r="AN243" s="204"/>
      <c r="AO243" s="204"/>
      <c r="AP243" s="204"/>
      <c r="AQ243" s="204"/>
      <c r="AR243" s="204"/>
      <c r="AS243" s="204"/>
      <c r="AT243" s="204"/>
      <c r="AU243" s="204"/>
      <c r="AV243" s="155"/>
      <c r="AW243" s="155"/>
      <c r="AX243" s="155"/>
      <c r="AY243" s="155"/>
      <c r="AZ243" s="151"/>
      <c r="BA243" s="151"/>
      <c r="BB243" s="151"/>
      <c r="BC243" s="151"/>
      <c r="BD243" s="151"/>
    </row>
    <row r="244" s="258" customFormat="true" ht="12.75" hidden="false" customHeight="false" outlineLevel="0" collapsed="false">
      <c r="A244" s="120"/>
      <c r="B244" s="120"/>
      <c r="C244" s="120"/>
      <c r="D244" s="142"/>
      <c r="E244" s="142"/>
      <c r="F244" s="120"/>
      <c r="G244" s="120"/>
      <c r="H244" s="120"/>
      <c r="I244" s="120"/>
      <c r="J244" s="120"/>
      <c r="K244" s="120"/>
      <c r="L244" s="120"/>
      <c r="M244" s="120"/>
      <c r="N244" s="120"/>
      <c r="O244" s="120"/>
      <c r="P244" s="120"/>
      <c r="Q244" s="120"/>
      <c r="R244" s="120"/>
      <c r="S244" s="120"/>
      <c r="T244" s="120"/>
      <c r="U244" s="120"/>
      <c r="V244" s="120"/>
      <c r="W244" s="120"/>
      <c r="X244" s="120"/>
      <c r="Y244" s="146"/>
      <c r="AF244" s="180"/>
      <c r="AG244" s="180"/>
      <c r="AH244" s="155"/>
      <c r="AI244" s="204"/>
      <c r="AJ244" s="204"/>
      <c r="AK244" s="204"/>
      <c r="AL244" s="204"/>
      <c r="AM244" s="155"/>
      <c r="AN244" s="204"/>
      <c r="AO244" s="204"/>
      <c r="AP244" s="204"/>
      <c r="AQ244" s="204"/>
      <c r="AR244" s="204"/>
      <c r="AS244" s="204"/>
      <c r="AT244" s="204"/>
      <c r="AU244" s="204"/>
      <c r="AV244" s="155"/>
      <c r="AW244" s="155"/>
      <c r="AX244" s="155"/>
      <c r="AY244" s="155"/>
      <c r="AZ244" s="151"/>
      <c r="BA244" s="151"/>
      <c r="BB244" s="151"/>
      <c r="BC244" s="151"/>
      <c r="BD244" s="151"/>
    </row>
    <row r="245" s="258" customFormat="true" ht="12.75" hidden="false" customHeight="false" outlineLevel="0" collapsed="false">
      <c r="A245" s="120"/>
      <c r="B245" s="120"/>
      <c r="C245" s="120"/>
      <c r="D245" s="142"/>
      <c r="E245" s="142"/>
      <c r="F245" s="120"/>
      <c r="G245" s="120"/>
      <c r="H245" s="120"/>
      <c r="I245" s="120"/>
      <c r="J245" s="120"/>
      <c r="K245" s="120"/>
      <c r="L245" s="120"/>
      <c r="M245" s="120"/>
      <c r="N245" s="120"/>
      <c r="O245" s="120"/>
      <c r="P245" s="120"/>
      <c r="Q245" s="120"/>
      <c r="R245" s="120"/>
      <c r="S245" s="120"/>
      <c r="T245" s="120"/>
      <c r="U245" s="120"/>
      <c r="V245" s="120"/>
      <c r="W245" s="120"/>
      <c r="X245" s="120"/>
      <c r="Y245" s="146"/>
      <c r="AF245" s="180"/>
      <c r="AG245" s="180"/>
      <c r="AH245" s="155"/>
      <c r="AI245" s="204"/>
      <c r="AJ245" s="204"/>
      <c r="AK245" s="204"/>
      <c r="AL245" s="204"/>
      <c r="AM245" s="155"/>
      <c r="AN245" s="204"/>
      <c r="AO245" s="204"/>
      <c r="AP245" s="204"/>
      <c r="AQ245" s="204"/>
      <c r="AR245" s="204"/>
      <c r="AS245" s="204"/>
      <c r="AT245" s="204"/>
      <c r="AU245" s="204"/>
      <c r="AV245" s="155"/>
      <c r="AW245" s="155"/>
      <c r="AX245" s="155"/>
      <c r="AY245" s="155"/>
      <c r="AZ245" s="151"/>
      <c r="BA245" s="151"/>
      <c r="BB245" s="151"/>
      <c r="BC245" s="151"/>
      <c r="BD245" s="151"/>
    </row>
    <row r="246" s="258" customFormat="true" ht="12.75" hidden="false" customHeight="false" outlineLevel="0" collapsed="false">
      <c r="A246" s="120"/>
      <c r="B246" s="120"/>
      <c r="C246" s="120"/>
      <c r="D246" s="142"/>
      <c r="E246" s="142"/>
      <c r="F246" s="120"/>
      <c r="G246" s="120"/>
      <c r="H246" s="120"/>
      <c r="I246" s="120"/>
      <c r="J246" s="120"/>
      <c r="K246" s="120"/>
      <c r="L246" s="120"/>
      <c r="M246" s="120"/>
      <c r="N246" s="120"/>
      <c r="O246" s="120"/>
      <c r="P246" s="120"/>
      <c r="Q246" s="120"/>
      <c r="R246" s="120"/>
      <c r="S246" s="120"/>
      <c r="T246" s="120"/>
      <c r="U246" s="120"/>
      <c r="V246" s="120"/>
      <c r="W246" s="120"/>
      <c r="X246" s="120"/>
      <c r="Y246" s="146"/>
      <c r="AF246" s="180"/>
      <c r="AG246" s="180"/>
      <c r="AH246" s="155"/>
      <c r="AI246" s="204"/>
      <c r="AJ246" s="204"/>
      <c r="AK246" s="204"/>
      <c r="AL246" s="204"/>
      <c r="AM246" s="155"/>
      <c r="AN246" s="204"/>
      <c r="AO246" s="204"/>
      <c r="AP246" s="204"/>
      <c r="AQ246" s="204"/>
      <c r="AR246" s="204"/>
      <c r="AS246" s="204"/>
      <c r="AT246" s="204"/>
      <c r="AU246" s="204"/>
      <c r="AV246" s="155"/>
      <c r="AW246" s="155"/>
      <c r="AX246" s="155"/>
      <c r="AY246" s="155"/>
      <c r="AZ246" s="151"/>
      <c r="BA246" s="151"/>
      <c r="BB246" s="151"/>
      <c r="BC246" s="151"/>
      <c r="BD246" s="151"/>
    </row>
    <row r="247" s="258" customFormat="true" ht="12.75" hidden="false" customHeight="false" outlineLevel="0" collapsed="false">
      <c r="A247" s="120"/>
      <c r="B247" s="120"/>
      <c r="C247" s="120"/>
      <c r="D247" s="142"/>
      <c r="E247" s="142"/>
      <c r="F247" s="120"/>
      <c r="G247" s="120"/>
      <c r="H247" s="120"/>
      <c r="I247" s="120"/>
      <c r="J247" s="120"/>
      <c r="K247" s="120"/>
      <c r="L247" s="120"/>
      <c r="M247" s="120"/>
      <c r="N247" s="120"/>
      <c r="O247" s="120"/>
      <c r="P247" s="120"/>
      <c r="Q247" s="120"/>
      <c r="R247" s="120"/>
      <c r="S247" s="120"/>
      <c r="T247" s="120"/>
      <c r="U247" s="120"/>
      <c r="V247" s="120"/>
      <c r="W247" s="120"/>
      <c r="X247" s="120"/>
      <c r="Y247" s="146"/>
      <c r="AF247" s="180"/>
      <c r="AG247" s="180"/>
      <c r="AH247" s="155"/>
      <c r="AI247" s="204"/>
      <c r="AJ247" s="204"/>
      <c r="AK247" s="204"/>
      <c r="AL247" s="204"/>
      <c r="AM247" s="155"/>
      <c r="AN247" s="204"/>
      <c r="AO247" s="204"/>
      <c r="AP247" s="204"/>
      <c r="AQ247" s="204"/>
      <c r="AR247" s="204"/>
      <c r="AS247" s="204"/>
      <c r="AT247" s="204"/>
      <c r="AU247" s="204"/>
      <c r="AV247" s="155"/>
      <c r="AW247" s="155"/>
      <c r="AX247" s="155"/>
      <c r="AY247" s="155"/>
      <c r="AZ247" s="151"/>
      <c r="BA247" s="151"/>
      <c r="BB247" s="151"/>
      <c r="BC247" s="151"/>
      <c r="BD247" s="151"/>
    </row>
    <row r="248" s="258" customFormat="true" ht="12.75" hidden="false" customHeight="false" outlineLevel="0" collapsed="false">
      <c r="A248" s="120"/>
      <c r="B248" s="120"/>
      <c r="C248" s="120"/>
      <c r="D248" s="142"/>
      <c r="E248" s="142"/>
      <c r="F248" s="120"/>
      <c r="G248" s="120"/>
      <c r="H248" s="120"/>
      <c r="I248" s="120"/>
      <c r="J248" s="120"/>
      <c r="K248" s="120"/>
      <c r="L248" s="120"/>
      <c r="M248" s="120"/>
      <c r="N248" s="120"/>
      <c r="O248" s="120"/>
      <c r="P248" s="120"/>
      <c r="Q248" s="120"/>
      <c r="R248" s="120"/>
      <c r="S248" s="120"/>
      <c r="T248" s="120"/>
      <c r="U248" s="120"/>
      <c r="V248" s="120"/>
      <c r="W248" s="120"/>
      <c r="X248" s="120"/>
      <c r="Y248" s="146"/>
      <c r="AF248" s="180"/>
      <c r="AG248" s="180"/>
      <c r="AH248" s="155"/>
      <c r="AI248" s="204"/>
      <c r="AJ248" s="204"/>
      <c r="AK248" s="204"/>
      <c r="AL248" s="204"/>
      <c r="AM248" s="155"/>
      <c r="AN248" s="204"/>
      <c r="AO248" s="204"/>
      <c r="AP248" s="204"/>
      <c r="AQ248" s="204"/>
      <c r="AR248" s="204"/>
      <c r="AS248" s="204"/>
      <c r="AT248" s="204"/>
      <c r="AU248" s="204"/>
      <c r="AV248" s="155"/>
      <c r="AW248" s="155"/>
      <c r="AX248" s="155"/>
      <c r="AY248" s="155"/>
      <c r="AZ248" s="151"/>
      <c r="BA248" s="151"/>
      <c r="BB248" s="151"/>
      <c r="BC248" s="151"/>
      <c r="BD248" s="151"/>
    </row>
    <row r="249" s="258" customFormat="true" ht="12.75" hidden="false" customHeight="false" outlineLevel="0" collapsed="false">
      <c r="A249" s="120"/>
      <c r="B249" s="120"/>
      <c r="C249" s="120"/>
      <c r="D249" s="142"/>
      <c r="E249" s="142"/>
      <c r="F249" s="120"/>
      <c r="G249" s="120"/>
      <c r="H249" s="120"/>
      <c r="I249" s="120"/>
      <c r="J249" s="120"/>
      <c r="K249" s="120"/>
      <c r="L249" s="120"/>
      <c r="M249" s="120"/>
      <c r="N249" s="120"/>
      <c r="O249" s="120"/>
      <c r="P249" s="120"/>
      <c r="Q249" s="120"/>
      <c r="R249" s="120"/>
      <c r="S249" s="120"/>
      <c r="T249" s="120"/>
      <c r="U249" s="120"/>
      <c r="V249" s="120"/>
      <c r="W249" s="120"/>
      <c r="X249" s="120"/>
      <c r="Y249" s="146"/>
      <c r="AF249" s="180"/>
      <c r="AG249" s="180"/>
      <c r="AH249" s="155"/>
      <c r="AI249" s="204"/>
      <c r="AJ249" s="204"/>
      <c r="AK249" s="204"/>
      <c r="AL249" s="204"/>
      <c r="AM249" s="155"/>
      <c r="AN249" s="204"/>
      <c r="AO249" s="204"/>
      <c r="AP249" s="204"/>
      <c r="AQ249" s="204"/>
      <c r="AR249" s="204"/>
      <c r="AS249" s="204"/>
      <c r="AT249" s="204"/>
      <c r="AU249" s="204"/>
      <c r="AV249" s="155"/>
      <c r="AW249" s="155"/>
      <c r="AX249" s="155"/>
      <c r="AY249" s="155"/>
      <c r="AZ249" s="151"/>
      <c r="BA249" s="151"/>
      <c r="BB249" s="151"/>
      <c r="BC249" s="151"/>
      <c r="BD249" s="151"/>
    </row>
    <row r="250" s="258" customFormat="true" ht="12.75" hidden="false" customHeight="false" outlineLevel="0" collapsed="false">
      <c r="A250" s="120"/>
      <c r="B250" s="120"/>
      <c r="C250" s="120"/>
      <c r="D250" s="142"/>
      <c r="E250" s="142"/>
      <c r="F250" s="120"/>
      <c r="G250" s="120"/>
      <c r="H250" s="120"/>
      <c r="I250" s="120"/>
      <c r="J250" s="120"/>
      <c r="K250" s="120"/>
      <c r="L250" s="120"/>
      <c r="M250" s="120"/>
      <c r="N250" s="120"/>
      <c r="O250" s="120"/>
      <c r="P250" s="120"/>
      <c r="Q250" s="120"/>
      <c r="R250" s="120"/>
      <c r="S250" s="120"/>
      <c r="T250" s="120"/>
      <c r="U250" s="120"/>
      <c r="V250" s="120"/>
      <c r="W250" s="120"/>
      <c r="X250" s="120"/>
      <c r="Y250" s="146"/>
      <c r="AF250" s="180"/>
      <c r="AG250" s="180"/>
      <c r="AH250" s="155"/>
      <c r="AI250" s="204"/>
      <c r="AJ250" s="204"/>
      <c r="AK250" s="204"/>
      <c r="AL250" s="204"/>
      <c r="AM250" s="155"/>
      <c r="AN250" s="204"/>
      <c r="AO250" s="204"/>
      <c r="AP250" s="204"/>
      <c r="AQ250" s="204"/>
      <c r="AR250" s="204"/>
      <c r="AS250" s="204"/>
      <c r="AT250" s="204"/>
      <c r="AU250" s="204"/>
      <c r="AV250" s="155"/>
      <c r="AW250" s="155"/>
      <c r="AX250" s="155"/>
      <c r="AY250" s="155"/>
      <c r="AZ250" s="151"/>
      <c r="BA250" s="151"/>
      <c r="BB250" s="151"/>
      <c r="BC250" s="151"/>
      <c r="BD250" s="151"/>
    </row>
    <row r="251" s="258" customFormat="true" ht="12.75" hidden="false" customHeight="false" outlineLevel="0" collapsed="false">
      <c r="A251" s="120"/>
      <c r="B251" s="120"/>
      <c r="C251" s="120"/>
      <c r="D251" s="142"/>
      <c r="E251" s="142"/>
      <c r="F251" s="120"/>
      <c r="G251" s="120"/>
      <c r="H251" s="120"/>
      <c r="I251" s="120"/>
      <c r="J251" s="120"/>
      <c r="K251" s="120"/>
      <c r="L251" s="120"/>
      <c r="M251" s="120"/>
      <c r="N251" s="120"/>
      <c r="O251" s="120"/>
      <c r="P251" s="120"/>
      <c r="Q251" s="120"/>
      <c r="R251" s="120"/>
      <c r="S251" s="120"/>
      <c r="T251" s="120"/>
      <c r="U251" s="120"/>
      <c r="V251" s="120"/>
      <c r="W251" s="120"/>
      <c r="X251" s="120"/>
      <c r="Y251" s="146"/>
      <c r="AF251" s="180"/>
      <c r="AG251" s="180"/>
      <c r="AH251" s="155"/>
      <c r="AI251" s="204"/>
      <c r="AJ251" s="204"/>
      <c r="AK251" s="204"/>
      <c r="AL251" s="204"/>
      <c r="AM251" s="155"/>
      <c r="AN251" s="204"/>
      <c r="AO251" s="204"/>
      <c r="AP251" s="204"/>
      <c r="AQ251" s="204"/>
      <c r="AR251" s="204"/>
      <c r="AS251" s="204"/>
      <c r="AT251" s="204"/>
      <c r="AU251" s="204"/>
      <c r="AV251" s="155"/>
      <c r="AW251" s="155"/>
      <c r="AX251" s="155"/>
      <c r="AY251" s="155"/>
      <c r="AZ251" s="151"/>
      <c r="BA251" s="151"/>
      <c r="BB251" s="151"/>
      <c r="BC251" s="151"/>
      <c r="BD251" s="151"/>
    </row>
    <row r="252" s="258" customFormat="true" ht="12.75" hidden="false" customHeight="false" outlineLevel="0" collapsed="false">
      <c r="A252" s="120"/>
      <c r="B252" s="120"/>
      <c r="C252" s="120"/>
      <c r="D252" s="142"/>
      <c r="E252" s="142"/>
      <c r="F252" s="120"/>
      <c r="G252" s="120"/>
      <c r="H252" s="120"/>
      <c r="I252" s="120"/>
      <c r="J252" s="120"/>
      <c r="K252" s="120"/>
      <c r="L252" s="120"/>
      <c r="M252" s="120"/>
      <c r="N252" s="120"/>
      <c r="O252" s="120"/>
      <c r="P252" s="120"/>
      <c r="Q252" s="120"/>
      <c r="R252" s="120"/>
      <c r="S252" s="120"/>
      <c r="T252" s="120"/>
      <c r="U252" s="120"/>
      <c r="V252" s="120"/>
      <c r="W252" s="120"/>
      <c r="X252" s="120"/>
      <c r="Y252" s="146"/>
      <c r="AF252" s="180"/>
      <c r="AG252" s="180"/>
      <c r="AH252" s="155"/>
      <c r="AI252" s="204"/>
      <c r="AJ252" s="204"/>
      <c r="AK252" s="204"/>
      <c r="AL252" s="204"/>
      <c r="AM252" s="155"/>
      <c r="AN252" s="204"/>
      <c r="AO252" s="204"/>
      <c r="AP252" s="204"/>
      <c r="AQ252" s="204"/>
      <c r="AR252" s="204"/>
      <c r="AS252" s="204"/>
      <c r="AT252" s="204"/>
      <c r="AU252" s="204"/>
      <c r="AV252" s="155"/>
      <c r="AW252" s="155"/>
      <c r="AX252" s="155"/>
      <c r="AY252" s="155"/>
      <c r="AZ252" s="151"/>
      <c r="BA252" s="151"/>
      <c r="BB252" s="151"/>
      <c r="BC252" s="151"/>
      <c r="BD252" s="151"/>
    </row>
    <row r="253" s="258" customFormat="true" ht="12.75" hidden="false" customHeight="false" outlineLevel="0" collapsed="false">
      <c r="A253" s="120"/>
      <c r="B253" s="120"/>
      <c r="C253" s="120"/>
      <c r="D253" s="142"/>
      <c r="E253" s="142"/>
      <c r="F253" s="120"/>
      <c r="G253" s="120"/>
      <c r="H253" s="120"/>
      <c r="I253" s="120"/>
      <c r="J253" s="120"/>
      <c r="K253" s="120"/>
      <c r="L253" s="120"/>
      <c r="M253" s="120"/>
      <c r="N253" s="120"/>
      <c r="O253" s="120"/>
      <c r="P253" s="120"/>
      <c r="Q253" s="120"/>
      <c r="R253" s="120"/>
      <c r="S253" s="120"/>
      <c r="T253" s="120"/>
      <c r="U253" s="120"/>
      <c r="V253" s="120"/>
      <c r="W253" s="120"/>
      <c r="X253" s="120"/>
      <c r="Y253" s="146"/>
      <c r="AF253" s="180"/>
      <c r="AG253" s="180"/>
      <c r="AH253" s="155"/>
      <c r="AI253" s="204"/>
      <c r="AJ253" s="204"/>
      <c r="AK253" s="204"/>
      <c r="AL253" s="204"/>
      <c r="AM253" s="155"/>
      <c r="AN253" s="204"/>
      <c r="AO253" s="204"/>
      <c r="AP253" s="204"/>
      <c r="AQ253" s="204"/>
      <c r="AR253" s="204"/>
      <c r="AS253" s="204"/>
      <c r="AT253" s="204"/>
      <c r="AU253" s="204"/>
      <c r="AV253" s="155"/>
      <c r="AW253" s="155"/>
      <c r="AX253" s="155"/>
      <c r="AY253" s="155"/>
      <c r="AZ253" s="151"/>
      <c r="BA253" s="151"/>
      <c r="BB253" s="151"/>
      <c r="BC253" s="151"/>
      <c r="BD253" s="151"/>
    </row>
    <row r="254" s="258" customFormat="true" ht="12.75" hidden="false" customHeight="false" outlineLevel="0" collapsed="false">
      <c r="A254" s="120"/>
      <c r="B254" s="120"/>
      <c r="C254" s="120"/>
      <c r="D254" s="142"/>
      <c r="E254" s="142"/>
      <c r="F254" s="120"/>
      <c r="G254" s="120"/>
      <c r="H254" s="120"/>
      <c r="I254" s="120"/>
      <c r="J254" s="120"/>
      <c r="K254" s="120"/>
      <c r="L254" s="120"/>
      <c r="M254" s="120"/>
      <c r="N254" s="120"/>
      <c r="O254" s="120"/>
      <c r="P254" s="120"/>
      <c r="Q254" s="120"/>
      <c r="R254" s="120"/>
      <c r="S254" s="120"/>
      <c r="T254" s="120"/>
      <c r="U254" s="120"/>
      <c r="V254" s="120"/>
      <c r="W254" s="120"/>
      <c r="X254" s="120"/>
      <c r="Y254" s="146"/>
      <c r="AF254" s="180"/>
      <c r="AG254" s="180"/>
      <c r="AH254" s="155"/>
      <c r="AI254" s="204"/>
      <c r="AJ254" s="204"/>
      <c r="AK254" s="204"/>
      <c r="AL254" s="204"/>
      <c r="AM254" s="155"/>
      <c r="AN254" s="204"/>
      <c r="AO254" s="204"/>
      <c r="AP254" s="204"/>
      <c r="AQ254" s="204"/>
      <c r="AR254" s="204"/>
      <c r="AS254" s="204"/>
      <c r="AT254" s="204"/>
      <c r="AU254" s="204"/>
      <c r="AV254" s="155"/>
      <c r="AW254" s="155"/>
      <c r="AX254" s="155"/>
      <c r="AY254" s="155"/>
      <c r="AZ254" s="151"/>
      <c r="BA254" s="151"/>
      <c r="BB254" s="151"/>
      <c r="BC254" s="151"/>
      <c r="BD254" s="151"/>
    </row>
    <row r="255" s="258" customFormat="true" ht="12.75" hidden="false" customHeight="false" outlineLevel="0" collapsed="false">
      <c r="A255" s="120"/>
      <c r="B255" s="120"/>
      <c r="C255" s="120"/>
      <c r="D255" s="142"/>
      <c r="E255" s="142"/>
      <c r="F255" s="120"/>
      <c r="G255" s="120"/>
      <c r="H255" s="120"/>
      <c r="I255" s="120"/>
      <c r="J255" s="120"/>
      <c r="K255" s="120"/>
      <c r="L255" s="120"/>
      <c r="M255" s="120"/>
      <c r="N255" s="120"/>
      <c r="O255" s="120"/>
      <c r="P255" s="120"/>
      <c r="Q255" s="120"/>
      <c r="R255" s="120"/>
      <c r="S255" s="120"/>
      <c r="T255" s="120"/>
      <c r="U255" s="120"/>
      <c r="V255" s="120"/>
      <c r="W255" s="120"/>
      <c r="X255" s="120"/>
      <c r="Y255" s="146"/>
      <c r="AF255" s="180"/>
      <c r="AG255" s="180"/>
      <c r="AH255" s="155"/>
      <c r="AI255" s="204"/>
      <c r="AJ255" s="204"/>
      <c r="AK255" s="204"/>
      <c r="AL255" s="204"/>
      <c r="AM255" s="155"/>
      <c r="AN255" s="204"/>
      <c r="AO255" s="204"/>
      <c r="AP255" s="204"/>
      <c r="AQ255" s="204"/>
      <c r="AR255" s="204"/>
      <c r="AS255" s="204"/>
      <c r="AT255" s="204"/>
      <c r="AU255" s="204"/>
      <c r="AV255" s="155"/>
      <c r="AW255" s="155"/>
      <c r="AX255" s="155"/>
      <c r="AY255" s="155"/>
      <c r="AZ255" s="151"/>
      <c r="BA255" s="151"/>
      <c r="BB255" s="151"/>
      <c r="BC255" s="151"/>
      <c r="BD255" s="151"/>
    </row>
    <row r="256" s="258" customFormat="true" ht="12.75" hidden="false" customHeight="false" outlineLevel="0" collapsed="false">
      <c r="A256" s="120"/>
      <c r="B256" s="120"/>
      <c r="C256" s="120"/>
      <c r="D256" s="142"/>
      <c r="E256" s="142"/>
      <c r="F256" s="120"/>
      <c r="G256" s="120"/>
      <c r="H256" s="120"/>
      <c r="I256" s="120"/>
      <c r="J256" s="120"/>
      <c r="K256" s="120"/>
      <c r="L256" s="120"/>
      <c r="M256" s="120"/>
      <c r="N256" s="120"/>
      <c r="O256" s="120"/>
      <c r="P256" s="120"/>
      <c r="Q256" s="120"/>
      <c r="R256" s="120"/>
      <c r="S256" s="120"/>
      <c r="T256" s="120"/>
      <c r="U256" s="120"/>
      <c r="V256" s="120"/>
      <c r="W256" s="120"/>
      <c r="X256" s="120"/>
      <c r="Y256" s="146"/>
      <c r="AF256" s="180"/>
      <c r="AG256" s="180"/>
      <c r="AH256" s="155"/>
      <c r="AI256" s="204"/>
      <c r="AJ256" s="204"/>
      <c r="AK256" s="204"/>
      <c r="AL256" s="204"/>
      <c r="AM256" s="155"/>
      <c r="AN256" s="204"/>
      <c r="AO256" s="204"/>
      <c r="AP256" s="204"/>
      <c r="AQ256" s="204"/>
      <c r="AR256" s="204"/>
      <c r="AS256" s="204"/>
      <c r="AT256" s="204"/>
      <c r="AU256" s="204"/>
      <c r="AV256" s="155"/>
      <c r="AW256" s="155"/>
      <c r="AX256" s="155"/>
      <c r="AY256" s="155"/>
      <c r="AZ256" s="151"/>
      <c r="BA256" s="151"/>
      <c r="BB256" s="151"/>
      <c r="BC256" s="151"/>
      <c r="BD256" s="151"/>
    </row>
    <row r="257" s="258" customFormat="true" ht="12.75" hidden="false" customHeight="false" outlineLevel="0" collapsed="false">
      <c r="A257" s="120"/>
      <c r="B257" s="120"/>
      <c r="C257" s="120"/>
      <c r="D257" s="142"/>
      <c r="E257" s="142"/>
      <c r="F257" s="120"/>
      <c r="G257" s="120"/>
      <c r="H257" s="120"/>
      <c r="I257" s="120"/>
      <c r="J257" s="120"/>
      <c r="K257" s="120"/>
      <c r="L257" s="120"/>
      <c r="M257" s="120"/>
      <c r="N257" s="120"/>
      <c r="O257" s="120"/>
      <c r="P257" s="120"/>
      <c r="Q257" s="120"/>
      <c r="R257" s="120"/>
      <c r="S257" s="120"/>
      <c r="T257" s="120"/>
      <c r="U257" s="120"/>
      <c r="V257" s="120"/>
      <c r="W257" s="120"/>
      <c r="X257" s="120"/>
      <c r="Y257" s="146"/>
      <c r="AF257" s="180"/>
      <c r="AG257" s="180"/>
      <c r="AH257" s="155"/>
      <c r="AI257" s="204"/>
      <c r="AJ257" s="204"/>
      <c r="AK257" s="204"/>
      <c r="AL257" s="204"/>
      <c r="AM257" s="155"/>
      <c r="AN257" s="204"/>
      <c r="AO257" s="204"/>
      <c r="AP257" s="204"/>
      <c r="AQ257" s="204"/>
      <c r="AR257" s="204"/>
      <c r="AS257" s="204"/>
      <c r="AT257" s="204"/>
      <c r="AU257" s="204"/>
      <c r="AV257" s="155"/>
      <c r="AW257" s="155"/>
      <c r="AX257" s="155"/>
      <c r="AY257" s="155"/>
      <c r="AZ257" s="151"/>
      <c r="BA257" s="151"/>
      <c r="BB257" s="151"/>
      <c r="BC257" s="151"/>
      <c r="BD257" s="151"/>
    </row>
    <row r="258" s="258" customFormat="true" ht="12.75" hidden="false" customHeight="false" outlineLevel="0" collapsed="false">
      <c r="A258" s="120"/>
      <c r="B258" s="120"/>
      <c r="C258" s="120"/>
      <c r="D258" s="142"/>
      <c r="E258" s="142"/>
      <c r="F258" s="120"/>
      <c r="G258" s="120"/>
      <c r="H258" s="120"/>
      <c r="I258" s="120"/>
      <c r="J258" s="120"/>
      <c r="K258" s="120"/>
      <c r="L258" s="120"/>
      <c r="M258" s="120"/>
      <c r="N258" s="120"/>
      <c r="O258" s="120"/>
      <c r="P258" s="120"/>
      <c r="Q258" s="120"/>
      <c r="R258" s="120"/>
      <c r="S258" s="120"/>
      <c r="T258" s="120"/>
      <c r="U258" s="120"/>
      <c r="V258" s="120"/>
      <c r="W258" s="120"/>
      <c r="X258" s="120"/>
      <c r="Y258" s="146"/>
      <c r="AF258" s="180"/>
      <c r="AG258" s="180"/>
      <c r="AH258" s="155"/>
      <c r="AI258" s="204"/>
      <c r="AJ258" s="204"/>
      <c r="AK258" s="204"/>
      <c r="AL258" s="204"/>
      <c r="AM258" s="155"/>
      <c r="AN258" s="204"/>
      <c r="AO258" s="204"/>
      <c r="AP258" s="204"/>
      <c r="AQ258" s="204"/>
      <c r="AR258" s="204"/>
      <c r="AS258" s="204"/>
      <c r="AT258" s="204"/>
      <c r="AU258" s="204"/>
      <c r="AV258" s="155"/>
      <c r="AW258" s="155"/>
      <c r="AX258" s="155"/>
      <c r="AY258" s="155"/>
      <c r="AZ258" s="151"/>
      <c r="BA258" s="151"/>
      <c r="BB258" s="151"/>
      <c r="BC258" s="151"/>
      <c r="BD258" s="151"/>
    </row>
    <row r="259" s="258" customFormat="true" ht="12.75" hidden="false" customHeight="false" outlineLevel="0" collapsed="false">
      <c r="A259" s="120"/>
      <c r="B259" s="120"/>
      <c r="C259" s="120"/>
      <c r="D259" s="142"/>
      <c r="E259" s="142"/>
      <c r="F259" s="120"/>
      <c r="G259" s="120"/>
      <c r="H259" s="120"/>
      <c r="I259" s="120"/>
      <c r="J259" s="120"/>
      <c r="K259" s="120"/>
      <c r="L259" s="120"/>
      <c r="M259" s="120"/>
      <c r="N259" s="120"/>
      <c r="O259" s="120"/>
      <c r="P259" s="120"/>
      <c r="Q259" s="120"/>
      <c r="R259" s="120"/>
      <c r="S259" s="120"/>
      <c r="T259" s="120"/>
      <c r="U259" s="120"/>
      <c r="V259" s="120"/>
      <c r="W259" s="120"/>
      <c r="X259" s="120"/>
      <c r="Y259" s="146"/>
      <c r="AF259" s="180"/>
      <c r="AG259" s="180"/>
      <c r="AH259" s="155"/>
      <c r="AI259" s="204"/>
      <c r="AJ259" s="204"/>
      <c r="AK259" s="204"/>
      <c r="AL259" s="204"/>
      <c r="AM259" s="155"/>
      <c r="AN259" s="204"/>
      <c r="AO259" s="204"/>
      <c r="AP259" s="204"/>
      <c r="AQ259" s="204"/>
      <c r="AR259" s="204"/>
      <c r="AS259" s="204"/>
      <c r="AT259" s="204"/>
      <c r="AU259" s="204"/>
      <c r="AV259" s="155"/>
      <c r="AW259" s="155"/>
      <c r="AX259" s="155"/>
      <c r="AY259" s="155"/>
      <c r="AZ259" s="151"/>
      <c r="BA259" s="151"/>
      <c r="BB259" s="151"/>
      <c r="BC259" s="151"/>
      <c r="BD259" s="151"/>
    </row>
    <row r="260" s="258" customFormat="true" ht="12.75" hidden="false" customHeight="false" outlineLevel="0" collapsed="false">
      <c r="A260" s="120"/>
      <c r="B260" s="120"/>
      <c r="C260" s="120"/>
      <c r="D260" s="142"/>
      <c r="E260" s="142"/>
      <c r="F260" s="120"/>
      <c r="G260" s="120"/>
      <c r="H260" s="120"/>
      <c r="I260" s="120"/>
      <c r="J260" s="120"/>
      <c r="K260" s="120"/>
      <c r="L260" s="120"/>
      <c r="M260" s="120"/>
      <c r="N260" s="120"/>
      <c r="O260" s="120"/>
      <c r="P260" s="120"/>
      <c r="Q260" s="120"/>
      <c r="R260" s="120"/>
      <c r="S260" s="120"/>
      <c r="T260" s="120"/>
      <c r="U260" s="120"/>
      <c r="V260" s="120"/>
      <c r="W260" s="120"/>
      <c r="X260" s="120"/>
      <c r="Y260" s="146"/>
      <c r="AF260" s="180"/>
      <c r="AG260" s="180"/>
      <c r="AH260" s="155"/>
      <c r="AI260" s="204"/>
      <c r="AJ260" s="204"/>
      <c r="AK260" s="204"/>
      <c r="AL260" s="204"/>
      <c r="AM260" s="155"/>
      <c r="AN260" s="204"/>
      <c r="AO260" s="204"/>
      <c r="AP260" s="204"/>
      <c r="AQ260" s="204"/>
      <c r="AR260" s="204"/>
      <c r="AS260" s="204"/>
      <c r="AT260" s="204"/>
      <c r="AU260" s="204"/>
      <c r="AV260" s="155"/>
      <c r="AW260" s="155"/>
      <c r="AX260" s="155"/>
      <c r="AY260" s="155"/>
      <c r="AZ260" s="151"/>
      <c r="BA260" s="151"/>
      <c r="BB260" s="151"/>
      <c r="BC260" s="151"/>
      <c r="BD260" s="151"/>
    </row>
    <row r="261" s="258" customFormat="true" ht="12.75" hidden="false" customHeight="false" outlineLevel="0" collapsed="false">
      <c r="A261" s="120"/>
      <c r="B261" s="120"/>
      <c r="C261" s="120"/>
      <c r="D261" s="142"/>
      <c r="E261" s="142"/>
      <c r="F261" s="120"/>
      <c r="G261" s="120"/>
      <c r="H261" s="120"/>
      <c r="I261" s="120"/>
      <c r="J261" s="120"/>
      <c r="K261" s="120"/>
      <c r="L261" s="120"/>
      <c r="M261" s="120"/>
      <c r="N261" s="120"/>
      <c r="O261" s="120"/>
      <c r="P261" s="120"/>
      <c r="Q261" s="120"/>
      <c r="R261" s="120"/>
      <c r="S261" s="120"/>
      <c r="T261" s="120"/>
      <c r="U261" s="120"/>
      <c r="V261" s="120"/>
      <c r="W261" s="120"/>
      <c r="X261" s="120"/>
      <c r="Y261" s="146"/>
      <c r="AF261" s="180"/>
      <c r="AG261" s="180"/>
      <c r="AH261" s="155"/>
      <c r="AI261" s="204"/>
      <c r="AJ261" s="204"/>
      <c r="AK261" s="204"/>
      <c r="AL261" s="204"/>
      <c r="AM261" s="155"/>
      <c r="AN261" s="204"/>
      <c r="AO261" s="204"/>
      <c r="AP261" s="204"/>
      <c r="AQ261" s="204"/>
      <c r="AR261" s="204"/>
      <c r="AS261" s="204"/>
      <c r="AT261" s="204"/>
      <c r="AU261" s="204"/>
      <c r="AV261" s="155"/>
      <c r="AW261" s="155"/>
      <c r="AX261" s="155"/>
      <c r="AY261" s="155"/>
      <c r="AZ261" s="151"/>
      <c r="BA261" s="151"/>
      <c r="BB261" s="151"/>
      <c r="BC261" s="151"/>
      <c r="BD261" s="151"/>
    </row>
    <row r="262" s="258" customFormat="true" ht="12.75" hidden="false" customHeight="false" outlineLevel="0" collapsed="false">
      <c r="A262" s="120"/>
      <c r="B262" s="120"/>
      <c r="C262" s="120"/>
      <c r="D262" s="142"/>
      <c r="E262" s="142"/>
      <c r="F262" s="120"/>
      <c r="G262" s="120"/>
      <c r="H262" s="120"/>
      <c r="I262" s="120"/>
      <c r="J262" s="120"/>
      <c r="K262" s="120"/>
      <c r="L262" s="120"/>
      <c r="M262" s="120"/>
      <c r="N262" s="120"/>
      <c r="O262" s="120"/>
      <c r="P262" s="120"/>
      <c r="Q262" s="120"/>
      <c r="R262" s="120"/>
      <c r="S262" s="120"/>
      <c r="T262" s="120"/>
      <c r="U262" s="120"/>
      <c r="V262" s="120"/>
      <c r="W262" s="120"/>
      <c r="X262" s="120"/>
      <c r="Y262" s="146"/>
      <c r="AF262" s="180"/>
      <c r="AG262" s="180"/>
      <c r="AH262" s="155"/>
      <c r="AI262" s="204"/>
      <c r="AJ262" s="204"/>
      <c r="AK262" s="204"/>
      <c r="AL262" s="204"/>
      <c r="AM262" s="155"/>
      <c r="AN262" s="204"/>
      <c r="AO262" s="204"/>
      <c r="AP262" s="204"/>
      <c r="AQ262" s="204"/>
      <c r="AR262" s="204"/>
      <c r="AS262" s="204"/>
      <c r="AT262" s="204"/>
      <c r="AU262" s="204"/>
      <c r="AV262" s="155"/>
      <c r="AW262" s="155"/>
      <c r="AX262" s="155"/>
      <c r="AY262" s="155"/>
      <c r="AZ262" s="151"/>
      <c r="BA262" s="151"/>
      <c r="BB262" s="151"/>
      <c r="BC262" s="151"/>
      <c r="BD262" s="151"/>
    </row>
    <row r="263" s="258" customFormat="true" ht="12.75" hidden="false" customHeight="false" outlineLevel="0" collapsed="false">
      <c r="A263" s="120"/>
      <c r="B263" s="120"/>
      <c r="C263" s="120"/>
      <c r="D263" s="142"/>
      <c r="E263" s="142"/>
      <c r="F263" s="120"/>
      <c r="G263" s="120"/>
      <c r="H263" s="120"/>
      <c r="I263" s="120"/>
      <c r="J263" s="120"/>
      <c r="K263" s="120"/>
      <c r="L263" s="120"/>
      <c r="M263" s="120"/>
      <c r="N263" s="120"/>
      <c r="O263" s="120"/>
      <c r="P263" s="120"/>
      <c r="Q263" s="120"/>
      <c r="R263" s="120"/>
      <c r="S263" s="120"/>
      <c r="T263" s="120"/>
      <c r="U263" s="120"/>
      <c r="V263" s="120"/>
      <c r="W263" s="120"/>
      <c r="X263" s="120"/>
      <c r="Y263" s="146"/>
      <c r="AF263" s="180"/>
      <c r="AG263" s="180"/>
      <c r="AH263" s="155"/>
      <c r="AI263" s="204"/>
      <c r="AJ263" s="204"/>
      <c r="AK263" s="204"/>
      <c r="AL263" s="204"/>
      <c r="AM263" s="155"/>
      <c r="AN263" s="204"/>
      <c r="AO263" s="204"/>
      <c r="AP263" s="204"/>
      <c r="AQ263" s="204"/>
      <c r="AR263" s="204"/>
      <c r="AS263" s="204"/>
      <c r="AT263" s="204"/>
      <c r="AU263" s="204"/>
      <c r="AV263" s="155"/>
      <c r="AW263" s="155"/>
      <c r="AX263" s="155"/>
      <c r="AY263" s="155"/>
      <c r="AZ263" s="151"/>
      <c r="BA263" s="151"/>
      <c r="BB263" s="151"/>
      <c r="BC263" s="151"/>
      <c r="BD263" s="151"/>
    </row>
    <row r="264" s="258" customFormat="true" ht="12.75" hidden="false" customHeight="false" outlineLevel="0" collapsed="false">
      <c r="A264" s="120"/>
      <c r="B264" s="120"/>
      <c r="C264" s="120"/>
      <c r="D264" s="142"/>
      <c r="E264" s="142"/>
      <c r="F264" s="120"/>
      <c r="G264" s="120"/>
      <c r="H264" s="120"/>
      <c r="I264" s="120"/>
      <c r="J264" s="120"/>
      <c r="K264" s="120"/>
      <c r="L264" s="120"/>
      <c r="M264" s="120"/>
      <c r="N264" s="120"/>
      <c r="O264" s="120"/>
      <c r="P264" s="120"/>
      <c r="Q264" s="120"/>
      <c r="R264" s="120"/>
      <c r="S264" s="120"/>
      <c r="T264" s="120"/>
      <c r="U264" s="120"/>
      <c r="V264" s="120"/>
      <c r="W264" s="120"/>
      <c r="X264" s="120"/>
      <c r="Y264" s="146"/>
      <c r="AF264" s="180"/>
      <c r="AG264" s="180"/>
      <c r="AH264" s="155"/>
      <c r="AI264" s="204"/>
      <c r="AJ264" s="204"/>
      <c r="AK264" s="204"/>
      <c r="AL264" s="204"/>
      <c r="AM264" s="155"/>
      <c r="AN264" s="204"/>
      <c r="AO264" s="204"/>
      <c r="AP264" s="204"/>
      <c r="AQ264" s="204"/>
      <c r="AR264" s="204"/>
      <c r="AS264" s="204"/>
      <c r="AT264" s="204"/>
      <c r="AU264" s="204"/>
      <c r="AV264" s="155"/>
      <c r="AW264" s="155"/>
      <c r="AX264" s="155"/>
      <c r="AY264" s="155"/>
      <c r="AZ264" s="151"/>
      <c r="BA264" s="151"/>
      <c r="BB264" s="151"/>
      <c r="BC264" s="151"/>
      <c r="BD264" s="151"/>
    </row>
    <row r="265" s="258" customFormat="true" ht="12.75" hidden="false" customHeight="false" outlineLevel="0" collapsed="false">
      <c r="A265" s="120"/>
      <c r="B265" s="120"/>
      <c r="C265" s="120"/>
      <c r="D265" s="142"/>
      <c r="E265" s="142"/>
      <c r="F265" s="120"/>
      <c r="G265" s="120"/>
      <c r="H265" s="120"/>
      <c r="I265" s="120"/>
      <c r="J265" s="120"/>
      <c r="K265" s="120"/>
      <c r="L265" s="120"/>
      <c r="M265" s="120"/>
      <c r="N265" s="120"/>
      <c r="O265" s="120"/>
      <c r="P265" s="120"/>
      <c r="Q265" s="120"/>
      <c r="R265" s="120"/>
      <c r="S265" s="120"/>
      <c r="T265" s="120"/>
      <c r="U265" s="120"/>
      <c r="V265" s="120"/>
      <c r="W265" s="120"/>
      <c r="X265" s="120"/>
      <c r="Y265" s="146"/>
      <c r="AF265" s="180"/>
      <c r="AG265" s="180"/>
      <c r="AH265" s="155"/>
      <c r="AI265" s="204"/>
      <c r="AJ265" s="204"/>
      <c r="AK265" s="204"/>
      <c r="AL265" s="204"/>
      <c r="AM265" s="155"/>
      <c r="AN265" s="204"/>
      <c r="AO265" s="204"/>
      <c r="AP265" s="204"/>
      <c r="AQ265" s="204"/>
      <c r="AR265" s="204"/>
      <c r="AS265" s="204"/>
      <c r="AT265" s="204"/>
      <c r="AU265" s="204"/>
      <c r="AV265" s="155"/>
      <c r="AW265" s="155"/>
      <c r="AX265" s="155"/>
      <c r="AY265" s="155"/>
      <c r="AZ265" s="151"/>
      <c r="BA265" s="151"/>
      <c r="BB265" s="151"/>
      <c r="BC265" s="151"/>
      <c r="BD265" s="151"/>
    </row>
    <row r="266" s="258" customFormat="true" ht="12.75" hidden="false" customHeight="false" outlineLevel="0" collapsed="false">
      <c r="A266" s="120"/>
      <c r="B266" s="120"/>
      <c r="C266" s="120"/>
      <c r="D266" s="142"/>
      <c r="E266" s="142"/>
      <c r="F266" s="120"/>
      <c r="G266" s="120"/>
      <c r="H266" s="120"/>
      <c r="I266" s="120"/>
      <c r="J266" s="120"/>
      <c r="K266" s="120"/>
      <c r="L266" s="120"/>
      <c r="M266" s="120"/>
      <c r="N266" s="120"/>
      <c r="O266" s="120"/>
      <c r="P266" s="120"/>
      <c r="Q266" s="120"/>
      <c r="R266" s="120"/>
      <c r="S266" s="120"/>
      <c r="T266" s="120"/>
      <c r="U266" s="120"/>
      <c r="V266" s="120"/>
      <c r="W266" s="120"/>
      <c r="X266" s="120"/>
      <c r="Y266" s="146"/>
      <c r="AF266" s="180"/>
      <c r="AG266" s="180"/>
      <c r="AH266" s="155"/>
      <c r="AI266" s="204"/>
      <c r="AJ266" s="204"/>
      <c r="AK266" s="204"/>
      <c r="AL266" s="204"/>
      <c r="AM266" s="155"/>
      <c r="AN266" s="204"/>
      <c r="AO266" s="204"/>
      <c r="AP266" s="204"/>
      <c r="AQ266" s="204"/>
      <c r="AR266" s="204"/>
      <c r="AS266" s="204"/>
      <c r="AT266" s="204"/>
      <c r="AU266" s="204"/>
      <c r="AV266" s="155"/>
      <c r="AW266" s="155"/>
      <c r="AX266" s="155"/>
      <c r="AY266" s="155"/>
      <c r="AZ266" s="151"/>
      <c r="BA266" s="151"/>
      <c r="BB266" s="151"/>
      <c r="BC266" s="151"/>
      <c r="BD266" s="151"/>
    </row>
    <row r="267" s="258" customFormat="true" ht="12.75" hidden="false" customHeight="false" outlineLevel="0" collapsed="false">
      <c r="A267" s="120"/>
      <c r="B267" s="120"/>
      <c r="C267" s="120"/>
      <c r="D267" s="142"/>
      <c r="E267" s="142"/>
      <c r="F267" s="120"/>
      <c r="G267" s="120"/>
      <c r="H267" s="120"/>
      <c r="I267" s="120"/>
      <c r="J267" s="120"/>
      <c r="K267" s="120"/>
      <c r="L267" s="120"/>
      <c r="M267" s="120"/>
      <c r="N267" s="120"/>
      <c r="O267" s="120"/>
      <c r="P267" s="120"/>
      <c r="Q267" s="120"/>
      <c r="R267" s="120"/>
      <c r="S267" s="120"/>
      <c r="T267" s="120"/>
      <c r="U267" s="120"/>
      <c r="V267" s="120"/>
      <c r="W267" s="120"/>
      <c r="X267" s="120"/>
      <c r="Y267" s="146"/>
      <c r="AF267" s="180"/>
      <c r="AG267" s="180"/>
      <c r="AH267" s="155"/>
      <c r="AI267" s="204"/>
      <c r="AJ267" s="204"/>
      <c r="AK267" s="204"/>
      <c r="AL267" s="204"/>
      <c r="AM267" s="155"/>
      <c r="AN267" s="204"/>
      <c r="AO267" s="204"/>
      <c r="AP267" s="204"/>
      <c r="AQ267" s="204"/>
      <c r="AR267" s="204"/>
      <c r="AS267" s="204"/>
      <c r="AT267" s="204"/>
      <c r="AU267" s="204"/>
      <c r="AV267" s="155"/>
      <c r="AW267" s="155"/>
      <c r="AX267" s="155"/>
      <c r="AY267" s="155"/>
      <c r="AZ267" s="151"/>
      <c r="BA267" s="151"/>
      <c r="BB267" s="151"/>
      <c r="BC267" s="151"/>
      <c r="BD267" s="151"/>
    </row>
    <row r="268" s="258" customFormat="true" ht="12.75" hidden="false" customHeight="false" outlineLevel="0" collapsed="false">
      <c r="A268" s="120"/>
      <c r="B268" s="120"/>
      <c r="C268" s="120"/>
      <c r="D268" s="142"/>
      <c r="E268" s="142"/>
      <c r="F268" s="120"/>
      <c r="G268" s="120"/>
      <c r="H268" s="120"/>
      <c r="I268" s="120"/>
      <c r="J268" s="120"/>
      <c r="K268" s="120"/>
      <c r="L268" s="120"/>
      <c r="M268" s="120"/>
      <c r="N268" s="120"/>
      <c r="O268" s="120"/>
      <c r="P268" s="120"/>
      <c r="Q268" s="120"/>
      <c r="R268" s="120"/>
      <c r="S268" s="120"/>
      <c r="T268" s="120"/>
      <c r="U268" s="120"/>
      <c r="V268" s="120"/>
      <c r="W268" s="120"/>
      <c r="X268" s="120"/>
      <c r="Y268" s="146"/>
      <c r="AF268" s="180"/>
      <c r="AG268" s="180"/>
      <c r="AH268" s="155"/>
      <c r="AI268" s="204"/>
      <c r="AJ268" s="204"/>
      <c r="AK268" s="204"/>
      <c r="AL268" s="204"/>
      <c r="AM268" s="155"/>
      <c r="AN268" s="204"/>
      <c r="AO268" s="204"/>
      <c r="AP268" s="204"/>
      <c r="AQ268" s="204"/>
      <c r="AR268" s="204"/>
      <c r="AS268" s="204"/>
      <c r="AT268" s="204"/>
      <c r="AU268" s="204"/>
      <c r="AV268" s="155"/>
      <c r="AW268" s="155"/>
      <c r="AX268" s="155"/>
      <c r="AY268" s="155"/>
      <c r="AZ268" s="151"/>
      <c r="BA268" s="151"/>
      <c r="BB268" s="151"/>
      <c r="BC268" s="151"/>
      <c r="BD268" s="151"/>
    </row>
    <row r="269" s="258" customFormat="true" ht="12.75" hidden="false" customHeight="false" outlineLevel="0" collapsed="false">
      <c r="A269" s="120"/>
      <c r="B269" s="120"/>
      <c r="C269" s="120"/>
      <c r="D269" s="142"/>
      <c r="E269" s="142"/>
      <c r="F269" s="120"/>
      <c r="G269" s="120"/>
      <c r="H269" s="120"/>
      <c r="I269" s="120"/>
      <c r="J269" s="120"/>
      <c r="K269" s="120"/>
      <c r="L269" s="120"/>
      <c r="M269" s="120"/>
      <c r="N269" s="120"/>
      <c r="O269" s="120"/>
      <c r="P269" s="120"/>
      <c r="Q269" s="120"/>
      <c r="R269" s="120"/>
      <c r="S269" s="120"/>
      <c r="T269" s="120"/>
      <c r="U269" s="120"/>
      <c r="V269" s="120"/>
      <c r="W269" s="120"/>
      <c r="X269" s="120"/>
      <c r="Y269" s="146"/>
      <c r="AF269" s="180"/>
      <c r="AG269" s="180"/>
      <c r="AH269" s="155"/>
      <c r="AI269" s="204"/>
      <c r="AJ269" s="204"/>
      <c r="AK269" s="204"/>
      <c r="AL269" s="204"/>
      <c r="AM269" s="155"/>
      <c r="AN269" s="204"/>
      <c r="AO269" s="204"/>
      <c r="AP269" s="204"/>
      <c r="AQ269" s="204"/>
      <c r="AR269" s="204"/>
      <c r="AS269" s="204"/>
      <c r="AT269" s="204"/>
      <c r="AU269" s="204"/>
      <c r="AV269" s="155"/>
      <c r="AW269" s="155"/>
      <c r="AX269" s="155"/>
      <c r="AY269" s="155"/>
      <c r="AZ269" s="151"/>
      <c r="BA269" s="151"/>
      <c r="BB269" s="151"/>
      <c r="BC269" s="151"/>
      <c r="BD269" s="151"/>
    </row>
    <row r="270" s="258" customFormat="true" ht="12.75" hidden="false" customHeight="false" outlineLevel="0" collapsed="false">
      <c r="A270" s="120"/>
      <c r="B270" s="120"/>
      <c r="C270" s="120"/>
      <c r="D270" s="142"/>
      <c r="E270" s="142"/>
      <c r="F270" s="120"/>
      <c r="G270" s="120"/>
      <c r="H270" s="120"/>
      <c r="I270" s="120"/>
      <c r="J270" s="120"/>
      <c r="K270" s="120"/>
      <c r="L270" s="120"/>
      <c r="M270" s="120"/>
      <c r="N270" s="120"/>
      <c r="O270" s="120"/>
      <c r="P270" s="120"/>
      <c r="Q270" s="120"/>
      <c r="R270" s="120"/>
      <c r="S270" s="120"/>
      <c r="T270" s="120"/>
      <c r="U270" s="120"/>
      <c r="V270" s="120"/>
      <c r="W270" s="120"/>
      <c r="X270" s="120"/>
      <c r="Y270" s="146"/>
      <c r="AF270" s="180"/>
      <c r="AG270" s="180"/>
      <c r="AH270" s="155"/>
      <c r="AI270" s="204"/>
      <c r="AJ270" s="204"/>
      <c r="AK270" s="204"/>
      <c r="AL270" s="204"/>
      <c r="AM270" s="155"/>
      <c r="AN270" s="204"/>
      <c r="AO270" s="204"/>
      <c r="AP270" s="204"/>
      <c r="AQ270" s="204"/>
      <c r="AR270" s="204"/>
      <c r="AS270" s="204"/>
      <c r="AT270" s="204"/>
      <c r="AU270" s="204"/>
      <c r="AV270" s="155"/>
      <c r="AW270" s="155"/>
      <c r="AX270" s="155"/>
      <c r="AY270" s="155"/>
      <c r="AZ270" s="151"/>
      <c r="BA270" s="151"/>
      <c r="BB270" s="151"/>
      <c r="BC270" s="151"/>
      <c r="BD270" s="151"/>
    </row>
    <row r="271" s="258" customFormat="true" ht="12.75" hidden="false" customHeight="false" outlineLevel="0" collapsed="false">
      <c r="A271" s="120"/>
      <c r="B271" s="120"/>
      <c r="C271" s="120"/>
      <c r="D271" s="142"/>
      <c r="E271" s="142"/>
      <c r="F271" s="120"/>
      <c r="G271" s="120"/>
      <c r="H271" s="120"/>
      <c r="I271" s="120"/>
      <c r="J271" s="120"/>
      <c r="K271" s="120"/>
      <c r="L271" s="120"/>
      <c r="M271" s="120"/>
      <c r="N271" s="120"/>
      <c r="O271" s="120"/>
      <c r="P271" s="120"/>
      <c r="Q271" s="120"/>
      <c r="R271" s="120"/>
      <c r="S271" s="120"/>
      <c r="T271" s="120"/>
      <c r="U271" s="120"/>
      <c r="V271" s="120"/>
      <c r="W271" s="120"/>
      <c r="X271" s="120"/>
      <c r="Y271" s="146"/>
      <c r="AF271" s="180"/>
      <c r="AG271" s="180"/>
      <c r="AH271" s="155"/>
      <c r="AI271" s="204"/>
      <c r="AJ271" s="204"/>
      <c r="AK271" s="204"/>
      <c r="AL271" s="204"/>
      <c r="AM271" s="155"/>
      <c r="AN271" s="204"/>
      <c r="AO271" s="204"/>
      <c r="AP271" s="204"/>
      <c r="AQ271" s="204"/>
      <c r="AR271" s="204"/>
      <c r="AS271" s="204"/>
      <c r="AT271" s="204"/>
      <c r="AU271" s="204"/>
      <c r="AV271" s="155"/>
      <c r="AW271" s="155"/>
      <c r="AX271" s="155"/>
      <c r="AY271" s="155"/>
      <c r="AZ271" s="151"/>
      <c r="BA271" s="151"/>
      <c r="BB271" s="151"/>
      <c r="BC271" s="151"/>
      <c r="BD271" s="151"/>
    </row>
    <row r="272" s="258" customFormat="true" ht="12.75" hidden="false" customHeight="false" outlineLevel="0" collapsed="false">
      <c r="A272" s="120"/>
      <c r="B272" s="120"/>
      <c r="C272" s="120"/>
      <c r="D272" s="142"/>
      <c r="E272" s="142"/>
      <c r="F272" s="120"/>
      <c r="G272" s="120"/>
      <c r="H272" s="120"/>
      <c r="I272" s="120"/>
      <c r="J272" s="120"/>
      <c r="K272" s="120"/>
      <c r="L272" s="120"/>
      <c r="M272" s="120"/>
      <c r="N272" s="120"/>
      <c r="O272" s="120"/>
      <c r="P272" s="120"/>
      <c r="Q272" s="120"/>
      <c r="R272" s="120"/>
      <c r="S272" s="120"/>
      <c r="T272" s="120"/>
      <c r="U272" s="120"/>
      <c r="V272" s="120"/>
      <c r="W272" s="120"/>
      <c r="X272" s="120"/>
      <c r="Y272" s="146"/>
      <c r="AF272" s="180"/>
      <c r="AG272" s="180"/>
      <c r="AH272" s="155"/>
      <c r="AI272" s="204"/>
      <c r="AJ272" s="204"/>
      <c r="AK272" s="204"/>
      <c r="AL272" s="204"/>
      <c r="AM272" s="155"/>
      <c r="AN272" s="204"/>
      <c r="AO272" s="204"/>
      <c r="AP272" s="204"/>
      <c r="AQ272" s="204"/>
      <c r="AR272" s="204"/>
      <c r="AS272" s="204"/>
      <c r="AT272" s="204"/>
      <c r="AU272" s="204"/>
      <c r="AV272" s="155"/>
      <c r="AW272" s="155"/>
      <c r="AX272" s="155"/>
      <c r="AY272" s="155"/>
      <c r="AZ272" s="151"/>
      <c r="BA272" s="151"/>
      <c r="BB272" s="151"/>
      <c r="BC272" s="151"/>
      <c r="BD272" s="151"/>
    </row>
    <row r="273" s="258" customFormat="true" ht="12.75" hidden="false" customHeight="false" outlineLevel="0" collapsed="false">
      <c r="A273" s="120"/>
      <c r="B273" s="120"/>
      <c r="C273" s="120"/>
      <c r="D273" s="142"/>
      <c r="E273" s="142"/>
      <c r="F273" s="120"/>
      <c r="G273" s="120"/>
      <c r="H273" s="120"/>
      <c r="I273" s="120"/>
      <c r="J273" s="120"/>
      <c r="K273" s="120"/>
      <c r="L273" s="120"/>
      <c r="M273" s="120"/>
      <c r="N273" s="120"/>
      <c r="O273" s="120"/>
      <c r="P273" s="120"/>
      <c r="Q273" s="120"/>
      <c r="R273" s="120"/>
      <c r="S273" s="120"/>
      <c r="T273" s="120"/>
      <c r="U273" s="120"/>
      <c r="V273" s="120"/>
      <c r="W273" s="120"/>
      <c r="X273" s="120"/>
      <c r="Y273" s="146"/>
      <c r="AF273" s="180"/>
      <c r="AG273" s="180"/>
      <c r="AH273" s="155"/>
      <c r="AI273" s="204"/>
      <c r="AJ273" s="204"/>
      <c r="AK273" s="204"/>
      <c r="AL273" s="204"/>
      <c r="AM273" s="155"/>
      <c r="AN273" s="204"/>
      <c r="AO273" s="204"/>
      <c r="AP273" s="204"/>
      <c r="AQ273" s="204"/>
      <c r="AR273" s="204"/>
      <c r="AS273" s="204"/>
      <c r="AT273" s="204"/>
      <c r="AU273" s="204"/>
      <c r="AV273" s="155"/>
      <c r="AW273" s="155"/>
      <c r="AX273" s="155"/>
      <c r="AY273" s="155"/>
      <c r="AZ273" s="151"/>
      <c r="BA273" s="151"/>
      <c r="BB273" s="151"/>
      <c r="BC273" s="151"/>
      <c r="BD273" s="151"/>
    </row>
    <row r="274" s="258" customFormat="true" ht="12.75" hidden="false" customHeight="false" outlineLevel="0" collapsed="false">
      <c r="A274" s="120"/>
      <c r="B274" s="120"/>
      <c r="C274" s="120"/>
      <c r="D274" s="142"/>
      <c r="E274" s="142"/>
      <c r="F274" s="120"/>
      <c r="G274" s="120"/>
      <c r="H274" s="120"/>
      <c r="I274" s="120"/>
      <c r="J274" s="120"/>
      <c r="K274" s="120"/>
      <c r="L274" s="120"/>
      <c r="M274" s="120"/>
      <c r="N274" s="120"/>
      <c r="O274" s="120"/>
      <c r="P274" s="120"/>
      <c r="Q274" s="120"/>
      <c r="R274" s="120"/>
      <c r="S274" s="120"/>
      <c r="T274" s="120"/>
      <c r="U274" s="120"/>
      <c r="V274" s="120"/>
      <c r="W274" s="120"/>
      <c r="X274" s="120"/>
      <c r="Y274" s="146"/>
      <c r="AF274" s="180"/>
      <c r="AG274" s="180"/>
      <c r="AH274" s="155"/>
      <c r="AI274" s="204"/>
      <c r="AJ274" s="204"/>
      <c r="AK274" s="204"/>
      <c r="AL274" s="204"/>
      <c r="AM274" s="155"/>
      <c r="AN274" s="204"/>
      <c r="AO274" s="204"/>
      <c r="AP274" s="204"/>
      <c r="AQ274" s="204"/>
      <c r="AR274" s="204"/>
      <c r="AS274" s="204"/>
      <c r="AT274" s="204"/>
      <c r="AU274" s="204"/>
      <c r="AV274" s="155"/>
      <c r="AW274" s="155"/>
      <c r="AX274" s="155"/>
      <c r="AY274" s="155"/>
      <c r="AZ274" s="151"/>
      <c r="BA274" s="151"/>
      <c r="BB274" s="151"/>
      <c r="BC274" s="151"/>
      <c r="BD274" s="151"/>
    </row>
    <row r="275" s="258" customFormat="true" ht="12.75" hidden="false" customHeight="false" outlineLevel="0" collapsed="false">
      <c r="A275" s="120"/>
      <c r="B275" s="120"/>
      <c r="C275" s="120"/>
      <c r="D275" s="142"/>
      <c r="E275" s="142"/>
      <c r="F275" s="120"/>
      <c r="G275" s="120"/>
      <c r="H275" s="120"/>
      <c r="I275" s="120"/>
      <c r="J275" s="120"/>
      <c r="K275" s="120"/>
      <c r="L275" s="120"/>
      <c r="M275" s="120"/>
      <c r="N275" s="120"/>
      <c r="O275" s="120"/>
      <c r="P275" s="120"/>
      <c r="Q275" s="120"/>
      <c r="R275" s="120"/>
      <c r="S275" s="120"/>
      <c r="T275" s="120"/>
      <c r="U275" s="120"/>
      <c r="V275" s="120"/>
      <c r="W275" s="120"/>
      <c r="X275" s="120"/>
      <c r="Y275" s="146"/>
      <c r="AF275" s="180"/>
      <c r="AG275" s="180"/>
      <c r="AH275" s="155"/>
      <c r="AI275" s="204"/>
      <c r="AJ275" s="204"/>
      <c r="AK275" s="204"/>
      <c r="AL275" s="204"/>
      <c r="AM275" s="155"/>
      <c r="AN275" s="204"/>
      <c r="AO275" s="204"/>
      <c r="AP275" s="204"/>
      <c r="AQ275" s="204"/>
      <c r="AR275" s="204"/>
      <c r="AS275" s="204"/>
      <c r="AT275" s="204"/>
      <c r="AU275" s="204"/>
      <c r="AV275" s="155"/>
      <c r="AW275" s="155"/>
      <c r="AX275" s="155"/>
      <c r="AY275" s="155"/>
      <c r="AZ275" s="151"/>
      <c r="BA275" s="151"/>
      <c r="BB275" s="151"/>
      <c r="BC275" s="151"/>
      <c r="BD275" s="151"/>
    </row>
    <row r="276" s="258" customFormat="true" ht="12.75" hidden="false" customHeight="false" outlineLevel="0" collapsed="false">
      <c r="A276" s="120"/>
      <c r="B276" s="120"/>
      <c r="C276" s="120"/>
      <c r="D276" s="142"/>
      <c r="E276" s="142"/>
      <c r="F276" s="120"/>
      <c r="G276" s="120"/>
      <c r="H276" s="120"/>
      <c r="I276" s="120"/>
      <c r="J276" s="120"/>
      <c r="K276" s="120"/>
      <c r="L276" s="120"/>
      <c r="M276" s="120"/>
      <c r="N276" s="120"/>
      <c r="O276" s="120"/>
      <c r="P276" s="120"/>
      <c r="Q276" s="120"/>
      <c r="R276" s="120"/>
      <c r="S276" s="120"/>
      <c r="T276" s="120"/>
      <c r="U276" s="120"/>
      <c r="V276" s="120"/>
      <c r="W276" s="120"/>
      <c r="X276" s="120"/>
      <c r="Y276" s="146"/>
      <c r="AF276" s="180"/>
      <c r="AG276" s="180"/>
      <c r="AH276" s="155"/>
      <c r="AI276" s="204"/>
      <c r="AJ276" s="204"/>
      <c r="AK276" s="204"/>
      <c r="AL276" s="204"/>
      <c r="AM276" s="155"/>
      <c r="AN276" s="204"/>
      <c r="AO276" s="204"/>
      <c r="AP276" s="204"/>
      <c r="AQ276" s="204"/>
      <c r="AR276" s="204"/>
      <c r="AS276" s="204"/>
      <c r="AT276" s="204"/>
      <c r="AU276" s="204"/>
      <c r="AV276" s="155"/>
      <c r="AW276" s="155"/>
      <c r="AX276" s="155"/>
      <c r="AY276" s="155"/>
      <c r="AZ276" s="151"/>
      <c r="BA276" s="151"/>
      <c r="BB276" s="151"/>
      <c r="BC276" s="151"/>
      <c r="BD276" s="151"/>
    </row>
    <row r="277" s="258" customFormat="true" ht="12.75" hidden="false" customHeight="false" outlineLevel="0" collapsed="false">
      <c r="A277" s="120"/>
      <c r="B277" s="120"/>
      <c r="C277" s="120"/>
      <c r="D277" s="142"/>
      <c r="E277" s="142"/>
      <c r="F277" s="120"/>
      <c r="G277" s="120"/>
      <c r="H277" s="120"/>
      <c r="I277" s="120"/>
      <c r="J277" s="120"/>
      <c r="K277" s="120"/>
      <c r="L277" s="120"/>
      <c r="M277" s="120"/>
      <c r="N277" s="120"/>
      <c r="O277" s="120"/>
      <c r="P277" s="120"/>
      <c r="Q277" s="120"/>
      <c r="R277" s="120"/>
      <c r="S277" s="120"/>
      <c r="T277" s="120"/>
      <c r="U277" s="120"/>
      <c r="V277" s="120"/>
      <c r="W277" s="120"/>
      <c r="X277" s="120"/>
      <c r="Y277" s="146"/>
      <c r="AF277" s="180"/>
      <c r="AG277" s="180"/>
      <c r="AH277" s="155"/>
      <c r="AI277" s="204"/>
      <c r="AJ277" s="204"/>
      <c r="AK277" s="204"/>
      <c r="AL277" s="204"/>
      <c r="AM277" s="155"/>
      <c r="AN277" s="204"/>
      <c r="AO277" s="204"/>
      <c r="AP277" s="204"/>
      <c r="AQ277" s="204"/>
      <c r="AR277" s="204"/>
      <c r="AS277" s="204"/>
      <c r="AT277" s="204"/>
      <c r="AU277" s="204"/>
      <c r="AV277" s="155"/>
      <c r="AW277" s="155"/>
      <c r="AX277" s="155"/>
      <c r="AY277" s="155"/>
      <c r="AZ277" s="151"/>
      <c r="BA277" s="151"/>
      <c r="BB277" s="151"/>
      <c r="BC277" s="151"/>
      <c r="BD277" s="151"/>
    </row>
    <row r="278" s="258" customFormat="true" ht="12.75" hidden="false" customHeight="false" outlineLevel="0" collapsed="false">
      <c r="A278" s="120"/>
      <c r="B278" s="120"/>
      <c r="C278" s="120"/>
      <c r="D278" s="142"/>
      <c r="E278" s="142"/>
      <c r="F278" s="120"/>
      <c r="G278" s="120"/>
      <c r="H278" s="120"/>
      <c r="I278" s="120"/>
      <c r="J278" s="120"/>
      <c r="K278" s="120"/>
      <c r="L278" s="120"/>
      <c r="M278" s="120"/>
      <c r="N278" s="120"/>
      <c r="O278" s="120"/>
      <c r="P278" s="120"/>
      <c r="Q278" s="120"/>
      <c r="R278" s="120"/>
      <c r="S278" s="120"/>
      <c r="T278" s="120"/>
      <c r="U278" s="120"/>
      <c r="V278" s="120"/>
      <c r="W278" s="120"/>
      <c r="X278" s="120"/>
      <c r="Y278" s="146"/>
      <c r="AF278" s="180"/>
      <c r="AG278" s="180"/>
      <c r="AH278" s="155"/>
      <c r="AI278" s="204"/>
      <c r="AJ278" s="204"/>
      <c r="AK278" s="204"/>
      <c r="AL278" s="204"/>
      <c r="AM278" s="155"/>
      <c r="AN278" s="204"/>
      <c r="AO278" s="204"/>
      <c r="AP278" s="204"/>
      <c r="AQ278" s="204"/>
      <c r="AR278" s="204"/>
      <c r="AS278" s="204"/>
      <c r="AT278" s="204"/>
      <c r="AU278" s="204"/>
      <c r="AV278" s="155"/>
      <c r="AW278" s="155"/>
      <c r="AX278" s="155"/>
      <c r="AY278" s="155"/>
      <c r="AZ278" s="151"/>
      <c r="BA278" s="151"/>
      <c r="BB278" s="151"/>
      <c r="BC278" s="151"/>
      <c r="BD278" s="151"/>
    </row>
    <row r="279" s="258" customFormat="true" ht="12.75" hidden="false" customHeight="false" outlineLevel="0" collapsed="false">
      <c r="A279" s="120"/>
      <c r="B279" s="120"/>
      <c r="C279" s="120"/>
      <c r="D279" s="142"/>
      <c r="E279" s="142"/>
      <c r="F279" s="120"/>
      <c r="G279" s="120"/>
      <c r="H279" s="120"/>
      <c r="I279" s="120"/>
      <c r="J279" s="120"/>
      <c r="K279" s="120"/>
      <c r="L279" s="120"/>
      <c r="M279" s="120"/>
      <c r="N279" s="120"/>
      <c r="O279" s="120"/>
      <c r="P279" s="120"/>
      <c r="Q279" s="120"/>
      <c r="R279" s="120"/>
      <c r="S279" s="120"/>
      <c r="T279" s="120"/>
      <c r="U279" s="120"/>
      <c r="V279" s="120"/>
      <c r="W279" s="120"/>
      <c r="X279" s="120"/>
      <c r="Y279" s="146"/>
      <c r="AF279" s="180"/>
      <c r="AG279" s="180"/>
      <c r="AH279" s="155"/>
      <c r="AI279" s="204"/>
      <c r="AJ279" s="204"/>
      <c r="AK279" s="204"/>
      <c r="AL279" s="204"/>
      <c r="AM279" s="155"/>
      <c r="AN279" s="204"/>
      <c r="AO279" s="204"/>
      <c r="AP279" s="204"/>
      <c r="AQ279" s="204"/>
      <c r="AR279" s="204"/>
      <c r="AS279" s="204"/>
      <c r="AT279" s="204"/>
      <c r="AU279" s="204"/>
      <c r="AV279" s="155"/>
      <c r="AW279" s="155"/>
      <c r="AX279" s="155"/>
      <c r="AY279" s="155"/>
      <c r="AZ279" s="151"/>
      <c r="BA279" s="151"/>
      <c r="BB279" s="151"/>
      <c r="BC279" s="151"/>
      <c r="BD279" s="151"/>
    </row>
    <row r="280" s="258" customFormat="true" ht="12.75" hidden="false" customHeight="false" outlineLevel="0" collapsed="false">
      <c r="A280" s="120"/>
      <c r="B280" s="120"/>
      <c r="C280" s="120"/>
      <c r="D280" s="142"/>
      <c r="E280" s="142"/>
      <c r="F280" s="120"/>
      <c r="G280" s="120"/>
      <c r="H280" s="120"/>
      <c r="I280" s="120"/>
      <c r="J280" s="120"/>
      <c r="K280" s="120"/>
      <c r="L280" s="120"/>
      <c r="M280" s="120"/>
      <c r="N280" s="120"/>
      <c r="O280" s="120"/>
      <c r="P280" s="120"/>
      <c r="Q280" s="120"/>
      <c r="R280" s="120"/>
      <c r="S280" s="120"/>
      <c r="T280" s="120"/>
      <c r="U280" s="120"/>
      <c r="V280" s="120"/>
      <c r="W280" s="120"/>
      <c r="X280" s="120"/>
      <c r="Y280" s="146"/>
      <c r="AF280" s="180"/>
      <c r="AG280" s="180"/>
      <c r="AH280" s="155"/>
      <c r="AI280" s="204"/>
      <c r="AJ280" s="204"/>
      <c r="AK280" s="204"/>
      <c r="AL280" s="204"/>
      <c r="AM280" s="155"/>
      <c r="AN280" s="204"/>
      <c r="AO280" s="204"/>
      <c r="AP280" s="204"/>
      <c r="AQ280" s="204"/>
      <c r="AR280" s="204"/>
      <c r="AS280" s="204"/>
      <c r="AT280" s="204"/>
      <c r="AU280" s="204"/>
      <c r="AV280" s="155"/>
      <c r="AW280" s="155"/>
      <c r="AX280" s="155"/>
      <c r="AY280" s="155"/>
      <c r="AZ280" s="151"/>
      <c r="BA280" s="151"/>
      <c r="BB280" s="151"/>
      <c r="BC280" s="151"/>
      <c r="BD280" s="151"/>
    </row>
    <row r="281" s="258" customFormat="true" ht="12.75" hidden="false" customHeight="false" outlineLevel="0" collapsed="false">
      <c r="A281" s="120"/>
      <c r="B281" s="120"/>
      <c r="C281" s="120"/>
      <c r="D281" s="142"/>
      <c r="E281" s="142"/>
      <c r="F281" s="120"/>
      <c r="G281" s="120"/>
      <c r="H281" s="120"/>
      <c r="I281" s="120"/>
      <c r="J281" s="120"/>
      <c r="K281" s="120"/>
      <c r="L281" s="120"/>
      <c r="M281" s="120"/>
      <c r="N281" s="120"/>
      <c r="O281" s="120"/>
      <c r="P281" s="120"/>
      <c r="Q281" s="120"/>
      <c r="R281" s="120"/>
      <c r="S281" s="120"/>
      <c r="T281" s="120"/>
      <c r="U281" s="120"/>
      <c r="V281" s="120"/>
      <c r="W281" s="120"/>
      <c r="X281" s="120"/>
      <c r="Y281" s="146"/>
      <c r="AF281" s="180"/>
      <c r="AG281" s="180"/>
      <c r="AH281" s="155"/>
      <c r="AI281" s="204"/>
      <c r="AJ281" s="204"/>
      <c r="AK281" s="204"/>
      <c r="AL281" s="204"/>
      <c r="AM281" s="155"/>
      <c r="AN281" s="204"/>
      <c r="AO281" s="204"/>
      <c r="AP281" s="204"/>
      <c r="AQ281" s="204"/>
      <c r="AR281" s="204"/>
      <c r="AS281" s="204"/>
      <c r="AT281" s="204"/>
      <c r="AU281" s="204"/>
      <c r="AV281" s="155"/>
      <c r="AW281" s="155"/>
      <c r="AX281" s="155"/>
      <c r="AY281" s="155"/>
      <c r="AZ281" s="151"/>
      <c r="BA281" s="151"/>
      <c r="BB281" s="151"/>
      <c r="BC281" s="151"/>
      <c r="BD281" s="151"/>
    </row>
    <row r="282" s="258" customFormat="true" ht="12.75" hidden="false" customHeight="false" outlineLevel="0" collapsed="false">
      <c r="A282" s="120"/>
      <c r="B282" s="120"/>
      <c r="C282" s="120"/>
      <c r="D282" s="142"/>
      <c r="E282" s="142"/>
      <c r="F282" s="120"/>
      <c r="G282" s="120"/>
      <c r="H282" s="120"/>
      <c r="I282" s="120"/>
      <c r="J282" s="120"/>
      <c r="K282" s="120"/>
      <c r="L282" s="120"/>
      <c r="M282" s="120"/>
      <c r="N282" s="120"/>
      <c r="O282" s="120"/>
      <c r="P282" s="120"/>
      <c r="Q282" s="120"/>
      <c r="R282" s="120"/>
      <c r="S282" s="120"/>
      <c r="T282" s="120"/>
      <c r="U282" s="120"/>
      <c r="V282" s="120"/>
      <c r="W282" s="120"/>
      <c r="X282" s="120"/>
      <c r="Y282" s="146"/>
      <c r="AF282" s="180"/>
      <c r="AG282" s="180"/>
      <c r="AH282" s="155"/>
      <c r="AI282" s="204"/>
      <c r="AJ282" s="204"/>
      <c r="AK282" s="204"/>
      <c r="AL282" s="204"/>
      <c r="AM282" s="155"/>
      <c r="AN282" s="204"/>
      <c r="AO282" s="204"/>
      <c r="AP282" s="204"/>
      <c r="AQ282" s="204"/>
      <c r="AR282" s="204"/>
      <c r="AS282" s="204"/>
      <c r="AT282" s="204"/>
      <c r="AU282" s="204"/>
      <c r="AV282" s="155"/>
      <c r="AW282" s="155"/>
      <c r="AX282" s="155"/>
      <c r="AY282" s="155"/>
      <c r="AZ282" s="151"/>
      <c r="BA282" s="151"/>
      <c r="BB282" s="151"/>
      <c r="BC282" s="151"/>
      <c r="BD282" s="151"/>
    </row>
    <row r="283" s="258" customFormat="true" ht="12.75" hidden="false" customHeight="false" outlineLevel="0" collapsed="false">
      <c r="A283" s="120"/>
      <c r="B283" s="120"/>
      <c r="C283" s="120"/>
      <c r="D283" s="142"/>
      <c r="E283" s="142"/>
      <c r="F283" s="120"/>
      <c r="G283" s="120"/>
      <c r="H283" s="120"/>
      <c r="I283" s="120"/>
      <c r="J283" s="120"/>
      <c r="K283" s="120"/>
      <c r="L283" s="120"/>
      <c r="M283" s="120"/>
      <c r="N283" s="120"/>
      <c r="O283" s="120"/>
      <c r="P283" s="120"/>
      <c r="Q283" s="120"/>
      <c r="R283" s="120"/>
      <c r="S283" s="120"/>
      <c r="T283" s="120"/>
      <c r="U283" s="120"/>
      <c r="V283" s="120"/>
      <c r="W283" s="120"/>
      <c r="X283" s="120"/>
      <c r="Y283" s="146"/>
      <c r="AF283" s="180"/>
      <c r="AG283" s="180"/>
      <c r="AH283" s="155"/>
      <c r="AI283" s="204"/>
      <c r="AJ283" s="204"/>
      <c r="AK283" s="204"/>
      <c r="AL283" s="204"/>
      <c r="AM283" s="155"/>
      <c r="AN283" s="204"/>
      <c r="AO283" s="204"/>
      <c r="AP283" s="204"/>
      <c r="AQ283" s="204"/>
      <c r="AR283" s="204"/>
      <c r="AS283" s="204"/>
      <c r="AT283" s="204"/>
      <c r="AU283" s="204"/>
      <c r="AV283" s="155"/>
      <c r="AW283" s="155"/>
      <c r="AX283" s="155"/>
      <c r="AY283" s="155"/>
      <c r="AZ283" s="151"/>
      <c r="BA283" s="151"/>
      <c r="BB283" s="151"/>
      <c r="BC283" s="151"/>
      <c r="BD283" s="151"/>
    </row>
    <row r="284" s="258" customFormat="true" ht="12.75" hidden="false" customHeight="false" outlineLevel="0" collapsed="false">
      <c r="A284" s="120"/>
      <c r="B284" s="120"/>
      <c r="C284" s="120"/>
      <c r="D284" s="142"/>
      <c r="E284" s="142"/>
      <c r="F284" s="120"/>
      <c r="G284" s="120"/>
      <c r="H284" s="120"/>
      <c r="I284" s="120"/>
      <c r="J284" s="120"/>
      <c r="K284" s="120"/>
      <c r="L284" s="120"/>
      <c r="M284" s="120"/>
      <c r="N284" s="120"/>
      <c r="O284" s="120"/>
      <c r="P284" s="120"/>
      <c r="Q284" s="120"/>
      <c r="R284" s="120"/>
      <c r="S284" s="120"/>
      <c r="T284" s="120"/>
      <c r="U284" s="120"/>
      <c r="V284" s="120"/>
      <c r="W284" s="120"/>
      <c r="X284" s="120"/>
      <c r="Y284" s="146"/>
      <c r="AF284" s="180"/>
      <c r="AG284" s="180"/>
      <c r="AH284" s="155"/>
      <c r="AI284" s="204"/>
      <c r="AJ284" s="204"/>
      <c r="AK284" s="204"/>
      <c r="AL284" s="204"/>
      <c r="AM284" s="155"/>
      <c r="AN284" s="204"/>
      <c r="AO284" s="204"/>
      <c r="AP284" s="204"/>
      <c r="AQ284" s="204"/>
      <c r="AR284" s="204"/>
      <c r="AS284" s="204"/>
      <c r="AT284" s="204"/>
      <c r="AU284" s="204"/>
      <c r="AV284" s="155"/>
      <c r="AW284" s="155"/>
      <c r="AX284" s="155"/>
      <c r="AY284" s="155"/>
      <c r="AZ284" s="151"/>
      <c r="BA284" s="151"/>
      <c r="BB284" s="151"/>
      <c r="BC284" s="151"/>
      <c r="BD284" s="151"/>
    </row>
    <row r="285" s="258" customFormat="true" ht="12.75" hidden="false" customHeight="false" outlineLevel="0" collapsed="false">
      <c r="A285" s="120"/>
      <c r="B285" s="120"/>
      <c r="C285" s="120"/>
      <c r="D285" s="142"/>
      <c r="E285" s="142"/>
      <c r="F285" s="120"/>
      <c r="G285" s="120"/>
      <c r="H285" s="120"/>
      <c r="I285" s="120"/>
      <c r="J285" s="120"/>
      <c r="K285" s="120"/>
      <c r="L285" s="120"/>
      <c r="M285" s="120"/>
      <c r="N285" s="120"/>
      <c r="O285" s="120"/>
      <c r="P285" s="120"/>
      <c r="Q285" s="120"/>
      <c r="R285" s="120"/>
      <c r="S285" s="120"/>
      <c r="T285" s="120"/>
      <c r="U285" s="120"/>
      <c r="V285" s="120"/>
      <c r="W285" s="120"/>
      <c r="X285" s="120"/>
      <c r="Y285" s="146"/>
      <c r="AF285" s="180"/>
      <c r="AG285" s="180"/>
      <c r="AH285" s="155"/>
      <c r="AI285" s="204"/>
      <c r="AJ285" s="204"/>
      <c r="AK285" s="204"/>
      <c r="AL285" s="204"/>
      <c r="AM285" s="155"/>
      <c r="AN285" s="204"/>
      <c r="AO285" s="204"/>
      <c r="AP285" s="204"/>
      <c r="AQ285" s="204"/>
      <c r="AR285" s="204"/>
      <c r="AS285" s="204"/>
      <c r="AT285" s="204"/>
      <c r="AU285" s="204"/>
      <c r="AV285" s="155"/>
      <c r="AW285" s="155"/>
      <c r="AX285" s="155"/>
      <c r="AY285" s="155"/>
      <c r="AZ285" s="151"/>
      <c r="BA285" s="151"/>
      <c r="BB285" s="151"/>
      <c r="BC285" s="151"/>
      <c r="BD285" s="151"/>
    </row>
    <row r="286" s="258" customFormat="true" ht="12.75" hidden="false" customHeight="false" outlineLevel="0" collapsed="false">
      <c r="A286" s="120"/>
      <c r="B286" s="120"/>
      <c r="C286" s="120"/>
      <c r="D286" s="142"/>
      <c r="E286" s="142"/>
      <c r="F286" s="120"/>
      <c r="G286" s="120"/>
      <c r="H286" s="120"/>
      <c r="I286" s="120"/>
      <c r="J286" s="120"/>
      <c r="K286" s="120"/>
      <c r="L286" s="120"/>
      <c r="M286" s="120"/>
      <c r="N286" s="120"/>
      <c r="O286" s="120"/>
      <c r="P286" s="120"/>
      <c r="Q286" s="120"/>
      <c r="R286" s="120"/>
      <c r="S286" s="120"/>
      <c r="T286" s="120"/>
      <c r="U286" s="120"/>
      <c r="V286" s="120"/>
      <c r="W286" s="120"/>
      <c r="X286" s="120"/>
      <c r="Y286" s="146"/>
      <c r="AF286" s="180"/>
      <c r="AG286" s="180"/>
      <c r="AH286" s="155"/>
      <c r="AI286" s="204"/>
      <c r="AJ286" s="204"/>
      <c r="AK286" s="204"/>
      <c r="AL286" s="204"/>
      <c r="AM286" s="155"/>
      <c r="AN286" s="204"/>
      <c r="AO286" s="204"/>
      <c r="AP286" s="204"/>
      <c r="AQ286" s="204"/>
      <c r="AR286" s="204"/>
      <c r="AS286" s="204"/>
      <c r="AT286" s="204"/>
      <c r="AU286" s="204"/>
      <c r="AV286" s="155"/>
      <c r="AW286" s="155"/>
      <c r="AX286" s="155"/>
      <c r="AY286" s="155"/>
      <c r="AZ286" s="151"/>
      <c r="BA286" s="151"/>
      <c r="BB286" s="151"/>
      <c r="BC286" s="151"/>
      <c r="BD286" s="151"/>
    </row>
    <row r="287" s="258" customFormat="true" ht="12.75" hidden="false" customHeight="false" outlineLevel="0" collapsed="false">
      <c r="A287" s="120"/>
      <c r="B287" s="120"/>
      <c r="C287" s="120"/>
      <c r="D287" s="142"/>
      <c r="E287" s="142"/>
      <c r="F287" s="120"/>
      <c r="G287" s="120"/>
      <c r="H287" s="120"/>
      <c r="I287" s="120"/>
      <c r="J287" s="120"/>
      <c r="K287" s="120"/>
      <c r="L287" s="120"/>
      <c r="M287" s="120"/>
      <c r="N287" s="120"/>
      <c r="O287" s="120"/>
      <c r="P287" s="120"/>
      <c r="Q287" s="120"/>
      <c r="R287" s="120"/>
      <c r="S287" s="120"/>
      <c r="T287" s="120"/>
      <c r="U287" s="120"/>
      <c r="V287" s="120"/>
      <c r="W287" s="120"/>
      <c r="X287" s="120"/>
      <c r="Y287" s="146"/>
      <c r="AF287" s="180"/>
      <c r="AG287" s="180"/>
      <c r="AH287" s="155"/>
      <c r="AI287" s="204"/>
      <c r="AJ287" s="204"/>
      <c r="AK287" s="204"/>
      <c r="AL287" s="204"/>
      <c r="AM287" s="155"/>
      <c r="AN287" s="204"/>
      <c r="AO287" s="204"/>
      <c r="AP287" s="204"/>
      <c r="AQ287" s="204"/>
      <c r="AR287" s="204"/>
      <c r="AS287" s="204"/>
      <c r="AT287" s="204"/>
      <c r="AU287" s="204"/>
      <c r="AV287" s="155"/>
      <c r="AW287" s="155"/>
      <c r="AX287" s="155"/>
      <c r="AY287" s="155"/>
      <c r="AZ287" s="151"/>
      <c r="BA287" s="151"/>
      <c r="BB287" s="151"/>
      <c r="BC287" s="151"/>
      <c r="BD287" s="151"/>
    </row>
    <row r="288" s="258" customFormat="true" ht="12.75" hidden="false" customHeight="false" outlineLevel="0" collapsed="false">
      <c r="A288" s="120"/>
      <c r="B288" s="120"/>
      <c r="C288" s="120"/>
      <c r="D288" s="142"/>
      <c r="E288" s="142"/>
      <c r="F288" s="120"/>
      <c r="G288" s="120"/>
      <c r="H288" s="120"/>
      <c r="I288" s="120"/>
      <c r="J288" s="120"/>
      <c r="K288" s="120"/>
      <c r="L288" s="120"/>
      <c r="M288" s="120"/>
      <c r="N288" s="120"/>
      <c r="O288" s="120"/>
      <c r="P288" s="120"/>
      <c r="Q288" s="120"/>
      <c r="R288" s="120"/>
      <c r="S288" s="120"/>
      <c r="T288" s="120"/>
      <c r="U288" s="120"/>
      <c r="V288" s="120"/>
      <c r="W288" s="120"/>
      <c r="X288" s="120"/>
      <c r="Y288" s="146"/>
      <c r="AF288" s="180"/>
      <c r="AG288" s="180"/>
      <c r="AH288" s="155"/>
      <c r="AI288" s="204"/>
      <c r="AJ288" s="204"/>
      <c r="AK288" s="204"/>
      <c r="AL288" s="204"/>
      <c r="AM288" s="155"/>
      <c r="AN288" s="204"/>
      <c r="AO288" s="204"/>
      <c r="AP288" s="204"/>
      <c r="AQ288" s="204"/>
      <c r="AR288" s="204"/>
      <c r="AS288" s="204"/>
      <c r="AT288" s="204"/>
      <c r="AU288" s="204"/>
      <c r="AV288" s="155"/>
      <c r="AW288" s="155"/>
      <c r="AX288" s="155"/>
      <c r="AY288" s="155"/>
      <c r="AZ288" s="151"/>
      <c r="BA288" s="151"/>
      <c r="BB288" s="151"/>
      <c r="BC288" s="151"/>
      <c r="BD288" s="151"/>
    </row>
    <row r="289" s="258" customFormat="true" ht="12.75" hidden="false" customHeight="false" outlineLevel="0" collapsed="false">
      <c r="A289" s="120"/>
      <c r="B289" s="120"/>
      <c r="C289" s="120"/>
      <c r="D289" s="142"/>
      <c r="E289" s="142"/>
      <c r="F289" s="120"/>
      <c r="G289" s="120"/>
      <c r="H289" s="120"/>
      <c r="I289" s="120"/>
      <c r="J289" s="120"/>
      <c r="K289" s="120"/>
      <c r="L289" s="120"/>
      <c r="M289" s="120"/>
      <c r="N289" s="120"/>
      <c r="O289" s="120"/>
      <c r="P289" s="120"/>
      <c r="Q289" s="120"/>
      <c r="R289" s="120"/>
      <c r="S289" s="120"/>
      <c r="T289" s="120"/>
      <c r="U289" s="120"/>
      <c r="V289" s="120"/>
      <c r="W289" s="120"/>
      <c r="X289" s="120"/>
      <c r="Y289" s="146"/>
      <c r="AF289" s="180"/>
      <c r="AG289" s="180"/>
      <c r="AH289" s="155"/>
      <c r="AI289" s="204"/>
      <c r="AJ289" s="204"/>
      <c r="AK289" s="204"/>
      <c r="AL289" s="204"/>
      <c r="AM289" s="155"/>
      <c r="AN289" s="204"/>
      <c r="AO289" s="204"/>
      <c r="AP289" s="204"/>
      <c r="AQ289" s="204"/>
      <c r="AR289" s="204"/>
      <c r="AS289" s="204"/>
      <c r="AT289" s="204"/>
      <c r="AU289" s="204"/>
      <c r="AV289" s="155"/>
      <c r="AW289" s="155"/>
      <c r="AX289" s="155"/>
      <c r="AY289" s="155"/>
      <c r="AZ289" s="151"/>
      <c r="BA289" s="151"/>
      <c r="BB289" s="151"/>
      <c r="BC289" s="151"/>
      <c r="BD289" s="151"/>
    </row>
    <row r="290" s="258" customFormat="true" ht="12.75" hidden="false" customHeight="false" outlineLevel="0" collapsed="false">
      <c r="A290" s="120"/>
      <c r="B290" s="120"/>
      <c r="C290" s="120"/>
      <c r="D290" s="142"/>
      <c r="E290" s="142"/>
      <c r="F290" s="120"/>
      <c r="G290" s="120"/>
      <c r="H290" s="120"/>
      <c r="I290" s="120"/>
      <c r="J290" s="120"/>
      <c r="K290" s="120"/>
      <c r="L290" s="120"/>
      <c r="M290" s="120"/>
      <c r="N290" s="120"/>
      <c r="O290" s="120"/>
      <c r="P290" s="120"/>
      <c r="Q290" s="120"/>
      <c r="R290" s="120"/>
      <c r="S290" s="120"/>
      <c r="T290" s="120"/>
      <c r="U290" s="120"/>
      <c r="V290" s="120"/>
      <c r="W290" s="120"/>
      <c r="X290" s="120"/>
      <c r="Y290" s="146"/>
      <c r="AF290" s="180"/>
      <c r="AG290" s="180"/>
      <c r="AH290" s="155"/>
      <c r="AI290" s="204"/>
      <c r="AJ290" s="204"/>
      <c r="AK290" s="204"/>
      <c r="AL290" s="204"/>
      <c r="AM290" s="155"/>
      <c r="AN290" s="204"/>
      <c r="AO290" s="204"/>
      <c r="AP290" s="204"/>
      <c r="AQ290" s="204"/>
      <c r="AR290" s="204"/>
      <c r="AS290" s="204"/>
      <c r="AT290" s="204"/>
      <c r="AU290" s="204"/>
      <c r="AV290" s="155"/>
      <c r="AW290" s="155"/>
      <c r="AX290" s="155"/>
      <c r="AY290" s="155"/>
      <c r="AZ290" s="151"/>
      <c r="BA290" s="151"/>
      <c r="BB290" s="151"/>
      <c r="BC290" s="151"/>
      <c r="BD290" s="151"/>
    </row>
    <row r="291" s="258" customFormat="true" ht="12.75" hidden="false" customHeight="false" outlineLevel="0" collapsed="false">
      <c r="A291" s="120"/>
      <c r="B291" s="120"/>
      <c r="C291" s="120"/>
      <c r="D291" s="142"/>
      <c r="E291" s="142"/>
      <c r="F291" s="120"/>
      <c r="G291" s="120"/>
      <c r="H291" s="120"/>
      <c r="I291" s="120"/>
      <c r="J291" s="120"/>
      <c r="K291" s="120"/>
      <c r="L291" s="120"/>
      <c r="M291" s="120"/>
      <c r="N291" s="120"/>
      <c r="O291" s="120"/>
      <c r="P291" s="120"/>
      <c r="Q291" s="120"/>
      <c r="R291" s="120"/>
      <c r="S291" s="120"/>
      <c r="T291" s="120"/>
      <c r="U291" s="120"/>
      <c r="V291" s="120"/>
      <c r="W291" s="120"/>
      <c r="X291" s="120"/>
      <c r="Y291" s="146"/>
      <c r="AF291" s="180"/>
      <c r="AG291" s="180"/>
      <c r="AH291" s="155"/>
      <c r="AI291" s="204"/>
      <c r="AJ291" s="204"/>
      <c r="AK291" s="204"/>
      <c r="AL291" s="204"/>
      <c r="AM291" s="155"/>
      <c r="AN291" s="204"/>
      <c r="AO291" s="204"/>
      <c r="AP291" s="204"/>
      <c r="AQ291" s="204"/>
      <c r="AR291" s="204"/>
      <c r="AS291" s="204"/>
      <c r="AT291" s="204"/>
      <c r="AU291" s="204"/>
      <c r="AV291" s="155"/>
      <c r="AW291" s="155"/>
      <c r="AX291" s="155"/>
      <c r="AY291" s="155"/>
      <c r="AZ291" s="151"/>
      <c r="BA291" s="151"/>
      <c r="BB291" s="151"/>
      <c r="BC291" s="151"/>
      <c r="BD291" s="151"/>
    </row>
    <row r="292" s="258" customFormat="true" ht="12.75" hidden="false" customHeight="false" outlineLevel="0" collapsed="false">
      <c r="A292" s="120"/>
      <c r="B292" s="120"/>
      <c r="C292" s="120"/>
      <c r="D292" s="142"/>
      <c r="E292" s="142"/>
      <c r="F292" s="120"/>
      <c r="G292" s="120"/>
      <c r="H292" s="120"/>
      <c r="I292" s="120"/>
      <c r="J292" s="120"/>
      <c r="K292" s="120"/>
      <c r="L292" s="120"/>
      <c r="M292" s="120"/>
      <c r="N292" s="120"/>
      <c r="O292" s="120"/>
      <c r="P292" s="120"/>
      <c r="Q292" s="120"/>
      <c r="R292" s="120"/>
      <c r="S292" s="120"/>
      <c r="T292" s="120"/>
      <c r="U292" s="120"/>
      <c r="V292" s="120"/>
      <c r="W292" s="120"/>
      <c r="X292" s="120"/>
      <c r="Y292" s="146"/>
      <c r="AF292" s="180"/>
      <c r="AG292" s="180"/>
      <c r="AH292" s="155"/>
      <c r="AI292" s="204"/>
      <c r="AJ292" s="204"/>
      <c r="AK292" s="204"/>
      <c r="AL292" s="204"/>
      <c r="AM292" s="155"/>
      <c r="AN292" s="204"/>
      <c r="AO292" s="204"/>
      <c r="AP292" s="204"/>
      <c r="AQ292" s="204"/>
      <c r="AR292" s="204"/>
      <c r="AS292" s="204"/>
      <c r="AT292" s="204"/>
      <c r="AU292" s="204"/>
      <c r="AV292" s="155"/>
      <c r="AW292" s="155"/>
      <c r="AX292" s="155"/>
      <c r="AY292" s="155"/>
      <c r="AZ292" s="151"/>
      <c r="BA292" s="151"/>
      <c r="BB292" s="151"/>
      <c r="BC292" s="151"/>
      <c r="BD292" s="151"/>
    </row>
    <row r="293" s="258" customFormat="true" ht="12.75" hidden="false" customHeight="false" outlineLevel="0" collapsed="false">
      <c r="A293" s="120"/>
      <c r="B293" s="120"/>
      <c r="C293" s="120"/>
      <c r="D293" s="142"/>
      <c r="E293" s="142"/>
      <c r="F293" s="120"/>
      <c r="G293" s="120"/>
      <c r="H293" s="120"/>
      <c r="I293" s="120"/>
      <c r="J293" s="120"/>
      <c r="K293" s="120"/>
      <c r="L293" s="120"/>
      <c r="M293" s="120"/>
      <c r="N293" s="120"/>
      <c r="O293" s="120"/>
      <c r="P293" s="120"/>
      <c r="Q293" s="120"/>
      <c r="R293" s="120"/>
      <c r="S293" s="120"/>
      <c r="T293" s="120"/>
      <c r="U293" s="120"/>
      <c r="V293" s="120"/>
      <c r="W293" s="120"/>
      <c r="X293" s="120"/>
      <c r="Y293" s="146"/>
      <c r="AF293" s="180"/>
      <c r="AG293" s="180"/>
      <c r="AH293" s="155"/>
      <c r="AI293" s="204"/>
      <c r="AJ293" s="204"/>
      <c r="AK293" s="204"/>
      <c r="AL293" s="204"/>
      <c r="AM293" s="155"/>
      <c r="AN293" s="204"/>
      <c r="AO293" s="204"/>
      <c r="AP293" s="204"/>
      <c r="AQ293" s="204"/>
      <c r="AR293" s="204"/>
      <c r="AS293" s="204"/>
      <c r="AT293" s="204"/>
      <c r="AU293" s="204"/>
      <c r="AV293" s="155"/>
      <c r="AW293" s="155"/>
      <c r="AX293" s="155"/>
      <c r="AY293" s="155"/>
      <c r="AZ293" s="151"/>
      <c r="BA293" s="151"/>
      <c r="BB293" s="151"/>
      <c r="BC293" s="151"/>
      <c r="BD293" s="151"/>
    </row>
    <row r="294" s="258" customFormat="true" ht="12.75" hidden="false" customHeight="false" outlineLevel="0" collapsed="false">
      <c r="A294" s="120"/>
      <c r="B294" s="120"/>
      <c r="C294" s="120"/>
      <c r="D294" s="142"/>
      <c r="E294" s="142"/>
      <c r="F294" s="120"/>
      <c r="G294" s="120"/>
      <c r="H294" s="120"/>
      <c r="I294" s="120"/>
      <c r="J294" s="120"/>
      <c r="K294" s="120"/>
      <c r="L294" s="120"/>
      <c r="M294" s="120"/>
      <c r="N294" s="120"/>
      <c r="O294" s="120"/>
      <c r="P294" s="120"/>
      <c r="Q294" s="120"/>
      <c r="R294" s="120"/>
      <c r="S294" s="120"/>
      <c r="T294" s="120"/>
      <c r="U294" s="120"/>
      <c r="V294" s="120"/>
      <c r="W294" s="120"/>
      <c r="X294" s="120"/>
      <c r="Y294" s="146"/>
      <c r="AF294" s="180"/>
      <c r="AG294" s="180"/>
      <c r="AH294" s="155"/>
      <c r="AI294" s="204"/>
      <c r="AJ294" s="204"/>
      <c r="AK294" s="204"/>
      <c r="AL294" s="204"/>
      <c r="AM294" s="155"/>
      <c r="AN294" s="204"/>
      <c r="AO294" s="204"/>
      <c r="AP294" s="204"/>
      <c r="AQ294" s="204"/>
      <c r="AR294" s="204"/>
      <c r="AS294" s="204"/>
      <c r="AT294" s="204"/>
      <c r="AU294" s="204"/>
      <c r="AV294" s="155"/>
      <c r="AW294" s="155"/>
      <c r="AX294" s="155"/>
      <c r="AY294" s="155"/>
      <c r="AZ294" s="151"/>
      <c r="BA294" s="151"/>
      <c r="BB294" s="151"/>
      <c r="BC294" s="151"/>
      <c r="BD294" s="151"/>
    </row>
    <row r="295" s="258" customFormat="true" ht="12.75" hidden="false" customHeight="false" outlineLevel="0" collapsed="false">
      <c r="A295" s="120"/>
      <c r="B295" s="120"/>
      <c r="C295" s="120"/>
      <c r="D295" s="142"/>
      <c r="E295" s="142"/>
      <c r="F295" s="120"/>
      <c r="G295" s="120"/>
      <c r="H295" s="120"/>
      <c r="I295" s="120"/>
      <c r="J295" s="120"/>
      <c r="K295" s="120"/>
      <c r="L295" s="120"/>
      <c r="M295" s="120"/>
      <c r="N295" s="120"/>
      <c r="O295" s="120"/>
      <c r="P295" s="120"/>
      <c r="Q295" s="120"/>
      <c r="R295" s="120"/>
      <c r="S295" s="120"/>
      <c r="T295" s="120"/>
      <c r="U295" s="120"/>
      <c r="V295" s="120"/>
      <c r="W295" s="120"/>
      <c r="X295" s="120"/>
      <c r="Y295" s="146"/>
      <c r="AF295" s="180"/>
      <c r="AG295" s="180"/>
      <c r="AH295" s="155"/>
      <c r="AI295" s="204"/>
      <c r="AJ295" s="204"/>
      <c r="AK295" s="204"/>
      <c r="AL295" s="204"/>
      <c r="AM295" s="155"/>
      <c r="AN295" s="204"/>
      <c r="AO295" s="204"/>
      <c r="AP295" s="204"/>
      <c r="AQ295" s="204"/>
      <c r="AR295" s="204"/>
      <c r="AS295" s="204"/>
      <c r="AT295" s="204"/>
      <c r="AU295" s="204"/>
      <c r="AV295" s="155"/>
      <c r="AW295" s="155"/>
      <c r="AX295" s="155"/>
      <c r="AY295" s="155"/>
      <c r="AZ295" s="151"/>
      <c r="BA295" s="151"/>
      <c r="BB295" s="151"/>
      <c r="BC295" s="151"/>
      <c r="BD295" s="151"/>
    </row>
    <row r="296" s="258" customFormat="true" ht="12.75" hidden="false" customHeight="false" outlineLevel="0" collapsed="false">
      <c r="A296" s="120"/>
      <c r="B296" s="120"/>
      <c r="C296" s="120"/>
      <c r="D296" s="142"/>
      <c r="E296" s="142"/>
      <c r="F296" s="120"/>
      <c r="G296" s="120"/>
      <c r="H296" s="120"/>
      <c r="I296" s="120"/>
      <c r="J296" s="120"/>
      <c r="K296" s="120"/>
      <c r="L296" s="120"/>
      <c r="M296" s="120"/>
      <c r="N296" s="120"/>
      <c r="O296" s="120"/>
      <c r="P296" s="120"/>
      <c r="Q296" s="120"/>
      <c r="R296" s="120"/>
      <c r="S296" s="120"/>
      <c r="T296" s="120"/>
      <c r="U296" s="120"/>
      <c r="V296" s="120"/>
      <c r="W296" s="120"/>
      <c r="X296" s="120"/>
      <c r="Y296" s="146"/>
      <c r="AF296" s="180"/>
      <c r="AG296" s="180"/>
      <c r="AH296" s="155"/>
      <c r="AI296" s="204"/>
      <c r="AJ296" s="204"/>
      <c r="AK296" s="204"/>
      <c r="AL296" s="204"/>
      <c r="AM296" s="155"/>
      <c r="AN296" s="204"/>
      <c r="AO296" s="204"/>
      <c r="AP296" s="204"/>
      <c r="AQ296" s="204"/>
      <c r="AR296" s="204"/>
      <c r="AS296" s="204"/>
      <c r="AT296" s="204"/>
      <c r="AU296" s="204"/>
      <c r="AV296" s="155"/>
      <c r="AW296" s="155"/>
      <c r="AX296" s="155"/>
      <c r="AY296" s="155"/>
      <c r="AZ296" s="151"/>
      <c r="BA296" s="151"/>
      <c r="BB296" s="151"/>
      <c r="BC296" s="151"/>
      <c r="BD296" s="151"/>
    </row>
    <row r="297" s="258" customFormat="true" ht="12.75" hidden="false" customHeight="false" outlineLevel="0" collapsed="false">
      <c r="A297" s="120"/>
      <c r="B297" s="120"/>
      <c r="C297" s="120"/>
      <c r="D297" s="142"/>
      <c r="E297" s="142"/>
      <c r="F297" s="120"/>
      <c r="G297" s="120"/>
      <c r="H297" s="120"/>
      <c r="I297" s="120"/>
      <c r="J297" s="120"/>
      <c r="K297" s="120"/>
      <c r="L297" s="120"/>
      <c r="M297" s="120"/>
      <c r="N297" s="120"/>
      <c r="O297" s="120"/>
      <c r="P297" s="120"/>
      <c r="Q297" s="120"/>
      <c r="R297" s="120"/>
      <c r="S297" s="120"/>
      <c r="T297" s="120"/>
      <c r="U297" s="120"/>
      <c r="V297" s="120"/>
      <c r="W297" s="120"/>
      <c r="X297" s="120"/>
      <c r="Y297" s="146"/>
      <c r="AF297" s="180"/>
      <c r="AG297" s="180"/>
      <c r="AH297" s="155"/>
      <c r="AI297" s="204"/>
      <c r="AJ297" s="204"/>
      <c r="AK297" s="204"/>
      <c r="AL297" s="204"/>
      <c r="AM297" s="155"/>
      <c r="AN297" s="204"/>
      <c r="AO297" s="204"/>
      <c r="AP297" s="204"/>
      <c r="AQ297" s="204"/>
      <c r="AR297" s="204"/>
      <c r="AS297" s="204"/>
      <c r="AT297" s="204"/>
      <c r="AU297" s="204"/>
      <c r="AV297" s="155"/>
      <c r="AW297" s="155"/>
      <c r="AX297" s="155"/>
      <c r="AY297" s="155"/>
      <c r="AZ297" s="151"/>
      <c r="BA297" s="151"/>
      <c r="BB297" s="151"/>
      <c r="BC297" s="151"/>
      <c r="BD297" s="151"/>
    </row>
    <row r="298" s="258" customFormat="true" ht="12.75" hidden="false" customHeight="false" outlineLevel="0" collapsed="false">
      <c r="A298" s="120"/>
      <c r="B298" s="120"/>
      <c r="C298" s="120"/>
      <c r="D298" s="142"/>
      <c r="E298" s="142"/>
      <c r="F298" s="120"/>
      <c r="G298" s="120"/>
      <c r="H298" s="120"/>
      <c r="I298" s="120"/>
      <c r="J298" s="120"/>
      <c r="K298" s="120"/>
      <c r="L298" s="120"/>
      <c r="M298" s="120"/>
      <c r="N298" s="120"/>
      <c r="O298" s="120"/>
      <c r="P298" s="120"/>
      <c r="Q298" s="120"/>
      <c r="R298" s="120"/>
      <c r="S298" s="120"/>
      <c r="T298" s="120"/>
      <c r="U298" s="120"/>
      <c r="V298" s="120"/>
      <c r="W298" s="120"/>
      <c r="X298" s="120"/>
      <c r="Y298" s="146"/>
      <c r="AF298" s="180"/>
      <c r="AG298" s="180"/>
      <c r="AH298" s="155"/>
      <c r="AI298" s="204"/>
      <c r="AJ298" s="204"/>
      <c r="AK298" s="204"/>
      <c r="AL298" s="204"/>
      <c r="AM298" s="155"/>
      <c r="AN298" s="204"/>
      <c r="AO298" s="204"/>
      <c r="AP298" s="204"/>
      <c r="AQ298" s="204"/>
      <c r="AR298" s="204"/>
      <c r="AS298" s="204"/>
      <c r="AT298" s="204"/>
      <c r="AU298" s="204"/>
      <c r="AV298" s="155"/>
      <c r="AW298" s="155"/>
      <c r="AX298" s="155"/>
      <c r="AY298" s="155"/>
      <c r="AZ298" s="151"/>
      <c r="BA298" s="151"/>
      <c r="BB298" s="151"/>
      <c r="BC298" s="151"/>
      <c r="BD298" s="151"/>
    </row>
    <row r="299" s="258" customFormat="true" ht="12.75" hidden="false" customHeight="false" outlineLevel="0" collapsed="false">
      <c r="A299" s="120"/>
      <c r="B299" s="120"/>
      <c r="C299" s="120"/>
      <c r="D299" s="142"/>
      <c r="E299" s="142"/>
      <c r="F299" s="120"/>
      <c r="G299" s="120"/>
      <c r="H299" s="120"/>
      <c r="I299" s="120"/>
      <c r="J299" s="120"/>
      <c r="K299" s="120"/>
      <c r="L299" s="120"/>
      <c r="M299" s="120"/>
      <c r="N299" s="120"/>
      <c r="O299" s="120"/>
      <c r="P299" s="120"/>
      <c r="Q299" s="120"/>
      <c r="R299" s="120"/>
      <c r="S299" s="120"/>
      <c r="T299" s="120"/>
      <c r="U299" s="120"/>
      <c r="V299" s="120"/>
      <c r="W299" s="120"/>
      <c r="X299" s="120"/>
      <c r="Y299" s="146"/>
      <c r="AF299" s="180"/>
      <c r="AG299" s="180"/>
      <c r="AH299" s="155"/>
      <c r="AI299" s="204"/>
      <c r="AJ299" s="204"/>
      <c r="AK299" s="204"/>
      <c r="AL299" s="204"/>
      <c r="AM299" s="155"/>
      <c r="AN299" s="204"/>
      <c r="AO299" s="204"/>
      <c r="AP299" s="204"/>
      <c r="AQ299" s="204"/>
      <c r="AR299" s="204"/>
      <c r="AS299" s="204"/>
      <c r="AT299" s="204"/>
      <c r="AU299" s="204"/>
      <c r="AV299" s="155"/>
      <c r="AW299" s="155"/>
      <c r="AX299" s="155"/>
      <c r="AY299" s="155"/>
      <c r="AZ299" s="151"/>
      <c r="BA299" s="151"/>
      <c r="BB299" s="151"/>
      <c r="BC299" s="151"/>
      <c r="BD299" s="151"/>
    </row>
    <row r="300" s="258" customFormat="true" ht="12.75" hidden="false" customHeight="false" outlineLevel="0" collapsed="false">
      <c r="A300" s="120"/>
      <c r="B300" s="120"/>
      <c r="C300" s="120"/>
      <c r="D300" s="142"/>
      <c r="E300" s="142"/>
      <c r="F300" s="120"/>
      <c r="G300" s="120"/>
      <c r="H300" s="120"/>
      <c r="I300" s="120"/>
      <c r="J300" s="120"/>
      <c r="K300" s="120"/>
      <c r="L300" s="120"/>
      <c r="M300" s="120"/>
      <c r="N300" s="120"/>
      <c r="O300" s="120"/>
      <c r="P300" s="120"/>
      <c r="Q300" s="120"/>
      <c r="R300" s="120"/>
      <c r="S300" s="120"/>
      <c r="T300" s="120"/>
      <c r="U300" s="120"/>
      <c r="V300" s="120"/>
      <c r="W300" s="120"/>
      <c r="X300" s="120"/>
      <c r="Y300" s="146"/>
      <c r="AF300" s="180"/>
      <c r="AG300" s="180"/>
      <c r="AH300" s="155"/>
      <c r="AI300" s="204"/>
      <c r="AJ300" s="204"/>
      <c r="AK300" s="204"/>
      <c r="AL300" s="204"/>
      <c r="AM300" s="155"/>
      <c r="AN300" s="204"/>
      <c r="AO300" s="204"/>
      <c r="AP300" s="204"/>
      <c r="AQ300" s="204"/>
      <c r="AR300" s="204"/>
      <c r="AS300" s="204"/>
      <c r="AT300" s="204"/>
      <c r="AU300" s="204"/>
      <c r="AV300" s="155"/>
      <c r="AW300" s="155"/>
      <c r="AX300" s="155"/>
      <c r="AY300" s="155"/>
      <c r="AZ300" s="151"/>
      <c r="BA300" s="151"/>
      <c r="BB300" s="151"/>
      <c r="BC300" s="151"/>
      <c r="BD300" s="151"/>
    </row>
    <row r="301" s="258" customFormat="true" ht="12.75" hidden="false" customHeight="false" outlineLevel="0" collapsed="false">
      <c r="A301" s="120"/>
      <c r="B301" s="120"/>
      <c r="C301" s="120"/>
      <c r="D301" s="142"/>
      <c r="E301" s="142"/>
      <c r="F301" s="120"/>
      <c r="G301" s="120"/>
      <c r="H301" s="120"/>
      <c r="I301" s="120"/>
      <c r="J301" s="120"/>
      <c r="K301" s="120"/>
      <c r="L301" s="120"/>
      <c r="M301" s="120"/>
      <c r="N301" s="120"/>
      <c r="O301" s="120"/>
      <c r="P301" s="120"/>
      <c r="Q301" s="120"/>
      <c r="R301" s="120"/>
      <c r="S301" s="120"/>
      <c r="T301" s="120"/>
      <c r="U301" s="120"/>
      <c r="V301" s="120"/>
      <c r="W301" s="120"/>
      <c r="X301" s="120"/>
      <c r="Y301" s="146"/>
      <c r="AF301" s="180"/>
      <c r="AG301" s="180"/>
      <c r="AH301" s="155"/>
      <c r="AI301" s="204"/>
      <c r="AJ301" s="204"/>
      <c r="AK301" s="204"/>
      <c r="AL301" s="204"/>
      <c r="AM301" s="155"/>
      <c r="AN301" s="204"/>
      <c r="AO301" s="204"/>
      <c r="AP301" s="204"/>
      <c r="AQ301" s="204"/>
      <c r="AR301" s="204"/>
      <c r="AS301" s="204"/>
      <c r="AT301" s="204"/>
      <c r="AU301" s="204"/>
      <c r="AV301" s="155"/>
      <c r="AW301" s="155"/>
      <c r="AX301" s="155"/>
      <c r="AY301" s="155"/>
      <c r="AZ301" s="151"/>
      <c r="BA301" s="151"/>
      <c r="BB301" s="151"/>
      <c r="BC301" s="151"/>
      <c r="BD301" s="151"/>
    </row>
    <row r="302" s="258" customFormat="true" ht="12.75" hidden="false" customHeight="false" outlineLevel="0" collapsed="false">
      <c r="A302" s="120"/>
      <c r="B302" s="120"/>
      <c r="C302" s="120"/>
      <c r="D302" s="142"/>
      <c r="E302" s="142"/>
      <c r="F302" s="120"/>
      <c r="G302" s="120"/>
      <c r="H302" s="120"/>
      <c r="I302" s="120"/>
      <c r="J302" s="120"/>
      <c r="K302" s="120"/>
      <c r="L302" s="120"/>
      <c r="M302" s="120"/>
      <c r="N302" s="120"/>
      <c r="O302" s="120"/>
      <c r="P302" s="120"/>
      <c r="Q302" s="120"/>
      <c r="R302" s="120"/>
      <c r="S302" s="120"/>
      <c r="T302" s="120"/>
      <c r="U302" s="120"/>
      <c r="V302" s="120"/>
      <c r="W302" s="120"/>
      <c r="X302" s="120"/>
      <c r="Y302" s="146"/>
      <c r="AF302" s="180"/>
      <c r="AG302" s="180"/>
      <c r="AH302" s="155"/>
      <c r="AI302" s="204"/>
      <c r="AJ302" s="204"/>
      <c r="AK302" s="204"/>
      <c r="AL302" s="204"/>
      <c r="AM302" s="155"/>
      <c r="AN302" s="204"/>
      <c r="AO302" s="204"/>
      <c r="AP302" s="204"/>
      <c r="AQ302" s="204"/>
      <c r="AR302" s="204"/>
      <c r="AS302" s="204"/>
      <c r="AT302" s="204"/>
      <c r="AU302" s="204"/>
      <c r="AV302" s="155"/>
      <c r="AW302" s="155"/>
      <c r="AX302" s="155"/>
      <c r="AY302" s="155"/>
      <c r="AZ302" s="151"/>
      <c r="BA302" s="151"/>
      <c r="BB302" s="151"/>
      <c r="BC302" s="151"/>
      <c r="BD302" s="151"/>
    </row>
    <row r="303" s="258" customFormat="true" ht="12.75" hidden="false" customHeight="false" outlineLevel="0" collapsed="false">
      <c r="A303" s="120"/>
      <c r="B303" s="120"/>
      <c r="C303" s="120"/>
      <c r="D303" s="142"/>
      <c r="E303" s="142"/>
      <c r="F303" s="120"/>
      <c r="G303" s="120"/>
      <c r="H303" s="120"/>
      <c r="I303" s="120"/>
      <c r="J303" s="120"/>
      <c r="K303" s="120"/>
      <c r="L303" s="120"/>
      <c r="M303" s="120"/>
      <c r="N303" s="120"/>
      <c r="O303" s="120"/>
      <c r="P303" s="120"/>
      <c r="Q303" s="120"/>
      <c r="R303" s="120"/>
      <c r="S303" s="120"/>
      <c r="T303" s="120"/>
      <c r="U303" s="120"/>
      <c r="V303" s="120"/>
      <c r="W303" s="120"/>
      <c r="X303" s="120"/>
      <c r="Y303" s="146"/>
      <c r="AF303" s="180"/>
      <c r="AG303" s="180"/>
      <c r="AH303" s="155"/>
      <c r="AI303" s="204"/>
      <c r="AJ303" s="204"/>
      <c r="AK303" s="204"/>
      <c r="AL303" s="204"/>
      <c r="AM303" s="155"/>
      <c r="AN303" s="204"/>
      <c r="AO303" s="204"/>
      <c r="AP303" s="204"/>
      <c r="AQ303" s="204"/>
      <c r="AR303" s="204"/>
      <c r="AS303" s="204"/>
      <c r="AT303" s="204"/>
      <c r="AU303" s="204"/>
      <c r="AV303" s="155"/>
      <c r="AW303" s="155"/>
      <c r="AX303" s="155"/>
      <c r="AY303" s="155"/>
      <c r="AZ303" s="151"/>
      <c r="BA303" s="151"/>
      <c r="BB303" s="151"/>
      <c r="BC303" s="151"/>
      <c r="BD303" s="151"/>
    </row>
    <row r="304" s="258" customFormat="true" ht="12.75" hidden="false" customHeight="false" outlineLevel="0" collapsed="false">
      <c r="A304" s="120"/>
      <c r="B304" s="120"/>
      <c r="C304" s="120"/>
      <c r="D304" s="142"/>
      <c r="E304" s="142"/>
      <c r="F304" s="120"/>
      <c r="G304" s="120"/>
      <c r="H304" s="120"/>
      <c r="I304" s="120"/>
      <c r="J304" s="120"/>
      <c r="K304" s="120"/>
      <c r="L304" s="120"/>
      <c r="M304" s="120"/>
      <c r="N304" s="120"/>
      <c r="O304" s="120"/>
      <c r="P304" s="120"/>
      <c r="Q304" s="120"/>
      <c r="R304" s="120"/>
      <c r="S304" s="120"/>
      <c r="T304" s="120"/>
      <c r="U304" s="120"/>
      <c r="V304" s="120"/>
      <c r="W304" s="120"/>
      <c r="X304" s="120"/>
      <c r="Y304" s="146"/>
      <c r="AF304" s="180"/>
      <c r="AG304" s="180"/>
      <c r="AH304" s="155"/>
      <c r="AI304" s="204"/>
      <c r="AJ304" s="204"/>
      <c r="AK304" s="204"/>
      <c r="AL304" s="204"/>
      <c r="AM304" s="155"/>
      <c r="AN304" s="204"/>
      <c r="AO304" s="204"/>
      <c r="AP304" s="204"/>
      <c r="AQ304" s="204"/>
      <c r="AR304" s="204"/>
      <c r="AS304" s="204"/>
      <c r="AT304" s="204"/>
      <c r="AU304" s="204"/>
      <c r="AV304" s="155"/>
      <c r="AW304" s="155"/>
      <c r="AX304" s="155"/>
      <c r="AY304" s="155"/>
      <c r="AZ304" s="151"/>
      <c r="BA304" s="151"/>
      <c r="BB304" s="151"/>
      <c r="BC304" s="151"/>
      <c r="BD304" s="151"/>
    </row>
    <row r="305" s="258" customFormat="true" ht="12.75" hidden="false" customHeight="false" outlineLevel="0" collapsed="false">
      <c r="A305" s="120"/>
      <c r="B305" s="120"/>
      <c r="C305" s="120"/>
      <c r="D305" s="142"/>
      <c r="E305" s="142"/>
      <c r="F305" s="120"/>
      <c r="G305" s="120"/>
      <c r="H305" s="120"/>
      <c r="I305" s="120"/>
      <c r="J305" s="120"/>
      <c r="K305" s="120"/>
      <c r="L305" s="120"/>
      <c r="M305" s="120"/>
      <c r="N305" s="120"/>
      <c r="O305" s="120"/>
      <c r="P305" s="120"/>
      <c r="Q305" s="120"/>
      <c r="R305" s="120"/>
      <c r="S305" s="120"/>
      <c r="T305" s="120"/>
      <c r="U305" s="120"/>
      <c r="V305" s="120"/>
      <c r="W305" s="120"/>
      <c r="X305" s="120"/>
      <c r="Y305" s="146"/>
      <c r="AF305" s="180"/>
      <c r="AG305" s="180"/>
      <c r="AH305" s="155"/>
      <c r="AI305" s="204"/>
      <c r="AJ305" s="204"/>
      <c r="AK305" s="204"/>
      <c r="AL305" s="204"/>
      <c r="AM305" s="155"/>
      <c r="AN305" s="204"/>
      <c r="AO305" s="204"/>
      <c r="AP305" s="204"/>
      <c r="AQ305" s="204"/>
      <c r="AR305" s="204"/>
      <c r="AS305" s="204"/>
      <c r="AT305" s="204"/>
      <c r="AU305" s="204"/>
      <c r="AV305" s="155"/>
      <c r="AW305" s="155"/>
      <c r="AX305" s="155"/>
      <c r="AY305" s="155"/>
      <c r="AZ305" s="151"/>
      <c r="BA305" s="151"/>
      <c r="BB305" s="151"/>
      <c r="BC305" s="151"/>
      <c r="BD305" s="151"/>
    </row>
    <row r="306" s="258" customFormat="true" ht="12.75" hidden="false" customHeight="false" outlineLevel="0" collapsed="false">
      <c r="A306" s="120"/>
      <c r="B306" s="120"/>
      <c r="C306" s="120"/>
      <c r="D306" s="142"/>
      <c r="E306" s="142"/>
      <c r="F306" s="120"/>
      <c r="G306" s="120"/>
      <c r="H306" s="120"/>
      <c r="I306" s="120"/>
      <c r="J306" s="120"/>
      <c r="K306" s="120"/>
      <c r="L306" s="120"/>
      <c r="M306" s="120"/>
      <c r="N306" s="120"/>
      <c r="O306" s="120"/>
      <c r="P306" s="120"/>
      <c r="Q306" s="120"/>
      <c r="R306" s="120"/>
      <c r="S306" s="120"/>
      <c r="T306" s="120"/>
      <c r="U306" s="120"/>
      <c r="V306" s="120"/>
      <c r="W306" s="120"/>
      <c r="X306" s="120"/>
      <c r="Y306" s="146"/>
      <c r="AF306" s="180"/>
      <c r="AG306" s="180"/>
      <c r="AH306" s="155"/>
      <c r="AI306" s="204"/>
      <c r="AJ306" s="204"/>
      <c r="AK306" s="204"/>
      <c r="AL306" s="204"/>
      <c r="AM306" s="155"/>
      <c r="AN306" s="204"/>
      <c r="AO306" s="204"/>
      <c r="AP306" s="204"/>
      <c r="AQ306" s="204"/>
      <c r="AR306" s="204"/>
      <c r="AS306" s="204"/>
      <c r="AT306" s="204"/>
      <c r="AU306" s="204"/>
      <c r="AV306" s="155"/>
      <c r="AW306" s="155"/>
      <c r="AX306" s="155"/>
      <c r="AY306" s="155"/>
      <c r="AZ306" s="151"/>
      <c r="BA306" s="151"/>
      <c r="BB306" s="151"/>
      <c r="BC306" s="151"/>
      <c r="BD306" s="151"/>
    </row>
    <row r="307" s="258" customFormat="true" ht="12.75" hidden="false" customHeight="false" outlineLevel="0" collapsed="false">
      <c r="A307" s="120"/>
      <c r="B307" s="120"/>
      <c r="C307" s="120"/>
      <c r="D307" s="142"/>
      <c r="E307" s="142"/>
      <c r="F307" s="120"/>
      <c r="G307" s="120"/>
      <c r="H307" s="120"/>
      <c r="I307" s="120"/>
      <c r="J307" s="120"/>
      <c r="K307" s="120"/>
      <c r="L307" s="120"/>
      <c r="M307" s="120"/>
      <c r="N307" s="120"/>
      <c r="O307" s="120"/>
      <c r="P307" s="120"/>
      <c r="Q307" s="120"/>
      <c r="R307" s="120"/>
      <c r="S307" s="120"/>
      <c r="T307" s="120"/>
      <c r="U307" s="120"/>
      <c r="V307" s="120"/>
      <c r="W307" s="120"/>
      <c r="X307" s="120"/>
      <c r="Y307" s="146"/>
      <c r="AF307" s="180"/>
      <c r="AG307" s="180"/>
      <c r="AH307" s="155"/>
      <c r="AI307" s="204"/>
      <c r="AJ307" s="204"/>
      <c r="AK307" s="204"/>
      <c r="AL307" s="204"/>
      <c r="AM307" s="155"/>
      <c r="AN307" s="204"/>
      <c r="AO307" s="204"/>
      <c r="AP307" s="204"/>
      <c r="AQ307" s="204"/>
      <c r="AR307" s="204"/>
      <c r="AS307" s="204"/>
      <c r="AT307" s="204"/>
      <c r="AU307" s="204"/>
      <c r="AV307" s="155"/>
      <c r="AW307" s="155"/>
      <c r="AX307" s="155"/>
      <c r="AY307" s="155"/>
      <c r="AZ307" s="151"/>
      <c r="BA307" s="151"/>
      <c r="BB307" s="151"/>
      <c r="BC307" s="151"/>
      <c r="BD307" s="151"/>
    </row>
    <row r="308" s="258" customFormat="true" ht="12.75" hidden="false" customHeight="false" outlineLevel="0" collapsed="false">
      <c r="A308" s="120"/>
      <c r="B308" s="120"/>
      <c r="C308" s="120"/>
      <c r="D308" s="142"/>
      <c r="E308" s="142"/>
      <c r="F308" s="120"/>
      <c r="G308" s="120"/>
      <c r="H308" s="120"/>
      <c r="I308" s="120"/>
      <c r="J308" s="120"/>
      <c r="K308" s="120"/>
      <c r="L308" s="120"/>
      <c r="M308" s="120"/>
      <c r="N308" s="120"/>
      <c r="O308" s="120"/>
      <c r="P308" s="120"/>
      <c r="Q308" s="120"/>
      <c r="R308" s="120"/>
      <c r="S308" s="120"/>
      <c r="T308" s="120"/>
      <c r="U308" s="120"/>
      <c r="V308" s="120"/>
      <c r="W308" s="120"/>
      <c r="X308" s="120"/>
      <c r="Y308" s="146"/>
      <c r="AF308" s="180"/>
      <c r="AG308" s="180"/>
      <c r="AH308" s="155"/>
      <c r="AI308" s="204"/>
      <c r="AJ308" s="204"/>
      <c r="AK308" s="204"/>
      <c r="AL308" s="204"/>
      <c r="AM308" s="155"/>
      <c r="AN308" s="204"/>
      <c r="AO308" s="204"/>
      <c r="AP308" s="204"/>
      <c r="AQ308" s="204"/>
      <c r="AR308" s="204"/>
      <c r="AS308" s="204"/>
      <c r="AT308" s="204"/>
      <c r="AU308" s="204"/>
      <c r="AV308" s="155"/>
      <c r="AW308" s="155"/>
      <c r="AX308" s="155"/>
      <c r="AY308" s="155"/>
      <c r="AZ308" s="151"/>
      <c r="BA308" s="151"/>
      <c r="BB308" s="151"/>
      <c r="BC308" s="151"/>
      <c r="BD308" s="151"/>
    </row>
    <row r="309" s="258" customFormat="true" ht="12.75" hidden="false" customHeight="false" outlineLevel="0" collapsed="false">
      <c r="A309" s="120"/>
      <c r="B309" s="120"/>
      <c r="C309" s="120"/>
      <c r="D309" s="142"/>
      <c r="E309" s="142"/>
      <c r="F309" s="120"/>
      <c r="G309" s="120"/>
      <c r="H309" s="120"/>
      <c r="I309" s="120"/>
      <c r="J309" s="120"/>
      <c r="K309" s="120"/>
      <c r="L309" s="120"/>
      <c r="M309" s="120"/>
      <c r="N309" s="120"/>
      <c r="O309" s="120"/>
      <c r="P309" s="120"/>
      <c r="Q309" s="120"/>
      <c r="R309" s="120"/>
      <c r="S309" s="120"/>
      <c r="T309" s="120"/>
      <c r="U309" s="120"/>
      <c r="V309" s="120"/>
      <c r="W309" s="120"/>
      <c r="X309" s="120"/>
      <c r="Y309" s="146"/>
      <c r="AF309" s="180"/>
      <c r="AG309" s="180"/>
      <c r="AH309" s="155"/>
      <c r="AI309" s="204"/>
      <c r="AJ309" s="204"/>
      <c r="AK309" s="204"/>
      <c r="AL309" s="204"/>
      <c r="AM309" s="155"/>
      <c r="AN309" s="204"/>
      <c r="AO309" s="204"/>
      <c r="AP309" s="204"/>
      <c r="AQ309" s="204"/>
      <c r="AR309" s="204"/>
      <c r="AS309" s="204"/>
      <c r="AT309" s="204"/>
      <c r="AU309" s="204"/>
      <c r="AV309" s="155"/>
      <c r="AW309" s="155"/>
      <c r="AX309" s="155"/>
      <c r="AY309" s="155"/>
      <c r="AZ309" s="151"/>
      <c r="BA309" s="151"/>
      <c r="BB309" s="151"/>
      <c r="BC309" s="151"/>
      <c r="BD309" s="151"/>
    </row>
    <row r="310" s="258" customFormat="true" ht="12.75" hidden="false" customHeight="false" outlineLevel="0" collapsed="false">
      <c r="A310" s="120"/>
      <c r="B310" s="120"/>
      <c r="C310" s="120"/>
      <c r="D310" s="142"/>
      <c r="E310" s="142"/>
      <c r="F310" s="120"/>
      <c r="G310" s="120"/>
      <c r="H310" s="120"/>
      <c r="I310" s="120"/>
      <c r="J310" s="120"/>
      <c r="K310" s="120"/>
      <c r="L310" s="120"/>
      <c r="M310" s="120"/>
      <c r="N310" s="120"/>
      <c r="O310" s="120"/>
      <c r="P310" s="120"/>
      <c r="Q310" s="120"/>
      <c r="R310" s="120"/>
      <c r="S310" s="120"/>
      <c r="T310" s="120"/>
      <c r="U310" s="120"/>
      <c r="V310" s="120"/>
      <c r="W310" s="120"/>
      <c r="X310" s="120"/>
      <c r="Y310" s="146"/>
      <c r="AF310" s="180"/>
      <c r="AG310" s="180"/>
      <c r="AH310" s="155"/>
      <c r="AI310" s="204"/>
      <c r="AJ310" s="204"/>
      <c r="AK310" s="204"/>
      <c r="AL310" s="204"/>
      <c r="AM310" s="155"/>
      <c r="AN310" s="204"/>
      <c r="AO310" s="204"/>
      <c r="AP310" s="204"/>
      <c r="AQ310" s="204"/>
      <c r="AR310" s="204"/>
      <c r="AS310" s="204"/>
      <c r="AT310" s="204"/>
      <c r="AU310" s="204"/>
      <c r="AV310" s="155"/>
      <c r="AW310" s="155"/>
      <c r="AX310" s="155"/>
      <c r="AY310" s="155"/>
      <c r="AZ310" s="151"/>
      <c r="BA310" s="151"/>
      <c r="BB310" s="151"/>
      <c r="BC310" s="151"/>
      <c r="BD310" s="151"/>
    </row>
    <row r="311" s="258" customFormat="true" ht="12.75" hidden="false" customHeight="false" outlineLevel="0" collapsed="false">
      <c r="A311" s="120"/>
      <c r="B311" s="120"/>
      <c r="C311" s="120"/>
      <c r="D311" s="142"/>
      <c r="E311" s="142"/>
      <c r="F311" s="120"/>
      <c r="G311" s="120"/>
      <c r="H311" s="120"/>
      <c r="I311" s="120"/>
      <c r="J311" s="120"/>
      <c r="K311" s="120"/>
      <c r="L311" s="120"/>
      <c r="M311" s="120"/>
      <c r="N311" s="120"/>
      <c r="O311" s="120"/>
      <c r="P311" s="120"/>
      <c r="Q311" s="120"/>
      <c r="R311" s="120"/>
      <c r="S311" s="120"/>
      <c r="T311" s="120"/>
      <c r="U311" s="120"/>
      <c r="V311" s="120"/>
      <c r="W311" s="120"/>
      <c r="X311" s="120"/>
      <c r="Y311" s="146"/>
      <c r="AF311" s="180"/>
      <c r="AG311" s="180"/>
      <c r="AH311" s="155"/>
      <c r="AI311" s="204"/>
      <c r="AJ311" s="204"/>
      <c r="AK311" s="204"/>
      <c r="AL311" s="204"/>
      <c r="AM311" s="155"/>
      <c r="AN311" s="204"/>
      <c r="AO311" s="204"/>
      <c r="AP311" s="204"/>
      <c r="AQ311" s="204"/>
      <c r="AR311" s="204"/>
      <c r="AS311" s="204"/>
      <c r="AT311" s="204"/>
      <c r="AU311" s="204"/>
      <c r="AV311" s="155"/>
      <c r="AW311" s="155"/>
      <c r="AX311" s="155"/>
      <c r="AY311" s="155"/>
      <c r="AZ311" s="151"/>
      <c r="BA311" s="151"/>
      <c r="BB311" s="151"/>
      <c r="BC311" s="151"/>
      <c r="BD311" s="151"/>
    </row>
    <row r="312" s="258" customFormat="true" ht="12.75" hidden="false" customHeight="false" outlineLevel="0" collapsed="false">
      <c r="A312" s="120"/>
      <c r="B312" s="120"/>
      <c r="C312" s="120"/>
      <c r="D312" s="142"/>
      <c r="E312" s="142"/>
      <c r="F312" s="120"/>
      <c r="G312" s="120"/>
      <c r="H312" s="120"/>
      <c r="I312" s="120"/>
      <c r="J312" s="120"/>
      <c r="K312" s="120"/>
      <c r="L312" s="120"/>
      <c r="M312" s="120"/>
      <c r="N312" s="120"/>
      <c r="O312" s="120"/>
      <c r="P312" s="120"/>
      <c r="Q312" s="120"/>
      <c r="R312" s="120"/>
      <c r="S312" s="120"/>
      <c r="T312" s="120"/>
      <c r="U312" s="120"/>
      <c r="V312" s="120"/>
      <c r="W312" s="120"/>
      <c r="X312" s="120"/>
      <c r="Y312" s="146"/>
      <c r="AF312" s="180"/>
      <c r="AG312" s="180"/>
      <c r="AH312" s="155"/>
      <c r="AI312" s="204"/>
      <c r="AJ312" s="204"/>
      <c r="AK312" s="204"/>
      <c r="AL312" s="204"/>
      <c r="AM312" s="155"/>
      <c r="AN312" s="204"/>
      <c r="AO312" s="204"/>
      <c r="AP312" s="204"/>
      <c r="AQ312" s="204"/>
      <c r="AR312" s="204"/>
      <c r="AS312" s="204"/>
      <c r="AT312" s="204"/>
      <c r="AU312" s="204"/>
      <c r="AV312" s="155"/>
      <c r="AW312" s="155"/>
      <c r="AX312" s="155"/>
      <c r="AY312" s="155"/>
      <c r="AZ312" s="151"/>
      <c r="BA312" s="151"/>
      <c r="BB312" s="151"/>
      <c r="BC312" s="151"/>
      <c r="BD312" s="151"/>
    </row>
    <row r="313" s="258" customFormat="true" ht="12.75" hidden="false" customHeight="false" outlineLevel="0" collapsed="false">
      <c r="A313" s="120"/>
      <c r="B313" s="120"/>
      <c r="C313" s="120"/>
      <c r="D313" s="142"/>
      <c r="E313" s="142"/>
      <c r="F313" s="120"/>
      <c r="G313" s="120"/>
      <c r="H313" s="120"/>
      <c r="I313" s="120"/>
      <c r="J313" s="120"/>
      <c r="K313" s="120"/>
      <c r="L313" s="120"/>
      <c r="M313" s="120"/>
      <c r="N313" s="120"/>
      <c r="O313" s="120"/>
      <c r="P313" s="120"/>
      <c r="Q313" s="120"/>
      <c r="R313" s="120"/>
      <c r="S313" s="120"/>
      <c r="T313" s="120"/>
      <c r="U313" s="120"/>
      <c r="V313" s="120"/>
      <c r="W313" s="120"/>
      <c r="X313" s="120"/>
      <c r="Y313" s="146"/>
      <c r="AF313" s="180"/>
      <c r="AG313" s="180"/>
      <c r="AH313" s="155"/>
      <c r="AI313" s="204"/>
      <c r="AJ313" s="204"/>
      <c r="AK313" s="204"/>
      <c r="AL313" s="204"/>
      <c r="AM313" s="155"/>
      <c r="AN313" s="204"/>
      <c r="AO313" s="204"/>
      <c r="AP313" s="204"/>
      <c r="AQ313" s="204"/>
      <c r="AR313" s="204"/>
      <c r="AS313" s="204"/>
      <c r="AT313" s="204"/>
      <c r="AU313" s="204"/>
      <c r="AV313" s="155"/>
      <c r="AW313" s="155"/>
      <c r="AX313" s="155"/>
      <c r="AY313" s="155"/>
      <c r="AZ313" s="151"/>
      <c r="BA313" s="151"/>
      <c r="BB313" s="151"/>
      <c r="BC313" s="151"/>
      <c r="BD313" s="151"/>
    </row>
    <row r="314" s="258" customFormat="true" ht="12.75" hidden="false" customHeight="false" outlineLevel="0" collapsed="false">
      <c r="A314" s="120"/>
      <c r="B314" s="120"/>
      <c r="C314" s="120"/>
      <c r="D314" s="142"/>
      <c r="E314" s="142"/>
      <c r="F314" s="120"/>
      <c r="G314" s="120"/>
      <c r="H314" s="120"/>
      <c r="I314" s="120"/>
      <c r="J314" s="120"/>
      <c r="K314" s="120"/>
      <c r="L314" s="120"/>
      <c r="M314" s="120"/>
      <c r="N314" s="120"/>
      <c r="O314" s="120"/>
      <c r="P314" s="120"/>
      <c r="Q314" s="120"/>
      <c r="R314" s="120"/>
      <c r="S314" s="120"/>
      <c r="T314" s="120"/>
      <c r="U314" s="120"/>
      <c r="V314" s="120"/>
      <c r="W314" s="120"/>
      <c r="X314" s="120"/>
      <c r="Y314" s="146"/>
      <c r="AF314" s="180"/>
      <c r="AG314" s="180"/>
      <c r="AH314" s="155"/>
      <c r="AI314" s="204"/>
      <c r="AJ314" s="204"/>
      <c r="AK314" s="204"/>
      <c r="AL314" s="204"/>
      <c r="AM314" s="155"/>
      <c r="AN314" s="204"/>
      <c r="AO314" s="204"/>
      <c r="AP314" s="204"/>
      <c r="AQ314" s="204"/>
      <c r="AR314" s="204"/>
      <c r="AS314" s="204"/>
      <c r="AT314" s="204"/>
      <c r="AU314" s="204"/>
      <c r="AV314" s="155"/>
      <c r="AW314" s="155"/>
      <c r="AX314" s="155"/>
      <c r="AY314" s="155"/>
      <c r="AZ314" s="151"/>
      <c r="BA314" s="151"/>
      <c r="BB314" s="151"/>
      <c r="BC314" s="151"/>
      <c r="BD314" s="151"/>
    </row>
    <row r="315" s="258" customFormat="true" ht="12.75" hidden="false" customHeight="false" outlineLevel="0" collapsed="false">
      <c r="A315" s="120"/>
      <c r="B315" s="120"/>
      <c r="C315" s="120"/>
      <c r="D315" s="142"/>
      <c r="E315" s="142"/>
      <c r="F315" s="120"/>
      <c r="G315" s="120"/>
      <c r="H315" s="120"/>
      <c r="I315" s="120"/>
      <c r="J315" s="120"/>
      <c r="K315" s="120"/>
      <c r="L315" s="120"/>
      <c r="M315" s="120"/>
      <c r="N315" s="120"/>
      <c r="O315" s="120"/>
      <c r="P315" s="120"/>
      <c r="Q315" s="120"/>
      <c r="R315" s="120"/>
      <c r="S315" s="120"/>
      <c r="T315" s="120"/>
      <c r="U315" s="120"/>
      <c r="V315" s="120"/>
      <c r="W315" s="120"/>
      <c r="X315" s="120"/>
      <c r="Y315" s="146"/>
      <c r="AF315" s="180"/>
      <c r="AG315" s="180"/>
      <c r="AH315" s="155"/>
      <c r="AI315" s="204"/>
      <c r="AJ315" s="204"/>
      <c r="AK315" s="204"/>
      <c r="AL315" s="204"/>
      <c r="AM315" s="155"/>
      <c r="AN315" s="204"/>
      <c r="AO315" s="204"/>
      <c r="AP315" s="204"/>
      <c r="AQ315" s="204"/>
      <c r="AR315" s="204"/>
      <c r="AS315" s="204"/>
      <c r="AT315" s="204"/>
      <c r="AU315" s="204"/>
      <c r="AV315" s="155"/>
      <c r="AW315" s="155"/>
      <c r="AX315" s="155"/>
      <c r="AY315" s="155"/>
      <c r="AZ315" s="151"/>
      <c r="BA315" s="151"/>
      <c r="BB315" s="151"/>
      <c r="BC315" s="151"/>
      <c r="BD315" s="151"/>
    </row>
    <row r="316" s="258" customFormat="true" ht="12.75" hidden="false" customHeight="false" outlineLevel="0" collapsed="false">
      <c r="A316" s="120"/>
      <c r="B316" s="120"/>
      <c r="C316" s="120"/>
      <c r="D316" s="142"/>
      <c r="E316" s="142"/>
      <c r="F316" s="120"/>
      <c r="G316" s="120"/>
      <c r="H316" s="120"/>
      <c r="I316" s="120"/>
      <c r="J316" s="120"/>
      <c r="K316" s="120"/>
      <c r="L316" s="120"/>
      <c r="M316" s="120"/>
      <c r="N316" s="120"/>
      <c r="O316" s="120"/>
      <c r="P316" s="120"/>
      <c r="Q316" s="120"/>
      <c r="R316" s="120"/>
      <c r="S316" s="120"/>
      <c r="T316" s="120"/>
      <c r="U316" s="120"/>
      <c r="V316" s="120"/>
      <c r="W316" s="120"/>
      <c r="X316" s="120"/>
      <c r="Y316" s="146"/>
      <c r="AF316" s="180"/>
      <c r="AG316" s="180"/>
      <c r="AH316" s="155"/>
      <c r="AI316" s="204"/>
      <c r="AJ316" s="204"/>
      <c r="AK316" s="204"/>
      <c r="AL316" s="204"/>
      <c r="AM316" s="155"/>
      <c r="AN316" s="204"/>
      <c r="AO316" s="204"/>
      <c r="AP316" s="204"/>
      <c r="AQ316" s="204"/>
      <c r="AR316" s="204"/>
      <c r="AS316" s="204"/>
      <c r="AT316" s="204"/>
      <c r="AU316" s="204"/>
      <c r="AV316" s="155"/>
      <c r="AW316" s="155"/>
      <c r="AX316" s="155"/>
      <c r="AY316" s="155"/>
      <c r="AZ316" s="151"/>
      <c r="BA316" s="151"/>
      <c r="BB316" s="151"/>
      <c r="BC316" s="151"/>
      <c r="BD316" s="151"/>
    </row>
    <row r="317" s="258" customFormat="true" ht="12.75" hidden="false" customHeight="false" outlineLevel="0" collapsed="false">
      <c r="A317" s="120"/>
      <c r="B317" s="120"/>
      <c r="C317" s="120"/>
      <c r="D317" s="142"/>
      <c r="E317" s="142"/>
      <c r="F317" s="120"/>
      <c r="G317" s="120"/>
      <c r="H317" s="120"/>
      <c r="I317" s="120"/>
      <c r="J317" s="120"/>
      <c r="K317" s="120"/>
      <c r="L317" s="120"/>
      <c r="M317" s="120"/>
      <c r="N317" s="120"/>
      <c r="O317" s="120"/>
      <c r="P317" s="120"/>
      <c r="Q317" s="120"/>
      <c r="R317" s="120"/>
      <c r="S317" s="120"/>
      <c r="T317" s="120"/>
      <c r="U317" s="120"/>
      <c r="V317" s="120"/>
      <c r="W317" s="120"/>
      <c r="X317" s="120"/>
      <c r="Y317" s="146"/>
      <c r="AF317" s="180"/>
      <c r="AG317" s="180"/>
      <c r="AH317" s="155"/>
      <c r="AI317" s="204"/>
      <c r="AJ317" s="204"/>
      <c r="AK317" s="204"/>
      <c r="AL317" s="204"/>
      <c r="AM317" s="155"/>
      <c r="AN317" s="204"/>
      <c r="AO317" s="204"/>
      <c r="AP317" s="204"/>
      <c r="AQ317" s="204"/>
      <c r="AR317" s="204"/>
      <c r="AS317" s="204"/>
      <c r="AT317" s="204"/>
      <c r="AU317" s="204"/>
      <c r="AV317" s="155"/>
      <c r="AW317" s="155"/>
      <c r="AX317" s="155"/>
      <c r="AY317" s="155"/>
      <c r="AZ317" s="151"/>
      <c r="BA317" s="151"/>
      <c r="BB317" s="151"/>
      <c r="BC317" s="151"/>
      <c r="BD317" s="151"/>
    </row>
    <row r="318" s="258" customFormat="true" ht="12.75" hidden="false" customHeight="false" outlineLevel="0" collapsed="false">
      <c r="A318" s="120"/>
      <c r="B318" s="120"/>
      <c r="C318" s="120"/>
      <c r="D318" s="142"/>
      <c r="E318" s="142"/>
      <c r="F318" s="120"/>
      <c r="G318" s="120"/>
      <c r="H318" s="120"/>
      <c r="I318" s="120"/>
      <c r="J318" s="120"/>
      <c r="K318" s="120"/>
      <c r="L318" s="120"/>
      <c r="M318" s="120"/>
      <c r="N318" s="120"/>
      <c r="O318" s="120"/>
      <c r="P318" s="120"/>
      <c r="Q318" s="120"/>
      <c r="R318" s="120"/>
      <c r="S318" s="120"/>
      <c r="T318" s="120"/>
      <c r="U318" s="120"/>
      <c r="V318" s="120"/>
      <c r="W318" s="120"/>
      <c r="X318" s="120"/>
      <c r="Y318" s="146"/>
      <c r="AF318" s="180"/>
      <c r="AG318" s="180"/>
      <c r="AH318" s="155"/>
      <c r="AI318" s="204"/>
      <c r="AJ318" s="204"/>
      <c r="AK318" s="204"/>
      <c r="AL318" s="204"/>
      <c r="AM318" s="155"/>
      <c r="AN318" s="204"/>
      <c r="AO318" s="204"/>
      <c r="AP318" s="204"/>
      <c r="AQ318" s="204"/>
      <c r="AR318" s="204"/>
      <c r="AS318" s="204"/>
      <c r="AT318" s="204"/>
      <c r="AU318" s="204"/>
      <c r="AV318" s="155"/>
      <c r="AW318" s="155"/>
      <c r="AX318" s="155"/>
      <c r="AY318" s="155"/>
      <c r="AZ318" s="151"/>
      <c r="BA318" s="151"/>
      <c r="BB318" s="151"/>
      <c r="BC318" s="151"/>
      <c r="BD318" s="151"/>
    </row>
    <row r="319" s="258" customFormat="true" ht="12.75" hidden="false" customHeight="false" outlineLevel="0" collapsed="false">
      <c r="A319" s="120"/>
      <c r="B319" s="120"/>
      <c r="C319" s="120"/>
      <c r="D319" s="142"/>
      <c r="E319" s="142"/>
      <c r="F319" s="120"/>
      <c r="G319" s="120"/>
      <c r="H319" s="120"/>
      <c r="I319" s="120"/>
      <c r="J319" s="120"/>
      <c r="K319" s="120"/>
      <c r="L319" s="120"/>
      <c r="M319" s="120"/>
      <c r="N319" s="120"/>
      <c r="O319" s="120"/>
      <c r="P319" s="120"/>
      <c r="Q319" s="120"/>
      <c r="R319" s="120"/>
      <c r="S319" s="120"/>
      <c r="T319" s="120"/>
      <c r="U319" s="120"/>
      <c r="V319" s="120"/>
      <c r="W319" s="120"/>
      <c r="X319" s="120"/>
      <c r="Y319" s="146"/>
      <c r="AF319" s="180"/>
      <c r="AG319" s="180"/>
      <c r="AH319" s="155"/>
      <c r="AI319" s="204"/>
      <c r="AJ319" s="204"/>
      <c r="AK319" s="204"/>
      <c r="AL319" s="204"/>
      <c r="AM319" s="155"/>
      <c r="AN319" s="204"/>
      <c r="AO319" s="204"/>
      <c r="AP319" s="204"/>
      <c r="AQ319" s="204"/>
      <c r="AR319" s="204"/>
      <c r="AS319" s="204"/>
      <c r="AT319" s="204"/>
      <c r="AU319" s="204"/>
      <c r="AV319" s="155"/>
      <c r="AW319" s="155"/>
      <c r="AX319" s="155"/>
      <c r="AY319" s="155"/>
      <c r="AZ319" s="151"/>
      <c r="BA319" s="151"/>
      <c r="BB319" s="151"/>
      <c r="BC319" s="151"/>
      <c r="BD319" s="151"/>
    </row>
    <row r="320" s="258" customFormat="true" ht="12.75" hidden="false" customHeight="false" outlineLevel="0" collapsed="false">
      <c r="A320" s="120"/>
      <c r="B320" s="120"/>
      <c r="C320" s="120"/>
      <c r="D320" s="142"/>
      <c r="E320" s="142"/>
      <c r="F320" s="120"/>
      <c r="G320" s="120"/>
      <c r="H320" s="120"/>
      <c r="I320" s="120"/>
      <c r="J320" s="120"/>
      <c r="K320" s="120"/>
      <c r="L320" s="120"/>
      <c r="M320" s="120"/>
      <c r="N320" s="120"/>
      <c r="O320" s="120"/>
      <c r="P320" s="120"/>
      <c r="Q320" s="120"/>
      <c r="R320" s="120"/>
      <c r="S320" s="120"/>
      <c r="T320" s="120"/>
      <c r="U320" s="120"/>
      <c r="V320" s="120"/>
      <c r="W320" s="120"/>
      <c r="X320" s="120"/>
      <c r="Y320" s="146"/>
      <c r="AF320" s="180"/>
      <c r="AG320" s="180"/>
      <c r="AH320" s="155"/>
      <c r="AI320" s="204"/>
      <c r="AJ320" s="204"/>
      <c r="AK320" s="204"/>
      <c r="AL320" s="204"/>
      <c r="AM320" s="155"/>
      <c r="AN320" s="204"/>
      <c r="AO320" s="204"/>
      <c r="AP320" s="204"/>
      <c r="AQ320" s="204"/>
      <c r="AR320" s="204"/>
      <c r="AS320" s="204"/>
      <c r="AT320" s="204"/>
      <c r="AU320" s="204"/>
      <c r="AV320" s="155"/>
      <c r="AW320" s="155"/>
      <c r="AX320" s="155"/>
      <c r="AY320" s="155"/>
      <c r="AZ320" s="151"/>
      <c r="BA320" s="151"/>
      <c r="BB320" s="151"/>
      <c r="BC320" s="151"/>
      <c r="BD320" s="151"/>
    </row>
    <row r="321" s="258" customFormat="true" ht="12.75" hidden="false" customHeight="false" outlineLevel="0" collapsed="false">
      <c r="A321" s="120"/>
      <c r="B321" s="120"/>
      <c r="C321" s="120"/>
      <c r="D321" s="142"/>
      <c r="E321" s="142"/>
      <c r="F321" s="120"/>
      <c r="G321" s="120"/>
      <c r="H321" s="120"/>
      <c r="I321" s="120"/>
      <c r="J321" s="120"/>
      <c r="K321" s="120"/>
      <c r="L321" s="120"/>
      <c r="M321" s="120"/>
      <c r="N321" s="120"/>
      <c r="O321" s="120"/>
      <c r="P321" s="120"/>
      <c r="Q321" s="120"/>
      <c r="R321" s="120"/>
      <c r="S321" s="120"/>
      <c r="T321" s="120"/>
      <c r="U321" s="120"/>
      <c r="V321" s="120"/>
      <c r="W321" s="120"/>
      <c r="X321" s="120"/>
      <c r="Y321" s="146"/>
      <c r="AF321" s="180"/>
      <c r="AG321" s="180"/>
      <c r="AH321" s="155"/>
      <c r="AI321" s="204"/>
      <c r="AJ321" s="204"/>
      <c r="AK321" s="204"/>
      <c r="AL321" s="204"/>
      <c r="AM321" s="155"/>
      <c r="AN321" s="204"/>
      <c r="AO321" s="204"/>
      <c r="AP321" s="204"/>
      <c r="AQ321" s="204"/>
      <c r="AR321" s="204"/>
      <c r="AS321" s="204"/>
      <c r="AT321" s="204"/>
      <c r="AU321" s="204"/>
      <c r="AV321" s="155"/>
      <c r="AW321" s="155"/>
      <c r="AX321" s="155"/>
      <c r="AY321" s="155"/>
      <c r="AZ321" s="151"/>
      <c r="BA321" s="151"/>
      <c r="BB321" s="151"/>
      <c r="BC321" s="151"/>
      <c r="BD321" s="151"/>
    </row>
    <row r="322" s="258" customFormat="true" ht="12.75" hidden="false" customHeight="false" outlineLevel="0" collapsed="false">
      <c r="A322" s="120"/>
      <c r="B322" s="120"/>
      <c r="C322" s="120"/>
      <c r="D322" s="142"/>
      <c r="E322" s="142"/>
      <c r="F322" s="120"/>
      <c r="G322" s="120"/>
      <c r="H322" s="120"/>
      <c r="I322" s="120"/>
      <c r="J322" s="120"/>
      <c r="K322" s="120"/>
      <c r="L322" s="120"/>
      <c r="M322" s="120"/>
      <c r="N322" s="120"/>
      <c r="O322" s="120"/>
      <c r="P322" s="120"/>
      <c r="Q322" s="120"/>
      <c r="R322" s="120"/>
      <c r="S322" s="120"/>
      <c r="T322" s="120"/>
      <c r="U322" s="120"/>
      <c r="V322" s="120"/>
      <c r="W322" s="120"/>
      <c r="X322" s="120"/>
      <c r="Y322" s="146"/>
      <c r="AF322" s="180"/>
      <c r="AG322" s="180"/>
      <c r="AH322" s="155"/>
      <c r="AI322" s="204"/>
      <c r="AJ322" s="204"/>
      <c r="AK322" s="204"/>
      <c r="AL322" s="204"/>
      <c r="AM322" s="155"/>
      <c r="AN322" s="204"/>
      <c r="AO322" s="204"/>
      <c r="AP322" s="204"/>
      <c r="AQ322" s="204"/>
      <c r="AR322" s="204"/>
      <c r="AS322" s="204"/>
      <c r="AT322" s="204"/>
      <c r="AU322" s="204"/>
      <c r="AV322" s="155"/>
      <c r="AW322" s="155"/>
      <c r="AX322" s="155"/>
      <c r="AY322" s="155"/>
      <c r="AZ322" s="151"/>
      <c r="BA322" s="151"/>
      <c r="BB322" s="151"/>
      <c r="BC322" s="151"/>
      <c r="BD322" s="151"/>
    </row>
    <row r="323" s="258" customFormat="true" ht="12.75" hidden="false" customHeight="false" outlineLevel="0" collapsed="false">
      <c r="A323" s="120"/>
      <c r="B323" s="120"/>
      <c r="C323" s="120"/>
      <c r="D323" s="142"/>
      <c r="E323" s="142"/>
      <c r="F323" s="120"/>
      <c r="G323" s="120"/>
      <c r="H323" s="120"/>
      <c r="I323" s="120"/>
      <c r="J323" s="120"/>
      <c r="K323" s="120"/>
      <c r="L323" s="120"/>
      <c r="M323" s="120"/>
      <c r="N323" s="120"/>
      <c r="O323" s="120"/>
      <c r="P323" s="120"/>
      <c r="Q323" s="120"/>
      <c r="R323" s="120"/>
      <c r="S323" s="120"/>
      <c r="T323" s="120"/>
      <c r="U323" s="120"/>
      <c r="V323" s="120"/>
      <c r="W323" s="120"/>
      <c r="X323" s="120"/>
      <c r="Y323" s="146"/>
      <c r="AF323" s="180"/>
      <c r="AG323" s="180"/>
      <c r="AH323" s="155"/>
      <c r="AI323" s="204"/>
      <c r="AJ323" s="204"/>
      <c r="AK323" s="204"/>
      <c r="AL323" s="204"/>
      <c r="AM323" s="155"/>
      <c r="AN323" s="204"/>
      <c r="AO323" s="204"/>
      <c r="AP323" s="204"/>
      <c r="AQ323" s="204"/>
      <c r="AR323" s="204"/>
      <c r="AS323" s="204"/>
      <c r="AT323" s="204"/>
      <c r="AU323" s="204"/>
      <c r="AV323" s="155"/>
      <c r="AW323" s="155"/>
      <c r="AX323" s="155"/>
      <c r="AY323" s="155"/>
      <c r="AZ323" s="151"/>
      <c r="BA323" s="151"/>
      <c r="BB323" s="151"/>
      <c r="BC323" s="151"/>
      <c r="BD323" s="151"/>
    </row>
    <row r="324" s="258" customFormat="true" ht="12.75" hidden="false" customHeight="false" outlineLevel="0" collapsed="false">
      <c r="A324" s="120"/>
      <c r="B324" s="120"/>
      <c r="C324" s="120"/>
      <c r="D324" s="142"/>
      <c r="E324" s="142"/>
      <c r="F324" s="120"/>
      <c r="G324" s="120"/>
      <c r="H324" s="120"/>
      <c r="I324" s="120"/>
      <c r="J324" s="120"/>
      <c r="K324" s="120"/>
      <c r="L324" s="120"/>
      <c r="M324" s="120"/>
      <c r="N324" s="120"/>
      <c r="O324" s="120"/>
      <c r="P324" s="120"/>
      <c r="Q324" s="120"/>
      <c r="R324" s="120"/>
      <c r="S324" s="120"/>
      <c r="T324" s="120"/>
      <c r="U324" s="120"/>
      <c r="V324" s="120"/>
      <c r="W324" s="120"/>
      <c r="X324" s="120"/>
      <c r="Y324" s="146"/>
      <c r="AF324" s="180"/>
      <c r="AG324" s="180"/>
      <c r="AH324" s="155"/>
      <c r="AI324" s="204"/>
      <c r="AJ324" s="204"/>
      <c r="AK324" s="204"/>
      <c r="AL324" s="204"/>
      <c r="AM324" s="155"/>
      <c r="AN324" s="204"/>
      <c r="AO324" s="204"/>
      <c r="AP324" s="204"/>
      <c r="AQ324" s="204"/>
      <c r="AR324" s="204"/>
      <c r="AS324" s="204"/>
      <c r="AT324" s="204"/>
      <c r="AU324" s="204"/>
      <c r="AV324" s="155"/>
      <c r="AW324" s="155"/>
      <c r="AX324" s="155"/>
      <c r="AY324" s="155"/>
      <c r="AZ324" s="151"/>
      <c r="BA324" s="151"/>
      <c r="BB324" s="151"/>
      <c r="BC324" s="151"/>
      <c r="BD324" s="151"/>
    </row>
    <row r="325" s="258" customFormat="true" ht="12.75" hidden="false" customHeight="false" outlineLevel="0" collapsed="false">
      <c r="A325" s="120"/>
      <c r="B325" s="120"/>
      <c r="C325" s="120"/>
      <c r="D325" s="142"/>
      <c r="E325" s="142"/>
      <c r="F325" s="120"/>
      <c r="G325" s="120"/>
      <c r="H325" s="120"/>
      <c r="I325" s="120"/>
      <c r="J325" s="120"/>
      <c r="K325" s="120"/>
      <c r="L325" s="120"/>
      <c r="M325" s="120"/>
      <c r="N325" s="120"/>
      <c r="O325" s="120"/>
      <c r="P325" s="120"/>
      <c r="Q325" s="120"/>
      <c r="R325" s="120"/>
      <c r="S325" s="120"/>
      <c r="T325" s="120"/>
      <c r="U325" s="120"/>
      <c r="V325" s="120"/>
      <c r="W325" s="120"/>
      <c r="X325" s="120"/>
      <c r="Y325" s="146"/>
      <c r="AF325" s="180"/>
      <c r="AG325" s="180"/>
      <c r="AH325" s="155"/>
      <c r="AI325" s="204"/>
      <c r="AJ325" s="204"/>
      <c r="AK325" s="204"/>
      <c r="AL325" s="204"/>
      <c r="AM325" s="155"/>
      <c r="AN325" s="204"/>
      <c r="AO325" s="204"/>
      <c r="AP325" s="204"/>
      <c r="AQ325" s="204"/>
      <c r="AR325" s="204"/>
      <c r="AS325" s="204"/>
      <c r="AT325" s="204"/>
      <c r="AU325" s="204"/>
      <c r="AV325" s="155"/>
      <c r="AW325" s="155"/>
      <c r="AX325" s="155"/>
      <c r="AY325" s="155"/>
      <c r="AZ325" s="151"/>
      <c r="BA325" s="151"/>
      <c r="BB325" s="151"/>
      <c r="BC325" s="151"/>
      <c r="BD325" s="151"/>
    </row>
    <row r="326" s="258" customFormat="true" ht="12.75" hidden="false" customHeight="false" outlineLevel="0" collapsed="false">
      <c r="A326" s="120"/>
      <c r="B326" s="120"/>
      <c r="C326" s="120"/>
      <c r="D326" s="142"/>
      <c r="E326" s="142"/>
      <c r="F326" s="120"/>
      <c r="G326" s="120"/>
      <c r="H326" s="120"/>
      <c r="I326" s="120"/>
      <c r="J326" s="120"/>
      <c r="K326" s="120"/>
      <c r="L326" s="120"/>
      <c r="M326" s="120"/>
      <c r="N326" s="120"/>
      <c r="O326" s="120"/>
      <c r="P326" s="120"/>
      <c r="Q326" s="120"/>
      <c r="R326" s="120"/>
      <c r="S326" s="120"/>
      <c r="T326" s="120"/>
      <c r="U326" s="120"/>
      <c r="V326" s="120"/>
      <c r="W326" s="120"/>
      <c r="X326" s="120"/>
      <c r="Y326" s="146"/>
      <c r="AF326" s="180"/>
      <c r="AG326" s="180"/>
      <c r="AH326" s="155"/>
      <c r="AI326" s="204"/>
      <c r="AJ326" s="204"/>
      <c r="AK326" s="204"/>
      <c r="AL326" s="204"/>
      <c r="AM326" s="155"/>
      <c r="AN326" s="204"/>
      <c r="AO326" s="204"/>
      <c r="AP326" s="204"/>
      <c r="AQ326" s="204"/>
      <c r="AR326" s="204"/>
      <c r="AS326" s="204"/>
      <c r="AT326" s="204"/>
      <c r="AU326" s="204"/>
      <c r="AV326" s="155"/>
      <c r="AW326" s="155"/>
      <c r="AX326" s="155"/>
      <c r="AY326" s="155"/>
      <c r="AZ326" s="151"/>
      <c r="BA326" s="151"/>
      <c r="BB326" s="151"/>
      <c r="BC326" s="151"/>
      <c r="BD326" s="151"/>
    </row>
    <row r="327" s="258" customFormat="true" ht="12.75" hidden="false" customHeight="false" outlineLevel="0" collapsed="false">
      <c r="A327" s="120"/>
      <c r="B327" s="120"/>
      <c r="C327" s="120"/>
      <c r="D327" s="142"/>
      <c r="E327" s="142"/>
      <c r="F327" s="120"/>
      <c r="G327" s="120"/>
      <c r="H327" s="120"/>
      <c r="I327" s="120"/>
      <c r="J327" s="120"/>
      <c r="K327" s="120"/>
      <c r="L327" s="120"/>
      <c r="M327" s="120"/>
      <c r="N327" s="120"/>
      <c r="O327" s="120"/>
      <c r="P327" s="120"/>
      <c r="Q327" s="120"/>
      <c r="R327" s="120"/>
      <c r="S327" s="120"/>
      <c r="T327" s="120"/>
      <c r="U327" s="120"/>
      <c r="V327" s="120"/>
      <c r="W327" s="120"/>
      <c r="X327" s="120"/>
      <c r="Y327" s="146"/>
      <c r="AF327" s="180"/>
      <c r="AG327" s="180"/>
      <c r="AH327" s="155"/>
      <c r="AI327" s="204"/>
      <c r="AJ327" s="204"/>
      <c r="AK327" s="204"/>
      <c r="AL327" s="204"/>
      <c r="AM327" s="155"/>
      <c r="AN327" s="204"/>
      <c r="AO327" s="204"/>
      <c r="AP327" s="204"/>
      <c r="AQ327" s="204"/>
      <c r="AR327" s="204"/>
      <c r="AS327" s="204"/>
      <c r="AT327" s="204"/>
      <c r="AU327" s="204"/>
      <c r="AV327" s="155"/>
      <c r="AW327" s="155"/>
      <c r="AX327" s="155"/>
      <c r="AY327" s="155"/>
      <c r="AZ327" s="151"/>
      <c r="BA327" s="151"/>
      <c r="BB327" s="151"/>
      <c r="BC327" s="151"/>
      <c r="BD327" s="151"/>
    </row>
    <row r="328" s="258" customFormat="true" ht="12.75" hidden="false" customHeight="false" outlineLevel="0" collapsed="false">
      <c r="A328" s="120"/>
      <c r="B328" s="120"/>
      <c r="C328" s="120"/>
      <c r="D328" s="142"/>
      <c r="E328" s="142"/>
      <c r="F328" s="120"/>
      <c r="G328" s="120"/>
      <c r="H328" s="120"/>
      <c r="I328" s="120"/>
      <c r="J328" s="120"/>
      <c r="K328" s="120"/>
      <c r="L328" s="120"/>
      <c r="M328" s="120"/>
      <c r="N328" s="120"/>
      <c r="O328" s="120"/>
      <c r="P328" s="120"/>
      <c r="Q328" s="120"/>
      <c r="R328" s="120"/>
      <c r="S328" s="120"/>
      <c r="T328" s="120"/>
      <c r="U328" s="120"/>
      <c r="V328" s="120"/>
      <c r="W328" s="120"/>
      <c r="X328" s="120"/>
      <c r="Y328" s="146"/>
      <c r="AF328" s="180"/>
      <c r="AG328" s="180"/>
      <c r="AH328" s="155"/>
      <c r="AI328" s="204"/>
      <c r="AJ328" s="204"/>
      <c r="AK328" s="204"/>
      <c r="AL328" s="204"/>
      <c r="AM328" s="155"/>
      <c r="AN328" s="204"/>
      <c r="AO328" s="204"/>
      <c r="AP328" s="204"/>
      <c r="AQ328" s="204"/>
      <c r="AR328" s="204"/>
      <c r="AS328" s="204"/>
      <c r="AT328" s="204"/>
      <c r="AU328" s="204"/>
      <c r="AV328" s="155"/>
      <c r="AW328" s="155"/>
      <c r="AX328" s="155"/>
      <c r="AY328" s="155"/>
      <c r="AZ328" s="151"/>
      <c r="BA328" s="151"/>
      <c r="BB328" s="151"/>
      <c r="BC328" s="151"/>
      <c r="BD328" s="151"/>
    </row>
    <row r="329" s="258" customFormat="true" ht="12.75" hidden="false" customHeight="false" outlineLevel="0" collapsed="false">
      <c r="A329" s="120"/>
      <c r="B329" s="120"/>
      <c r="C329" s="120"/>
      <c r="D329" s="142"/>
      <c r="E329" s="142"/>
      <c r="F329" s="120"/>
      <c r="G329" s="120"/>
      <c r="H329" s="120"/>
      <c r="I329" s="120"/>
      <c r="J329" s="120"/>
      <c r="K329" s="120"/>
      <c r="L329" s="120"/>
      <c r="M329" s="120"/>
      <c r="N329" s="120"/>
      <c r="O329" s="120"/>
      <c r="P329" s="120"/>
      <c r="Q329" s="120"/>
      <c r="R329" s="120"/>
      <c r="S329" s="120"/>
      <c r="T329" s="120"/>
      <c r="U329" s="120"/>
      <c r="V329" s="120"/>
      <c r="W329" s="120"/>
      <c r="X329" s="120"/>
      <c r="Y329" s="146"/>
      <c r="AF329" s="180"/>
      <c r="AG329" s="180"/>
      <c r="AH329" s="155"/>
      <c r="AI329" s="204"/>
      <c r="AJ329" s="204"/>
      <c r="AK329" s="204"/>
      <c r="AL329" s="204"/>
      <c r="AM329" s="155"/>
      <c r="AN329" s="204"/>
      <c r="AO329" s="204"/>
      <c r="AP329" s="204"/>
      <c r="AQ329" s="204"/>
      <c r="AR329" s="204"/>
      <c r="AS329" s="204"/>
      <c r="AT329" s="204"/>
      <c r="AU329" s="204"/>
      <c r="AV329" s="155"/>
      <c r="AW329" s="155"/>
      <c r="AX329" s="155"/>
      <c r="AY329" s="155"/>
      <c r="AZ329" s="151"/>
      <c r="BA329" s="151"/>
      <c r="BB329" s="151"/>
      <c r="BC329" s="151"/>
      <c r="BD329" s="151"/>
    </row>
    <row r="330" s="258" customFormat="true" ht="12.75" hidden="false" customHeight="false" outlineLevel="0" collapsed="false">
      <c r="A330" s="120"/>
      <c r="B330" s="120"/>
      <c r="C330" s="120"/>
      <c r="D330" s="142"/>
      <c r="E330" s="142"/>
      <c r="F330" s="120"/>
      <c r="G330" s="120"/>
      <c r="H330" s="120"/>
      <c r="I330" s="120"/>
      <c r="J330" s="120"/>
      <c r="K330" s="120"/>
      <c r="L330" s="120"/>
      <c r="M330" s="120"/>
      <c r="N330" s="120"/>
      <c r="O330" s="120"/>
      <c r="P330" s="120"/>
      <c r="Q330" s="120"/>
      <c r="R330" s="120"/>
      <c r="S330" s="120"/>
      <c r="T330" s="120"/>
      <c r="U330" s="120"/>
      <c r="V330" s="120"/>
      <c r="W330" s="120"/>
      <c r="X330" s="120"/>
      <c r="Y330" s="146"/>
      <c r="AF330" s="180"/>
      <c r="AG330" s="180"/>
      <c r="AH330" s="155"/>
      <c r="AI330" s="204"/>
      <c r="AJ330" s="204"/>
      <c r="AK330" s="204"/>
      <c r="AL330" s="204"/>
      <c r="AM330" s="155"/>
      <c r="AN330" s="204"/>
      <c r="AO330" s="204"/>
      <c r="AP330" s="204"/>
      <c r="AQ330" s="204"/>
      <c r="AR330" s="204"/>
      <c r="AS330" s="204"/>
      <c r="AT330" s="204"/>
      <c r="AU330" s="204"/>
      <c r="AV330" s="155"/>
      <c r="AW330" s="155"/>
      <c r="AX330" s="155"/>
      <c r="AY330" s="155"/>
      <c r="AZ330" s="151"/>
      <c r="BA330" s="151"/>
      <c r="BB330" s="151"/>
      <c r="BC330" s="151"/>
      <c r="BD330" s="151"/>
    </row>
    <row r="331" s="258" customFormat="true" ht="12.75" hidden="false" customHeight="false" outlineLevel="0" collapsed="false">
      <c r="A331" s="120"/>
      <c r="B331" s="120"/>
      <c r="C331" s="120"/>
      <c r="D331" s="142"/>
      <c r="E331" s="142"/>
      <c r="F331" s="120"/>
      <c r="G331" s="120"/>
      <c r="H331" s="120"/>
      <c r="I331" s="120"/>
      <c r="J331" s="120"/>
      <c r="K331" s="120"/>
      <c r="L331" s="120"/>
      <c r="M331" s="120"/>
      <c r="N331" s="120"/>
      <c r="O331" s="120"/>
      <c r="P331" s="120"/>
      <c r="Q331" s="120"/>
      <c r="R331" s="120"/>
      <c r="S331" s="120"/>
      <c r="T331" s="120"/>
      <c r="U331" s="120"/>
      <c r="V331" s="120"/>
      <c r="W331" s="120"/>
      <c r="X331" s="120"/>
      <c r="Y331" s="146"/>
      <c r="AF331" s="180"/>
      <c r="AG331" s="180"/>
      <c r="AH331" s="155"/>
      <c r="AI331" s="204"/>
      <c r="AJ331" s="204"/>
      <c r="AK331" s="204"/>
      <c r="AL331" s="204"/>
      <c r="AM331" s="155"/>
      <c r="AN331" s="204"/>
      <c r="AO331" s="204"/>
      <c r="AP331" s="204"/>
      <c r="AQ331" s="204"/>
      <c r="AR331" s="204"/>
      <c r="AS331" s="204"/>
      <c r="AT331" s="204"/>
      <c r="AU331" s="204"/>
      <c r="AV331" s="155"/>
      <c r="AW331" s="155"/>
      <c r="AX331" s="155"/>
      <c r="AY331" s="155"/>
      <c r="AZ331" s="151"/>
      <c r="BA331" s="151"/>
      <c r="BB331" s="151"/>
      <c r="BC331" s="151"/>
      <c r="BD331" s="151"/>
    </row>
    <row r="332" s="258" customFormat="true" ht="12.75" hidden="false" customHeight="false" outlineLevel="0" collapsed="false">
      <c r="A332" s="120"/>
      <c r="B332" s="120"/>
      <c r="C332" s="120"/>
      <c r="D332" s="142"/>
      <c r="E332" s="142"/>
      <c r="F332" s="120"/>
      <c r="G332" s="120"/>
      <c r="H332" s="120"/>
      <c r="I332" s="120"/>
      <c r="J332" s="120"/>
      <c r="K332" s="120"/>
      <c r="L332" s="120"/>
      <c r="M332" s="120"/>
      <c r="N332" s="120"/>
      <c r="O332" s="120"/>
      <c r="P332" s="120"/>
      <c r="Q332" s="120"/>
      <c r="R332" s="120"/>
      <c r="S332" s="120"/>
      <c r="T332" s="120"/>
      <c r="U332" s="120"/>
      <c r="V332" s="120"/>
      <c r="W332" s="120"/>
      <c r="X332" s="120"/>
      <c r="Y332" s="146"/>
      <c r="AF332" s="180"/>
      <c r="AG332" s="180"/>
      <c r="AH332" s="155"/>
      <c r="AI332" s="204"/>
      <c r="AJ332" s="204"/>
      <c r="AK332" s="204"/>
      <c r="AL332" s="204"/>
      <c r="AM332" s="155"/>
      <c r="AN332" s="204"/>
      <c r="AO332" s="204"/>
      <c r="AP332" s="204"/>
      <c r="AQ332" s="204"/>
      <c r="AR332" s="204"/>
      <c r="AS332" s="204"/>
      <c r="AT332" s="204"/>
      <c r="AU332" s="204"/>
      <c r="AV332" s="155"/>
      <c r="AW332" s="155"/>
      <c r="AX332" s="155"/>
      <c r="AY332" s="155"/>
      <c r="AZ332" s="151"/>
      <c r="BA332" s="151"/>
      <c r="BB332" s="151"/>
      <c r="BC332" s="151"/>
      <c r="BD332" s="151"/>
    </row>
    <row r="333" s="258" customFormat="true" ht="12.75" hidden="false" customHeight="false" outlineLevel="0" collapsed="false">
      <c r="A333" s="120"/>
      <c r="B333" s="120"/>
      <c r="C333" s="120"/>
      <c r="D333" s="142"/>
      <c r="E333" s="142"/>
      <c r="F333" s="120"/>
      <c r="G333" s="120"/>
      <c r="H333" s="120"/>
      <c r="I333" s="120"/>
      <c r="J333" s="120"/>
      <c r="K333" s="120"/>
      <c r="L333" s="120"/>
      <c r="M333" s="120"/>
      <c r="N333" s="120"/>
      <c r="O333" s="120"/>
      <c r="P333" s="120"/>
      <c r="Q333" s="120"/>
      <c r="R333" s="120"/>
      <c r="S333" s="120"/>
      <c r="T333" s="120"/>
      <c r="U333" s="120"/>
      <c r="V333" s="120"/>
      <c r="W333" s="120"/>
      <c r="X333" s="120"/>
      <c r="Y333" s="146"/>
      <c r="AF333" s="180"/>
      <c r="AG333" s="180"/>
      <c r="AH333" s="155"/>
      <c r="AI333" s="204"/>
      <c r="AJ333" s="204"/>
      <c r="AK333" s="204"/>
      <c r="AL333" s="204"/>
      <c r="AM333" s="155"/>
      <c r="AN333" s="204"/>
      <c r="AO333" s="204"/>
      <c r="AP333" s="204"/>
      <c r="AQ333" s="204"/>
      <c r="AR333" s="204"/>
      <c r="AS333" s="204"/>
      <c r="AT333" s="204"/>
      <c r="AU333" s="204"/>
      <c r="AV333" s="155"/>
      <c r="AW333" s="155"/>
      <c r="AX333" s="155"/>
      <c r="AY333" s="155"/>
      <c r="AZ333" s="151"/>
      <c r="BA333" s="151"/>
      <c r="BB333" s="151"/>
      <c r="BC333" s="151"/>
      <c r="BD333" s="151"/>
    </row>
    <row r="334" s="258" customFormat="true" ht="12.75" hidden="false" customHeight="false" outlineLevel="0" collapsed="false">
      <c r="A334" s="120"/>
      <c r="B334" s="120"/>
      <c r="C334" s="120"/>
      <c r="D334" s="142"/>
      <c r="E334" s="142"/>
      <c r="F334" s="120"/>
      <c r="G334" s="120"/>
      <c r="H334" s="120"/>
      <c r="I334" s="120"/>
      <c r="J334" s="120"/>
      <c r="K334" s="120"/>
      <c r="L334" s="120"/>
      <c r="M334" s="120"/>
      <c r="N334" s="120"/>
      <c r="O334" s="120"/>
      <c r="P334" s="120"/>
      <c r="Q334" s="120"/>
      <c r="R334" s="120"/>
      <c r="S334" s="120"/>
      <c r="T334" s="120"/>
      <c r="U334" s="120"/>
      <c r="V334" s="120"/>
      <c r="W334" s="120"/>
      <c r="X334" s="120"/>
      <c r="Y334" s="146"/>
      <c r="AF334" s="180"/>
      <c r="AG334" s="180"/>
      <c r="AH334" s="155"/>
      <c r="AI334" s="204"/>
      <c r="AJ334" s="204"/>
      <c r="AK334" s="204"/>
      <c r="AL334" s="204"/>
      <c r="AM334" s="155"/>
      <c r="AN334" s="204"/>
      <c r="AO334" s="204"/>
      <c r="AP334" s="204"/>
      <c r="AQ334" s="204"/>
      <c r="AR334" s="204"/>
      <c r="AS334" s="204"/>
      <c r="AT334" s="204"/>
      <c r="AU334" s="204"/>
      <c r="AV334" s="155"/>
      <c r="AW334" s="155"/>
      <c r="AX334" s="155"/>
      <c r="AY334" s="155"/>
      <c r="AZ334" s="151"/>
      <c r="BA334" s="151"/>
      <c r="BB334" s="151"/>
      <c r="BC334" s="151"/>
      <c r="BD334" s="151"/>
    </row>
    <row r="335" s="258" customFormat="true" ht="12.75" hidden="false" customHeight="false" outlineLevel="0" collapsed="false">
      <c r="A335" s="120"/>
      <c r="B335" s="120"/>
      <c r="C335" s="120"/>
      <c r="D335" s="142"/>
      <c r="E335" s="142"/>
      <c r="F335" s="120"/>
      <c r="G335" s="120"/>
      <c r="H335" s="120"/>
      <c r="I335" s="120"/>
      <c r="J335" s="120"/>
      <c r="K335" s="120"/>
      <c r="L335" s="120"/>
      <c r="M335" s="120"/>
      <c r="N335" s="120"/>
      <c r="O335" s="120"/>
      <c r="P335" s="120"/>
      <c r="Q335" s="120"/>
      <c r="R335" s="120"/>
      <c r="S335" s="120"/>
      <c r="T335" s="120"/>
      <c r="U335" s="120"/>
      <c r="V335" s="120"/>
      <c r="W335" s="120"/>
      <c r="X335" s="120"/>
      <c r="Y335" s="146"/>
      <c r="AF335" s="180"/>
      <c r="AG335" s="180"/>
      <c r="AH335" s="155"/>
      <c r="AI335" s="204"/>
      <c r="AJ335" s="204"/>
      <c r="AK335" s="204"/>
      <c r="AL335" s="204"/>
      <c r="AM335" s="155"/>
      <c r="AN335" s="204"/>
      <c r="AO335" s="204"/>
      <c r="AP335" s="204"/>
      <c r="AQ335" s="204"/>
      <c r="AR335" s="204"/>
      <c r="AS335" s="204"/>
      <c r="AT335" s="204"/>
      <c r="AU335" s="204"/>
      <c r="AV335" s="155"/>
      <c r="AW335" s="155"/>
      <c r="AX335" s="155"/>
      <c r="AY335" s="155"/>
      <c r="AZ335" s="151"/>
      <c r="BA335" s="151"/>
      <c r="BB335" s="151"/>
      <c r="BC335" s="151"/>
      <c r="BD335" s="151"/>
    </row>
    <row r="336" s="258" customFormat="true" ht="12.75" hidden="false" customHeight="false" outlineLevel="0" collapsed="false">
      <c r="A336" s="120"/>
      <c r="B336" s="120"/>
      <c r="C336" s="120"/>
      <c r="D336" s="142"/>
      <c r="E336" s="142"/>
      <c r="F336" s="120"/>
      <c r="G336" s="120"/>
      <c r="H336" s="120"/>
      <c r="I336" s="120"/>
      <c r="J336" s="120"/>
      <c r="K336" s="120"/>
      <c r="L336" s="120"/>
      <c r="M336" s="120"/>
      <c r="N336" s="120"/>
      <c r="O336" s="120"/>
      <c r="P336" s="120"/>
      <c r="Q336" s="120"/>
      <c r="R336" s="120"/>
      <c r="S336" s="120"/>
      <c r="T336" s="120"/>
      <c r="U336" s="120"/>
      <c r="V336" s="120"/>
      <c r="W336" s="120"/>
      <c r="X336" s="120"/>
      <c r="Y336" s="146"/>
      <c r="AF336" s="180"/>
      <c r="AG336" s="180"/>
      <c r="AH336" s="155"/>
      <c r="AI336" s="204"/>
      <c r="AJ336" s="204"/>
      <c r="AK336" s="204"/>
      <c r="AL336" s="204"/>
      <c r="AM336" s="155"/>
      <c r="AN336" s="204"/>
      <c r="AO336" s="204"/>
      <c r="AP336" s="204"/>
      <c r="AQ336" s="204"/>
      <c r="AR336" s="204"/>
      <c r="AS336" s="204"/>
      <c r="AT336" s="204"/>
      <c r="AU336" s="204"/>
      <c r="AV336" s="155"/>
      <c r="AW336" s="155"/>
      <c r="AX336" s="155"/>
      <c r="AY336" s="155"/>
      <c r="AZ336" s="151"/>
      <c r="BA336" s="151"/>
      <c r="BB336" s="151"/>
      <c r="BC336" s="151"/>
      <c r="BD336" s="151"/>
    </row>
    <row r="337" s="258" customFormat="true" ht="12.75" hidden="false" customHeight="false" outlineLevel="0" collapsed="false">
      <c r="A337" s="120"/>
      <c r="B337" s="120"/>
      <c r="C337" s="120"/>
      <c r="D337" s="142"/>
      <c r="E337" s="142"/>
      <c r="F337" s="120"/>
      <c r="G337" s="120"/>
      <c r="H337" s="120"/>
      <c r="I337" s="120"/>
      <c r="J337" s="120"/>
      <c r="K337" s="120"/>
      <c r="L337" s="120"/>
      <c r="M337" s="120"/>
      <c r="N337" s="120"/>
      <c r="O337" s="120"/>
      <c r="P337" s="120"/>
      <c r="Q337" s="120"/>
      <c r="R337" s="120"/>
      <c r="S337" s="120"/>
      <c r="T337" s="120"/>
      <c r="U337" s="120"/>
      <c r="V337" s="120"/>
      <c r="W337" s="120"/>
      <c r="X337" s="120"/>
      <c r="Y337" s="146"/>
      <c r="AF337" s="180"/>
      <c r="AG337" s="180"/>
      <c r="AH337" s="155"/>
      <c r="AI337" s="204"/>
      <c r="AJ337" s="204"/>
      <c r="AK337" s="204"/>
      <c r="AL337" s="204"/>
      <c r="AM337" s="155"/>
      <c r="AN337" s="204"/>
      <c r="AO337" s="204"/>
      <c r="AP337" s="204"/>
      <c r="AQ337" s="204"/>
      <c r="AR337" s="204"/>
      <c r="AS337" s="204"/>
      <c r="AT337" s="204"/>
      <c r="AU337" s="204"/>
      <c r="AV337" s="155"/>
      <c r="AW337" s="155"/>
      <c r="AX337" s="155"/>
      <c r="AY337" s="155"/>
      <c r="AZ337" s="151"/>
      <c r="BA337" s="151"/>
      <c r="BB337" s="151"/>
      <c r="BC337" s="151"/>
      <c r="BD337" s="151"/>
    </row>
    <row r="338" s="258" customFormat="true" ht="12.75" hidden="false" customHeight="false" outlineLevel="0" collapsed="false">
      <c r="A338" s="120"/>
      <c r="B338" s="120"/>
      <c r="C338" s="120"/>
      <c r="D338" s="142"/>
      <c r="E338" s="142"/>
      <c r="F338" s="120"/>
      <c r="G338" s="120"/>
      <c r="H338" s="120"/>
      <c r="I338" s="120"/>
      <c r="J338" s="120"/>
      <c r="K338" s="120"/>
      <c r="L338" s="120"/>
      <c r="M338" s="120"/>
      <c r="N338" s="120"/>
      <c r="O338" s="120"/>
      <c r="P338" s="120"/>
      <c r="Q338" s="120"/>
      <c r="R338" s="120"/>
      <c r="S338" s="120"/>
      <c r="T338" s="120"/>
      <c r="U338" s="120"/>
      <c r="V338" s="120"/>
      <c r="W338" s="120"/>
      <c r="X338" s="120"/>
      <c r="Y338" s="146"/>
      <c r="AF338" s="180"/>
      <c r="AG338" s="180"/>
      <c r="AH338" s="155"/>
      <c r="AI338" s="204"/>
      <c r="AJ338" s="204"/>
      <c r="AK338" s="204"/>
      <c r="AL338" s="204"/>
      <c r="AM338" s="155"/>
      <c r="AN338" s="204"/>
      <c r="AO338" s="204"/>
      <c r="AP338" s="204"/>
      <c r="AQ338" s="204"/>
      <c r="AR338" s="204"/>
      <c r="AS338" s="204"/>
      <c r="AT338" s="204"/>
      <c r="AU338" s="204"/>
      <c r="AV338" s="155"/>
      <c r="AW338" s="155"/>
      <c r="AX338" s="155"/>
      <c r="AY338" s="155"/>
      <c r="AZ338" s="151"/>
      <c r="BA338" s="151"/>
      <c r="BB338" s="151"/>
      <c r="BC338" s="151"/>
      <c r="BD338" s="151"/>
    </row>
    <row r="339" s="258" customFormat="true" ht="12.75" hidden="false" customHeight="false" outlineLevel="0" collapsed="false">
      <c r="A339" s="120"/>
      <c r="B339" s="120"/>
      <c r="C339" s="120"/>
      <c r="D339" s="142"/>
      <c r="E339" s="142"/>
      <c r="F339" s="120"/>
      <c r="G339" s="120"/>
      <c r="H339" s="120"/>
      <c r="I339" s="120"/>
      <c r="J339" s="120"/>
      <c r="K339" s="120"/>
      <c r="L339" s="120"/>
      <c r="M339" s="120"/>
      <c r="N339" s="120"/>
      <c r="O339" s="120"/>
      <c r="P339" s="120"/>
      <c r="Q339" s="120"/>
      <c r="R339" s="120"/>
      <c r="S339" s="120"/>
      <c r="T339" s="120"/>
      <c r="U339" s="120"/>
      <c r="V339" s="120"/>
      <c r="W339" s="120"/>
      <c r="X339" s="120"/>
      <c r="Y339" s="146"/>
      <c r="AF339" s="180"/>
      <c r="AG339" s="180"/>
      <c r="AH339" s="155"/>
      <c r="AI339" s="204"/>
      <c r="AJ339" s="204"/>
      <c r="AK339" s="204"/>
      <c r="AL339" s="204"/>
      <c r="AM339" s="155"/>
      <c r="AN339" s="204"/>
      <c r="AO339" s="204"/>
      <c r="AP339" s="204"/>
      <c r="AQ339" s="204"/>
      <c r="AR339" s="204"/>
      <c r="AS339" s="204"/>
      <c r="AT339" s="204"/>
      <c r="AU339" s="204"/>
      <c r="AV339" s="155"/>
      <c r="AW339" s="155"/>
      <c r="AX339" s="155"/>
      <c r="AY339" s="155"/>
      <c r="AZ339" s="151"/>
      <c r="BA339" s="151"/>
      <c r="BB339" s="151"/>
      <c r="BC339" s="151"/>
      <c r="BD339" s="151"/>
    </row>
    <row r="340" s="258" customFormat="true" ht="12.75" hidden="false" customHeight="false" outlineLevel="0" collapsed="false">
      <c r="A340" s="120"/>
      <c r="B340" s="120"/>
      <c r="C340" s="120"/>
      <c r="D340" s="142"/>
      <c r="E340" s="142"/>
      <c r="F340" s="120"/>
      <c r="G340" s="120"/>
      <c r="H340" s="120"/>
      <c r="I340" s="120"/>
      <c r="J340" s="120"/>
      <c r="K340" s="120"/>
      <c r="L340" s="120"/>
      <c r="M340" s="120"/>
      <c r="N340" s="120"/>
      <c r="O340" s="120"/>
      <c r="P340" s="120"/>
      <c r="Q340" s="120"/>
      <c r="R340" s="120"/>
      <c r="S340" s="120"/>
      <c r="T340" s="120"/>
      <c r="U340" s="120"/>
      <c r="V340" s="120"/>
      <c r="W340" s="120"/>
      <c r="X340" s="120"/>
      <c r="Y340" s="146"/>
      <c r="AF340" s="180"/>
      <c r="AG340" s="180"/>
      <c r="AH340" s="155"/>
      <c r="AI340" s="204"/>
      <c r="AJ340" s="204"/>
      <c r="AK340" s="204"/>
      <c r="AL340" s="204"/>
      <c r="AM340" s="155"/>
      <c r="AN340" s="204"/>
      <c r="AO340" s="204"/>
      <c r="AP340" s="204"/>
      <c r="AQ340" s="204"/>
      <c r="AR340" s="204"/>
      <c r="AS340" s="204"/>
      <c r="AT340" s="204"/>
      <c r="AU340" s="204"/>
      <c r="AV340" s="155"/>
      <c r="AW340" s="155"/>
      <c r="AX340" s="155"/>
      <c r="AY340" s="155"/>
      <c r="AZ340" s="151"/>
      <c r="BA340" s="151"/>
      <c r="BB340" s="151"/>
      <c r="BC340" s="151"/>
      <c r="BD340" s="151"/>
    </row>
    <row r="341" s="258" customFormat="true" ht="12.75" hidden="false" customHeight="false" outlineLevel="0" collapsed="false">
      <c r="A341" s="120"/>
      <c r="B341" s="120"/>
      <c r="C341" s="120"/>
      <c r="D341" s="142"/>
      <c r="E341" s="142"/>
      <c r="F341" s="120"/>
      <c r="G341" s="120"/>
      <c r="H341" s="120"/>
      <c r="I341" s="120"/>
      <c r="J341" s="120"/>
      <c r="K341" s="120"/>
      <c r="L341" s="120"/>
      <c r="M341" s="120"/>
      <c r="N341" s="120"/>
      <c r="O341" s="120"/>
      <c r="P341" s="120"/>
      <c r="Q341" s="120"/>
      <c r="R341" s="120"/>
      <c r="S341" s="120"/>
      <c r="T341" s="120"/>
      <c r="U341" s="120"/>
      <c r="V341" s="120"/>
      <c r="W341" s="120"/>
      <c r="X341" s="120"/>
      <c r="Y341" s="146"/>
      <c r="AF341" s="180"/>
      <c r="AG341" s="180"/>
      <c r="AH341" s="155"/>
      <c r="AI341" s="204"/>
      <c r="AJ341" s="204"/>
      <c r="AK341" s="204"/>
      <c r="AL341" s="204"/>
      <c r="AM341" s="155"/>
      <c r="AN341" s="204"/>
      <c r="AO341" s="204"/>
      <c r="AP341" s="204"/>
      <c r="AQ341" s="204"/>
      <c r="AR341" s="204"/>
      <c r="AS341" s="204"/>
      <c r="AT341" s="204"/>
      <c r="AU341" s="204"/>
      <c r="AV341" s="155"/>
      <c r="AW341" s="155"/>
      <c r="AX341" s="155"/>
      <c r="AY341" s="155"/>
      <c r="AZ341" s="151"/>
      <c r="BA341" s="151"/>
      <c r="BB341" s="151"/>
      <c r="BC341" s="151"/>
      <c r="BD341" s="151"/>
    </row>
    <row r="342" s="258" customFormat="true" ht="12.75" hidden="false" customHeight="false" outlineLevel="0" collapsed="false">
      <c r="A342" s="120"/>
      <c r="B342" s="120"/>
      <c r="C342" s="120"/>
      <c r="D342" s="142"/>
      <c r="E342" s="142"/>
      <c r="F342" s="120"/>
      <c r="G342" s="120"/>
      <c r="H342" s="120"/>
      <c r="I342" s="120"/>
      <c r="J342" s="120"/>
      <c r="K342" s="120"/>
      <c r="L342" s="120"/>
      <c r="M342" s="120"/>
      <c r="N342" s="120"/>
      <c r="O342" s="120"/>
      <c r="P342" s="120"/>
      <c r="Q342" s="120"/>
      <c r="R342" s="120"/>
      <c r="S342" s="120"/>
      <c r="T342" s="120"/>
      <c r="U342" s="120"/>
      <c r="V342" s="120"/>
      <c r="W342" s="120"/>
      <c r="X342" s="120"/>
      <c r="Y342" s="146"/>
      <c r="AF342" s="180"/>
      <c r="AG342" s="180"/>
      <c r="AH342" s="155"/>
      <c r="AI342" s="204"/>
      <c r="AJ342" s="204"/>
      <c r="AK342" s="204"/>
      <c r="AL342" s="204"/>
      <c r="AM342" s="155"/>
      <c r="AN342" s="204"/>
      <c r="AO342" s="204"/>
      <c r="AP342" s="204"/>
      <c r="AQ342" s="204"/>
      <c r="AR342" s="204"/>
      <c r="AS342" s="204"/>
      <c r="AT342" s="204"/>
      <c r="AU342" s="204"/>
      <c r="AV342" s="155"/>
      <c r="AW342" s="155"/>
      <c r="AX342" s="155"/>
      <c r="AY342" s="155"/>
      <c r="AZ342" s="151"/>
      <c r="BA342" s="151"/>
      <c r="BB342" s="151"/>
      <c r="BC342" s="151"/>
      <c r="BD342" s="151"/>
    </row>
    <row r="343" s="258" customFormat="true" ht="12.75" hidden="false" customHeight="false" outlineLevel="0" collapsed="false">
      <c r="A343" s="120"/>
      <c r="B343" s="120"/>
      <c r="C343" s="120"/>
      <c r="D343" s="142"/>
      <c r="E343" s="142"/>
      <c r="F343" s="120"/>
      <c r="G343" s="120"/>
      <c r="H343" s="120"/>
      <c r="I343" s="120"/>
      <c r="J343" s="120"/>
      <c r="K343" s="120"/>
      <c r="L343" s="120"/>
      <c r="M343" s="120"/>
      <c r="N343" s="120"/>
      <c r="O343" s="120"/>
      <c r="P343" s="120"/>
      <c r="Q343" s="120"/>
      <c r="R343" s="120"/>
      <c r="S343" s="120"/>
      <c r="T343" s="120"/>
      <c r="U343" s="120"/>
      <c r="V343" s="120"/>
      <c r="W343" s="120"/>
      <c r="X343" s="120"/>
      <c r="Y343" s="146"/>
      <c r="AF343" s="180"/>
      <c r="AG343" s="180"/>
      <c r="AH343" s="155"/>
      <c r="AI343" s="204"/>
      <c r="AJ343" s="204"/>
      <c r="AK343" s="204"/>
      <c r="AL343" s="204"/>
      <c r="AM343" s="155"/>
      <c r="AN343" s="204"/>
      <c r="AO343" s="204"/>
      <c r="AP343" s="204"/>
      <c r="AQ343" s="204"/>
      <c r="AR343" s="204"/>
      <c r="AS343" s="204"/>
      <c r="AT343" s="204"/>
      <c r="AU343" s="204"/>
      <c r="AV343" s="155"/>
      <c r="AW343" s="155"/>
      <c r="AX343" s="155"/>
      <c r="AY343" s="155"/>
      <c r="AZ343" s="151"/>
      <c r="BA343" s="151"/>
      <c r="BB343" s="151"/>
      <c r="BC343" s="151"/>
      <c r="BD343" s="151"/>
    </row>
    <row r="344" s="258" customFormat="true" ht="12.75" hidden="false" customHeight="false" outlineLevel="0" collapsed="false">
      <c r="A344" s="120"/>
      <c r="B344" s="120"/>
      <c r="C344" s="120"/>
      <c r="D344" s="142"/>
      <c r="E344" s="142"/>
      <c r="F344" s="120"/>
      <c r="G344" s="120"/>
      <c r="H344" s="120"/>
      <c r="I344" s="120"/>
      <c r="J344" s="120"/>
      <c r="K344" s="120"/>
      <c r="L344" s="120"/>
      <c r="M344" s="120"/>
      <c r="N344" s="120"/>
      <c r="O344" s="120"/>
      <c r="P344" s="120"/>
      <c r="Q344" s="120"/>
      <c r="R344" s="120"/>
      <c r="S344" s="120"/>
      <c r="T344" s="120"/>
      <c r="U344" s="120"/>
      <c r="V344" s="120"/>
      <c r="W344" s="120"/>
      <c r="X344" s="120"/>
      <c r="Y344" s="146"/>
      <c r="AF344" s="180"/>
      <c r="AG344" s="180"/>
      <c r="AH344" s="155"/>
      <c r="AI344" s="204"/>
      <c r="AJ344" s="204"/>
      <c r="AK344" s="204"/>
      <c r="AL344" s="204"/>
      <c r="AM344" s="155"/>
      <c r="AN344" s="204"/>
      <c r="AO344" s="204"/>
      <c r="AP344" s="204"/>
      <c r="AQ344" s="204"/>
      <c r="AR344" s="204"/>
      <c r="AS344" s="204"/>
      <c r="AT344" s="204"/>
      <c r="AU344" s="204"/>
      <c r="AV344" s="155"/>
      <c r="AW344" s="155"/>
      <c r="AX344" s="155"/>
      <c r="AY344" s="155"/>
      <c r="AZ344" s="151"/>
      <c r="BA344" s="151"/>
      <c r="BB344" s="151"/>
      <c r="BC344" s="151"/>
      <c r="BD344" s="151"/>
    </row>
    <row r="345" s="258" customFormat="true" ht="12.75" hidden="false" customHeight="false" outlineLevel="0" collapsed="false">
      <c r="A345" s="120"/>
      <c r="B345" s="120"/>
      <c r="C345" s="120"/>
      <c r="D345" s="142"/>
      <c r="E345" s="142"/>
      <c r="F345" s="120"/>
      <c r="G345" s="120"/>
      <c r="H345" s="120"/>
      <c r="I345" s="120"/>
      <c r="J345" s="120"/>
      <c r="K345" s="120"/>
      <c r="L345" s="120"/>
      <c r="M345" s="120"/>
      <c r="N345" s="120"/>
      <c r="O345" s="120"/>
      <c r="P345" s="120"/>
      <c r="Q345" s="120"/>
      <c r="R345" s="120"/>
      <c r="S345" s="120"/>
      <c r="T345" s="120"/>
      <c r="U345" s="120"/>
      <c r="V345" s="120"/>
      <c r="W345" s="120"/>
      <c r="X345" s="120"/>
      <c r="Y345" s="146"/>
      <c r="AF345" s="180"/>
      <c r="AG345" s="180"/>
      <c r="AH345" s="155"/>
      <c r="AI345" s="204"/>
      <c r="AJ345" s="204"/>
      <c r="AK345" s="204"/>
      <c r="AL345" s="204"/>
      <c r="AM345" s="155"/>
      <c r="AN345" s="204"/>
      <c r="AO345" s="204"/>
      <c r="AP345" s="204"/>
      <c r="AQ345" s="204"/>
      <c r="AR345" s="204"/>
      <c r="AS345" s="204"/>
      <c r="AT345" s="204"/>
      <c r="AU345" s="204"/>
      <c r="AV345" s="155"/>
      <c r="AW345" s="155"/>
      <c r="AX345" s="155"/>
      <c r="AY345" s="155"/>
      <c r="AZ345" s="151"/>
      <c r="BA345" s="151"/>
      <c r="BB345" s="151"/>
      <c r="BC345" s="151"/>
      <c r="BD345" s="151"/>
    </row>
    <row r="346" s="258" customFormat="true" ht="12.75" hidden="false" customHeight="false" outlineLevel="0" collapsed="false">
      <c r="A346" s="120"/>
      <c r="B346" s="120"/>
      <c r="C346" s="120"/>
      <c r="D346" s="142"/>
      <c r="E346" s="142"/>
      <c r="F346" s="120"/>
      <c r="G346" s="120"/>
      <c r="H346" s="120"/>
      <c r="I346" s="120"/>
      <c r="J346" s="120"/>
      <c r="K346" s="120"/>
      <c r="L346" s="120"/>
      <c r="M346" s="120"/>
      <c r="N346" s="120"/>
      <c r="O346" s="120"/>
      <c r="P346" s="120"/>
      <c r="Q346" s="120"/>
      <c r="R346" s="120"/>
      <c r="S346" s="120"/>
      <c r="T346" s="120"/>
      <c r="U346" s="120"/>
      <c r="V346" s="120"/>
      <c r="W346" s="120"/>
      <c r="X346" s="120"/>
      <c r="Y346" s="146"/>
      <c r="AF346" s="180"/>
      <c r="AG346" s="180"/>
      <c r="AH346" s="155"/>
      <c r="AI346" s="204"/>
      <c r="AJ346" s="204"/>
      <c r="AK346" s="204"/>
      <c r="AL346" s="204"/>
      <c r="AM346" s="155"/>
      <c r="AN346" s="204"/>
      <c r="AO346" s="204"/>
      <c r="AP346" s="204"/>
      <c r="AQ346" s="204"/>
      <c r="AR346" s="204"/>
      <c r="AS346" s="204"/>
      <c r="AT346" s="204"/>
      <c r="AU346" s="204"/>
      <c r="AV346" s="155"/>
      <c r="AW346" s="155"/>
      <c r="AX346" s="155"/>
      <c r="AY346" s="155"/>
      <c r="AZ346" s="151"/>
      <c r="BA346" s="151"/>
      <c r="BB346" s="151"/>
      <c r="BC346" s="151"/>
      <c r="BD346" s="151"/>
    </row>
    <row r="347" s="258" customFormat="true" ht="12.75" hidden="false" customHeight="false" outlineLevel="0" collapsed="false">
      <c r="A347" s="120"/>
      <c r="B347" s="120"/>
      <c r="C347" s="120"/>
      <c r="D347" s="142"/>
      <c r="E347" s="142"/>
      <c r="F347" s="120"/>
      <c r="G347" s="120"/>
      <c r="H347" s="120"/>
      <c r="I347" s="120"/>
      <c r="J347" s="120"/>
      <c r="K347" s="120"/>
      <c r="L347" s="120"/>
      <c r="M347" s="120"/>
      <c r="N347" s="120"/>
      <c r="O347" s="120"/>
      <c r="P347" s="120"/>
      <c r="Q347" s="120"/>
      <c r="R347" s="120"/>
      <c r="S347" s="120"/>
      <c r="T347" s="120"/>
      <c r="U347" s="120"/>
      <c r="V347" s="120"/>
      <c r="W347" s="120"/>
      <c r="X347" s="120"/>
      <c r="Y347" s="146"/>
      <c r="AF347" s="180"/>
      <c r="AG347" s="180"/>
      <c r="AH347" s="155"/>
      <c r="AI347" s="204"/>
      <c r="AJ347" s="204"/>
      <c r="AK347" s="204"/>
      <c r="AL347" s="204"/>
      <c r="AM347" s="155"/>
      <c r="AN347" s="204"/>
      <c r="AO347" s="204"/>
      <c r="AP347" s="204"/>
      <c r="AQ347" s="204"/>
      <c r="AR347" s="204"/>
      <c r="AS347" s="204"/>
      <c r="AT347" s="204"/>
      <c r="AU347" s="204"/>
      <c r="AV347" s="155"/>
      <c r="AW347" s="155"/>
      <c r="AX347" s="155"/>
      <c r="AY347" s="155"/>
      <c r="AZ347" s="151"/>
      <c r="BA347" s="151"/>
      <c r="BB347" s="151"/>
      <c r="BC347" s="151"/>
      <c r="BD347" s="151"/>
    </row>
    <row r="348" s="258" customFormat="true" ht="12.75" hidden="false" customHeight="false" outlineLevel="0" collapsed="false">
      <c r="A348" s="120"/>
      <c r="B348" s="120"/>
      <c r="C348" s="120"/>
      <c r="D348" s="142"/>
      <c r="E348" s="142"/>
      <c r="F348" s="120"/>
      <c r="G348" s="120"/>
      <c r="H348" s="120"/>
      <c r="I348" s="120"/>
      <c r="J348" s="120"/>
      <c r="K348" s="120"/>
      <c r="L348" s="120"/>
      <c r="M348" s="120"/>
      <c r="N348" s="120"/>
      <c r="O348" s="120"/>
      <c r="P348" s="120"/>
      <c r="Q348" s="120"/>
      <c r="R348" s="120"/>
      <c r="S348" s="120"/>
      <c r="T348" s="120"/>
      <c r="U348" s="120"/>
      <c r="V348" s="120"/>
      <c r="W348" s="120"/>
      <c r="X348" s="120"/>
      <c r="Y348" s="146"/>
      <c r="AF348" s="180"/>
      <c r="AG348" s="180"/>
      <c r="AH348" s="155"/>
      <c r="AI348" s="204"/>
      <c r="AJ348" s="204"/>
      <c r="AK348" s="204"/>
      <c r="AL348" s="204"/>
      <c r="AM348" s="155"/>
      <c r="AN348" s="204"/>
      <c r="AO348" s="204"/>
      <c r="AP348" s="204"/>
      <c r="AQ348" s="204"/>
      <c r="AR348" s="204"/>
      <c r="AS348" s="204"/>
      <c r="AT348" s="204"/>
      <c r="AU348" s="204"/>
      <c r="AV348" s="155"/>
      <c r="AW348" s="155"/>
      <c r="AX348" s="155"/>
      <c r="AY348" s="155"/>
      <c r="AZ348" s="151"/>
      <c r="BA348" s="151"/>
      <c r="BB348" s="151"/>
      <c r="BC348" s="151"/>
      <c r="BD348" s="151"/>
    </row>
    <row r="349" s="258" customFormat="true" ht="12.75" hidden="false" customHeight="false" outlineLevel="0" collapsed="false">
      <c r="A349" s="120"/>
      <c r="B349" s="120"/>
      <c r="C349" s="120"/>
      <c r="D349" s="142"/>
      <c r="E349" s="142"/>
      <c r="F349" s="120"/>
      <c r="G349" s="120"/>
      <c r="H349" s="120"/>
      <c r="I349" s="120"/>
      <c r="J349" s="120"/>
      <c r="K349" s="120"/>
      <c r="L349" s="120"/>
      <c r="M349" s="120"/>
      <c r="N349" s="120"/>
      <c r="O349" s="120"/>
      <c r="P349" s="120"/>
      <c r="Q349" s="120"/>
      <c r="R349" s="120"/>
      <c r="S349" s="120"/>
      <c r="T349" s="120"/>
      <c r="U349" s="120"/>
      <c r="V349" s="120"/>
      <c r="W349" s="120"/>
      <c r="X349" s="120"/>
      <c r="Y349" s="146"/>
      <c r="AF349" s="180"/>
      <c r="AG349" s="180"/>
      <c r="AH349" s="155"/>
      <c r="AI349" s="204"/>
      <c r="AJ349" s="204"/>
      <c r="AK349" s="204"/>
      <c r="AL349" s="204"/>
      <c r="AM349" s="155"/>
      <c r="AN349" s="204"/>
      <c r="AO349" s="204"/>
      <c r="AP349" s="204"/>
      <c r="AQ349" s="204"/>
      <c r="AR349" s="204"/>
      <c r="AS349" s="204"/>
      <c r="AT349" s="204"/>
      <c r="AU349" s="204"/>
      <c r="AV349" s="155"/>
      <c r="AW349" s="155"/>
      <c r="AX349" s="155"/>
      <c r="AY349" s="155"/>
      <c r="AZ349" s="151"/>
      <c r="BA349" s="151"/>
      <c r="BB349" s="151"/>
      <c r="BC349" s="151"/>
      <c r="BD349" s="151"/>
    </row>
    <row r="350" s="258" customFormat="true" ht="12.75" hidden="false" customHeight="false" outlineLevel="0" collapsed="false">
      <c r="A350" s="120"/>
      <c r="B350" s="120"/>
      <c r="C350" s="120"/>
      <c r="D350" s="142"/>
      <c r="E350" s="142"/>
      <c r="F350" s="120"/>
      <c r="G350" s="120"/>
      <c r="H350" s="120"/>
      <c r="I350" s="120"/>
      <c r="J350" s="120"/>
      <c r="K350" s="120"/>
      <c r="L350" s="120"/>
      <c r="M350" s="120"/>
      <c r="N350" s="120"/>
      <c r="O350" s="120"/>
      <c r="P350" s="120"/>
      <c r="Q350" s="120"/>
      <c r="R350" s="120"/>
      <c r="S350" s="120"/>
      <c r="T350" s="120"/>
      <c r="U350" s="120"/>
      <c r="V350" s="120"/>
      <c r="W350" s="120"/>
      <c r="X350" s="120"/>
      <c r="Y350" s="146"/>
      <c r="AF350" s="180"/>
      <c r="AG350" s="180"/>
      <c r="AH350" s="155"/>
      <c r="AI350" s="204"/>
      <c r="AJ350" s="204"/>
      <c r="AK350" s="204"/>
      <c r="AL350" s="204"/>
      <c r="AM350" s="155"/>
      <c r="AN350" s="204"/>
      <c r="AO350" s="204"/>
      <c r="AP350" s="204"/>
      <c r="AQ350" s="204"/>
      <c r="AR350" s="204"/>
      <c r="AS350" s="204"/>
      <c r="AT350" s="204"/>
      <c r="AU350" s="204"/>
      <c r="AV350" s="155"/>
      <c r="AW350" s="155"/>
      <c r="AX350" s="155"/>
      <c r="AY350" s="155"/>
      <c r="AZ350" s="151"/>
      <c r="BA350" s="151"/>
      <c r="BB350" s="151"/>
      <c r="BC350" s="151"/>
      <c r="BD350" s="151"/>
    </row>
    <row r="351" s="258" customFormat="true" ht="12.75" hidden="false" customHeight="false" outlineLevel="0" collapsed="false">
      <c r="A351" s="120"/>
      <c r="B351" s="120"/>
      <c r="C351" s="120"/>
      <c r="D351" s="142"/>
      <c r="E351" s="142"/>
      <c r="F351" s="120"/>
      <c r="G351" s="120"/>
      <c r="H351" s="120"/>
      <c r="I351" s="120"/>
      <c r="J351" s="120"/>
      <c r="K351" s="120"/>
      <c r="L351" s="120"/>
      <c r="M351" s="120"/>
      <c r="N351" s="120"/>
      <c r="O351" s="120"/>
      <c r="P351" s="120"/>
      <c r="Q351" s="120"/>
      <c r="R351" s="120"/>
      <c r="S351" s="120"/>
      <c r="T351" s="120"/>
      <c r="U351" s="120"/>
      <c r="V351" s="120"/>
      <c r="W351" s="120"/>
      <c r="X351" s="120"/>
      <c r="Y351" s="146"/>
      <c r="AF351" s="180"/>
      <c r="AG351" s="180"/>
      <c r="AH351" s="155"/>
      <c r="AI351" s="204"/>
      <c r="AJ351" s="204"/>
      <c r="AK351" s="204"/>
      <c r="AL351" s="204"/>
      <c r="AM351" s="155"/>
      <c r="AN351" s="204"/>
      <c r="AO351" s="204"/>
      <c r="AP351" s="204"/>
      <c r="AQ351" s="204"/>
      <c r="AR351" s="204"/>
      <c r="AS351" s="204"/>
      <c r="AT351" s="204"/>
      <c r="AU351" s="204"/>
      <c r="AV351" s="155"/>
      <c r="AW351" s="155"/>
      <c r="AX351" s="155"/>
      <c r="AY351" s="155"/>
      <c r="AZ351" s="151"/>
      <c r="BA351" s="151"/>
      <c r="BB351" s="151"/>
      <c r="BC351" s="151"/>
      <c r="BD351" s="151"/>
    </row>
    <row r="352" s="258" customFormat="true" ht="12.75" hidden="false" customHeight="false" outlineLevel="0" collapsed="false">
      <c r="A352" s="120"/>
      <c r="B352" s="120"/>
      <c r="C352" s="120"/>
      <c r="D352" s="142"/>
      <c r="E352" s="142"/>
      <c r="F352" s="120"/>
      <c r="G352" s="120"/>
      <c r="H352" s="120"/>
      <c r="I352" s="120"/>
      <c r="J352" s="120"/>
      <c r="K352" s="120"/>
      <c r="L352" s="120"/>
      <c r="M352" s="120"/>
      <c r="N352" s="120"/>
      <c r="O352" s="120"/>
      <c r="P352" s="120"/>
      <c r="Q352" s="120"/>
      <c r="R352" s="120"/>
      <c r="S352" s="120"/>
      <c r="T352" s="120"/>
      <c r="U352" s="120"/>
      <c r="V352" s="120"/>
      <c r="W352" s="120"/>
      <c r="X352" s="120"/>
      <c r="Y352" s="146"/>
      <c r="AF352" s="180"/>
      <c r="AG352" s="180"/>
      <c r="AH352" s="155"/>
      <c r="AI352" s="204"/>
      <c r="AJ352" s="204"/>
      <c r="AK352" s="204"/>
      <c r="AL352" s="204"/>
      <c r="AM352" s="155"/>
      <c r="AN352" s="204"/>
      <c r="AO352" s="204"/>
      <c r="AP352" s="204"/>
      <c r="AQ352" s="204"/>
      <c r="AR352" s="204"/>
      <c r="AS352" s="204"/>
      <c r="AT352" s="204"/>
      <c r="AU352" s="204"/>
      <c r="AV352" s="155"/>
      <c r="AW352" s="155"/>
      <c r="AX352" s="155"/>
      <c r="AY352" s="155"/>
      <c r="AZ352" s="151"/>
      <c r="BA352" s="151"/>
      <c r="BB352" s="151"/>
      <c r="BC352" s="151"/>
      <c r="BD352" s="151"/>
    </row>
    <row r="353" s="258" customFormat="true" ht="12.75" hidden="false" customHeight="false" outlineLevel="0" collapsed="false">
      <c r="A353" s="120"/>
      <c r="B353" s="120"/>
      <c r="C353" s="120"/>
      <c r="D353" s="142"/>
      <c r="E353" s="142"/>
      <c r="F353" s="120"/>
      <c r="G353" s="120"/>
      <c r="H353" s="120"/>
      <c r="I353" s="120"/>
      <c r="J353" s="120"/>
      <c r="K353" s="120"/>
      <c r="L353" s="120"/>
      <c r="M353" s="120"/>
      <c r="N353" s="120"/>
      <c r="O353" s="120"/>
      <c r="P353" s="120"/>
      <c r="Q353" s="120"/>
      <c r="R353" s="120"/>
      <c r="S353" s="120"/>
      <c r="T353" s="120"/>
      <c r="U353" s="120"/>
      <c r="V353" s="120"/>
      <c r="W353" s="120"/>
      <c r="X353" s="120"/>
      <c r="Y353" s="146"/>
      <c r="AF353" s="180"/>
      <c r="AG353" s="180"/>
      <c r="AH353" s="155"/>
      <c r="AI353" s="204"/>
      <c r="AJ353" s="204"/>
      <c r="AK353" s="204"/>
      <c r="AL353" s="204"/>
      <c r="AM353" s="155"/>
      <c r="AN353" s="204"/>
      <c r="AO353" s="204"/>
      <c r="AP353" s="204"/>
      <c r="AQ353" s="204"/>
      <c r="AR353" s="204"/>
      <c r="AS353" s="204"/>
      <c r="AT353" s="204"/>
      <c r="AU353" s="204"/>
      <c r="AV353" s="155"/>
      <c r="AW353" s="155"/>
      <c r="AX353" s="155"/>
      <c r="AY353" s="155"/>
      <c r="AZ353" s="151"/>
      <c r="BA353" s="151"/>
      <c r="BB353" s="151"/>
      <c r="BC353" s="151"/>
      <c r="BD353" s="151"/>
    </row>
    <row r="354" s="258" customFormat="true" ht="12.75" hidden="false" customHeight="false" outlineLevel="0" collapsed="false">
      <c r="A354" s="120"/>
      <c r="B354" s="120"/>
      <c r="C354" s="120"/>
      <c r="D354" s="142"/>
      <c r="E354" s="142"/>
      <c r="F354" s="120"/>
      <c r="G354" s="120"/>
      <c r="H354" s="120"/>
      <c r="I354" s="120"/>
      <c r="J354" s="120"/>
      <c r="K354" s="120"/>
      <c r="L354" s="120"/>
      <c r="M354" s="120"/>
      <c r="N354" s="120"/>
      <c r="O354" s="120"/>
      <c r="P354" s="120"/>
      <c r="Q354" s="120"/>
      <c r="R354" s="120"/>
      <c r="S354" s="120"/>
      <c r="T354" s="120"/>
      <c r="U354" s="120"/>
      <c r="V354" s="120"/>
      <c r="W354" s="120"/>
      <c r="X354" s="120"/>
      <c r="Y354" s="146"/>
      <c r="AF354" s="180"/>
      <c r="AG354" s="180"/>
      <c r="AH354" s="155"/>
      <c r="AI354" s="204"/>
      <c r="AJ354" s="204"/>
      <c r="AK354" s="204"/>
      <c r="AL354" s="204"/>
      <c r="AM354" s="155"/>
      <c r="AN354" s="204"/>
      <c r="AO354" s="204"/>
      <c r="AP354" s="204"/>
      <c r="AQ354" s="204"/>
      <c r="AR354" s="204"/>
      <c r="AS354" s="204"/>
      <c r="AT354" s="204"/>
      <c r="AU354" s="204"/>
      <c r="AV354" s="155"/>
      <c r="AW354" s="155"/>
      <c r="AX354" s="155"/>
      <c r="AY354" s="155"/>
      <c r="AZ354" s="151"/>
      <c r="BA354" s="151"/>
      <c r="BB354" s="151"/>
      <c r="BC354" s="151"/>
      <c r="BD354" s="151"/>
    </row>
    <row r="355" s="258" customFormat="true" ht="12.75" hidden="false" customHeight="false" outlineLevel="0" collapsed="false">
      <c r="A355" s="120"/>
      <c r="B355" s="120"/>
      <c r="C355" s="120"/>
      <c r="D355" s="142"/>
      <c r="E355" s="142"/>
      <c r="F355" s="120"/>
      <c r="G355" s="120"/>
      <c r="H355" s="120"/>
      <c r="I355" s="120"/>
      <c r="J355" s="120"/>
      <c r="K355" s="120"/>
      <c r="L355" s="120"/>
      <c r="M355" s="120"/>
      <c r="N355" s="120"/>
      <c r="O355" s="120"/>
      <c r="P355" s="120"/>
      <c r="Q355" s="120"/>
      <c r="R355" s="120"/>
      <c r="S355" s="120"/>
      <c r="T355" s="120"/>
      <c r="U355" s="120"/>
      <c r="V355" s="120"/>
      <c r="W355" s="120"/>
      <c r="X355" s="120"/>
      <c r="Y355" s="146"/>
      <c r="AF355" s="180"/>
      <c r="AG355" s="180"/>
      <c r="AH355" s="155"/>
      <c r="AI355" s="204"/>
      <c r="AJ355" s="204"/>
      <c r="AK355" s="204"/>
      <c r="AL355" s="204"/>
      <c r="AM355" s="155"/>
      <c r="AN355" s="204"/>
      <c r="AO355" s="204"/>
      <c r="AP355" s="204"/>
      <c r="AQ355" s="204"/>
      <c r="AR355" s="204"/>
      <c r="AS355" s="204"/>
      <c r="AT355" s="204"/>
      <c r="AU355" s="204"/>
      <c r="AV355" s="155"/>
      <c r="AW355" s="155"/>
      <c r="AX355" s="155"/>
      <c r="AY355" s="155"/>
      <c r="AZ355" s="151"/>
      <c r="BA355" s="151"/>
      <c r="BB355" s="151"/>
      <c r="BC355" s="151"/>
      <c r="BD355" s="151"/>
    </row>
    <row r="356" s="258" customFormat="true" ht="12.75" hidden="false" customHeight="false" outlineLevel="0" collapsed="false">
      <c r="A356" s="120"/>
      <c r="B356" s="120"/>
      <c r="C356" s="120"/>
      <c r="D356" s="142"/>
      <c r="E356" s="142"/>
      <c r="F356" s="120"/>
      <c r="G356" s="120"/>
      <c r="H356" s="120"/>
      <c r="I356" s="120"/>
      <c r="J356" s="120"/>
      <c r="K356" s="120"/>
      <c r="L356" s="120"/>
      <c r="M356" s="120"/>
      <c r="N356" s="120"/>
      <c r="O356" s="120"/>
      <c r="P356" s="120"/>
      <c r="Q356" s="120"/>
      <c r="R356" s="120"/>
      <c r="S356" s="120"/>
      <c r="T356" s="120"/>
      <c r="U356" s="120"/>
      <c r="V356" s="120"/>
      <c r="W356" s="120"/>
      <c r="X356" s="120"/>
      <c r="Y356" s="146"/>
      <c r="AF356" s="180"/>
      <c r="AG356" s="180"/>
      <c r="AH356" s="155"/>
      <c r="AI356" s="204"/>
      <c r="AJ356" s="204"/>
      <c r="AK356" s="204"/>
      <c r="AL356" s="204"/>
      <c r="AM356" s="155"/>
      <c r="AN356" s="204"/>
      <c r="AO356" s="204"/>
      <c r="AP356" s="204"/>
      <c r="AQ356" s="204"/>
      <c r="AR356" s="204"/>
      <c r="AS356" s="204"/>
      <c r="AT356" s="204"/>
      <c r="AU356" s="204"/>
      <c r="AV356" s="155"/>
      <c r="AW356" s="155"/>
      <c r="AX356" s="155"/>
      <c r="AY356" s="155"/>
      <c r="AZ356" s="151"/>
      <c r="BA356" s="151"/>
      <c r="BB356" s="151"/>
      <c r="BC356" s="151"/>
      <c r="BD356" s="151"/>
    </row>
    <row r="357" s="258" customFormat="true" ht="12.75" hidden="false" customHeight="false" outlineLevel="0" collapsed="false">
      <c r="A357" s="120"/>
      <c r="B357" s="120"/>
      <c r="C357" s="120"/>
      <c r="D357" s="142"/>
      <c r="E357" s="142"/>
      <c r="F357" s="120"/>
      <c r="G357" s="120"/>
      <c r="H357" s="120"/>
      <c r="I357" s="120"/>
      <c r="J357" s="120"/>
      <c r="K357" s="120"/>
      <c r="L357" s="120"/>
      <c r="M357" s="120"/>
      <c r="N357" s="120"/>
      <c r="O357" s="120"/>
      <c r="P357" s="120"/>
      <c r="Q357" s="120"/>
      <c r="R357" s="120"/>
      <c r="S357" s="120"/>
      <c r="T357" s="120"/>
      <c r="U357" s="120"/>
      <c r="V357" s="120"/>
      <c r="W357" s="120"/>
      <c r="X357" s="120"/>
      <c r="Y357" s="146"/>
      <c r="AF357" s="180"/>
      <c r="AG357" s="180"/>
      <c r="AH357" s="155"/>
      <c r="AI357" s="204"/>
      <c r="AJ357" s="204"/>
      <c r="AK357" s="204"/>
      <c r="AL357" s="204"/>
      <c r="AM357" s="155"/>
      <c r="AN357" s="204"/>
      <c r="AO357" s="204"/>
      <c r="AP357" s="204"/>
      <c r="AQ357" s="204"/>
      <c r="AR357" s="204"/>
      <c r="AS357" s="204"/>
      <c r="AT357" s="204"/>
      <c r="AU357" s="204"/>
      <c r="AV357" s="155"/>
      <c r="AW357" s="155"/>
      <c r="AX357" s="155"/>
      <c r="AY357" s="155"/>
      <c r="AZ357" s="151"/>
      <c r="BA357" s="151"/>
      <c r="BB357" s="151"/>
      <c r="BC357" s="151"/>
      <c r="BD357" s="151"/>
    </row>
    <row r="358" s="258" customFormat="true" ht="12.75" hidden="false" customHeight="false" outlineLevel="0" collapsed="false">
      <c r="A358" s="120"/>
      <c r="B358" s="120"/>
      <c r="C358" s="120"/>
      <c r="D358" s="142"/>
      <c r="E358" s="142"/>
      <c r="F358" s="120"/>
      <c r="G358" s="120"/>
      <c r="H358" s="120"/>
      <c r="I358" s="120"/>
      <c r="J358" s="120"/>
      <c r="K358" s="120"/>
      <c r="L358" s="120"/>
      <c r="M358" s="120"/>
      <c r="N358" s="120"/>
      <c r="O358" s="120"/>
      <c r="P358" s="120"/>
      <c r="Q358" s="120"/>
      <c r="R358" s="120"/>
      <c r="S358" s="120"/>
      <c r="T358" s="120"/>
      <c r="U358" s="120"/>
      <c r="V358" s="120"/>
      <c r="W358" s="120"/>
      <c r="X358" s="120"/>
      <c r="Y358" s="146"/>
      <c r="AF358" s="180"/>
      <c r="AG358" s="180"/>
      <c r="AH358" s="155"/>
      <c r="AI358" s="204"/>
      <c r="AJ358" s="204"/>
      <c r="AK358" s="204"/>
      <c r="AL358" s="204"/>
      <c r="AM358" s="155"/>
      <c r="AN358" s="204"/>
      <c r="AO358" s="204"/>
      <c r="AP358" s="204"/>
      <c r="AQ358" s="204"/>
      <c r="AR358" s="204"/>
      <c r="AS358" s="204"/>
      <c r="AT358" s="204"/>
      <c r="AU358" s="204"/>
      <c r="AV358" s="155"/>
      <c r="AW358" s="155"/>
      <c r="AX358" s="155"/>
      <c r="AY358" s="155"/>
      <c r="AZ358" s="151"/>
      <c r="BA358" s="151"/>
      <c r="BB358" s="151"/>
      <c r="BC358" s="151"/>
      <c r="BD358" s="151"/>
    </row>
    <row r="359" s="258" customFormat="true" ht="12.75" hidden="false" customHeight="false" outlineLevel="0" collapsed="false">
      <c r="A359" s="120"/>
      <c r="B359" s="120"/>
      <c r="C359" s="120"/>
      <c r="D359" s="142"/>
      <c r="E359" s="142"/>
      <c r="F359" s="120"/>
      <c r="G359" s="120"/>
      <c r="H359" s="120"/>
      <c r="I359" s="120"/>
      <c r="J359" s="120"/>
      <c r="K359" s="120"/>
      <c r="L359" s="120"/>
      <c r="M359" s="120"/>
      <c r="N359" s="120"/>
      <c r="O359" s="120"/>
      <c r="P359" s="120"/>
      <c r="Q359" s="120"/>
      <c r="R359" s="120"/>
      <c r="S359" s="120"/>
      <c r="T359" s="120"/>
      <c r="U359" s="120"/>
      <c r="V359" s="120"/>
      <c r="W359" s="120"/>
      <c r="X359" s="120"/>
      <c r="Y359" s="146"/>
      <c r="AF359" s="180"/>
      <c r="AG359" s="180"/>
      <c r="AH359" s="155"/>
      <c r="AI359" s="204"/>
      <c r="AJ359" s="204"/>
      <c r="AK359" s="204"/>
      <c r="AL359" s="204"/>
      <c r="AM359" s="155"/>
      <c r="AN359" s="204"/>
      <c r="AO359" s="204"/>
      <c r="AP359" s="204"/>
      <c r="AQ359" s="204"/>
      <c r="AR359" s="204"/>
      <c r="AS359" s="204"/>
      <c r="AT359" s="204"/>
      <c r="AU359" s="204"/>
      <c r="AV359" s="155"/>
      <c r="AW359" s="155"/>
      <c r="AX359" s="155"/>
      <c r="AY359" s="155"/>
      <c r="AZ359" s="151"/>
      <c r="BA359" s="151"/>
      <c r="BB359" s="151"/>
      <c r="BC359" s="151"/>
      <c r="BD359" s="151"/>
    </row>
    <row r="360" s="258" customFormat="true" ht="12.75" hidden="false" customHeight="false" outlineLevel="0" collapsed="false">
      <c r="A360" s="120"/>
      <c r="B360" s="120"/>
      <c r="C360" s="120"/>
      <c r="D360" s="142"/>
      <c r="E360" s="142"/>
      <c r="F360" s="120"/>
      <c r="G360" s="120"/>
      <c r="H360" s="120"/>
      <c r="I360" s="120"/>
      <c r="J360" s="120"/>
      <c r="K360" s="120"/>
      <c r="L360" s="120"/>
      <c r="M360" s="120"/>
      <c r="N360" s="120"/>
      <c r="O360" s="120"/>
      <c r="P360" s="120"/>
      <c r="Q360" s="120"/>
      <c r="R360" s="120"/>
      <c r="S360" s="120"/>
      <c r="T360" s="120"/>
      <c r="U360" s="120"/>
      <c r="V360" s="120"/>
      <c r="W360" s="120"/>
      <c r="X360" s="120"/>
      <c r="Y360" s="146"/>
      <c r="AF360" s="180"/>
      <c r="AG360" s="180"/>
      <c r="AH360" s="155"/>
      <c r="AI360" s="204"/>
      <c r="AJ360" s="204"/>
      <c r="AK360" s="204"/>
      <c r="AL360" s="204"/>
      <c r="AM360" s="155"/>
      <c r="AN360" s="204"/>
      <c r="AO360" s="204"/>
      <c r="AP360" s="204"/>
      <c r="AQ360" s="204"/>
      <c r="AR360" s="204"/>
      <c r="AS360" s="204"/>
      <c r="AT360" s="204"/>
      <c r="AU360" s="204"/>
      <c r="AV360" s="155"/>
      <c r="AW360" s="155"/>
      <c r="AX360" s="155"/>
      <c r="AY360" s="155"/>
      <c r="AZ360" s="151"/>
      <c r="BA360" s="151"/>
      <c r="BB360" s="151"/>
      <c r="BC360" s="151"/>
      <c r="BD360" s="151"/>
    </row>
    <row r="361" s="258" customFormat="true" ht="12.75" hidden="false" customHeight="false" outlineLevel="0" collapsed="false">
      <c r="A361" s="120"/>
      <c r="B361" s="120"/>
      <c r="C361" s="120"/>
      <c r="D361" s="142"/>
      <c r="E361" s="142"/>
      <c r="F361" s="120"/>
      <c r="G361" s="120"/>
      <c r="H361" s="120"/>
      <c r="I361" s="120"/>
      <c r="J361" s="120"/>
      <c r="K361" s="120"/>
      <c r="L361" s="120"/>
      <c r="M361" s="120"/>
      <c r="N361" s="120"/>
      <c r="O361" s="120"/>
      <c r="P361" s="120"/>
      <c r="Q361" s="120"/>
      <c r="R361" s="120"/>
      <c r="S361" s="120"/>
      <c r="T361" s="120"/>
      <c r="U361" s="120"/>
      <c r="V361" s="120"/>
      <c r="W361" s="120"/>
      <c r="X361" s="120"/>
      <c r="Y361" s="146"/>
      <c r="AF361" s="180"/>
      <c r="AG361" s="180"/>
      <c r="AH361" s="155"/>
      <c r="AI361" s="204"/>
      <c r="AJ361" s="204"/>
      <c r="AK361" s="204"/>
      <c r="AL361" s="204"/>
      <c r="AM361" s="155"/>
      <c r="AN361" s="204"/>
      <c r="AO361" s="204"/>
      <c r="AP361" s="204"/>
      <c r="AQ361" s="204"/>
      <c r="AR361" s="204"/>
      <c r="AS361" s="204"/>
      <c r="AT361" s="204"/>
      <c r="AU361" s="204"/>
      <c r="AV361" s="155"/>
      <c r="AW361" s="155"/>
      <c r="AX361" s="155"/>
      <c r="AY361" s="155"/>
      <c r="AZ361" s="151"/>
      <c r="BA361" s="151"/>
      <c r="BB361" s="151"/>
      <c r="BC361" s="151"/>
      <c r="BD361" s="151"/>
    </row>
    <row r="362" s="258" customFormat="true" ht="12.75" hidden="false" customHeight="false" outlineLevel="0" collapsed="false">
      <c r="A362" s="120"/>
      <c r="B362" s="120"/>
      <c r="C362" s="120"/>
      <c r="D362" s="142"/>
      <c r="E362" s="142"/>
      <c r="F362" s="120"/>
      <c r="G362" s="120"/>
      <c r="H362" s="120"/>
      <c r="I362" s="120"/>
      <c r="J362" s="120"/>
      <c r="K362" s="120"/>
      <c r="L362" s="120"/>
      <c r="M362" s="120"/>
      <c r="N362" s="120"/>
      <c r="O362" s="120"/>
      <c r="P362" s="120"/>
      <c r="Q362" s="120"/>
      <c r="R362" s="120"/>
      <c r="S362" s="120"/>
      <c r="T362" s="120"/>
      <c r="U362" s="120"/>
      <c r="V362" s="120"/>
      <c r="W362" s="120"/>
      <c r="X362" s="120"/>
      <c r="Y362" s="146"/>
      <c r="AF362" s="180"/>
      <c r="AG362" s="180"/>
      <c r="AH362" s="155"/>
      <c r="AI362" s="204"/>
      <c r="AJ362" s="204"/>
      <c r="AK362" s="204"/>
      <c r="AL362" s="204"/>
      <c r="AM362" s="155"/>
      <c r="AN362" s="204"/>
      <c r="AO362" s="204"/>
      <c r="AP362" s="204"/>
      <c r="AQ362" s="204"/>
      <c r="AR362" s="204"/>
      <c r="AS362" s="204"/>
      <c r="AT362" s="204"/>
      <c r="AU362" s="204"/>
      <c r="AV362" s="155"/>
      <c r="AW362" s="155"/>
      <c r="AX362" s="155"/>
      <c r="AY362" s="155"/>
      <c r="AZ362" s="151"/>
      <c r="BA362" s="151"/>
      <c r="BB362" s="151"/>
      <c r="BC362" s="151"/>
      <c r="BD362" s="151"/>
    </row>
    <row r="363" s="258" customFormat="true" ht="12.75" hidden="false" customHeight="false" outlineLevel="0" collapsed="false">
      <c r="A363" s="120"/>
      <c r="B363" s="120"/>
      <c r="C363" s="120"/>
      <c r="D363" s="142"/>
      <c r="E363" s="142"/>
      <c r="F363" s="120"/>
      <c r="G363" s="120"/>
      <c r="H363" s="120"/>
      <c r="I363" s="120"/>
      <c r="J363" s="120"/>
      <c r="K363" s="120"/>
      <c r="L363" s="120"/>
      <c r="M363" s="120"/>
      <c r="N363" s="120"/>
      <c r="O363" s="120"/>
      <c r="P363" s="120"/>
      <c r="Q363" s="120"/>
      <c r="R363" s="120"/>
      <c r="S363" s="120"/>
      <c r="T363" s="120"/>
      <c r="U363" s="120"/>
      <c r="V363" s="120"/>
      <c r="W363" s="120"/>
      <c r="X363" s="120"/>
      <c r="Y363" s="146"/>
      <c r="AF363" s="180"/>
      <c r="AG363" s="180"/>
      <c r="AH363" s="155"/>
      <c r="AI363" s="204"/>
      <c r="AJ363" s="204"/>
      <c r="AK363" s="204"/>
      <c r="AL363" s="204"/>
      <c r="AM363" s="155"/>
      <c r="AN363" s="204"/>
      <c r="AO363" s="204"/>
      <c r="AP363" s="204"/>
      <c r="AQ363" s="204"/>
      <c r="AR363" s="204"/>
      <c r="AS363" s="204"/>
      <c r="AT363" s="204"/>
      <c r="AU363" s="204"/>
      <c r="AV363" s="155"/>
      <c r="AW363" s="155"/>
      <c r="AX363" s="155"/>
      <c r="AY363" s="155"/>
      <c r="AZ363" s="151"/>
      <c r="BA363" s="151"/>
      <c r="BB363" s="151"/>
      <c r="BC363" s="151"/>
      <c r="BD363" s="151"/>
    </row>
    <row r="364" s="258" customFormat="true" ht="12.75" hidden="false" customHeight="false" outlineLevel="0" collapsed="false">
      <c r="A364" s="120"/>
      <c r="B364" s="120"/>
      <c r="C364" s="120"/>
      <c r="D364" s="142"/>
      <c r="E364" s="142"/>
      <c r="F364" s="120"/>
      <c r="G364" s="120"/>
      <c r="H364" s="120"/>
      <c r="I364" s="120"/>
      <c r="J364" s="120"/>
      <c r="K364" s="120"/>
      <c r="L364" s="120"/>
      <c r="M364" s="120"/>
      <c r="N364" s="120"/>
      <c r="O364" s="120"/>
      <c r="P364" s="120"/>
      <c r="Q364" s="120"/>
      <c r="R364" s="120"/>
      <c r="S364" s="120"/>
      <c r="T364" s="120"/>
      <c r="U364" s="120"/>
      <c r="V364" s="120"/>
      <c r="W364" s="120"/>
      <c r="X364" s="120"/>
      <c r="Y364" s="146"/>
      <c r="AF364" s="180"/>
      <c r="AG364" s="180"/>
      <c r="AH364" s="155"/>
      <c r="AI364" s="204"/>
      <c r="AJ364" s="204"/>
      <c r="AK364" s="204"/>
      <c r="AL364" s="204"/>
      <c r="AM364" s="155"/>
      <c r="AN364" s="204"/>
      <c r="AO364" s="204"/>
      <c r="AP364" s="204"/>
      <c r="AQ364" s="204"/>
      <c r="AR364" s="204"/>
      <c r="AS364" s="204"/>
      <c r="AT364" s="204"/>
      <c r="AU364" s="204"/>
      <c r="AV364" s="155"/>
      <c r="AW364" s="155"/>
      <c r="AX364" s="155"/>
      <c r="AY364" s="155"/>
      <c r="AZ364" s="151"/>
      <c r="BA364" s="151"/>
      <c r="BB364" s="151"/>
      <c r="BC364" s="151"/>
      <c r="BD364" s="151"/>
    </row>
    <row r="365" s="258" customFormat="true" ht="12.75" hidden="false" customHeight="false" outlineLevel="0" collapsed="false">
      <c r="A365" s="120"/>
      <c r="B365" s="120"/>
      <c r="C365" s="120"/>
      <c r="D365" s="142"/>
      <c r="E365" s="142"/>
      <c r="F365" s="120"/>
      <c r="G365" s="120"/>
      <c r="H365" s="120"/>
      <c r="I365" s="120"/>
      <c r="J365" s="120"/>
      <c r="K365" s="120"/>
      <c r="L365" s="120"/>
      <c r="M365" s="120"/>
      <c r="N365" s="120"/>
      <c r="O365" s="120"/>
      <c r="P365" s="120"/>
      <c r="Q365" s="120"/>
      <c r="R365" s="120"/>
      <c r="S365" s="120"/>
      <c r="T365" s="120"/>
      <c r="U365" s="120"/>
      <c r="V365" s="120"/>
      <c r="W365" s="120"/>
      <c r="X365" s="120"/>
      <c r="Y365" s="146"/>
      <c r="AF365" s="180"/>
      <c r="AG365" s="180"/>
      <c r="AH365" s="155"/>
      <c r="AI365" s="204"/>
      <c r="AJ365" s="204"/>
      <c r="AK365" s="204"/>
      <c r="AL365" s="204"/>
      <c r="AM365" s="155"/>
      <c r="AN365" s="204"/>
      <c r="AO365" s="204"/>
      <c r="AP365" s="204"/>
      <c r="AQ365" s="204"/>
      <c r="AR365" s="204"/>
      <c r="AS365" s="204"/>
      <c r="AT365" s="204"/>
      <c r="AU365" s="204"/>
      <c r="AV365" s="155"/>
      <c r="AW365" s="155"/>
      <c r="AX365" s="155"/>
      <c r="AY365" s="155"/>
      <c r="AZ365" s="151"/>
      <c r="BA365" s="151"/>
      <c r="BB365" s="151"/>
      <c r="BC365" s="151"/>
      <c r="BD365" s="151"/>
    </row>
    <row r="366" s="258" customFormat="true" ht="12.75" hidden="false" customHeight="false" outlineLevel="0" collapsed="false">
      <c r="A366" s="120"/>
      <c r="B366" s="120"/>
      <c r="C366" s="120"/>
      <c r="D366" s="142"/>
      <c r="E366" s="142"/>
      <c r="F366" s="120"/>
      <c r="G366" s="120"/>
      <c r="H366" s="120"/>
      <c r="I366" s="120"/>
      <c r="J366" s="120"/>
      <c r="K366" s="120"/>
      <c r="L366" s="120"/>
      <c r="M366" s="120"/>
      <c r="N366" s="120"/>
      <c r="O366" s="120"/>
      <c r="P366" s="120"/>
      <c r="Q366" s="120"/>
      <c r="R366" s="120"/>
      <c r="S366" s="120"/>
      <c r="T366" s="120"/>
      <c r="U366" s="120"/>
      <c r="V366" s="120"/>
      <c r="W366" s="120"/>
      <c r="X366" s="120"/>
      <c r="Y366" s="146"/>
      <c r="AF366" s="180"/>
      <c r="AG366" s="180"/>
      <c r="AH366" s="155"/>
      <c r="AI366" s="204"/>
      <c r="AJ366" s="204"/>
      <c r="AK366" s="204"/>
      <c r="AL366" s="204"/>
      <c r="AM366" s="155"/>
      <c r="AN366" s="204"/>
      <c r="AO366" s="204"/>
      <c r="AP366" s="204"/>
      <c r="AQ366" s="204"/>
      <c r="AR366" s="204"/>
      <c r="AS366" s="204"/>
      <c r="AT366" s="204"/>
      <c r="AU366" s="204"/>
      <c r="AV366" s="155"/>
      <c r="AW366" s="155"/>
      <c r="AX366" s="155"/>
      <c r="AY366" s="155"/>
      <c r="AZ366" s="151"/>
      <c r="BA366" s="151"/>
      <c r="BB366" s="151"/>
      <c r="BC366" s="151"/>
      <c r="BD366" s="151"/>
    </row>
    <row r="367" s="258" customFormat="true" ht="12.75" hidden="false" customHeight="false" outlineLevel="0" collapsed="false">
      <c r="A367" s="120"/>
      <c r="B367" s="120"/>
      <c r="C367" s="120"/>
      <c r="D367" s="142"/>
      <c r="E367" s="142"/>
      <c r="F367" s="120"/>
      <c r="G367" s="120"/>
      <c r="H367" s="120"/>
      <c r="I367" s="120"/>
      <c r="J367" s="120"/>
      <c r="K367" s="120"/>
      <c r="L367" s="120"/>
      <c r="M367" s="120"/>
      <c r="N367" s="120"/>
      <c r="O367" s="120"/>
      <c r="P367" s="120"/>
      <c r="Q367" s="120"/>
      <c r="R367" s="120"/>
      <c r="S367" s="120"/>
      <c r="T367" s="120"/>
      <c r="U367" s="120"/>
      <c r="V367" s="120"/>
      <c r="W367" s="120"/>
      <c r="X367" s="120"/>
      <c r="Y367" s="146"/>
      <c r="AF367" s="180"/>
      <c r="AG367" s="180"/>
      <c r="AH367" s="155"/>
      <c r="AI367" s="204"/>
      <c r="AJ367" s="204"/>
      <c r="AK367" s="204"/>
      <c r="AL367" s="204"/>
      <c r="AM367" s="155"/>
      <c r="AN367" s="204"/>
      <c r="AO367" s="204"/>
      <c r="AP367" s="204"/>
      <c r="AQ367" s="204"/>
      <c r="AR367" s="204"/>
      <c r="AS367" s="204"/>
      <c r="AT367" s="204"/>
      <c r="AU367" s="204"/>
      <c r="AV367" s="155"/>
      <c r="AW367" s="155"/>
      <c r="AX367" s="155"/>
      <c r="AY367" s="155"/>
      <c r="AZ367" s="151"/>
      <c r="BA367" s="151"/>
      <c r="BB367" s="151"/>
      <c r="BC367" s="151"/>
      <c r="BD367" s="151"/>
    </row>
    <row r="368" s="258" customFormat="true" ht="12.75" hidden="false" customHeight="false" outlineLevel="0" collapsed="false">
      <c r="A368" s="120"/>
      <c r="B368" s="120"/>
      <c r="C368" s="120"/>
      <c r="D368" s="142"/>
      <c r="E368" s="142"/>
      <c r="F368" s="120"/>
      <c r="G368" s="120"/>
      <c r="H368" s="120"/>
      <c r="I368" s="120"/>
      <c r="J368" s="120"/>
      <c r="K368" s="120"/>
      <c r="L368" s="120"/>
      <c r="M368" s="120"/>
      <c r="N368" s="120"/>
      <c r="O368" s="120"/>
      <c r="P368" s="120"/>
      <c r="Q368" s="120"/>
      <c r="R368" s="120"/>
      <c r="S368" s="120"/>
      <c r="T368" s="120"/>
      <c r="U368" s="120"/>
      <c r="V368" s="120"/>
      <c r="W368" s="120"/>
      <c r="X368" s="120"/>
      <c r="Y368" s="146"/>
      <c r="AF368" s="180"/>
      <c r="AG368" s="180"/>
      <c r="AH368" s="155"/>
      <c r="AI368" s="204"/>
      <c r="AJ368" s="204"/>
      <c r="AK368" s="204"/>
      <c r="AL368" s="204"/>
      <c r="AM368" s="155"/>
      <c r="AN368" s="204"/>
      <c r="AO368" s="204"/>
      <c r="AP368" s="204"/>
      <c r="AQ368" s="204"/>
      <c r="AR368" s="204"/>
      <c r="AS368" s="204"/>
      <c r="AT368" s="204"/>
      <c r="AU368" s="204"/>
      <c r="AV368" s="155"/>
      <c r="AW368" s="155"/>
      <c r="AX368" s="155"/>
      <c r="AY368" s="155"/>
      <c r="AZ368" s="151"/>
      <c r="BA368" s="151"/>
      <c r="BB368" s="151"/>
      <c r="BC368" s="151"/>
      <c r="BD368" s="151"/>
    </row>
    <row r="369" s="258" customFormat="true" ht="12.75" hidden="false" customHeight="false" outlineLevel="0" collapsed="false">
      <c r="A369" s="120"/>
      <c r="B369" s="120"/>
      <c r="C369" s="120"/>
      <c r="D369" s="142"/>
      <c r="E369" s="142"/>
      <c r="F369" s="120"/>
      <c r="G369" s="120"/>
      <c r="H369" s="120"/>
      <c r="I369" s="120"/>
      <c r="J369" s="120"/>
      <c r="K369" s="120"/>
      <c r="L369" s="120"/>
      <c r="M369" s="120"/>
      <c r="N369" s="120"/>
      <c r="O369" s="120"/>
      <c r="P369" s="120"/>
      <c r="Q369" s="120"/>
      <c r="R369" s="120"/>
      <c r="S369" s="120"/>
      <c r="T369" s="120"/>
      <c r="U369" s="120"/>
      <c r="V369" s="120"/>
      <c r="W369" s="120"/>
      <c r="X369" s="120"/>
      <c r="Y369" s="146"/>
      <c r="AF369" s="180"/>
      <c r="AG369" s="180"/>
      <c r="AH369" s="155"/>
      <c r="AI369" s="204"/>
      <c r="AJ369" s="204"/>
      <c r="AK369" s="204"/>
      <c r="AL369" s="204"/>
      <c r="AM369" s="155"/>
      <c r="AN369" s="204"/>
      <c r="AO369" s="204"/>
      <c r="AP369" s="204"/>
      <c r="AQ369" s="204"/>
      <c r="AR369" s="204"/>
      <c r="AS369" s="204"/>
      <c r="AT369" s="204"/>
      <c r="AU369" s="204"/>
      <c r="AV369" s="155"/>
      <c r="AW369" s="155"/>
      <c r="AX369" s="155"/>
      <c r="AY369" s="155"/>
      <c r="AZ369" s="151"/>
      <c r="BA369" s="151"/>
      <c r="BB369" s="151"/>
      <c r="BC369" s="151"/>
      <c r="BD369" s="151"/>
    </row>
    <row r="370" s="258" customFormat="true" ht="12.75" hidden="false" customHeight="false" outlineLevel="0" collapsed="false">
      <c r="A370" s="120"/>
      <c r="B370" s="120"/>
      <c r="C370" s="120"/>
      <c r="D370" s="142"/>
      <c r="E370" s="142"/>
      <c r="F370" s="120"/>
      <c r="G370" s="120"/>
      <c r="H370" s="120"/>
      <c r="I370" s="120"/>
      <c r="J370" s="120"/>
      <c r="K370" s="120"/>
      <c r="L370" s="120"/>
      <c r="M370" s="120"/>
      <c r="N370" s="120"/>
      <c r="O370" s="120"/>
      <c r="P370" s="120"/>
      <c r="Q370" s="120"/>
      <c r="R370" s="120"/>
      <c r="S370" s="120"/>
      <c r="T370" s="120"/>
      <c r="U370" s="120"/>
      <c r="V370" s="120"/>
      <c r="W370" s="120"/>
      <c r="X370" s="120"/>
      <c r="Y370" s="146"/>
      <c r="AF370" s="180"/>
      <c r="AG370" s="180"/>
      <c r="AH370" s="155"/>
      <c r="AI370" s="204"/>
      <c r="AJ370" s="204"/>
      <c r="AK370" s="204"/>
      <c r="AL370" s="204"/>
      <c r="AM370" s="155"/>
      <c r="AN370" s="204"/>
      <c r="AO370" s="204"/>
      <c r="AP370" s="204"/>
      <c r="AQ370" s="204"/>
      <c r="AR370" s="204"/>
      <c r="AS370" s="204"/>
      <c r="AT370" s="204"/>
      <c r="AU370" s="204"/>
      <c r="AV370" s="155"/>
      <c r="AW370" s="155"/>
      <c r="AX370" s="155"/>
      <c r="AY370" s="155"/>
      <c r="AZ370" s="151"/>
      <c r="BA370" s="151"/>
      <c r="BB370" s="151"/>
      <c r="BC370" s="151"/>
      <c r="BD370" s="151"/>
    </row>
    <row r="371" s="258" customFormat="true" ht="12.75" hidden="false" customHeight="false" outlineLevel="0" collapsed="false">
      <c r="A371" s="120"/>
      <c r="B371" s="120"/>
      <c r="C371" s="120"/>
      <c r="D371" s="142"/>
      <c r="E371" s="142"/>
      <c r="F371" s="120"/>
      <c r="G371" s="120"/>
      <c r="H371" s="120"/>
      <c r="I371" s="120"/>
      <c r="J371" s="120"/>
      <c r="K371" s="120"/>
      <c r="L371" s="120"/>
      <c r="M371" s="120"/>
      <c r="N371" s="120"/>
      <c r="O371" s="120"/>
      <c r="P371" s="120"/>
      <c r="Q371" s="120"/>
      <c r="R371" s="120"/>
      <c r="S371" s="120"/>
      <c r="T371" s="120"/>
      <c r="U371" s="120"/>
      <c r="V371" s="120"/>
      <c r="W371" s="120"/>
      <c r="X371" s="120"/>
      <c r="Y371" s="146"/>
      <c r="AF371" s="180"/>
      <c r="AG371" s="180"/>
      <c r="AH371" s="155"/>
      <c r="AI371" s="204"/>
      <c r="AJ371" s="204"/>
      <c r="AK371" s="204"/>
      <c r="AL371" s="204"/>
      <c r="AM371" s="155"/>
      <c r="AN371" s="204"/>
      <c r="AO371" s="204"/>
      <c r="AP371" s="204"/>
      <c r="AQ371" s="204"/>
      <c r="AR371" s="204"/>
      <c r="AS371" s="204"/>
      <c r="AT371" s="204"/>
      <c r="AU371" s="204"/>
      <c r="AV371" s="155"/>
      <c r="AW371" s="155"/>
      <c r="AX371" s="155"/>
      <c r="AY371" s="155"/>
      <c r="AZ371" s="151"/>
      <c r="BA371" s="151"/>
      <c r="BB371" s="151"/>
      <c r="BC371" s="151"/>
      <c r="BD371" s="151"/>
    </row>
    <row r="372" s="258" customFormat="true" ht="12.75" hidden="false" customHeight="false" outlineLevel="0" collapsed="false">
      <c r="A372" s="120"/>
      <c r="B372" s="120"/>
      <c r="C372" s="120"/>
      <c r="D372" s="142"/>
      <c r="E372" s="142"/>
      <c r="F372" s="120"/>
      <c r="G372" s="120"/>
      <c r="H372" s="120"/>
      <c r="I372" s="120"/>
      <c r="J372" s="120"/>
      <c r="K372" s="120"/>
      <c r="L372" s="120"/>
      <c r="M372" s="120"/>
      <c r="N372" s="120"/>
      <c r="O372" s="120"/>
      <c r="P372" s="120"/>
      <c r="Q372" s="120"/>
      <c r="R372" s="120"/>
      <c r="S372" s="120"/>
      <c r="T372" s="120"/>
      <c r="U372" s="120"/>
      <c r="V372" s="120"/>
      <c r="W372" s="120"/>
      <c r="X372" s="120"/>
      <c r="Y372" s="146"/>
      <c r="AF372" s="180"/>
      <c r="AG372" s="180"/>
      <c r="AH372" s="155"/>
      <c r="AI372" s="204"/>
      <c r="AJ372" s="204"/>
      <c r="AK372" s="204"/>
      <c r="AL372" s="204"/>
      <c r="AM372" s="155"/>
      <c r="AN372" s="204"/>
      <c r="AO372" s="204"/>
      <c r="AP372" s="204"/>
      <c r="AQ372" s="204"/>
      <c r="AR372" s="204"/>
      <c r="AS372" s="204"/>
      <c r="AT372" s="204"/>
      <c r="AU372" s="204"/>
      <c r="AV372" s="155"/>
      <c r="AW372" s="155"/>
      <c r="AX372" s="155"/>
      <c r="AY372" s="155"/>
      <c r="AZ372" s="151"/>
      <c r="BA372" s="151"/>
      <c r="BB372" s="151"/>
      <c r="BC372" s="151"/>
      <c r="BD372" s="151"/>
    </row>
    <row r="373" s="258" customFormat="true" ht="12.75" hidden="false" customHeight="false" outlineLevel="0" collapsed="false">
      <c r="A373" s="120"/>
      <c r="B373" s="120"/>
      <c r="C373" s="120"/>
      <c r="D373" s="142"/>
      <c r="E373" s="142"/>
      <c r="F373" s="120"/>
      <c r="G373" s="120"/>
      <c r="H373" s="120"/>
      <c r="I373" s="120"/>
      <c r="J373" s="120"/>
      <c r="K373" s="120"/>
      <c r="L373" s="120"/>
      <c r="M373" s="120"/>
      <c r="N373" s="120"/>
      <c r="O373" s="120"/>
      <c r="P373" s="120"/>
      <c r="Q373" s="120"/>
      <c r="R373" s="120"/>
      <c r="S373" s="120"/>
      <c r="T373" s="120"/>
      <c r="U373" s="120"/>
      <c r="V373" s="120"/>
      <c r="W373" s="120"/>
      <c r="X373" s="120"/>
      <c r="Y373" s="146"/>
      <c r="AF373" s="180"/>
      <c r="AG373" s="180"/>
      <c r="AH373" s="155"/>
      <c r="AI373" s="204"/>
      <c r="AJ373" s="204"/>
      <c r="AK373" s="204"/>
      <c r="AL373" s="204"/>
      <c r="AM373" s="155"/>
      <c r="AN373" s="204"/>
      <c r="AO373" s="204"/>
      <c r="AP373" s="204"/>
      <c r="AQ373" s="204"/>
      <c r="AR373" s="204"/>
      <c r="AS373" s="204"/>
      <c r="AT373" s="204"/>
      <c r="AU373" s="204"/>
      <c r="AV373" s="155"/>
      <c r="AW373" s="155"/>
      <c r="AX373" s="155"/>
      <c r="AY373" s="155"/>
      <c r="AZ373" s="151"/>
      <c r="BA373" s="151"/>
      <c r="BB373" s="151"/>
      <c r="BC373" s="151"/>
      <c r="BD373" s="151"/>
    </row>
    <row r="374" s="258" customFormat="true" ht="12.75" hidden="false" customHeight="false" outlineLevel="0" collapsed="false">
      <c r="A374" s="120"/>
      <c r="B374" s="120"/>
      <c r="C374" s="120"/>
      <c r="D374" s="142"/>
      <c r="E374" s="142"/>
      <c r="F374" s="120"/>
      <c r="G374" s="120"/>
      <c r="H374" s="120"/>
      <c r="I374" s="120"/>
      <c r="J374" s="120"/>
      <c r="K374" s="120"/>
      <c r="L374" s="120"/>
      <c r="M374" s="120"/>
      <c r="N374" s="120"/>
      <c r="O374" s="120"/>
      <c r="P374" s="120"/>
      <c r="Q374" s="120"/>
      <c r="R374" s="120"/>
      <c r="S374" s="120"/>
      <c r="T374" s="120"/>
      <c r="U374" s="120"/>
      <c r="V374" s="120"/>
      <c r="W374" s="120"/>
      <c r="X374" s="120"/>
      <c r="Y374" s="146"/>
      <c r="AF374" s="180"/>
      <c r="AG374" s="180"/>
      <c r="AH374" s="155"/>
      <c r="AI374" s="204"/>
      <c r="AJ374" s="204"/>
      <c r="AK374" s="204"/>
      <c r="AL374" s="204"/>
      <c r="AM374" s="155"/>
      <c r="AN374" s="204"/>
      <c r="AO374" s="204"/>
      <c r="AP374" s="204"/>
      <c r="AQ374" s="204"/>
      <c r="AR374" s="204"/>
      <c r="AS374" s="204"/>
      <c r="AT374" s="204"/>
      <c r="AU374" s="204"/>
      <c r="AV374" s="155"/>
      <c r="AW374" s="155"/>
      <c r="AX374" s="155"/>
      <c r="AY374" s="155"/>
      <c r="AZ374" s="151"/>
      <c r="BA374" s="151"/>
      <c r="BB374" s="151"/>
      <c r="BC374" s="151"/>
      <c r="BD374" s="151"/>
    </row>
    <row r="375" s="258" customFormat="true" ht="12.75" hidden="false" customHeight="false" outlineLevel="0" collapsed="false">
      <c r="A375" s="120"/>
      <c r="B375" s="120"/>
      <c r="C375" s="120"/>
      <c r="D375" s="142"/>
      <c r="E375" s="142"/>
      <c r="F375" s="120"/>
      <c r="G375" s="120"/>
      <c r="H375" s="120"/>
      <c r="I375" s="120"/>
      <c r="J375" s="120"/>
      <c r="K375" s="120"/>
      <c r="L375" s="120"/>
      <c r="M375" s="120"/>
      <c r="N375" s="120"/>
      <c r="O375" s="120"/>
      <c r="P375" s="120"/>
      <c r="Q375" s="120"/>
      <c r="R375" s="120"/>
      <c r="S375" s="120"/>
      <c r="T375" s="120"/>
      <c r="U375" s="120"/>
      <c r="V375" s="120"/>
      <c r="W375" s="120"/>
      <c r="X375" s="120"/>
      <c r="Y375" s="146"/>
      <c r="AF375" s="180"/>
      <c r="AG375" s="180"/>
      <c r="AH375" s="155"/>
      <c r="AI375" s="204"/>
      <c r="AJ375" s="204"/>
      <c r="AK375" s="204"/>
      <c r="AL375" s="204"/>
      <c r="AM375" s="155"/>
      <c r="AN375" s="204"/>
      <c r="AO375" s="204"/>
      <c r="AP375" s="204"/>
      <c r="AQ375" s="204"/>
      <c r="AR375" s="204"/>
      <c r="AS375" s="204"/>
      <c r="AT375" s="204"/>
      <c r="AU375" s="204"/>
      <c r="AV375" s="155"/>
      <c r="AW375" s="155"/>
      <c r="AX375" s="155"/>
      <c r="AY375" s="155"/>
      <c r="AZ375" s="151"/>
      <c r="BA375" s="151"/>
      <c r="BB375" s="151"/>
      <c r="BC375" s="151"/>
      <c r="BD375" s="151"/>
    </row>
    <row r="376" s="258" customFormat="true" ht="12.75" hidden="false" customHeight="false" outlineLevel="0" collapsed="false">
      <c r="A376" s="120"/>
      <c r="B376" s="120"/>
      <c r="C376" s="120"/>
      <c r="D376" s="142"/>
      <c r="E376" s="142"/>
      <c r="F376" s="120"/>
      <c r="G376" s="120"/>
      <c r="H376" s="120"/>
      <c r="I376" s="120"/>
      <c r="J376" s="120"/>
      <c r="K376" s="120"/>
      <c r="L376" s="120"/>
      <c r="M376" s="120"/>
      <c r="N376" s="120"/>
      <c r="O376" s="120"/>
      <c r="P376" s="120"/>
      <c r="Q376" s="120"/>
      <c r="R376" s="120"/>
      <c r="S376" s="120"/>
      <c r="T376" s="120"/>
      <c r="U376" s="120"/>
      <c r="V376" s="120"/>
      <c r="W376" s="120"/>
      <c r="X376" s="120"/>
      <c r="Y376" s="146"/>
      <c r="AF376" s="180"/>
      <c r="AG376" s="180"/>
      <c r="AH376" s="155"/>
      <c r="AI376" s="204"/>
      <c r="AJ376" s="204"/>
      <c r="AK376" s="204"/>
      <c r="AL376" s="204"/>
      <c r="AM376" s="155"/>
      <c r="AN376" s="204"/>
      <c r="AO376" s="204"/>
      <c r="AP376" s="204"/>
      <c r="AQ376" s="204"/>
      <c r="AR376" s="204"/>
      <c r="AS376" s="204"/>
      <c r="AT376" s="204"/>
      <c r="AU376" s="204"/>
      <c r="AV376" s="155"/>
      <c r="AW376" s="155"/>
      <c r="AX376" s="155"/>
      <c r="AY376" s="155"/>
      <c r="AZ376" s="151"/>
      <c r="BA376" s="151"/>
      <c r="BB376" s="151"/>
      <c r="BC376" s="151"/>
      <c r="BD376" s="151"/>
    </row>
    <row r="377" s="258" customFormat="true" ht="12.75" hidden="false" customHeight="false" outlineLevel="0" collapsed="false">
      <c r="A377" s="120"/>
      <c r="B377" s="120"/>
      <c r="C377" s="120"/>
      <c r="D377" s="142"/>
      <c r="E377" s="142"/>
      <c r="F377" s="120"/>
      <c r="G377" s="120"/>
      <c r="H377" s="120"/>
      <c r="I377" s="120"/>
      <c r="J377" s="120"/>
      <c r="K377" s="120"/>
      <c r="L377" s="120"/>
      <c r="M377" s="120"/>
      <c r="N377" s="120"/>
      <c r="O377" s="120"/>
      <c r="P377" s="120"/>
      <c r="Q377" s="120"/>
      <c r="R377" s="120"/>
      <c r="S377" s="120"/>
      <c r="T377" s="120"/>
      <c r="U377" s="120"/>
      <c r="V377" s="120"/>
      <c r="W377" s="120"/>
      <c r="X377" s="120"/>
      <c r="Y377" s="146"/>
      <c r="AF377" s="180"/>
      <c r="AG377" s="180"/>
      <c r="AH377" s="155"/>
      <c r="AI377" s="204"/>
      <c r="AJ377" s="204"/>
      <c r="AK377" s="204"/>
      <c r="AL377" s="204"/>
      <c r="AM377" s="155"/>
      <c r="AN377" s="204"/>
      <c r="AO377" s="204"/>
      <c r="AP377" s="204"/>
      <c r="AQ377" s="204"/>
      <c r="AR377" s="204"/>
      <c r="AS377" s="204"/>
      <c r="AT377" s="204"/>
      <c r="AU377" s="204"/>
      <c r="AV377" s="155"/>
      <c r="AW377" s="155"/>
      <c r="AX377" s="155"/>
      <c r="AY377" s="155"/>
      <c r="AZ377" s="151"/>
      <c r="BA377" s="151"/>
      <c r="BB377" s="151"/>
      <c r="BC377" s="151"/>
      <c r="BD377" s="151"/>
    </row>
    <row r="378" s="258" customFormat="true" ht="12.75" hidden="false" customHeight="false" outlineLevel="0" collapsed="false">
      <c r="A378" s="120"/>
      <c r="B378" s="120"/>
      <c r="C378" s="120"/>
      <c r="D378" s="142"/>
      <c r="E378" s="142"/>
      <c r="F378" s="120"/>
      <c r="G378" s="120"/>
      <c r="H378" s="120"/>
      <c r="I378" s="120"/>
      <c r="J378" s="120"/>
      <c r="K378" s="120"/>
      <c r="L378" s="120"/>
      <c r="M378" s="120"/>
      <c r="N378" s="120"/>
      <c r="O378" s="120"/>
      <c r="P378" s="120"/>
      <c r="Q378" s="120"/>
      <c r="R378" s="120"/>
      <c r="S378" s="120"/>
      <c r="T378" s="120"/>
      <c r="U378" s="120"/>
      <c r="V378" s="120"/>
      <c r="W378" s="120"/>
      <c r="X378" s="120"/>
      <c r="Y378" s="146"/>
      <c r="AF378" s="180"/>
      <c r="AG378" s="180"/>
      <c r="AH378" s="155"/>
      <c r="AI378" s="204"/>
      <c r="AJ378" s="204"/>
      <c r="AK378" s="204"/>
      <c r="AL378" s="204"/>
      <c r="AM378" s="155"/>
      <c r="AN378" s="204"/>
      <c r="AO378" s="204"/>
      <c r="AP378" s="204"/>
      <c r="AQ378" s="204"/>
      <c r="AR378" s="204"/>
      <c r="AS378" s="204"/>
      <c r="AT378" s="204"/>
      <c r="AU378" s="204"/>
      <c r="AV378" s="155"/>
      <c r="AW378" s="155"/>
      <c r="AX378" s="155"/>
      <c r="AY378" s="155"/>
      <c r="AZ378" s="151"/>
      <c r="BA378" s="151"/>
      <c r="BB378" s="151"/>
      <c r="BC378" s="151"/>
      <c r="BD378" s="151"/>
    </row>
    <row r="379" s="258" customFormat="true" ht="12.75" hidden="false" customHeight="false" outlineLevel="0" collapsed="false">
      <c r="A379" s="120"/>
      <c r="B379" s="120"/>
      <c r="C379" s="120"/>
      <c r="D379" s="142"/>
      <c r="E379" s="142"/>
      <c r="F379" s="120"/>
      <c r="G379" s="120"/>
      <c r="H379" s="120"/>
      <c r="I379" s="120"/>
      <c r="J379" s="120"/>
      <c r="K379" s="120"/>
      <c r="L379" s="120"/>
      <c r="M379" s="120"/>
      <c r="N379" s="120"/>
      <c r="O379" s="120"/>
      <c r="P379" s="120"/>
      <c r="Q379" s="120"/>
      <c r="R379" s="120"/>
      <c r="S379" s="120"/>
      <c r="T379" s="120"/>
      <c r="U379" s="120"/>
      <c r="V379" s="120"/>
      <c r="W379" s="120"/>
      <c r="X379" s="120"/>
      <c r="Y379" s="146"/>
      <c r="AF379" s="180"/>
      <c r="AG379" s="180"/>
      <c r="AH379" s="155"/>
      <c r="AI379" s="204"/>
      <c r="AJ379" s="204"/>
      <c r="AK379" s="204"/>
      <c r="AL379" s="204"/>
      <c r="AM379" s="155"/>
      <c r="AN379" s="204"/>
      <c r="AO379" s="204"/>
      <c r="AP379" s="204"/>
      <c r="AQ379" s="204"/>
      <c r="AR379" s="204"/>
      <c r="AS379" s="204"/>
      <c r="AT379" s="204"/>
      <c r="AU379" s="204"/>
      <c r="AV379" s="155"/>
      <c r="AW379" s="155"/>
      <c r="AX379" s="155"/>
      <c r="AY379" s="155"/>
      <c r="AZ379" s="151"/>
      <c r="BA379" s="151"/>
      <c r="BB379" s="151"/>
      <c r="BC379" s="151"/>
      <c r="BD379" s="151"/>
    </row>
    <row r="380" s="258" customFormat="true" ht="12.75" hidden="false" customHeight="false" outlineLevel="0" collapsed="false">
      <c r="A380" s="120"/>
      <c r="B380" s="120"/>
      <c r="C380" s="120"/>
      <c r="D380" s="142"/>
      <c r="E380" s="142"/>
      <c r="F380" s="120"/>
      <c r="G380" s="120"/>
      <c r="H380" s="120"/>
      <c r="I380" s="120"/>
      <c r="J380" s="120"/>
      <c r="K380" s="120"/>
      <c r="L380" s="120"/>
      <c r="M380" s="120"/>
      <c r="N380" s="120"/>
      <c r="O380" s="120"/>
      <c r="P380" s="120"/>
      <c r="Q380" s="120"/>
      <c r="R380" s="120"/>
      <c r="S380" s="120"/>
      <c r="T380" s="120"/>
      <c r="U380" s="120"/>
      <c r="V380" s="120"/>
      <c r="W380" s="120"/>
      <c r="X380" s="120"/>
      <c r="Y380" s="146"/>
      <c r="AF380" s="180"/>
      <c r="AG380" s="180"/>
      <c r="AH380" s="155"/>
      <c r="AI380" s="204"/>
      <c r="AJ380" s="204"/>
      <c r="AK380" s="204"/>
      <c r="AL380" s="204"/>
      <c r="AM380" s="155"/>
      <c r="AN380" s="204"/>
      <c r="AO380" s="204"/>
      <c r="AP380" s="204"/>
      <c r="AQ380" s="204"/>
      <c r="AR380" s="204"/>
      <c r="AS380" s="204"/>
      <c r="AT380" s="204"/>
      <c r="AU380" s="204"/>
      <c r="AV380" s="155"/>
      <c r="AW380" s="155"/>
      <c r="AX380" s="155"/>
      <c r="AY380" s="155"/>
      <c r="AZ380" s="151"/>
      <c r="BA380" s="151"/>
      <c r="BB380" s="151"/>
      <c r="BC380" s="151"/>
      <c r="BD380" s="151"/>
    </row>
    <row r="381" s="258" customFormat="true" ht="12.75" hidden="false" customHeight="false" outlineLevel="0" collapsed="false">
      <c r="A381" s="120"/>
      <c r="B381" s="120"/>
      <c r="C381" s="120"/>
      <c r="D381" s="142"/>
      <c r="E381" s="142"/>
      <c r="F381" s="120"/>
      <c r="G381" s="120"/>
      <c r="H381" s="120"/>
      <c r="I381" s="120"/>
      <c r="J381" s="120"/>
      <c r="K381" s="120"/>
      <c r="L381" s="120"/>
      <c r="M381" s="120"/>
      <c r="N381" s="120"/>
      <c r="O381" s="120"/>
      <c r="P381" s="120"/>
      <c r="Q381" s="120"/>
      <c r="R381" s="120"/>
      <c r="S381" s="120"/>
      <c r="T381" s="120"/>
      <c r="U381" s="120"/>
      <c r="V381" s="120"/>
      <c r="W381" s="120"/>
      <c r="X381" s="120"/>
      <c r="Y381" s="146"/>
      <c r="AF381" s="180"/>
      <c r="AG381" s="180"/>
      <c r="AH381" s="155"/>
      <c r="AI381" s="204"/>
      <c r="AJ381" s="204"/>
      <c r="AK381" s="204"/>
      <c r="AL381" s="204"/>
      <c r="AM381" s="155"/>
      <c r="AN381" s="204"/>
      <c r="AO381" s="204"/>
      <c r="AP381" s="204"/>
      <c r="AQ381" s="204"/>
      <c r="AR381" s="204"/>
      <c r="AS381" s="204"/>
      <c r="AT381" s="204"/>
      <c r="AU381" s="204"/>
      <c r="AV381" s="155"/>
      <c r="AW381" s="155"/>
      <c r="AX381" s="155"/>
      <c r="AY381" s="155"/>
      <c r="AZ381" s="151"/>
      <c r="BA381" s="151"/>
      <c r="BB381" s="151"/>
      <c r="BC381" s="151"/>
      <c r="BD381" s="151"/>
    </row>
    <row r="382" s="258" customFormat="true" ht="12.75" hidden="false" customHeight="false" outlineLevel="0" collapsed="false">
      <c r="A382" s="120"/>
      <c r="B382" s="120"/>
      <c r="C382" s="120"/>
      <c r="D382" s="142"/>
      <c r="E382" s="142"/>
      <c r="F382" s="120"/>
      <c r="G382" s="120"/>
      <c r="H382" s="120"/>
      <c r="I382" s="120"/>
      <c r="J382" s="120"/>
      <c r="K382" s="120"/>
      <c r="L382" s="120"/>
      <c r="M382" s="120"/>
      <c r="N382" s="120"/>
      <c r="O382" s="120"/>
      <c r="P382" s="120"/>
      <c r="Q382" s="120"/>
      <c r="R382" s="120"/>
      <c r="S382" s="120"/>
      <c r="T382" s="120"/>
      <c r="U382" s="120"/>
      <c r="V382" s="120"/>
      <c r="W382" s="120"/>
      <c r="X382" s="120"/>
      <c r="Y382" s="146"/>
      <c r="AF382" s="180"/>
      <c r="AG382" s="180"/>
      <c r="AH382" s="155"/>
      <c r="AI382" s="204"/>
      <c r="AJ382" s="204"/>
      <c r="AK382" s="204"/>
      <c r="AL382" s="204"/>
      <c r="AM382" s="155"/>
      <c r="AN382" s="204"/>
      <c r="AO382" s="204"/>
      <c r="AP382" s="204"/>
      <c r="AQ382" s="204"/>
      <c r="AR382" s="204"/>
      <c r="AS382" s="204"/>
      <c r="AT382" s="204"/>
      <c r="AU382" s="204"/>
      <c r="AV382" s="155"/>
      <c r="AW382" s="155"/>
      <c r="AX382" s="155"/>
      <c r="AY382" s="155"/>
      <c r="AZ382" s="151"/>
      <c r="BA382" s="151"/>
      <c r="BB382" s="151"/>
      <c r="BC382" s="151"/>
      <c r="BD382" s="151"/>
    </row>
    <row r="383" s="258" customFormat="true" ht="12.75" hidden="false" customHeight="false" outlineLevel="0" collapsed="false">
      <c r="A383" s="120"/>
      <c r="B383" s="120"/>
      <c r="C383" s="120"/>
      <c r="D383" s="142"/>
      <c r="E383" s="142"/>
      <c r="F383" s="120"/>
      <c r="G383" s="120"/>
      <c r="H383" s="120"/>
      <c r="I383" s="120"/>
      <c r="J383" s="120"/>
      <c r="K383" s="120"/>
      <c r="L383" s="120"/>
      <c r="M383" s="120"/>
      <c r="N383" s="120"/>
      <c r="O383" s="120"/>
      <c r="P383" s="120"/>
      <c r="Q383" s="120"/>
      <c r="R383" s="120"/>
      <c r="S383" s="120"/>
      <c r="T383" s="120"/>
      <c r="U383" s="120"/>
      <c r="V383" s="120"/>
      <c r="W383" s="120"/>
      <c r="X383" s="120"/>
      <c r="Y383" s="146"/>
      <c r="AF383" s="180"/>
      <c r="AG383" s="180"/>
      <c r="AH383" s="155"/>
      <c r="AI383" s="204"/>
      <c r="AJ383" s="204"/>
      <c r="AK383" s="204"/>
      <c r="AL383" s="204"/>
      <c r="AM383" s="155"/>
      <c r="AN383" s="204"/>
      <c r="AO383" s="204"/>
      <c r="AP383" s="204"/>
      <c r="AQ383" s="204"/>
      <c r="AR383" s="204"/>
      <c r="AS383" s="204"/>
      <c r="AT383" s="204"/>
      <c r="AU383" s="204"/>
      <c r="AV383" s="155"/>
      <c r="AW383" s="155"/>
      <c r="AX383" s="155"/>
      <c r="AY383" s="155"/>
      <c r="AZ383" s="151"/>
      <c r="BA383" s="151"/>
      <c r="BB383" s="151"/>
      <c r="BC383" s="151"/>
      <c r="BD383" s="151"/>
    </row>
    <row r="384" s="258" customFormat="true" ht="12.75" hidden="false" customHeight="false" outlineLevel="0" collapsed="false">
      <c r="A384" s="120"/>
      <c r="B384" s="120"/>
      <c r="C384" s="120"/>
      <c r="D384" s="142"/>
      <c r="E384" s="142"/>
      <c r="F384" s="120"/>
      <c r="G384" s="120"/>
      <c r="H384" s="120"/>
      <c r="I384" s="120"/>
      <c r="J384" s="120"/>
      <c r="K384" s="120"/>
      <c r="L384" s="120"/>
      <c r="M384" s="120"/>
      <c r="N384" s="120"/>
      <c r="O384" s="120"/>
      <c r="P384" s="120"/>
      <c r="Q384" s="120"/>
      <c r="R384" s="120"/>
      <c r="S384" s="120"/>
      <c r="T384" s="120"/>
      <c r="U384" s="120"/>
      <c r="V384" s="120"/>
      <c r="W384" s="120"/>
      <c r="X384" s="120"/>
      <c r="Y384" s="146"/>
      <c r="AF384" s="180"/>
      <c r="AG384" s="180"/>
      <c r="AH384" s="155"/>
      <c r="AI384" s="204"/>
      <c r="AJ384" s="204"/>
      <c r="AK384" s="204"/>
      <c r="AL384" s="204"/>
      <c r="AM384" s="155"/>
      <c r="AN384" s="204"/>
      <c r="AO384" s="204"/>
      <c r="AP384" s="204"/>
      <c r="AQ384" s="204"/>
      <c r="AR384" s="204"/>
      <c r="AS384" s="204"/>
      <c r="AT384" s="204"/>
      <c r="AU384" s="204"/>
      <c r="AV384" s="155"/>
      <c r="AW384" s="155"/>
      <c r="AX384" s="155"/>
      <c r="AY384" s="155"/>
      <c r="AZ384" s="151"/>
      <c r="BA384" s="151"/>
      <c r="BB384" s="151"/>
      <c r="BC384" s="151"/>
      <c r="BD384" s="151"/>
    </row>
    <row r="385" s="258" customFormat="true" ht="12.75" hidden="false" customHeight="false" outlineLevel="0" collapsed="false">
      <c r="A385" s="120"/>
      <c r="B385" s="120"/>
      <c r="C385" s="120"/>
      <c r="D385" s="142"/>
      <c r="E385" s="142"/>
      <c r="F385" s="120"/>
      <c r="G385" s="120"/>
      <c r="H385" s="120"/>
      <c r="I385" s="120"/>
      <c r="J385" s="120"/>
      <c r="K385" s="120"/>
      <c r="L385" s="120"/>
      <c r="M385" s="120"/>
      <c r="N385" s="120"/>
      <c r="O385" s="120"/>
      <c r="P385" s="120"/>
      <c r="Q385" s="120"/>
      <c r="R385" s="120"/>
      <c r="S385" s="120"/>
      <c r="T385" s="120"/>
      <c r="U385" s="120"/>
      <c r="V385" s="120"/>
      <c r="W385" s="120"/>
      <c r="X385" s="120"/>
      <c r="Y385" s="146"/>
      <c r="AF385" s="180"/>
      <c r="AG385" s="180"/>
      <c r="AH385" s="155"/>
      <c r="AI385" s="204"/>
      <c r="AJ385" s="204"/>
      <c r="AK385" s="204"/>
      <c r="AL385" s="204"/>
      <c r="AM385" s="155"/>
      <c r="AN385" s="204"/>
      <c r="AO385" s="204"/>
      <c r="AP385" s="204"/>
      <c r="AQ385" s="204"/>
      <c r="AR385" s="204"/>
      <c r="AS385" s="204"/>
      <c r="AT385" s="204"/>
      <c r="AU385" s="204"/>
      <c r="AV385" s="155"/>
      <c r="AW385" s="155"/>
      <c r="AX385" s="155"/>
      <c r="AY385" s="155"/>
      <c r="AZ385" s="151"/>
      <c r="BA385" s="151"/>
      <c r="BB385" s="151"/>
      <c r="BC385" s="151"/>
      <c r="BD385" s="151"/>
    </row>
    <row r="386" s="258" customFormat="true" ht="12.75" hidden="false" customHeight="false" outlineLevel="0" collapsed="false">
      <c r="A386" s="120"/>
      <c r="B386" s="120"/>
      <c r="C386" s="120"/>
      <c r="D386" s="142"/>
      <c r="E386" s="142"/>
      <c r="F386" s="120"/>
      <c r="G386" s="120"/>
      <c r="H386" s="120"/>
      <c r="I386" s="120"/>
      <c r="J386" s="120"/>
      <c r="K386" s="120"/>
      <c r="L386" s="120"/>
      <c r="M386" s="120"/>
      <c r="N386" s="120"/>
      <c r="O386" s="120"/>
      <c r="P386" s="120"/>
      <c r="Q386" s="120"/>
      <c r="R386" s="120"/>
      <c r="S386" s="120"/>
      <c r="T386" s="120"/>
      <c r="U386" s="120"/>
      <c r="V386" s="120"/>
      <c r="W386" s="120"/>
      <c r="X386" s="120"/>
      <c r="Y386" s="146"/>
      <c r="AF386" s="180"/>
      <c r="AG386" s="180"/>
      <c r="AH386" s="155"/>
      <c r="AI386" s="204"/>
      <c r="AJ386" s="204"/>
      <c r="AK386" s="204"/>
      <c r="AL386" s="204"/>
      <c r="AM386" s="155"/>
      <c r="AN386" s="204"/>
      <c r="AO386" s="204"/>
      <c r="AP386" s="204"/>
      <c r="AQ386" s="204"/>
      <c r="AR386" s="204"/>
      <c r="AS386" s="204"/>
      <c r="AT386" s="204"/>
      <c r="AU386" s="204"/>
      <c r="AV386" s="155"/>
      <c r="AW386" s="155"/>
      <c r="AX386" s="155"/>
      <c r="AY386" s="155"/>
      <c r="AZ386" s="151"/>
      <c r="BA386" s="151"/>
      <c r="BB386" s="151"/>
      <c r="BC386" s="151"/>
      <c r="BD386" s="151"/>
    </row>
    <row r="387" s="258" customFormat="true" ht="12.75" hidden="false" customHeight="false" outlineLevel="0" collapsed="false">
      <c r="A387" s="120"/>
      <c r="B387" s="120"/>
      <c r="C387" s="120"/>
      <c r="D387" s="142"/>
      <c r="E387" s="142"/>
      <c r="F387" s="120"/>
      <c r="G387" s="120"/>
      <c r="H387" s="120"/>
      <c r="I387" s="120"/>
      <c r="J387" s="120"/>
      <c r="K387" s="120"/>
      <c r="L387" s="120"/>
      <c r="M387" s="120"/>
      <c r="N387" s="120"/>
      <c r="O387" s="120"/>
      <c r="P387" s="120"/>
      <c r="Q387" s="120"/>
      <c r="R387" s="120"/>
      <c r="S387" s="120"/>
      <c r="T387" s="120"/>
      <c r="U387" s="120"/>
      <c r="V387" s="120"/>
      <c r="W387" s="120"/>
      <c r="X387" s="120"/>
      <c r="Y387" s="146"/>
      <c r="AF387" s="180"/>
      <c r="AG387" s="180"/>
      <c r="AH387" s="155"/>
      <c r="AI387" s="204"/>
      <c r="AJ387" s="204"/>
      <c r="AK387" s="204"/>
      <c r="AL387" s="204"/>
      <c r="AM387" s="155"/>
      <c r="AN387" s="204"/>
      <c r="AO387" s="204"/>
      <c r="AP387" s="204"/>
      <c r="AQ387" s="204"/>
      <c r="AR387" s="204"/>
      <c r="AS387" s="204"/>
      <c r="AT387" s="204"/>
      <c r="AU387" s="204"/>
      <c r="AV387" s="155"/>
      <c r="AW387" s="155"/>
      <c r="AX387" s="155"/>
      <c r="AY387" s="155"/>
      <c r="AZ387" s="151"/>
      <c r="BA387" s="151"/>
      <c r="BB387" s="151"/>
      <c r="BC387" s="151"/>
      <c r="BD387" s="151"/>
    </row>
    <row r="388" s="258" customFormat="true" ht="12.75" hidden="false" customHeight="false" outlineLevel="0" collapsed="false">
      <c r="A388" s="120"/>
      <c r="B388" s="120"/>
      <c r="C388" s="120"/>
      <c r="D388" s="142"/>
      <c r="E388" s="142"/>
      <c r="F388" s="120"/>
      <c r="G388" s="120"/>
      <c r="H388" s="120"/>
      <c r="I388" s="120"/>
      <c r="J388" s="120"/>
      <c r="K388" s="120"/>
      <c r="L388" s="120"/>
      <c r="M388" s="120"/>
      <c r="N388" s="120"/>
      <c r="O388" s="120"/>
      <c r="P388" s="120"/>
      <c r="Q388" s="120"/>
      <c r="R388" s="120"/>
      <c r="S388" s="120"/>
      <c r="T388" s="120"/>
      <c r="U388" s="120"/>
      <c r="V388" s="120"/>
      <c r="W388" s="120"/>
      <c r="X388" s="120"/>
      <c r="Y388" s="146"/>
      <c r="AF388" s="180"/>
      <c r="AG388" s="180"/>
      <c r="AH388" s="155"/>
      <c r="AI388" s="204"/>
      <c r="AJ388" s="204"/>
      <c r="AK388" s="204"/>
      <c r="AL388" s="204"/>
      <c r="AM388" s="155"/>
      <c r="AN388" s="204"/>
      <c r="AO388" s="204"/>
      <c r="AP388" s="204"/>
      <c r="AQ388" s="204"/>
      <c r="AR388" s="204"/>
      <c r="AS388" s="204"/>
      <c r="AT388" s="204"/>
      <c r="AU388" s="204"/>
      <c r="AV388" s="155"/>
      <c r="AW388" s="155"/>
      <c r="AX388" s="155"/>
      <c r="AY388" s="155"/>
      <c r="AZ388" s="151"/>
      <c r="BA388" s="151"/>
      <c r="BB388" s="151"/>
      <c r="BC388" s="151"/>
      <c r="BD388" s="151"/>
    </row>
    <row r="389" s="258" customFormat="true" ht="12.75" hidden="false" customHeight="false" outlineLevel="0" collapsed="false">
      <c r="A389" s="120"/>
      <c r="B389" s="120"/>
      <c r="C389" s="120"/>
      <c r="D389" s="142"/>
      <c r="E389" s="142"/>
      <c r="F389" s="120"/>
      <c r="G389" s="120"/>
      <c r="H389" s="120"/>
      <c r="I389" s="120"/>
      <c r="J389" s="120"/>
      <c r="K389" s="120"/>
      <c r="L389" s="120"/>
      <c r="M389" s="120"/>
      <c r="N389" s="120"/>
      <c r="O389" s="120"/>
      <c r="P389" s="120"/>
      <c r="Q389" s="120"/>
      <c r="R389" s="120"/>
      <c r="S389" s="120"/>
      <c r="T389" s="120"/>
      <c r="U389" s="120"/>
      <c r="V389" s="120"/>
      <c r="W389" s="120"/>
      <c r="X389" s="120"/>
      <c r="Y389" s="146"/>
      <c r="AF389" s="180"/>
      <c r="AG389" s="180"/>
      <c r="AH389" s="155"/>
      <c r="AI389" s="204"/>
      <c r="AJ389" s="204"/>
      <c r="AK389" s="204"/>
      <c r="AL389" s="204"/>
      <c r="AM389" s="155"/>
      <c r="AN389" s="204"/>
      <c r="AO389" s="204"/>
      <c r="AP389" s="204"/>
      <c r="AQ389" s="204"/>
      <c r="AR389" s="204"/>
      <c r="AS389" s="204"/>
      <c r="AT389" s="204"/>
      <c r="AU389" s="204"/>
      <c r="AV389" s="155"/>
      <c r="AW389" s="155"/>
      <c r="AX389" s="155"/>
      <c r="AY389" s="155"/>
      <c r="AZ389" s="151"/>
      <c r="BA389" s="151"/>
      <c r="BB389" s="151"/>
      <c r="BC389" s="151"/>
      <c r="BD389" s="151"/>
    </row>
    <row r="390" s="258" customFormat="true" ht="12.75" hidden="false" customHeight="false" outlineLevel="0" collapsed="false">
      <c r="A390" s="120"/>
      <c r="B390" s="120"/>
      <c r="C390" s="120"/>
      <c r="D390" s="142"/>
      <c r="E390" s="142"/>
      <c r="F390" s="120"/>
      <c r="G390" s="120"/>
      <c r="H390" s="120"/>
      <c r="I390" s="120"/>
      <c r="J390" s="120"/>
      <c r="K390" s="120"/>
      <c r="L390" s="120"/>
      <c r="M390" s="120"/>
      <c r="N390" s="120"/>
      <c r="O390" s="120"/>
      <c r="P390" s="120"/>
      <c r="Q390" s="120"/>
      <c r="R390" s="120"/>
      <c r="S390" s="120"/>
      <c r="T390" s="120"/>
      <c r="U390" s="120"/>
      <c r="V390" s="120"/>
      <c r="W390" s="120"/>
      <c r="X390" s="120"/>
      <c r="Y390" s="146"/>
      <c r="AF390" s="180"/>
      <c r="AG390" s="180"/>
      <c r="AH390" s="155"/>
      <c r="AI390" s="204"/>
      <c r="AJ390" s="204"/>
      <c r="AK390" s="204"/>
      <c r="AL390" s="204"/>
      <c r="AM390" s="155"/>
      <c r="AN390" s="204"/>
      <c r="AO390" s="204"/>
      <c r="AP390" s="204"/>
      <c r="AQ390" s="204"/>
      <c r="AR390" s="204"/>
      <c r="AS390" s="204"/>
      <c r="AT390" s="204"/>
      <c r="AU390" s="204"/>
      <c r="AV390" s="155"/>
      <c r="AW390" s="155"/>
      <c r="AX390" s="155"/>
      <c r="AY390" s="155"/>
      <c r="AZ390" s="151"/>
      <c r="BA390" s="151"/>
      <c r="BB390" s="151"/>
      <c r="BC390" s="151"/>
      <c r="BD390" s="151"/>
    </row>
    <row r="391" s="258" customFormat="true" ht="12.75" hidden="false" customHeight="false" outlineLevel="0" collapsed="false">
      <c r="A391" s="120"/>
      <c r="B391" s="120"/>
      <c r="C391" s="120"/>
      <c r="D391" s="142"/>
      <c r="E391" s="142"/>
      <c r="F391" s="120"/>
      <c r="G391" s="120"/>
      <c r="H391" s="120"/>
      <c r="I391" s="120"/>
      <c r="J391" s="120"/>
      <c r="K391" s="120"/>
      <c r="L391" s="120"/>
      <c r="M391" s="120"/>
      <c r="N391" s="120"/>
      <c r="O391" s="120"/>
      <c r="P391" s="120"/>
      <c r="Q391" s="120"/>
      <c r="R391" s="120"/>
      <c r="S391" s="120"/>
      <c r="T391" s="120"/>
      <c r="U391" s="120"/>
      <c r="V391" s="120"/>
      <c r="W391" s="120"/>
      <c r="X391" s="120"/>
      <c r="Y391" s="146"/>
      <c r="AF391" s="180"/>
      <c r="AG391" s="180"/>
      <c r="AH391" s="155"/>
      <c r="AI391" s="204"/>
      <c r="AJ391" s="204"/>
      <c r="AK391" s="204"/>
      <c r="AL391" s="204"/>
      <c r="AM391" s="155"/>
      <c r="AN391" s="204"/>
      <c r="AO391" s="204"/>
      <c r="AP391" s="204"/>
      <c r="AQ391" s="204"/>
      <c r="AR391" s="204"/>
      <c r="AS391" s="204"/>
      <c r="AT391" s="204"/>
      <c r="AU391" s="204"/>
      <c r="AV391" s="155"/>
      <c r="AW391" s="155"/>
      <c r="AX391" s="155"/>
      <c r="AY391" s="155"/>
      <c r="AZ391" s="151"/>
      <c r="BA391" s="151"/>
      <c r="BB391" s="151"/>
      <c r="BC391" s="151"/>
      <c r="BD391" s="151"/>
    </row>
    <row r="392" s="258" customFormat="true" ht="12.75" hidden="false" customHeight="false" outlineLevel="0" collapsed="false">
      <c r="A392" s="120"/>
      <c r="B392" s="120"/>
      <c r="C392" s="120"/>
      <c r="D392" s="142"/>
      <c r="E392" s="142"/>
      <c r="F392" s="120"/>
      <c r="G392" s="120"/>
      <c r="H392" s="120"/>
      <c r="I392" s="120"/>
      <c r="J392" s="120"/>
      <c r="K392" s="120"/>
      <c r="L392" s="120"/>
      <c r="M392" s="120"/>
      <c r="N392" s="120"/>
      <c r="O392" s="120"/>
      <c r="P392" s="120"/>
      <c r="Q392" s="120"/>
      <c r="R392" s="120"/>
      <c r="S392" s="120"/>
      <c r="T392" s="120"/>
      <c r="U392" s="120"/>
      <c r="V392" s="120"/>
      <c r="W392" s="120"/>
      <c r="X392" s="120"/>
      <c r="Y392" s="146"/>
      <c r="AF392" s="180"/>
      <c r="AG392" s="180"/>
      <c r="AH392" s="155"/>
      <c r="AI392" s="204"/>
      <c r="AJ392" s="204"/>
      <c r="AK392" s="204"/>
      <c r="AL392" s="204"/>
      <c r="AM392" s="155"/>
      <c r="AN392" s="204"/>
      <c r="AO392" s="204"/>
      <c r="AP392" s="204"/>
      <c r="AQ392" s="204"/>
      <c r="AR392" s="204"/>
      <c r="AS392" s="204"/>
      <c r="AT392" s="204"/>
      <c r="AU392" s="204"/>
      <c r="AV392" s="155"/>
      <c r="AW392" s="155"/>
      <c r="AX392" s="155"/>
      <c r="AY392" s="155"/>
      <c r="AZ392" s="151"/>
      <c r="BA392" s="151"/>
      <c r="BB392" s="151"/>
      <c r="BC392" s="151"/>
      <c r="BD392" s="151"/>
    </row>
    <row r="393" s="258" customFormat="true" ht="12.75" hidden="false" customHeight="false" outlineLevel="0" collapsed="false">
      <c r="A393" s="120"/>
      <c r="B393" s="120"/>
      <c r="C393" s="120"/>
      <c r="D393" s="142"/>
      <c r="E393" s="142"/>
      <c r="F393" s="120"/>
      <c r="G393" s="120"/>
      <c r="H393" s="120"/>
      <c r="I393" s="120"/>
      <c r="J393" s="120"/>
      <c r="K393" s="120"/>
      <c r="L393" s="120"/>
      <c r="M393" s="120"/>
      <c r="N393" s="120"/>
      <c r="O393" s="120"/>
      <c r="P393" s="120"/>
      <c r="Q393" s="120"/>
      <c r="R393" s="120"/>
      <c r="S393" s="120"/>
      <c r="T393" s="120"/>
      <c r="U393" s="120"/>
      <c r="V393" s="120"/>
      <c r="W393" s="120"/>
      <c r="X393" s="120"/>
      <c r="Y393" s="146"/>
      <c r="AF393" s="180"/>
      <c r="AG393" s="180"/>
      <c r="AH393" s="155"/>
      <c r="AI393" s="204"/>
      <c r="AJ393" s="204"/>
      <c r="AK393" s="204"/>
      <c r="AL393" s="204"/>
      <c r="AM393" s="155"/>
      <c r="AN393" s="204"/>
      <c r="AO393" s="204"/>
      <c r="AP393" s="204"/>
      <c r="AQ393" s="204"/>
      <c r="AR393" s="204"/>
      <c r="AS393" s="204"/>
      <c r="AT393" s="204"/>
      <c r="AU393" s="204"/>
      <c r="AV393" s="155"/>
      <c r="AW393" s="155"/>
      <c r="AX393" s="155"/>
      <c r="AY393" s="155"/>
      <c r="AZ393" s="151"/>
      <c r="BA393" s="151"/>
      <c r="BB393" s="151"/>
      <c r="BC393" s="151"/>
      <c r="BD393" s="151"/>
    </row>
    <row r="394" s="258" customFormat="true" ht="12.75" hidden="false" customHeight="false" outlineLevel="0" collapsed="false">
      <c r="A394" s="120"/>
      <c r="B394" s="120"/>
      <c r="C394" s="120"/>
      <c r="D394" s="142"/>
      <c r="E394" s="142"/>
      <c r="F394" s="120"/>
      <c r="G394" s="120"/>
      <c r="H394" s="120"/>
      <c r="I394" s="120"/>
      <c r="J394" s="120"/>
      <c r="K394" s="120"/>
      <c r="L394" s="120"/>
      <c r="M394" s="120"/>
      <c r="N394" s="120"/>
      <c r="O394" s="120"/>
      <c r="P394" s="120"/>
      <c r="Q394" s="120"/>
      <c r="R394" s="120"/>
      <c r="S394" s="120"/>
      <c r="T394" s="120"/>
      <c r="U394" s="120"/>
      <c r="V394" s="120"/>
      <c r="W394" s="120"/>
      <c r="X394" s="120"/>
      <c r="Y394" s="146"/>
      <c r="AF394" s="180"/>
      <c r="AG394" s="180"/>
      <c r="AH394" s="155"/>
      <c r="AI394" s="204"/>
      <c r="AJ394" s="204"/>
      <c r="AK394" s="204"/>
      <c r="AL394" s="204"/>
      <c r="AM394" s="155"/>
      <c r="AN394" s="204"/>
      <c r="AO394" s="204"/>
      <c r="AP394" s="204"/>
      <c r="AQ394" s="204"/>
      <c r="AR394" s="204"/>
      <c r="AS394" s="204"/>
      <c r="AT394" s="204"/>
      <c r="AU394" s="204"/>
      <c r="AV394" s="155"/>
      <c r="AW394" s="155"/>
      <c r="AX394" s="155"/>
      <c r="AY394" s="155"/>
      <c r="AZ394" s="151"/>
      <c r="BA394" s="151"/>
      <c r="BB394" s="151"/>
      <c r="BC394" s="151"/>
      <c r="BD394" s="151"/>
    </row>
    <row r="395" s="258" customFormat="true" ht="12.75" hidden="false" customHeight="false" outlineLevel="0" collapsed="false">
      <c r="A395" s="120"/>
      <c r="B395" s="120"/>
      <c r="C395" s="120"/>
      <c r="D395" s="142"/>
      <c r="E395" s="142"/>
      <c r="F395" s="120"/>
      <c r="G395" s="120"/>
      <c r="H395" s="120"/>
      <c r="I395" s="120"/>
      <c r="J395" s="120"/>
      <c r="K395" s="120"/>
      <c r="L395" s="120"/>
      <c r="M395" s="120"/>
      <c r="N395" s="120"/>
      <c r="O395" s="120"/>
      <c r="P395" s="120"/>
      <c r="Q395" s="120"/>
      <c r="R395" s="120"/>
      <c r="S395" s="120"/>
      <c r="T395" s="120"/>
      <c r="U395" s="120"/>
      <c r="V395" s="120"/>
      <c r="W395" s="120"/>
      <c r="X395" s="120"/>
      <c r="Y395" s="146"/>
      <c r="AF395" s="180"/>
      <c r="AG395" s="180"/>
      <c r="AH395" s="155"/>
      <c r="AI395" s="204"/>
      <c r="AJ395" s="204"/>
      <c r="AK395" s="204"/>
      <c r="AL395" s="204"/>
      <c r="AM395" s="155"/>
      <c r="AN395" s="204"/>
      <c r="AO395" s="204"/>
      <c r="AP395" s="204"/>
      <c r="AQ395" s="204"/>
      <c r="AR395" s="204"/>
      <c r="AS395" s="204"/>
      <c r="AT395" s="204"/>
      <c r="AU395" s="204"/>
      <c r="AV395" s="155"/>
      <c r="AW395" s="155"/>
      <c r="AX395" s="155"/>
      <c r="AY395" s="155"/>
      <c r="AZ395" s="151"/>
      <c r="BA395" s="151"/>
      <c r="BB395" s="151"/>
      <c r="BC395" s="151"/>
      <c r="BD395" s="151"/>
    </row>
    <row r="396" s="258" customFormat="true" ht="12.75" hidden="false" customHeight="false" outlineLevel="0" collapsed="false">
      <c r="A396" s="120"/>
      <c r="B396" s="120"/>
      <c r="C396" s="120"/>
      <c r="D396" s="142"/>
      <c r="E396" s="142"/>
      <c r="F396" s="120"/>
      <c r="G396" s="120"/>
      <c r="H396" s="120"/>
      <c r="I396" s="120"/>
      <c r="J396" s="120"/>
      <c r="K396" s="120"/>
      <c r="L396" s="120"/>
      <c r="M396" s="120"/>
      <c r="N396" s="120"/>
      <c r="O396" s="120"/>
      <c r="P396" s="120"/>
      <c r="Q396" s="120"/>
      <c r="R396" s="120"/>
      <c r="S396" s="120"/>
      <c r="T396" s="120"/>
      <c r="U396" s="120"/>
      <c r="V396" s="120"/>
      <c r="W396" s="120"/>
      <c r="X396" s="120"/>
      <c r="Y396" s="146"/>
      <c r="AF396" s="180"/>
      <c r="AG396" s="180"/>
      <c r="AH396" s="155"/>
      <c r="AI396" s="204"/>
      <c r="AJ396" s="204"/>
      <c r="AK396" s="204"/>
      <c r="AL396" s="204"/>
      <c r="AM396" s="155"/>
      <c r="AN396" s="204"/>
      <c r="AO396" s="204"/>
      <c r="AP396" s="204"/>
      <c r="AQ396" s="204"/>
      <c r="AR396" s="204"/>
      <c r="AS396" s="204"/>
      <c r="AT396" s="204"/>
      <c r="AU396" s="204"/>
      <c r="AV396" s="155"/>
      <c r="AW396" s="155"/>
      <c r="AX396" s="155"/>
      <c r="AY396" s="155"/>
      <c r="AZ396" s="151"/>
      <c r="BA396" s="151"/>
      <c r="BB396" s="151"/>
      <c r="BC396" s="151"/>
      <c r="BD396" s="151"/>
    </row>
    <row r="397" s="258" customFormat="true" ht="12.75" hidden="false" customHeight="false" outlineLevel="0" collapsed="false">
      <c r="A397" s="120"/>
      <c r="B397" s="120"/>
      <c r="C397" s="120"/>
      <c r="D397" s="142"/>
      <c r="E397" s="142"/>
      <c r="F397" s="120"/>
      <c r="G397" s="120"/>
      <c r="H397" s="120"/>
      <c r="I397" s="120"/>
      <c r="J397" s="120"/>
      <c r="K397" s="120"/>
      <c r="L397" s="120"/>
      <c r="M397" s="120"/>
      <c r="N397" s="120"/>
      <c r="O397" s="120"/>
      <c r="P397" s="120"/>
      <c r="Q397" s="120"/>
      <c r="R397" s="120"/>
      <c r="S397" s="120"/>
      <c r="T397" s="120"/>
      <c r="U397" s="120"/>
      <c r="V397" s="120"/>
      <c r="W397" s="120"/>
      <c r="X397" s="120"/>
      <c r="Y397" s="146"/>
      <c r="AF397" s="180"/>
      <c r="AG397" s="180"/>
      <c r="AH397" s="155"/>
      <c r="AI397" s="204"/>
      <c r="AJ397" s="204"/>
      <c r="AK397" s="204"/>
      <c r="AL397" s="204"/>
      <c r="AM397" s="155"/>
      <c r="AN397" s="204"/>
      <c r="AO397" s="204"/>
      <c r="AP397" s="204"/>
      <c r="AQ397" s="204"/>
      <c r="AR397" s="204"/>
      <c r="AS397" s="204"/>
      <c r="AT397" s="204"/>
      <c r="AU397" s="204"/>
      <c r="AV397" s="155"/>
      <c r="AW397" s="155"/>
      <c r="AX397" s="155"/>
      <c r="AY397" s="155"/>
      <c r="AZ397" s="151"/>
      <c r="BA397" s="151"/>
      <c r="BB397" s="151"/>
      <c r="BC397" s="151"/>
      <c r="BD397" s="151"/>
    </row>
    <row r="398" s="258" customFormat="true" ht="12.75" hidden="false" customHeight="false" outlineLevel="0" collapsed="false">
      <c r="A398" s="120"/>
      <c r="B398" s="120"/>
      <c r="C398" s="120"/>
      <c r="D398" s="142"/>
      <c r="E398" s="142"/>
      <c r="F398" s="120"/>
      <c r="G398" s="120"/>
      <c r="H398" s="120"/>
      <c r="I398" s="120"/>
      <c r="J398" s="120"/>
      <c r="K398" s="120"/>
      <c r="L398" s="120"/>
      <c r="M398" s="120"/>
      <c r="N398" s="120"/>
      <c r="O398" s="120"/>
      <c r="P398" s="120"/>
      <c r="Q398" s="120"/>
      <c r="R398" s="120"/>
      <c r="S398" s="120"/>
      <c r="T398" s="120"/>
      <c r="U398" s="120"/>
      <c r="V398" s="120"/>
      <c r="W398" s="120"/>
      <c r="X398" s="120"/>
      <c r="Y398" s="146"/>
      <c r="AF398" s="180"/>
      <c r="AG398" s="180"/>
      <c r="AH398" s="155"/>
      <c r="AI398" s="204"/>
      <c r="AJ398" s="204"/>
      <c r="AK398" s="204"/>
      <c r="AL398" s="204"/>
      <c r="AM398" s="155"/>
      <c r="AN398" s="204"/>
      <c r="AO398" s="204"/>
      <c r="AP398" s="204"/>
      <c r="AQ398" s="204"/>
      <c r="AR398" s="204"/>
      <c r="AS398" s="204"/>
      <c r="AT398" s="204"/>
      <c r="AU398" s="204"/>
      <c r="AV398" s="155"/>
      <c r="AW398" s="155"/>
      <c r="AX398" s="155"/>
      <c r="AY398" s="155"/>
      <c r="AZ398" s="151"/>
      <c r="BA398" s="151"/>
      <c r="BB398" s="151"/>
      <c r="BC398" s="151"/>
      <c r="BD398" s="151"/>
    </row>
    <row r="399" s="258" customFormat="true" ht="12.75" hidden="false" customHeight="false" outlineLevel="0" collapsed="false">
      <c r="A399" s="120"/>
      <c r="B399" s="120"/>
      <c r="C399" s="120"/>
      <c r="D399" s="142"/>
      <c r="E399" s="142"/>
      <c r="F399" s="120"/>
      <c r="G399" s="120"/>
      <c r="H399" s="120"/>
      <c r="I399" s="120"/>
      <c r="J399" s="120"/>
      <c r="K399" s="120"/>
      <c r="L399" s="120"/>
      <c r="M399" s="120"/>
      <c r="N399" s="120"/>
      <c r="O399" s="120"/>
      <c r="P399" s="120"/>
      <c r="Q399" s="120"/>
      <c r="R399" s="120"/>
      <c r="S399" s="120"/>
      <c r="T399" s="120"/>
      <c r="U399" s="120"/>
      <c r="V399" s="120"/>
      <c r="W399" s="120"/>
      <c r="X399" s="120"/>
      <c r="Y399" s="146"/>
      <c r="AF399" s="180"/>
      <c r="AG399" s="180"/>
      <c r="AH399" s="155"/>
      <c r="AI399" s="204"/>
      <c r="AJ399" s="204"/>
      <c r="AK399" s="204"/>
      <c r="AL399" s="204"/>
      <c r="AM399" s="155"/>
      <c r="AN399" s="204"/>
      <c r="AO399" s="204"/>
      <c r="AP399" s="204"/>
      <c r="AQ399" s="204"/>
      <c r="AR399" s="204"/>
      <c r="AS399" s="204"/>
      <c r="AT399" s="204"/>
      <c r="AU399" s="204"/>
      <c r="AV399" s="155"/>
      <c r="AW399" s="155"/>
      <c r="AX399" s="155"/>
      <c r="AY399" s="155"/>
      <c r="AZ399" s="151"/>
      <c r="BA399" s="151"/>
      <c r="BB399" s="151"/>
      <c r="BC399" s="151"/>
      <c r="BD399" s="151"/>
    </row>
    <row r="400" s="258" customFormat="true" ht="12.75" hidden="false" customHeight="false" outlineLevel="0" collapsed="false">
      <c r="A400" s="120"/>
      <c r="B400" s="120"/>
      <c r="C400" s="120"/>
      <c r="D400" s="142"/>
      <c r="E400" s="142"/>
      <c r="F400" s="120"/>
      <c r="G400" s="120"/>
      <c r="H400" s="120"/>
      <c r="I400" s="120"/>
      <c r="J400" s="120"/>
      <c r="K400" s="120"/>
      <c r="L400" s="120"/>
      <c r="M400" s="120"/>
      <c r="N400" s="120"/>
      <c r="O400" s="120"/>
      <c r="P400" s="120"/>
      <c r="Q400" s="120"/>
      <c r="R400" s="120"/>
      <c r="S400" s="120"/>
      <c r="T400" s="120"/>
      <c r="U400" s="120"/>
      <c r="V400" s="120"/>
      <c r="W400" s="120"/>
      <c r="X400" s="120"/>
      <c r="Y400" s="146"/>
      <c r="AF400" s="180"/>
      <c r="AG400" s="180"/>
      <c r="AH400" s="155"/>
      <c r="AI400" s="204"/>
      <c r="AJ400" s="204"/>
      <c r="AK400" s="204"/>
      <c r="AL400" s="204"/>
      <c r="AM400" s="155"/>
      <c r="AN400" s="204"/>
      <c r="AO400" s="204"/>
      <c r="AP400" s="204"/>
      <c r="AQ400" s="204"/>
      <c r="AR400" s="204"/>
      <c r="AS400" s="204"/>
      <c r="AT400" s="204"/>
      <c r="AU400" s="204"/>
      <c r="AV400" s="155"/>
      <c r="AW400" s="155"/>
      <c r="AX400" s="155"/>
      <c r="AY400" s="155"/>
      <c r="AZ400" s="151"/>
      <c r="BA400" s="151"/>
      <c r="BB400" s="151"/>
      <c r="BC400" s="151"/>
      <c r="BD400" s="151"/>
    </row>
    <row r="401" s="258" customFormat="true" ht="12.75" hidden="false" customHeight="false" outlineLevel="0" collapsed="false">
      <c r="A401" s="120"/>
      <c r="B401" s="120"/>
      <c r="C401" s="120"/>
      <c r="D401" s="142"/>
      <c r="E401" s="142"/>
      <c r="F401" s="120"/>
      <c r="G401" s="120"/>
      <c r="H401" s="120"/>
      <c r="I401" s="120"/>
      <c r="J401" s="120"/>
      <c r="K401" s="120"/>
      <c r="L401" s="120"/>
      <c r="M401" s="120"/>
      <c r="N401" s="120"/>
      <c r="O401" s="120"/>
      <c r="P401" s="120"/>
      <c r="Q401" s="120"/>
      <c r="R401" s="120"/>
      <c r="S401" s="120"/>
      <c r="T401" s="120"/>
      <c r="U401" s="120"/>
      <c r="V401" s="120"/>
      <c r="W401" s="120"/>
      <c r="X401" s="120"/>
      <c r="Y401" s="146"/>
      <c r="AF401" s="180"/>
      <c r="AG401" s="180"/>
      <c r="AH401" s="155"/>
      <c r="AI401" s="204"/>
      <c r="AJ401" s="204"/>
      <c r="AK401" s="204"/>
      <c r="AL401" s="204"/>
      <c r="AM401" s="155"/>
      <c r="AN401" s="204"/>
      <c r="AO401" s="204"/>
      <c r="AP401" s="204"/>
      <c r="AQ401" s="204"/>
      <c r="AR401" s="204"/>
      <c r="AS401" s="204"/>
      <c r="AT401" s="204"/>
      <c r="AU401" s="204"/>
      <c r="AV401" s="155"/>
      <c r="AW401" s="155"/>
      <c r="AX401" s="155"/>
      <c r="AY401" s="155"/>
      <c r="AZ401" s="151"/>
      <c r="BA401" s="151"/>
      <c r="BB401" s="151"/>
      <c r="BC401" s="151"/>
      <c r="BD401" s="151"/>
    </row>
    <row r="402" s="258" customFormat="true" ht="12.75" hidden="false" customHeight="false" outlineLevel="0" collapsed="false">
      <c r="A402" s="120"/>
      <c r="B402" s="120"/>
      <c r="C402" s="120"/>
      <c r="D402" s="142"/>
      <c r="E402" s="142"/>
      <c r="F402" s="120"/>
      <c r="G402" s="120"/>
      <c r="H402" s="120"/>
      <c r="I402" s="120"/>
      <c r="J402" s="120"/>
      <c r="K402" s="120"/>
      <c r="L402" s="120"/>
      <c r="M402" s="120"/>
      <c r="N402" s="120"/>
      <c r="O402" s="120"/>
      <c r="P402" s="120"/>
      <c r="Q402" s="120"/>
      <c r="R402" s="120"/>
      <c r="S402" s="120"/>
      <c r="T402" s="120"/>
      <c r="U402" s="120"/>
      <c r="V402" s="120"/>
      <c r="W402" s="120"/>
      <c r="X402" s="120"/>
      <c r="Y402" s="146"/>
      <c r="AF402" s="180"/>
      <c r="AG402" s="180"/>
      <c r="AH402" s="155"/>
      <c r="AI402" s="204"/>
      <c r="AJ402" s="204"/>
      <c r="AK402" s="204"/>
      <c r="AL402" s="204"/>
      <c r="AM402" s="155"/>
      <c r="AN402" s="204"/>
      <c r="AO402" s="204"/>
      <c r="AP402" s="204"/>
      <c r="AQ402" s="204"/>
      <c r="AR402" s="204"/>
      <c r="AS402" s="204"/>
      <c r="AT402" s="204"/>
      <c r="AU402" s="204"/>
      <c r="AV402" s="155"/>
      <c r="AW402" s="155"/>
      <c r="AX402" s="155"/>
      <c r="AY402" s="155"/>
      <c r="AZ402" s="151"/>
      <c r="BA402" s="151"/>
      <c r="BB402" s="151"/>
      <c r="BC402" s="151"/>
      <c r="BD402" s="151"/>
    </row>
    <row r="403" s="258" customFormat="true" ht="12.75" hidden="false" customHeight="false" outlineLevel="0" collapsed="false">
      <c r="A403" s="120"/>
      <c r="B403" s="120"/>
      <c r="C403" s="120"/>
      <c r="D403" s="142"/>
      <c r="E403" s="142"/>
      <c r="F403" s="120"/>
      <c r="G403" s="120"/>
      <c r="H403" s="120"/>
      <c r="I403" s="120"/>
      <c r="J403" s="120"/>
      <c r="K403" s="120"/>
      <c r="L403" s="120"/>
      <c r="M403" s="120"/>
      <c r="N403" s="120"/>
      <c r="O403" s="120"/>
      <c r="P403" s="120"/>
      <c r="Q403" s="120"/>
      <c r="R403" s="120"/>
      <c r="S403" s="120"/>
      <c r="T403" s="120"/>
      <c r="U403" s="120"/>
      <c r="V403" s="120"/>
      <c r="W403" s="120"/>
      <c r="X403" s="120"/>
      <c r="Y403" s="146"/>
      <c r="AF403" s="180"/>
      <c r="AG403" s="180"/>
      <c r="AH403" s="155"/>
      <c r="AI403" s="204"/>
      <c r="AJ403" s="204"/>
      <c r="AK403" s="204"/>
      <c r="AL403" s="204"/>
      <c r="AM403" s="155"/>
      <c r="AN403" s="204"/>
      <c r="AO403" s="204"/>
      <c r="AP403" s="204"/>
      <c r="AQ403" s="204"/>
      <c r="AR403" s="204"/>
      <c r="AS403" s="204"/>
      <c r="AT403" s="204"/>
      <c r="AU403" s="204"/>
      <c r="AV403" s="155"/>
      <c r="AW403" s="155"/>
      <c r="AX403" s="155"/>
      <c r="AY403" s="155"/>
      <c r="AZ403" s="151"/>
      <c r="BA403" s="151"/>
      <c r="BB403" s="151"/>
      <c r="BC403" s="151"/>
      <c r="BD403" s="151"/>
    </row>
    <row r="404" s="258" customFormat="true" ht="12.75" hidden="false" customHeight="false" outlineLevel="0" collapsed="false">
      <c r="A404" s="120"/>
      <c r="B404" s="120"/>
      <c r="C404" s="120"/>
      <c r="D404" s="142"/>
      <c r="E404" s="142"/>
      <c r="F404" s="120"/>
      <c r="G404" s="120"/>
      <c r="H404" s="120"/>
      <c r="I404" s="120"/>
      <c r="J404" s="120"/>
      <c r="K404" s="120"/>
      <c r="L404" s="120"/>
      <c r="M404" s="120"/>
      <c r="N404" s="120"/>
      <c r="O404" s="120"/>
      <c r="P404" s="120"/>
      <c r="Q404" s="120"/>
      <c r="R404" s="120"/>
      <c r="S404" s="120"/>
      <c r="T404" s="120"/>
      <c r="U404" s="120"/>
      <c r="V404" s="120"/>
      <c r="W404" s="120"/>
      <c r="X404" s="120"/>
      <c r="Y404" s="146"/>
      <c r="AF404" s="180"/>
      <c r="AG404" s="180"/>
      <c r="AH404" s="155"/>
      <c r="AI404" s="204"/>
      <c r="AJ404" s="204"/>
      <c r="AK404" s="204"/>
      <c r="AL404" s="204"/>
      <c r="AM404" s="155"/>
      <c r="AN404" s="204"/>
      <c r="AO404" s="204"/>
      <c r="AP404" s="204"/>
      <c r="AQ404" s="204"/>
      <c r="AR404" s="204"/>
      <c r="AS404" s="204"/>
      <c r="AT404" s="204"/>
      <c r="AU404" s="204"/>
      <c r="AV404" s="155"/>
      <c r="AW404" s="155"/>
      <c r="AX404" s="155"/>
      <c r="AY404" s="155"/>
      <c r="AZ404" s="151"/>
      <c r="BA404" s="151"/>
      <c r="BB404" s="151"/>
      <c r="BC404" s="151"/>
      <c r="BD404" s="151"/>
    </row>
    <row r="405" s="258" customFormat="true" ht="12.75" hidden="false" customHeight="false" outlineLevel="0" collapsed="false">
      <c r="A405" s="120"/>
      <c r="B405" s="120"/>
      <c r="C405" s="120"/>
      <c r="D405" s="142"/>
      <c r="E405" s="142"/>
      <c r="F405" s="120"/>
      <c r="G405" s="120"/>
      <c r="H405" s="120"/>
      <c r="I405" s="120"/>
      <c r="J405" s="120"/>
      <c r="K405" s="120"/>
      <c r="L405" s="120"/>
      <c r="M405" s="120"/>
      <c r="N405" s="120"/>
      <c r="O405" s="120"/>
      <c r="P405" s="120"/>
      <c r="Q405" s="120"/>
      <c r="R405" s="120"/>
      <c r="S405" s="120"/>
      <c r="T405" s="120"/>
      <c r="U405" s="120"/>
      <c r="V405" s="120"/>
      <c r="W405" s="120"/>
      <c r="X405" s="120"/>
      <c r="Y405" s="146"/>
      <c r="AF405" s="180"/>
      <c r="AG405" s="180"/>
      <c r="AH405" s="155"/>
      <c r="AI405" s="204"/>
      <c r="AJ405" s="204"/>
      <c r="AK405" s="204"/>
      <c r="AL405" s="204"/>
      <c r="AM405" s="155"/>
      <c r="AN405" s="204"/>
      <c r="AO405" s="204"/>
      <c r="AP405" s="204"/>
      <c r="AQ405" s="204"/>
      <c r="AR405" s="204"/>
      <c r="AS405" s="204"/>
      <c r="AT405" s="204"/>
      <c r="AU405" s="204"/>
      <c r="AV405" s="155"/>
      <c r="AW405" s="155"/>
      <c r="AX405" s="155"/>
      <c r="AY405" s="155"/>
      <c r="AZ405" s="151"/>
      <c r="BA405" s="151"/>
      <c r="BB405" s="151"/>
      <c r="BC405" s="151"/>
      <c r="BD405" s="151"/>
    </row>
    <row r="406" s="258" customFormat="true" ht="12.75" hidden="false" customHeight="false" outlineLevel="0" collapsed="false">
      <c r="A406" s="120"/>
      <c r="B406" s="120"/>
      <c r="C406" s="120"/>
      <c r="D406" s="142"/>
      <c r="E406" s="142"/>
      <c r="F406" s="120"/>
      <c r="G406" s="120"/>
      <c r="H406" s="120"/>
      <c r="I406" s="120"/>
      <c r="J406" s="120"/>
      <c r="K406" s="120"/>
      <c r="L406" s="120"/>
      <c r="M406" s="120"/>
      <c r="N406" s="120"/>
      <c r="O406" s="120"/>
      <c r="P406" s="120"/>
      <c r="Q406" s="120"/>
      <c r="R406" s="120"/>
      <c r="S406" s="120"/>
      <c r="T406" s="120"/>
      <c r="U406" s="120"/>
      <c r="V406" s="120"/>
      <c r="W406" s="120"/>
      <c r="X406" s="120"/>
      <c r="Y406" s="146"/>
      <c r="AF406" s="180"/>
      <c r="AG406" s="180"/>
      <c r="AH406" s="155"/>
      <c r="AI406" s="204"/>
      <c r="AJ406" s="204"/>
      <c r="AK406" s="204"/>
      <c r="AL406" s="204"/>
      <c r="AM406" s="155"/>
      <c r="AN406" s="204"/>
      <c r="AO406" s="204"/>
      <c r="AP406" s="204"/>
      <c r="AQ406" s="204"/>
      <c r="AR406" s="204"/>
      <c r="AS406" s="204"/>
      <c r="AT406" s="204"/>
      <c r="AU406" s="204"/>
      <c r="AV406" s="155"/>
      <c r="AW406" s="155"/>
      <c r="AX406" s="155"/>
      <c r="AY406" s="155"/>
      <c r="AZ406" s="151"/>
      <c r="BA406" s="151"/>
      <c r="BB406" s="151"/>
      <c r="BC406" s="151"/>
      <c r="BD406" s="151"/>
    </row>
    <row r="407" s="258" customFormat="true" ht="12.75" hidden="false" customHeight="false" outlineLevel="0" collapsed="false">
      <c r="A407" s="120"/>
      <c r="B407" s="120"/>
      <c r="C407" s="120"/>
      <c r="D407" s="142"/>
      <c r="E407" s="142"/>
      <c r="F407" s="120"/>
      <c r="G407" s="120"/>
      <c r="H407" s="120"/>
      <c r="I407" s="120"/>
      <c r="J407" s="120"/>
      <c r="K407" s="120"/>
      <c r="L407" s="120"/>
      <c r="M407" s="120"/>
      <c r="N407" s="120"/>
      <c r="O407" s="120"/>
      <c r="P407" s="120"/>
      <c r="Q407" s="120"/>
      <c r="R407" s="120"/>
      <c r="S407" s="120"/>
      <c r="T407" s="120"/>
      <c r="U407" s="120"/>
      <c r="V407" s="120"/>
      <c r="W407" s="120"/>
      <c r="X407" s="120"/>
      <c r="Y407" s="146"/>
      <c r="AF407" s="180"/>
      <c r="AG407" s="180"/>
      <c r="AH407" s="155"/>
      <c r="AI407" s="204"/>
      <c r="AJ407" s="204"/>
      <c r="AK407" s="204"/>
      <c r="AL407" s="204"/>
      <c r="AM407" s="155"/>
      <c r="AN407" s="204"/>
      <c r="AO407" s="204"/>
      <c r="AP407" s="204"/>
      <c r="AQ407" s="204"/>
      <c r="AR407" s="204"/>
      <c r="AS407" s="204"/>
      <c r="AT407" s="204"/>
      <c r="AU407" s="204"/>
      <c r="AV407" s="155"/>
      <c r="AW407" s="155"/>
      <c r="AX407" s="155"/>
      <c r="AY407" s="155"/>
      <c r="AZ407" s="151"/>
      <c r="BA407" s="151"/>
      <c r="BB407" s="151"/>
      <c r="BC407" s="151"/>
      <c r="BD407" s="151"/>
    </row>
    <row r="408" s="258" customFormat="true" ht="12.75" hidden="false" customHeight="false" outlineLevel="0" collapsed="false">
      <c r="A408" s="120"/>
      <c r="B408" s="120"/>
      <c r="C408" s="120"/>
      <c r="D408" s="142"/>
      <c r="E408" s="142"/>
      <c r="F408" s="120"/>
      <c r="G408" s="120"/>
      <c r="H408" s="120"/>
      <c r="I408" s="120"/>
      <c r="J408" s="120"/>
      <c r="K408" s="120"/>
      <c r="L408" s="120"/>
      <c r="M408" s="120"/>
      <c r="N408" s="120"/>
      <c r="O408" s="120"/>
      <c r="P408" s="120"/>
      <c r="Q408" s="120"/>
      <c r="R408" s="120"/>
      <c r="S408" s="120"/>
      <c r="T408" s="120"/>
      <c r="U408" s="120"/>
      <c r="V408" s="120"/>
      <c r="W408" s="120"/>
      <c r="X408" s="120"/>
      <c r="Y408" s="146"/>
      <c r="AF408" s="180"/>
      <c r="AG408" s="180"/>
      <c r="AH408" s="155"/>
      <c r="AI408" s="204"/>
      <c r="AJ408" s="204"/>
      <c r="AK408" s="204"/>
      <c r="AL408" s="204"/>
      <c r="AM408" s="155"/>
      <c r="AN408" s="204"/>
      <c r="AO408" s="204"/>
      <c r="AP408" s="204"/>
      <c r="AQ408" s="204"/>
      <c r="AR408" s="204"/>
      <c r="AS408" s="204"/>
      <c r="AT408" s="204"/>
      <c r="AU408" s="204"/>
      <c r="AV408" s="155"/>
      <c r="AW408" s="155"/>
      <c r="AX408" s="155"/>
      <c r="AY408" s="155"/>
      <c r="AZ408" s="151"/>
      <c r="BA408" s="151"/>
      <c r="BB408" s="151"/>
      <c r="BC408" s="151"/>
      <c r="BD408" s="151"/>
    </row>
    <row r="409" s="258" customFormat="true" ht="12.75" hidden="false" customHeight="false" outlineLevel="0" collapsed="false">
      <c r="A409" s="120"/>
      <c r="B409" s="120"/>
      <c r="C409" s="120"/>
      <c r="D409" s="142"/>
      <c r="E409" s="142"/>
      <c r="F409" s="120"/>
      <c r="G409" s="120"/>
      <c r="H409" s="120"/>
      <c r="I409" s="120"/>
      <c r="J409" s="120"/>
      <c r="K409" s="120"/>
      <c r="L409" s="120"/>
      <c r="M409" s="120"/>
      <c r="N409" s="120"/>
      <c r="O409" s="120"/>
      <c r="P409" s="120"/>
      <c r="Q409" s="120"/>
      <c r="R409" s="120"/>
      <c r="S409" s="120"/>
      <c r="T409" s="120"/>
      <c r="U409" s="120"/>
      <c r="V409" s="120"/>
      <c r="W409" s="120"/>
      <c r="X409" s="120"/>
      <c r="Y409" s="146"/>
      <c r="AF409" s="180"/>
      <c r="AG409" s="180"/>
      <c r="AH409" s="155"/>
      <c r="AI409" s="204"/>
      <c r="AJ409" s="204"/>
      <c r="AK409" s="204"/>
      <c r="AL409" s="204"/>
      <c r="AM409" s="155"/>
      <c r="AN409" s="204"/>
      <c r="AO409" s="204"/>
      <c r="AP409" s="204"/>
      <c r="AQ409" s="204"/>
      <c r="AR409" s="204"/>
      <c r="AS409" s="204"/>
      <c r="AT409" s="204"/>
      <c r="AU409" s="204"/>
      <c r="AV409" s="155"/>
      <c r="AW409" s="155"/>
      <c r="AX409" s="155"/>
      <c r="AY409" s="155"/>
      <c r="AZ409" s="151"/>
      <c r="BA409" s="151"/>
      <c r="BB409" s="151"/>
      <c r="BC409" s="151"/>
      <c r="BD409" s="151"/>
    </row>
    <row r="410" s="258" customFormat="true" ht="12.75" hidden="false" customHeight="false" outlineLevel="0" collapsed="false">
      <c r="A410" s="120"/>
      <c r="B410" s="120"/>
      <c r="C410" s="120"/>
      <c r="D410" s="142"/>
      <c r="E410" s="142"/>
      <c r="F410" s="120"/>
      <c r="G410" s="120"/>
      <c r="H410" s="120"/>
      <c r="I410" s="120"/>
      <c r="J410" s="120"/>
      <c r="K410" s="120"/>
      <c r="L410" s="120"/>
      <c r="M410" s="120"/>
      <c r="N410" s="120"/>
      <c r="O410" s="120"/>
      <c r="P410" s="120"/>
      <c r="Q410" s="120"/>
      <c r="R410" s="120"/>
      <c r="S410" s="120"/>
      <c r="T410" s="120"/>
      <c r="U410" s="120"/>
      <c r="V410" s="120"/>
      <c r="W410" s="120"/>
      <c r="X410" s="120"/>
      <c r="Y410" s="146"/>
      <c r="AF410" s="180"/>
      <c r="AG410" s="180"/>
      <c r="AH410" s="155"/>
      <c r="AI410" s="204"/>
      <c r="AJ410" s="204"/>
      <c r="AK410" s="204"/>
      <c r="AL410" s="204"/>
      <c r="AM410" s="155"/>
      <c r="AN410" s="204"/>
      <c r="AO410" s="204"/>
      <c r="AP410" s="204"/>
      <c r="AQ410" s="204"/>
      <c r="AR410" s="204"/>
      <c r="AS410" s="204"/>
      <c r="AT410" s="204"/>
      <c r="AU410" s="204"/>
      <c r="AV410" s="155"/>
      <c r="AW410" s="155"/>
      <c r="AX410" s="155"/>
      <c r="AY410" s="155"/>
      <c r="AZ410" s="151"/>
      <c r="BA410" s="151"/>
      <c r="BB410" s="151"/>
      <c r="BC410" s="151"/>
      <c r="BD410" s="151"/>
    </row>
    <row r="411" s="258" customFormat="true" ht="12.75" hidden="false" customHeight="false" outlineLevel="0" collapsed="false">
      <c r="A411" s="120"/>
      <c r="B411" s="120"/>
      <c r="C411" s="120"/>
      <c r="D411" s="142"/>
      <c r="E411" s="142"/>
      <c r="F411" s="120"/>
      <c r="G411" s="120"/>
      <c r="H411" s="120"/>
      <c r="I411" s="120"/>
      <c r="J411" s="120"/>
      <c r="K411" s="120"/>
      <c r="L411" s="120"/>
      <c r="M411" s="120"/>
      <c r="N411" s="120"/>
      <c r="O411" s="120"/>
      <c r="P411" s="120"/>
      <c r="Q411" s="120"/>
      <c r="R411" s="120"/>
      <c r="S411" s="120"/>
      <c r="T411" s="120"/>
      <c r="U411" s="120"/>
      <c r="V411" s="120"/>
      <c r="W411" s="120"/>
      <c r="X411" s="120"/>
      <c r="Y411" s="146"/>
      <c r="AF411" s="180"/>
      <c r="AG411" s="180"/>
      <c r="AH411" s="155"/>
      <c r="AI411" s="204"/>
      <c r="AJ411" s="204"/>
      <c r="AK411" s="204"/>
      <c r="AL411" s="204"/>
      <c r="AM411" s="155"/>
      <c r="AN411" s="204"/>
      <c r="AO411" s="204"/>
      <c r="AP411" s="204"/>
      <c r="AQ411" s="204"/>
      <c r="AR411" s="204"/>
      <c r="AS411" s="204"/>
      <c r="AT411" s="204"/>
      <c r="AU411" s="204"/>
      <c r="AV411" s="155"/>
      <c r="AW411" s="155"/>
      <c r="AX411" s="155"/>
      <c r="AY411" s="155"/>
      <c r="AZ411" s="151"/>
      <c r="BA411" s="151"/>
      <c r="BB411" s="151"/>
      <c r="BC411" s="151"/>
      <c r="BD411" s="151"/>
    </row>
    <row r="412" s="258" customFormat="true" ht="12.75" hidden="false" customHeight="false" outlineLevel="0" collapsed="false">
      <c r="A412" s="120"/>
      <c r="B412" s="120"/>
      <c r="C412" s="120"/>
      <c r="D412" s="142"/>
      <c r="E412" s="142"/>
      <c r="F412" s="120"/>
      <c r="G412" s="120"/>
      <c r="H412" s="120"/>
      <c r="I412" s="120"/>
      <c r="J412" s="120"/>
      <c r="K412" s="120"/>
      <c r="L412" s="120"/>
      <c r="M412" s="120"/>
      <c r="N412" s="120"/>
      <c r="O412" s="120"/>
      <c r="P412" s="120"/>
      <c r="Q412" s="120"/>
      <c r="R412" s="120"/>
      <c r="S412" s="120"/>
      <c r="T412" s="120"/>
      <c r="U412" s="120"/>
      <c r="V412" s="120"/>
      <c r="W412" s="120"/>
      <c r="X412" s="120"/>
      <c r="Y412" s="146"/>
      <c r="AF412" s="180"/>
      <c r="AG412" s="180"/>
      <c r="AH412" s="155"/>
      <c r="AI412" s="204"/>
      <c r="AJ412" s="204"/>
      <c r="AK412" s="204"/>
      <c r="AL412" s="204"/>
      <c r="AM412" s="155"/>
      <c r="AN412" s="204"/>
      <c r="AO412" s="204"/>
      <c r="AP412" s="204"/>
      <c r="AQ412" s="204"/>
      <c r="AR412" s="204"/>
      <c r="AS412" s="204"/>
      <c r="AT412" s="204"/>
      <c r="AU412" s="204"/>
      <c r="AV412" s="155"/>
      <c r="AW412" s="155"/>
      <c r="AX412" s="155"/>
      <c r="AY412" s="155"/>
      <c r="AZ412" s="151"/>
      <c r="BA412" s="151"/>
      <c r="BB412" s="151"/>
      <c r="BC412" s="151"/>
      <c r="BD412" s="151"/>
    </row>
    <row r="413" s="258" customFormat="true" ht="12.75" hidden="false" customHeight="false" outlineLevel="0" collapsed="false">
      <c r="A413" s="120"/>
      <c r="B413" s="120"/>
      <c r="C413" s="120"/>
      <c r="D413" s="142"/>
      <c r="E413" s="142"/>
      <c r="F413" s="120"/>
      <c r="G413" s="120"/>
      <c r="H413" s="120"/>
      <c r="I413" s="120"/>
      <c r="J413" s="120"/>
      <c r="K413" s="120"/>
      <c r="L413" s="120"/>
      <c r="M413" s="120"/>
      <c r="N413" s="120"/>
      <c r="O413" s="120"/>
      <c r="P413" s="120"/>
      <c r="Q413" s="120"/>
      <c r="R413" s="120"/>
      <c r="S413" s="120"/>
      <c r="T413" s="120"/>
      <c r="U413" s="120"/>
      <c r="V413" s="120"/>
      <c r="W413" s="120"/>
      <c r="X413" s="120"/>
      <c r="Y413" s="146"/>
      <c r="AF413" s="180"/>
      <c r="AG413" s="180"/>
      <c r="AH413" s="155"/>
      <c r="AI413" s="204"/>
      <c r="AJ413" s="204"/>
      <c r="AK413" s="204"/>
      <c r="AL413" s="204"/>
      <c r="AM413" s="155"/>
      <c r="AN413" s="204"/>
      <c r="AO413" s="204"/>
      <c r="AP413" s="204"/>
      <c r="AQ413" s="204"/>
      <c r="AR413" s="204"/>
      <c r="AS413" s="204"/>
      <c r="AT413" s="204"/>
      <c r="AU413" s="204"/>
      <c r="AV413" s="155"/>
      <c r="AW413" s="155"/>
      <c r="AX413" s="155"/>
      <c r="AY413" s="155"/>
      <c r="AZ413" s="151"/>
      <c r="BA413" s="151"/>
      <c r="BB413" s="151"/>
      <c r="BC413" s="151"/>
      <c r="BD413" s="151"/>
    </row>
    <row r="414" s="258" customFormat="true" ht="12.75" hidden="false" customHeight="false" outlineLevel="0" collapsed="false">
      <c r="A414" s="120"/>
      <c r="B414" s="120"/>
      <c r="C414" s="120"/>
      <c r="D414" s="142"/>
      <c r="E414" s="142"/>
      <c r="F414" s="120"/>
      <c r="G414" s="120"/>
      <c r="H414" s="120"/>
      <c r="I414" s="120"/>
      <c r="J414" s="120"/>
      <c r="K414" s="120"/>
      <c r="L414" s="120"/>
      <c r="M414" s="120"/>
      <c r="N414" s="120"/>
      <c r="O414" s="120"/>
      <c r="P414" s="120"/>
      <c r="Q414" s="120"/>
      <c r="R414" s="120"/>
      <c r="S414" s="120"/>
      <c r="T414" s="120"/>
      <c r="U414" s="120"/>
      <c r="V414" s="120"/>
      <c r="W414" s="120"/>
      <c r="X414" s="120"/>
      <c r="Y414" s="146"/>
      <c r="AF414" s="180"/>
      <c r="AG414" s="180"/>
      <c r="AH414" s="155"/>
      <c r="AI414" s="204"/>
      <c r="AJ414" s="204"/>
      <c r="AK414" s="204"/>
      <c r="AL414" s="204"/>
      <c r="AM414" s="155"/>
      <c r="AN414" s="204"/>
      <c r="AO414" s="204"/>
      <c r="AP414" s="204"/>
      <c r="AQ414" s="204"/>
      <c r="AR414" s="204"/>
      <c r="AS414" s="204"/>
      <c r="AT414" s="204"/>
      <c r="AU414" s="204"/>
      <c r="AV414" s="155"/>
      <c r="AW414" s="155"/>
      <c r="AX414" s="155"/>
      <c r="AY414" s="155"/>
      <c r="AZ414" s="151"/>
      <c r="BA414" s="151"/>
      <c r="BB414" s="151"/>
      <c r="BC414" s="151"/>
      <c r="BD414" s="151"/>
    </row>
    <row r="415" s="258" customFormat="true" ht="12.75" hidden="false" customHeight="false" outlineLevel="0" collapsed="false">
      <c r="A415" s="120"/>
      <c r="B415" s="120"/>
      <c r="C415" s="120"/>
      <c r="D415" s="142"/>
      <c r="E415" s="142"/>
      <c r="F415" s="120"/>
      <c r="G415" s="120"/>
      <c r="H415" s="120"/>
      <c r="I415" s="120"/>
      <c r="J415" s="120"/>
      <c r="K415" s="120"/>
      <c r="L415" s="120"/>
      <c r="M415" s="120"/>
      <c r="N415" s="120"/>
      <c r="O415" s="120"/>
      <c r="P415" s="120"/>
      <c r="Q415" s="120"/>
      <c r="R415" s="120"/>
      <c r="S415" s="120"/>
      <c r="T415" s="120"/>
      <c r="U415" s="120"/>
      <c r="V415" s="120"/>
      <c r="W415" s="120"/>
      <c r="X415" s="120"/>
      <c r="Y415" s="146"/>
      <c r="AF415" s="180"/>
      <c r="AG415" s="180"/>
      <c r="AH415" s="155"/>
      <c r="AI415" s="204"/>
      <c r="AJ415" s="204"/>
      <c r="AK415" s="204"/>
      <c r="AL415" s="204"/>
      <c r="AM415" s="155"/>
      <c r="AN415" s="204"/>
      <c r="AO415" s="204"/>
      <c r="AP415" s="204"/>
      <c r="AQ415" s="204"/>
      <c r="AR415" s="204"/>
      <c r="AS415" s="204"/>
      <c r="AT415" s="204"/>
      <c r="AU415" s="204"/>
      <c r="AV415" s="155"/>
      <c r="AW415" s="155"/>
      <c r="AX415" s="155"/>
      <c r="AY415" s="155"/>
      <c r="AZ415" s="151"/>
      <c r="BA415" s="151"/>
      <c r="BB415" s="151"/>
      <c r="BC415" s="151"/>
      <c r="BD415" s="151"/>
    </row>
    <row r="416" s="258" customFormat="true" ht="12.75" hidden="false" customHeight="false" outlineLevel="0" collapsed="false">
      <c r="A416" s="120"/>
      <c r="B416" s="120"/>
      <c r="C416" s="120"/>
      <c r="D416" s="142"/>
      <c r="E416" s="142"/>
      <c r="F416" s="120"/>
      <c r="G416" s="120"/>
      <c r="H416" s="120"/>
      <c r="I416" s="120"/>
      <c r="J416" s="120"/>
      <c r="K416" s="120"/>
      <c r="L416" s="120"/>
      <c r="M416" s="120"/>
      <c r="N416" s="120"/>
      <c r="O416" s="120"/>
      <c r="P416" s="120"/>
      <c r="Q416" s="120"/>
      <c r="R416" s="120"/>
      <c r="S416" s="120"/>
      <c r="T416" s="120"/>
      <c r="U416" s="120"/>
      <c r="V416" s="120"/>
      <c r="W416" s="120"/>
      <c r="X416" s="120"/>
      <c r="Y416" s="146"/>
      <c r="AF416" s="180"/>
      <c r="AG416" s="180"/>
      <c r="AH416" s="155"/>
      <c r="AI416" s="204"/>
      <c r="AJ416" s="204"/>
      <c r="AK416" s="204"/>
      <c r="AL416" s="204"/>
      <c r="AM416" s="155"/>
      <c r="AN416" s="204"/>
      <c r="AO416" s="204"/>
      <c r="AP416" s="204"/>
      <c r="AQ416" s="204"/>
      <c r="AR416" s="204"/>
      <c r="AS416" s="204"/>
      <c r="AT416" s="204"/>
      <c r="AU416" s="204"/>
      <c r="AV416" s="155"/>
      <c r="AW416" s="155"/>
      <c r="AX416" s="155"/>
      <c r="AY416" s="155"/>
      <c r="AZ416" s="151"/>
      <c r="BA416" s="151"/>
      <c r="BB416" s="151"/>
      <c r="BC416" s="151"/>
      <c r="BD416" s="151"/>
    </row>
    <row r="417" s="258" customFormat="true" ht="12.75" hidden="false" customHeight="false" outlineLevel="0" collapsed="false">
      <c r="A417" s="120"/>
      <c r="B417" s="120"/>
      <c r="C417" s="120"/>
      <c r="D417" s="142"/>
      <c r="E417" s="142"/>
      <c r="F417" s="120"/>
      <c r="G417" s="120"/>
      <c r="H417" s="120"/>
      <c r="I417" s="120"/>
      <c r="J417" s="120"/>
      <c r="K417" s="120"/>
      <c r="L417" s="120"/>
      <c r="M417" s="120"/>
      <c r="N417" s="120"/>
      <c r="O417" s="120"/>
      <c r="P417" s="120"/>
      <c r="Q417" s="120"/>
      <c r="R417" s="120"/>
      <c r="S417" s="120"/>
      <c r="T417" s="120"/>
      <c r="U417" s="120"/>
      <c r="V417" s="120"/>
      <c r="W417" s="120"/>
      <c r="X417" s="120"/>
      <c r="Y417" s="146"/>
      <c r="AF417" s="180"/>
      <c r="AG417" s="180"/>
      <c r="AH417" s="155"/>
      <c r="AI417" s="204"/>
      <c r="AJ417" s="204"/>
      <c r="AK417" s="204"/>
      <c r="AL417" s="204"/>
      <c r="AM417" s="155"/>
      <c r="AN417" s="204"/>
      <c r="AO417" s="204"/>
      <c r="AP417" s="204"/>
      <c r="AQ417" s="204"/>
      <c r="AR417" s="204"/>
      <c r="AS417" s="204"/>
      <c r="AT417" s="204"/>
      <c r="AU417" s="204"/>
      <c r="AV417" s="155"/>
      <c r="AW417" s="155"/>
      <c r="AX417" s="155"/>
      <c r="AY417" s="155"/>
      <c r="AZ417" s="151"/>
      <c r="BA417" s="151"/>
      <c r="BB417" s="151"/>
      <c r="BC417" s="151"/>
      <c r="BD417" s="151"/>
    </row>
    <row r="418" s="258" customFormat="true" ht="12.75" hidden="false" customHeight="false" outlineLevel="0" collapsed="false">
      <c r="A418" s="120"/>
      <c r="B418" s="120"/>
      <c r="C418" s="120"/>
      <c r="D418" s="142"/>
      <c r="E418" s="142"/>
      <c r="F418" s="120"/>
      <c r="G418" s="120"/>
      <c r="H418" s="120"/>
      <c r="I418" s="120"/>
      <c r="J418" s="120"/>
      <c r="K418" s="120"/>
      <c r="L418" s="120"/>
      <c r="M418" s="120"/>
      <c r="N418" s="120"/>
      <c r="O418" s="120"/>
      <c r="P418" s="120"/>
      <c r="Q418" s="120"/>
      <c r="R418" s="120"/>
      <c r="S418" s="120"/>
      <c r="T418" s="120"/>
      <c r="U418" s="120"/>
      <c r="V418" s="120"/>
      <c r="W418" s="120"/>
      <c r="X418" s="120"/>
      <c r="Y418" s="146"/>
      <c r="AF418" s="180"/>
      <c r="AG418" s="180"/>
      <c r="AH418" s="155"/>
      <c r="AI418" s="204"/>
      <c r="AJ418" s="204"/>
      <c r="AK418" s="204"/>
      <c r="AL418" s="204"/>
      <c r="AM418" s="155"/>
      <c r="AN418" s="204"/>
      <c r="AO418" s="204"/>
      <c r="AP418" s="204"/>
      <c r="AQ418" s="204"/>
      <c r="AR418" s="204"/>
      <c r="AS418" s="204"/>
      <c r="AT418" s="204"/>
      <c r="AU418" s="204"/>
      <c r="AV418" s="155"/>
      <c r="AW418" s="155"/>
      <c r="AX418" s="155"/>
      <c r="AY418" s="155"/>
      <c r="AZ418" s="151"/>
      <c r="BA418" s="151"/>
      <c r="BB418" s="151"/>
      <c r="BC418" s="151"/>
      <c r="BD418" s="151"/>
    </row>
    <row r="419" s="258" customFormat="true" ht="12.75" hidden="false" customHeight="false" outlineLevel="0" collapsed="false">
      <c r="A419" s="120"/>
      <c r="B419" s="120"/>
      <c r="C419" s="120"/>
      <c r="D419" s="142"/>
      <c r="E419" s="142"/>
      <c r="F419" s="120"/>
      <c r="G419" s="120"/>
      <c r="H419" s="120"/>
      <c r="I419" s="120"/>
      <c r="J419" s="120"/>
      <c r="K419" s="120"/>
      <c r="L419" s="120"/>
      <c r="M419" s="120"/>
      <c r="N419" s="120"/>
      <c r="O419" s="120"/>
      <c r="P419" s="120"/>
      <c r="Q419" s="120"/>
      <c r="R419" s="120"/>
      <c r="S419" s="120"/>
      <c r="T419" s="120"/>
      <c r="U419" s="120"/>
      <c r="V419" s="120"/>
      <c r="W419" s="120"/>
      <c r="X419" s="120"/>
      <c r="Y419" s="146"/>
      <c r="AF419" s="180"/>
      <c r="AG419" s="180"/>
      <c r="AH419" s="155"/>
      <c r="AI419" s="204"/>
      <c r="AJ419" s="204"/>
      <c r="AK419" s="204"/>
      <c r="AL419" s="204"/>
      <c r="AM419" s="155"/>
      <c r="AN419" s="204"/>
      <c r="AO419" s="204"/>
      <c r="AP419" s="204"/>
      <c r="AQ419" s="204"/>
      <c r="AR419" s="204"/>
      <c r="AS419" s="204"/>
      <c r="AT419" s="204"/>
      <c r="AU419" s="204"/>
      <c r="AV419" s="155"/>
      <c r="AW419" s="155"/>
      <c r="AX419" s="155"/>
      <c r="AY419" s="155"/>
      <c r="AZ419" s="151"/>
      <c r="BA419" s="151"/>
      <c r="BB419" s="151"/>
      <c r="BC419" s="151"/>
      <c r="BD419" s="151"/>
    </row>
    <row r="420" s="258" customFormat="true" ht="12.75" hidden="false" customHeight="false" outlineLevel="0" collapsed="false">
      <c r="A420" s="120"/>
      <c r="B420" s="120"/>
      <c r="C420" s="120"/>
      <c r="D420" s="142"/>
      <c r="E420" s="142"/>
      <c r="F420" s="120"/>
      <c r="G420" s="120"/>
      <c r="H420" s="120"/>
      <c r="I420" s="120"/>
      <c r="J420" s="120"/>
      <c r="K420" s="120"/>
      <c r="L420" s="120"/>
      <c r="M420" s="120"/>
      <c r="N420" s="120"/>
      <c r="O420" s="120"/>
      <c r="P420" s="120"/>
      <c r="Q420" s="120"/>
      <c r="R420" s="120"/>
      <c r="S420" s="120"/>
      <c r="T420" s="120"/>
      <c r="U420" s="120"/>
      <c r="V420" s="120"/>
      <c r="W420" s="120"/>
      <c r="X420" s="120"/>
      <c r="Y420" s="146"/>
      <c r="AF420" s="180"/>
      <c r="AG420" s="180"/>
      <c r="AH420" s="155"/>
      <c r="AI420" s="204"/>
      <c r="AJ420" s="204"/>
      <c r="AK420" s="204"/>
      <c r="AL420" s="204"/>
      <c r="AM420" s="155"/>
      <c r="AN420" s="204"/>
      <c r="AO420" s="204"/>
      <c r="AP420" s="204"/>
      <c r="AQ420" s="204"/>
      <c r="AR420" s="204"/>
      <c r="AS420" s="204"/>
      <c r="AT420" s="204"/>
      <c r="AU420" s="204"/>
      <c r="AV420" s="155"/>
      <c r="AW420" s="155"/>
      <c r="AX420" s="155"/>
      <c r="AY420" s="155"/>
      <c r="AZ420" s="151"/>
      <c r="BA420" s="151"/>
      <c r="BB420" s="151"/>
      <c r="BC420" s="151"/>
      <c r="BD420" s="151"/>
    </row>
    <row r="421" s="258" customFormat="true" ht="12.75" hidden="false" customHeight="false" outlineLevel="0" collapsed="false">
      <c r="A421" s="120"/>
      <c r="B421" s="120"/>
      <c r="C421" s="120"/>
      <c r="D421" s="142"/>
      <c r="E421" s="142"/>
      <c r="F421" s="120"/>
      <c r="G421" s="120"/>
      <c r="H421" s="120"/>
      <c r="I421" s="120"/>
      <c r="J421" s="120"/>
      <c r="K421" s="120"/>
      <c r="L421" s="120"/>
      <c r="M421" s="120"/>
      <c r="N421" s="120"/>
      <c r="O421" s="120"/>
      <c r="P421" s="120"/>
      <c r="Q421" s="120"/>
      <c r="R421" s="120"/>
      <c r="S421" s="120"/>
      <c r="T421" s="120"/>
      <c r="U421" s="120"/>
      <c r="V421" s="120"/>
      <c r="W421" s="120"/>
      <c r="X421" s="120"/>
      <c r="Y421" s="146"/>
      <c r="AF421" s="180"/>
      <c r="AG421" s="180"/>
      <c r="AH421" s="155"/>
      <c r="AI421" s="204"/>
      <c r="AJ421" s="204"/>
      <c r="AK421" s="204"/>
      <c r="AL421" s="204"/>
      <c r="AM421" s="155"/>
      <c r="AN421" s="204"/>
      <c r="AO421" s="204"/>
      <c r="AP421" s="204"/>
      <c r="AQ421" s="204"/>
      <c r="AR421" s="204"/>
      <c r="AS421" s="204"/>
      <c r="AT421" s="204"/>
      <c r="AU421" s="204"/>
      <c r="AV421" s="155"/>
      <c r="AW421" s="155"/>
      <c r="AX421" s="155"/>
      <c r="AY421" s="155"/>
      <c r="AZ421" s="151"/>
      <c r="BA421" s="151"/>
      <c r="BB421" s="151"/>
      <c r="BC421" s="151"/>
      <c r="BD421" s="151"/>
    </row>
    <row r="422" s="258" customFormat="true" ht="12.75" hidden="false" customHeight="false" outlineLevel="0" collapsed="false">
      <c r="A422" s="120"/>
      <c r="B422" s="120"/>
      <c r="C422" s="120"/>
      <c r="D422" s="142"/>
      <c r="E422" s="142"/>
      <c r="F422" s="120"/>
      <c r="G422" s="120"/>
      <c r="H422" s="120"/>
      <c r="I422" s="120"/>
      <c r="J422" s="120"/>
      <c r="K422" s="120"/>
      <c r="L422" s="120"/>
      <c r="M422" s="120"/>
      <c r="N422" s="120"/>
      <c r="O422" s="120"/>
      <c r="P422" s="120"/>
      <c r="Q422" s="120"/>
      <c r="R422" s="120"/>
      <c r="S422" s="120"/>
      <c r="T422" s="120"/>
      <c r="U422" s="120"/>
      <c r="V422" s="120"/>
      <c r="W422" s="120"/>
      <c r="X422" s="120"/>
      <c r="Y422" s="146"/>
      <c r="AF422" s="180"/>
      <c r="AG422" s="180"/>
      <c r="AH422" s="155"/>
      <c r="AI422" s="204"/>
      <c r="AJ422" s="204"/>
      <c r="AK422" s="204"/>
      <c r="AL422" s="204"/>
      <c r="AM422" s="155"/>
      <c r="AN422" s="204"/>
      <c r="AO422" s="204"/>
      <c r="AP422" s="204"/>
      <c r="AQ422" s="204"/>
      <c r="AR422" s="204"/>
      <c r="AS422" s="204"/>
      <c r="AT422" s="204"/>
      <c r="AU422" s="204"/>
      <c r="AV422" s="155"/>
      <c r="AW422" s="155"/>
      <c r="AX422" s="155"/>
      <c r="AY422" s="155"/>
      <c r="AZ422" s="151"/>
      <c r="BA422" s="151"/>
      <c r="BB422" s="151"/>
      <c r="BC422" s="151"/>
      <c r="BD422" s="151"/>
    </row>
    <row r="423" s="258" customFormat="true" ht="12.75" hidden="false" customHeight="false" outlineLevel="0" collapsed="false">
      <c r="A423" s="120"/>
      <c r="B423" s="120"/>
      <c r="C423" s="120"/>
      <c r="D423" s="142"/>
      <c r="E423" s="142"/>
      <c r="F423" s="120"/>
      <c r="G423" s="120"/>
      <c r="H423" s="120"/>
      <c r="I423" s="120"/>
      <c r="J423" s="120"/>
      <c r="K423" s="120"/>
      <c r="L423" s="120"/>
      <c r="M423" s="120"/>
      <c r="N423" s="120"/>
      <c r="O423" s="120"/>
      <c r="P423" s="120"/>
      <c r="Q423" s="120"/>
      <c r="R423" s="120"/>
      <c r="S423" s="120"/>
      <c r="T423" s="120"/>
      <c r="U423" s="120"/>
      <c r="V423" s="120"/>
      <c r="W423" s="120"/>
      <c r="X423" s="120"/>
      <c r="Y423" s="146"/>
      <c r="AF423" s="180"/>
      <c r="AG423" s="180"/>
      <c r="AH423" s="155"/>
      <c r="AI423" s="204"/>
      <c r="AJ423" s="204"/>
      <c r="AK423" s="204"/>
      <c r="AL423" s="204"/>
      <c r="AM423" s="155"/>
      <c r="AN423" s="204"/>
      <c r="AO423" s="204"/>
      <c r="AP423" s="204"/>
      <c r="AQ423" s="204"/>
      <c r="AR423" s="204"/>
      <c r="AS423" s="204"/>
      <c r="AT423" s="204"/>
      <c r="AU423" s="204"/>
      <c r="AV423" s="155"/>
      <c r="AW423" s="155"/>
      <c r="AX423" s="155"/>
      <c r="AY423" s="155"/>
      <c r="AZ423" s="151"/>
      <c r="BA423" s="151"/>
      <c r="BB423" s="151"/>
      <c r="BC423" s="151"/>
      <c r="BD423" s="151"/>
    </row>
    <row r="424" s="258" customFormat="true" ht="12.75" hidden="false" customHeight="false" outlineLevel="0" collapsed="false">
      <c r="A424" s="120"/>
      <c r="B424" s="120"/>
      <c r="C424" s="120"/>
      <c r="D424" s="142"/>
      <c r="E424" s="142"/>
      <c r="F424" s="120"/>
      <c r="G424" s="120"/>
      <c r="H424" s="120"/>
      <c r="I424" s="120"/>
      <c r="J424" s="120"/>
      <c r="K424" s="120"/>
      <c r="L424" s="120"/>
      <c r="M424" s="120"/>
      <c r="N424" s="120"/>
      <c r="O424" s="120"/>
      <c r="P424" s="120"/>
      <c r="Q424" s="120"/>
      <c r="R424" s="120"/>
      <c r="S424" s="120"/>
      <c r="T424" s="120"/>
      <c r="U424" s="120"/>
      <c r="V424" s="120"/>
      <c r="W424" s="120"/>
      <c r="X424" s="120"/>
      <c r="Y424" s="146"/>
      <c r="AF424" s="180"/>
      <c r="AG424" s="180"/>
      <c r="AH424" s="155"/>
      <c r="AI424" s="204"/>
      <c r="AJ424" s="204"/>
      <c r="AK424" s="204"/>
      <c r="AL424" s="204"/>
      <c r="AM424" s="155"/>
      <c r="AN424" s="204"/>
      <c r="AO424" s="204"/>
      <c r="AP424" s="204"/>
      <c r="AQ424" s="204"/>
      <c r="AR424" s="204"/>
      <c r="AS424" s="204"/>
      <c r="AT424" s="204"/>
      <c r="AU424" s="204"/>
      <c r="AV424" s="155"/>
      <c r="AW424" s="155"/>
      <c r="AX424" s="155"/>
      <c r="AY424" s="155"/>
      <c r="AZ424" s="151"/>
      <c r="BA424" s="151"/>
      <c r="BB424" s="151"/>
      <c r="BC424" s="151"/>
      <c r="BD424" s="151"/>
    </row>
    <row r="425" s="258" customFormat="true" ht="12.75" hidden="false" customHeight="false" outlineLevel="0" collapsed="false">
      <c r="A425" s="120"/>
      <c r="B425" s="120"/>
      <c r="C425" s="120"/>
      <c r="D425" s="142"/>
      <c r="E425" s="142"/>
      <c r="F425" s="120"/>
      <c r="G425" s="120"/>
      <c r="H425" s="120"/>
      <c r="I425" s="120"/>
      <c r="J425" s="120"/>
      <c r="K425" s="120"/>
      <c r="L425" s="120"/>
      <c r="M425" s="120"/>
      <c r="N425" s="120"/>
      <c r="O425" s="120"/>
      <c r="P425" s="120"/>
      <c r="Q425" s="120"/>
      <c r="R425" s="120"/>
      <c r="S425" s="120"/>
      <c r="T425" s="120"/>
      <c r="U425" s="120"/>
      <c r="V425" s="120"/>
      <c r="W425" s="120"/>
      <c r="X425" s="120"/>
      <c r="Y425" s="146"/>
      <c r="AF425" s="180"/>
      <c r="AG425" s="180"/>
      <c r="AH425" s="155"/>
      <c r="AI425" s="204"/>
      <c r="AJ425" s="204"/>
      <c r="AK425" s="204"/>
      <c r="AL425" s="204"/>
      <c r="AM425" s="155"/>
      <c r="AN425" s="204"/>
      <c r="AO425" s="204"/>
      <c r="AP425" s="204"/>
      <c r="AQ425" s="204"/>
      <c r="AR425" s="204"/>
      <c r="AS425" s="204"/>
      <c r="AT425" s="204"/>
      <c r="AU425" s="204"/>
      <c r="AV425" s="155"/>
      <c r="AW425" s="155"/>
      <c r="AX425" s="155"/>
      <c r="AY425" s="155"/>
      <c r="AZ425" s="151"/>
      <c r="BA425" s="151"/>
      <c r="BB425" s="151"/>
      <c r="BC425" s="151"/>
      <c r="BD425" s="151"/>
    </row>
    <row r="426" s="258" customFormat="true" ht="12.75" hidden="false" customHeight="false" outlineLevel="0" collapsed="false">
      <c r="A426" s="120"/>
      <c r="B426" s="120"/>
      <c r="C426" s="120"/>
      <c r="D426" s="142"/>
      <c r="E426" s="142"/>
      <c r="F426" s="120"/>
      <c r="G426" s="120"/>
      <c r="H426" s="120"/>
      <c r="I426" s="120"/>
      <c r="J426" s="120"/>
      <c r="K426" s="120"/>
      <c r="L426" s="120"/>
      <c r="M426" s="120"/>
      <c r="N426" s="120"/>
      <c r="O426" s="120"/>
      <c r="P426" s="120"/>
      <c r="Q426" s="120"/>
      <c r="R426" s="120"/>
      <c r="S426" s="120"/>
      <c r="T426" s="120"/>
      <c r="U426" s="120"/>
      <c r="V426" s="120"/>
      <c r="W426" s="120"/>
      <c r="X426" s="120"/>
      <c r="Y426" s="146"/>
      <c r="AF426" s="180"/>
      <c r="AG426" s="180"/>
      <c r="AH426" s="155"/>
      <c r="AI426" s="204"/>
      <c r="AJ426" s="204"/>
      <c r="AK426" s="204"/>
      <c r="AL426" s="204"/>
      <c r="AM426" s="155"/>
      <c r="AN426" s="204"/>
      <c r="AO426" s="204"/>
      <c r="AP426" s="204"/>
      <c r="AQ426" s="204"/>
      <c r="AR426" s="204"/>
      <c r="AS426" s="204"/>
      <c r="AT426" s="204"/>
      <c r="AU426" s="204"/>
      <c r="AV426" s="155"/>
      <c r="AW426" s="155"/>
      <c r="AX426" s="155"/>
      <c r="AY426" s="155"/>
      <c r="AZ426" s="151"/>
      <c r="BA426" s="151"/>
      <c r="BB426" s="151"/>
      <c r="BC426" s="151"/>
      <c r="BD426" s="151"/>
    </row>
    <row r="427" s="258" customFormat="true" ht="12.75" hidden="false" customHeight="false" outlineLevel="0" collapsed="false">
      <c r="A427" s="120"/>
      <c r="B427" s="120"/>
      <c r="C427" s="120"/>
      <c r="D427" s="142"/>
      <c r="E427" s="142"/>
      <c r="F427" s="120"/>
      <c r="G427" s="120"/>
      <c r="H427" s="120"/>
      <c r="I427" s="120"/>
      <c r="J427" s="120"/>
      <c r="K427" s="120"/>
      <c r="L427" s="120"/>
      <c r="M427" s="120"/>
      <c r="N427" s="120"/>
      <c r="O427" s="120"/>
      <c r="P427" s="120"/>
      <c r="Q427" s="120"/>
      <c r="R427" s="120"/>
      <c r="S427" s="120"/>
      <c r="T427" s="120"/>
      <c r="U427" s="120"/>
      <c r="V427" s="120"/>
      <c r="W427" s="120"/>
      <c r="X427" s="120"/>
      <c r="Y427" s="146"/>
      <c r="AF427" s="180"/>
      <c r="AG427" s="180"/>
      <c r="AH427" s="155"/>
      <c r="AI427" s="204"/>
      <c r="AJ427" s="204"/>
      <c r="AK427" s="204"/>
      <c r="AL427" s="204"/>
      <c r="AM427" s="155"/>
      <c r="AN427" s="204"/>
      <c r="AO427" s="204"/>
      <c r="AP427" s="204"/>
      <c r="AQ427" s="204"/>
      <c r="AR427" s="204"/>
      <c r="AS427" s="204"/>
      <c r="AT427" s="204"/>
      <c r="AU427" s="204"/>
      <c r="AV427" s="155"/>
      <c r="AW427" s="155"/>
      <c r="AX427" s="155"/>
      <c r="AY427" s="155"/>
      <c r="AZ427" s="151"/>
      <c r="BA427" s="151"/>
      <c r="BB427" s="151"/>
      <c r="BC427" s="151"/>
      <c r="BD427" s="151"/>
    </row>
    <row r="428" s="258" customFormat="true" ht="12.75" hidden="false" customHeight="false" outlineLevel="0" collapsed="false">
      <c r="A428" s="120"/>
      <c r="B428" s="120"/>
      <c r="C428" s="120"/>
      <c r="D428" s="142"/>
      <c r="E428" s="142"/>
      <c r="F428" s="120"/>
      <c r="G428" s="120"/>
      <c r="H428" s="120"/>
      <c r="I428" s="120"/>
      <c r="J428" s="120"/>
      <c r="K428" s="120"/>
      <c r="L428" s="120"/>
      <c r="M428" s="120"/>
      <c r="N428" s="120"/>
      <c r="O428" s="120"/>
      <c r="P428" s="120"/>
      <c r="Q428" s="120"/>
      <c r="R428" s="120"/>
      <c r="S428" s="120"/>
      <c r="T428" s="120"/>
      <c r="U428" s="120"/>
      <c r="V428" s="120"/>
      <c r="W428" s="120"/>
      <c r="X428" s="120"/>
      <c r="Y428" s="146"/>
      <c r="AF428" s="180"/>
      <c r="AG428" s="180"/>
      <c r="AH428" s="155"/>
      <c r="AI428" s="204"/>
      <c r="AJ428" s="204"/>
      <c r="AK428" s="204"/>
      <c r="AL428" s="204"/>
      <c r="AM428" s="155"/>
      <c r="AN428" s="204"/>
      <c r="AO428" s="204"/>
      <c r="AP428" s="204"/>
      <c r="AQ428" s="204"/>
      <c r="AR428" s="204"/>
      <c r="AS428" s="204"/>
      <c r="AT428" s="204"/>
      <c r="AU428" s="204"/>
      <c r="AV428" s="155"/>
      <c r="AW428" s="155"/>
      <c r="AX428" s="155"/>
      <c r="AY428" s="155"/>
      <c r="AZ428" s="151"/>
      <c r="BA428" s="151"/>
      <c r="BB428" s="151"/>
      <c r="BC428" s="151"/>
      <c r="BD428" s="151"/>
    </row>
    <row r="429" s="258" customFormat="true" ht="12.75" hidden="false" customHeight="false" outlineLevel="0" collapsed="false">
      <c r="A429" s="120"/>
      <c r="B429" s="120"/>
      <c r="C429" s="120"/>
      <c r="D429" s="142"/>
      <c r="E429" s="142"/>
      <c r="F429" s="120"/>
      <c r="G429" s="120"/>
      <c r="H429" s="120"/>
      <c r="I429" s="120"/>
      <c r="J429" s="120"/>
      <c r="K429" s="120"/>
      <c r="L429" s="120"/>
      <c r="M429" s="120"/>
      <c r="N429" s="120"/>
      <c r="O429" s="120"/>
      <c r="P429" s="120"/>
      <c r="Q429" s="120"/>
      <c r="R429" s="120"/>
      <c r="S429" s="120"/>
      <c r="T429" s="120"/>
      <c r="U429" s="120"/>
      <c r="V429" s="120"/>
      <c r="W429" s="120"/>
      <c r="X429" s="120"/>
      <c r="Y429" s="146"/>
      <c r="AF429" s="180"/>
      <c r="AG429" s="180"/>
      <c r="AH429" s="155"/>
      <c r="AI429" s="204"/>
      <c r="AJ429" s="204"/>
      <c r="AK429" s="204"/>
      <c r="AL429" s="204"/>
      <c r="AM429" s="155"/>
      <c r="AN429" s="204"/>
      <c r="AO429" s="204"/>
      <c r="AP429" s="204"/>
      <c r="AQ429" s="204"/>
      <c r="AR429" s="204"/>
      <c r="AS429" s="204"/>
      <c r="AT429" s="204"/>
      <c r="AU429" s="204"/>
      <c r="AV429" s="155"/>
      <c r="AW429" s="155"/>
      <c r="AX429" s="155"/>
      <c r="AY429" s="155"/>
      <c r="AZ429" s="151"/>
      <c r="BA429" s="151"/>
      <c r="BB429" s="151"/>
      <c r="BC429" s="151"/>
      <c r="BD429" s="151"/>
    </row>
    <row r="430" s="258" customFormat="true" ht="12.75" hidden="false" customHeight="false" outlineLevel="0" collapsed="false">
      <c r="A430" s="120"/>
      <c r="B430" s="120"/>
      <c r="C430" s="120"/>
      <c r="D430" s="142"/>
      <c r="E430" s="142"/>
      <c r="F430" s="120"/>
      <c r="G430" s="120"/>
      <c r="H430" s="120"/>
      <c r="I430" s="120"/>
      <c r="J430" s="120"/>
      <c r="K430" s="120"/>
      <c r="L430" s="120"/>
      <c r="M430" s="120"/>
      <c r="N430" s="120"/>
      <c r="O430" s="120"/>
      <c r="P430" s="120"/>
      <c r="Q430" s="120"/>
      <c r="R430" s="120"/>
      <c r="S430" s="120"/>
      <c r="T430" s="120"/>
      <c r="U430" s="120"/>
      <c r="V430" s="120"/>
      <c r="W430" s="120"/>
      <c r="X430" s="120"/>
      <c r="Y430" s="146"/>
      <c r="AF430" s="180"/>
      <c r="AG430" s="180"/>
      <c r="AH430" s="155"/>
      <c r="AI430" s="204"/>
      <c r="AJ430" s="204"/>
      <c r="AK430" s="204"/>
      <c r="AL430" s="204"/>
      <c r="AM430" s="155"/>
      <c r="AN430" s="204"/>
      <c r="AO430" s="204"/>
      <c r="AP430" s="204"/>
      <c r="AQ430" s="204"/>
      <c r="AR430" s="204"/>
      <c r="AS430" s="204"/>
      <c r="AT430" s="204"/>
      <c r="AU430" s="204"/>
      <c r="AV430" s="155"/>
      <c r="AW430" s="155"/>
      <c r="AX430" s="155"/>
      <c r="AY430" s="155"/>
      <c r="AZ430" s="151"/>
      <c r="BA430" s="151"/>
      <c r="BB430" s="151"/>
      <c r="BC430" s="151"/>
      <c r="BD430" s="151"/>
    </row>
    <row r="431" s="258" customFormat="true" ht="12.75" hidden="false" customHeight="false" outlineLevel="0" collapsed="false">
      <c r="A431" s="120"/>
      <c r="B431" s="120"/>
      <c r="C431" s="120"/>
      <c r="D431" s="142"/>
      <c r="E431" s="142"/>
      <c r="F431" s="120"/>
      <c r="G431" s="120"/>
      <c r="H431" s="120"/>
      <c r="I431" s="120"/>
      <c r="J431" s="120"/>
      <c r="K431" s="120"/>
      <c r="L431" s="120"/>
      <c r="M431" s="120"/>
      <c r="N431" s="120"/>
      <c r="O431" s="120"/>
      <c r="P431" s="120"/>
      <c r="Q431" s="120"/>
      <c r="R431" s="120"/>
      <c r="S431" s="120"/>
      <c r="T431" s="120"/>
      <c r="U431" s="120"/>
      <c r="V431" s="120"/>
      <c r="W431" s="120"/>
      <c r="X431" s="120"/>
      <c r="Y431" s="146"/>
      <c r="AF431" s="180"/>
      <c r="AG431" s="180"/>
      <c r="AH431" s="155"/>
      <c r="AI431" s="204"/>
      <c r="AJ431" s="204"/>
      <c r="AK431" s="204"/>
      <c r="AL431" s="204"/>
      <c r="AM431" s="155"/>
      <c r="AN431" s="204"/>
      <c r="AO431" s="204"/>
      <c r="AP431" s="204"/>
      <c r="AQ431" s="204"/>
      <c r="AR431" s="204"/>
      <c r="AS431" s="204"/>
      <c r="AT431" s="204"/>
      <c r="AU431" s="204"/>
      <c r="AV431" s="155"/>
      <c r="AW431" s="155"/>
      <c r="AX431" s="155"/>
      <c r="AY431" s="155"/>
      <c r="AZ431" s="151"/>
      <c r="BA431" s="151"/>
      <c r="BB431" s="151"/>
      <c r="BC431" s="151"/>
      <c r="BD431" s="151"/>
    </row>
    <row r="432" s="258" customFormat="true" ht="12.75" hidden="false" customHeight="false" outlineLevel="0" collapsed="false">
      <c r="A432" s="120"/>
      <c r="B432" s="120"/>
      <c r="C432" s="120"/>
      <c r="D432" s="142"/>
      <c r="E432" s="142"/>
      <c r="F432" s="120"/>
      <c r="G432" s="120"/>
      <c r="H432" s="120"/>
      <c r="I432" s="120"/>
      <c r="J432" s="120"/>
      <c r="K432" s="120"/>
      <c r="L432" s="120"/>
      <c r="M432" s="120"/>
      <c r="N432" s="120"/>
      <c r="O432" s="120"/>
      <c r="P432" s="120"/>
      <c r="Q432" s="120"/>
      <c r="R432" s="120"/>
      <c r="S432" s="120"/>
      <c r="T432" s="120"/>
      <c r="U432" s="120"/>
      <c r="V432" s="120"/>
      <c r="W432" s="120"/>
      <c r="X432" s="120"/>
      <c r="Y432" s="146"/>
      <c r="AF432" s="180"/>
      <c r="AG432" s="180"/>
      <c r="AH432" s="155"/>
      <c r="AI432" s="204"/>
      <c r="AJ432" s="204"/>
      <c r="AK432" s="204"/>
      <c r="AL432" s="204"/>
      <c r="AM432" s="155"/>
      <c r="AN432" s="204"/>
      <c r="AO432" s="204"/>
      <c r="AP432" s="204"/>
      <c r="AQ432" s="204"/>
      <c r="AR432" s="204"/>
      <c r="AS432" s="204"/>
      <c r="AT432" s="204"/>
      <c r="AU432" s="204"/>
      <c r="AV432" s="155"/>
      <c r="AW432" s="155"/>
      <c r="AX432" s="155"/>
      <c r="AY432" s="155"/>
      <c r="AZ432" s="151"/>
      <c r="BA432" s="151"/>
      <c r="BB432" s="151"/>
      <c r="BC432" s="151"/>
      <c r="BD432" s="151"/>
    </row>
    <row r="433" s="258" customFormat="true" ht="12.75" hidden="false" customHeight="false" outlineLevel="0" collapsed="false">
      <c r="A433" s="120"/>
      <c r="B433" s="120"/>
      <c r="C433" s="120"/>
      <c r="D433" s="142"/>
      <c r="E433" s="142"/>
      <c r="F433" s="120"/>
      <c r="G433" s="120"/>
      <c r="H433" s="120"/>
      <c r="I433" s="120"/>
      <c r="J433" s="120"/>
      <c r="K433" s="120"/>
      <c r="L433" s="120"/>
      <c r="M433" s="120"/>
      <c r="N433" s="120"/>
      <c r="O433" s="120"/>
      <c r="P433" s="120"/>
      <c r="Q433" s="120"/>
      <c r="R433" s="120"/>
      <c r="S433" s="120"/>
      <c r="T433" s="120"/>
      <c r="U433" s="120"/>
      <c r="V433" s="120"/>
      <c r="W433" s="120"/>
      <c r="X433" s="120"/>
      <c r="Y433" s="146"/>
      <c r="AF433" s="180"/>
      <c r="AG433" s="180"/>
      <c r="AH433" s="155"/>
      <c r="AI433" s="204"/>
      <c r="AJ433" s="204"/>
      <c r="AK433" s="204"/>
      <c r="AL433" s="204"/>
      <c r="AM433" s="155"/>
      <c r="AN433" s="204"/>
      <c r="AO433" s="204"/>
      <c r="AP433" s="204"/>
      <c r="AQ433" s="204"/>
      <c r="AR433" s="204"/>
      <c r="AS433" s="204"/>
      <c r="AT433" s="204"/>
      <c r="AU433" s="204"/>
      <c r="AV433" s="155"/>
      <c r="AW433" s="155"/>
      <c r="AX433" s="155"/>
      <c r="AY433" s="155"/>
      <c r="AZ433" s="151"/>
      <c r="BA433" s="151"/>
      <c r="BB433" s="151"/>
      <c r="BC433" s="151"/>
      <c r="BD433" s="151"/>
    </row>
    <row r="434" s="258" customFormat="true" ht="12.75" hidden="false" customHeight="false" outlineLevel="0" collapsed="false">
      <c r="A434" s="120"/>
      <c r="B434" s="120"/>
      <c r="C434" s="120"/>
      <c r="D434" s="142"/>
      <c r="E434" s="142"/>
      <c r="F434" s="120"/>
      <c r="G434" s="120"/>
      <c r="H434" s="120"/>
      <c r="I434" s="120"/>
      <c r="J434" s="120"/>
      <c r="K434" s="120"/>
      <c r="L434" s="120"/>
      <c r="M434" s="120"/>
      <c r="N434" s="120"/>
      <c r="O434" s="120"/>
      <c r="P434" s="120"/>
      <c r="Q434" s="120"/>
      <c r="R434" s="120"/>
      <c r="S434" s="120"/>
      <c r="T434" s="120"/>
      <c r="U434" s="120"/>
      <c r="V434" s="120"/>
      <c r="W434" s="120"/>
      <c r="X434" s="120"/>
      <c r="Y434" s="146"/>
      <c r="AF434" s="180"/>
      <c r="AG434" s="180"/>
      <c r="AH434" s="155"/>
      <c r="AI434" s="204"/>
      <c r="AJ434" s="204"/>
      <c r="AK434" s="204"/>
      <c r="AL434" s="204"/>
      <c r="AM434" s="155"/>
      <c r="AN434" s="204"/>
      <c r="AO434" s="204"/>
      <c r="AP434" s="204"/>
      <c r="AQ434" s="204"/>
      <c r="AR434" s="204"/>
      <c r="AS434" s="204"/>
      <c r="AT434" s="204"/>
      <c r="AU434" s="204"/>
      <c r="AV434" s="155"/>
      <c r="AW434" s="155"/>
      <c r="AX434" s="155"/>
      <c r="AY434" s="155"/>
      <c r="AZ434" s="151"/>
      <c r="BA434" s="151"/>
      <c r="BB434" s="151"/>
      <c r="BC434" s="151"/>
      <c r="BD434" s="151"/>
    </row>
    <row r="435" s="258" customFormat="true" ht="12.75" hidden="false" customHeight="false" outlineLevel="0" collapsed="false">
      <c r="A435" s="120"/>
      <c r="B435" s="120"/>
      <c r="C435" s="120"/>
      <c r="D435" s="142"/>
      <c r="E435" s="142"/>
      <c r="F435" s="120"/>
      <c r="G435" s="120"/>
      <c r="H435" s="120"/>
      <c r="I435" s="120"/>
      <c r="J435" s="120"/>
      <c r="K435" s="120"/>
      <c r="L435" s="120"/>
      <c r="M435" s="120"/>
      <c r="N435" s="120"/>
      <c r="O435" s="120"/>
      <c r="P435" s="120"/>
      <c r="Q435" s="120"/>
      <c r="R435" s="120"/>
      <c r="S435" s="120"/>
      <c r="T435" s="120"/>
      <c r="U435" s="120"/>
      <c r="V435" s="120"/>
      <c r="W435" s="120"/>
      <c r="X435" s="120"/>
      <c r="Y435" s="146"/>
      <c r="AF435" s="180"/>
      <c r="AG435" s="180"/>
      <c r="AH435" s="155"/>
      <c r="AI435" s="204"/>
      <c r="AJ435" s="204"/>
      <c r="AK435" s="204"/>
      <c r="AL435" s="204"/>
      <c r="AM435" s="155"/>
      <c r="AN435" s="204"/>
      <c r="AO435" s="204"/>
      <c r="AP435" s="204"/>
      <c r="AQ435" s="204"/>
      <c r="AR435" s="204"/>
      <c r="AS435" s="204"/>
      <c r="AT435" s="204"/>
      <c r="AU435" s="204"/>
      <c r="AV435" s="155"/>
      <c r="AW435" s="155"/>
      <c r="AX435" s="155"/>
      <c r="AY435" s="155"/>
      <c r="AZ435" s="151"/>
      <c r="BA435" s="151"/>
      <c r="BB435" s="151"/>
      <c r="BC435" s="151"/>
      <c r="BD435" s="151"/>
    </row>
    <row r="436" s="258" customFormat="true" ht="12.75" hidden="false" customHeight="false" outlineLevel="0" collapsed="false">
      <c r="A436" s="120"/>
      <c r="B436" s="120"/>
      <c r="C436" s="120"/>
      <c r="D436" s="142"/>
      <c r="E436" s="142"/>
      <c r="F436" s="120"/>
      <c r="G436" s="120"/>
      <c r="H436" s="120"/>
      <c r="I436" s="120"/>
      <c r="J436" s="120"/>
      <c r="K436" s="120"/>
      <c r="L436" s="120"/>
      <c r="M436" s="120"/>
      <c r="N436" s="120"/>
      <c r="O436" s="120"/>
      <c r="P436" s="120"/>
      <c r="Q436" s="120"/>
      <c r="R436" s="120"/>
      <c r="S436" s="120"/>
      <c r="T436" s="120"/>
      <c r="U436" s="120"/>
      <c r="V436" s="120"/>
      <c r="W436" s="120"/>
      <c r="X436" s="120"/>
      <c r="Y436" s="146"/>
      <c r="AF436" s="180"/>
      <c r="AG436" s="180"/>
      <c r="AH436" s="155"/>
      <c r="AI436" s="204"/>
      <c r="AJ436" s="204"/>
      <c r="AK436" s="204"/>
      <c r="AL436" s="204"/>
      <c r="AM436" s="155"/>
      <c r="AN436" s="204"/>
      <c r="AO436" s="204"/>
      <c r="AP436" s="204"/>
      <c r="AQ436" s="204"/>
      <c r="AR436" s="204"/>
      <c r="AS436" s="204"/>
      <c r="AT436" s="204"/>
      <c r="AU436" s="204"/>
      <c r="AV436" s="155"/>
      <c r="AW436" s="155"/>
      <c r="AX436" s="155"/>
      <c r="AY436" s="155"/>
      <c r="AZ436" s="151"/>
      <c r="BA436" s="151"/>
      <c r="BB436" s="151"/>
      <c r="BC436" s="151"/>
      <c r="BD436" s="151"/>
    </row>
    <row r="437" s="258" customFormat="true" ht="12.75" hidden="false" customHeight="false" outlineLevel="0" collapsed="false">
      <c r="A437" s="120"/>
      <c r="B437" s="120"/>
      <c r="C437" s="120"/>
      <c r="D437" s="142"/>
      <c r="E437" s="142"/>
      <c r="F437" s="120"/>
      <c r="G437" s="120"/>
      <c r="H437" s="120"/>
      <c r="I437" s="120"/>
      <c r="J437" s="120"/>
      <c r="K437" s="120"/>
      <c r="L437" s="120"/>
      <c r="M437" s="120"/>
      <c r="N437" s="120"/>
      <c r="O437" s="120"/>
      <c r="P437" s="120"/>
      <c r="Q437" s="120"/>
      <c r="R437" s="120"/>
      <c r="S437" s="120"/>
      <c r="T437" s="120"/>
      <c r="U437" s="120"/>
      <c r="V437" s="120"/>
      <c r="W437" s="120"/>
      <c r="X437" s="120"/>
      <c r="Y437" s="146"/>
      <c r="AF437" s="180"/>
      <c r="AG437" s="180"/>
      <c r="AH437" s="155"/>
      <c r="AI437" s="204"/>
      <c r="AJ437" s="204"/>
      <c r="AK437" s="204"/>
      <c r="AL437" s="204"/>
      <c r="AM437" s="155"/>
      <c r="AN437" s="204"/>
      <c r="AO437" s="204"/>
      <c r="AP437" s="204"/>
      <c r="AQ437" s="204"/>
      <c r="AR437" s="204"/>
      <c r="AS437" s="204"/>
      <c r="AT437" s="204"/>
      <c r="AU437" s="204"/>
      <c r="AV437" s="155"/>
      <c r="AW437" s="155"/>
      <c r="AX437" s="155"/>
      <c r="AY437" s="155"/>
      <c r="AZ437" s="151"/>
      <c r="BA437" s="151"/>
      <c r="BB437" s="151"/>
      <c r="BC437" s="151"/>
      <c r="BD437" s="151"/>
    </row>
    <row r="438" s="258" customFormat="true" ht="12.75" hidden="false" customHeight="false" outlineLevel="0" collapsed="false">
      <c r="A438" s="120"/>
      <c r="B438" s="120"/>
      <c r="C438" s="120"/>
      <c r="D438" s="142"/>
      <c r="E438" s="142"/>
      <c r="F438" s="120"/>
      <c r="G438" s="120"/>
      <c r="H438" s="120"/>
      <c r="I438" s="120"/>
      <c r="J438" s="120"/>
      <c r="K438" s="120"/>
      <c r="L438" s="120"/>
      <c r="M438" s="120"/>
      <c r="N438" s="120"/>
      <c r="O438" s="120"/>
      <c r="P438" s="120"/>
      <c r="Q438" s="120"/>
      <c r="R438" s="120"/>
      <c r="S438" s="120"/>
      <c r="T438" s="120"/>
      <c r="U438" s="120"/>
      <c r="V438" s="120"/>
      <c r="W438" s="120"/>
      <c r="X438" s="120"/>
      <c r="Y438" s="146"/>
      <c r="AF438" s="180"/>
      <c r="AG438" s="180"/>
      <c r="AH438" s="155"/>
      <c r="AI438" s="204"/>
      <c r="AJ438" s="204"/>
      <c r="AK438" s="204"/>
      <c r="AL438" s="204"/>
      <c r="AM438" s="155"/>
      <c r="AN438" s="204"/>
      <c r="AO438" s="204"/>
      <c r="AP438" s="204"/>
      <c r="AQ438" s="204"/>
      <c r="AR438" s="204"/>
      <c r="AS438" s="204"/>
      <c r="AT438" s="204"/>
      <c r="AU438" s="204"/>
      <c r="AV438" s="155"/>
      <c r="AW438" s="155"/>
      <c r="AX438" s="155"/>
      <c r="AY438" s="155"/>
      <c r="AZ438" s="151"/>
      <c r="BA438" s="151"/>
      <c r="BB438" s="151"/>
      <c r="BC438" s="151"/>
      <c r="BD438" s="151"/>
    </row>
    <row r="439" s="258" customFormat="true" ht="12.75" hidden="false" customHeight="false" outlineLevel="0" collapsed="false">
      <c r="A439" s="120"/>
      <c r="B439" s="120"/>
      <c r="C439" s="120"/>
      <c r="D439" s="142"/>
      <c r="E439" s="142"/>
      <c r="F439" s="120"/>
      <c r="G439" s="120"/>
      <c r="H439" s="120"/>
      <c r="I439" s="120"/>
      <c r="J439" s="120"/>
      <c r="K439" s="120"/>
      <c r="L439" s="120"/>
      <c r="M439" s="120"/>
      <c r="N439" s="120"/>
      <c r="O439" s="120"/>
      <c r="P439" s="120"/>
      <c r="Q439" s="120"/>
      <c r="R439" s="120"/>
      <c r="S439" s="120"/>
      <c r="T439" s="120"/>
      <c r="U439" s="120"/>
      <c r="V439" s="120"/>
      <c r="W439" s="120"/>
      <c r="X439" s="120"/>
      <c r="Y439" s="146"/>
      <c r="AF439" s="180"/>
      <c r="AG439" s="180"/>
      <c r="AH439" s="155"/>
      <c r="AI439" s="204"/>
      <c r="AJ439" s="204"/>
      <c r="AK439" s="204"/>
      <c r="AL439" s="204"/>
      <c r="AM439" s="155"/>
      <c r="AN439" s="204"/>
      <c r="AO439" s="204"/>
      <c r="AP439" s="204"/>
      <c r="AQ439" s="204"/>
      <c r="AR439" s="204"/>
      <c r="AS439" s="204"/>
      <c r="AT439" s="204"/>
      <c r="AU439" s="204"/>
      <c r="AV439" s="155"/>
      <c r="AW439" s="155"/>
      <c r="AX439" s="155"/>
      <c r="AY439" s="155"/>
      <c r="AZ439" s="151"/>
      <c r="BA439" s="151"/>
      <c r="BB439" s="151"/>
      <c r="BC439" s="151"/>
      <c r="BD439" s="151"/>
    </row>
    <row r="440" s="258" customFormat="true" ht="12.75" hidden="false" customHeight="false" outlineLevel="0" collapsed="false">
      <c r="A440" s="120"/>
      <c r="B440" s="120"/>
      <c r="C440" s="120"/>
      <c r="D440" s="142"/>
      <c r="E440" s="142"/>
      <c r="F440" s="120"/>
      <c r="G440" s="120"/>
      <c r="H440" s="120"/>
      <c r="I440" s="120"/>
      <c r="J440" s="120"/>
      <c r="K440" s="120"/>
      <c r="L440" s="120"/>
      <c r="M440" s="120"/>
      <c r="N440" s="120"/>
      <c r="O440" s="120"/>
      <c r="P440" s="120"/>
      <c r="Q440" s="120"/>
      <c r="R440" s="120"/>
      <c r="S440" s="120"/>
      <c r="T440" s="120"/>
      <c r="U440" s="120"/>
      <c r="V440" s="120"/>
      <c r="W440" s="120"/>
      <c r="X440" s="120"/>
      <c r="Y440" s="146"/>
      <c r="AF440" s="180"/>
      <c r="AG440" s="180"/>
      <c r="AH440" s="155"/>
      <c r="AI440" s="204"/>
      <c r="AJ440" s="204"/>
      <c r="AK440" s="204"/>
      <c r="AL440" s="204"/>
      <c r="AM440" s="155"/>
      <c r="AN440" s="204"/>
      <c r="AO440" s="204"/>
      <c r="AP440" s="204"/>
      <c r="AQ440" s="204"/>
      <c r="AR440" s="204"/>
      <c r="AS440" s="204"/>
      <c r="AT440" s="204"/>
      <c r="AU440" s="204"/>
      <c r="AV440" s="155"/>
      <c r="AW440" s="155"/>
      <c r="AX440" s="155"/>
      <c r="AY440" s="155"/>
      <c r="AZ440" s="151"/>
      <c r="BA440" s="151"/>
      <c r="BB440" s="151"/>
      <c r="BC440" s="151"/>
      <c r="BD440" s="151"/>
    </row>
    <row r="441" s="258" customFormat="true" ht="12.75" hidden="false" customHeight="false" outlineLevel="0" collapsed="false">
      <c r="A441" s="120"/>
      <c r="B441" s="120"/>
      <c r="C441" s="120"/>
      <c r="D441" s="142"/>
      <c r="E441" s="142"/>
      <c r="F441" s="120"/>
      <c r="G441" s="120"/>
      <c r="H441" s="120"/>
      <c r="I441" s="120"/>
      <c r="J441" s="120"/>
      <c r="K441" s="120"/>
      <c r="L441" s="120"/>
      <c r="M441" s="120"/>
      <c r="N441" s="120"/>
      <c r="O441" s="120"/>
      <c r="P441" s="120"/>
      <c r="Q441" s="120"/>
      <c r="R441" s="120"/>
      <c r="S441" s="120"/>
      <c r="T441" s="120"/>
      <c r="U441" s="120"/>
      <c r="V441" s="120"/>
      <c r="W441" s="120"/>
      <c r="X441" s="120"/>
      <c r="Y441" s="146"/>
      <c r="AF441" s="180"/>
      <c r="AG441" s="180"/>
      <c r="AH441" s="155"/>
      <c r="AI441" s="204"/>
      <c r="AJ441" s="204"/>
      <c r="AK441" s="204"/>
      <c r="AL441" s="204"/>
      <c r="AM441" s="155"/>
      <c r="AN441" s="204"/>
      <c r="AO441" s="204"/>
      <c r="AP441" s="204"/>
      <c r="AQ441" s="204"/>
      <c r="AR441" s="204"/>
      <c r="AS441" s="204"/>
      <c r="AT441" s="204"/>
      <c r="AU441" s="204"/>
      <c r="AV441" s="155"/>
      <c r="AW441" s="155"/>
      <c r="AX441" s="155"/>
      <c r="AY441" s="155"/>
      <c r="AZ441" s="151"/>
      <c r="BA441" s="151"/>
      <c r="BB441" s="151"/>
      <c r="BC441" s="151"/>
      <c r="BD441" s="151"/>
    </row>
    <row r="442" s="258" customFormat="true" ht="12.75" hidden="false" customHeight="false" outlineLevel="0" collapsed="false">
      <c r="A442" s="120"/>
      <c r="B442" s="120"/>
      <c r="C442" s="120"/>
      <c r="D442" s="142"/>
      <c r="E442" s="142"/>
      <c r="F442" s="120"/>
      <c r="G442" s="120"/>
      <c r="H442" s="120"/>
      <c r="I442" s="120"/>
      <c r="J442" s="120"/>
      <c r="K442" s="120"/>
      <c r="L442" s="120"/>
      <c r="M442" s="120"/>
      <c r="N442" s="120"/>
      <c r="O442" s="120"/>
      <c r="P442" s="120"/>
      <c r="Q442" s="120"/>
      <c r="R442" s="120"/>
      <c r="S442" s="120"/>
      <c r="T442" s="120"/>
      <c r="U442" s="120"/>
      <c r="V442" s="120"/>
      <c r="W442" s="120"/>
      <c r="X442" s="120"/>
      <c r="Y442" s="146"/>
      <c r="AF442" s="180"/>
      <c r="AG442" s="180"/>
      <c r="AH442" s="155"/>
      <c r="AI442" s="204"/>
      <c r="AJ442" s="204"/>
      <c r="AK442" s="204"/>
      <c r="AL442" s="204"/>
      <c r="AM442" s="155"/>
      <c r="AN442" s="204"/>
      <c r="AO442" s="204"/>
      <c r="AP442" s="204"/>
      <c r="AQ442" s="204"/>
      <c r="AR442" s="204"/>
      <c r="AS442" s="204"/>
      <c r="AT442" s="204"/>
      <c r="AU442" s="204"/>
      <c r="AV442" s="155"/>
      <c r="AW442" s="155"/>
      <c r="AX442" s="155"/>
      <c r="AY442" s="155"/>
      <c r="AZ442" s="151"/>
      <c r="BA442" s="151"/>
      <c r="BB442" s="151"/>
      <c r="BC442" s="151"/>
      <c r="BD442" s="151"/>
    </row>
    <row r="443" s="258" customFormat="true" ht="12.75" hidden="false" customHeight="false" outlineLevel="0" collapsed="false">
      <c r="A443" s="120"/>
      <c r="B443" s="120"/>
      <c r="C443" s="120"/>
      <c r="D443" s="142"/>
      <c r="E443" s="142"/>
      <c r="F443" s="120"/>
      <c r="G443" s="120"/>
      <c r="H443" s="120"/>
      <c r="I443" s="120"/>
      <c r="J443" s="120"/>
      <c r="K443" s="120"/>
      <c r="L443" s="120"/>
      <c r="M443" s="120"/>
      <c r="N443" s="120"/>
      <c r="O443" s="120"/>
      <c r="P443" s="120"/>
      <c r="Q443" s="120"/>
      <c r="R443" s="120"/>
      <c r="S443" s="120"/>
      <c r="T443" s="120"/>
      <c r="U443" s="120"/>
      <c r="V443" s="120"/>
      <c r="W443" s="120"/>
      <c r="X443" s="120"/>
      <c r="Y443" s="146"/>
      <c r="AF443" s="180"/>
      <c r="AG443" s="180"/>
      <c r="AH443" s="155"/>
      <c r="AI443" s="204"/>
      <c r="AJ443" s="204"/>
      <c r="AK443" s="204"/>
      <c r="AL443" s="204"/>
      <c r="AM443" s="155"/>
      <c r="AN443" s="204"/>
      <c r="AO443" s="204"/>
      <c r="AP443" s="204"/>
      <c r="AQ443" s="204"/>
      <c r="AR443" s="204"/>
      <c r="AS443" s="204"/>
      <c r="AT443" s="204"/>
      <c r="AU443" s="204"/>
      <c r="AV443" s="155"/>
      <c r="AW443" s="155"/>
      <c r="AX443" s="155"/>
      <c r="AY443" s="155"/>
      <c r="AZ443" s="151"/>
      <c r="BA443" s="151"/>
      <c r="BB443" s="151"/>
      <c r="BC443" s="151"/>
      <c r="BD443" s="151"/>
    </row>
    <row r="444" s="258" customFormat="true" ht="12.75" hidden="false" customHeight="false" outlineLevel="0" collapsed="false">
      <c r="A444" s="120"/>
      <c r="B444" s="120"/>
      <c r="C444" s="120"/>
      <c r="D444" s="142"/>
      <c r="E444" s="142"/>
      <c r="F444" s="120"/>
      <c r="G444" s="120"/>
      <c r="H444" s="120"/>
      <c r="I444" s="120"/>
      <c r="J444" s="120"/>
      <c r="K444" s="120"/>
      <c r="L444" s="120"/>
      <c r="M444" s="120"/>
      <c r="N444" s="120"/>
      <c r="O444" s="120"/>
      <c r="P444" s="120"/>
      <c r="Q444" s="120"/>
      <c r="R444" s="120"/>
      <c r="S444" s="120"/>
      <c r="T444" s="120"/>
      <c r="U444" s="120"/>
      <c r="V444" s="120"/>
      <c r="W444" s="120"/>
      <c r="X444" s="120"/>
      <c r="Y444" s="146"/>
      <c r="AF444" s="180"/>
      <c r="AG444" s="180"/>
      <c r="AH444" s="155"/>
      <c r="AI444" s="204"/>
      <c r="AJ444" s="204"/>
      <c r="AK444" s="204"/>
      <c r="AL444" s="204"/>
      <c r="AM444" s="155"/>
      <c r="AN444" s="204"/>
      <c r="AO444" s="204"/>
      <c r="AP444" s="204"/>
      <c r="AQ444" s="204"/>
      <c r="AR444" s="204"/>
      <c r="AS444" s="204"/>
      <c r="AT444" s="204"/>
      <c r="AU444" s="204"/>
      <c r="AV444" s="155"/>
      <c r="AW444" s="155"/>
      <c r="AX444" s="155"/>
      <c r="AY444" s="155"/>
      <c r="AZ444" s="151"/>
      <c r="BA444" s="151"/>
      <c r="BB444" s="151"/>
      <c r="BC444" s="151"/>
      <c r="BD444" s="151"/>
    </row>
    <row r="445" s="258" customFormat="true" ht="12.75" hidden="false" customHeight="false" outlineLevel="0" collapsed="false">
      <c r="A445" s="120"/>
      <c r="B445" s="120"/>
      <c r="C445" s="120"/>
      <c r="D445" s="142"/>
      <c r="E445" s="142"/>
      <c r="F445" s="120"/>
      <c r="G445" s="120"/>
      <c r="H445" s="120"/>
      <c r="I445" s="120"/>
      <c r="J445" s="120"/>
      <c r="K445" s="120"/>
      <c r="L445" s="120"/>
      <c r="M445" s="120"/>
      <c r="N445" s="120"/>
      <c r="O445" s="120"/>
      <c r="P445" s="120"/>
      <c r="Q445" s="120"/>
      <c r="R445" s="120"/>
      <c r="S445" s="120"/>
      <c r="T445" s="120"/>
      <c r="U445" s="120"/>
      <c r="V445" s="120"/>
      <c r="W445" s="120"/>
      <c r="X445" s="120"/>
      <c r="Y445" s="146"/>
      <c r="AF445" s="180"/>
      <c r="AG445" s="180"/>
      <c r="AH445" s="155"/>
      <c r="AI445" s="204"/>
      <c r="AJ445" s="204"/>
      <c r="AK445" s="204"/>
      <c r="AL445" s="204"/>
      <c r="AM445" s="155"/>
      <c r="AN445" s="204"/>
      <c r="AO445" s="204"/>
      <c r="AP445" s="204"/>
      <c r="AQ445" s="204"/>
      <c r="AR445" s="204"/>
      <c r="AS445" s="204"/>
      <c r="AT445" s="204"/>
      <c r="AU445" s="204"/>
      <c r="AV445" s="155"/>
      <c r="AW445" s="155"/>
      <c r="AX445" s="155"/>
      <c r="AY445" s="155"/>
      <c r="AZ445" s="151"/>
      <c r="BA445" s="151"/>
      <c r="BB445" s="151"/>
      <c r="BC445" s="151"/>
      <c r="BD445" s="151"/>
    </row>
    <row r="446" s="258" customFormat="true" ht="12.75" hidden="false" customHeight="false" outlineLevel="0" collapsed="false">
      <c r="A446" s="120"/>
      <c r="B446" s="120"/>
      <c r="C446" s="120"/>
      <c r="D446" s="142"/>
      <c r="E446" s="142"/>
      <c r="F446" s="120"/>
      <c r="G446" s="120"/>
      <c r="H446" s="120"/>
      <c r="I446" s="120"/>
      <c r="J446" s="120"/>
      <c r="K446" s="120"/>
      <c r="L446" s="120"/>
      <c r="M446" s="120"/>
      <c r="N446" s="120"/>
      <c r="O446" s="120"/>
      <c r="P446" s="120"/>
      <c r="Q446" s="120"/>
      <c r="R446" s="120"/>
      <c r="S446" s="120"/>
      <c r="T446" s="120"/>
      <c r="U446" s="120"/>
      <c r="V446" s="120"/>
      <c r="W446" s="120"/>
      <c r="X446" s="120"/>
      <c r="Y446" s="146"/>
      <c r="AF446" s="180"/>
      <c r="AG446" s="180"/>
      <c r="AH446" s="155"/>
      <c r="AI446" s="204"/>
      <c r="AJ446" s="204"/>
      <c r="AK446" s="204"/>
      <c r="AL446" s="204"/>
      <c r="AM446" s="155"/>
      <c r="AN446" s="204"/>
      <c r="AO446" s="204"/>
      <c r="AP446" s="204"/>
      <c r="AQ446" s="204"/>
      <c r="AR446" s="204"/>
      <c r="AS446" s="204"/>
      <c r="AT446" s="204"/>
      <c r="AU446" s="204"/>
      <c r="AV446" s="155"/>
      <c r="AW446" s="155"/>
      <c r="AX446" s="155"/>
      <c r="AY446" s="155"/>
      <c r="AZ446" s="151"/>
      <c r="BA446" s="151"/>
      <c r="BB446" s="151"/>
      <c r="BC446" s="151"/>
      <c r="BD446" s="151"/>
    </row>
    <row r="447" s="258" customFormat="true" ht="12.75" hidden="false" customHeight="false" outlineLevel="0" collapsed="false">
      <c r="A447" s="120"/>
      <c r="B447" s="120"/>
      <c r="C447" s="120"/>
      <c r="D447" s="142"/>
      <c r="E447" s="142"/>
      <c r="F447" s="120"/>
      <c r="G447" s="120"/>
      <c r="H447" s="120"/>
      <c r="I447" s="120"/>
      <c r="J447" s="120"/>
      <c r="K447" s="120"/>
      <c r="L447" s="120"/>
      <c r="M447" s="120"/>
      <c r="N447" s="120"/>
      <c r="O447" s="120"/>
      <c r="P447" s="120"/>
      <c r="Q447" s="120"/>
      <c r="R447" s="120"/>
      <c r="S447" s="120"/>
      <c r="T447" s="120"/>
      <c r="U447" s="120"/>
      <c r="V447" s="120"/>
      <c r="W447" s="120"/>
      <c r="X447" s="120"/>
      <c r="Y447" s="146"/>
      <c r="AF447" s="180"/>
      <c r="AG447" s="180"/>
      <c r="AH447" s="155"/>
      <c r="AI447" s="204"/>
      <c r="AJ447" s="204"/>
      <c r="AK447" s="204"/>
      <c r="AL447" s="204"/>
      <c r="AM447" s="155"/>
      <c r="AN447" s="204"/>
      <c r="AO447" s="204"/>
      <c r="AP447" s="204"/>
      <c r="AQ447" s="204"/>
      <c r="AR447" s="204"/>
      <c r="AS447" s="204"/>
      <c r="AT447" s="204"/>
      <c r="AU447" s="204"/>
      <c r="AV447" s="155"/>
      <c r="AW447" s="155"/>
      <c r="AX447" s="155"/>
      <c r="AY447" s="155"/>
      <c r="AZ447" s="151"/>
      <c r="BA447" s="151"/>
      <c r="BB447" s="151"/>
      <c r="BC447" s="151"/>
      <c r="BD447" s="151"/>
    </row>
    <row r="448" s="258" customFormat="true" ht="12.75" hidden="false" customHeight="false" outlineLevel="0" collapsed="false">
      <c r="A448" s="120"/>
      <c r="B448" s="120"/>
      <c r="C448" s="120"/>
      <c r="D448" s="142"/>
      <c r="E448" s="142"/>
      <c r="F448" s="120"/>
      <c r="G448" s="120"/>
      <c r="H448" s="120"/>
      <c r="I448" s="120"/>
      <c r="J448" s="120"/>
      <c r="K448" s="120"/>
      <c r="L448" s="120"/>
      <c r="M448" s="120"/>
      <c r="N448" s="120"/>
      <c r="O448" s="120"/>
      <c r="P448" s="120"/>
      <c r="Q448" s="120"/>
      <c r="R448" s="120"/>
      <c r="S448" s="120"/>
      <c r="T448" s="120"/>
      <c r="U448" s="120"/>
      <c r="V448" s="120"/>
      <c r="W448" s="120"/>
      <c r="X448" s="120"/>
      <c r="Y448" s="146"/>
      <c r="AF448" s="180"/>
      <c r="AG448" s="180"/>
      <c r="AH448" s="155"/>
      <c r="AI448" s="204"/>
      <c r="AJ448" s="204"/>
      <c r="AK448" s="204"/>
      <c r="AL448" s="204"/>
      <c r="AM448" s="155"/>
      <c r="AN448" s="204"/>
      <c r="AO448" s="204"/>
      <c r="AP448" s="204"/>
      <c r="AQ448" s="204"/>
      <c r="AR448" s="204"/>
      <c r="AS448" s="204"/>
      <c r="AT448" s="204"/>
      <c r="AU448" s="204"/>
      <c r="AV448" s="155"/>
      <c r="AW448" s="155"/>
      <c r="AX448" s="155"/>
      <c r="AY448" s="155"/>
      <c r="AZ448" s="151"/>
      <c r="BA448" s="151"/>
      <c r="BB448" s="151"/>
      <c r="BC448" s="151"/>
      <c r="BD448" s="151"/>
    </row>
    <row r="449" s="258" customFormat="true" ht="12.75" hidden="false" customHeight="false" outlineLevel="0" collapsed="false">
      <c r="A449" s="120"/>
      <c r="B449" s="120"/>
      <c r="C449" s="120"/>
      <c r="D449" s="142"/>
      <c r="E449" s="142"/>
      <c r="F449" s="120"/>
      <c r="G449" s="120"/>
      <c r="H449" s="120"/>
      <c r="I449" s="120"/>
      <c r="J449" s="120"/>
      <c r="K449" s="120"/>
      <c r="L449" s="120"/>
      <c r="M449" s="120"/>
      <c r="N449" s="120"/>
      <c r="O449" s="120"/>
      <c r="P449" s="120"/>
      <c r="Q449" s="120"/>
      <c r="R449" s="120"/>
      <c r="S449" s="120"/>
      <c r="T449" s="120"/>
      <c r="U449" s="120"/>
      <c r="V449" s="120"/>
      <c r="W449" s="120"/>
      <c r="X449" s="120"/>
      <c r="Y449" s="146"/>
      <c r="AF449" s="180"/>
      <c r="AG449" s="180"/>
      <c r="AH449" s="155"/>
      <c r="AI449" s="204"/>
      <c r="AJ449" s="204"/>
      <c r="AK449" s="204"/>
      <c r="AL449" s="204"/>
      <c r="AM449" s="155"/>
      <c r="AN449" s="204"/>
      <c r="AO449" s="204"/>
      <c r="AP449" s="204"/>
      <c r="AQ449" s="204"/>
      <c r="AR449" s="204"/>
      <c r="AS449" s="204"/>
      <c r="AT449" s="204"/>
      <c r="AU449" s="204"/>
      <c r="AV449" s="155"/>
      <c r="AW449" s="155"/>
      <c r="AX449" s="155"/>
      <c r="AY449" s="155"/>
      <c r="AZ449" s="151"/>
      <c r="BA449" s="151"/>
      <c r="BB449" s="151"/>
      <c r="BC449" s="151"/>
      <c r="BD449" s="151"/>
    </row>
    <row r="450" s="258" customFormat="true" ht="12.75" hidden="false" customHeight="false" outlineLevel="0" collapsed="false">
      <c r="A450" s="120"/>
      <c r="B450" s="120"/>
      <c r="C450" s="120"/>
      <c r="D450" s="142"/>
      <c r="E450" s="142"/>
      <c r="F450" s="120"/>
      <c r="G450" s="120"/>
      <c r="H450" s="120"/>
      <c r="I450" s="120"/>
      <c r="J450" s="120"/>
      <c r="K450" s="120"/>
      <c r="L450" s="120"/>
      <c r="M450" s="120"/>
      <c r="N450" s="120"/>
      <c r="O450" s="120"/>
      <c r="P450" s="120"/>
      <c r="Q450" s="120"/>
      <c r="R450" s="120"/>
      <c r="S450" s="120"/>
      <c r="T450" s="120"/>
      <c r="U450" s="120"/>
      <c r="V450" s="120"/>
      <c r="W450" s="120"/>
      <c r="X450" s="120"/>
      <c r="Y450" s="146"/>
      <c r="AF450" s="180"/>
      <c r="AG450" s="180"/>
      <c r="AH450" s="155"/>
      <c r="AI450" s="204"/>
      <c r="AJ450" s="204"/>
      <c r="AK450" s="204"/>
      <c r="AL450" s="204"/>
      <c r="AM450" s="155"/>
      <c r="AN450" s="204"/>
      <c r="AO450" s="204"/>
      <c r="AP450" s="204"/>
      <c r="AQ450" s="204"/>
      <c r="AR450" s="204"/>
      <c r="AS450" s="204"/>
      <c r="AT450" s="204"/>
      <c r="AU450" s="204"/>
      <c r="AV450" s="155"/>
      <c r="AW450" s="155"/>
      <c r="AX450" s="155"/>
      <c r="AY450" s="155"/>
      <c r="AZ450" s="151"/>
      <c r="BA450" s="151"/>
      <c r="BB450" s="151"/>
      <c r="BC450" s="151"/>
      <c r="BD450" s="151"/>
    </row>
    <row r="451" s="258" customFormat="true" ht="12.75" hidden="false" customHeight="false" outlineLevel="0" collapsed="false">
      <c r="A451" s="120"/>
      <c r="B451" s="120"/>
      <c r="C451" s="120"/>
      <c r="D451" s="142"/>
      <c r="E451" s="142"/>
      <c r="F451" s="120"/>
      <c r="G451" s="120"/>
      <c r="H451" s="120"/>
      <c r="I451" s="120"/>
      <c r="J451" s="120"/>
      <c r="K451" s="120"/>
      <c r="L451" s="120"/>
      <c r="M451" s="120"/>
      <c r="N451" s="120"/>
      <c r="O451" s="120"/>
      <c r="P451" s="120"/>
      <c r="Q451" s="120"/>
      <c r="R451" s="120"/>
      <c r="S451" s="120"/>
      <c r="T451" s="120"/>
      <c r="U451" s="120"/>
      <c r="V451" s="120"/>
      <c r="W451" s="120"/>
      <c r="X451" s="120"/>
      <c r="Y451" s="146"/>
      <c r="AF451" s="180"/>
      <c r="AG451" s="180"/>
      <c r="AH451" s="155"/>
      <c r="AI451" s="204"/>
      <c r="AJ451" s="204"/>
      <c r="AK451" s="204"/>
      <c r="AL451" s="204"/>
      <c r="AM451" s="155"/>
      <c r="AN451" s="204"/>
      <c r="AO451" s="204"/>
      <c r="AP451" s="204"/>
      <c r="AQ451" s="204"/>
      <c r="AR451" s="204"/>
      <c r="AS451" s="204"/>
      <c r="AT451" s="204"/>
      <c r="AU451" s="204"/>
      <c r="AV451" s="155"/>
      <c r="AW451" s="155"/>
      <c r="AX451" s="155"/>
      <c r="AY451" s="155"/>
      <c r="AZ451" s="151"/>
      <c r="BA451" s="151"/>
      <c r="BB451" s="151"/>
      <c r="BC451" s="151"/>
      <c r="BD451" s="151"/>
    </row>
    <row r="452" s="258" customFormat="true" ht="12.75" hidden="false" customHeight="false" outlineLevel="0" collapsed="false">
      <c r="A452" s="120"/>
      <c r="B452" s="120"/>
      <c r="C452" s="120"/>
      <c r="D452" s="142"/>
      <c r="E452" s="142"/>
      <c r="F452" s="120"/>
      <c r="G452" s="120"/>
      <c r="H452" s="120"/>
      <c r="I452" s="120"/>
      <c r="J452" s="120"/>
      <c r="K452" s="120"/>
      <c r="L452" s="120"/>
      <c r="M452" s="120"/>
      <c r="N452" s="120"/>
      <c r="O452" s="120"/>
      <c r="P452" s="120"/>
      <c r="Q452" s="120"/>
      <c r="R452" s="120"/>
      <c r="S452" s="120"/>
      <c r="T452" s="120"/>
      <c r="U452" s="120"/>
      <c r="V452" s="120"/>
      <c r="W452" s="120"/>
      <c r="X452" s="120"/>
      <c r="Y452" s="146"/>
      <c r="AF452" s="180"/>
      <c r="AG452" s="180"/>
      <c r="AH452" s="155"/>
      <c r="AI452" s="204"/>
      <c r="AJ452" s="204"/>
      <c r="AK452" s="204"/>
      <c r="AL452" s="204"/>
      <c r="AM452" s="155"/>
      <c r="AN452" s="204"/>
      <c r="AO452" s="204"/>
      <c r="AP452" s="204"/>
      <c r="AQ452" s="204"/>
      <c r="AR452" s="204"/>
      <c r="AS452" s="204"/>
      <c r="AT452" s="204"/>
      <c r="AU452" s="204"/>
      <c r="AV452" s="155"/>
      <c r="AW452" s="155"/>
      <c r="AX452" s="155"/>
      <c r="AY452" s="155"/>
      <c r="AZ452" s="151"/>
      <c r="BA452" s="151"/>
      <c r="BB452" s="151"/>
      <c r="BC452" s="151"/>
      <c r="BD452" s="151"/>
    </row>
    <row r="453" s="258" customFormat="true" ht="12.75" hidden="false" customHeight="false" outlineLevel="0" collapsed="false">
      <c r="A453" s="120"/>
      <c r="B453" s="120"/>
      <c r="C453" s="120"/>
      <c r="D453" s="142"/>
      <c r="E453" s="142"/>
      <c r="F453" s="120"/>
      <c r="G453" s="120"/>
      <c r="H453" s="120"/>
      <c r="I453" s="120"/>
      <c r="J453" s="120"/>
      <c r="K453" s="120"/>
      <c r="L453" s="120"/>
      <c r="M453" s="120"/>
      <c r="N453" s="120"/>
      <c r="O453" s="120"/>
      <c r="P453" s="120"/>
      <c r="Q453" s="120"/>
      <c r="R453" s="120"/>
      <c r="S453" s="120"/>
      <c r="T453" s="120"/>
      <c r="U453" s="120"/>
      <c r="V453" s="120"/>
      <c r="W453" s="120"/>
      <c r="X453" s="120"/>
      <c r="Y453" s="146"/>
      <c r="AF453" s="180"/>
      <c r="AG453" s="180"/>
      <c r="AH453" s="155"/>
      <c r="AI453" s="204"/>
      <c r="AJ453" s="204"/>
      <c r="AK453" s="204"/>
      <c r="AL453" s="204"/>
      <c r="AM453" s="155"/>
      <c r="AN453" s="204"/>
      <c r="AO453" s="204"/>
      <c r="AP453" s="204"/>
      <c r="AQ453" s="204"/>
      <c r="AR453" s="204"/>
      <c r="AS453" s="204"/>
      <c r="AT453" s="204"/>
      <c r="AU453" s="204"/>
      <c r="AV453" s="155"/>
      <c r="AW453" s="155"/>
      <c r="AX453" s="155"/>
      <c r="AY453" s="155"/>
      <c r="AZ453" s="151"/>
      <c r="BA453" s="151"/>
      <c r="BB453" s="151"/>
      <c r="BC453" s="151"/>
      <c r="BD453" s="151"/>
    </row>
    <row r="454" s="258" customFormat="true" ht="12.75" hidden="false" customHeight="false" outlineLevel="0" collapsed="false">
      <c r="A454" s="120"/>
      <c r="B454" s="120"/>
      <c r="C454" s="120"/>
      <c r="D454" s="142"/>
      <c r="E454" s="142"/>
      <c r="F454" s="120"/>
      <c r="G454" s="120"/>
      <c r="H454" s="120"/>
      <c r="I454" s="120"/>
      <c r="J454" s="120"/>
      <c r="K454" s="120"/>
      <c r="L454" s="120"/>
      <c r="M454" s="120"/>
      <c r="N454" s="120"/>
      <c r="O454" s="120"/>
      <c r="P454" s="120"/>
      <c r="Q454" s="120"/>
      <c r="R454" s="120"/>
      <c r="S454" s="120"/>
      <c r="T454" s="120"/>
      <c r="U454" s="120"/>
      <c r="V454" s="120"/>
      <c r="W454" s="120"/>
      <c r="X454" s="120"/>
      <c r="Y454" s="146"/>
      <c r="AF454" s="180"/>
      <c r="AG454" s="180"/>
      <c r="AH454" s="155"/>
      <c r="AI454" s="204"/>
      <c r="AJ454" s="204"/>
      <c r="AK454" s="204"/>
      <c r="AL454" s="204"/>
      <c r="AM454" s="155"/>
      <c r="AN454" s="204"/>
      <c r="AO454" s="204"/>
      <c r="AP454" s="204"/>
      <c r="AQ454" s="204"/>
      <c r="AR454" s="204"/>
      <c r="AS454" s="204"/>
      <c r="AT454" s="204"/>
      <c r="AU454" s="204"/>
      <c r="AV454" s="155"/>
      <c r="AW454" s="155"/>
      <c r="AX454" s="155"/>
      <c r="AY454" s="155"/>
      <c r="AZ454" s="151"/>
      <c r="BA454" s="151"/>
      <c r="BB454" s="151"/>
      <c r="BC454" s="151"/>
      <c r="BD454" s="151"/>
    </row>
    <row r="455" s="258" customFormat="true" ht="12.75" hidden="false" customHeight="false" outlineLevel="0" collapsed="false">
      <c r="A455" s="120"/>
      <c r="B455" s="120"/>
      <c r="C455" s="120"/>
      <c r="D455" s="142"/>
      <c r="E455" s="142"/>
      <c r="F455" s="120"/>
      <c r="G455" s="120"/>
      <c r="H455" s="120"/>
      <c r="I455" s="120"/>
      <c r="J455" s="120"/>
      <c r="K455" s="120"/>
      <c r="L455" s="120"/>
      <c r="M455" s="120"/>
      <c r="N455" s="120"/>
      <c r="O455" s="120"/>
      <c r="P455" s="120"/>
      <c r="Q455" s="120"/>
      <c r="R455" s="120"/>
      <c r="S455" s="120"/>
      <c r="T455" s="120"/>
      <c r="U455" s="120"/>
      <c r="V455" s="120"/>
      <c r="W455" s="120"/>
      <c r="X455" s="120"/>
      <c r="Y455" s="146"/>
      <c r="AF455" s="180"/>
      <c r="AG455" s="180"/>
      <c r="AH455" s="155"/>
      <c r="AI455" s="204"/>
      <c r="AJ455" s="204"/>
      <c r="AK455" s="204"/>
      <c r="AL455" s="204"/>
      <c r="AM455" s="155"/>
      <c r="AN455" s="204"/>
      <c r="AO455" s="204"/>
      <c r="AP455" s="204"/>
      <c r="AQ455" s="204"/>
      <c r="AR455" s="204"/>
      <c r="AS455" s="204"/>
      <c r="AT455" s="204"/>
      <c r="AU455" s="204"/>
      <c r="AV455" s="155"/>
      <c r="AW455" s="155"/>
      <c r="AX455" s="155"/>
      <c r="AY455" s="155"/>
      <c r="AZ455" s="151"/>
      <c r="BA455" s="151"/>
      <c r="BB455" s="151"/>
      <c r="BC455" s="151"/>
      <c r="BD455" s="151"/>
    </row>
    <row r="456" s="258" customFormat="true" ht="12.75" hidden="false" customHeight="false" outlineLevel="0" collapsed="false">
      <c r="A456" s="120"/>
      <c r="B456" s="120"/>
      <c r="C456" s="120"/>
      <c r="D456" s="142"/>
      <c r="E456" s="142"/>
      <c r="F456" s="120"/>
      <c r="G456" s="120"/>
      <c r="H456" s="120"/>
      <c r="I456" s="120"/>
      <c r="J456" s="120"/>
      <c r="K456" s="120"/>
      <c r="L456" s="120"/>
      <c r="M456" s="120"/>
      <c r="N456" s="120"/>
      <c r="O456" s="120"/>
      <c r="P456" s="120"/>
      <c r="Q456" s="120"/>
      <c r="R456" s="120"/>
      <c r="S456" s="120"/>
      <c r="T456" s="120"/>
      <c r="U456" s="120"/>
      <c r="V456" s="120"/>
      <c r="W456" s="120"/>
      <c r="X456" s="120"/>
      <c r="Y456" s="146"/>
      <c r="AF456" s="180"/>
      <c r="AG456" s="180"/>
      <c r="AH456" s="155"/>
      <c r="AI456" s="204"/>
      <c r="AJ456" s="204"/>
      <c r="AK456" s="204"/>
      <c r="AL456" s="204"/>
      <c r="AM456" s="155"/>
      <c r="AN456" s="204"/>
      <c r="AO456" s="204"/>
      <c r="AP456" s="204"/>
      <c r="AQ456" s="204"/>
      <c r="AR456" s="204"/>
      <c r="AS456" s="204"/>
      <c r="AT456" s="204"/>
      <c r="AU456" s="204"/>
      <c r="AV456" s="155"/>
      <c r="AW456" s="155"/>
      <c r="AX456" s="155"/>
      <c r="AY456" s="155"/>
      <c r="AZ456" s="151"/>
      <c r="BA456" s="151"/>
      <c r="BB456" s="151"/>
      <c r="BC456" s="151"/>
      <c r="BD456" s="151"/>
    </row>
    <row r="457" s="258" customFormat="true" ht="12.75" hidden="false" customHeight="false" outlineLevel="0" collapsed="false">
      <c r="A457" s="120"/>
      <c r="B457" s="120"/>
      <c r="C457" s="120"/>
      <c r="D457" s="142"/>
      <c r="E457" s="142"/>
      <c r="F457" s="120"/>
      <c r="G457" s="120"/>
      <c r="H457" s="120"/>
      <c r="I457" s="120"/>
      <c r="J457" s="120"/>
      <c r="K457" s="120"/>
      <c r="L457" s="120"/>
      <c r="M457" s="120"/>
      <c r="N457" s="120"/>
      <c r="O457" s="120"/>
      <c r="P457" s="120"/>
      <c r="Q457" s="120"/>
      <c r="R457" s="120"/>
      <c r="S457" s="120"/>
      <c r="T457" s="120"/>
      <c r="U457" s="120"/>
      <c r="V457" s="120"/>
      <c r="W457" s="120"/>
      <c r="X457" s="120"/>
      <c r="Y457" s="146"/>
      <c r="AF457" s="180"/>
      <c r="AG457" s="180"/>
      <c r="AH457" s="155"/>
      <c r="AI457" s="204"/>
      <c r="AJ457" s="204"/>
      <c r="AK457" s="204"/>
      <c r="AL457" s="204"/>
      <c r="AM457" s="155"/>
      <c r="AN457" s="204"/>
      <c r="AO457" s="204"/>
      <c r="AP457" s="204"/>
      <c r="AQ457" s="204"/>
      <c r="AR457" s="204"/>
      <c r="AS457" s="204"/>
      <c r="AT457" s="204"/>
      <c r="AU457" s="204"/>
      <c r="AV457" s="155"/>
      <c r="AW457" s="155"/>
      <c r="AX457" s="155"/>
      <c r="AY457" s="155"/>
      <c r="AZ457" s="151"/>
      <c r="BA457" s="151"/>
      <c r="BB457" s="151"/>
      <c r="BC457" s="151"/>
      <c r="BD457" s="151"/>
    </row>
    <row r="458" s="258" customFormat="true" ht="12.75" hidden="false" customHeight="false" outlineLevel="0" collapsed="false">
      <c r="A458" s="120"/>
      <c r="B458" s="120"/>
      <c r="C458" s="120"/>
      <c r="D458" s="142"/>
      <c r="E458" s="142"/>
      <c r="F458" s="120"/>
      <c r="G458" s="120"/>
      <c r="H458" s="120"/>
      <c r="I458" s="120"/>
      <c r="J458" s="120"/>
      <c r="K458" s="120"/>
      <c r="L458" s="120"/>
      <c r="M458" s="120"/>
      <c r="N458" s="120"/>
      <c r="O458" s="120"/>
      <c r="P458" s="120"/>
      <c r="Q458" s="120"/>
      <c r="R458" s="120"/>
      <c r="S458" s="120"/>
      <c r="T458" s="120"/>
      <c r="U458" s="120"/>
      <c r="V458" s="120"/>
      <c r="W458" s="120"/>
      <c r="X458" s="120"/>
      <c r="Y458" s="146"/>
      <c r="AF458" s="180"/>
      <c r="AG458" s="180"/>
      <c r="AH458" s="155"/>
      <c r="AI458" s="204"/>
      <c r="AJ458" s="204"/>
      <c r="AK458" s="204"/>
      <c r="AL458" s="204"/>
      <c r="AM458" s="155"/>
      <c r="AN458" s="204"/>
      <c r="AO458" s="204"/>
      <c r="AP458" s="204"/>
      <c r="AQ458" s="204"/>
      <c r="AR458" s="204"/>
      <c r="AS458" s="204"/>
      <c r="AT458" s="204"/>
      <c r="AU458" s="204"/>
      <c r="AV458" s="155"/>
      <c r="AW458" s="155"/>
      <c r="AX458" s="155"/>
      <c r="AY458" s="155"/>
      <c r="AZ458" s="151"/>
      <c r="BA458" s="151"/>
      <c r="BB458" s="151"/>
      <c r="BC458" s="151"/>
      <c r="BD458" s="151"/>
    </row>
    <row r="459" s="258" customFormat="true" ht="12.75" hidden="false" customHeight="false" outlineLevel="0" collapsed="false">
      <c r="A459" s="120"/>
      <c r="B459" s="120"/>
      <c r="C459" s="120"/>
      <c r="D459" s="142"/>
      <c r="E459" s="142"/>
      <c r="F459" s="120"/>
      <c r="G459" s="120"/>
      <c r="H459" s="120"/>
      <c r="I459" s="120"/>
      <c r="J459" s="120"/>
      <c r="K459" s="120"/>
      <c r="L459" s="120"/>
      <c r="M459" s="120"/>
      <c r="N459" s="120"/>
      <c r="O459" s="120"/>
      <c r="P459" s="120"/>
      <c r="Q459" s="120"/>
      <c r="R459" s="120"/>
      <c r="S459" s="120"/>
      <c r="T459" s="120"/>
      <c r="U459" s="120"/>
      <c r="V459" s="120"/>
      <c r="W459" s="120"/>
      <c r="X459" s="120"/>
      <c r="Y459" s="146"/>
      <c r="AF459" s="180"/>
      <c r="AG459" s="180"/>
      <c r="AH459" s="155"/>
      <c r="AI459" s="204"/>
      <c r="AJ459" s="204"/>
      <c r="AK459" s="204"/>
      <c r="AL459" s="204"/>
      <c r="AM459" s="155"/>
      <c r="AN459" s="204"/>
      <c r="AO459" s="204"/>
      <c r="AP459" s="204"/>
      <c r="AQ459" s="204"/>
      <c r="AR459" s="204"/>
      <c r="AS459" s="204"/>
      <c r="AT459" s="204"/>
      <c r="AU459" s="204"/>
      <c r="AV459" s="155"/>
      <c r="AW459" s="155"/>
      <c r="AX459" s="155"/>
      <c r="AY459" s="155"/>
      <c r="AZ459" s="151"/>
      <c r="BA459" s="151"/>
      <c r="BB459" s="151"/>
      <c r="BC459" s="151"/>
      <c r="BD459" s="151"/>
    </row>
    <row r="460" s="258" customFormat="true" ht="12.75" hidden="false" customHeight="false" outlineLevel="0" collapsed="false">
      <c r="A460" s="120"/>
      <c r="B460" s="120"/>
      <c r="C460" s="120"/>
      <c r="D460" s="142"/>
      <c r="E460" s="142"/>
      <c r="F460" s="120"/>
      <c r="G460" s="120"/>
      <c r="H460" s="120"/>
      <c r="I460" s="120"/>
      <c r="J460" s="120"/>
      <c r="K460" s="120"/>
      <c r="L460" s="120"/>
      <c r="M460" s="120"/>
      <c r="N460" s="120"/>
      <c r="O460" s="120"/>
      <c r="P460" s="120"/>
      <c r="Q460" s="120"/>
      <c r="R460" s="120"/>
      <c r="S460" s="120"/>
      <c r="T460" s="120"/>
      <c r="U460" s="120"/>
      <c r="V460" s="120"/>
      <c r="W460" s="120"/>
      <c r="X460" s="120"/>
      <c r="Y460" s="146"/>
      <c r="AF460" s="180"/>
      <c r="AG460" s="180"/>
      <c r="AH460" s="155"/>
      <c r="AI460" s="204"/>
      <c r="AJ460" s="204"/>
      <c r="AK460" s="204"/>
      <c r="AL460" s="204"/>
      <c r="AM460" s="155"/>
      <c r="AN460" s="204"/>
      <c r="AO460" s="204"/>
      <c r="AP460" s="204"/>
      <c r="AQ460" s="204"/>
      <c r="AR460" s="204"/>
      <c r="AS460" s="204"/>
      <c r="AT460" s="204"/>
      <c r="AU460" s="204"/>
      <c r="AV460" s="155"/>
      <c r="AW460" s="155"/>
      <c r="AX460" s="155"/>
      <c r="AY460" s="155"/>
      <c r="AZ460" s="151"/>
      <c r="BA460" s="151"/>
      <c r="BB460" s="151"/>
      <c r="BC460" s="151"/>
      <c r="BD460" s="151"/>
    </row>
    <row r="461" s="258" customFormat="true" ht="12.75" hidden="false" customHeight="false" outlineLevel="0" collapsed="false">
      <c r="A461" s="120"/>
      <c r="B461" s="120"/>
      <c r="C461" s="120"/>
      <c r="D461" s="142"/>
      <c r="E461" s="142"/>
      <c r="F461" s="120"/>
      <c r="G461" s="120"/>
      <c r="H461" s="120"/>
      <c r="I461" s="120"/>
      <c r="J461" s="120"/>
      <c r="K461" s="120"/>
      <c r="L461" s="120"/>
      <c r="M461" s="120"/>
      <c r="N461" s="120"/>
      <c r="O461" s="120"/>
      <c r="P461" s="120"/>
      <c r="Q461" s="120"/>
      <c r="R461" s="120"/>
      <c r="S461" s="120"/>
      <c r="T461" s="120"/>
      <c r="U461" s="120"/>
      <c r="V461" s="120"/>
      <c r="W461" s="120"/>
      <c r="X461" s="120"/>
      <c r="Y461" s="146"/>
      <c r="AF461" s="180"/>
      <c r="AG461" s="180"/>
      <c r="AH461" s="155"/>
      <c r="AI461" s="204"/>
      <c r="AJ461" s="204"/>
      <c r="AK461" s="204"/>
      <c r="AL461" s="204"/>
      <c r="AM461" s="155"/>
      <c r="AN461" s="204"/>
      <c r="AO461" s="204"/>
      <c r="AP461" s="204"/>
      <c r="AQ461" s="204"/>
      <c r="AR461" s="204"/>
      <c r="AS461" s="204"/>
      <c r="AT461" s="204"/>
      <c r="AU461" s="204"/>
      <c r="AV461" s="155"/>
      <c r="AW461" s="155"/>
      <c r="AX461" s="155"/>
      <c r="AY461" s="155"/>
      <c r="AZ461" s="151"/>
      <c r="BA461" s="151"/>
      <c r="BB461" s="151"/>
      <c r="BC461" s="151"/>
      <c r="BD461" s="151"/>
    </row>
    <row r="462" s="258" customFormat="true" ht="12.75" hidden="false" customHeight="false" outlineLevel="0" collapsed="false">
      <c r="A462" s="120"/>
      <c r="B462" s="120"/>
      <c r="C462" s="120"/>
      <c r="D462" s="142"/>
      <c r="E462" s="142"/>
      <c r="F462" s="120"/>
      <c r="G462" s="120"/>
      <c r="H462" s="120"/>
      <c r="I462" s="120"/>
      <c r="J462" s="120"/>
      <c r="K462" s="120"/>
      <c r="L462" s="120"/>
      <c r="M462" s="120"/>
      <c r="N462" s="120"/>
      <c r="O462" s="120"/>
      <c r="P462" s="120"/>
      <c r="Q462" s="120"/>
      <c r="R462" s="120"/>
      <c r="S462" s="120"/>
      <c r="T462" s="120"/>
      <c r="U462" s="120"/>
      <c r="V462" s="120"/>
      <c r="W462" s="120"/>
      <c r="X462" s="120"/>
      <c r="Y462" s="146"/>
      <c r="AF462" s="180"/>
      <c r="AG462" s="180"/>
      <c r="AH462" s="155"/>
      <c r="AI462" s="204"/>
      <c r="AJ462" s="204"/>
      <c r="AK462" s="204"/>
      <c r="AL462" s="204"/>
      <c r="AM462" s="155"/>
      <c r="AN462" s="204"/>
      <c r="AO462" s="204"/>
      <c r="AP462" s="204"/>
      <c r="AQ462" s="204"/>
      <c r="AR462" s="204"/>
      <c r="AS462" s="204"/>
      <c r="AT462" s="204"/>
      <c r="AU462" s="204"/>
      <c r="AV462" s="155"/>
      <c r="AW462" s="155"/>
      <c r="AX462" s="155"/>
      <c r="AY462" s="155"/>
      <c r="AZ462" s="151"/>
      <c r="BA462" s="151"/>
      <c r="BB462" s="151"/>
      <c r="BC462" s="151"/>
      <c r="BD462" s="151"/>
    </row>
    <row r="463" s="258" customFormat="true" ht="12.75" hidden="false" customHeight="false" outlineLevel="0" collapsed="false">
      <c r="A463" s="120"/>
      <c r="B463" s="120"/>
      <c r="C463" s="120"/>
      <c r="D463" s="142"/>
      <c r="E463" s="142"/>
      <c r="F463" s="120"/>
      <c r="G463" s="120"/>
      <c r="H463" s="120"/>
      <c r="I463" s="120"/>
      <c r="J463" s="120"/>
      <c r="K463" s="120"/>
      <c r="L463" s="120"/>
      <c r="M463" s="120"/>
      <c r="N463" s="120"/>
      <c r="O463" s="120"/>
      <c r="P463" s="120"/>
      <c r="Q463" s="120"/>
      <c r="R463" s="120"/>
      <c r="S463" s="120"/>
      <c r="T463" s="120"/>
      <c r="U463" s="120"/>
      <c r="V463" s="120"/>
      <c r="W463" s="120"/>
      <c r="X463" s="120"/>
      <c r="Y463" s="146"/>
      <c r="AF463" s="180"/>
      <c r="AG463" s="180"/>
      <c r="AH463" s="155"/>
      <c r="AI463" s="204"/>
      <c r="AJ463" s="204"/>
      <c r="AK463" s="204"/>
      <c r="AL463" s="204"/>
      <c r="AM463" s="155"/>
      <c r="AN463" s="204"/>
      <c r="AO463" s="204"/>
      <c r="AP463" s="204"/>
      <c r="AQ463" s="204"/>
      <c r="AR463" s="204"/>
      <c r="AS463" s="204"/>
      <c r="AT463" s="204"/>
      <c r="AU463" s="204"/>
      <c r="AV463" s="155"/>
      <c r="AW463" s="155"/>
      <c r="AX463" s="155"/>
      <c r="AY463" s="155"/>
      <c r="AZ463" s="151"/>
      <c r="BA463" s="151"/>
      <c r="BB463" s="151"/>
      <c r="BC463" s="151"/>
      <c r="BD463" s="151"/>
    </row>
    <row r="464" s="258" customFormat="true" ht="12.75" hidden="false" customHeight="false" outlineLevel="0" collapsed="false">
      <c r="A464" s="120"/>
      <c r="B464" s="120"/>
      <c r="C464" s="120"/>
      <c r="D464" s="142"/>
      <c r="E464" s="142"/>
      <c r="F464" s="120"/>
      <c r="G464" s="120"/>
      <c r="H464" s="120"/>
      <c r="I464" s="120"/>
      <c r="J464" s="120"/>
      <c r="K464" s="120"/>
      <c r="L464" s="120"/>
      <c r="M464" s="120"/>
      <c r="N464" s="120"/>
      <c r="O464" s="120"/>
      <c r="P464" s="120"/>
      <c r="Q464" s="120"/>
      <c r="R464" s="120"/>
      <c r="S464" s="120"/>
      <c r="T464" s="120"/>
      <c r="U464" s="120"/>
      <c r="V464" s="120"/>
      <c r="W464" s="120"/>
      <c r="X464" s="120"/>
      <c r="Y464" s="146"/>
      <c r="AF464" s="180"/>
      <c r="AG464" s="180"/>
      <c r="AH464" s="155"/>
      <c r="AI464" s="204"/>
      <c r="AJ464" s="204"/>
      <c r="AK464" s="204"/>
      <c r="AL464" s="204"/>
      <c r="AM464" s="155"/>
      <c r="AN464" s="204"/>
      <c r="AO464" s="204"/>
      <c r="AP464" s="204"/>
      <c r="AQ464" s="204"/>
      <c r="AR464" s="204"/>
      <c r="AS464" s="204"/>
      <c r="AT464" s="204"/>
      <c r="AU464" s="204"/>
      <c r="AV464" s="155"/>
      <c r="AW464" s="155"/>
      <c r="AX464" s="155"/>
      <c r="AY464" s="155"/>
      <c r="AZ464" s="151"/>
      <c r="BA464" s="151"/>
      <c r="BB464" s="151"/>
      <c r="BC464" s="151"/>
      <c r="BD464" s="151"/>
    </row>
    <row r="465" s="258" customFormat="true" ht="12.75" hidden="false" customHeight="false" outlineLevel="0" collapsed="false">
      <c r="A465" s="120"/>
      <c r="B465" s="120"/>
      <c r="C465" s="120"/>
      <c r="D465" s="142"/>
      <c r="E465" s="142"/>
      <c r="F465" s="120"/>
      <c r="G465" s="120"/>
      <c r="H465" s="120"/>
      <c r="I465" s="120"/>
      <c r="J465" s="120"/>
      <c r="K465" s="120"/>
      <c r="L465" s="120"/>
      <c r="M465" s="120"/>
      <c r="N465" s="120"/>
      <c r="O465" s="120"/>
      <c r="P465" s="120"/>
      <c r="Q465" s="120"/>
      <c r="R465" s="120"/>
      <c r="S465" s="120"/>
      <c r="T465" s="120"/>
      <c r="U465" s="120"/>
      <c r="V465" s="120"/>
      <c r="W465" s="120"/>
      <c r="X465" s="120"/>
      <c r="Y465" s="146"/>
      <c r="AF465" s="180"/>
      <c r="AG465" s="180"/>
      <c r="AH465" s="155"/>
      <c r="AI465" s="204"/>
      <c r="AJ465" s="204"/>
      <c r="AK465" s="204"/>
      <c r="AL465" s="204"/>
      <c r="AM465" s="155"/>
      <c r="AN465" s="204"/>
      <c r="AO465" s="204"/>
      <c r="AP465" s="204"/>
      <c r="AQ465" s="204"/>
      <c r="AR465" s="204"/>
      <c r="AS465" s="204"/>
      <c r="AT465" s="204"/>
      <c r="AU465" s="204"/>
      <c r="AV465" s="155"/>
      <c r="AW465" s="155"/>
      <c r="AX465" s="155"/>
      <c r="AY465" s="155"/>
      <c r="AZ465" s="151"/>
      <c r="BA465" s="151"/>
      <c r="BB465" s="151"/>
      <c r="BC465" s="151"/>
      <c r="BD465" s="151"/>
    </row>
    <row r="466" s="258" customFormat="true" ht="12.75" hidden="false" customHeight="false" outlineLevel="0" collapsed="false">
      <c r="A466" s="120"/>
      <c r="B466" s="120"/>
      <c r="C466" s="120"/>
      <c r="D466" s="142"/>
      <c r="E466" s="142"/>
      <c r="F466" s="120"/>
      <c r="G466" s="120"/>
      <c r="H466" s="120"/>
      <c r="I466" s="120"/>
      <c r="J466" s="120"/>
      <c r="K466" s="120"/>
      <c r="L466" s="120"/>
      <c r="M466" s="120"/>
      <c r="N466" s="120"/>
      <c r="O466" s="120"/>
      <c r="P466" s="120"/>
      <c r="Q466" s="120"/>
      <c r="R466" s="120"/>
      <c r="S466" s="120"/>
      <c r="T466" s="120"/>
      <c r="U466" s="120"/>
      <c r="V466" s="120"/>
      <c r="W466" s="120"/>
      <c r="X466" s="120"/>
      <c r="Y466" s="146"/>
      <c r="AF466" s="180"/>
      <c r="AG466" s="180"/>
      <c r="AH466" s="155"/>
      <c r="AI466" s="204"/>
      <c r="AJ466" s="204"/>
      <c r="AK466" s="204"/>
      <c r="AL466" s="204"/>
      <c r="AM466" s="155"/>
      <c r="AN466" s="204"/>
      <c r="AO466" s="204"/>
      <c r="AP466" s="204"/>
      <c r="AQ466" s="204"/>
      <c r="AR466" s="204"/>
      <c r="AS466" s="204"/>
      <c r="AT466" s="204"/>
      <c r="AU466" s="204"/>
      <c r="AV466" s="155"/>
      <c r="AW466" s="155"/>
      <c r="AX466" s="155"/>
      <c r="AY466" s="155"/>
      <c r="AZ466" s="151"/>
      <c r="BA466" s="151"/>
      <c r="BB466" s="151"/>
      <c r="BC466" s="151"/>
      <c r="BD466" s="151"/>
    </row>
    <row r="467" s="258" customFormat="true" ht="12.75" hidden="false" customHeight="false" outlineLevel="0" collapsed="false">
      <c r="A467" s="120"/>
      <c r="B467" s="120"/>
      <c r="C467" s="120"/>
      <c r="D467" s="142"/>
      <c r="E467" s="142"/>
      <c r="F467" s="120"/>
      <c r="G467" s="120"/>
      <c r="H467" s="120"/>
      <c r="I467" s="120"/>
      <c r="J467" s="120"/>
      <c r="K467" s="120"/>
      <c r="L467" s="120"/>
      <c r="M467" s="120"/>
      <c r="N467" s="120"/>
      <c r="O467" s="120"/>
      <c r="P467" s="120"/>
      <c r="Q467" s="120"/>
      <c r="R467" s="120"/>
      <c r="S467" s="120"/>
      <c r="T467" s="120"/>
      <c r="U467" s="120"/>
      <c r="V467" s="120"/>
      <c r="W467" s="120"/>
      <c r="X467" s="120"/>
      <c r="Y467" s="146"/>
      <c r="AF467" s="180"/>
      <c r="AG467" s="180"/>
      <c r="AH467" s="155"/>
      <c r="AI467" s="204"/>
      <c r="AJ467" s="204"/>
      <c r="AK467" s="204"/>
      <c r="AL467" s="204"/>
      <c r="AM467" s="155"/>
      <c r="AN467" s="204"/>
      <c r="AO467" s="204"/>
      <c r="AP467" s="204"/>
      <c r="AQ467" s="204"/>
      <c r="AR467" s="204"/>
      <c r="AS467" s="204"/>
      <c r="AT467" s="204"/>
      <c r="AU467" s="204"/>
      <c r="AV467" s="155"/>
      <c r="AW467" s="155"/>
      <c r="AX467" s="155"/>
      <c r="AY467" s="155"/>
      <c r="AZ467" s="151"/>
      <c r="BA467" s="151"/>
      <c r="BB467" s="151"/>
      <c r="BC467" s="151"/>
      <c r="BD467" s="151"/>
    </row>
    <row r="468" s="258" customFormat="true" ht="12.75" hidden="false" customHeight="false" outlineLevel="0" collapsed="false">
      <c r="A468" s="120"/>
      <c r="B468" s="120"/>
      <c r="C468" s="120"/>
      <c r="D468" s="142"/>
      <c r="E468" s="142"/>
      <c r="F468" s="120"/>
      <c r="G468" s="120"/>
      <c r="H468" s="120"/>
      <c r="I468" s="120"/>
      <c r="J468" s="120"/>
      <c r="K468" s="120"/>
      <c r="L468" s="120"/>
      <c r="M468" s="120"/>
      <c r="N468" s="120"/>
      <c r="O468" s="120"/>
      <c r="P468" s="120"/>
      <c r="Q468" s="120"/>
      <c r="R468" s="120"/>
      <c r="S468" s="120"/>
      <c r="T468" s="120"/>
      <c r="U468" s="120"/>
      <c r="V468" s="120"/>
      <c r="W468" s="120"/>
      <c r="X468" s="120"/>
      <c r="Y468" s="146"/>
      <c r="AF468" s="180"/>
      <c r="AG468" s="180"/>
      <c r="AH468" s="155"/>
      <c r="AI468" s="204"/>
      <c r="AJ468" s="204"/>
      <c r="AK468" s="204"/>
      <c r="AL468" s="204"/>
      <c r="AM468" s="155"/>
      <c r="AN468" s="204"/>
      <c r="AO468" s="204"/>
      <c r="AP468" s="204"/>
      <c r="AQ468" s="204"/>
      <c r="AR468" s="204"/>
      <c r="AS468" s="204"/>
      <c r="AT468" s="204"/>
      <c r="AU468" s="204"/>
      <c r="AV468" s="155"/>
      <c r="AW468" s="155"/>
      <c r="AX468" s="155"/>
      <c r="AY468" s="155"/>
      <c r="AZ468" s="151"/>
      <c r="BA468" s="151"/>
      <c r="BB468" s="151"/>
      <c r="BC468" s="151"/>
      <c r="BD468" s="151"/>
    </row>
    <row r="469" s="258" customFormat="true" ht="12.75" hidden="false" customHeight="false" outlineLevel="0" collapsed="false">
      <c r="A469" s="120"/>
      <c r="B469" s="120"/>
      <c r="C469" s="120"/>
      <c r="D469" s="142"/>
      <c r="E469" s="142"/>
      <c r="F469" s="120"/>
      <c r="G469" s="120"/>
      <c r="H469" s="120"/>
      <c r="I469" s="120"/>
      <c r="J469" s="120"/>
      <c r="K469" s="120"/>
      <c r="L469" s="120"/>
      <c r="M469" s="120"/>
      <c r="N469" s="120"/>
      <c r="O469" s="120"/>
      <c r="P469" s="120"/>
      <c r="Q469" s="120"/>
      <c r="R469" s="120"/>
      <c r="S469" s="120"/>
      <c r="T469" s="120"/>
      <c r="U469" s="120"/>
      <c r="V469" s="120"/>
      <c r="W469" s="120"/>
      <c r="X469" s="120"/>
      <c r="Y469" s="146"/>
      <c r="AF469" s="180"/>
      <c r="AG469" s="180"/>
      <c r="AH469" s="155"/>
      <c r="AI469" s="204"/>
      <c r="AJ469" s="204"/>
      <c r="AK469" s="204"/>
      <c r="AL469" s="204"/>
      <c r="AM469" s="155"/>
      <c r="AN469" s="204"/>
      <c r="AO469" s="204"/>
      <c r="AP469" s="204"/>
      <c r="AQ469" s="204"/>
      <c r="AR469" s="204"/>
      <c r="AS469" s="204"/>
      <c r="AT469" s="204"/>
      <c r="AU469" s="204"/>
      <c r="AV469" s="155"/>
      <c r="AW469" s="155"/>
      <c r="AX469" s="155"/>
      <c r="AY469" s="155"/>
      <c r="AZ469" s="151"/>
      <c r="BA469" s="151"/>
      <c r="BB469" s="151"/>
      <c r="BC469" s="151"/>
      <c r="BD469" s="151"/>
    </row>
    <row r="470" s="258" customFormat="true" ht="12.75" hidden="false" customHeight="false" outlineLevel="0" collapsed="false">
      <c r="A470" s="120"/>
      <c r="B470" s="120"/>
      <c r="C470" s="120"/>
      <c r="D470" s="142"/>
      <c r="E470" s="142"/>
      <c r="F470" s="120"/>
      <c r="G470" s="120"/>
      <c r="H470" s="120"/>
      <c r="I470" s="120"/>
      <c r="J470" s="120"/>
      <c r="K470" s="120"/>
      <c r="L470" s="120"/>
      <c r="M470" s="120"/>
      <c r="N470" s="120"/>
      <c r="O470" s="120"/>
      <c r="P470" s="120"/>
      <c r="Q470" s="120"/>
      <c r="R470" s="120"/>
      <c r="S470" s="120"/>
      <c r="T470" s="120"/>
      <c r="U470" s="120"/>
      <c r="V470" s="120"/>
      <c r="W470" s="120"/>
      <c r="X470" s="120"/>
      <c r="Y470" s="146"/>
      <c r="AF470" s="180"/>
      <c r="AG470" s="180"/>
      <c r="AH470" s="155"/>
      <c r="AI470" s="204"/>
      <c r="AJ470" s="204"/>
      <c r="AK470" s="204"/>
      <c r="AL470" s="204"/>
      <c r="AM470" s="155"/>
      <c r="AN470" s="204"/>
      <c r="AO470" s="204"/>
      <c r="AP470" s="204"/>
      <c r="AQ470" s="204"/>
      <c r="AR470" s="204"/>
      <c r="AS470" s="204"/>
      <c r="AT470" s="204"/>
      <c r="AU470" s="204"/>
      <c r="AV470" s="155"/>
      <c r="AW470" s="155"/>
      <c r="AX470" s="155"/>
      <c r="AY470" s="155"/>
      <c r="AZ470" s="151"/>
      <c r="BA470" s="151"/>
      <c r="BB470" s="151"/>
      <c r="BC470" s="151"/>
      <c r="BD470" s="151"/>
    </row>
    <row r="471" s="258" customFormat="true" ht="12.75" hidden="false" customHeight="false" outlineLevel="0" collapsed="false">
      <c r="A471" s="120"/>
      <c r="B471" s="120"/>
      <c r="C471" s="120"/>
      <c r="D471" s="142"/>
      <c r="E471" s="142"/>
      <c r="F471" s="120"/>
      <c r="G471" s="120"/>
      <c r="H471" s="120"/>
      <c r="I471" s="120"/>
      <c r="J471" s="120"/>
      <c r="K471" s="120"/>
      <c r="L471" s="120"/>
      <c r="M471" s="120"/>
      <c r="N471" s="120"/>
      <c r="O471" s="120"/>
      <c r="P471" s="120"/>
      <c r="Q471" s="120"/>
      <c r="R471" s="120"/>
      <c r="S471" s="120"/>
      <c r="T471" s="120"/>
      <c r="U471" s="120"/>
      <c r="V471" s="120"/>
      <c r="W471" s="120"/>
      <c r="X471" s="120"/>
      <c r="Y471" s="146"/>
      <c r="AF471" s="180"/>
      <c r="AG471" s="180"/>
      <c r="AH471" s="155"/>
      <c r="AI471" s="204"/>
      <c r="AJ471" s="204"/>
      <c r="AK471" s="204"/>
      <c r="AL471" s="204"/>
      <c r="AM471" s="155"/>
      <c r="AN471" s="204"/>
      <c r="AO471" s="204"/>
      <c r="AP471" s="204"/>
      <c r="AQ471" s="204"/>
      <c r="AR471" s="204"/>
      <c r="AS471" s="204"/>
      <c r="AT471" s="204"/>
      <c r="AU471" s="204"/>
      <c r="AV471" s="155"/>
      <c r="AW471" s="155"/>
      <c r="AX471" s="155"/>
      <c r="AY471" s="155"/>
      <c r="AZ471" s="151"/>
      <c r="BA471" s="151"/>
      <c r="BB471" s="151"/>
      <c r="BC471" s="151"/>
      <c r="BD471" s="151"/>
    </row>
    <row r="472" s="258" customFormat="true" ht="12.75" hidden="false" customHeight="false" outlineLevel="0" collapsed="false">
      <c r="A472" s="120"/>
      <c r="B472" s="120"/>
      <c r="C472" s="120"/>
      <c r="D472" s="142"/>
      <c r="E472" s="142"/>
      <c r="F472" s="120"/>
      <c r="G472" s="120"/>
      <c r="H472" s="120"/>
      <c r="I472" s="120"/>
      <c r="J472" s="120"/>
      <c r="K472" s="120"/>
      <c r="L472" s="120"/>
      <c r="M472" s="120"/>
      <c r="N472" s="120"/>
      <c r="O472" s="120"/>
      <c r="P472" s="120"/>
      <c r="Q472" s="120"/>
      <c r="R472" s="120"/>
      <c r="S472" s="120"/>
      <c r="T472" s="120"/>
      <c r="U472" s="120"/>
      <c r="V472" s="120"/>
      <c r="W472" s="120"/>
      <c r="X472" s="120"/>
      <c r="Y472" s="146"/>
      <c r="AF472" s="180"/>
      <c r="AG472" s="180"/>
      <c r="AH472" s="155"/>
      <c r="AI472" s="204"/>
      <c r="AJ472" s="204"/>
      <c r="AK472" s="204"/>
      <c r="AL472" s="204"/>
      <c r="AM472" s="155"/>
      <c r="AN472" s="204"/>
      <c r="AO472" s="204"/>
      <c r="AP472" s="204"/>
      <c r="AQ472" s="204"/>
      <c r="AR472" s="204"/>
      <c r="AS472" s="204"/>
      <c r="AT472" s="204"/>
      <c r="AU472" s="204"/>
      <c r="AV472" s="155"/>
      <c r="AW472" s="155"/>
      <c r="AX472" s="155"/>
      <c r="AY472" s="155"/>
      <c r="AZ472" s="151"/>
      <c r="BA472" s="151"/>
      <c r="BB472" s="151"/>
      <c r="BC472" s="151"/>
      <c r="BD472" s="151"/>
    </row>
    <row r="473" s="258" customFormat="true" ht="12.75" hidden="false" customHeight="false" outlineLevel="0" collapsed="false">
      <c r="A473" s="120"/>
      <c r="B473" s="120"/>
      <c r="C473" s="120"/>
      <c r="D473" s="142"/>
      <c r="E473" s="142"/>
      <c r="F473" s="120"/>
      <c r="G473" s="120"/>
      <c r="H473" s="120"/>
      <c r="I473" s="120"/>
      <c r="J473" s="120"/>
      <c r="K473" s="120"/>
      <c r="L473" s="120"/>
      <c r="M473" s="120"/>
      <c r="N473" s="120"/>
      <c r="O473" s="120"/>
      <c r="P473" s="120"/>
      <c r="Q473" s="120"/>
      <c r="R473" s="120"/>
      <c r="S473" s="120"/>
      <c r="T473" s="120"/>
      <c r="U473" s="120"/>
      <c r="V473" s="120"/>
      <c r="W473" s="120"/>
      <c r="X473" s="120"/>
      <c r="Y473" s="146"/>
      <c r="AF473" s="180"/>
      <c r="AG473" s="180"/>
      <c r="AH473" s="155"/>
      <c r="AI473" s="204"/>
      <c r="AJ473" s="204"/>
      <c r="AK473" s="204"/>
      <c r="AL473" s="204"/>
      <c r="AM473" s="155"/>
      <c r="AN473" s="204"/>
      <c r="AO473" s="204"/>
      <c r="AP473" s="204"/>
      <c r="AQ473" s="204"/>
      <c r="AR473" s="204"/>
      <c r="AS473" s="204"/>
      <c r="AT473" s="204"/>
      <c r="AU473" s="204"/>
      <c r="AV473" s="155"/>
      <c r="AW473" s="155"/>
      <c r="AX473" s="155"/>
      <c r="AY473" s="155"/>
      <c r="AZ473" s="151"/>
      <c r="BA473" s="151"/>
      <c r="BB473" s="151"/>
      <c r="BC473" s="151"/>
      <c r="BD473" s="151"/>
    </row>
    <row r="474" s="258" customFormat="true" ht="12.75" hidden="false" customHeight="false" outlineLevel="0" collapsed="false">
      <c r="A474" s="120"/>
      <c r="B474" s="120"/>
      <c r="C474" s="120"/>
      <c r="D474" s="142"/>
      <c r="E474" s="142"/>
      <c r="F474" s="120"/>
      <c r="G474" s="120"/>
      <c r="H474" s="120"/>
      <c r="I474" s="120"/>
      <c r="J474" s="120"/>
      <c r="K474" s="120"/>
      <c r="L474" s="120"/>
      <c r="M474" s="120"/>
      <c r="N474" s="120"/>
      <c r="O474" s="120"/>
      <c r="P474" s="120"/>
      <c r="Q474" s="120"/>
      <c r="R474" s="120"/>
      <c r="S474" s="120"/>
      <c r="T474" s="120"/>
      <c r="U474" s="120"/>
      <c r="V474" s="120"/>
      <c r="W474" s="120"/>
      <c r="X474" s="120"/>
      <c r="Y474" s="146"/>
      <c r="AF474" s="180"/>
      <c r="AG474" s="180"/>
      <c r="AH474" s="155"/>
      <c r="AI474" s="204"/>
      <c r="AJ474" s="204"/>
      <c r="AK474" s="204"/>
      <c r="AL474" s="204"/>
      <c r="AM474" s="155"/>
      <c r="AN474" s="204"/>
      <c r="AO474" s="204"/>
      <c r="AP474" s="204"/>
      <c r="AQ474" s="204"/>
      <c r="AR474" s="204"/>
      <c r="AS474" s="204"/>
      <c r="AT474" s="204"/>
      <c r="AU474" s="204"/>
      <c r="AV474" s="155"/>
      <c r="AW474" s="155"/>
      <c r="AX474" s="155"/>
      <c r="AY474" s="155"/>
      <c r="AZ474" s="151"/>
      <c r="BA474" s="151"/>
      <c r="BB474" s="151"/>
      <c r="BC474" s="151"/>
      <c r="BD474" s="151"/>
    </row>
    <row r="475" s="258" customFormat="true" ht="12.75" hidden="false" customHeight="false" outlineLevel="0" collapsed="false">
      <c r="A475" s="120"/>
      <c r="B475" s="120"/>
      <c r="C475" s="120"/>
      <c r="D475" s="142"/>
      <c r="E475" s="142"/>
      <c r="F475" s="120"/>
      <c r="G475" s="120"/>
      <c r="H475" s="120"/>
      <c r="I475" s="120"/>
      <c r="J475" s="120"/>
      <c r="K475" s="120"/>
      <c r="L475" s="120"/>
      <c r="M475" s="120"/>
      <c r="N475" s="120"/>
      <c r="O475" s="120"/>
      <c r="P475" s="120"/>
      <c r="Q475" s="120"/>
      <c r="R475" s="120"/>
      <c r="S475" s="120"/>
      <c r="T475" s="120"/>
      <c r="U475" s="120"/>
      <c r="V475" s="120"/>
      <c r="W475" s="120"/>
      <c r="X475" s="120"/>
      <c r="Y475" s="146"/>
      <c r="AF475" s="180"/>
      <c r="AG475" s="180"/>
      <c r="AH475" s="155"/>
      <c r="AI475" s="204"/>
      <c r="AJ475" s="204"/>
      <c r="AK475" s="204"/>
      <c r="AL475" s="204"/>
      <c r="AM475" s="155"/>
      <c r="AN475" s="204"/>
      <c r="AO475" s="204"/>
      <c r="AP475" s="204"/>
      <c r="AQ475" s="204"/>
      <c r="AR475" s="204"/>
      <c r="AS475" s="204"/>
      <c r="AT475" s="204"/>
      <c r="AU475" s="204"/>
      <c r="AV475" s="155"/>
      <c r="AW475" s="155"/>
      <c r="AX475" s="155"/>
      <c r="AY475" s="155"/>
      <c r="AZ475" s="151"/>
      <c r="BA475" s="151"/>
      <c r="BB475" s="151"/>
      <c r="BC475" s="151"/>
      <c r="BD475" s="151"/>
    </row>
    <row r="476" s="258" customFormat="true" ht="12.75" hidden="false" customHeight="false" outlineLevel="0" collapsed="false">
      <c r="A476" s="120"/>
      <c r="B476" s="120"/>
      <c r="C476" s="120"/>
      <c r="D476" s="142"/>
      <c r="E476" s="142"/>
      <c r="F476" s="120"/>
      <c r="G476" s="120"/>
      <c r="H476" s="120"/>
      <c r="I476" s="120"/>
      <c r="J476" s="120"/>
      <c r="K476" s="120"/>
      <c r="L476" s="120"/>
      <c r="M476" s="120"/>
      <c r="N476" s="120"/>
      <c r="O476" s="120"/>
      <c r="P476" s="120"/>
      <c r="Q476" s="120"/>
      <c r="R476" s="120"/>
      <c r="S476" s="120"/>
      <c r="T476" s="120"/>
      <c r="U476" s="120"/>
      <c r="V476" s="120"/>
      <c r="W476" s="120"/>
      <c r="X476" s="120"/>
      <c r="Y476" s="146"/>
      <c r="AF476" s="180"/>
      <c r="AG476" s="180"/>
      <c r="AH476" s="155"/>
      <c r="AI476" s="204"/>
      <c r="AJ476" s="204"/>
      <c r="AK476" s="204"/>
      <c r="AL476" s="204"/>
      <c r="AM476" s="155"/>
      <c r="AN476" s="204"/>
      <c r="AO476" s="204"/>
      <c r="AP476" s="204"/>
      <c r="AQ476" s="204"/>
      <c r="AR476" s="204"/>
      <c r="AS476" s="204"/>
      <c r="AT476" s="204"/>
      <c r="AU476" s="204"/>
      <c r="AV476" s="155"/>
      <c r="AW476" s="155"/>
      <c r="AX476" s="155"/>
      <c r="AY476" s="155"/>
      <c r="AZ476" s="151"/>
      <c r="BA476" s="151"/>
      <c r="BB476" s="151"/>
      <c r="BC476" s="151"/>
      <c r="BD476" s="151"/>
    </row>
    <row r="477" s="258" customFormat="true" ht="12.75" hidden="false" customHeight="false" outlineLevel="0" collapsed="false">
      <c r="A477" s="120"/>
      <c r="B477" s="120"/>
      <c r="C477" s="120"/>
      <c r="D477" s="142"/>
      <c r="E477" s="142"/>
      <c r="F477" s="120"/>
      <c r="G477" s="120"/>
      <c r="H477" s="120"/>
      <c r="I477" s="120"/>
      <c r="J477" s="120"/>
      <c r="K477" s="120"/>
      <c r="L477" s="120"/>
      <c r="M477" s="120"/>
      <c r="N477" s="120"/>
      <c r="O477" s="120"/>
      <c r="P477" s="120"/>
      <c r="Q477" s="120"/>
      <c r="R477" s="120"/>
      <c r="S477" s="120"/>
      <c r="T477" s="120"/>
      <c r="U477" s="120"/>
      <c r="V477" s="120"/>
      <c r="W477" s="120"/>
      <c r="X477" s="120"/>
      <c r="Y477" s="146"/>
      <c r="AF477" s="180"/>
      <c r="AG477" s="180"/>
      <c r="AH477" s="155"/>
      <c r="AI477" s="204"/>
      <c r="AJ477" s="204"/>
      <c r="AK477" s="204"/>
      <c r="AL477" s="204"/>
      <c r="AM477" s="155"/>
      <c r="AN477" s="204"/>
      <c r="AO477" s="204"/>
      <c r="AP477" s="204"/>
      <c r="AQ477" s="204"/>
      <c r="AR477" s="204"/>
      <c r="AS477" s="204"/>
      <c r="AT477" s="204"/>
      <c r="AU477" s="204"/>
      <c r="AV477" s="155"/>
      <c r="AW477" s="155"/>
      <c r="AX477" s="155"/>
      <c r="AY477" s="155"/>
      <c r="AZ477" s="151"/>
      <c r="BA477" s="151"/>
      <c r="BB477" s="151"/>
      <c r="BC477" s="151"/>
      <c r="BD477" s="151"/>
    </row>
    <row r="478" s="258" customFormat="true" ht="12.75" hidden="false" customHeight="false" outlineLevel="0" collapsed="false">
      <c r="A478" s="120"/>
      <c r="B478" s="120"/>
      <c r="C478" s="120"/>
      <c r="D478" s="142"/>
      <c r="E478" s="142"/>
      <c r="F478" s="120"/>
      <c r="G478" s="120"/>
      <c r="H478" s="120"/>
      <c r="I478" s="120"/>
      <c r="J478" s="120"/>
      <c r="K478" s="120"/>
      <c r="L478" s="120"/>
      <c r="M478" s="120"/>
      <c r="N478" s="120"/>
      <c r="O478" s="120"/>
      <c r="P478" s="120"/>
      <c r="Q478" s="120"/>
      <c r="R478" s="120"/>
      <c r="S478" s="120"/>
      <c r="T478" s="120"/>
      <c r="U478" s="120"/>
      <c r="V478" s="120"/>
      <c r="W478" s="120"/>
      <c r="X478" s="120"/>
      <c r="Y478" s="146"/>
      <c r="AF478" s="180"/>
      <c r="AG478" s="180"/>
      <c r="AH478" s="155"/>
      <c r="AI478" s="204"/>
      <c r="AJ478" s="204"/>
      <c r="AK478" s="204"/>
      <c r="AL478" s="204"/>
      <c r="AM478" s="155"/>
      <c r="AN478" s="204"/>
      <c r="AO478" s="204"/>
      <c r="AP478" s="204"/>
      <c r="AQ478" s="204"/>
      <c r="AR478" s="204"/>
      <c r="AS478" s="204"/>
      <c r="AT478" s="204"/>
      <c r="AU478" s="204"/>
      <c r="AV478" s="155"/>
      <c r="AW478" s="155"/>
      <c r="AX478" s="155"/>
      <c r="AY478" s="155"/>
      <c r="AZ478" s="151"/>
      <c r="BA478" s="151"/>
      <c r="BB478" s="151"/>
      <c r="BC478" s="151"/>
      <c r="BD478" s="151"/>
    </row>
    <row r="479" s="258" customFormat="true" ht="12.75" hidden="false" customHeight="false" outlineLevel="0" collapsed="false">
      <c r="A479" s="120"/>
      <c r="B479" s="120"/>
      <c r="C479" s="120"/>
      <c r="D479" s="142"/>
      <c r="E479" s="142"/>
      <c r="F479" s="120"/>
      <c r="G479" s="120"/>
      <c r="H479" s="120"/>
      <c r="I479" s="120"/>
      <c r="J479" s="120"/>
      <c r="K479" s="120"/>
      <c r="L479" s="120"/>
      <c r="M479" s="120"/>
      <c r="N479" s="120"/>
      <c r="O479" s="120"/>
      <c r="P479" s="120"/>
      <c r="Q479" s="120"/>
      <c r="R479" s="120"/>
      <c r="S479" s="120"/>
      <c r="T479" s="120"/>
      <c r="U479" s="120"/>
      <c r="V479" s="120"/>
      <c r="W479" s="120"/>
      <c r="X479" s="120"/>
      <c r="Y479" s="146"/>
      <c r="AF479" s="180"/>
      <c r="AG479" s="180"/>
      <c r="AH479" s="155"/>
      <c r="AI479" s="204"/>
      <c r="AJ479" s="204"/>
      <c r="AK479" s="204"/>
      <c r="AL479" s="204"/>
      <c r="AM479" s="155"/>
      <c r="AN479" s="204"/>
      <c r="AO479" s="204"/>
      <c r="AP479" s="204"/>
      <c r="AQ479" s="204"/>
      <c r="AR479" s="204"/>
      <c r="AS479" s="204"/>
      <c r="AT479" s="204"/>
      <c r="AU479" s="204"/>
      <c r="AV479" s="155"/>
      <c r="AW479" s="155"/>
      <c r="AX479" s="155"/>
      <c r="AY479" s="155"/>
      <c r="AZ479" s="151"/>
      <c r="BA479" s="151"/>
      <c r="BB479" s="151"/>
      <c r="BC479" s="151"/>
      <c r="BD479" s="151"/>
    </row>
    <row r="480" s="258" customFormat="true" ht="12.75" hidden="false" customHeight="false" outlineLevel="0" collapsed="false">
      <c r="A480" s="120"/>
      <c r="B480" s="120"/>
      <c r="C480" s="120"/>
      <c r="D480" s="142"/>
      <c r="E480" s="142"/>
      <c r="F480" s="120"/>
      <c r="G480" s="120"/>
      <c r="H480" s="120"/>
      <c r="I480" s="120"/>
      <c r="J480" s="120"/>
      <c r="K480" s="120"/>
      <c r="L480" s="120"/>
      <c r="M480" s="120"/>
      <c r="N480" s="120"/>
      <c r="O480" s="120"/>
      <c r="P480" s="120"/>
      <c r="Q480" s="120"/>
      <c r="R480" s="120"/>
      <c r="S480" s="120"/>
      <c r="T480" s="120"/>
      <c r="U480" s="120"/>
      <c r="V480" s="120"/>
      <c r="W480" s="120"/>
      <c r="X480" s="120"/>
      <c r="Y480" s="146"/>
      <c r="AF480" s="180"/>
      <c r="AG480" s="180"/>
      <c r="AH480" s="155"/>
      <c r="AI480" s="204"/>
      <c r="AJ480" s="204"/>
      <c r="AK480" s="204"/>
      <c r="AL480" s="204"/>
      <c r="AM480" s="155"/>
      <c r="AN480" s="204"/>
      <c r="AO480" s="204"/>
      <c r="AP480" s="204"/>
      <c r="AQ480" s="204"/>
      <c r="AR480" s="204"/>
      <c r="AS480" s="204"/>
      <c r="AT480" s="204"/>
      <c r="AU480" s="204"/>
      <c r="AV480" s="155"/>
      <c r="AW480" s="155"/>
      <c r="AX480" s="155"/>
      <c r="AY480" s="155"/>
      <c r="AZ480" s="151"/>
      <c r="BA480" s="151"/>
      <c r="BB480" s="151"/>
      <c r="BC480" s="151"/>
      <c r="BD480" s="151"/>
    </row>
    <row r="481" s="258" customFormat="true" ht="12.75" hidden="false" customHeight="false" outlineLevel="0" collapsed="false">
      <c r="A481" s="120"/>
      <c r="B481" s="120"/>
      <c r="C481" s="120"/>
      <c r="D481" s="142"/>
      <c r="E481" s="142"/>
      <c r="F481" s="120"/>
      <c r="G481" s="120"/>
      <c r="H481" s="120"/>
      <c r="I481" s="120"/>
      <c r="J481" s="120"/>
      <c r="K481" s="120"/>
      <c r="L481" s="120"/>
      <c r="M481" s="120"/>
      <c r="N481" s="120"/>
      <c r="O481" s="120"/>
      <c r="P481" s="120"/>
      <c r="Q481" s="120"/>
      <c r="R481" s="120"/>
      <c r="S481" s="120"/>
      <c r="T481" s="120"/>
      <c r="U481" s="120"/>
      <c r="V481" s="120"/>
      <c r="W481" s="120"/>
      <c r="X481" s="120"/>
      <c r="Y481" s="146"/>
      <c r="AF481" s="180"/>
      <c r="AG481" s="180"/>
      <c r="AH481" s="155"/>
      <c r="AI481" s="204"/>
      <c r="AJ481" s="204"/>
      <c r="AK481" s="204"/>
      <c r="AL481" s="204"/>
      <c r="AM481" s="155"/>
      <c r="AN481" s="204"/>
      <c r="AO481" s="204"/>
      <c r="AP481" s="204"/>
      <c r="AQ481" s="204"/>
      <c r="AR481" s="204"/>
      <c r="AS481" s="204"/>
      <c r="AT481" s="204"/>
      <c r="AU481" s="204"/>
      <c r="AV481" s="155"/>
      <c r="AW481" s="155"/>
      <c r="AX481" s="155"/>
      <c r="AY481" s="155"/>
      <c r="AZ481" s="151"/>
      <c r="BA481" s="151"/>
      <c r="BB481" s="151"/>
      <c r="BC481" s="151"/>
      <c r="BD481" s="151"/>
    </row>
    <row r="482" s="258" customFormat="true" ht="12.75" hidden="false" customHeight="false" outlineLevel="0" collapsed="false">
      <c r="A482" s="120"/>
      <c r="B482" s="120"/>
      <c r="C482" s="120"/>
      <c r="D482" s="142"/>
      <c r="E482" s="142"/>
      <c r="F482" s="120"/>
      <c r="G482" s="120"/>
      <c r="H482" s="120"/>
      <c r="I482" s="120"/>
      <c r="J482" s="120"/>
      <c r="K482" s="120"/>
      <c r="L482" s="120"/>
      <c r="M482" s="120"/>
      <c r="N482" s="120"/>
      <c r="O482" s="120"/>
      <c r="P482" s="120"/>
      <c r="Q482" s="120"/>
      <c r="R482" s="120"/>
      <c r="S482" s="120"/>
      <c r="T482" s="120"/>
      <c r="U482" s="120"/>
      <c r="V482" s="120"/>
      <c r="W482" s="120"/>
      <c r="X482" s="120"/>
      <c r="Y482" s="146"/>
      <c r="AF482" s="180"/>
      <c r="AG482" s="180"/>
      <c r="AH482" s="155"/>
      <c r="AI482" s="204"/>
      <c r="AJ482" s="204"/>
      <c r="AK482" s="204"/>
      <c r="AL482" s="204"/>
      <c r="AM482" s="155"/>
      <c r="AN482" s="204"/>
      <c r="AO482" s="204"/>
      <c r="AP482" s="204"/>
      <c r="AQ482" s="204"/>
      <c r="AR482" s="204"/>
      <c r="AS482" s="204"/>
      <c r="AT482" s="204"/>
      <c r="AU482" s="204"/>
      <c r="AV482" s="155"/>
      <c r="AW482" s="155"/>
      <c r="AX482" s="155"/>
      <c r="AY482" s="155"/>
      <c r="AZ482" s="151"/>
      <c r="BA482" s="151"/>
      <c r="BB482" s="151"/>
      <c r="BC482" s="151"/>
      <c r="BD482" s="151"/>
    </row>
    <row r="483" s="258" customFormat="true" ht="12.75" hidden="false" customHeight="false" outlineLevel="0" collapsed="false">
      <c r="A483" s="120"/>
      <c r="B483" s="120"/>
      <c r="C483" s="120"/>
      <c r="D483" s="142"/>
      <c r="E483" s="142"/>
      <c r="F483" s="120"/>
      <c r="G483" s="120"/>
      <c r="H483" s="120"/>
      <c r="I483" s="120"/>
      <c r="J483" s="120"/>
      <c r="K483" s="120"/>
      <c r="L483" s="120"/>
      <c r="M483" s="120"/>
      <c r="N483" s="120"/>
      <c r="O483" s="120"/>
      <c r="P483" s="120"/>
      <c r="Q483" s="120"/>
      <c r="R483" s="120"/>
      <c r="S483" s="120"/>
      <c r="T483" s="120"/>
      <c r="U483" s="120"/>
      <c r="V483" s="120"/>
      <c r="W483" s="120"/>
      <c r="X483" s="120"/>
      <c r="Y483" s="146"/>
      <c r="AF483" s="180"/>
      <c r="AG483" s="180"/>
      <c r="AH483" s="155"/>
      <c r="AI483" s="204"/>
      <c r="AJ483" s="204"/>
      <c r="AK483" s="204"/>
      <c r="AL483" s="204"/>
      <c r="AM483" s="155"/>
      <c r="AN483" s="204"/>
      <c r="AO483" s="204"/>
      <c r="AP483" s="204"/>
      <c r="AQ483" s="204"/>
      <c r="AR483" s="204"/>
      <c r="AS483" s="204"/>
      <c r="AT483" s="204"/>
      <c r="AU483" s="204"/>
      <c r="AV483" s="155"/>
      <c r="AW483" s="155"/>
      <c r="AX483" s="155"/>
      <c r="AY483" s="155"/>
      <c r="AZ483" s="151"/>
      <c r="BA483" s="151"/>
      <c r="BB483" s="151"/>
      <c r="BC483" s="151"/>
      <c r="BD483" s="151"/>
    </row>
    <row r="484" s="258" customFormat="true" ht="12.75" hidden="false" customHeight="false" outlineLevel="0" collapsed="false">
      <c r="A484" s="120"/>
      <c r="B484" s="120"/>
      <c r="C484" s="120"/>
      <c r="D484" s="142"/>
      <c r="E484" s="142"/>
      <c r="F484" s="120"/>
      <c r="G484" s="120"/>
      <c r="H484" s="120"/>
      <c r="I484" s="120"/>
      <c r="J484" s="120"/>
      <c r="K484" s="120"/>
      <c r="L484" s="120"/>
      <c r="M484" s="120"/>
      <c r="N484" s="120"/>
      <c r="O484" s="120"/>
      <c r="P484" s="120"/>
      <c r="Q484" s="120"/>
      <c r="R484" s="120"/>
      <c r="S484" s="120"/>
      <c r="T484" s="120"/>
      <c r="U484" s="120"/>
      <c r="V484" s="120"/>
      <c r="W484" s="120"/>
      <c r="X484" s="120"/>
      <c r="Y484" s="146"/>
      <c r="AF484" s="180"/>
      <c r="AG484" s="180"/>
      <c r="AH484" s="155"/>
      <c r="AI484" s="204"/>
      <c r="AJ484" s="204"/>
      <c r="AK484" s="204"/>
      <c r="AL484" s="204"/>
      <c r="AM484" s="155"/>
      <c r="AN484" s="204"/>
      <c r="AO484" s="204"/>
      <c r="AP484" s="204"/>
      <c r="AQ484" s="204"/>
      <c r="AR484" s="204"/>
      <c r="AS484" s="204"/>
      <c r="AT484" s="204"/>
      <c r="AU484" s="204"/>
      <c r="AV484" s="155"/>
      <c r="AW484" s="155"/>
      <c r="AX484" s="155"/>
      <c r="AY484" s="155"/>
      <c r="AZ484" s="151"/>
      <c r="BA484" s="151"/>
      <c r="BB484" s="151"/>
      <c r="BC484" s="151"/>
      <c r="BD484" s="151"/>
    </row>
    <row r="485" s="258" customFormat="true" ht="12.75" hidden="false" customHeight="false" outlineLevel="0" collapsed="false">
      <c r="A485" s="120"/>
      <c r="B485" s="120"/>
      <c r="C485" s="120"/>
      <c r="D485" s="142"/>
      <c r="E485" s="142"/>
      <c r="F485" s="120"/>
      <c r="G485" s="120"/>
      <c r="H485" s="120"/>
      <c r="I485" s="120"/>
      <c r="J485" s="120"/>
      <c r="K485" s="120"/>
      <c r="L485" s="120"/>
      <c r="M485" s="120"/>
      <c r="N485" s="120"/>
      <c r="O485" s="120"/>
      <c r="P485" s="120"/>
      <c r="Q485" s="120"/>
      <c r="R485" s="120"/>
      <c r="S485" s="120"/>
      <c r="T485" s="120"/>
      <c r="U485" s="120"/>
      <c r="V485" s="120"/>
      <c r="W485" s="120"/>
      <c r="X485" s="120"/>
      <c r="Y485" s="146"/>
      <c r="AF485" s="180"/>
      <c r="AG485" s="180"/>
      <c r="AH485" s="155"/>
      <c r="AI485" s="204"/>
      <c r="AJ485" s="204"/>
      <c r="AK485" s="204"/>
      <c r="AL485" s="204"/>
      <c r="AM485" s="155"/>
      <c r="AN485" s="204"/>
      <c r="AO485" s="204"/>
      <c r="AP485" s="204"/>
      <c r="AQ485" s="204"/>
      <c r="AR485" s="204"/>
      <c r="AS485" s="204"/>
      <c r="AT485" s="204"/>
      <c r="AU485" s="204"/>
      <c r="AV485" s="155"/>
      <c r="AW485" s="155"/>
      <c r="AX485" s="155"/>
      <c r="AY485" s="155"/>
      <c r="AZ485" s="151"/>
      <c r="BA485" s="151"/>
      <c r="BB485" s="151"/>
      <c r="BC485" s="151"/>
      <c r="BD485" s="151"/>
    </row>
    <row r="486" s="258" customFormat="true" ht="12.75" hidden="false" customHeight="false" outlineLevel="0" collapsed="false">
      <c r="A486" s="120"/>
      <c r="B486" s="120"/>
      <c r="C486" s="120"/>
      <c r="D486" s="142"/>
      <c r="E486" s="142"/>
      <c r="F486" s="120"/>
      <c r="G486" s="120"/>
      <c r="H486" s="120"/>
      <c r="I486" s="120"/>
      <c r="J486" s="120"/>
      <c r="K486" s="120"/>
      <c r="L486" s="120"/>
      <c r="M486" s="120"/>
      <c r="N486" s="120"/>
      <c r="O486" s="120"/>
      <c r="P486" s="120"/>
      <c r="Q486" s="120"/>
      <c r="R486" s="120"/>
      <c r="S486" s="120"/>
      <c r="T486" s="120"/>
      <c r="U486" s="120"/>
      <c r="V486" s="120"/>
      <c r="W486" s="120"/>
      <c r="X486" s="120"/>
      <c r="Y486" s="146"/>
      <c r="AF486" s="180"/>
      <c r="AG486" s="180"/>
      <c r="AH486" s="155"/>
      <c r="AI486" s="204"/>
      <c r="AJ486" s="204"/>
      <c r="AK486" s="204"/>
      <c r="AL486" s="204"/>
      <c r="AM486" s="155"/>
      <c r="AN486" s="204"/>
      <c r="AO486" s="204"/>
      <c r="AP486" s="204"/>
      <c r="AQ486" s="204"/>
      <c r="AR486" s="204"/>
      <c r="AS486" s="204"/>
      <c r="AT486" s="204"/>
      <c r="AU486" s="204"/>
      <c r="AV486" s="155"/>
      <c r="AW486" s="155"/>
      <c r="AX486" s="155"/>
      <c r="AY486" s="155"/>
      <c r="AZ486" s="151"/>
      <c r="BA486" s="151"/>
      <c r="BB486" s="151"/>
      <c r="BC486" s="151"/>
      <c r="BD486" s="151"/>
    </row>
    <row r="487" s="258" customFormat="true" ht="12.75" hidden="false" customHeight="false" outlineLevel="0" collapsed="false">
      <c r="A487" s="120"/>
      <c r="B487" s="120"/>
      <c r="C487" s="120"/>
      <c r="D487" s="142"/>
      <c r="E487" s="142"/>
      <c r="F487" s="120"/>
      <c r="G487" s="120"/>
      <c r="H487" s="120"/>
      <c r="I487" s="120"/>
      <c r="J487" s="120"/>
      <c r="K487" s="120"/>
      <c r="L487" s="120"/>
      <c r="M487" s="120"/>
      <c r="N487" s="120"/>
      <c r="O487" s="120"/>
      <c r="P487" s="120"/>
      <c r="Q487" s="120"/>
      <c r="R487" s="120"/>
      <c r="S487" s="120"/>
      <c r="T487" s="120"/>
      <c r="U487" s="120"/>
      <c r="V487" s="120"/>
      <c r="W487" s="120"/>
      <c r="X487" s="120"/>
      <c r="Y487" s="146"/>
      <c r="AF487" s="180"/>
      <c r="AG487" s="180"/>
      <c r="AH487" s="155"/>
      <c r="AI487" s="204"/>
      <c r="AJ487" s="204"/>
      <c r="AK487" s="204"/>
      <c r="AL487" s="204"/>
      <c r="AM487" s="155"/>
      <c r="AN487" s="204"/>
      <c r="AO487" s="204"/>
      <c r="AP487" s="204"/>
      <c r="AQ487" s="204"/>
      <c r="AR487" s="204"/>
      <c r="AS487" s="204"/>
      <c r="AT487" s="204"/>
      <c r="AU487" s="204"/>
      <c r="AV487" s="155"/>
      <c r="AW487" s="155"/>
      <c r="AX487" s="155"/>
      <c r="AY487" s="155"/>
      <c r="AZ487" s="151"/>
      <c r="BA487" s="151"/>
      <c r="BB487" s="151"/>
      <c r="BC487" s="151"/>
      <c r="BD487" s="151"/>
    </row>
    <row r="488" s="258" customFormat="true" ht="12.75" hidden="false" customHeight="false" outlineLevel="0" collapsed="false">
      <c r="A488" s="120"/>
      <c r="B488" s="120"/>
      <c r="C488" s="120"/>
      <c r="D488" s="142"/>
      <c r="E488" s="142"/>
      <c r="F488" s="120"/>
      <c r="G488" s="120"/>
      <c r="H488" s="120"/>
      <c r="I488" s="120"/>
      <c r="J488" s="120"/>
      <c r="K488" s="120"/>
      <c r="L488" s="120"/>
      <c r="M488" s="120"/>
      <c r="N488" s="120"/>
      <c r="O488" s="120"/>
      <c r="P488" s="120"/>
      <c r="Q488" s="120"/>
      <c r="R488" s="120"/>
      <c r="S488" s="120"/>
      <c r="T488" s="120"/>
      <c r="U488" s="160"/>
      <c r="V488" s="120"/>
      <c r="W488" s="120"/>
      <c r="X488" s="120"/>
      <c r="Y488" s="146"/>
      <c r="AF488" s="180"/>
      <c r="AG488" s="180"/>
      <c r="AH488" s="155"/>
      <c r="AI488" s="204"/>
      <c r="AJ488" s="204"/>
      <c r="AK488" s="204"/>
      <c r="AL488" s="204"/>
      <c r="AM488" s="155"/>
      <c r="AN488" s="204"/>
      <c r="AO488" s="204"/>
      <c r="AP488" s="204"/>
      <c r="AQ488" s="204"/>
      <c r="AR488" s="204"/>
      <c r="AS488" s="204"/>
      <c r="AT488" s="204"/>
      <c r="AU488" s="204"/>
      <c r="AV488" s="155"/>
      <c r="AW488" s="155"/>
      <c r="AX488" s="155"/>
      <c r="AY488" s="155"/>
      <c r="AZ488" s="151"/>
      <c r="BA488" s="151"/>
      <c r="BB488" s="151"/>
      <c r="BC488" s="151"/>
      <c r="BD488" s="151"/>
    </row>
    <row r="489" s="258" customFormat="true" ht="12.75" hidden="false" customHeight="false" outlineLevel="0" collapsed="false">
      <c r="A489" s="120"/>
      <c r="B489" s="120"/>
      <c r="C489" s="120"/>
      <c r="D489" s="142"/>
      <c r="E489" s="142"/>
      <c r="F489" s="120"/>
      <c r="G489" s="120"/>
      <c r="H489" s="120"/>
      <c r="I489" s="120"/>
      <c r="J489" s="120"/>
      <c r="K489" s="120"/>
      <c r="L489" s="120"/>
      <c r="M489" s="120"/>
      <c r="N489" s="120"/>
      <c r="O489" s="120"/>
      <c r="P489" s="120"/>
      <c r="Q489" s="120"/>
      <c r="R489" s="120"/>
      <c r="S489" s="120"/>
      <c r="T489" s="120"/>
      <c r="U489" s="120"/>
      <c r="V489" s="120"/>
      <c r="W489" s="120"/>
      <c r="X489" s="120"/>
      <c r="Y489" s="146"/>
      <c r="AF489" s="180"/>
      <c r="AG489" s="180"/>
      <c r="AH489" s="155"/>
      <c r="AI489" s="204"/>
      <c r="AJ489" s="204"/>
      <c r="AK489" s="204"/>
      <c r="AL489" s="204"/>
      <c r="AM489" s="155"/>
      <c r="AN489" s="204"/>
      <c r="AO489" s="204"/>
      <c r="AP489" s="204"/>
      <c r="AQ489" s="204"/>
      <c r="AR489" s="204"/>
      <c r="AS489" s="204"/>
      <c r="AT489" s="204"/>
      <c r="AU489" s="204"/>
      <c r="AV489" s="155"/>
      <c r="AW489" s="155"/>
      <c r="AX489" s="155"/>
      <c r="AY489" s="155"/>
      <c r="AZ489" s="151"/>
      <c r="BA489" s="151"/>
      <c r="BB489" s="151"/>
      <c r="BC489" s="151"/>
      <c r="BD489" s="151"/>
    </row>
    <row r="490" s="258" customFormat="true" ht="12.75" hidden="false" customHeight="false" outlineLevel="0" collapsed="false">
      <c r="A490" s="120"/>
      <c r="B490" s="120"/>
      <c r="C490" s="120"/>
      <c r="D490" s="142"/>
      <c r="E490" s="142"/>
      <c r="F490" s="120"/>
      <c r="G490" s="120"/>
      <c r="H490" s="120"/>
      <c r="I490" s="120"/>
      <c r="J490" s="120"/>
      <c r="K490" s="120"/>
      <c r="L490" s="120"/>
      <c r="M490" s="120"/>
      <c r="N490" s="120"/>
      <c r="O490" s="120"/>
      <c r="P490" s="120"/>
      <c r="Q490" s="120"/>
      <c r="R490" s="120"/>
      <c r="S490" s="120"/>
      <c r="T490" s="120"/>
      <c r="U490" s="120"/>
      <c r="V490" s="120"/>
      <c r="W490" s="120"/>
      <c r="X490" s="120"/>
      <c r="Y490" s="146"/>
      <c r="AF490" s="180"/>
      <c r="AG490" s="180"/>
      <c r="AH490" s="155"/>
      <c r="AI490" s="204"/>
      <c r="AJ490" s="204"/>
      <c r="AK490" s="204"/>
      <c r="AL490" s="204"/>
      <c r="AM490" s="155"/>
      <c r="AN490" s="204"/>
      <c r="AO490" s="204"/>
      <c r="AP490" s="204"/>
      <c r="AQ490" s="204"/>
      <c r="AR490" s="204"/>
      <c r="AS490" s="204"/>
      <c r="AT490" s="204"/>
      <c r="AU490" s="204"/>
      <c r="AV490" s="155"/>
      <c r="AW490" s="155"/>
      <c r="AX490" s="155"/>
      <c r="AY490" s="155"/>
      <c r="AZ490" s="151"/>
      <c r="BA490" s="151"/>
      <c r="BB490" s="151"/>
      <c r="BC490" s="151"/>
      <c r="BD490" s="151"/>
    </row>
    <row r="491" s="258" customFormat="true" ht="12.75" hidden="false" customHeight="false" outlineLevel="0" collapsed="false">
      <c r="A491" s="120"/>
      <c r="B491" s="120"/>
      <c r="C491" s="120"/>
      <c r="D491" s="142"/>
      <c r="E491" s="142"/>
      <c r="F491" s="120"/>
      <c r="G491" s="120"/>
      <c r="H491" s="120"/>
      <c r="I491" s="120"/>
      <c r="J491" s="120"/>
      <c r="K491" s="120"/>
      <c r="L491" s="120"/>
      <c r="M491" s="120"/>
      <c r="N491" s="120"/>
      <c r="O491" s="120"/>
      <c r="P491" s="120"/>
      <c r="Q491" s="120"/>
      <c r="R491" s="120"/>
      <c r="S491" s="120"/>
      <c r="T491" s="120"/>
      <c r="U491" s="120"/>
      <c r="V491" s="120"/>
      <c r="W491" s="120"/>
      <c r="X491" s="120"/>
      <c r="Y491" s="146"/>
      <c r="AF491" s="180"/>
      <c r="AG491" s="180"/>
      <c r="AH491" s="155"/>
      <c r="AI491" s="204"/>
      <c r="AJ491" s="204"/>
      <c r="AK491" s="204"/>
      <c r="AL491" s="204"/>
      <c r="AM491" s="155"/>
      <c r="AN491" s="204"/>
      <c r="AO491" s="204"/>
      <c r="AP491" s="204"/>
      <c r="AQ491" s="204"/>
      <c r="AR491" s="204"/>
      <c r="AS491" s="204"/>
      <c r="AT491" s="204"/>
      <c r="AU491" s="204"/>
      <c r="AV491" s="155"/>
      <c r="AW491" s="155"/>
      <c r="AX491" s="155"/>
      <c r="AY491" s="155"/>
      <c r="AZ491" s="151"/>
      <c r="BA491" s="151"/>
      <c r="BB491" s="151"/>
      <c r="BC491" s="151"/>
      <c r="BD491" s="151"/>
    </row>
    <row r="492" s="258" customFormat="true" ht="12.75" hidden="false" customHeight="false" outlineLevel="0" collapsed="false">
      <c r="A492" s="120"/>
      <c r="B492" s="120"/>
      <c r="C492" s="120"/>
      <c r="D492" s="142"/>
      <c r="E492" s="142"/>
      <c r="F492" s="120"/>
      <c r="G492" s="120"/>
      <c r="H492" s="120"/>
      <c r="I492" s="120"/>
      <c r="J492" s="120"/>
      <c r="K492" s="120"/>
      <c r="L492" s="120"/>
      <c r="M492" s="120"/>
      <c r="N492" s="120"/>
      <c r="O492" s="120"/>
      <c r="P492" s="120"/>
      <c r="Q492" s="120"/>
      <c r="R492" s="120"/>
      <c r="S492" s="120"/>
      <c r="T492" s="120"/>
      <c r="U492" s="120"/>
      <c r="V492" s="120"/>
      <c r="W492" s="120"/>
      <c r="X492" s="120"/>
      <c r="Y492" s="146"/>
      <c r="AF492" s="180"/>
      <c r="AG492" s="180"/>
      <c r="AH492" s="155"/>
      <c r="AI492" s="204"/>
      <c r="AJ492" s="204"/>
      <c r="AK492" s="204"/>
      <c r="AL492" s="204"/>
      <c r="AM492" s="155"/>
      <c r="AN492" s="204"/>
      <c r="AO492" s="204"/>
      <c r="AP492" s="204"/>
      <c r="AQ492" s="204"/>
      <c r="AR492" s="204"/>
      <c r="AS492" s="204"/>
      <c r="AT492" s="204"/>
      <c r="AU492" s="204"/>
      <c r="AV492" s="155"/>
      <c r="AW492" s="155"/>
      <c r="AX492" s="155"/>
      <c r="AY492" s="155"/>
      <c r="AZ492" s="151"/>
      <c r="BA492" s="151"/>
      <c r="BB492" s="151"/>
      <c r="BC492" s="151"/>
      <c r="BD492" s="151"/>
    </row>
    <row r="493" s="258" customFormat="true" ht="12.75" hidden="false" customHeight="false" outlineLevel="0" collapsed="false">
      <c r="A493" s="120"/>
      <c r="B493" s="120"/>
      <c r="C493" s="120"/>
      <c r="D493" s="142"/>
      <c r="E493" s="142"/>
      <c r="F493" s="120"/>
      <c r="G493" s="120"/>
      <c r="H493" s="120"/>
      <c r="I493" s="120"/>
      <c r="J493" s="120"/>
      <c r="K493" s="120"/>
      <c r="L493" s="120"/>
      <c r="M493" s="120"/>
      <c r="N493" s="120"/>
      <c r="O493" s="120"/>
      <c r="P493" s="120"/>
      <c r="Q493" s="120"/>
      <c r="R493" s="120"/>
      <c r="S493" s="120"/>
      <c r="T493" s="120"/>
      <c r="U493" s="120"/>
      <c r="V493" s="120"/>
      <c r="W493" s="120"/>
      <c r="X493" s="120"/>
      <c r="Y493" s="146"/>
      <c r="AF493" s="180"/>
      <c r="AG493" s="180"/>
      <c r="AH493" s="155"/>
      <c r="AI493" s="204"/>
      <c r="AJ493" s="204"/>
      <c r="AK493" s="204"/>
      <c r="AL493" s="204"/>
      <c r="AM493" s="155"/>
      <c r="AN493" s="204"/>
      <c r="AO493" s="204"/>
      <c r="AP493" s="204"/>
      <c r="AQ493" s="204"/>
      <c r="AR493" s="204"/>
      <c r="AS493" s="204"/>
      <c r="AT493" s="204"/>
      <c r="AU493" s="204"/>
      <c r="AV493" s="155"/>
      <c r="AW493" s="155"/>
      <c r="AX493" s="155"/>
      <c r="AY493" s="155"/>
      <c r="AZ493" s="151"/>
      <c r="BA493" s="151"/>
      <c r="BB493" s="151"/>
      <c r="BC493" s="151"/>
      <c r="BD493" s="151"/>
    </row>
    <row r="494" s="258" customFormat="true" ht="12.75" hidden="false" customHeight="false" outlineLevel="0" collapsed="false">
      <c r="A494" s="120"/>
      <c r="B494" s="120"/>
      <c r="C494" s="120"/>
      <c r="D494" s="142"/>
      <c r="E494" s="142"/>
      <c r="F494" s="120"/>
      <c r="G494" s="120"/>
      <c r="H494" s="120"/>
      <c r="I494" s="120"/>
      <c r="J494" s="120"/>
      <c r="K494" s="120"/>
      <c r="L494" s="120"/>
      <c r="M494" s="120"/>
      <c r="N494" s="120"/>
      <c r="O494" s="120"/>
      <c r="P494" s="120"/>
      <c r="Q494" s="120"/>
      <c r="R494" s="120"/>
      <c r="S494" s="120"/>
      <c r="T494" s="120"/>
      <c r="U494" s="120"/>
      <c r="V494" s="120"/>
      <c r="W494" s="120"/>
      <c r="X494" s="120"/>
      <c r="Y494" s="146"/>
      <c r="AF494" s="180"/>
      <c r="AG494" s="180"/>
      <c r="AH494" s="155"/>
      <c r="AI494" s="204"/>
      <c r="AJ494" s="204"/>
      <c r="AK494" s="204"/>
      <c r="AL494" s="204"/>
      <c r="AM494" s="155"/>
      <c r="AN494" s="204"/>
      <c r="AO494" s="204"/>
      <c r="AP494" s="204"/>
      <c r="AQ494" s="204"/>
      <c r="AR494" s="204"/>
      <c r="AS494" s="204"/>
      <c r="AT494" s="204"/>
      <c r="AU494" s="204"/>
      <c r="AV494" s="155"/>
      <c r="AW494" s="155"/>
      <c r="AX494" s="155"/>
      <c r="AY494" s="155"/>
      <c r="AZ494" s="151"/>
      <c r="BA494" s="151"/>
      <c r="BB494" s="151"/>
      <c r="BC494" s="151"/>
      <c r="BD494" s="151"/>
    </row>
    <row r="495" s="258" customFormat="true" ht="12.75" hidden="false" customHeight="false" outlineLevel="0" collapsed="false">
      <c r="A495" s="120"/>
      <c r="B495" s="120"/>
      <c r="C495" s="120"/>
      <c r="D495" s="142"/>
      <c r="E495" s="142"/>
      <c r="F495" s="120"/>
      <c r="G495" s="120"/>
      <c r="H495" s="120"/>
      <c r="I495" s="120"/>
      <c r="J495" s="120"/>
      <c r="K495" s="120"/>
      <c r="L495" s="120"/>
      <c r="M495" s="120"/>
      <c r="N495" s="120"/>
      <c r="O495" s="120"/>
      <c r="P495" s="120"/>
      <c r="Q495" s="120"/>
      <c r="R495" s="120"/>
      <c r="S495" s="120"/>
      <c r="T495" s="120"/>
      <c r="U495" s="120"/>
      <c r="V495" s="120"/>
      <c r="W495" s="120"/>
      <c r="X495" s="120"/>
      <c r="Y495" s="146"/>
      <c r="AF495" s="180"/>
      <c r="AG495" s="180"/>
      <c r="AH495" s="155"/>
      <c r="AI495" s="204"/>
      <c r="AJ495" s="204"/>
      <c r="AK495" s="204"/>
      <c r="AL495" s="204"/>
      <c r="AM495" s="155"/>
      <c r="AN495" s="204"/>
      <c r="AO495" s="204"/>
      <c r="AP495" s="204"/>
      <c r="AQ495" s="204"/>
      <c r="AR495" s="204"/>
      <c r="AS495" s="204"/>
      <c r="AT495" s="204"/>
      <c r="AU495" s="204"/>
      <c r="AV495" s="155"/>
      <c r="AW495" s="155"/>
      <c r="AX495" s="155"/>
      <c r="AY495" s="155"/>
      <c r="AZ495" s="151"/>
      <c r="BA495" s="151"/>
      <c r="BB495" s="151"/>
      <c r="BC495" s="151"/>
      <c r="BD495" s="151"/>
    </row>
    <row r="496" s="258" customFormat="true" ht="12.75" hidden="false" customHeight="false" outlineLevel="0" collapsed="false">
      <c r="A496" s="120"/>
      <c r="B496" s="120"/>
      <c r="C496" s="120"/>
      <c r="D496" s="142"/>
      <c r="E496" s="142"/>
      <c r="F496" s="120"/>
      <c r="G496" s="120"/>
      <c r="H496" s="120"/>
      <c r="I496" s="120"/>
      <c r="J496" s="120"/>
      <c r="K496" s="120"/>
      <c r="L496" s="120"/>
      <c r="M496" s="120"/>
      <c r="N496" s="120"/>
      <c r="O496" s="120"/>
      <c r="P496" s="120"/>
      <c r="Q496" s="120"/>
      <c r="R496" s="120"/>
      <c r="S496" s="120"/>
      <c r="T496" s="120"/>
      <c r="U496" s="120"/>
      <c r="V496" s="120"/>
      <c r="W496" s="120"/>
      <c r="X496" s="120"/>
      <c r="Y496" s="146"/>
      <c r="AF496" s="180"/>
      <c r="AG496" s="180"/>
      <c r="AH496" s="155"/>
      <c r="AI496" s="204"/>
      <c r="AJ496" s="204"/>
      <c r="AK496" s="204"/>
      <c r="AL496" s="204"/>
      <c r="AM496" s="155"/>
      <c r="AN496" s="204"/>
      <c r="AO496" s="204"/>
      <c r="AP496" s="204"/>
      <c r="AQ496" s="204"/>
      <c r="AR496" s="204"/>
      <c r="AS496" s="204"/>
      <c r="AT496" s="204"/>
      <c r="AU496" s="204"/>
      <c r="AV496" s="155"/>
      <c r="AW496" s="155"/>
      <c r="AX496" s="155"/>
      <c r="AY496" s="155"/>
      <c r="AZ496" s="151"/>
      <c r="BA496" s="151"/>
      <c r="BB496" s="151"/>
      <c r="BC496" s="151"/>
      <c r="BD496" s="151"/>
    </row>
    <row r="497" s="258" customFormat="true" ht="12.75" hidden="false" customHeight="false" outlineLevel="0" collapsed="false">
      <c r="A497" s="120"/>
      <c r="B497" s="120"/>
      <c r="C497" s="120"/>
      <c r="D497" s="142"/>
      <c r="E497" s="142"/>
      <c r="F497" s="120"/>
      <c r="G497" s="120"/>
      <c r="H497" s="120"/>
      <c r="I497" s="120"/>
      <c r="J497" s="120"/>
      <c r="K497" s="120"/>
      <c r="L497" s="120"/>
      <c r="M497" s="120"/>
      <c r="N497" s="120"/>
      <c r="O497" s="120"/>
      <c r="P497" s="120"/>
      <c r="Q497" s="120"/>
      <c r="R497" s="120"/>
      <c r="S497" s="120"/>
      <c r="T497" s="120"/>
      <c r="U497" s="120"/>
      <c r="V497" s="120"/>
      <c r="W497" s="120"/>
      <c r="X497" s="120"/>
      <c r="Y497" s="146"/>
      <c r="AF497" s="180"/>
      <c r="AG497" s="180"/>
      <c r="AH497" s="155"/>
      <c r="AI497" s="204"/>
      <c r="AJ497" s="204"/>
      <c r="AK497" s="204"/>
      <c r="AL497" s="204"/>
      <c r="AM497" s="155"/>
      <c r="AN497" s="204"/>
      <c r="AO497" s="204"/>
      <c r="AP497" s="204"/>
      <c r="AQ497" s="204"/>
      <c r="AR497" s="204"/>
      <c r="AS497" s="204"/>
      <c r="AT497" s="204"/>
      <c r="AU497" s="204"/>
      <c r="AV497" s="155"/>
      <c r="AW497" s="155"/>
      <c r="AX497" s="155"/>
      <c r="AY497" s="155"/>
      <c r="AZ497" s="151"/>
      <c r="BA497" s="151"/>
      <c r="BB497" s="151"/>
      <c r="BC497" s="151"/>
      <c r="BD497" s="151"/>
    </row>
    <row r="498" s="258" customFormat="true" ht="12.75" hidden="false" customHeight="false" outlineLevel="0" collapsed="false">
      <c r="A498" s="120"/>
      <c r="B498" s="120"/>
      <c r="C498" s="120"/>
      <c r="D498" s="142"/>
      <c r="E498" s="142"/>
      <c r="F498" s="120"/>
      <c r="G498" s="120"/>
      <c r="H498" s="120"/>
      <c r="I498" s="120"/>
      <c r="J498" s="120"/>
      <c r="K498" s="120"/>
      <c r="L498" s="120"/>
      <c r="M498" s="120"/>
      <c r="N498" s="120"/>
      <c r="O498" s="120"/>
      <c r="P498" s="120"/>
      <c r="Q498" s="120"/>
      <c r="R498" s="120"/>
      <c r="S498" s="120"/>
      <c r="T498" s="120"/>
      <c r="U498" s="120"/>
      <c r="V498" s="120"/>
      <c r="W498" s="120"/>
      <c r="X498" s="120"/>
      <c r="Y498" s="146"/>
      <c r="AF498" s="180"/>
      <c r="AG498" s="180"/>
      <c r="AH498" s="155"/>
      <c r="AI498" s="204"/>
      <c r="AJ498" s="204"/>
      <c r="AK498" s="204"/>
      <c r="AL498" s="204"/>
      <c r="AM498" s="155"/>
      <c r="AN498" s="204"/>
      <c r="AO498" s="204"/>
      <c r="AP498" s="204"/>
      <c r="AQ498" s="204"/>
      <c r="AR498" s="204"/>
      <c r="AS498" s="204"/>
      <c r="AT498" s="204"/>
      <c r="AU498" s="204"/>
      <c r="AV498" s="155"/>
      <c r="AW498" s="155"/>
      <c r="AX498" s="155"/>
      <c r="AY498" s="155"/>
      <c r="AZ498" s="151"/>
      <c r="BA498" s="151"/>
      <c r="BB498" s="151"/>
      <c r="BC498" s="151"/>
      <c r="BD498" s="151"/>
    </row>
    <row r="499" s="258" customFormat="true" ht="12.75" hidden="false" customHeight="false" outlineLevel="0" collapsed="false">
      <c r="A499" s="120"/>
      <c r="B499" s="160"/>
      <c r="C499" s="120"/>
      <c r="D499" s="142"/>
      <c r="E499" s="142"/>
      <c r="F499" s="120"/>
      <c r="G499" s="120"/>
      <c r="H499" s="120"/>
      <c r="I499" s="120"/>
      <c r="J499" s="120"/>
      <c r="K499" s="120"/>
      <c r="L499" s="120"/>
      <c r="M499" s="120"/>
      <c r="N499" s="120"/>
      <c r="O499" s="120"/>
      <c r="P499" s="120"/>
      <c r="Q499" s="120"/>
      <c r="R499" s="120"/>
      <c r="S499" s="120"/>
      <c r="T499" s="120"/>
      <c r="U499" s="120"/>
      <c r="V499" s="120"/>
      <c r="W499" s="120"/>
      <c r="X499" s="120"/>
      <c r="Y499" s="146"/>
      <c r="AF499" s="180"/>
      <c r="AG499" s="180"/>
      <c r="AH499" s="155"/>
      <c r="AI499" s="204"/>
      <c r="AJ499" s="204"/>
      <c r="AK499" s="204"/>
      <c r="AL499" s="204"/>
      <c r="AM499" s="155"/>
      <c r="AN499" s="204"/>
      <c r="AO499" s="204"/>
      <c r="AP499" s="204"/>
      <c r="AQ499" s="204"/>
      <c r="AR499" s="204"/>
      <c r="AS499" s="204"/>
      <c r="AT499" s="204"/>
      <c r="AU499" s="204"/>
      <c r="AV499" s="155"/>
      <c r="AW499" s="155"/>
      <c r="AX499" s="155"/>
      <c r="AY499" s="155"/>
      <c r="AZ499" s="151"/>
      <c r="BA499" s="151"/>
      <c r="BB499" s="151"/>
      <c r="BC499" s="151"/>
      <c r="BD499" s="151"/>
    </row>
    <row r="500" s="258" customFormat="true" ht="12.75" hidden="false" customHeight="false" outlineLevel="0" collapsed="false">
      <c r="A500" s="120"/>
      <c r="B500" s="120"/>
      <c r="C500" s="120"/>
      <c r="D500" s="142"/>
      <c r="E500" s="142"/>
      <c r="F500" s="120"/>
      <c r="G500" s="120"/>
      <c r="H500" s="120"/>
      <c r="I500" s="120"/>
      <c r="J500" s="120"/>
      <c r="K500" s="120"/>
      <c r="L500" s="120"/>
      <c r="M500" s="120"/>
      <c r="N500" s="120"/>
      <c r="O500" s="120"/>
      <c r="P500" s="120"/>
      <c r="Q500" s="120"/>
      <c r="R500" s="120"/>
      <c r="S500" s="120"/>
      <c r="T500" s="120"/>
      <c r="U500" s="120"/>
      <c r="V500" s="120"/>
      <c r="W500" s="120"/>
      <c r="X500" s="120"/>
      <c r="Y500" s="146"/>
      <c r="AF500" s="180"/>
      <c r="AG500" s="180"/>
      <c r="AH500" s="155"/>
      <c r="AI500" s="204"/>
      <c r="AJ500" s="204"/>
      <c r="AK500" s="204"/>
      <c r="AL500" s="204"/>
      <c r="AM500" s="155"/>
      <c r="AN500" s="204"/>
      <c r="AO500" s="204"/>
      <c r="AP500" s="204"/>
      <c r="AQ500" s="204"/>
      <c r="AR500" s="204"/>
      <c r="AS500" s="204"/>
      <c r="AT500" s="204"/>
      <c r="AU500" s="204"/>
      <c r="AV500" s="155"/>
      <c r="AW500" s="155"/>
      <c r="AX500" s="155"/>
      <c r="AY500" s="155"/>
      <c r="AZ500" s="151"/>
      <c r="BA500" s="151"/>
      <c r="BB500" s="151"/>
      <c r="BC500" s="151"/>
      <c r="BD500" s="151"/>
    </row>
    <row r="501" customFormat="false" ht="12.75" hidden="false" customHeight="false" outlineLevel="0" collapsed="false">
      <c r="AF501" s="180"/>
      <c r="AG501" s="180"/>
      <c r="AT501" s="204"/>
      <c r="AU501" s="204"/>
    </row>
    <row r="502" customFormat="false" ht="12.75" hidden="false" customHeight="false" outlineLevel="0" collapsed="false">
      <c r="AF502" s="180"/>
      <c r="AG502" s="180"/>
      <c r="AT502" s="204"/>
      <c r="AU502" s="204"/>
    </row>
    <row r="503" customFormat="false" ht="12.75" hidden="false" customHeight="false" outlineLevel="0" collapsed="false">
      <c r="AF503" s="180"/>
      <c r="AG503" s="180"/>
      <c r="AT503" s="204"/>
      <c r="AU503" s="204"/>
    </row>
    <row r="504" customFormat="false" ht="12.75" hidden="false" customHeight="false" outlineLevel="0" collapsed="false">
      <c r="AF504" s="180"/>
      <c r="AG504" s="180"/>
      <c r="AT504" s="204"/>
      <c r="AU504" s="204"/>
    </row>
    <row r="505" customFormat="false" ht="12.75" hidden="false" customHeight="false" outlineLevel="0" collapsed="false">
      <c r="AF505" s="180"/>
      <c r="AG505" s="180"/>
      <c r="AT505" s="204"/>
      <c r="AU505" s="204"/>
    </row>
    <row r="506" customFormat="false" ht="12.75" hidden="false" customHeight="false" outlineLevel="0" collapsed="false">
      <c r="AF506" s="180"/>
      <c r="AG506" s="180"/>
      <c r="AT506" s="204"/>
      <c r="AU506" s="204"/>
    </row>
    <row r="507" customFormat="false" ht="12.75" hidden="false" customHeight="false" outlineLevel="0" collapsed="false">
      <c r="AF507" s="180"/>
      <c r="AG507" s="180"/>
      <c r="AT507" s="204"/>
      <c r="AU507" s="204"/>
    </row>
    <row r="508" customFormat="false" ht="12.75" hidden="false" customHeight="false" outlineLevel="0" collapsed="false">
      <c r="AF508" s="180"/>
      <c r="AG508" s="180"/>
      <c r="AT508" s="204"/>
      <c r="AU508" s="204"/>
    </row>
    <row r="509" customFormat="false" ht="12.75" hidden="false" customHeight="false" outlineLevel="0" collapsed="false">
      <c r="AF509" s="180"/>
      <c r="AG509" s="180"/>
      <c r="AT509" s="204"/>
      <c r="AU509" s="204"/>
    </row>
    <row r="510" customFormat="false" ht="12.75" hidden="false" customHeight="false" outlineLevel="0" collapsed="false">
      <c r="AF510" s="180"/>
      <c r="AG510" s="180"/>
      <c r="AT510" s="204"/>
      <c r="AU510" s="204"/>
    </row>
    <row r="511" customFormat="false" ht="12.75" hidden="false" customHeight="false" outlineLevel="0" collapsed="false">
      <c r="AF511" s="180"/>
      <c r="AG511" s="180"/>
      <c r="AT511" s="204"/>
      <c r="AU511" s="204"/>
    </row>
    <row r="512" customFormat="false" ht="12.75" hidden="false" customHeight="false" outlineLevel="0" collapsed="false">
      <c r="AF512" s="180"/>
      <c r="AG512" s="180"/>
      <c r="AT512" s="204"/>
      <c r="AU512" s="204"/>
    </row>
    <row r="513" customFormat="false" ht="12.75" hidden="false" customHeight="false" outlineLevel="0" collapsed="false">
      <c r="AF513" s="180"/>
      <c r="AG513" s="180"/>
      <c r="AT513" s="204"/>
      <c r="AU513" s="204"/>
    </row>
    <row r="514" customFormat="false" ht="12.75" hidden="false" customHeight="false" outlineLevel="0" collapsed="false">
      <c r="AF514" s="180"/>
      <c r="AG514" s="180"/>
      <c r="AT514" s="204"/>
      <c r="AU514" s="204"/>
    </row>
    <row r="515" customFormat="false" ht="12.75" hidden="false" customHeight="false" outlineLevel="0" collapsed="false">
      <c r="AF515" s="180"/>
      <c r="AG515" s="180"/>
      <c r="AT515" s="204"/>
      <c r="AU515" s="204"/>
    </row>
    <row r="516" customFormat="false" ht="12.75" hidden="false" customHeight="false" outlineLevel="0" collapsed="false">
      <c r="AF516" s="180"/>
      <c r="AG516" s="180"/>
      <c r="AT516" s="204"/>
      <c r="AU516" s="204"/>
    </row>
    <row r="517" customFormat="false" ht="12.75" hidden="false" customHeight="false" outlineLevel="0" collapsed="false">
      <c r="AF517" s="180"/>
      <c r="AG517" s="180"/>
      <c r="AT517" s="204"/>
      <c r="AU517" s="204"/>
    </row>
    <row r="518" customFormat="false" ht="12.75" hidden="false" customHeight="false" outlineLevel="0" collapsed="false">
      <c r="AF518" s="180"/>
      <c r="AG518" s="180"/>
      <c r="AT518" s="204"/>
      <c r="AU518" s="204"/>
    </row>
    <row r="519" customFormat="false" ht="12.75" hidden="false" customHeight="false" outlineLevel="0" collapsed="false">
      <c r="AF519" s="180"/>
      <c r="AG519" s="180"/>
      <c r="AT519" s="204"/>
      <c r="AU519" s="204"/>
    </row>
    <row r="520" customFormat="false" ht="12.75" hidden="false" customHeight="false" outlineLevel="0" collapsed="false">
      <c r="AF520" s="180"/>
      <c r="AG520" s="180"/>
      <c r="AT520" s="204"/>
      <c r="AU520" s="204"/>
    </row>
    <row r="521" customFormat="false" ht="12.75" hidden="false" customHeight="false" outlineLevel="0" collapsed="false">
      <c r="AF521" s="180"/>
      <c r="AG521" s="180"/>
      <c r="AT521" s="204"/>
      <c r="AU521" s="204"/>
    </row>
    <row r="522" customFormat="false" ht="12.75" hidden="false" customHeight="false" outlineLevel="0" collapsed="false">
      <c r="AF522" s="180"/>
      <c r="AG522" s="180"/>
      <c r="AT522" s="204"/>
      <c r="AU522" s="204"/>
    </row>
    <row r="523" customFormat="false" ht="12.75" hidden="false" customHeight="false" outlineLevel="0" collapsed="false">
      <c r="AF523" s="180"/>
      <c r="AG523" s="180"/>
      <c r="AT523" s="204"/>
      <c r="AU523" s="204"/>
    </row>
    <row r="524" customFormat="false" ht="12.75" hidden="false" customHeight="false" outlineLevel="0" collapsed="false">
      <c r="AF524" s="180"/>
      <c r="AG524" s="180"/>
      <c r="AT524" s="204"/>
      <c r="AU524" s="204"/>
    </row>
    <row r="525" customFormat="false" ht="12.75" hidden="false" customHeight="false" outlineLevel="0" collapsed="false">
      <c r="AF525" s="180"/>
      <c r="AG525" s="180"/>
      <c r="AT525" s="204"/>
      <c r="AU525" s="204"/>
    </row>
    <row r="526" customFormat="false" ht="12.75" hidden="false" customHeight="false" outlineLevel="0" collapsed="false">
      <c r="AF526" s="180"/>
      <c r="AG526" s="180"/>
      <c r="AT526" s="204"/>
      <c r="AU526" s="204"/>
    </row>
    <row r="527" customFormat="false" ht="12.75" hidden="false" customHeight="false" outlineLevel="0" collapsed="false">
      <c r="AF527" s="180"/>
      <c r="AG527" s="180"/>
      <c r="AT527" s="204"/>
      <c r="AU527" s="204"/>
    </row>
    <row r="528" customFormat="false" ht="12.75" hidden="false" customHeight="false" outlineLevel="0" collapsed="false">
      <c r="AF528" s="180"/>
      <c r="AG528" s="180"/>
      <c r="AT528" s="204"/>
      <c r="AU528" s="204"/>
    </row>
    <row r="529" customFormat="false" ht="12.75" hidden="false" customHeight="false" outlineLevel="0" collapsed="false">
      <c r="AF529" s="180"/>
      <c r="AG529" s="180"/>
      <c r="AT529" s="204"/>
      <c r="AU529" s="204"/>
    </row>
    <row r="530" customFormat="false" ht="12.75" hidden="false" customHeight="false" outlineLevel="0" collapsed="false">
      <c r="AF530" s="180"/>
      <c r="AG530" s="180"/>
      <c r="AT530" s="204"/>
      <c r="AU530" s="204"/>
    </row>
    <row r="531" customFormat="false" ht="12.75" hidden="false" customHeight="false" outlineLevel="0" collapsed="false">
      <c r="AF531" s="180"/>
      <c r="AG531" s="180"/>
      <c r="AT531" s="204"/>
      <c r="AU531" s="204"/>
    </row>
    <row r="532" customFormat="false" ht="12.75" hidden="false" customHeight="false" outlineLevel="0" collapsed="false">
      <c r="AF532" s="180"/>
      <c r="AG532" s="180"/>
      <c r="AT532" s="204"/>
      <c r="AU532" s="204"/>
    </row>
    <row r="533" customFormat="false" ht="12.75" hidden="false" customHeight="false" outlineLevel="0" collapsed="false">
      <c r="AF533" s="180"/>
      <c r="AG533" s="180"/>
      <c r="AT533" s="204"/>
      <c r="AU533" s="204"/>
    </row>
    <row r="534" customFormat="false" ht="12.75" hidden="false" customHeight="false" outlineLevel="0" collapsed="false">
      <c r="AF534" s="180"/>
      <c r="AG534" s="180"/>
      <c r="AT534" s="204"/>
      <c r="AU534" s="204"/>
    </row>
    <row r="535" customFormat="false" ht="12.75" hidden="false" customHeight="false" outlineLevel="0" collapsed="false">
      <c r="AF535" s="180"/>
      <c r="AG535" s="180"/>
      <c r="AT535" s="204"/>
      <c r="AU535" s="204"/>
    </row>
    <row r="536" customFormat="false" ht="12.75" hidden="false" customHeight="false" outlineLevel="0" collapsed="false">
      <c r="AF536" s="180"/>
      <c r="AG536" s="180"/>
      <c r="AT536" s="204"/>
      <c r="AU536" s="204"/>
    </row>
    <row r="537" customFormat="false" ht="12.75" hidden="false" customHeight="false" outlineLevel="0" collapsed="false">
      <c r="AF537" s="180"/>
      <c r="AG537" s="180"/>
      <c r="AT537" s="204"/>
      <c r="AU537" s="204"/>
    </row>
    <row r="538" customFormat="false" ht="12.75" hidden="false" customHeight="false" outlineLevel="0" collapsed="false">
      <c r="AF538" s="180"/>
      <c r="AG538" s="180"/>
      <c r="AT538" s="204"/>
      <c r="AU538" s="204"/>
    </row>
    <row r="539" customFormat="false" ht="12.75" hidden="false" customHeight="false" outlineLevel="0" collapsed="false">
      <c r="AF539" s="180"/>
      <c r="AG539" s="180"/>
      <c r="AT539" s="204"/>
      <c r="AU539" s="204"/>
    </row>
    <row r="540" customFormat="false" ht="12.75" hidden="false" customHeight="false" outlineLevel="0" collapsed="false">
      <c r="AF540" s="180"/>
      <c r="AG540" s="180"/>
      <c r="AT540" s="204"/>
      <c r="AU540" s="204"/>
    </row>
    <row r="541" customFormat="false" ht="12.75" hidden="false" customHeight="false" outlineLevel="0" collapsed="false">
      <c r="AF541" s="180"/>
      <c r="AG541" s="180"/>
      <c r="AT541" s="204"/>
      <c r="AU541" s="204"/>
    </row>
    <row r="542" customFormat="false" ht="12.75" hidden="false" customHeight="false" outlineLevel="0" collapsed="false">
      <c r="AF542" s="180"/>
      <c r="AG542" s="180"/>
      <c r="AT542" s="204"/>
      <c r="AU542" s="204"/>
    </row>
    <row r="543" customFormat="false" ht="12.75" hidden="false" customHeight="false" outlineLevel="0" collapsed="false">
      <c r="AF543" s="180"/>
      <c r="AG543" s="180"/>
      <c r="AT543" s="204"/>
      <c r="AU543" s="204"/>
    </row>
    <row r="544" customFormat="false" ht="12.75" hidden="false" customHeight="false" outlineLevel="0" collapsed="false">
      <c r="AF544" s="180"/>
      <c r="AG544" s="180"/>
      <c r="AT544" s="204"/>
      <c r="AU544" s="204"/>
    </row>
    <row r="545" customFormat="false" ht="12.75" hidden="false" customHeight="false" outlineLevel="0" collapsed="false">
      <c r="AF545" s="180"/>
      <c r="AG545" s="180"/>
      <c r="AT545" s="204"/>
      <c r="AU545" s="204"/>
    </row>
    <row r="546" customFormat="false" ht="12.75" hidden="false" customHeight="false" outlineLevel="0" collapsed="false">
      <c r="AF546" s="180"/>
      <c r="AG546" s="180"/>
      <c r="AT546" s="204"/>
      <c r="AU546" s="204"/>
    </row>
    <row r="547" customFormat="false" ht="12.75" hidden="false" customHeight="false" outlineLevel="0" collapsed="false">
      <c r="AF547" s="180"/>
      <c r="AG547" s="180"/>
      <c r="AT547" s="204"/>
      <c r="AU547" s="204"/>
    </row>
    <row r="548" customFormat="false" ht="12.75" hidden="false" customHeight="false" outlineLevel="0" collapsed="false">
      <c r="AF548" s="180"/>
      <c r="AG548" s="180"/>
      <c r="AT548" s="204"/>
      <c r="AU548" s="204"/>
    </row>
    <row r="549" customFormat="false" ht="12.75" hidden="false" customHeight="false" outlineLevel="0" collapsed="false">
      <c r="AF549" s="180"/>
      <c r="AG549" s="180"/>
      <c r="AT549" s="204"/>
      <c r="AU549" s="204"/>
    </row>
    <row r="550" customFormat="false" ht="12.75" hidden="false" customHeight="false" outlineLevel="0" collapsed="false">
      <c r="AF550" s="180"/>
      <c r="AG550" s="180"/>
      <c r="AT550" s="204"/>
      <c r="AU550" s="204"/>
    </row>
    <row r="551" customFormat="false" ht="12.75" hidden="false" customHeight="false" outlineLevel="0" collapsed="false">
      <c r="AF551" s="180"/>
      <c r="AG551" s="180"/>
      <c r="AT551" s="204"/>
      <c r="AU551" s="204"/>
    </row>
    <row r="552" customFormat="false" ht="12.75" hidden="false" customHeight="false" outlineLevel="0" collapsed="false">
      <c r="AF552" s="180"/>
      <c r="AG552" s="180"/>
      <c r="AT552" s="204"/>
      <c r="AU552" s="204"/>
    </row>
    <row r="553" customFormat="false" ht="12.75" hidden="false" customHeight="false" outlineLevel="0" collapsed="false">
      <c r="AF553" s="180"/>
      <c r="AG553" s="180"/>
      <c r="AT553" s="204"/>
      <c r="AU553" s="204"/>
    </row>
    <row r="554" customFormat="false" ht="12.75" hidden="false" customHeight="false" outlineLevel="0" collapsed="false">
      <c r="AF554" s="180"/>
      <c r="AG554" s="180"/>
      <c r="AT554" s="204"/>
      <c r="AU554" s="204"/>
    </row>
    <row r="555" customFormat="false" ht="12.75" hidden="false" customHeight="false" outlineLevel="0" collapsed="false">
      <c r="AF555" s="180"/>
      <c r="AG555" s="180"/>
      <c r="AT555" s="204"/>
      <c r="AU555" s="204"/>
    </row>
    <row r="556" customFormat="false" ht="12.75" hidden="false" customHeight="false" outlineLevel="0" collapsed="false">
      <c r="AF556" s="180"/>
      <c r="AG556" s="180"/>
      <c r="AT556" s="204"/>
      <c r="AU556" s="204"/>
    </row>
    <row r="557" customFormat="false" ht="12.75" hidden="false" customHeight="false" outlineLevel="0" collapsed="false">
      <c r="AF557" s="180"/>
      <c r="AG557" s="180"/>
      <c r="AT557" s="204"/>
      <c r="AU557" s="204"/>
    </row>
    <row r="558" customFormat="false" ht="12.75" hidden="false" customHeight="false" outlineLevel="0" collapsed="false">
      <c r="AF558" s="180"/>
      <c r="AG558" s="180"/>
      <c r="AT558" s="204"/>
      <c r="AU558" s="204"/>
    </row>
    <row r="559" customFormat="false" ht="12.75" hidden="false" customHeight="false" outlineLevel="0" collapsed="false">
      <c r="AF559" s="180"/>
      <c r="AG559" s="180"/>
      <c r="AT559" s="204"/>
      <c r="AU559" s="204"/>
    </row>
    <row r="560" customFormat="false" ht="12.75" hidden="false" customHeight="false" outlineLevel="0" collapsed="false">
      <c r="AF560" s="180"/>
      <c r="AG560" s="180"/>
      <c r="AT560" s="204"/>
      <c r="AU560" s="204"/>
    </row>
    <row r="561" customFormat="false" ht="12.75" hidden="false" customHeight="false" outlineLevel="0" collapsed="false">
      <c r="AF561" s="180"/>
      <c r="AG561" s="180"/>
      <c r="AT561" s="204"/>
      <c r="AU561" s="204"/>
    </row>
    <row r="562" customFormat="false" ht="12.75" hidden="false" customHeight="false" outlineLevel="0" collapsed="false">
      <c r="AF562" s="180"/>
      <c r="AG562" s="180"/>
      <c r="AT562" s="204"/>
      <c r="AU562" s="204"/>
    </row>
    <row r="563" customFormat="false" ht="12.75" hidden="false" customHeight="false" outlineLevel="0" collapsed="false">
      <c r="AF563" s="180"/>
      <c r="AG563" s="180"/>
      <c r="AT563" s="204"/>
      <c r="AU563" s="204"/>
    </row>
    <row r="564" customFormat="false" ht="12.75" hidden="false" customHeight="false" outlineLevel="0" collapsed="false">
      <c r="AF564" s="180"/>
      <c r="AG564" s="180"/>
      <c r="AT564" s="204"/>
      <c r="AU564" s="204"/>
    </row>
    <row r="565" customFormat="false" ht="12.75" hidden="false" customHeight="false" outlineLevel="0" collapsed="false">
      <c r="AF565" s="180"/>
      <c r="AG565" s="180"/>
      <c r="AT565" s="204"/>
      <c r="AU565" s="204"/>
    </row>
    <row r="566" customFormat="false" ht="12.75" hidden="false" customHeight="false" outlineLevel="0" collapsed="false">
      <c r="AF566" s="180"/>
      <c r="AG566" s="180"/>
      <c r="AT566" s="204"/>
      <c r="AU566" s="204"/>
    </row>
    <row r="567" customFormat="false" ht="12.75" hidden="false" customHeight="false" outlineLevel="0" collapsed="false">
      <c r="AF567" s="180"/>
      <c r="AG567" s="180"/>
      <c r="AT567" s="204"/>
      <c r="AU567" s="204"/>
    </row>
    <row r="568" customFormat="false" ht="12.75" hidden="false" customHeight="false" outlineLevel="0" collapsed="false">
      <c r="AF568" s="180"/>
      <c r="AG568" s="180"/>
      <c r="AT568" s="204"/>
      <c r="AU568" s="204"/>
    </row>
    <row r="569" customFormat="false" ht="12.75" hidden="false" customHeight="false" outlineLevel="0" collapsed="false">
      <c r="AF569" s="180"/>
      <c r="AG569" s="180"/>
      <c r="AT569" s="204"/>
      <c r="AU569" s="204"/>
    </row>
    <row r="570" customFormat="false" ht="12.75" hidden="false" customHeight="false" outlineLevel="0" collapsed="false">
      <c r="AF570" s="180"/>
      <c r="AG570" s="180"/>
      <c r="AT570" s="204"/>
      <c r="AU570" s="204"/>
    </row>
    <row r="571" customFormat="false" ht="12.75" hidden="false" customHeight="false" outlineLevel="0" collapsed="false">
      <c r="AF571" s="180"/>
      <c r="AG571" s="180"/>
      <c r="AT571" s="204"/>
      <c r="AU571" s="204"/>
    </row>
    <row r="572" customFormat="false" ht="12.75" hidden="false" customHeight="false" outlineLevel="0" collapsed="false">
      <c r="AF572" s="180"/>
      <c r="AG572" s="180"/>
      <c r="AT572" s="204"/>
      <c r="AU572" s="204"/>
    </row>
    <row r="573" customFormat="false" ht="12.75" hidden="false" customHeight="false" outlineLevel="0" collapsed="false">
      <c r="AF573" s="180"/>
      <c r="AG573" s="180"/>
      <c r="AT573" s="204"/>
      <c r="AU573" s="204"/>
    </row>
    <row r="574" customFormat="false" ht="12.75" hidden="false" customHeight="false" outlineLevel="0" collapsed="false">
      <c r="AF574" s="180"/>
      <c r="AG574" s="180"/>
      <c r="AT574" s="204"/>
      <c r="AU574" s="204"/>
    </row>
    <row r="575" customFormat="false" ht="12.75" hidden="false" customHeight="false" outlineLevel="0" collapsed="false">
      <c r="AF575" s="180"/>
      <c r="AG575" s="180"/>
      <c r="AT575" s="204"/>
      <c r="AU575" s="204"/>
    </row>
    <row r="576" customFormat="false" ht="12.75" hidden="false" customHeight="false" outlineLevel="0" collapsed="false">
      <c r="AF576" s="180"/>
      <c r="AG576" s="180"/>
      <c r="AT576" s="204"/>
      <c r="AU576" s="204"/>
    </row>
    <row r="577" customFormat="false" ht="12.75" hidden="false" customHeight="false" outlineLevel="0" collapsed="false">
      <c r="AF577" s="180"/>
      <c r="AG577" s="180"/>
      <c r="AT577" s="204"/>
      <c r="AU577" s="204"/>
    </row>
    <row r="578" customFormat="false" ht="12.75" hidden="false" customHeight="false" outlineLevel="0" collapsed="false">
      <c r="AF578" s="180"/>
      <c r="AG578" s="180"/>
      <c r="AT578" s="204"/>
      <c r="AU578" s="204"/>
    </row>
    <row r="579" customFormat="false" ht="12.75" hidden="false" customHeight="false" outlineLevel="0" collapsed="false">
      <c r="AF579" s="180"/>
      <c r="AG579" s="180"/>
      <c r="AT579" s="204"/>
      <c r="AU579" s="204"/>
    </row>
    <row r="580" customFormat="false" ht="12.75" hidden="false" customHeight="false" outlineLevel="0" collapsed="false">
      <c r="AF580" s="180"/>
      <c r="AG580" s="180"/>
      <c r="AT580" s="204"/>
      <c r="AU580" s="204"/>
    </row>
    <row r="581" customFormat="false" ht="12.75" hidden="false" customHeight="false" outlineLevel="0" collapsed="false">
      <c r="AF581" s="180"/>
      <c r="AG581" s="180"/>
      <c r="AT581" s="204"/>
      <c r="AU581" s="204"/>
    </row>
    <row r="582" customFormat="false" ht="12.75" hidden="false" customHeight="false" outlineLevel="0" collapsed="false">
      <c r="AF582" s="180"/>
      <c r="AG582" s="180"/>
      <c r="AT582" s="204"/>
      <c r="AU582" s="204"/>
    </row>
    <row r="583" customFormat="false" ht="12.75" hidden="false" customHeight="false" outlineLevel="0" collapsed="false">
      <c r="AF583" s="180"/>
      <c r="AG583" s="180"/>
      <c r="AT583" s="204"/>
      <c r="AU583" s="204"/>
    </row>
    <row r="584" customFormat="false" ht="12.75" hidden="false" customHeight="false" outlineLevel="0" collapsed="false">
      <c r="AF584" s="180"/>
      <c r="AG584" s="180"/>
      <c r="AT584" s="204"/>
      <c r="AU584" s="204"/>
    </row>
    <row r="585" customFormat="false" ht="12.75" hidden="false" customHeight="false" outlineLevel="0" collapsed="false">
      <c r="AF585" s="180"/>
      <c r="AG585" s="180"/>
      <c r="AT585" s="204"/>
      <c r="AU585" s="204"/>
    </row>
    <row r="586" customFormat="false" ht="12.75" hidden="false" customHeight="false" outlineLevel="0" collapsed="false">
      <c r="AF586" s="180"/>
      <c r="AG586" s="180"/>
      <c r="AT586" s="204"/>
      <c r="AU586" s="204"/>
    </row>
    <row r="587" customFormat="false" ht="12.75" hidden="false" customHeight="false" outlineLevel="0" collapsed="false">
      <c r="AF587" s="180"/>
      <c r="AG587" s="180"/>
      <c r="AT587" s="204"/>
      <c r="AU587" s="204"/>
    </row>
    <row r="588" customFormat="false" ht="12.75" hidden="false" customHeight="false" outlineLevel="0" collapsed="false">
      <c r="AF588" s="180"/>
      <c r="AG588" s="180"/>
      <c r="AT588" s="204"/>
      <c r="AU588" s="204"/>
    </row>
    <row r="589" customFormat="false" ht="12.75" hidden="false" customHeight="false" outlineLevel="0" collapsed="false">
      <c r="AF589" s="180"/>
      <c r="AG589" s="180"/>
      <c r="AT589" s="204"/>
      <c r="AU589" s="204"/>
    </row>
    <row r="590" customFormat="false" ht="12.75" hidden="false" customHeight="false" outlineLevel="0" collapsed="false">
      <c r="AF590" s="180"/>
      <c r="AG590" s="180"/>
      <c r="AT590" s="204"/>
      <c r="AU590" s="204"/>
    </row>
    <row r="591" customFormat="false" ht="12.75" hidden="false" customHeight="false" outlineLevel="0" collapsed="false">
      <c r="AF591" s="180"/>
      <c r="AG591" s="180"/>
      <c r="AT591" s="204"/>
      <c r="AU591" s="204"/>
    </row>
    <row r="592" customFormat="false" ht="12.75" hidden="false" customHeight="false" outlineLevel="0" collapsed="false">
      <c r="AF592" s="180"/>
      <c r="AG592" s="180"/>
      <c r="AT592" s="204"/>
      <c r="AU592" s="204"/>
    </row>
    <row r="593" customFormat="false" ht="12.75" hidden="false" customHeight="false" outlineLevel="0" collapsed="false">
      <c r="AF593" s="180"/>
      <c r="AG593" s="180"/>
      <c r="AT593" s="204"/>
      <c r="AU593" s="204"/>
    </row>
    <row r="594" customFormat="false" ht="12.75" hidden="false" customHeight="false" outlineLevel="0" collapsed="false">
      <c r="AF594" s="180"/>
      <c r="AG594" s="180"/>
      <c r="AT594" s="204"/>
      <c r="AU594" s="204"/>
    </row>
    <row r="595" customFormat="false" ht="12.75" hidden="false" customHeight="false" outlineLevel="0" collapsed="false">
      <c r="AF595" s="180"/>
      <c r="AG595" s="180"/>
      <c r="AT595" s="204"/>
      <c r="AU595" s="204"/>
    </row>
    <row r="596" customFormat="false" ht="12.75" hidden="false" customHeight="false" outlineLevel="0" collapsed="false">
      <c r="AF596" s="180"/>
      <c r="AG596" s="180"/>
      <c r="AT596" s="204"/>
      <c r="AU596" s="204"/>
    </row>
    <row r="597" customFormat="false" ht="12.75" hidden="false" customHeight="false" outlineLevel="0" collapsed="false">
      <c r="AF597" s="180"/>
      <c r="AG597" s="180"/>
      <c r="AT597" s="204"/>
      <c r="AU597" s="204"/>
    </row>
    <row r="598" customFormat="false" ht="12.75" hidden="false" customHeight="false" outlineLevel="0" collapsed="false">
      <c r="AF598" s="180"/>
      <c r="AG598" s="180"/>
      <c r="AT598" s="204"/>
      <c r="AU598" s="204"/>
    </row>
    <row r="599" customFormat="false" ht="12.75" hidden="false" customHeight="false" outlineLevel="0" collapsed="false">
      <c r="AF599" s="180"/>
      <c r="AG599" s="180"/>
      <c r="AT599" s="204"/>
      <c r="AU599" s="204"/>
    </row>
    <row r="600" customFormat="false" ht="12.75" hidden="false" customHeight="false" outlineLevel="0" collapsed="false">
      <c r="AF600" s="180"/>
      <c r="AG600" s="180"/>
      <c r="AT600" s="204"/>
      <c r="AU600" s="204"/>
    </row>
    <row r="601" customFormat="false" ht="12.75" hidden="false" customHeight="false" outlineLevel="0" collapsed="false">
      <c r="AF601" s="180"/>
      <c r="AG601" s="180"/>
      <c r="AT601" s="204"/>
      <c r="AU601" s="204"/>
    </row>
    <row r="602" customFormat="false" ht="12.75" hidden="false" customHeight="false" outlineLevel="0" collapsed="false">
      <c r="AF602" s="180"/>
      <c r="AG602" s="180"/>
      <c r="AT602" s="204"/>
      <c r="AU602" s="204"/>
    </row>
    <row r="603" customFormat="false" ht="12.75" hidden="false" customHeight="false" outlineLevel="0" collapsed="false">
      <c r="AF603" s="180"/>
      <c r="AG603" s="180"/>
      <c r="AT603" s="204"/>
      <c r="AU603" s="204"/>
    </row>
    <row r="604" customFormat="false" ht="12.75" hidden="false" customHeight="false" outlineLevel="0" collapsed="false">
      <c r="AF604" s="180"/>
      <c r="AG604" s="180"/>
      <c r="AT604" s="204"/>
      <c r="AU604" s="204"/>
    </row>
    <row r="605" customFormat="false" ht="12.75" hidden="false" customHeight="false" outlineLevel="0" collapsed="false">
      <c r="AF605" s="180"/>
      <c r="AG605" s="180"/>
      <c r="AT605" s="204"/>
      <c r="AU605" s="204"/>
    </row>
    <row r="606" customFormat="false" ht="12.75" hidden="false" customHeight="false" outlineLevel="0" collapsed="false">
      <c r="AF606" s="180"/>
      <c r="AG606" s="180"/>
      <c r="AT606" s="204"/>
      <c r="AU606" s="204"/>
    </row>
    <row r="607" customFormat="false" ht="12.75" hidden="false" customHeight="false" outlineLevel="0" collapsed="false">
      <c r="AF607" s="180"/>
      <c r="AG607" s="180"/>
      <c r="AT607" s="204"/>
      <c r="AU607" s="204"/>
    </row>
    <row r="608" customFormat="false" ht="12.75" hidden="false" customHeight="false" outlineLevel="0" collapsed="false">
      <c r="AF608" s="180"/>
      <c r="AG608" s="180"/>
      <c r="AT608" s="204"/>
      <c r="AU608" s="204"/>
    </row>
    <row r="609" customFormat="false" ht="12.75" hidden="false" customHeight="false" outlineLevel="0" collapsed="false">
      <c r="AF609" s="180"/>
      <c r="AG609" s="180"/>
      <c r="AT609" s="204"/>
      <c r="AU609" s="204"/>
    </row>
    <row r="610" customFormat="false" ht="12.75" hidden="false" customHeight="false" outlineLevel="0" collapsed="false">
      <c r="AF610" s="180"/>
      <c r="AG610" s="180"/>
      <c r="AT610" s="204"/>
      <c r="AU610" s="204"/>
    </row>
    <row r="611" customFormat="false" ht="12.75" hidden="false" customHeight="false" outlineLevel="0" collapsed="false">
      <c r="AF611" s="180"/>
      <c r="AG611" s="180"/>
      <c r="AT611" s="204"/>
      <c r="AU611" s="204"/>
    </row>
    <row r="612" customFormat="false" ht="12.75" hidden="false" customHeight="false" outlineLevel="0" collapsed="false">
      <c r="AF612" s="180"/>
      <c r="AG612" s="180"/>
      <c r="AT612" s="204"/>
      <c r="AU612" s="204"/>
    </row>
    <row r="613" customFormat="false" ht="12.75" hidden="false" customHeight="false" outlineLevel="0" collapsed="false">
      <c r="AF613" s="180"/>
      <c r="AG613" s="180"/>
      <c r="AT613" s="204"/>
      <c r="AU613" s="204"/>
    </row>
    <row r="614" customFormat="false" ht="12.75" hidden="false" customHeight="false" outlineLevel="0" collapsed="false">
      <c r="AF614" s="180"/>
      <c r="AG614" s="180"/>
      <c r="AT614" s="204"/>
      <c r="AU614" s="204"/>
    </row>
    <row r="615" customFormat="false" ht="12.75" hidden="false" customHeight="false" outlineLevel="0" collapsed="false">
      <c r="AF615" s="180"/>
      <c r="AG615" s="180"/>
      <c r="AT615" s="204"/>
      <c r="AU615" s="204"/>
    </row>
    <row r="616" customFormat="false" ht="12.75" hidden="false" customHeight="false" outlineLevel="0" collapsed="false">
      <c r="AF616" s="180"/>
      <c r="AG616" s="180"/>
      <c r="AT616" s="204"/>
      <c r="AU616" s="204"/>
    </row>
    <row r="617" customFormat="false" ht="12.75" hidden="false" customHeight="false" outlineLevel="0" collapsed="false">
      <c r="AF617" s="180"/>
      <c r="AG617" s="180"/>
      <c r="AT617" s="204"/>
      <c r="AU617" s="204"/>
    </row>
    <row r="618" customFormat="false" ht="12.75" hidden="false" customHeight="false" outlineLevel="0" collapsed="false">
      <c r="AF618" s="180"/>
      <c r="AG618" s="180"/>
      <c r="AT618" s="204"/>
      <c r="AU618" s="204"/>
    </row>
    <row r="619" customFormat="false" ht="12.75" hidden="false" customHeight="false" outlineLevel="0" collapsed="false">
      <c r="AF619" s="180"/>
      <c r="AG619" s="180"/>
      <c r="AT619" s="204"/>
      <c r="AU619" s="204"/>
    </row>
    <row r="620" customFormat="false" ht="12.75" hidden="false" customHeight="false" outlineLevel="0" collapsed="false">
      <c r="AF620" s="180"/>
      <c r="AG620" s="180"/>
      <c r="AT620" s="204"/>
      <c r="AU620" s="204"/>
    </row>
    <row r="621" customFormat="false" ht="12.75" hidden="false" customHeight="false" outlineLevel="0" collapsed="false">
      <c r="AF621" s="180"/>
      <c r="AG621" s="180"/>
      <c r="AT621" s="204"/>
      <c r="AU621" s="204"/>
    </row>
    <row r="622" customFormat="false" ht="12.75" hidden="false" customHeight="false" outlineLevel="0" collapsed="false">
      <c r="AF622" s="180"/>
      <c r="AG622" s="180"/>
      <c r="AT622" s="204"/>
      <c r="AU622" s="204"/>
    </row>
    <row r="623" customFormat="false" ht="12.75" hidden="false" customHeight="false" outlineLevel="0" collapsed="false">
      <c r="AF623" s="180"/>
      <c r="AG623" s="180"/>
      <c r="AT623" s="204"/>
      <c r="AU623" s="204"/>
    </row>
    <row r="624" customFormat="false" ht="12.75" hidden="false" customHeight="false" outlineLevel="0" collapsed="false">
      <c r="AF624" s="180"/>
      <c r="AG624" s="180"/>
      <c r="AT624" s="204"/>
      <c r="AU624" s="204"/>
    </row>
    <row r="625" customFormat="false" ht="12.75" hidden="false" customHeight="false" outlineLevel="0" collapsed="false">
      <c r="AF625" s="180"/>
      <c r="AG625" s="180"/>
      <c r="AT625" s="204"/>
      <c r="AU625" s="204"/>
    </row>
    <row r="626" customFormat="false" ht="12.75" hidden="false" customHeight="false" outlineLevel="0" collapsed="false">
      <c r="AF626" s="180"/>
      <c r="AG626" s="180"/>
      <c r="AT626" s="204"/>
      <c r="AU626" s="204"/>
    </row>
    <row r="627" customFormat="false" ht="12.75" hidden="false" customHeight="false" outlineLevel="0" collapsed="false">
      <c r="AF627" s="180"/>
      <c r="AG627" s="180"/>
      <c r="AT627" s="204"/>
      <c r="AU627" s="204"/>
    </row>
    <row r="628" customFormat="false" ht="12.75" hidden="false" customHeight="false" outlineLevel="0" collapsed="false">
      <c r="AF628" s="180"/>
      <c r="AG628" s="180"/>
      <c r="AT628" s="204"/>
      <c r="AU628" s="204"/>
    </row>
    <row r="629" customFormat="false" ht="12.75" hidden="false" customHeight="false" outlineLevel="0" collapsed="false">
      <c r="AF629" s="180"/>
      <c r="AG629" s="180"/>
      <c r="AT629" s="204"/>
      <c r="AU629" s="204"/>
    </row>
    <row r="630" customFormat="false" ht="12.75" hidden="false" customHeight="false" outlineLevel="0" collapsed="false">
      <c r="AF630" s="180"/>
      <c r="AG630" s="180"/>
      <c r="AT630" s="204"/>
      <c r="AU630" s="204"/>
    </row>
    <row r="631" customFormat="false" ht="12.75" hidden="false" customHeight="false" outlineLevel="0" collapsed="false">
      <c r="AF631" s="180"/>
      <c r="AG631" s="180"/>
      <c r="AT631" s="204"/>
      <c r="AU631" s="204"/>
    </row>
    <row r="632" customFormat="false" ht="12.75" hidden="false" customHeight="false" outlineLevel="0" collapsed="false">
      <c r="AF632" s="180"/>
      <c r="AG632" s="180"/>
      <c r="AT632" s="204"/>
      <c r="AU632" s="204"/>
    </row>
    <row r="633" customFormat="false" ht="12.75" hidden="false" customHeight="false" outlineLevel="0" collapsed="false">
      <c r="AF633" s="180"/>
      <c r="AG633" s="180"/>
      <c r="AT633" s="204"/>
      <c r="AU633" s="204"/>
    </row>
    <row r="634" customFormat="false" ht="12.75" hidden="false" customHeight="false" outlineLevel="0" collapsed="false">
      <c r="AF634" s="180"/>
      <c r="AG634" s="180"/>
      <c r="AT634" s="204"/>
      <c r="AU634" s="204"/>
    </row>
    <row r="635" customFormat="false" ht="12.75" hidden="false" customHeight="false" outlineLevel="0" collapsed="false">
      <c r="AF635" s="180"/>
      <c r="AG635" s="180"/>
      <c r="AT635" s="204"/>
      <c r="AU635" s="204"/>
    </row>
    <row r="636" customFormat="false" ht="12.75" hidden="false" customHeight="false" outlineLevel="0" collapsed="false">
      <c r="AF636" s="180"/>
      <c r="AG636" s="180"/>
      <c r="AT636" s="204"/>
      <c r="AU636" s="204"/>
    </row>
    <row r="637" customFormat="false" ht="12.75" hidden="false" customHeight="false" outlineLevel="0" collapsed="false">
      <c r="AF637" s="180"/>
      <c r="AG637" s="180"/>
      <c r="AT637" s="204"/>
      <c r="AU637" s="204"/>
    </row>
    <row r="638" customFormat="false" ht="12.75" hidden="false" customHeight="false" outlineLevel="0" collapsed="false">
      <c r="AF638" s="180"/>
      <c r="AG638" s="180"/>
      <c r="AT638" s="204"/>
      <c r="AU638" s="204"/>
    </row>
    <row r="639" customFormat="false" ht="12.75" hidden="false" customHeight="false" outlineLevel="0" collapsed="false">
      <c r="AF639" s="180"/>
      <c r="AG639" s="180"/>
      <c r="AT639" s="204"/>
      <c r="AU639" s="204"/>
    </row>
    <row r="640" customFormat="false" ht="12.75" hidden="false" customHeight="false" outlineLevel="0" collapsed="false">
      <c r="AF640" s="180"/>
      <c r="AG640" s="180"/>
      <c r="AT640" s="204"/>
      <c r="AU640" s="204"/>
    </row>
    <row r="641" customFormat="false" ht="12.75" hidden="false" customHeight="false" outlineLevel="0" collapsed="false">
      <c r="AF641" s="180"/>
      <c r="AG641" s="180"/>
      <c r="AT641" s="204"/>
      <c r="AU641" s="204"/>
    </row>
    <row r="642" customFormat="false" ht="12.75" hidden="false" customHeight="false" outlineLevel="0" collapsed="false">
      <c r="AF642" s="180"/>
      <c r="AG642" s="180"/>
      <c r="AT642" s="204"/>
      <c r="AU642" s="204"/>
    </row>
    <row r="643" customFormat="false" ht="12.75" hidden="false" customHeight="false" outlineLevel="0" collapsed="false">
      <c r="AF643" s="180"/>
      <c r="AG643" s="180"/>
      <c r="AT643" s="204"/>
      <c r="AU643" s="204"/>
    </row>
    <row r="644" customFormat="false" ht="12.75" hidden="false" customHeight="false" outlineLevel="0" collapsed="false">
      <c r="AF644" s="180"/>
      <c r="AG644" s="180"/>
      <c r="AT644" s="204"/>
      <c r="AU644" s="204"/>
    </row>
    <row r="645" customFormat="false" ht="12.75" hidden="false" customHeight="false" outlineLevel="0" collapsed="false">
      <c r="AF645" s="180"/>
      <c r="AG645" s="180"/>
      <c r="AT645" s="204"/>
      <c r="AU645" s="204"/>
    </row>
    <row r="646" customFormat="false" ht="12.75" hidden="false" customHeight="false" outlineLevel="0" collapsed="false">
      <c r="AF646" s="180"/>
      <c r="AG646" s="180"/>
      <c r="AT646" s="204"/>
      <c r="AU646" s="204"/>
    </row>
    <row r="647" customFormat="false" ht="12.75" hidden="false" customHeight="false" outlineLevel="0" collapsed="false">
      <c r="AF647" s="180"/>
      <c r="AG647" s="180"/>
      <c r="AT647" s="204"/>
      <c r="AU647" s="204"/>
    </row>
    <row r="648" customFormat="false" ht="12.75" hidden="false" customHeight="false" outlineLevel="0" collapsed="false">
      <c r="AF648" s="180"/>
      <c r="AG648" s="180"/>
      <c r="AT648" s="204"/>
      <c r="AU648" s="204"/>
    </row>
    <row r="649" customFormat="false" ht="12.75" hidden="false" customHeight="false" outlineLevel="0" collapsed="false">
      <c r="AF649" s="180"/>
      <c r="AG649" s="180"/>
      <c r="AT649" s="204"/>
      <c r="AU649" s="204"/>
    </row>
    <row r="650" customFormat="false" ht="12.75" hidden="false" customHeight="false" outlineLevel="0" collapsed="false">
      <c r="AF650" s="180"/>
      <c r="AG650" s="180"/>
      <c r="AT650" s="204"/>
      <c r="AU650" s="204"/>
    </row>
    <row r="651" customFormat="false" ht="12.75" hidden="false" customHeight="false" outlineLevel="0" collapsed="false">
      <c r="AF651" s="180"/>
      <c r="AG651" s="180"/>
      <c r="AT651" s="204"/>
      <c r="AU651" s="204"/>
    </row>
    <row r="652" customFormat="false" ht="12.75" hidden="false" customHeight="false" outlineLevel="0" collapsed="false">
      <c r="AF652" s="180"/>
      <c r="AG652" s="180"/>
      <c r="AT652" s="204"/>
      <c r="AU652" s="204"/>
    </row>
    <row r="653" customFormat="false" ht="12.75" hidden="false" customHeight="false" outlineLevel="0" collapsed="false">
      <c r="AF653" s="180"/>
      <c r="AG653" s="180"/>
      <c r="AT653" s="204"/>
      <c r="AU653" s="204"/>
    </row>
    <row r="654" customFormat="false" ht="12.75" hidden="false" customHeight="false" outlineLevel="0" collapsed="false">
      <c r="AF654" s="180"/>
      <c r="AG654" s="180"/>
      <c r="AT654" s="204"/>
      <c r="AU654" s="204"/>
    </row>
    <row r="655" customFormat="false" ht="12.75" hidden="false" customHeight="false" outlineLevel="0" collapsed="false">
      <c r="AF655" s="180"/>
      <c r="AG655" s="180"/>
      <c r="AT655" s="204"/>
      <c r="AU655" s="204"/>
    </row>
    <row r="656" customFormat="false" ht="12.75" hidden="false" customHeight="false" outlineLevel="0" collapsed="false">
      <c r="AF656" s="180"/>
      <c r="AG656" s="180"/>
      <c r="AT656" s="204"/>
      <c r="AU656" s="204"/>
    </row>
    <row r="657" customFormat="false" ht="12.75" hidden="false" customHeight="false" outlineLevel="0" collapsed="false">
      <c r="AF657" s="180"/>
      <c r="AG657" s="180"/>
      <c r="AT657" s="204"/>
      <c r="AU657" s="204"/>
    </row>
    <row r="658" customFormat="false" ht="12.75" hidden="false" customHeight="false" outlineLevel="0" collapsed="false">
      <c r="AF658" s="180"/>
      <c r="AG658" s="180"/>
      <c r="AT658" s="204"/>
      <c r="AU658" s="204"/>
    </row>
    <row r="659" customFormat="false" ht="12.75" hidden="false" customHeight="false" outlineLevel="0" collapsed="false">
      <c r="AF659" s="180"/>
      <c r="AG659" s="180"/>
      <c r="AT659" s="204"/>
      <c r="AU659" s="204"/>
    </row>
    <row r="660" customFormat="false" ht="12.75" hidden="false" customHeight="false" outlineLevel="0" collapsed="false">
      <c r="AF660" s="180"/>
      <c r="AG660" s="180"/>
      <c r="AT660" s="204"/>
      <c r="AU660" s="204"/>
    </row>
    <row r="661" customFormat="false" ht="12.75" hidden="false" customHeight="false" outlineLevel="0" collapsed="false">
      <c r="AF661" s="180"/>
      <c r="AG661" s="180"/>
      <c r="AT661" s="204"/>
      <c r="AU661" s="204"/>
    </row>
    <row r="662" customFormat="false" ht="12.75" hidden="false" customHeight="false" outlineLevel="0" collapsed="false">
      <c r="AF662" s="180"/>
      <c r="AG662" s="180"/>
      <c r="AT662" s="204"/>
      <c r="AU662" s="204"/>
    </row>
    <row r="663" customFormat="false" ht="12.75" hidden="false" customHeight="false" outlineLevel="0" collapsed="false">
      <c r="AF663" s="180"/>
      <c r="AG663" s="180"/>
      <c r="AT663" s="204"/>
      <c r="AU663" s="204"/>
    </row>
    <row r="664" customFormat="false" ht="12.75" hidden="false" customHeight="false" outlineLevel="0" collapsed="false">
      <c r="AF664" s="180"/>
      <c r="AG664" s="180"/>
      <c r="AT664" s="204"/>
      <c r="AU664" s="204"/>
    </row>
    <row r="665" customFormat="false" ht="12.75" hidden="false" customHeight="false" outlineLevel="0" collapsed="false">
      <c r="AF665" s="180"/>
      <c r="AG665" s="180"/>
      <c r="AT665" s="204"/>
      <c r="AU665" s="204"/>
    </row>
    <row r="666" customFormat="false" ht="12.75" hidden="false" customHeight="false" outlineLevel="0" collapsed="false">
      <c r="AF666" s="180"/>
      <c r="AG666" s="180"/>
      <c r="AT666" s="204"/>
      <c r="AU666" s="204"/>
    </row>
    <row r="667" customFormat="false" ht="12.75" hidden="false" customHeight="false" outlineLevel="0" collapsed="false">
      <c r="AF667" s="180"/>
      <c r="AG667" s="180"/>
      <c r="AT667" s="204"/>
      <c r="AU667" s="204"/>
    </row>
    <row r="668" customFormat="false" ht="12.75" hidden="false" customHeight="false" outlineLevel="0" collapsed="false">
      <c r="AF668" s="180"/>
      <c r="AG668" s="180"/>
      <c r="AT668" s="204"/>
      <c r="AU668" s="204"/>
    </row>
    <row r="669" customFormat="false" ht="12.75" hidden="false" customHeight="false" outlineLevel="0" collapsed="false">
      <c r="AF669" s="180"/>
      <c r="AG669" s="180"/>
      <c r="AT669" s="204"/>
      <c r="AU669" s="204"/>
    </row>
    <row r="670" customFormat="false" ht="12.75" hidden="false" customHeight="false" outlineLevel="0" collapsed="false">
      <c r="AF670" s="180"/>
      <c r="AG670" s="180"/>
      <c r="AT670" s="204"/>
      <c r="AU670" s="204"/>
    </row>
    <row r="671" customFormat="false" ht="12.75" hidden="false" customHeight="false" outlineLevel="0" collapsed="false">
      <c r="AF671" s="180"/>
      <c r="AG671" s="180"/>
      <c r="AT671" s="204"/>
      <c r="AU671" s="204"/>
    </row>
    <row r="672" customFormat="false" ht="12.75" hidden="false" customHeight="false" outlineLevel="0" collapsed="false">
      <c r="AF672" s="180"/>
      <c r="AG672" s="180"/>
      <c r="AT672" s="204"/>
      <c r="AU672" s="204"/>
    </row>
    <row r="673" customFormat="false" ht="12.75" hidden="false" customHeight="false" outlineLevel="0" collapsed="false">
      <c r="AF673" s="180"/>
      <c r="AG673" s="180"/>
      <c r="AT673" s="204"/>
      <c r="AU673" s="204"/>
    </row>
    <row r="674" customFormat="false" ht="12.75" hidden="false" customHeight="false" outlineLevel="0" collapsed="false">
      <c r="AF674" s="180"/>
      <c r="AG674" s="180"/>
      <c r="AT674" s="204"/>
      <c r="AU674" s="204"/>
    </row>
    <row r="675" customFormat="false" ht="12.75" hidden="false" customHeight="false" outlineLevel="0" collapsed="false">
      <c r="AF675" s="180"/>
      <c r="AG675" s="180"/>
      <c r="AT675" s="204"/>
      <c r="AU675" s="204"/>
    </row>
    <row r="676" customFormat="false" ht="12.75" hidden="false" customHeight="false" outlineLevel="0" collapsed="false">
      <c r="AF676" s="180"/>
      <c r="AG676" s="180"/>
      <c r="AT676" s="204"/>
      <c r="AU676" s="204"/>
    </row>
    <row r="677" customFormat="false" ht="12.75" hidden="false" customHeight="false" outlineLevel="0" collapsed="false">
      <c r="AF677" s="180"/>
      <c r="AG677" s="180"/>
      <c r="AT677" s="204"/>
      <c r="AU677" s="204"/>
    </row>
    <row r="678" customFormat="false" ht="12.75" hidden="false" customHeight="false" outlineLevel="0" collapsed="false">
      <c r="AF678" s="180"/>
      <c r="AG678" s="180"/>
      <c r="AT678" s="204"/>
      <c r="AU678" s="204"/>
    </row>
    <row r="679" customFormat="false" ht="12.75" hidden="false" customHeight="false" outlineLevel="0" collapsed="false">
      <c r="AF679" s="180"/>
      <c r="AG679" s="180"/>
      <c r="AT679" s="204"/>
      <c r="AU679" s="204"/>
    </row>
    <row r="680" customFormat="false" ht="12.75" hidden="false" customHeight="false" outlineLevel="0" collapsed="false">
      <c r="AF680" s="180"/>
      <c r="AG680" s="180"/>
      <c r="AT680" s="204"/>
      <c r="AU680" s="204"/>
    </row>
    <row r="681" customFormat="false" ht="12.75" hidden="false" customHeight="false" outlineLevel="0" collapsed="false">
      <c r="AF681" s="180"/>
      <c r="AG681" s="180"/>
      <c r="AT681" s="204"/>
      <c r="AU681" s="204"/>
    </row>
    <row r="682" customFormat="false" ht="12.75" hidden="false" customHeight="false" outlineLevel="0" collapsed="false">
      <c r="AF682" s="180"/>
      <c r="AG682" s="180"/>
      <c r="AT682" s="204"/>
      <c r="AU682" s="204"/>
    </row>
    <row r="683" customFormat="false" ht="12.75" hidden="false" customHeight="false" outlineLevel="0" collapsed="false">
      <c r="AF683" s="180"/>
      <c r="AG683" s="180"/>
      <c r="AT683" s="204"/>
      <c r="AU683" s="204"/>
    </row>
    <row r="684" customFormat="false" ht="12.75" hidden="false" customHeight="false" outlineLevel="0" collapsed="false">
      <c r="AF684" s="180"/>
      <c r="AG684" s="180"/>
      <c r="AT684" s="204"/>
      <c r="AU684" s="204"/>
    </row>
    <row r="685" customFormat="false" ht="12.75" hidden="false" customHeight="false" outlineLevel="0" collapsed="false">
      <c r="AF685" s="180"/>
      <c r="AG685" s="180"/>
      <c r="AT685" s="204"/>
      <c r="AU685" s="204"/>
    </row>
    <row r="686" customFormat="false" ht="12.75" hidden="false" customHeight="false" outlineLevel="0" collapsed="false">
      <c r="AF686" s="180"/>
      <c r="AG686" s="180"/>
      <c r="AT686" s="204"/>
      <c r="AU686" s="204"/>
    </row>
    <row r="687" customFormat="false" ht="12.75" hidden="false" customHeight="false" outlineLevel="0" collapsed="false">
      <c r="AF687" s="180"/>
      <c r="AG687" s="180"/>
      <c r="AT687" s="204"/>
      <c r="AU687" s="204"/>
    </row>
    <row r="688" customFormat="false" ht="12.75" hidden="false" customHeight="false" outlineLevel="0" collapsed="false">
      <c r="AF688" s="180"/>
      <c r="AG688" s="180"/>
      <c r="AT688" s="204"/>
      <c r="AU688" s="204"/>
    </row>
    <row r="689" customFormat="false" ht="12.75" hidden="false" customHeight="false" outlineLevel="0" collapsed="false">
      <c r="AF689" s="180"/>
      <c r="AG689" s="180"/>
      <c r="AT689" s="204"/>
      <c r="AU689" s="204"/>
    </row>
    <row r="690" customFormat="false" ht="12.75" hidden="false" customHeight="false" outlineLevel="0" collapsed="false">
      <c r="AF690" s="180"/>
      <c r="AG690" s="180"/>
      <c r="AT690" s="204"/>
      <c r="AU690" s="204"/>
    </row>
    <row r="691" customFormat="false" ht="12.75" hidden="false" customHeight="false" outlineLevel="0" collapsed="false">
      <c r="AF691" s="180"/>
      <c r="AG691" s="180"/>
      <c r="AT691" s="204"/>
      <c r="AU691" s="204"/>
    </row>
    <row r="692" customFormat="false" ht="12.75" hidden="false" customHeight="false" outlineLevel="0" collapsed="false">
      <c r="AF692" s="180"/>
      <c r="AG692" s="180"/>
      <c r="AT692" s="204"/>
      <c r="AU692" s="204"/>
    </row>
    <row r="693" customFormat="false" ht="12.75" hidden="false" customHeight="false" outlineLevel="0" collapsed="false">
      <c r="AF693" s="180"/>
      <c r="AG693" s="180"/>
      <c r="AT693" s="204"/>
      <c r="AU693" s="204"/>
    </row>
    <row r="694" customFormat="false" ht="12.75" hidden="false" customHeight="false" outlineLevel="0" collapsed="false">
      <c r="AF694" s="180"/>
      <c r="AG694" s="180"/>
      <c r="AT694" s="204"/>
      <c r="AU694" s="204"/>
    </row>
    <row r="695" customFormat="false" ht="12.75" hidden="false" customHeight="false" outlineLevel="0" collapsed="false">
      <c r="AF695" s="180"/>
      <c r="AG695" s="180"/>
      <c r="AT695" s="204"/>
      <c r="AU695" s="204"/>
    </row>
    <row r="696" customFormat="false" ht="12.75" hidden="false" customHeight="false" outlineLevel="0" collapsed="false">
      <c r="AF696" s="180"/>
      <c r="AG696" s="180"/>
      <c r="AT696" s="204"/>
      <c r="AU696" s="204"/>
    </row>
    <row r="697" customFormat="false" ht="12.75" hidden="false" customHeight="false" outlineLevel="0" collapsed="false">
      <c r="AF697" s="180"/>
      <c r="AG697" s="180"/>
      <c r="AT697" s="204"/>
      <c r="AU697" s="204"/>
    </row>
    <row r="698" customFormat="false" ht="12.75" hidden="false" customHeight="false" outlineLevel="0" collapsed="false">
      <c r="AF698" s="180"/>
      <c r="AG698" s="180"/>
      <c r="AT698" s="204"/>
      <c r="AU698" s="204"/>
    </row>
    <row r="699" customFormat="false" ht="12.75" hidden="false" customHeight="false" outlineLevel="0" collapsed="false">
      <c r="AF699" s="180"/>
      <c r="AG699" s="180"/>
      <c r="AT699" s="204"/>
      <c r="AU699" s="204"/>
    </row>
    <row r="700" customFormat="false" ht="12.75" hidden="false" customHeight="false" outlineLevel="0" collapsed="false">
      <c r="AF700" s="180"/>
      <c r="AG700" s="180"/>
      <c r="AT700" s="204"/>
      <c r="AU700" s="204"/>
    </row>
    <row r="701" customFormat="false" ht="12.75" hidden="false" customHeight="false" outlineLevel="0" collapsed="false">
      <c r="AF701" s="180"/>
      <c r="AG701" s="180"/>
      <c r="AT701" s="204"/>
      <c r="AU701" s="204"/>
    </row>
    <row r="702" customFormat="false" ht="12.75" hidden="false" customHeight="false" outlineLevel="0" collapsed="false">
      <c r="AF702" s="180"/>
      <c r="AG702" s="180"/>
      <c r="AT702" s="204"/>
      <c r="AU702" s="204"/>
    </row>
    <row r="703" customFormat="false" ht="12.75" hidden="false" customHeight="false" outlineLevel="0" collapsed="false">
      <c r="AF703" s="180"/>
      <c r="AG703" s="180"/>
      <c r="AT703" s="204"/>
      <c r="AU703" s="204"/>
    </row>
    <row r="704" customFormat="false" ht="12.75" hidden="false" customHeight="false" outlineLevel="0" collapsed="false">
      <c r="AF704" s="180"/>
      <c r="AG704" s="180"/>
      <c r="AT704" s="204"/>
      <c r="AU704" s="204"/>
    </row>
    <row r="705" customFormat="false" ht="12.75" hidden="false" customHeight="false" outlineLevel="0" collapsed="false">
      <c r="AF705" s="180"/>
      <c r="AG705" s="180"/>
      <c r="AT705" s="204"/>
      <c r="AU705" s="204"/>
    </row>
    <row r="706" customFormat="false" ht="12.75" hidden="false" customHeight="false" outlineLevel="0" collapsed="false">
      <c r="AF706" s="180"/>
      <c r="AG706" s="180"/>
      <c r="AT706" s="204"/>
      <c r="AU706" s="204"/>
    </row>
    <row r="707" customFormat="false" ht="12.75" hidden="false" customHeight="false" outlineLevel="0" collapsed="false">
      <c r="AF707" s="180"/>
      <c r="AG707" s="180"/>
      <c r="AT707" s="204"/>
      <c r="AU707" s="204"/>
    </row>
    <row r="708" customFormat="false" ht="12.75" hidden="false" customHeight="false" outlineLevel="0" collapsed="false">
      <c r="AF708" s="180"/>
      <c r="AG708" s="180"/>
      <c r="AT708" s="204"/>
      <c r="AU708" s="204"/>
    </row>
    <row r="709" customFormat="false" ht="12.75" hidden="false" customHeight="false" outlineLevel="0" collapsed="false">
      <c r="AF709" s="180"/>
      <c r="AG709" s="180"/>
      <c r="AT709" s="204"/>
      <c r="AU709" s="204"/>
    </row>
    <row r="710" customFormat="false" ht="12.75" hidden="false" customHeight="false" outlineLevel="0" collapsed="false">
      <c r="AF710" s="180"/>
      <c r="AG710" s="180"/>
      <c r="AT710" s="204"/>
      <c r="AU710" s="204"/>
    </row>
    <row r="711" customFormat="false" ht="12.75" hidden="false" customHeight="false" outlineLevel="0" collapsed="false">
      <c r="AF711" s="180"/>
      <c r="AG711" s="180"/>
      <c r="AT711" s="204"/>
      <c r="AU711" s="204"/>
    </row>
    <row r="712" customFormat="false" ht="12.75" hidden="false" customHeight="false" outlineLevel="0" collapsed="false">
      <c r="AF712" s="180"/>
      <c r="AG712" s="180"/>
      <c r="AT712" s="204"/>
      <c r="AU712" s="204"/>
    </row>
    <row r="713" customFormat="false" ht="12.75" hidden="false" customHeight="false" outlineLevel="0" collapsed="false">
      <c r="AF713" s="180"/>
      <c r="AG713" s="180"/>
      <c r="AT713" s="204"/>
      <c r="AU713" s="204"/>
    </row>
    <row r="714" customFormat="false" ht="12.75" hidden="false" customHeight="false" outlineLevel="0" collapsed="false">
      <c r="AF714" s="180"/>
      <c r="AG714" s="180"/>
      <c r="AT714" s="204"/>
      <c r="AU714" s="204"/>
    </row>
    <row r="715" customFormat="false" ht="12.75" hidden="false" customHeight="false" outlineLevel="0" collapsed="false">
      <c r="AF715" s="180"/>
      <c r="AG715" s="180"/>
      <c r="AT715" s="204"/>
      <c r="AU715" s="204"/>
    </row>
    <row r="716" customFormat="false" ht="12.75" hidden="false" customHeight="false" outlineLevel="0" collapsed="false">
      <c r="AF716" s="180"/>
      <c r="AG716" s="180"/>
      <c r="AT716" s="204"/>
      <c r="AU716" s="204"/>
    </row>
    <row r="717" customFormat="false" ht="12.75" hidden="false" customHeight="false" outlineLevel="0" collapsed="false">
      <c r="AF717" s="180"/>
      <c r="AG717" s="180"/>
      <c r="AT717" s="204"/>
      <c r="AU717" s="204"/>
    </row>
    <row r="718" customFormat="false" ht="12.75" hidden="false" customHeight="false" outlineLevel="0" collapsed="false">
      <c r="AF718" s="180"/>
      <c r="AG718" s="180"/>
      <c r="AT718" s="204"/>
      <c r="AU718" s="204"/>
    </row>
    <row r="719" customFormat="false" ht="12.75" hidden="false" customHeight="false" outlineLevel="0" collapsed="false">
      <c r="AF719" s="180"/>
      <c r="AG719" s="180"/>
      <c r="AT719" s="204"/>
      <c r="AU719" s="204"/>
    </row>
    <row r="720" customFormat="false" ht="12.75" hidden="false" customHeight="false" outlineLevel="0" collapsed="false">
      <c r="AF720" s="180"/>
      <c r="AG720" s="180"/>
      <c r="AT720" s="204"/>
      <c r="AU720" s="204"/>
    </row>
    <row r="721" customFormat="false" ht="12.75" hidden="false" customHeight="false" outlineLevel="0" collapsed="false">
      <c r="AF721" s="180"/>
      <c r="AG721" s="180"/>
      <c r="AT721" s="204"/>
      <c r="AU721" s="204"/>
    </row>
    <row r="722" customFormat="false" ht="12.75" hidden="false" customHeight="false" outlineLevel="0" collapsed="false">
      <c r="AF722" s="180"/>
      <c r="AG722" s="180"/>
      <c r="AT722" s="204"/>
      <c r="AU722" s="204"/>
    </row>
    <row r="723" customFormat="false" ht="12.75" hidden="false" customHeight="false" outlineLevel="0" collapsed="false">
      <c r="AF723" s="180"/>
      <c r="AG723" s="180"/>
      <c r="AT723" s="204"/>
      <c r="AU723" s="204"/>
    </row>
    <row r="724" customFormat="false" ht="12.75" hidden="false" customHeight="false" outlineLevel="0" collapsed="false">
      <c r="AF724" s="180"/>
      <c r="AG724" s="180"/>
      <c r="AT724" s="204"/>
      <c r="AU724" s="204"/>
    </row>
    <row r="725" customFormat="false" ht="12.75" hidden="false" customHeight="false" outlineLevel="0" collapsed="false">
      <c r="AF725" s="180"/>
      <c r="AG725" s="180"/>
      <c r="AT725" s="204"/>
      <c r="AU725" s="204"/>
    </row>
    <row r="726" customFormat="false" ht="12.75" hidden="false" customHeight="false" outlineLevel="0" collapsed="false">
      <c r="AF726" s="180"/>
      <c r="AG726" s="180"/>
      <c r="AT726" s="204"/>
      <c r="AU726" s="204"/>
    </row>
    <row r="727" customFormat="false" ht="12.75" hidden="false" customHeight="false" outlineLevel="0" collapsed="false">
      <c r="AF727" s="180"/>
      <c r="AG727" s="180"/>
      <c r="AT727" s="204"/>
      <c r="AU727" s="204"/>
    </row>
    <row r="728" customFormat="false" ht="12.75" hidden="false" customHeight="false" outlineLevel="0" collapsed="false">
      <c r="AF728" s="180"/>
      <c r="AG728" s="180"/>
      <c r="AT728" s="204"/>
      <c r="AU728" s="204"/>
    </row>
    <row r="729" customFormat="false" ht="12.75" hidden="false" customHeight="false" outlineLevel="0" collapsed="false">
      <c r="AF729" s="180"/>
      <c r="AG729" s="180"/>
      <c r="AT729" s="204"/>
      <c r="AU729" s="204"/>
    </row>
    <row r="730" customFormat="false" ht="12.75" hidden="false" customHeight="false" outlineLevel="0" collapsed="false">
      <c r="AF730" s="180"/>
      <c r="AG730" s="180"/>
      <c r="AT730" s="204"/>
      <c r="AU730" s="204"/>
    </row>
    <row r="731" customFormat="false" ht="12.75" hidden="false" customHeight="false" outlineLevel="0" collapsed="false">
      <c r="AF731" s="180"/>
      <c r="AG731" s="180"/>
      <c r="AT731" s="204"/>
      <c r="AU731" s="204"/>
    </row>
    <row r="732" customFormat="false" ht="12.75" hidden="false" customHeight="false" outlineLevel="0" collapsed="false">
      <c r="AF732" s="180"/>
      <c r="AG732" s="180"/>
      <c r="AT732" s="204"/>
      <c r="AU732" s="204"/>
    </row>
    <row r="733" customFormat="false" ht="12.75" hidden="false" customHeight="false" outlineLevel="0" collapsed="false">
      <c r="AF733" s="180"/>
      <c r="AG733" s="180"/>
      <c r="AT733" s="204"/>
      <c r="AU733" s="204"/>
    </row>
    <row r="734" customFormat="false" ht="12.75" hidden="false" customHeight="false" outlineLevel="0" collapsed="false">
      <c r="AF734" s="180"/>
      <c r="AG734" s="180"/>
      <c r="AT734" s="204"/>
      <c r="AU734" s="204"/>
    </row>
    <row r="735" customFormat="false" ht="12.75" hidden="false" customHeight="false" outlineLevel="0" collapsed="false">
      <c r="AF735" s="180"/>
      <c r="AG735" s="180"/>
      <c r="AT735" s="204"/>
      <c r="AU735" s="204"/>
    </row>
    <row r="736" customFormat="false" ht="12.75" hidden="false" customHeight="false" outlineLevel="0" collapsed="false">
      <c r="AF736" s="180"/>
      <c r="AG736" s="180"/>
      <c r="AT736" s="204"/>
      <c r="AU736" s="204"/>
    </row>
    <row r="737" customFormat="false" ht="12.75" hidden="false" customHeight="false" outlineLevel="0" collapsed="false">
      <c r="AF737" s="180"/>
      <c r="AG737" s="180"/>
      <c r="AT737" s="204"/>
      <c r="AU737" s="204"/>
    </row>
    <row r="738" customFormat="false" ht="12.75" hidden="false" customHeight="false" outlineLevel="0" collapsed="false">
      <c r="AF738" s="180"/>
      <c r="AG738" s="180"/>
      <c r="AT738" s="204"/>
      <c r="AU738" s="204"/>
    </row>
    <row r="739" customFormat="false" ht="12.75" hidden="false" customHeight="false" outlineLevel="0" collapsed="false">
      <c r="AF739" s="180"/>
      <c r="AG739" s="180"/>
      <c r="AT739" s="204"/>
      <c r="AU739" s="204"/>
    </row>
    <row r="740" customFormat="false" ht="12.75" hidden="false" customHeight="false" outlineLevel="0" collapsed="false">
      <c r="AF740" s="180"/>
      <c r="AG740" s="180"/>
      <c r="AT740" s="204"/>
      <c r="AU740" s="204"/>
    </row>
    <row r="741" customFormat="false" ht="12.75" hidden="false" customHeight="false" outlineLevel="0" collapsed="false">
      <c r="AF741" s="180"/>
      <c r="AG741" s="180"/>
      <c r="AT741" s="204"/>
      <c r="AU741" s="204"/>
    </row>
    <row r="742" customFormat="false" ht="12.75" hidden="false" customHeight="false" outlineLevel="0" collapsed="false">
      <c r="AF742" s="180"/>
      <c r="AG742" s="180"/>
      <c r="AT742" s="204"/>
      <c r="AU742" s="204"/>
    </row>
    <row r="743" customFormat="false" ht="12.75" hidden="false" customHeight="false" outlineLevel="0" collapsed="false">
      <c r="AF743" s="180"/>
      <c r="AG743" s="180"/>
      <c r="AT743" s="204"/>
      <c r="AU743" s="204"/>
    </row>
    <row r="744" customFormat="false" ht="12.75" hidden="false" customHeight="false" outlineLevel="0" collapsed="false">
      <c r="AF744" s="180"/>
      <c r="AG744" s="180"/>
      <c r="AT744" s="204"/>
      <c r="AU744" s="204"/>
    </row>
    <row r="745" customFormat="false" ht="12.75" hidden="false" customHeight="false" outlineLevel="0" collapsed="false">
      <c r="AF745" s="180"/>
      <c r="AG745" s="180"/>
      <c r="AT745" s="204"/>
      <c r="AU745" s="204"/>
    </row>
    <row r="746" customFormat="false" ht="12.75" hidden="false" customHeight="false" outlineLevel="0" collapsed="false">
      <c r="AF746" s="180"/>
      <c r="AG746" s="180"/>
      <c r="AT746" s="204"/>
      <c r="AU746" s="204"/>
    </row>
    <row r="747" customFormat="false" ht="12.75" hidden="false" customHeight="false" outlineLevel="0" collapsed="false">
      <c r="AF747" s="180"/>
      <c r="AG747" s="180"/>
      <c r="AT747" s="204"/>
      <c r="AU747" s="204"/>
    </row>
    <row r="748" customFormat="false" ht="12.75" hidden="false" customHeight="false" outlineLevel="0" collapsed="false">
      <c r="AF748" s="180"/>
      <c r="AG748" s="180"/>
      <c r="AT748" s="204"/>
      <c r="AU748" s="204"/>
    </row>
    <row r="749" customFormat="false" ht="12.75" hidden="false" customHeight="false" outlineLevel="0" collapsed="false">
      <c r="AF749" s="180"/>
      <c r="AG749" s="180"/>
      <c r="AT749" s="204"/>
      <c r="AU749" s="204"/>
    </row>
    <row r="750" customFormat="false" ht="12.75" hidden="false" customHeight="false" outlineLevel="0" collapsed="false">
      <c r="AF750" s="180"/>
      <c r="AG750" s="180"/>
      <c r="AT750" s="204"/>
      <c r="AU750" s="204"/>
    </row>
    <row r="751" customFormat="false" ht="12.75" hidden="false" customHeight="false" outlineLevel="0" collapsed="false">
      <c r="AF751" s="180"/>
      <c r="AG751" s="180"/>
      <c r="AT751" s="204"/>
      <c r="AU751" s="204"/>
    </row>
    <row r="752" customFormat="false" ht="12.75" hidden="false" customHeight="false" outlineLevel="0" collapsed="false">
      <c r="AF752" s="180"/>
      <c r="AG752" s="180"/>
      <c r="AT752" s="204"/>
      <c r="AU752" s="204"/>
    </row>
    <row r="753" customFormat="false" ht="12.75" hidden="false" customHeight="false" outlineLevel="0" collapsed="false">
      <c r="AF753" s="180"/>
      <c r="AG753" s="180"/>
      <c r="AT753" s="204"/>
      <c r="AU753" s="204"/>
    </row>
    <row r="754" customFormat="false" ht="12.75" hidden="false" customHeight="false" outlineLevel="0" collapsed="false">
      <c r="AF754" s="180"/>
      <c r="AG754" s="180"/>
      <c r="AT754" s="204"/>
      <c r="AU754" s="204"/>
    </row>
    <row r="755" customFormat="false" ht="12.75" hidden="false" customHeight="false" outlineLevel="0" collapsed="false">
      <c r="AF755" s="180"/>
      <c r="AG755" s="180"/>
      <c r="AT755" s="204"/>
      <c r="AU755" s="204"/>
    </row>
    <row r="756" customFormat="false" ht="12.75" hidden="false" customHeight="false" outlineLevel="0" collapsed="false">
      <c r="AF756" s="180"/>
      <c r="AG756" s="180"/>
      <c r="AT756" s="204"/>
      <c r="AU756" s="204"/>
    </row>
    <row r="757" customFormat="false" ht="12.75" hidden="false" customHeight="false" outlineLevel="0" collapsed="false">
      <c r="AF757" s="180"/>
      <c r="AG757" s="180"/>
      <c r="AT757" s="204"/>
      <c r="AU757" s="204"/>
    </row>
    <row r="758" customFormat="false" ht="12.75" hidden="false" customHeight="false" outlineLevel="0" collapsed="false">
      <c r="AF758" s="180"/>
      <c r="AG758" s="180"/>
      <c r="AT758" s="204"/>
      <c r="AU758" s="204"/>
    </row>
    <row r="759" customFormat="false" ht="12.75" hidden="false" customHeight="false" outlineLevel="0" collapsed="false">
      <c r="AF759" s="180"/>
      <c r="AG759" s="180"/>
      <c r="AT759" s="204"/>
      <c r="AU759" s="204"/>
    </row>
    <row r="760" customFormat="false" ht="12.75" hidden="false" customHeight="false" outlineLevel="0" collapsed="false">
      <c r="AF760" s="180"/>
      <c r="AG760" s="180"/>
      <c r="AT760" s="204"/>
      <c r="AU760" s="204"/>
    </row>
    <row r="761" customFormat="false" ht="12.75" hidden="false" customHeight="false" outlineLevel="0" collapsed="false">
      <c r="AF761" s="180"/>
      <c r="AG761" s="180"/>
      <c r="AT761" s="204"/>
      <c r="AU761" s="204"/>
    </row>
    <row r="762" customFormat="false" ht="12.75" hidden="false" customHeight="false" outlineLevel="0" collapsed="false">
      <c r="AF762" s="180"/>
      <c r="AG762" s="180"/>
      <c r="AT762" s="204"/>
      <c r="AU762" s="204"/>
    </row>
    <row r="763" customFormat="false" ht="12.75" hidden="false" customHeight="false" outlineLevel="0" collapsed="false">
      <c r="AF763" s="180"/>
      <c r="AG763" s="180"/>
      <c r="AT763" s="204"/>
      <c r="AU763" s="204"/>
    </row>
    <row r="764" customFormat="false" ht="12.75" hidden="false" customHeight="false" outlineLevel="0" collapsed="false">
      <c r="AF764" s="180"/>
      <c r="AG764" s="180"/>
      <c r="AT764" s="204"/>
      <c r="AU764" s="204"/>
    </row>
    <row r="765" customFormat="false" ht="12.75" hidden="false" customHeight="false" outlineLevel="0" collapsed="false">
      <c r="AF765" s="180"/>
      <c r="AG765" s="180"/>
      <c r="AT765" s="204"/>
      <c r="AU765" s="204"/>
    </row>
    <row r="766" customFormat="false" ht="12.75" hidden="false" customHeight="false" outlineLevel="0" collapsed="false">
      <c r="AF766" s="180"/>
      <c r="AG766" s="180"/>
      <c r="AT766" s="204"/>
      <c r="AU766" s="204"/>
    </row>
    <row r="767" customFormat="false" ht="12.75" hidden="false" customHeight="false" outlineLevel="0" collapsed="false">
      <c r="AF767" s="180"/>
      <c r="AG767" s="180"/>
      <c r="AT767" s="204"/>
      <c r="AU767" s="204"/>
    </row>
    <row r="768" customFormat="false" ht="12.75" hidden="false" customHeight="false" outlineLevel="0" collapsed="false">
      <c r="AF768" s="180"/>
      <c r="AG768" s="180"/>
      <c r="AT768" s="204"/>
      <c r="AU768" s="204"/>
    </row>
    <row r="769" customFormat="false" ht="12.75" hidden="false" customHeight="false" outlineLevel="0" collapsed="false">
      <c r="AF769" s="180"/>
      <c r="AG769" s="180"/>
      <c r="AT769" s="204"/>
      <c r="AU769" s="204"/>
    </row>
    <row r="770" customFormat="false" ht="12.75" hidden="false" customHeight="false" outlineLevel="0" collapsed="false">
      <c r="AF770" s="180"/>
      <c r="AG770" s="180"/>
      <c r="AT770" s="204"/>
      <c r="AU770" s="204"/>
    </row>
    <row r="771" customFormat="false" ht="12.75" hidden="false" customHeight="false" outlineLevel="0" collapsed="false">
      <c r="AF771" s="180"/>
      <c r="AG771" s="180"/>
      <c r="AT771" s="204"/>
      <c r="AU771" s="204"/>
    </row>
    <row r="772" customFormat="false" ht="12.75" hidden="false" customHeight="false" outlineLevel="0" collapsed="false">
      <c r="AF772" s="180"/>
      <c r="AG772" s="180"/>
      <c r="AT772" s="204"/>
      <c r="AU772" s="204"/>
    </row>
    <row r="773" customFormat="false" ht="12.75" hidden="false" customHeight="false" outlineLevel="0" collapsed="false">
      <c r="AF773" s="180"/>
      <c r="AG773" s="180"/>
      <c r="AT773" s="204"/>
      <c r="AU773" s="204"/>
    </row>
    <row r="774" customFormat="false" ht="12.75" hidden="false" customHeight="false" outlineLevel="0" collapsed="false">
      <c r="AF774" s="180"/>
      <c r="AG774" s="180"/>
      <c r="AT774" s="204"/>
      <c r="AU774" s="204"/>
    </row>
    <row r="775" customFormat="false" ht="12.75" hidden="false" customHeight="false" outlineLevel="0" collapsed="false">
      <c r="AF775" s="180"/>
      <c r="AG775" s="180"/>
      <c r="AT775" s="204"/>
      <c r="AU775" s="204"/>
    </row>
    <row r="776" customFormat="false" ht="12.75" hidden="false" customHeight="false" outlineLevel="0" collapsed="false">
      <c r="AF776" s="180"/>
      <c r="AG776" s="180"/>
      <c r="AT776" s="204"/>
      <c r="AU776" s="204"/>
    </row>
    <row r="777" customFormat="false" ht="12.75" hidden="false" customHeight="false" outlineLevel="0" collapsed="false">
      <c r="AT777" s="204"/>
      <c r="AU777" s="204"/>
    </row>
    <row r="778" customFormat="false" ht="12.75" hidden="false" customHeight="false" outlineLevel="0" collapsed="false">
      <c r="AT778" s="204"/>
      <c r="AU778" s="204"/>
    </row>
    <row r="779" customFormat="false" ht="12.75" hidden="false" customHeight="false" outlineLevel="0" collapsed="false">
      <c r="AT779" s="204"/>
      <c r="AU779" s="204"/>
    </row>
    <row r="780" customFormat="false" ht="12.75" hidden="false" customHeight="false" outlineLevel="0" collapsed="false">
      <c r="AT780" s="204"/>
      <c r="AU780" s="204"/>
    </row>
    <row r="781" customFormat="false" ht="12.75" hidden="false" customHeight="false" outlineLevel="0" collapsed="false">
      <c r="AT781" s="204"/>
      <c r="AU781" s="204"/>
    </row>
    <row r="782" customFormat="false" ht="12.75" hidden="false" customHeight="false" outlineLevel="0" collapsed="false">
      <c r="AT782" s="204"/>
      <c r="AU782" s="204"/>
    </row>
    <row r="783" customFormat="false" ht="12.75" hidden="false" customHeight="false" outlineLevel="0" collapsed="false">
      <c r="AT783" s="204"/>
      <c r="AU783" s="204"/>
    </row>
    <row r="784" customFormat="false" ht="12.75" hidden="false" customHeight="false" outlineLevel="0" collapsed="false">
      <c r="AT784" s="204"/>
      <c r="AU784" s="204"/>
    </row>
    <row r="785" customFormat="false" ht="12.75" hidden="false" customHeight="false" outlineLevel="0" collapsed="false">
      <c r="AT785" s="204"/>
      <c r="AU785" s="204"/>
    </row>
    <row r="786" customFormat="false" ht="12.75" hidden="false" customHeight="false" outlineLevel="0" collapsed="false">
      <c r="AT786" s="204"/>
      <c r="AU786" s="204"/>
    </row>
    <row r="787" customFormat="false" ht="12.75" hidden="false" customHeight="false" outlineLevel="0" collapsed="false">
      <c r="AT787" s="204"/>
      <c r="AU787" s="204"/>
    </row>
    <row r="788" customFormat="false" ht="12.75" hidden="false" customHeight="false" outlineLevel="0" collapsed="false">
      <c r="AT788" s="204"/>
      <c r="AU788" s="204"/>
    </row>
    <row r="789" customFormat="false" ht="12.75" hidden="false" customHeight="false" outlineLevel="0" collapsed="false">
      <c r="AT789" s="204"/>
      <c r="AU789" s="204"/>
    </row>
    <row r="790" customFormat="false" ht="12.75" hidden="false" customHeight="false" outlineLevel="0" collapsed="false">
      <c r="AT790" s="204"/>
      <c r="AU790" s="204"/>
    </row>
    <row r="791" customFormat="false" ht="12.75" hidden="false" customHeight="false" outlineLevel="0" collapsed="false">
      <c r="AT791" s="204"/>
      <c r="AU791" s="204"/>
    </row>
    <row r="792" customFormat="false" ht="12.75" hidden="false" customHeight="false" outlineLevel="0" collapsed="false">
      <c r="AT792" s="204"/>
      <c r="AU792" s="204"/>
    </row>
    <row r="793" customFormat="false" ht="12.75" hidden="false" customHeight="false" outlineLevel="0" collapsed="false">
      <c r="AT793" s="204"/>
      <c r="AU793" s="204"/>
    </row>
    <row r="794" customFormat="false" ht="12.75" hidden="false" customHeight="false" outlineLevel="0" collapsed="false">
      <c r="AT794" s="204"/>
      <c r="AU794" s="204"/>
    </row>
    <row r="795" customFormat="false" ht="12.75" hidden="false" customHeight="false" outlineLevel="0" collapsed="false">
      <c r="AT795" s="204"/>
      <c r="AU795" s="204"/>
    </row>
    <row r="796" customFormat="false" ht="12.75" hidden="false" customHeight="false" outlineLevel="0" collapsed="false">
      <c r="AT796" s="204"/>
      <c r="AU796" s="204"/>
    </row>
    <row r="797" customFormat="false" ht="12.75" hidden="false" customHeight="false" outlineLevel="0" collapsed="false">
      <c r="AT797" s="204"/>
      <c r="AU797" s="204"/>
    </row>
    <row r="798" customFormat="false" ht="12.75" hidden="false" customHeight="false" outlineLevel="0" collapsed="false">
      <c r="AT798" s="204"/>
      <c r="AU798" s="204"/>
    </row>
    <row r="799" customFormat="false" ht="12.75" hidden="false" customHeight="false" outlineLevel="0" collapsed="false">
      <c r="AT799" s="204"/>
      <c r="AU799" s="204"/>
    </row>
    <row r="800" customFormat="false" ht="12.75" hidden="false" customHeight="false" outlineLevel="0" collapsed="false">
      <c r="AT800" s="204"/>
      <c r="AU800" s="204"/>
    </row>
    <row r="801" customFormat="false" ht="12.75" hidden="false" customHeight="false" outlineLevel="0" collapsed="false">
      <c r="AT801" s="204"/>
      <c r="AU801" s="204"/>
    </row>
    <row r="802" customFormat="false" ht="12.75" hidden="false" customHeight="false" outlineLevel="0" collapsed="false">
      <c r="AT802" s="204"/>
      <c r="AU802" s="204"/>
    </row>
    <row r="803" customFormat="false" ht="12.75" hidden="false" customHeight="false" outlineLevel="0" collapsed="false">
      <c r="AT803" s="204"/>
      <c r="AU803" s="204"/>
    </row>
    <row r="804" customFormat="false" ht="12.75" hidden="false" customHeight="false" outlineLevel="0" collapsed="false">
      <c r="AT804" s="204"/>
      <c r="AU804" s="204"/>
    </row>
    <row r="805" customFormat="false" ht="12.75" hidden="false" customHeight="false" outlineLevel="0" collapsed="false">
      <c r="AT805" s="204"/>
      <c r="AU805" s="204"/>
    </row>
    <row r="806" customFormat="false" ht="12.75" hidden="false" customHeight="false" outlineLevel="0" collapsed="false">
      <c r="AT806" s="204"/>
      <c r="AU806" s="204"/>
    </row>
    <row r="807" customFormat="false" ht="12.75" hidden="false" customHeight="false" outlineLevel="0" collapsed="false">
      <c r="AT807" s="204"/>
      <c r="AU807" s="204"/>
    </row>
    <row r="808" customFormat="false" ht="12.75" hidden="false" customHeight="false" outlineLevel="0" collapsed="false">
      <c r="AT808" s="204"/>
      <c r="AU808" s="204"/>
    </row>
    <row r="809" customFormat="false" ht="12.75" hidden="false" customHeight="false" outlineLevel="0" collapsed="false">
      <c r="AT809" s="204"/>
      <c r="AU809" s="204"/>
    </row>
    <row r="810" customFormat="false" ht="12.75" hidden="false" customHeight="false" outlineLevel="0" collapsed="false">
      <c r="AT810" s="204"/>
      <c r="AU810" s="204"/>
    </row>
    <row r="811" customFormat="false" ht="12.75" hidden="false" customHeight="false" outlineLevel="0" collapsed="false">
      <c r="AT811" s="204"/>
      <c r="AU811" s="204"/>
    </row>
    <row r="812" customFormat="false" ht="12.75" hidden="false" customHeight="false" outlineLevel="0" collapsed="false">
      <c r="AT812" s="204"/>
      <c r="AU812" s="204"/>
    </row>
    <row r="813" customFormat="false" ht="12.75" hidden="false" customHeight="false" outlineLevel="0" collapsed="false">
      <c r="AT813" s="204"/>
      <c r="AU813" s="204"/>
    </row>
    <row r="814" customFormat="false" ht="12.75" hidden="false" customHeight="false" outlineLevel="0" collapsed="false">
      <c r="AT814" s="204"/>
      <c r="AU814" s="204"/>
    </row>
    <row r="815" customFormat="false" ht="12.75" hidden="false" customHeight="false" outlineLevel="0" collapsed="false">
      <c r="AT815" s="204"/>
      <c r="AU815" s="204"/>
    </row>
    <row r="816" customFormat="false" ht="12.75" hidden="false" customHeight="false" outlineLevel="0" collapsed="false">
      <c r="AT816" s="204"/>
      <c r="AU816" s="204"/>
    </row>
    <row r="817" customFormat="false" ht="12.75" hidden="false" customHeight="false" outlineLevel="0" collapsed="false">
      <c r="AT817" s="204"/>
      <c r="AU817" s="204"/>
    </row>
    <row r="818" customFormat="false" ht="12.75" hidden="false" customHeight="false" outlineLevel="0" collapsed="false">
      <c r="AT818" s="204"/>
      <c r="AU818" s="204"/>
    </row>
    <row r="819" customFormat="false" ht="12.75" hidden="false" customHeight="false" outlineLevel="0" collapsed="false">
      <c r="AT819" s="204"/>
      <c r="AU819" s="204"/>
    </row>
    <row r="820" customFormat="false" ht="12.75" hidden="false" customHeight="false" outlineLevel="0" collapsed="false">
      <c r="AT820" s="204"/>
      <c r="AU820" s="204"/>
    </row>
    <row r="821" customFormat="false" ht="12.75" hidden="false" customHeight="false" outlineLevel="0" collapsed="false">
      <c r="AT821" s="204"/>
      <c r="AU821" s="204"/>
    </row>
    <row r="822" customFormat="false" ht="12.75" hidden="false" customHeight="false" outlineLevel="0" collapsed="false">
      <c r="AT822" s="204"/>
      <c r="AU822" s="204"/>
    </row>
    <row r="823" customFormat="false" ht="12.75" hidden="false" customHeight="false" outlineLevel="0" collapsed="false">
      <c r="AT823" s="204"/>
      <c r="AU823" s="204"/>
    </row>
    <row r="824" customFormat="false" ht="12.75" hidden="false" customHeight="false" outlineLevel="0" collapsed="false">
      <c r="AT824" s="204"/>
      <c r="AU824" s="204"/>
    </row>
    <row r="825" customFormat="false" ht="12.75" hidden="false" customHeight="false" outlineLevel="0" collapsed="false">
      <c r="AT825" s="204"/>
      <c r="AU825" s="204"/>
    </row>
    <row r="826" customFormat="false" ht="12.75" hidden="false" customHeight="false" outlineLevel="0" collapsed="false">
      <c r="AT826" s="204"/>
      <c r="AU826" s="204"/>
    </row>
    <row r="827" customFormat="false" ht="12.75" hidden="false" customHeight="false" outlineLevel="0" collapsed="false">
      <c r="AT827" s="204"/>
      <c r="AU827" s="204"/>
    </row>
    <row r="828" customFormat="false" ht="12.75" hidden="false" customHeight="false" outlineLevel="0" collapsed="false">
      <c r="AT828" s="204"/>
      <c r="AU828" s="204"/>
    </row>
    <row r="829" customFormat="false" ht="12.75" hidden="false" customHeight="false" outlineLevel="0" collapsed="false">
      <c r="AT829" s="204"/>
      <c r="AU829" s="204"/>
    </row>
    <row r="830" customFormat="false" ht="12.75" hidden="false" customHeight="false" outlineLevel="0" collapsed="false">
      <c r="AT830" s="204"/>
      <c r="AU830" s="204"/>
    </row>
    <row r="831" customFormat="false" ht="12.75" hidden="false" customHeight="false" outlineLevel="0" collapsed="false">
      <c r="AT831" s="204"/>
      <c r="AU831" s="204"/>
    </row>
    <row r="832" customFormat="false" ht="12.75" hidden="false" customHeight="false" outlineLevel="0" collapsed="false">
      <c r="AT832" s="204"/>
      <c r="AU832" s="204"/>
    </row>
    <row r="833" customFormat="false" ht="12.75" hidden="false" customHeight="false" outlineLevel="0" collapsed="false">
      <c r="AT833" s="204"/>
      <c r="AU833" s="204"/>
    </row>
    <row r="834" customFormat="false" ht="12.75" hidden="false" customHeight="false" outlineLevel="0" collapsed="false">
      <c r="AT834" s="204"/>
      <c r="AU834" s="204"/>
    </row>
    <row r="835" customFormat="false" ht="12.75" hidden="false" customHeight="false" outlineLevel="0" collapsed="false">
      <c r="AT835" s="204"/>
      <c r="AU835" s="204"/>
    </row>
    <row r="836" customFormat="false" ht="12.75" hidden="false" customHeight="false" outlineLevel="0" collapsed="false">
      <c r="AT836" s="204"/>
      <c r="AU836" s="204"/>
    </row>
    <row r="837" customFormat="false" ht="12.75" hidden="false" customHeight="false" outlineLevel="0" collapsed="false">
      <c r="AT837" s="204"/>
      <c r="AU837" s="204"/>
    </row>
    <row r="838" customFormat="false" ht="12.75" hidden="false" customHeight="false" outlineLevel="0" collapsed="false">
      <c r="AT838" s="204"/>
      <c r="AU838" s="204"/>
    </row>
    <row r="839" customFormat="false" ht="12.75" hidden="false" customHeight="false" outlineLevel="0" collapsed="false">
      <c r="AT839" s="204"/>
      <c r="AU839" s="204"/>
    </row>
    <row r="840" customFormat="false" ht="12.75" hidden="false" customHeight="false" outlineLevel="0" collapsed="false">
      <c r="AT840" s="204"/>
      <c r="AU840" s="204"/>
    </row>
    <row r="841" customFormat="false" ht="12.75" hidden="false" customHeight="false" outlineLevel="0" collapsed="false">
      <c r="AT841" s="204"/>
      <c r="AU841" s="204"/>
    </row>
    <row r="842" customFormat="false" ht="12.75" hidden="false" customHeight="false" outlineLevel="0" collapsed="false">
      <c r="AT842" s="204"/>
      <c r="AU842" s="204"/>
    </row>
    <row r="843" customFormat="false" ht="12.75" hidden="false" customHeight="false" outlineLevel="0" collapsed="false">
      <c r="AT843" s="204"/>
      <c r="AU843" s="204"/>
    </row>
    <row r="844" customFormat="false" ht="12.75" hidden="false" customHeight="false" outlineLevel="0" collapsed="false">
      <c r="AT844" s="204"/>
      <c r="AU844" s="204"/>
    </row>
    <row r="845" customFormat="false" ht="12.75" hidden="false" customHeight="false" outlineLevel="0" collapsed="false">
      <c r="AT845" s="204"/>
      <c r="AU845" s="204"/>
    </row>
    <row r="846" customFormat="false" ht="12.75" hidden="false" customHeight="false" outlineLevel="0" collapsed="false">
      <c r="AT846" s="204"/>
      <c r="AU846" s="204"/>
    </row>
    <row r="847" customFormat="false" ht="12.75" hidden="false" customHeight="false" outlineLevel="0" collapsed="false">
      <c r="AT847" s="204"/>
      <c r="AU847" s="204"/>
    </row>
    <row r="848" customFormat="false" ht="12.75" hidden="false" customHeight="false" outlineLevel="0" collapsed="false">
      <c r="AT848" s="204"/>
      <c r="AU848" s="204"/>
    </row>
    <row r="849" customFormat="false" ht="12.75" hidden="false" customHeight="false" outlineLevel="0" collapsed="false">
      <c r="AT849" s="204"/>
      <c r="AU849" s="204"/>
    </row>
    <row r="850" customFormat="false" ht="12.75" hidden="false" customHeight="false" outlineLevel="0" collapsed="false">
      <c r="AT850" s="204"/>
      <c r="AU850" s="204"/>
    </row>
    <row r="851" customFormat="false" ht="12.75" hidden="false" customHeight="false" outlineLevel="0" collapsed="false">
      <c r="AT851" s="204"/>
      <c r="AU851" s="204"/>
    </row>
    <row r="852" customFormat="false" ht="12.75" hidden="false" customHeight="false" outlineLevel="0" collapsed="false">
      <c r="AT852" s="204"/>
      <c r="AU852" s="204"/>
    </row>
    <row r="853" customFormat="false" ht="12.75" hidden="false" customHeight="false" outlineLevel="0" collapsed="false">
      <c r="AT853" s="204"/>
      <c r="AU853" s="204"/>
    </row>
    <row r="854" customFormat="false" ht="12.75" hidden="false" customHeight="false" outlineLevel="0" collapsed="false">
      <c r="AT854" s="204"/>
      <c r="AU854" s="204"/>
    </row>
    <row r="855" customFormat="false" ht="12.75" hidden="false" customHeight="false" outlineLevel="0" collapsed="false">
      <c r="AT855" s="204"/>
      <c r="AU855" s="204"/>
    </row>
    <row r="856" customFormat="false" ht="12.75" hidden="false" customHeight="false" outlineLevel="0" collapsed="false">
      <c r="AT856" s="204"/>
      <c r="AU856" s="204"/>
    </row>
    <row r="857" customFormat="false" ht="12.75" hidden="false" customHeight="false" outlineLevel="0" collapsed="false">
      <c r="AT857" s="204"/>
      <c r="AU857" s="204"/>
    </row>
    <row r="858" customFormat="false" ht="12.75" hidden="false" customHeight="false" outlineLevel="0" collapsed="false">
      <c r="AT858" s="204"/>
      <c r="AU858" s="204"/>
    </row>
    <row r="859" customFormat="false" ht="12.75" hidden="false" customHeight="false" outlineLevel="0" collapsed="false">
      <c r="AT859" s="204"/>
      <c r="AU859" s="204"/>
    </row>
    <row r="860" customFormat="false" ht="12.75" hidden="false" customHeight="false" outlineLevel="0" collapsed="false">
      <c r="AT860" s="204"/>
      <c r="AU860" s="204"/>
    </row>
    <row r="861" customFormat="false" ht="12.75" hidden="false" customHeight="false" outlineLevel="0" collapsed="false">
      <c r="AT861" s="204"/>
      <c r="AU861" s="204"/>
    </row>
    <row r="862" customFormat="false" ht="12.75" hidden="false" customHeight="false" outlineLevel="0" collapsed="false">
      <c r="AT862" s="204"/>
      <c r="AU862" s="204"/>
    </row>
    <row r="863" customFormat="false" ht="12.75" hidden="false" customHeight="false" outlineLevel="0" collapsed="false">
      <c r="AT863" s="204"/>
      <c r="AU863" s="204"/>
    </row>
    <row r="864" customFormat="false" ht="12.75" hidden="false" customHeight="false" outlineLevel="0" collapsed="false">
      <c r="AT864" s="204"/>
      <c r="AU864" s="204"/>
    </row>
    <row r="865" customFormat="false" ht="12.75" hidden="false" customHeight="false" outlineLevel="0" collapsed="false">
      <c r="AT865" s="204"/>
      <c r="AU865" s="204"/>
    </row>
    <row r="866" customFormat="false" ht="12.75" hidden="false" customHeight="false" outlineLevel="0" collapsed="false">
      <c r="AT866" s="204"/>
      <c r="AU866" s="204"/>
    </row>
    <row r="867" customFormat="false" ht="12.75" hidden="false" customHeight="false" outlineLevel="0" collapsed="false">
      <c r="AT867" s="204"/>
      <c r="AU867" s="204"/>
    </row>
    <row r="868" customFormat="false" ht="12.75" hidden="false" customHeight="false" outlineLevel="0" collapsed="false">
      <c r="AT868" s="204"/>
      <c r="AU868" s="204"/>
    </row>
    <row r="869" customFormat="false" ht="12.75" hidden="false" customHeight="false" outlineLevel="0" collapsed="false">
      <c r="AT869" s="204"/>
      <c r="AU869" s="204"/>
    </row>
    <row r="870" customFormat="false" ht="12.75" hidden="false" customHeight="false" outlineLevel="0" collapsed="false">
      <c r="AT870" s="204"/>
      <c r="AU870" s="204"/>
    </row>
    <row r="871" customFormat="false" ht="12.75" hidden="false" customHeight="false" outlineLevel="0" collapsed="false">
      <c r="AT871" s="204"/>
      <c r="AU871" s="204"/>
    </row>
    <row r="872" customFormat="false" ht="12.75" hidden="false" customHeight="false" outlineLevel="0" collapsed="false">
      <c r="AT872" s="204"/>
      <c r="AU872" s="204"/>
    </row>
    <row r="873" customFormat="false" ht="12.75" hidden="false" customHeight="false" outlineLevel="0" collapsed="false">
      <c r="AT873" s="204"/>
      <c r="AU873" s="204"/>
    </row>
    <row r="874" customFormat="false" ht="12.75" hidden="false" customHeight="false" outlineLevel="0" collapsed="false">
      <c r="AT874" s="204"/>
      <c r="AU874" s="204"/>
    </row>
    <row r="875" customFormat="false" ht="12.75" hidden="false" customHeight="false" outlineLevel="0" collapsed="false">
      <c r="AT875" s="204"/>
      <c r="AU875" s="204"/>
    </row>
    <row r="876" customFormat="false" ht="12.75" hidden="false" customHeight="false" outlineLevel="0" collapsed="false">
      <c r="AT876" s="204"/>
      <c r="AU876" s="204"/>
    </row>
    <row r="877" customFormat="false" ht="12.75" hidden="false" customHeight="false" outlineLevel="0" collapsed="false">
      <c r="AT877" s="204"/>
      <c r="AU877" s="204"/>
    </row>
    <row r="878" customFormat="false" ht="12.75" hidden="false" customHeight="false" outlineLevel="0" collapsed="false">
      <c r="AT878" s="204"/>
      <c r="AU878" s="204"/>
    </row>
    <row r="879" customFormat="false" ht="12.75" hidden="false" customHeight="false" outlineLevel="0" collapsed="false">
      <c r="AT879" s="204"/>
      <c r="AU879" s="204"/>
    </row>
    <row r="880" customFormat="false" ht="12.75" hidden="false" customHeight="false" outlineLevel="0" collapsed="false">
      <c r="AT880" s="204"/>
      <c r="AU880" s="204"/>
    </row>
    <row r="881" customFormat="false" ht="12.75" hidden="false" customHeight="false" outlineLevel="0" collapsed="false">
      <c r="AT881" s="204"/>
      <c r="AU881" s="204"/>
    </row>
    <row r="882" customFormat="false" ht="12.75" hidden="false" customHeight="false" outlineLevel="0" collapsed="false">
      <c r="AT882" s="204"/>
      <c r="AU882" s="204"/>
    </row>
    <row r="883" customFormat="false" ht="12.75" hidden="false" customHeight="false" outlineLevel="0" collapsed="false">
      <c r="AT883" s="204"/>
      <c r="AU883" s="204"/>
    </row>
    <row r="884" customFormat="false" ht="12.75" hidden="false" customHeight="false" outlineLevel="0" collapsed="false">
      <c r="AT884" s="204"/>
      <c r="AU884" s="204"/>
    </row>
    <row r="885" customFormat="false" ht="12.75" hidden="false" customHeight="false" outlineLevel="0" collapsed="false">
      <c r="AT885" s="204"/>
      <c r="AU885" s="204"/>
    </row>
    <row r="886" customFormat="false" ht="12.75" hidden="false" customHeight="false" outlineLevel="0" collapsed="false">
      <c r="AT886" s="204"/>
      <c r="AU886" s="204"/>
    </row>
    <row r="887" customFormat="false" ht="12.75" hidden="false" customHeight="false" outlineLevel="0" collapsed="false">
      <c r="AT887" s="204"/>
      <c r="AU887" s="204"/>
    </row>
    <row r="888" customFormat="false" ht="12.75" hidden="false" customHeight="false" outlineLevel="0" collapsed="false">
      <c r="AT888" s="204"/>
      <c r="AU888" s="204"/>
    </row>
    <row r="889" customFormat="false" ht="12.75" hidden="false" customHeight="false" outlineLevel="0" collapsed="false">
      <c r="AT889" s="204"/>
      <c r="AU889" s="204"/>
    </row>
    <row r="890" customFormat="false" ht="12.75" hidden="false" customHeight="false" outlineLevel="0" collapsed="false">
      <c r="AT890" s="204"/>
      <c r="AU890" s="204"/>
    </row>
    <row r="891" customFormat="false" ht="12.75" hidden="false" customHeight="false" outlineLevel="0" collapsed="false">
      <c r="AT891" s="204"/>
      <c r="AU891" s="204"/>
    </row>
    <row r="892" customFormat="false" ht="12.75" hidden="false" customHeight="false" outlineLevel="0" collapsed="false">
      <c r="AT892" s="204"/>
      <c r="AU892" s="204"/>
    </row>
    <row r="893" customFormat="false" ht="12.75" hidden="false" customHeight="false" outlineLevel="0" collapsed="false">
      <c r="AT893" s="204"/>
      <c r="AU893" s="204"/>
    </row>
    <row r="894" customFormat="false" ht="12.75" hidden="false" customHeight="false" outlineLevel="0" collapsed="false">
      <c r="AT894" s="204"/>
      <c r="AU894" s="204"/>
    </row>
    <row r="895" customFormat="false" ht="12.75" hidden="false" customHeight="false" outlineLevel="0" collapsed="false">
      <c r="AT895" s="204"/>
      <c r="AU895" s="204"/>
    </row>
    <row r="896" customFormat="false" ht="12.75" hidden="false" customHeight="false" outlineLevel="0" collapsed="false">
      <c r="AT896" s="204"/>
      <c r="AU896" s="204"/>
    </row>
    <row r="897" customFormat="false" ht="12.75" hidden="false" customHeight="false" outlineLevel="0" collapsed="false">
      <c r="AT897" s="204"/>
      <c r="AU897" s="204"/>
    </row>
    <row r="898" customFormat="false" ht="12.75" hidden="false" customHeight="false" outlineLevel="0" collapsed="false">
      <c r="AT898" s="204"/>
      <c r="AU898" s="204"/>
    </row>
    <row r="899" customFormat="false" ht="12.75" hidden="false" customHeight="false" outlineLevel="0" collapsed="false">
      <c r="AT899" s="204"/>
      <c r="AU899" s="204"/>
    </row>
    <row r="900" customFormat="false" ht="12.75" hidden="false" customHeight="false" outlineLevel="0" collapsed="false">
      <c r="AT900" s="204"/>
      <c r="AU900" s="204"/>
    </row>
    <row r="901" customFormat="false" ht="12.75" hidden="false" customHeight="false" outlineLevel="0" collapsed="false">
      <c r="AT901" s="204"/>
      <c r="AU901" s="204"/>
    </row>
    <row r="902" customFormat="false" ht="12.75" hidden="false" customHeight="false" outlineLevel="0" collapsed="false">
      <c r="AT902" s="204"/>
      <c r="AU902" s="204"/>
    </row>
    <row r="903" customFormat="false" ht="12.75" hidden="false" customHeight="false" outlineLevel="0" collapsed="false">
      <c r="AT903" s="204"/>
      <c r="AU903" s="204"/>
    </row>
    <row r="904" customFormat="false" ht="12.75" hidden="false" customHeight="false" outlineLevel="0" collapsed="false">
      <c r="AT904" s="204"/>
      <c r="AU904" s="204"/>
    </row>
    <row r="905" customFormat="false" ht="12.75" hidden="false" customHeight="false" outlineLevel="0" collapsed="false">
      <c r="AT905" s="204"/>
      <c r="AU905" s="204"/>
    </row>
    <row r="906" customFormat="false" ht="12.75" hidden="false" customHeight="false" outlineLevel="0" collapsed="false">
      <c r="AT906" s="204"/>
      <c r="AU906" s="204"/>
    </row>
    <row r="907" customFormat="false" ht="12.75" hidden="false" customHeight="false" outlineLevel="0" collapsed="false">
      <c r="AT907" s="204"/>
      <c r="AU907" s="204"/>
    </row>
    <row r="908" customFormat="false" ht="12.75" hidden="false" customHeight="false" outlineLevel="0" collapsed="false">
      <c r="AT908" s="204"/>
      <c r="AU908" s="204"/>
    </row>
    <row r="909" customFormat="false" ht="12.75" hidden="false" customHeight="false" outlineLevel="0" collapsed="false">
      <c r="AT909" s="204"/>
      <c r="AU909" s="204"/>
    </row>
    <row r="910" customFormat="false" ht="12.75" hidden="false" customHeight="false" outlineLevel="0" collapsed="false">
      <c r="AT910" s="204"/>
      <c r="AU910" s="204"/>
    </row>
    <row r="911" customFormat="false" ht="12.75" hidden="false" customHeight="false" outlineLevel="0" collapsed="false">
      <c r="AT911" s="204"/>
      <c r="AU911" s="204"/>
    </row>
    <row r="912" customFormat="false" ht="12.75" hidden="false" customHeight="false" outlineLevel="0" collapsed="false">
      <c r="AT912" s="204"/>
      <c r="AU912" s="204"/>
    </row>
    <row r="913" customFormat="false" ht="12.75" hidden="false" customHeight="false" outlineLevel="0" collapsed="false">
      <c r="AT913" s="204"/>
      <c r="AU913" s="204"/>
    </row>
    <row r="914" customFormat="false" ht="12.75" hidden="false" customHeight="false" outlineLevel="0" collapsed="false">
      <c r="AT914" s="204"/>
      <c r="AU914" s="204"/>
    </row>
    <row r="915" customFormat="false" ht="12.75" hidden="false" customHeight="false" outlineLevel="0" collapsed="false">
      <c r="AT915" s="204"/>
      <c r="AU915" s="204"/>
    </row>
    <row r="916" customFormat="false" ht="12.75" hidden="false" customHeight="false" outlineLevel="0" collapsed="false">
      <c r="AT916" s="204"/>
      <c r="AU916" s="204"/>
    </row>
    <row r="917" customFormat="false" ht="12.75" hidden="false" customHeight="false" outlineLevel="0" collapsed="false">
      <c r="AT917" s="204"/>
      <c r="AU917" s="204"/>
    </row>
    <row r="918" customFormat="false" ht="12.75" hidden="false" customHeight="false" outlineLevel="0" collapsed="false">
      <c r="AT918" s="204"/>
      <c r="AU918" s="204"/>
    </row>
    <row r="919" customFormat="false" ht="12.75" hidden="false" customHeight="false" outlineLevel="0" collapsed="false">
      <c r="AT919" s="204"/>
      <c r="AU919" s="204"/>
    </row>
    <row r="920" customFormat="false" ht="12.75" hidden="false" customHeight="false" outlineLevel="0" collapsed="false">
      <c r="AT920" s="204"/>
      <c r="AU920" s="204"/>
    </row>
    <row r="921" customFormat="false" ht="12.75" hidden="false" customHeight="false" outlineLevel="0" collapsed="false">
      <c r="AT921" s="204"/>
      <c r="AU921" s="204"/>
    </row>
    <row r="922" customFormat="false" ht="12.75" hidden="false" customHeight="false" outlineLevel="0" collapsed="false">
      <c r="AT922" s="204"/>
      <c r="AU922" s="204"/>
    </row>
    <row r="923" customFormat="false" ht="12.75" hidden="false" customHeight="false" outlineLevel="0" collapsed="false">
      <c r="AT923" s="204"/>
      <c r="AU923" s="204"/>
    </row>
    <row r="924" customFormat="false" ht="12.75" hidden="false" customHeight="false" outlineLevel="0" collapsed="false">
      <c r="AT924" s="204"/>
      <c r="AU924" s="204"/>
    </row>
    <row r="925" customFormat="false" ht="12.75" hidden="false" customHeight="false" outlineLevel="0" collapsed="false">
      <c r="AT925" s="204"/>
      <c r="AU925" s="204"/>
    </row>
    <row r="926" customFormat="false" ht="12.75" hidden="false" customHeight="false" outlineLevel="0" collapsed="false">
      <c r="AT926" s="204"/>
      <c r="AU926" s="204"/>
    </row>
    <row r="927" customFormat="false" ht="12.75" hidden="false" customHeight="false" outlineLevel="0" collapsed="false">
      <c r="AT927" s="204"/>
      <c r="AU927" s="204"/>
    </row>
    <row r="928" customFormat="false" ht="12.75" hidden="false" customHeight="false" outlineLevel="0" collapsed="false">
      <c r="AT928" s="204"/>
      <c r="AU928" s="204"/>
    </row>
    <row r="929" customFormat="false" ht="12.75" hidden="false" customHeight="false" outlineLevel="0" collapsed="false">
      <c r="AT929" s="204"/>
      <c r="AU929" s="204"/>
    </row>
    <row r="930" customFormat="false" ht="12.75" hidden="false" customHeight="false" outlineLevel="0" collapsed="false">
      <c r="AT930" s="204"/>
      <c r="AU930" s="204"/>
    </row>
    <row r="931" customFormat="false" ht="12.75" hidden="false" customHeight="false" outlineLevel="0" collapsed="false">
      <c r="AT931" s="204"/>
      <c r="AU931" s="204"/>
    </row>
    <row r="932" customFormat="false" ht="12.75" hidden="false" customHeight="false" outlineLevel="0" collapsed="false">
      <c r="AT932" s="204"/>
      <c r="AU932" s="204"/>
    </row>
    <row r="933" customFormat="false" ht="12.75" hidden="false" customHeight="false" outlineLevel="0" collapsed="false">
      <c r="AT933" s="204"/>
      <c r="AU933" s="204"/>
    </row>
    <row r="934" customFormat="false" ht="12.75" hidden="false" customHeight="false" outlineLevel="0" collapsed="false">
      <c r="AT934" s="204"/>
      <c r="AU934" s="204"/>
    </row>
    <row r="935" customFormat="false" ht="12.75" hidden="false" customHeight="false" outlineLevel="0" collapsed="false">
      <c r="AT935" s="204"/>
      <c r="AU935" s="204"/>
    </row>
    <row r="936" customFormat="false" ht="12.75" hidden="false" customHeight="false" outlineLevel="0" collapsed="false">
      <c r="AT936" s="204"/>
      <c r="AU936" s="204"/>
    </row>
    <row r="937" customFormat="false" ht="12.75" hidden="false" customHeight="false" outlineLevel="0" collapsed="false">
      <c r="AT937" s="204"/>
      <c r="AU937" s="204"/>
    </row>
    <row r="938" customFormat="false" ht="12.75" hidden="false" customHeight="false" outlineLevel="0" collapsed="false">
      <c r="AT938" s="204"/>
      <c r="AU938" s="204"/>
    </row>
    <row r="939" customFormat="false" ht="12.75" hidden="false" customHeight="false" outlineLevel="0" collapsed="false">
      <c r="AT939" s="204"/>
      <c r="AU939" s="204"/>
    </row>
    <row r="940" customFormat="false" ht="12.75" hidden="false" customHeight="false" outlineLevel="0" collapsed="false">
      <c r="AT940" s="204"/>
      <c r="AU940" s="204"/>
    </row>
    <row r="941" customFormat="false" ht="12.75" hidden="false" customHeight="false" outlineLevel="0" collapsed="false">
      <c r="AT941" s="204"/>
      <c r="AU941" s="204"/>
    </row>
    <row r="942" customFormat="false" ht="12.75" hidden="false" customHeight="false" outlineLevel="0" collapsed="false">
      <c r="AT942" s="204"/>
      <c r="AU942" s="204"/>
    </row>
    <row r="943" customFormat="false" ht="12.75" hidden="false" customHeight="false" outlineLevel="0" collapsed="false">
      <c r="AT943" s="204"/>
      <c r="AU943" s="204"/>
    </row>
    <row r="944" customFormat="false" ht="12.75" hidden="false" customHeight="false" outlineLevel="0" collapsed="false">
      <c r="AT944" s="204"/>
      <c r="AU944" s="204"/>
    </row>
    <row r="945" customFormat="false" ht="12.75" hidden="false" customHeight="false" outlineLevel="0" collapsed="false">
      <c r="AT945" s="204"/>
      <c r="AU945" s="204"/>
    </row>
    <row r="946" customFormat="false" ht="12.75" hidden="false" customHeight="false" outlineLevel="0" collapsed="false">
      <c r="AT946" s="204"/>
      <c r="AU946" s="204"/>
    </row>
    <row r="947" customFormat="false" ht="12.75" hidden="false" customHeight="false" outlineLevel="0" collapsed="false">
      <c r="AT947" s="204"/>
      <c r="AU947" s="204"/>
    </row>
    <row r="948" customFormat="false" ht="12.75" hidden="false" customHeight="false" outlineLevel="0" collapsed="false">
      <c r="AT948" s="204"/>
      <c r="AU948" s="204"/>
    </row>
    <row r="949" customFormat="false" ht="12.75" hidden="false" customHeight="false" outlineLevel="0" collapsed="false">
      <c r="AT949" s="204"/>
      <c r="AU949" s="204"/>
    </row>
    <row r="950" customFormat="false" ht="12.75" hidden="false" customHeight="false" outlineLevel="0" collapsed="false">
      <c r="AT950" s="204"/>
      <c r="AU950" s="204"/>
    </row>
    <row r="951" customFormat="false" ht="12.75" hidden="false" customHeight="false" outlineLevel="0" collapsed="false">
      <c r="AT951" s="204"/>
      <c r="AU951" s="204"/>
    </row>
    <row r="952" customFormat="false" ht="12.75" hidden="false" customHeight="false" outlineLevel="0" collapsed="false">
      <c r="AT952" s="204"/>
      <c r="AU952" s="204"/>
    </row>
    <row r="953" customFormat="false" ht="12.75" hidden="false" customHeight="false" outlineLevel="0" collapsed="false">
      <c r="AT953" s="204"/>
      <c r="AU953" s="204"/>
    </row>
    <row r="954" customFormat="false" ht="12.75" hidden="false" customHeight="false" outlineLevel="0" collapsed="false">
      <c r="AT954" s="204"/>
      <c r="AU954" s="204"/>
    </row>
    <row r="955" customFormat="false" ht="12.75" hidden="false" customHeight="false" outlineLevel="0" collapsed="false">
      <c r="AT955" s="204"/>
      <c r="AU955" s="204"/>
    </row>
    <row r="956" customFormat="false" ht="12.75" hidden="false" customHeight="false" outlineLevel="0" collapsed="false">
      <c r="AT956" s="204"/>
      <c r="AU956" s="204"/>
    </row>
    <row r="957" customFormat="false" ht="12.75" hidden="false" customHeight="false" outlineLevel="0" collapsed="false">
      <c r="AT957" s="204"/>
      <c r="AU957" s="204"/>
    </row>
    <row r="958" customFormat="false" ht="12.75" hidden="false" customHeight="false" outlineLevel="0" collapsed="false">
      <c r="AT958" s="204"/>
      <c r="AU958" s="204"/>
    </row>
    <row r="959" customFormat="false" ht="12.75" hidden="false" customHeight="false" outlineLevel="0" collapsed="false">
      <c r="AT959" s="204"/>
      <c r="AU959" s="204"/>
    </row>
    <row r="960" customFormat="false" ht="12.75" hidden="false" customHeight="false" outlineLevel="0" collapsed="false">
      <c r="AT960" s="204"/>
      <c r="AU960" s="204"/>
    </row>
    <row r="961" customFormat="false" ht="12.75" hidden="false" customHeight="false" outlineLevel="0" collapsed="false">
      <c r="AT961" s="204"/>
      <c r="AU961" s="204"/>
    </row>
    <row r="962" customFormat="false" ht="12.75" hidden="false" customHeight="false" outlineLevel="0" collapsed="false">
      <c r="AT962" s="204"/>
      <c r="AU962" s="204"/>
    </row>
    <row r="963" customFormat="false" ht="12.75" hidden="false" customHeight="false" outlineLevel="0" collapsed="false">
      <c r="AT963" s="204"/>
      <c r="AU963" s="204"/>
    </row>
    <row r="964" customFormat="false" ht="12.75" hidden="false" customHeight="false" outlineLevel="0" collapsed="false">
      <c r="AT964" s="204"/>
      <c r="AU964" s="204"/>
    </row>
    <row r="965" customFormat="false" ht="12.75" hidden="false" customHeight="false" outlineLevel="0" collapsed="false">
      <c r="AT965" s="204"/>
      <c r="AU965" s="204"/>
    </row>
    <row r="966" customFormat="false" ht="12.75" hidden="false" customHeight="false" outlineLevel="0" collapsed="false">
      <c r="AT966" s="204"/>
      <c r="AU966" s="204"/>
    </row>
    <row r="967" customFormat="false" ht="12.75" hidden="false" customHeight="false" outlineLevel="0" collapsed="false">
      <c r="AT967" s="204"/>
      <c r="AU967" s="204"/>
    </row>
    <row r="968" customFormat="false" ht="12.75" hidden="false" customHeight="false" outlineLevel="0" collapsed="false">
      <c r="AT968" s="204"/>
      <c r="AU968" s="204"/>
    </row>
    <row r="969" customFormat="false" ht="12.75" hidden="false" customHeight="false" outlineLevel="0" collapsed="false">
      <c r="AT969" s="204"/>
      <c r="AU969" s="204"/>
    </row>
    <row r="970" customFormat="false" ht="12.75" hidden="false" customHeight="false" outlineLevel="0" collapsed="false">
      <c r="AT970" s="204"/>
      <c r="AU970" s="204"/>
    </row>
    <row r="971" customFormat="false" ht="12.75" hidden="false" customHeight="false" outlineLevel="0" collapsed="false">
      <c r="AT971" s="204"/>
      <c r="AU971" s="204"/>
    </row>
    <row r="972" customFormat="false" ht="12.75" hidden="false" customHeight="false" outlineLevel="0" collapsed="false">
      <c r="AT972" s="204"/>
      <c r="AU972" s="204"/>
    </row>
    <row r="973" customFormat="false" ht="12.75" hidden="false" customHeight="false" outlineLevel="0" collapsed="false">
      <c r="AT973" s="204"/>
      <c r="AU973" s="204"/>
    </row>
    <row r="974" customFormat="false" ht="12.75" hidden="false" customHeight="false" outlineLevel="0" collapsed="false">
      <c r="AT974" s="204"/>
      <c r="AU974" s="204"/>
    </row>
    <row r="975" customFormat="false" ht="12.75" hidden="false" customHeight="false" outlineLevel="0" collapsed="false">
      <c r="AT975" s="204"/>
      <c r="AU975" s="204"/>
    </row>
    <row r="976" customFormat="false" ht="12.75" hidden="false" customHeight="false" outlineLevel="0" collapsed="false">
      <c r="AT976" s="204"/>
      <c r="AU976" s="204"/>
    </row>
    <row r="977" customFormat="false" ht="12.75" hidden="false" customHeight="false" outlineLevel="0" collapsed="false">
      <c r="AT977" s="204"/>
      <c r="AU977" s="204"/>
    </row>
    <row r="978" customFormat="false" ht="12.75" hidden="false" customHeight="false" outlineLevel="0" collapsed="false">
      <c r="AT978" s="204"/>
      <c r="AU978" s="204"/>
    </row>
    <row r="979" customFormat="false" ht="12.75" hidden="false" customHeight="false" outlineLevel="0" collapsed="false">
      <c r="AT979" s="204"/>
      <c r="AU979" s="204"/>
    </row>
    <row r="980" customFormat="false" ht="12.75" hidden="false" customHeight="false" outlineLevel="0" collapsed="false">
      <c r="AT980" s="204"/>
      <c r="AU980" s="204"/>
    </row>
    <row r="981" customFormat="false" ht="12.75" hidden="false" customHeight="false" outlineLevel="0" collapsed="false">
      <c r="AT981" s="204"/>
      <c r="AU981" s="204"/>
    </row>
    <row r="982" customFormat="false" ht="12.75" hidden="false" customHeight="false" outlineLevel="0" collapsed="false">
      <c r="AT982" s="204"/>
      <c r="AU982" s="204"/>
    </row>
    <row r="983" customFormat="false" ht="12.75" hidden="false" customHeight="false" outlineLevel="0" collapsed="false">
      <c r="AT983" s="204"/>
      <c r="AU983" s="204"/>
    </row>
    <row r="984" customFormat="false" ht="12.75" hidden="false" customHeight="false" outlineLevel="0" collapsed="false">
      <c r="AT984" s="204"/>
      <c r="AU984" s="204"/>
    </row>
    <row r="985" customFormat="false" ht="12.75" hidden="false" customHeight="false" outlineLevel="0" collapsed="false">
      <c r="AT985" s="204"/>
      <c r="AU985" s="204"/>
    </row>
    <row r="986" customFormat="false" ht="12.75" hidden="false" customHeight="false" outlineLevel="0" collapsed="false">
      <c r="AT986" s="204"/>
      <c r="AU986" s="204"/>
    </row>
    <row r="987" customFormat="false" ht="12.75" hidden="false" customHeight="false" outlineLevel="0" collapsed="false">
      <c r="AT987" s="204"/>
      <c r="AU987" s="204"/>
    </row>
    <row r="988" customFormat="false" ht="12.75" hidden="false" customHeight="false" outlineLevel="0" collapsed="false">
      <c r="AT988" s="204"/>
      <c r="AU988" s="204"/>
    </row>
    <row r="989" customFormat="false" ht="12.75" hidden="false" customHeight="false" outlineLevel="0" collapsed="false">
      <c r="AT989" s="204"/>
      <c r="AU989" s="204"/>
    </row>
    <row r="990" customFormat="false" ht="12.75" hidden="false" customHeight="false" outlineLevel="0" collapsed="false">
      <c r="AT990" s="204"/>
      <c r="AU990" s="204"/>
    </row>
    <row r="991" customFormat="false" ht="12.75" hidden="false" customHeight="false" outlineLevel="0" collapsed="false">
      <c r="AT991" s="204"/>
      <c r="AU991" s="204"/>
    </row>
    <row r="992" customFormat="false" ht="12.75" hidden="false" customHeight="false" outlineLevel="0" collapsed="false">
      <c r="AT992" s="204"/>
      <c r="AU992" s="204"/>
    </row>
    <row r="993" customFormat="false" ht="12.75" hidden="false" customHeight="false" outlineLevel="0" collapsed="false">
      <c r="AT993" s="204"/>
      <c r="AU993" s="204"/>
    </row>
    <row r="994" customFormat="false" ht="12.75" hidden="false" customHeight="false" outlineLevel="0" collapsed="false">
      <c r="AT994" s="204"/>
      <c r="AU994" s="204"/>
    </row>
    <row r="995" customFormat="false" ht="12.75" hidden="false" customHeight="false" outlineLevel="0" collapsed="false">
      <c r="AT995" s="204"/>
      <c r="AU995" s="204"/>
    </row>
    <row r="996" customFormat="false" ht="12.75" hidden="false" customHeight="false" outlineLevel="0" collapsed="false">
      <c r="AT996" s="204"/>
      <c r="AU996" s="204"/>
    </row>
    <row r="997" customFormat="false" ht="12.75" hidden="false" customHeight="false" outlineLevel="0" collapsed="false">
      <c r="AT997" s="204"/>
      <c r="AU997" s="204"/>
    </row>
    <row r="998" customFormat="false" ht="12.75" hidden="false" customHeight="false" outlineLevel="0" collapsed="false">
      <c r="AT998" s="204"/>
      <c r="AU998" s="204"/>
    </row>
    <row r="999" customFormat="false" ht="12.75" hidden="false" customHeight="false" outlineLevel="0" collapsed="false">
      <c r="AT999" s="204"/>
      <c r="AU999" s="204"/>
    </row>
    <row r="1000" customFormat="false" ht="12.75" hidden="false" customHeight="false" outlineLevel="0" collapsed="false">
      <c r="AT1000" s="204"/>
      <c r="AU1000" s="204"/>
    </row>
    <row r="1001" customFormat="false" ht="12.75" hidden="false" customHeight="false" outlineLevel="0" collapsed="false">
      <c r="AT1001" s="204"/>
      <c r="AU1001" s="204"/>
    </row>
    <row r="1002" customFormat="false" ht="12.75" hidden="false" customHeight="false" outlineLevel="0" collapsed="false">
      <c r="AT1002" s="204"/>
      <c r="AU1002" s="204"/>
    </row>
    <row r="1003" customFormat="false" ht="12.75" hidden="false" customHeight="false" outlineLevel="0" collapsed="false">
      <c r="AT1003" s="204"/>
      <c r="AU1003" s="204"/>
    </row>
    <row r="1004" customFormat="false" ht="12.75" hidden="false" customHeight="false" outlineLevel="0" collapsed="false">
      <c r="AT1004" s="204"/>
      <c r="AU1004" s="204"/>
    </row>
    <row r="1005" customFormat="false" ht="12.75" hidden="false" customHeight="false" outlineLevel="0" collapsed="false">
      <c r="AT1005" s="204"/>
      <c r="AU1005" s="204"/>
    </row>
    <row r="1006" customFormat="false" ht="12.75" hidden="false" customHeight="false" outlineLevel="0" collapsed="false">
      <c r="AT1006" s="204"/>
      <c r="AU1006" s="204"/>
    </row>
    <row r="1007" customFormat="false" ht="12.75" hidden="false" customHeight="false" outlineLevel="0" collapsed="false">
      <c r="AT1007" s="204"/>
      <c r="AU1007" s="204"/>
    </row>
    <row r="1008" customFormat="false" ht="12.75" hidden="false" customHeight="false" outlineLevel="0" collapsed="false">
      <c r="AT1008" s="204"/>
      <c r="AU1008" s="204"/>
    </row>
    <row r="1009" customFormat="false" ht="12.75" hidden="false" customHeight="false" outlineLevel="0" collapsed="false">
      <c r="AT1009" s="204"/>
      <c r="AU1009" s="204"/>
    </row>
    <row r="1010" customFormat="false" ht="12.75" hidden="false" customHeight="false" outlineLevel="0" collapsed="false">
      <c r="AT1010" s="204"/>
      <c r="AU1010" s="204"/>
    </row>
    <row r="1011" customFormat="false" ht="12.75" hidden="false" customHeight="false" outlineLevel="0" collapsed="false">
      <c r="AT1011" s="204"/>
      <c r="AU1011" s="204"/>
    </row>
    <row r="1012" customFormat="false" ht="12.75" hidden="false" customHeight="false" outlineLevel="0" collapsed="false">
      <c r="AT1012" s="204"/>
      <c r="AU1012" s="204"/>
    </row>
    <row r="1013" customFormat="false" ht="12.75" hidden="false" customHeight="false" outlineLevel="0" collapsed="false">
      <c r="AT1013" s="204"/>
      <c r="AU1013" s="204"/>
    </row>
    <row r="1014" customFormat="false" ht="12.75" hidden="false" customHeight="false" outlineLevel="0" collapsed="false">
      <c r="AT1014" s="204"/>
      <c r="AU1014" s="204"/>
    </row>
    <row r="1015" customFormat="false" ht="12.75" hidden="false" customHeight="false" outlineLevel="0" collapsed="false">
      <c r="AT1015" s="204"/>
      <c r="AU1015" s="204"/>
    </row>
    <row r="1016" customFormat="false" ht="12.75" hidden="false" customHeight="false" outlineLevel="0" collapsed="false">
      <c r="AT1016" s="204"/>
      <c r="AU1016" s="204"/>
    </row>
    <row r="1017" customFormat="false" ht="12.75" hidden="false" customHeight="false" outlineLevel="0" collapsed="false">
      <c r="AT1017" s="204"/>
      <c r="AU1017" s="204"/>
    </row>
    <row r="1018" customFormat="false" ht="12.75" hidden="false" customHeight="false" outlineLevel="0" collapsed="false">
      <c r="AT1018" s="204"/>
      <c r="AU1018" s="204"/>
    </row>
    <row r="1019" customFormat="false" ht="12.75" hidden="false" customHeight="false" outlineLevel="0" collapsed="false">
      <c r="AT1019" s="204"/>
      <c r="AU1019" s="204"/>
    </row>
    <row r="1020" customFormat="false" ht="12.75" hidden="false" customHeight="false" outlineLevel="0" collapsed="false">
      <c r="AT1020" s="204"/>
      <c r="AU1020" s="204"/>
    </row>
    <row r="1021" customFormat="false" ht="12.75" hidden="false" customHeight="false" outlineLevel="0" collapsed="false">
      <c r="AT1021" s="204"/>
      <c r="AU1021" s="204"/>
    </row>
    <row r="1022" customFormat="false" ht="12.75" hidden="false" customHeight="false" outlineLevel="0" collapsed="false">
      <c r="AT1022" s="204"/>
      <c r="AU1022" s="204"/>
    </row>
    <row r="1023" customFormat="false" ht="12.75" hidden="false" customHeight="false" outlineLevel="0" collapsed="false">
      <c r="AT1023" s="204"/>
      <c r="AU1023" s="204"/>
    </row>
    <row r="1024" customFormat="false" ht="12.75" hidden="false" customHeight="false" outlineLevel="0" collapsed="false">
      <c r="AT1024" s="204"/>
      <c r="AU1024" s="204"/>
    </row>
    <row r="1025" customFormat="false" ht="12.75" hidden="false" customHeight="false" outlineLevel="0" collapsed="false">
      <c r="AT1025" s="204"/>
      <c r="AU1025" s="204"/>
    </row>
    <row r="1026" customFormat="false" ht="12.75" hidden="false" customHeight="false" outlineLevel="0" collapsed="false">
      <c r="AT1026" s="204"/>
      <c r="AU1026" s="204"/>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876"/>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X5" activeCellId="0" sqref="X5"/>
    </sheetView>
  </sheetViews>
  <sheetFormatPr defaultColWidth="9.0390625" defaultRowHeight="12.75" zeroHeight="false" outlineLevelRow="0" outlineLevelCol="0"/>
  <cols>
    <col collapsed="false" customWidth="true" hidden="false" outlineLevel="0" max="1" min="1" style="120" width="31.43"/>
    <col collapsed="false" customWidth="true" hidden="false" outlineLevel="0" max="2" min="2" style="120" width="21.14"/>
    <col collapsed="false" customWidth="true" hidden="false" outlineLevel="0" max="3" min="3" style="120" width="14.57"/>
    <col collapsed="false" customWidth="true" hidden="false" outlineLevel="0" max="4" min="4" style="120" width="14.69"/>
    <col collapsed="false" customWidth="true" hidden="false" outlineLevel="0" max="13" min="5" style="120" width="10"/>
    <col collapsed="false" customWidth="true" hidden="false" outlineLevel="0" max="15" min="15" style="204" width="15.15"/>
    <col collapsed="false" customWidth="true" hidden="false" outlineLevel="0" max="16" min="16" style="204" width="12.86"/>
    <col collapsed="false" customWidth="true" hidden="false" outlineLevel="0" max="17" min="17" style="204" width="12.29"/>
    <col collapsed="false" customWidth="true" hidden="false" outlineLevel="0" max="18" min="18" style="204" width="15.42"/>
    <col collapsed="false" customWidth="true" hidden="false" outlineLevel="0" max="19" min="19" style="177" width="17.86"/>
    <col collapsed="false" customWidth="true" hidden="false" outlineLevel="0" max="20" min="20" style="204" width="14.15"/>
    <col collapsed="false" customWidth="true" hidden="false" outlineLevel="0" max="21" min="21" style="204" width="11.99"/>
    <col collapsed="false" customWidth="true" hidden="false" outlineLevel="0" max="22" min="22" style="204" width="11.3"/>
    <col collapsed="false" customWidth="true" hidden="false" outlineLevel="0" max="23" min="23" style="204" width="10.29"/>
    <col collapsed="false" customWidth="true" hidden="false" outlineLevel="0" max="24" min="24" style="204" width="9.13"/>
    <col collapsed="false" customWidth="true" hidden="false" outlineLevel="0" max="26" min="26" style="0" width="45.98"/>
    <col collapsed="false" customWidth="true" hidden="false" outlineLevel="0" max="27" min="27" style="0" width="20.57"/>
  </cols>
  <sheetData>
    <row r="1" customFormat="false" ht="84" hidden="false" customHeight="fals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4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60" hidden="false" customHeight="false" outlineLevel="0" collapsed="false">
      <c r="A3" s="137" t="s">
        <v>12347</v>
      </c>
      <c r="B3" s="137" t="s">
        <v>12348</v>
      </c>
      <c r="C3" s="137" t="s">
        <v>12349</v>
      </c>
      <c r="D3" s="137" t="s">
        <v>12350</v>
      </c>
      <c r="E3" s="137" t="s">
        <v>12351</v>
      </c>
      <c r="F3" s="137" t="s">
        <v>12352</v>
      </c>
      <c r="G3" s="137" t="s">
        <v>12353</v>
      </c>
      <c r="H3" s="137" t="s">
        <v>12354</v>
      </c>
      <c r="I3" s="137" t="s">
        <v>12355</v>
      </c>
      <c r="J3" s="137" t="s">
        <v>12356</v>
      </c>
      <c r="K3" s="137" t="s">
        <v>12357</v>
      </c>
      <c r="L3" s="137" t="s">
        <v>12358</v>
      </c>
      <c r="M3" s="137" t="s">
        <v>12359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+IF(E4&gt;0,0,1)</f>
        <v>1</v>
      </c>
      <c r="V4" s="204" t="n">
        <f aca="false">+IF(F4&gt;0,0,1)</f>
        <v>1</v>
      </c>
      <c r="W4" s="204" t="n">
        <f aca="false">+IF(G4&gt;0,0,1)</f>
        <v>1</v>
      </c>
      <c r="X4" s="204" t="n">
        <f aca="false">+IF(OR(H4=0,H4=1,H4="S",H4="N"),0,1)</f>
        <v>0</v>
      </c>
      <c r="Z4" s="266" t="s">
        <v>11863</v>
      </c>
      <c r="AA4" s="196"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67" t="s">
        <v>11823</v>
      </c>
      <c r="AA5" s="196" t="str">
        <f aca="false">IF(SUM(P:P)=0,"OK","errore su anno installazione")</f>
        <v>OK</v>
      </c>
    </row>
    <row r="6" customFormat="false" ht="12.75" hidden="false" customHeight="false" outlineLevel="0" collapsed="false">
      <c r="R6" s="155"/>
      <c r="S6" s="155"/>
      <c r="T6" s="155"/>
      <c r="Z6" s="267" t="s">
        <v>11474</v>
      </c>
      <c r="AA6" s="196" t="str">
        <f aca="false">IF(SUM(Q:Q)=0,"OK","errore su anni ristrutturazione")</f>
        <v>OK</v>
      </c>
    </row>
    <row r="7" customFormat="false" ht="12.75" hidden="false" customHeight="false" outlineLevel="0" collapsed="false">
      <c r="R7" s="155"/>
      <c r="S7" s="155"/>
      <c r="T7" s="155"/>
      <c r="Z7" s="267" t="s">
        <v>11870</v>
      </c>
      <c r="AA7" s="196"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67" t="s">
        <v>11871</v>
      </c>
      <c r="AA8" s="196" t="str">
        <f aca="false">IF(SUM(S:S)=0,"OK","indice confidenza non congruente con anno installazione")</f>
        <v>OK</v>
      </c>
    </row>
    <row r="9" customFormat="false" ht="12.75" hidden="false" customHeight="false" outlineLevel="0" collapsed="false">
      <c r="R9" s="155"/>
      <c r="S9" s="155"/>
      <c r="T9" s="155"/>
      <c r="Z9" s="267" t="s">
        <v>11872</v>
      </c>
      <c r="AA9" s="196" t="str">
        <f aca="false">IF(SUM(T:T)=0,"OK","stato conservazione non congruente con anno ristrutturazione")</f>
        <v>OK</v>
      </c>
    </row>
    <row r="10" customFormat="false" ht="12.75" hidden="false" customHeight="false" outlineLevel="0" collapsed="false">
      <c r="R10" s="155"/>
      <c r="S10" s="155"/>
      <c r="T10" s="155"/>
      <c r="Z10" s="266" t="s">
        <v>307</v>
      </c>
      <c r="AA10" s="196" t="str">
        <f aca="false">IF(SUM(U:U)=0,"OK","potenza errata")</f>
        <v>potenza errata</v>
      </c>
    </row>
    <row r="11" customFormat="false" ht="12.75" hidden="false" customHeight="false" outlineLevel="0" collapsed="false">
      <c r="R11" s="155"/>
      <c r="S11" s="155"/>
      <c r="T11" s="155"/>
      <c r="Z11" s="266" t="s">
        <v>343</v>
      </c>
      <c r="AA11" s="196" t="str">
        <f aca="false">IF(SUM(V:V)=0,"OK","portata errata")</f>
        <v>portata errata</v>
      </c>
    </row>
    <row r="12" customFormat="false" ht="12.75" hidden="false" customHeight="false" outlineLevel="0" collapsed="false">
      <c r="R12" s="155"/>
      <c r="S12" s="155"/>
      <c r="T12" s="155"/>
      <c r="Z12" s="266" t="s">
        <v>345</v>
      </c>
      <c r="AA12" s="196" t="str">
        <f aca="false">IF(SUM(W:W)=0,"OK","prevalenza errata")</f>
        <v>prevalenza errata</v>
      </c>
    </row>
    <row r="13" customFormat="false" ht="12.75" hidden="false" customHeight="false" outlineLevel="0" collapsed="false">
      <c r="R13" s="155"/>
      <c r="S13" s="155"/>
      <c r="T13" s="155"/>
      <c r="Z13" s="266" t="s">
        <v>11869</v>
      </c>
      <c r="AA13" s="196"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row r="444" customFormat="false" ht="12.75" hidden="false" customHeight="false" outlineLevel="0" collapsed="false">
      <c r="R444" s="155"/>
      <c r="S444" s="155"/>
      <c r="T444" s="155"/>
    </row>
    <row r="445" customFormat="false" ht="12.75" hidden="false" customHeight="false" outlineLevel="0" collapsed="false">
      <c r="R445" s="155"/>
      <c r="S445" s="155"/>
      <c r="T445" s="155"/>
    </row>
    <row r="446" customFormat="false" ht="12.75" hidden="false" customHeight="false" outlineLevel="0" collapsed="false">
      <c r="R446" s="155"/>
      <c r="S446" s="155"/>
      <c r="T446" s="155"/>
    </row>
    <row r="447" customFormat="false" ht="12.75" hidden="false" customHeight="false" outlineLevel="0" collapsed="false">
      <c r="R447" s="155"/>
      <c r="S447" s="155"/>
      <c r="T447" s="155"/>
    </row>
    <row r="448" customFormat="false" ht="12.75" hidden="false" customHeight="false" outlineLevel="0" collapsed="false">
      <c r="R448" s="155"/>
      <c r="S448" s="155"/>
      <c r="T448" s="155"/>
    </row>
    <row r="449" customFormat="false" ht="12.75" hidden="false" customHeight="false" outlineLevel="0" collapsed="false">
      <c r="R449" s="155"/>
      <c r="S449" s="155"/>
      <c r="T449" s="155"/>
    </row>
    <row r="450" customFormat="false" ht="12.75" hidden="false" customHeight="false" outlineLevel="0" collapsed="false">
      <c r="R450" s="155"/>
      <c r="S450" s="155"/>
      <c r="T450" s="155"/>
    </row>
    <row r="451" customFormat="false" ht="12.75" hidden="false" customHeight="false" outlineLevel="0" collapsed="false">
      <c r="R451" s="155"/>
      <c r="S451" s="155"/>
      <c r="T451" s="155"/>
    </row>
    <row r="452" customFormat="false" ht="12.75" hidden="false" customHeight="false" outlineLevel="0" collapsed="false">
      <c r="R452" s="155"/>
      <c r="S452" s="155"/>
      <c r="T452" s="155"/>
    </row>
    <row r="453" customFormat="false" ht="12.75" hidden="false" customHeight="false" outlineLevel="0" collapsed="false">
      <c r="R453" s="155"/>
      <c r="S453" s="155"/>
      <c r="T453" s="155"/>
    </row>
    <row r="454" customFormat="false" ht="12.75" hidden="false" customHeight="false" outlineLevel="0" collapsed="false">
      <c r="R454" s="155"/>
      <c r="S454" s="155"/>
      <c r="T454" s="155"/>
    </row>
    <row r="455" customFormat="false" ht="12.75" hidden="false" customHeight="false" outlineLevel="0" collapsed="false">
      <c r="R455" s="155"/>
      <c r="S455" s="155"/>
      <c r="T455" s="155"/>
    </row>
    <row r="456" customFormat="false" ht="12.75" hidden="false" customHeight="false" outlineLevel="0" collapsed="false">
      <c r="R456" s="155"/>
      <c r="S456" s="155"/>
      <c r="T456" s="155"/>
    </row>
    <row r="457" customFormat="false" ht="12.75" hidden="false" customHeight="false" outlineLevel="0" collapsed="false">
      <c r="R457" s="155"/>
      <c r="S457" s="155"/>
      <c r="T457" s="155"/>
    </row>
    <row r="458" customFormat="false" ht="12.75" hidden="false" customHeight="false" outlineLevel="0" collapsed="false">
      <c r="R458" s="155"/>
      <c r="S458" s="155"/>
      <c r="T458" s="155"/>
    </row>
    <row r="459" customFormat="false" ht="12.75" hidden="false" customHeight="false" outlineLevel="0" collapsed="false">
      <c r="R459" s="155"/>
      <c r="S459" s="155"/>
      <c r="T459" s="155"/>
    </row>
    <row r="460" customFormat="false" ht="12.75" hidden="false" customHeight="false" outlineLevel="0" collapsed="false">
      <c r="R460" s="155"/>
      <c r="S460" s="155"/>
      <c r="T460" s="155"/>
    </row>
    <row r="461" customFormat="false" ht="12.75" hidden="false" customHeight="false" outlineLevel="0" collapsed="false">
      <c r="R461" s="155"/>
      <c r="S461" s="155"/>
      <c r="T461" s="155"/>
    </row>
    <row r="462" customFormat="false" ht="12.75" hidden="false" customHeight="false" outlineLevel="0" collapsed="false">
      <c r="R462" s="155"/>
      <c r="S462" s="155"/>
      <c r="T462" s="155"/>
    </row>
    <row r="463" customFormat="false" ht="12.75" hidden="false" customHeight="false" outlineLevel="0" collapsed="false">
      <c r="R463" s="155"/>
      <c r="S463" s="155"/>
      <c r="T463" s="155"/>
    </row>
    <row r="464" customFormat="false" ht="12.75" hidden="false" customHeight="false" outlineLevel="0" collapsed="false">
      <c r="R464" s="155"/>
      <c r="S464" s="155"/>
      <c r="T464" s="155"/>
    </row>
    <row r="465" customFormat="false" ht="12.75" hidden="false" customHeight="false" outlineLevel="0" collapsed="false">
      <c r="R465" s="155"/>
      <c r="S465" s="155"/>
      <c r="T465" s="155"/>
    </row>
    <row r="466" customFormat="false" ht="12.75" hidden="false" customHeight="false" outlineLevel="0" collapsed="false">
      <c r="R466" s="155"/>
      <c r="S466" s="155"/>
      <c r="T466" s="155"/>
    </row>
    <row r="467" customFormat="false" ht="12.75" hidden="false" customHeight="false" outlineLevel="0" collapsed="false">
      <c r="R467" s="155"/>
      <c r="S467" s="155"/>
      <c r="T467" s="155"/>
    </row>
    <row r="468" customFormat="false" ht="12.75" hidden="false" customHeight="false" outlineLevel="0" collapsed="false">
      <c r="R468" s="155"/>
      <c r="S468" s="155"/>
      <c r="T468" s="155"/>
    </row>
    <row r="469" customFormat="false" ht="12.75" hidden="false" customHeight="false" outlineLevel="0" collapsed="false">
      <c r="R469" s="155"/>
      <c r="S469" s="155"/>
      <c r="T469" s="155"/>
    </row>
    <row r="470" customFormat="false" ht="12.75" hidden="false" customHeight="false" outlineLevel="0" collapsed="false">
      <c r="R470" s="155"/>
      <c r="S470" s="155"/>
      <c r="T470" s="155"/>
    </row>
    <row r="471" customFormat="false" ht="12.75" hidden="false" customHeight="false" outlineLevel="0" collapsed="false">
      <c r="R471" s="155"/>
      <c r="S471" s="155"/>
      <c r="T471" s="155"/>
    </row>
    <row r="472" customFormat="false" ht="12.75" hidden="false" customHeight="false" outlineLevel="0" collapsed="false">
      <c r="R472" s="155"/>
      <c r="S472" s="155"/>
      <c r="T472" s="155"/>
    </row>
    <row r="473" customFormat="false" ht="12.75" hidden="false" customHeight="false" outlineLevel="0" collapsed="false">
      <c r="R473" s="155"/>
      <c r="S473" s="155"/>
      <c r="T473" s="155"/>
    </row>
    <row r="474" customFormat="false" ht="12.75" hidden="false" customHeight="false" outlineLevel="0" collapsed="false">
      <c r="R474" s="155"/>
      <c r="S474" s="155"/>
      <c r="T474" s="155"/>
    </row>
    <row r="475" customFormat="false" ht="12.75" hidden="false" customHeight="false" outlineLevel="0" collapsed="false">
      <c r="R475" s="155"/>
      <c r="S475" s="155"/>
      <c r="T475" s="155"/>
    </row>
    <row r="476" customFormat="false" ht="12.75" hidden="false" customHeight="false" outlineLevel="0" collapsed="false">
      <c r="R476" s="155"/>
      <c r="S476" s="155"/>
      <c r="T476" s="155"/>
    </row>
    <row r="477" customFormat="false" ht="12.75" hidden="false" customHeight="false" outlineLevel="0" collapsed="false">
      <c r="R477" s="155"/>
      <c r="S477" s="155"/>
      <c r="T477" s="155"/>
    </row>
    <row r="478" customFormat="false" ht="12.75" hidden="false" customHeight="false" outlineLevel="0" collapsed="false">
      <c r="R478" s="155"/>
      <c r="S478" s="155"/>
      <c r="T478" s="155"/>
    </row>
    <row r="479" customFormat="false" ht="12.75" hidden="false" customHeight="false" outlineLevel="0" collapsed="false">
      <c r="R479" s="155"/>
      <c r="S479" s="155"/>
      <c r="T479" s="155"/>
    </row>
    <row r="480" customFormat="false" ht="12.75" hidden="false" customHeight="false" outlineLevel="0" collapsed="false">
      <c r="R480" s="155"/>
      <c r="S480" s="155"/>
      <c r="T480" s="155"/>
    </row>
    <row r="481" customFormat="false" ht="12.75" hidden="false" customHeight="false" outlineLevel="0" collapsed="false">
      <c r="R481" s="155"/>
      <c r="S481" s="155"/>
      <c r="T481" s="155"/>
    </row>
    <row r="482" customFormat="false" ht="12.75" hidden="false" customHeight="false" outlineLevel="0" collapsed="false">
      <c r="R482" s="155"/>
      <c r="S482" s="155"/>
      <c r="T482" s="155"/>
    </row>
    <row r="483" customFormat="false" ht="12.75" hidden="false" customHeight="false" outlineLevel="0" collapsed="false">
      <c r="R483" s="155"/>
      <c r="S483" s="155"/>
      <c r="T483" s="155"/>
    </row>
    <row r="484" customFormat="false" ht="12.75" hidden="false" customHeight="false" outlineLevel="0" collapsed="false">
      <c r="R484" s="155"/>
      <c r="S484" s="155"/>
      <c r="T484" s="155"/>
    </row>
    <row r="485" customFormat="false" ht="12.75" hidden="false" customHeight="false" outlineLevel="0" collapsed="false">
      <c r="R485" s="155"/>
      <c r="S485" s="155"/>
      <c r="T485" s="155"/>
    </row>
    <row r="486" customFormat="false" ht="12.75" hidden="false" customHeight="false" outlineLevel="0" collapsed="false">
      <c r="R486" s="155"/>
      <c r="S486" s="155"/>
      <c r="T486" s="155"/>
    </row>
    <row r="487" customFormat="false" ht="12.75" hidden="false" customHeight="false" outlineLevel="0" collapsed="false">
      <c r="R487" s="155"/>
      <c r="S487" s="155"/>
      <c r="T487" s="155"/>
    </row>
    <row r="488" customFormat="false" ht="12.75" hidden="false" customHeight="false" outlineLevel="0" collapsed="false">
      <c r="R488" s="155"/>
      <c r="S488" s="155"/>
      <c r="T488" s="155"/>
    </row>
    <row r="489" customFormat="false" ht="12.75" hidden="false" customHeight="false" outlineLevel="0" collapsed="false">
      <c r="R489" s="155"/>
      <c r="S489" s="155"/>
      <c r="T489" s="155"/>
    </row>
    <row r="490" customFormat="false" ht="12.75" hidden="false" customHeight="false" outlineLevel="0" collapsed="false">
      <c r="R490" s="155"/>
      <c r="S490" s="155"/>
      <c r="T490" s="155"/>
    </row>
    <row r="491" customFormat="false" ht="12.75" hidden="false" customHeight="false" outlineLevel="0" collapsed="false">
      <c r="R491" s="155"/>
      <c r="S491" s="155"/>
      <c r="T491" s="155"/>
    </row>
    <row r="492" customFormat="false" ht="12.75" hidden="false" customHeight="false" outlineLevel="0" collapsed="false">
      <c r="R492" s="155"/>
      <c r="S492" s="155"/>
      <c r="T492" s="155"/>
    </row>
    <row r="493" customFormat="false" ht="12.75" hidden="false" customHeight="false" outlineLevel="0" collapsed="false">
      <c r="R493" s="155"/>
      <c r="S493" s="155"/>
      <c r="T493" s="155"/>
    </row>
    <row r="494" customFormat="false" ht="12.75" hidden="false" customHeight="false" outlineLevel="0" collapsed="false">
      <c r="R494" s="155"/>
      <c r="S494" s="155"/>
      <c r="T494" s="155"/>
    </row>
    <row r="495" customFormat="false" ht="12.75" hidden="false" customHeight="false" outlineLevel="0" collapsed="false">
      <c r="R495" s="155"/>
      <c r="S495" s="155"/>
      <c r="T495" s="155"/>
    </row>
    <row r="496" customFormat="false" ht="12.75" hidden="false" customHeight="false" outlineLevel="0" collapsed="false">
      <c r="R496" s="155"/>
      <c r="S496" s="155"/>
      <c r="T496" s="155"/>
    </row>
    <row r="497" customFormat="false" ht="12.75" hidden="false" customHeight="false" outlineLevel="0" collapsed="false">
      <c r="R497" s="155"/>
      <c r="S497" s="155"/>
      <c r="T497" s="155"/>
    </row>
    <row r="498" customFormat="false" ht="12.75" hidden="false" customHeight="false" outlineLevel="0" collapsed="false">
      <c r="R498" s="155"/>
      <c r="S498" s="155"/>
      <c r="T498" s="155"/>
    </row>
    <row r="499" customFormat="false" ht="12.75" hidden="false" customHeight="false" outlineLevel="0" collapsed="false">
      <c r="R499" s="155"/>
      <c r="S499" s="155"/>
      <c r="T499" s="155"/>
    </row>
    <row r="500" customFormat="false" ht="12.75" hidden="false" customHeight="false" outlineLevel="0" collapsed="false">
      <c r="R500" s="155"/>
      <c r="S500" s="155"/>
      <c r="T500" s="155"/>
    </row>
    <row r="501" customFormat="false" ht="12.75" hidden="false" customHeight="false" outlineLevel="0" collapsed="false">
      <c r="R501" s="155"/>
      <c r="S501" s="155"/>
      <c r="T501" s="155"/>
    </row>
    <row r="502" customFormat="false" ht="12.75" hidden="false" customHeight="false" outlineLevel="0" collapsed="false">
      <c r="R502" s="155"/>
      <c r="S502" s="155"/>
      <c r="T502" s="155"/>
    </row>
    <row r="503" customFormat="false" ht="12.75" hidden="false" customHeight="false" outlineLevel="0" collapsed="false">
      <c r="R503" s="155"/>
      <c r="S503" s="155"/>
      <c r="T503" s="155"/>
    </row>
    <row r="504" customFormat="false" ht="12.75" hidden="false" customHeight="false" outlineLevel="0" collapsed="false">
      <c r="R504" s="155"/>
      <c r="S504" s="155"/>
      <c r="T504" s="155"/>
    </row>
    <row r="505" customFormat="false" ht="12.75" hidden="false" customHeight="false" outlineLevel="0" collapsed="false">
      <c r="R505" s="155"/>
      <c r="S505" s="155"/>
      <c r="T505" s="155"/>
    </row>
    <row r="506" customFormat="false" ht="12.75" hidden="false" customHeight="false" outlineLevel="0" collapsed="false">
      <c r="R506" s="155"/>
      <c r="S506" s="155"/>
      <c r="T506" s="155"/>
    </row>
    <row r="507" customFormat="false" ht="12.75" hidden="false" customHeight="false" outlineLevel="0" collapsed="false">
      <c r="R507" s="155"/>
      <c r="S507" s="155"/>
      <c r="T507" s="155"/>
    </row>
    <row r="508" customFormat="false" ht="12.75" hidden="false" customHeight="false" outlineLevel="0" collapsed="false">
      <c r="R508" s="155"/>
      <c r="S508" s="155"/>
      <c r="T508" s="155"/>
    </row>
    <row r="509" customFormat="false" ht="12.75" hidden="false" customHeight="false" outlineLevel="0" collapsed="false">
      <c r="R509" s="155"/>
      <c r="S509" s="155"/>
      <c r="T509" s="155"/>
    </row>
    <row r="510" customFormat="false" ht="12.75" hidden="false" customHeight="false" outlineLevel="0" collapsed="false">
      <c r="R510" s="155"/>
      <c r="S510" s="155"/>
      <c r="T510" s="155"/>
    </row>
    <row r="511" customFormat="false" ht="12.75" hidden="false" customHeight="false" outlineLevel="0" collapsed="false">
      <c r="R511" s="155"/>
      <c r="S511" s="155"/>
      <c r="T511" s="155"/>
    </row>
    <row r="512" customFormat="false" ht="12.75" hidden="false" customHeight="false" outlineLevel="0" collapsed="false">
      <c r="R512" s="155"/>
      <c r="S512" s="155"/>
      <c r="T512" s="155"/>
    </row>
    <row r="513" customFormat="false" ht="12.75" hidden="false" customHeight="false" outlineLevel="0" collapsed="false">
      <c r="R513" s="155"/>
      <c r="S513" s="155"/>
      <c r="T513" s="155"/>
    </row>
    <row r="514" customFormat="false" ht="12.75" hidden="false" customHeight="false" outlineLevel="0" collapsed="false">
      <c r="R514" s="155"/>
      <c r="S514" s="155"/>
      <c r="T514" s="155"/>
    </row>
    <row r="515" customFormat="false" ht="12.75" hidden="false" customHeight="false" outlineLevel="0" collapsed="false">
      <c r="R515" s="155"/>
      <c r="S515" s="155"/>
      <c r="T515" s="155"/>
    </row>
    <row r="516" customFormat="false" ht="12.75" hidden="false" customHeight="false" outlineLevel="0" collapsed="false">
      <c r="R516" s="155"/>
      <c r="S516" s="155"/>
      <c r="T516" s="155"/>
    </row>
    <row r="517" customFormat="false" ht="12.75" hidden="false" customHeight="false" outlineLevel="0" collapsed="false">
      <c r="R517" s="155"/>
      <c r="S517" s="155"/>
      <c r="T517" s="155"/>
    </row>
    <row r="518" customFormat="false" ht="12.75" hidden="false" customHeight="false" outlineLevel="0" collapsed="false">
      <c r="R518" s="155"/>
      <c r="S518" s="155"/>
      <c r="T518" s="155"/>
    </row>
    <row r="519" customFormat="false" ht="12.75" hidden="false" customHeight="false" outlineLevel="0" collapsed="false">
      <c r="R519" s="155"/>
      <c r="S519" s="155"/>
      <c r="T519" s="155"/>
    </row>
    <row r="520" customFormat="false" ht="12.75" hidden="false" customHeight="false" outlineLevel="0" collapsed="false">
      <c r="R520" s="155"/>
      <c r="S520" s="155"/>
      <c r="T520" s="155"/>
    </row>
    <row r="521" customFormat="false" ht="12.75" hidden="false" customHeight="false" outlineLevel="0" collapsed="false">
      <c r="R521" s="155"/>
      <c r="S521" s="155"/>
      <c r="T521" s="155"/>
    </row>
    <row r="522" customFormat="false" ht="12.75" hidden="false" customHeight="false" outlineLevel="0" collapsed="false">
      <c r="R522" s="155"/>
      <c r="S522" s="155"/>
      <c r="T522" s="155"/>
    </row>
    <row r="523" customFormat="false" ht="12.75" hidden="false" customHeight="false" outlineLevel="0" collapsed="false">
      <c r="R523" s="155"/>
      <c r="S523" s="155"/>
      <c r="T523" s="155"/>
    </row>
    <row r="524" customFormat="false" ht="12.75" hidden="false" customHeight="false" outlineLevel="0" collapsed="false">
      <c r="R524" s="155"/>
      <c r="S524" s="155"/>
      <c r="T524" s="155"/>
    </row>
    <row r="525" customFormat="false" ht="12.75" hidden="false" customHeight="false" outlineLevel="0" collapsed="false">
      <c r="R525" s="155"/>
      <c r="S525" s="155"/>
      <c r="T525" s="155"/>
    </row>
    <row r="526" customFormat="false" ht="12.75" hidden="false" customHeight="false" outlineLevel="0" collapsed="false">
      <c r="R526" s="155"/>
      <c r="S526" s="155"/>
      <c r="T526" s="155"/>
    </row>
    <row r="527" customFormat="false" ht="12.75" hidden="false" customHeight="false" outlineLevel="0" collapsed="false">
      <c r="R527" s="155"/>
      <c r="S527" s="155"/>
      <c r="T527" s="155"/>
    </row>
    <row r="528" customFormat="false" ht="12.75" hidden="false" customHeight="false" outlineLevel="0" collapsed="false">
      <c r="R528" s="155"/>
      <c r="S528" s="155"/>
      <c r="T528" s="155"/>
    </row>
    <row r="529" customFormat="false" ht="12.75" hidden="false" customHeight="false" outlineLevel="0" collapsed="false">
      <c r="R529" s="155"/>
      <c r="S529" s="155"/>
      <c r="T529" s="155"/>
    </row>
    <row r="530" customFormat="false" ht="12.75" hidden="false" customHeight="false" outlineLevel="0" collapsed="false">
      <c r="R530" s="155"/>
      <c r="S530" s="155"/>
      <c r="T530" s="155"/>
    </row>
    <row r="531" customFormat="false" ht="12.75" hidden="false" customHeight="false" outlineLevel="0" collapsed="false">
      <c r="R531" s="155"/>
      <c r="S531" s="155"/>
      <c r="T531" s="155"/>
    </row>
    <row r="532" customFormat="false" ht="12.75" hidden="false" customHeight="false" outlineLevel="0" collapsed="false">
      <c r="R532" s="155"/>
      <c r="S532" s="155"/>
      <c r="T532" s="155"/>
    </row>
    <row r="533" customFormat="false" ht="12.75" hidden="false" customHeight="false" outlineLevel="0" collapsed="false">
      <c r="R533" s="155"/>
      <c r="S533" s="155"/>
      <c r="T533" s="155"/>
    </row>
    <row r="534" customFormat="false" ht="12.75" hidden="false" customHeight="false" outlineLevel="0" collapsed="false">
      <c r="R534" s="155"/>
      <c r="S534" s="155"/>
      <c r="T534" s="155"/>
    </row>
    <row r="535" customFormat="false" ht="12.75" hidden="false" customHeight="false" outlineLevel="0" collapsed="false">
      <c r="R535" s="155"/>
      <c r="S535" s="155"/>
      <c r="T535" s="155"/>
    </row>
    <row r="536" customFormat="false" ht="12.75" hidden="false" customHeight="false" outlineLevel="0" collapsed="false">
      <c r="R536" s="155"/>
      <c r="S536" s="155"/>
      <c r="T536" s="155"/>
    </row>
    <row r="537" customFormat="false" ht="12.75" hidden="false" customHeight="false" outlineLevel="0" collapsed="false">
      <c r="R537" s="155"/>
      <c r="S537" s="155"/>
      <c r="T537" s="155"/>
    </row>
    <row r="538" customFormat="false" ht="12.75" hidden="false" customHeight="false" outlineLevel="0" collapsed="false">
      <c r="R538" s="155"/>
      <c r="S538" s="155"/>
      <c r="T538" s="155"/>
    </row>
    <row r="539" customFormat="false" ht="12.75" hidden="false" customHeight="false" outlineLevel="0" collapsed="false">
      <c r="R539" s="155"/>
      <c r="S539" s="155"/>
      <c r="T539" s="155"/>
    </row>
    <row r="540" customFormat="false" ht="12.75" hidden="false" customHeight="false" outlineLevel="0" collapsed="false">
      <c r="R540" s="155"/>
      <c r="S540" s="155"/>
      <c r="T540" s="155"/>
    </row>
    <row r="541" customFormat="false" ht="12.75" hidden="false" customHeight="false" outlineLevel="0" collapsed="false">
      <c r="R541" s="155"/>
      <c r="S541" s="155"/>
      <c r="T541" s="155"/>
    </row>
    <row r="542" customFormat="false" ht="12.75" hidden="false" customHeight="false" outlineLevel="0" collapsed="false">
      <c r="R542" s="155"/>
      <c r="S542" s="155"/>
      <c r="T542" s="155"/>
    </row>
    <row r="543" customFormat="false" ht="12.75" hidden="false" customHeight="false" outlineLevel="0" collapsed="false">
      <c r="R543" s="155"/>
      <c r="S543" s="155"/>
      <c r="T543" s="155"/>
    </row>
    <row r="544" customFormat="false" ht="12.75" hidden="false" customHeight="false" outlineLevel="0" collapsed="false">
      <c r="R544" s="155"/>
      <c r="S544" s="155"/>
      <c r="T544" s="155"/>
    </row>
    <row r="545" customFormat="false" ht="12.75" hidden="false" customHeight="false" outlineLevel="0" collapsed="false">
      <c r="R545" s="155"/>
      <c r="S545" s="155"/>
      <c r="T545" s="155"/>
    </row>
    <row r="546" customFormat="false" ht="12.75" hidden="false" customHeight="false" outlineLevel="0" collapsed="false">
      <c r="R546" s="155"/>
      <c r="S546" s="155"/>
      <c r="T546" s="155"/>
    </row>
    <row r="547" customFormat="false" ht="12.75" hidden="false" customHeight="false" outlineLevel="0" collapsed="false">
      <c r="R547" s="155"/>
      <c r="S547" s="155"/>
      <c r="T547" s="155"/>
    </row>
    <row r="548" customFormat="false" ht="12.75" hidden="false" customHeight="false" outlineLevel="0" collapsed="false">
      <c r="R548" s="155"/>
      <c r="S548" s="155"/>
      <c r="T548" s="155"/>
    </row>
    <row r="549" customFormat="false" ht="12.75" hidden="false" customHeight="false" outlineLevel="0" collapsed="false">
      <c r="R549" s="155"/>
      <c r="S549" s="155"/>
      <c r="T549" s="155"/>
    </row>
    <row r="550" customFormat="false" ht="12.75" hidden="false" customHeight="false" outlineLevel="0" collapsed="false">
      <c r="R550" s="155"/>
      <c r="S550" s="155"/>
      <c r="T550" s="155"/>
    </row>
    <row r="551" customFormat="false" ht="12.75" hidden="false" customHeight="false" outlineLevel="0" collapsed="false">
      <c r="R551" s="155"/>
      <c r="S551" s="155"/>
      <c r="T551" s="155"/>
    </row>
    <row r="552" customFormat="false" ht="12.75" hidden="false" customHeight="false" outlineLevel="0" collapsed="false">
      <c r="R552" s="155"/>
      <c r="S552" s="155"/>
      <c r="T552" s="155"/>
    </row>
    <row r="553" customFormat="false" ht="12.75" hidden="false" customHeight="false" outlineLevel="0" collapsed="false">
      <c r="R553" s="155"/>
      <c r="S553" s="155"/>
      <c r="T553" s="155"/>
    </row>
    <row r="554" customFormat="false" ht="12.75" hidden="false" customHeight="false" outlineLevel="0" collapsed="false">
      <c r="R554" s="155"/>
      <c r="S554" s="155"/>
      <c r="T554" s="155"/>
    </row>
    <row r="555" customFormat="false" ht="12.75" hidden="false" customHeight="false" outlineLevel="0" collapsed="false">
      <c r="R555" s="155"/>
      <c r="S555" s="155"/>
      <c r="T555" s="155"/>
    </row>
    <row r="556" customFormat="false" ht="12.75" hidden="false" customHeight="false" outlineLevel="0" collapsed="false">
      <c r="R556" s="155"/>
      <c r="S556" s="155"/>
      <c r="T556" s="155"/>
    </row>
    <row r="557" customFormat="false" ht="12.75" hidden="false" customHeight="false" outlineLevel="0" collapsed="false">
      <c r="R557" s="155"/>
      <c r="S557" s="155"/>
      <c r="T557" s="155"/>
    </row>
    <row r="558" customFormat="false" ht="12.75" hidden="false" customHeight="false" outlineLevel="0" collapsed="false">
      <c r="R558" s="155"/>
      <c r="S558" s="155"/>
      <c r="T558" s="155"/>
    </row>
    <row r="559" customFormat="false" ht="12.75" hidden="false" customHeight="false" outlineLevel="0" collapsed="false">
      <c r="R559" s="155"/>
      <c r="S559" s="155"/>
      <c r="T559" s="155"/>
    </row>
    <row r="560" customFormat="false" ht="12.75" hidden="false" customHeight="false" outlineLevel="0" collapsed="false">
      <c r="R560" s="155"/>
      <c r="S560" s="155"/>
      <c r="T560" s="155"/>
    </row>
    <row r="561" customFormat="false" ht="12.75" hidden="false" customHeight="false" outlineLevel="0" collapsed="false">
      <c r="R561" s="155"/>
      <c r="S561" s="155"/>
      <c r="T561" s="155"/>
    </row>
    <row r="562" customFormat="false" ht="12.75" hidden="false" customHeight="false" outlineLevel="0" collapsed="false">
      <c r="R562" s="155"/>
      <c r="S562" s="155"/>
      <c r="T562" s="155"/>
    </row>
    <row r="563" customFormat="false" ht="12.75" hidden="false" customHeight="false" outlineLevel="0" collapsed="false">
      <c r="R563" s="155"/>
      <c r="S563" s="155"/>
      <c r="T563" s="155"/>
    </row>
    <row r="564" customFormat="false" ht="12.75" hidden="false" customHeight="false" outlineLevel="0" collapsed="false">
      <c r="R564" s="155"/>
      <c r="S564" s="155"/>
      <c r="T564" s="155"/>
    </row>
    <row r="565" customFormat="false" ht="12.75" hidden="false" customHeight="false" outlineLevel="0" collapsed="false">
      <c r="R565" s="155"/>
      <c r="S565" s="155"/>
      <c r="T565" s="155"/>
    </row>
    <row r="566" customFormat="false" ht="12.75" hidden="false" customHeight="false" outlineLevel="0" collapsed="false">
      <c r="R566" s="155"/>
      <c r="S566" s="155"/>
      <c r="T566" s="155"/>
    </row>
    <row r="567" customFormat="false" ht="12.75" hidden="false" customHeight="false" outlineLevel="0" collapsed="false">
      <c r="R567" s="155"/>
      <c r="S567" s="155"/>
      <c r="T567" s="155"/>
    </row>
    <row r="568" customFormat="false" ht="12.75" hidden="false" customHeight="false" outlineLevel="0" collapsed="false">
      <c r="R568" s="155"/>
      <c r="S568" s="155"/>
      <c r="T568" s="155"/>
    </row>
    <row r="569" customFormat="false" ht="12.75" hidden="false" customHeight="false" outlineLevel="0" collapsed="false">
      <c r="R569" s="155"/>
      <c r="S569" s="155"/>
      <c r="T569" s="155"/>
    </row>
    <row r="570" customFormat="false" ht="12.75" hidden="false" customHeight="false" outlineLevel="0" collapsed="false">
      <c r="R570" s="155"/>
      <c r="S570" s="155"/>
      <c r="T570" s="155"/>
    </row>
    <row r="571" customFormat="false" ht="12.75" hidden="false" customHeight="false" outlineLevel="0" collapsed="false">
      <c r="R571" s="155"/>
      <c r="S571" s="155"/>
      <c r="T571" s="155"/>
    </row>
    <row r="572" customFormat="false" ht="12.75" hidden="false" customHeight="false" outlineLevel="0" collapsed="false">
      <c r="R572" s="155"/>
      <c r="S572" s="155"/>
      <c r="T572" s="155"/>
    </row>
    <row r="573" customFormat="false" ht="12.75" hidden="false" customHeight="false" outlineLevel="0" collapsed="false">
      <c r="R573" s="155"/>
      <c r="S573" s="155"/>
      <c r="T573" s="155"/>
    </row>
    <row r="574" customFormat="false" ht="12.75" hidden="false" customHeight="false" outlineLevel="0" collapsed="false">
      <c r="R574" s="155"/>
      <c r="S574" s="155"/>
      <c r="T574" s="155"/>
    </row>
    <row r="575" customFormat="false" ht="12.75" hidden="false" customHeight="false" outlineLevel="0" collapsed="false">
      <c r="R575" s="155"/>
      <c r="S575" s="155"/>
      <c r="T575" s="155"/>
    </row>
    <row r="576" customFormat="false" ht="12.75" hidden="false" customHeight="false" outlineLevel="0" collapsed="false">
      <c r="R576" s="155"/>
      <c r="S576" s="155"/>
      <c r="T576" s="155"/>
    </row>
    <row r="577" customFormat="false" ht="12.75" hidden="false" customHeight="false" outlineLevel="0" collapsed="false">
      <c r="R577" s="155"/>
      <c r="S577" s="155"/>
      <c r="T577" s="155"/>
    </row>
    <row r="578" customFormat="false" ht="12.75" hidden="false" customHeight="false" outlineLevel="0" collapsed="false">
      <c r="R578" s="155"/>
      <c r="S578" s="155"/>
      <c r="T578" s="155"/>
    </row>
    <row r="579" customFormat="false" ht="12.75" hidden="false" customHeight="false" outlineLevel="0" collapsed="false">
      <c r="R579" s="155"/>
      <c r="S579" s="155"/>
      <c r="T579" s="155"/>
    </row>
    <row r="580" customFormat="false" ht="12.75" hidden="false" customHeight="false" outlineLevel="0" collapsed="false">
      <c r="R580" s="155"/>
      <c r="S580" s="155"/>
      <c r="T580" s="155"/>
    </row>
    <row r="581" customFormat="false" ht="12.75" hidden="false" customHeight="false" outlineLevel="0" collapsed="false">
      <c r="R581" s="155"/>
      <c r="S581" s="155"/>
      <c r="T581" s="155"/>
    </row>
    <row r="582" customFormat="false" ht="12.75" hidden="false" customHeight="false" outlineLevel="0" collapsed="false">
      <c r="R582" s="155"/>
      <c r="S582" s="155"/>
      <c r="T582" s="155"/>
    </row>
    <row r="583" customFormat="false" ht="12.75" hidden="false" customHeight="false" outlineLevel="0" collapsed="false">
      <c r="R583" s="155"/>
      <c r="S583" s="155"/>
      <c r="T583" s="155"/>
    </row>
    <row r="584" customFormat="false" ht="12.75" hidden="false" customHeight="false" outlineLevel="0" collapsed="false">
      <c r="R584" s="155"/>
      <c r="S584" s="155"/>
      <c r="T584" s="155"/>
    </row>
    <row r="585" customFormat="false" ht="12.75" hidden="false" customHeight="false" outlineLevel="0" collapsed="false">
      <c r="R585" s="155"/>
      <c r="S585" s="155"/>
      <c r="T585" s="155"/>
    </row>
    <row r="586" customFormat="false" ht="12.75" hidden="false" customHeight="false" outlineLevel="0" collapsed="false">
      <c r="R586" s="155"/>
      <c r="S586" s="155"/>
      <c r="T586" s="155"/>
    </row>
    <row r="587" customFormat="false" ht="12.75" hidden="false" customHeight="false" outlineLevel="0" collapsed="false">
      <c r="R587" s="155"/>
      <c r="S587" s="155"/>
      <c r="T587" s="155"/>
    </row>
    <row r="588" customFormat="false" ht="12.75" hidden="false" customHeight="false" outlineLevel="0" collapsed="false">
      <c r="R588" s="155"/>
      <c r="S588" s="155"/>
      <c r="T588" s="155"/>
    </row>
    <row r="589" customFormat="false" ht="12.75" hidden="false" customHeight="false" outlineLevel="0" collapsed="false">
      <c r="R589" s="155"/>
      <c r="S589" s="155"/>
      <c r="T589" s="155"/>
    </row>
    <row r="590" customFormat="false" ht="12.75" hidden="false" customHeight="false" outlineLevel="0" collapsed="false">
      <c r="R590" s="155"/>
      <c r="S590" s="155"/>
      <c r="T590" s="155"/>
    </row>
    <row r="591" customFormat="false" ht="12.75" hidden="false" customHeight="false" outlineLevel="0" collapsed="false">
      <c r="R591" s="155"/>
      <c r="S591" s="155"/>
      <c r="T591" s="155"/>
    </row>
    <row r="592" customFormat="false" ht="12.75" hidden="false" customHeight="false" outlineLevel="0" collapsed="false">
      <c r="R592" s="155"/>
      <c r="S592" s="155"/>
      <c r="T592" s="155"/>
    </row>
    <row r="593" customFormat="false" ht="12.75" hidden="false" customHeight="false" outlineLevel="0" collapsed="false">
      <c r="R593" s="155"/>
      <c r="S593" s="155"/>
      <c r="T593" s="155"/>
    </row>
    <row r="594" customFormat="false" ht="12.75" hidden="false" customHeight="false" outlineLevel="0" collapsed="false">
      <c r="R594" s="155"/>
      <c r="S594" s="155"/>
      <c r="T594" s="155"/>
    </row>
    <row r="595" customFormat="false" ht="12.75" hidden="false" customHeight="false" outlineLevel="0" collapsed="false">
      <c r="R595" s="155"/>
      <c r="S595" s="155"/>
      <c r="T595" s="155"/>
    </row>
    <row r="596" customFormat="false" ht="12.75" hidden="false" customHeight="false" outlineLevel="0" collapsed="false">
      <c r="R596" s="155"/>
      <c r="S596" s="155"/>
      <c r="T596" s="155"/>
    </row>
    <row r="597" customFormat="false" ht="12.75" hidden="false" customHeight="false" outlineLevel="0" collapsed="false">
      <c r="R597" s="155"/>
      <c r="S597" s="155"/>
      <c r="T597" s="155"/>
    </row>
    <row r="598" customFormat="false" ht="12.75" hidden="false" customHeight="false" outlineLevel="0" collapsed="false">
      <c r="R598" s="155"/>
      <c r="S598" s="155"/>
      <c r="T598" s="155"/>
    </row>
    <row r="599" customFormat="false" ht="12.75" hidden="false" customHeight="false" outlineLevel="0" collapsed="false">
      <c r="R599" s="155"/>
      <c r="S599" s="155"/>
      <c r="T599" s="155"/>
    </row>
    <row r="600" customFormat="false" ht="12.75" hidden="false" customHeight="false" outlineLevel="0" collapsed="false">
      <c r="R600" s="155"/>
      <c r="S600" s="155"/>
      <c r="T600" s="155"/>
    </row>
    <row r="601" customFormat="false" ht="12.75" hidden="false" customHeight="false" outlineLevel="0" collapsed="false">
      <c r="R601" s="155"/>
      <c r="S601" s="155"/>
      <c r="T601" s="155"/>
    </row>
    <row r="602" customFormat="false" ht="12.75" hidden="false" customHeight="false" outlineLevel="0" collapsed="false">
      <c r="R602" s="155"/>
      <c r="S602" s="155"/>
      <c r="T602" s="155"/>
    </row>
    <row r="603" customFormat="false" ht="12.75" hidden="false" customHeight="false" outlineLevel="0" collapsed="false">
      <c r="R603" s="155"/>
      <c r="S603" s="155"/>
      <c r="T603" s="155"/>
    </row>
    <row r="604" customFormat="false" ht="12.75" hidden="false" customHeight="false" outlineLevel="0" collapsed="false">
      <c r="R604" s="155"/>
      <c r="S604" s="155"/>
      <c r="T604" s="155"/>
    </row>
    <row r="605" customFormat="false" ht="12.75" hidden="false" customHeight="false" outlineLevel="0" collapsed="false">
      <c r="R605" s="155"/>
      <c r="S605" s="155"/>
      <c r="T605" s="155"/>
    </row>
    <row r="606" customFormat="false" ht="12.75" hidden="false" customHeight="false" outlineLevel="0" collapsed="false">
      <c r="R606" s="155"/>
      <c r="S606" s="155"/>
      <c r="T606" s="155"/>
    </row>
    <row r="607" customFormat="false" ht="12.75" hidden="false" customHeight="false" outlineLevel="0" collapsed="false">
      <c r="R607" s="155"/>
      <c r="S607" s="155"/>
      <c r="T607" s="155"/>
    </row>
    <row r="608" customFormat="false" ht="12.75" hidden="false" customHeight="false" outlineLevel="0" collapsed="false">
      <c r="R608" s="155"/>
      <c r="S608" s="155"/>
      <c r="T608" s="155"/>
    </row>
    <row r="609" customFormat="false" ht="12.75" hidden="false" customHeight="false" outlineLevel="0" collapsed="false">
      <c r="R609" s="155"/>
      <c r="S609" s="155"/>
      <c r="T609" s="155"/>
    </row>
    <row r="610" customFormat="false" ht="12.75" hidden="false" customHeight="false" outlineLevel="0" collapsed="false">
      <c r="R610" s="155"/>
      <c r="S610" s="155"/>
      <c r="T610" s="155"/>
    </row>
    <row r="611" customFormat="false" ht="12.75" hidden="false" customHeight="false" outlineLevel="0" collapsed="false">
      <c r="R611" s="155"/>
      <c r="S611" s="155"/>
      <c r="T611" s="155"/>
    </row>
    <row r="612" customFormat="false" ht="12.75" hidden="false" customHeight="false" outlineLevel="0" collapsed="false">
      <c r="R612" s="155"/>
      <c r="S612" s="155"/>
      <c r="T612" s="155"/>
    </row>
    <row r="613" customFormat="false" ht="12.75" hidden="false" customHeight="false" outlineLevel="0" collapsed="false">
      <c r="R613" s="155"/>
      <c r="S613" s="155"/>
      <c r="T613" s="155"/>
    </row>
    <row r="614" customFormat="false" ht="12.75" hidden="false" customHeight="false" outlineLevel="0" collapsed="false">
      <c r="R614" s="155"/>
      <c r="S614" s="155"/>
      <c r="T614" s="155"/>
    </row>
    <row r="615" customFormat="false" ht="12.75" hidden="false" customHeight="false" outlineLevel="0" collapsed="false">
      <c r="R615" s="155"/>
      <c r="S615" s="155"/>
      <c r="T615" s="155"/>
    </row>
    <row r="616" customFormat="false" ht="12.75" hidden="false" customHeight="false" outlineLevel="0" collapsed="false">
      <c r="R616" s="155"/>
      <c r="S616" s="155"/>
      <c r="T616" s="155"/>
    </row>
    <row r="617" customFormat="false" ht="12.75" hidden="false" customHeight="false" outlineLevel="0" collapsed="false">
      <c r="R617" s="155"/>
      <c r="S617" s="155"/>
      <c r="T617" s="155"/>
    </row>
    <row r="618" customFormat="false" ht="12.75" hidden="false" customHeight="false" outlineLevel="0" collapsed="false">
      <c r="R618" s="155"/>
      <c r="S618" s="155"/>
      <c r="T618" s="155"/>
    </row>
    <row r="619" customFormat="false" ht="12.75" hidden="false" customHeight="false" outlineLevel="0" collapsed="false">
      <c r="R619" s="155"/>
      <c r="S619" s="155"/>
      <c r="T619" s="155"/>
    </row>
    <row r="620" customFormat="false" ht="12.75" hidden="false" customHeight="false" outlineLevel="0" collapsed="false">
      <c r="R620" s="155"/>
      <c r="S620" s="155"/>
      <c r="T620" s="155"/>
    </row>
    <row r="621" customFormat="false" ht="12.75" hidden="false" customHeight="false" outlineLevel="0" collapsed="false">
      <c r="R621" s="155"/>
      <c r="S621" s="155"/>
      <c r="T621" s="155"/>
    </row>
    <row r="622" customFormat="false" ht="12.75" hidden="false" customHeight="false" outlineLevel="0" collapsed="false">
      <c r="R622" s="155"/>
      <c r="S622" s="155"/>
      <c r="T622" s="155"/>
    </row>
    <row r="623" customFormat="false" ht="12.75" hidden="false" customHeight="false" outlineLevel="0" collapsed="false">
      <c r="R623" s="155"/>
      <c r="S623" s="155"/>
      <c r="T623" s="155"/>
    </row>
    <row r="624" customFormat="false" ht="12.75" hidden="false" customHeight="false" outlineLevel="0" collapsed="false">
      <c r="R624" s="155"/>
      <c r="S624" s="155"/>
      <c r="T624" s="155"/>
    </row>
    <row r="625" customFormat="false" ht="12.75" hidden="false" customHeight="false" outlineLevel="0" collapsed="false">
      <c r="R625" s="155"/>
      <c r="S625" s="155"/>
      <c r="T625" s="155"/>
    </row>
    <row r="626" customFormat="false" ht="12.75" hidden="false" customHeight="false" outlineLevel="0" collapsed="false">
      <c r="R626" s="155"/>
      <c r="S626" s="155"/>
      <c r="T626" s="155"/>
    </row>
    <row r="627" customFormat="false" ht="12.75" hidden="false" customHeight="false" outlineLevel="0" collapsed="false">
      <c r="R627" s="155"/>
      <c r="S627" s="155"/>
      <c r="T627" s="155"/>
    </row>
    <row r="628" customFormat="false" ht="12.75" hidden="false" customHeight="false" outlineLevel="0" collapsed="false">
      <c r="R628" s="155"/>
      <c r="S628" s="155"/>
      <c r="T628" s="155"/>
    </row>
    <row r="629" customFormat="false" ht="12.75" hidden="false" customHeight="false" outlineLevel="0" collapsed="false">
      <c r="R629" s="155"/>
      <c r="S629" s="155"/>
      <c r="T629" s="155"/>
    </row>
    <row r="630" customFormat="false" ht="12.75" hidden="false" customHeight="false" outlineLevel="0" collapsed="false">
      <c r="R630" s="155"/>
      <c r="S630" s="155"/>
      <c r="T630" s="155"/>
    </row>
    <row r="631" customFormat="false" ht="12.75" hidden="false" customHeight="false" outlineLevel="0" collapsed="false">
      <c r="R631" s="155"/>
      <c r="S631" s="155"/>
      <c r="T631" s="155"/>
    </row>
    <row r="632" customFormat="false" ht="12.75" hidden="false" customHeight="false" outlineLevel="0" collapsed="false">
      <c r="R632" s="155"/>
      <c r="S632" s="155"/>
      <c r="T632" s="155"/>
    </row>
    <row r="633" customFormat="false" ht="12.75" hidden="false" customHeight="false" outlineLevel="0" collapsed="false">
      <c r="R633" s="155"/>
      <c r="S633" s="155"/>
      <c r="T633" s="155"/>
    </row>
    <row r="634" customFormat="false" ht="12.75" hidden="false" customHeight="false" outlineLevel="0" collapsed="false">
      <c r="R634" s="155"/>
      <c r="S634" s="155"/>
      <c r="T634" s="155"/>
    </row>
    <row r="635" customFormat="false" ht="12.75" hidden="false" customHeight="false" outlineLevel="0" collapsed="false">
      <c r="R635" s="155"/>
      <c r="S635" s="155"/>
      <c r="T635" s="155"/>
    </row>
    <row r="636" customFormat="false" ht="12.75" hidden="false" customHeight="false" outlineLevel="0" collapsed="false">
      <c r="R636" s="155"/>
      <c r="S636" s="155"/>
      <c r="T636" s="155"/>
    </row>
    <row r="637" customFormat="false" ht="12.75" hidden="false" customHeight="false" outlineLevel="0" collapsed="false">
      <c r="R637" s="155"/>
      <c r="S637" s="155"/>
      <c r="T637" s="155"/>
    </row>
    <row r="638" customFormat="false" ht="12.75" hidden="false" customHeight="false" outlineLevel="0" collapsed="false">
      <c r="R638" s="155"/>
      <c r="S638" s="155"/>
      <c r="T638" s="155"/>
    </row>
    <row r="639" customFormat="false" ht="12.75" hidden="false" customHeight="false" outlineLevel="0" collapsed="false">
      <c r="R639" s="155"/>
      <c r="S639" s="155"/>
      <c r="T639" s="155"/>
    </row>
    <row r="640" customFormat="false" ht="12.75" hidden="false" customHeight="false" outlineLevel="0" collapsed="false">
      <c r="R640" s="155"/>
      <c r="S640" s="155"/>
      <c r="T640" s="155"/>
    </row>
    <row r="641" customFormat="false" ht="12.75" hidden="false" customHeight="false" outlineLevel="0" collapsed="false">
      <c r="R641" s="155"/>
      <c r="S641" s="155"/>
      <c r="T641" s="155"/>
    </row>
    <row r="642" customFormat="false" ht="12.75" hidden="false" customHeight="false" outlineLevel="0" collapsed="false">
      <c r="R642" s="155"/>
      <c r="S642" s="155"/>
      <c r="T642" s="155"/>
    </row>
    <row r="643" customFormat="false" ht="12.75" hidden="false" customHeight="false" outlineLevel="0" collapsed="false">
      <c r="R643" s="155"/>
      <c r="S643" s="155"/>
      <c r="T643" s="155"/>
    </row>
    <row r="644" customFormat="false" ht="12.75" hidden="false" customHeight="false" outlineLevel="0" collapsed="false">
      <c r="R644" s="155"/>
      <c r="S644" s="155"/>
      <c r="T644" s="155"/>
    </row>
    <row r="645" customFormat="false" ht="12.75" hidden="false" customHeight="false" outlineLevel="0" collapsed="false">
      <c r="R645" s="155"/>
      <c r="S645" s="155"/>
      <c r="T645" s="155"/>
    </row>
    <row r="646" customFormat="false" ht="12.75" hidden="false" customHeight="false" outlineLevel="0" collapsed="false">
      <c r="R646" s="155"/>
      <c r="S646" s="155"/>
      <c r="T646" s="155"/>
    </row>
    <row r="647" customFormat="false" ht="12.75" hidden="false" customHeight="false" outlineLevel="0" collapsed="false">
      <c r="R647" s="155"/>
      <c r="S647" s="155"/>
      <c r="T647" s="155"/>
    </row>
    <row r="648" customFormat="false" ht="12.75" hidden="false" customHeight="false" outlineLevel="0" collapsed="false">
      <c r="R648" s="155"/>
      <c r="S648" s="155"/>
      <c r="T648" s="155"/>
    </row>
    <row r="649" customFormat="false" ht="12.75" hidden="false" customHeight="false" outlineLevel="0" collapsed="false">
      <c r="R649" s="155"/>
      <c r="S649" s="155"/>
      <c r="T649" s="155"/>
    </row>
    <row r="650" customFormat="false" ht="12.75" hidden="false" customHeight="false" outlineLevel="0" collapsed="false">
      <c r="R650" s="155"/>
      <c r="S650" s="155"/>
      <c r="T650" s="155"/>
    </row>
    <row r="651" customFormat="false" ht="12.75" hidden="false" customHeight="false" outlineLevel="0" collapsed="false">
      <c r="R651" s="155"/>
      <c r="S651" s="155"/>
      <c r="T651" s="155"/>
    </row>
    <row r="652" customFormat="false" ht="12.75" hidden="false" customHeight="false" outlineLevel="0" collapsed="false">
      <c r="R652" s="155"/>
      <c r="S652" s="155"/>
      <c r="T652" s="155"/>
    </row>
    <row r="653" customFormat="false" ht="12.75" hidden="false" customHeight="false" outlineLevel="0" collapsed="false">
      <c r="R653" s="155"/>
      <c r="S653" s="155"/>
      <c r="T653" s="155"/>
    </row>
    <row r="654" customFormat="false" ht="12.75" hidden="false" customHeight="false" outlineLevel="0" collapsed="false">
      <c r="R654" s="155"/>
      <c r="S654" s="155"/>
      <c r="T654" s="155"/>
    </row>
    <row r="655" customFormat="false" ht="12.75" hidden="false" customHeight="false" outlineLevel="0" collapsed="false">
      <c r="R655" s="155"/>
      <c r="S655" s="155"/>
      <c r="T655" s="155"/>
    </row>
    <row r="656" customFormat="false" ht="12.75" hidden="false" customHeight="false" outlineLevel="0" collapsed="false">
      <c r="R656" s="155"/>
      <c r="S656" s="155"/>
      <c r="T656" s="155"/>
    </row>
    <row r="657" customFormat="false" ht="12.75" hidden="false" customHeight="false" outlineLevel="0" collapsed="false">
      <c r="R657" s="155"/>
      <c r="S657" s="155"/>
      <c r="T657" s="155"/>
    </row>
    <row r="658" customFormat="false" ht="12.75" hidden="false" customHeight="false" outlineLevel="0" collapsed="false">
      <c r="R658" s="155"/>
      <c r="S658" s="155"/>
      <c r="T658" s="155"/>
    </row>
    <row r="659" customFormat="false" ht="12.75" hidden="false" customHeight="false" outlineLevel="0" collapsed="false">
      <c r="R659" s="155"/>
      <c r="S659" s="155"/>
      <c r="T659" s="155"/>
    </row>
    <row r="660" customFormat="false" ht="12.75" hidden="false" customHeight="false" outlineLevel="0" collapsed="false">
      <c r="R660" s="155"/>
      <c r="S660" s="155"/>
      <c r="T660" s="155"/>
    </row>
    <row r="661" customFormat="false" ht="12.75" hidden="false" customHeight="false" outlineLevel="0" collapsed="false">
      <c r="R661" s="155"/>
      <c r="S661" s="155"/>
      <c r="T661" s="155"/>
    </row>
    <row r="662" customFormat="false" ht="12.75" hidden="false" customHeight="false" outlineLevel="0" collapsed="false">
      <c r="R662" s="155"/>
      <c r="S662" s="155"/>
      <c r="T662" s="155"/>
    </row>
    <row r="663" customFormat="false" ht="12.75" hidden="false" customHeight="false" outlineLevel="0" collapsed="false">
      <c r="R663" s="155"/>
      <c r="S663" s="155"/>
      <c r="T663" s="155"/>
    </row>
    <row r="664" customFormat="false" ht="12.75" hidden="false" customHeight="false" outlineLevel="0" collapsed="false">
      <c r="R664" s="155"/>
      <c r="S664" s="155"/>
      <c r="T664" s="155"/>
    </row>
    <row r="665" customFormat="false" ht="12.75" hidden="false" customHeight="false" outlineLevel="0" collapsed="false">
      <c r="R665" s="155"/>
      <c r="S665" s="155"/>
      <c r="T665" s="155"/>
    </row>
    <row r="666" customFormat="false" ht="12.75" hidden="false" customHeight="false" outlineLevel="0" collapsed="false">
      <c r="R666" s="155"/>
      <c r="S666" s="155"/>
      <c r="T666" s="155"/>
    </row>
    <row r="667" customFormat="false" ht="12.75" hidden="false" customHeight="false" outlineLevel="0" collapsed="false">
      <c r="R667" s="155"/>
      <c r="S667" s="155"/>
      <c r="T667" s="155"/>
    </row>
    <row r="668" customFormat="false" ht="12.75" hidden="false" customHeight="false" outlineLevel="0" collapsed="false">
      <c r="R668" s="155"/>
      <c r="S668" s="155"/>
      <c r="T668" s="155"/>
    </row>
    <row r="669" customFormat="false" ht="12.75" hidden="false" customHeight="false" outlineLevel="0" collapsed="false">
      <c r="R669" s="155"/>
      <c r="S669" s="155"/>
      <c r="T669" s="155"/>
    </row>
    <row r="670" customFormat="false" ht="12.75" hidden="false" customHeight="false" outlineLevel="0" collapsed="false">
      <c r="R670" s="155"/>
      <c r="S670" s="155"/>
      <c r="T670" s="155"/>
    </row>
    <row r="671" customFormat="false" ht="12.75" hidden="false" customHeight="false" outlineLevel="0" collapsed="false">
      <c r="R671" s="155"/>
      <c r="S671" s="155"/>
      <c r="T671" s="155"/>
    </row>
    <row r="672" customFormat="false" ht="12.75" hidden="false" customHeight="false" outlineLevel="0" collapsed="false">
      <c r="R672" s="155"/>
      <c r="S672" s="155"/>
      <c r="T672" s="155"/>
    </row>
    <row r="673" customFormat="false" ht="12.75" hidden="false" customHeight="false" outlineLevel="0" collapsed="false">
      <c r="R673" s="155"/>
      <c r="S673" s="155"/>
      <c r="T673" s="155"/>
    </row>
    <row r="674" customFormat="false" ht="12.75" hidden="false" customHeight="false" outlineLevel="0" collapsed="false">
      <c r="R674" s="155"/>
      <c r="S674" s="155"/>
      <c r="T674" s="155"/>
    </row>
    <row r="675" customFormat="false" ht="12.75" hidden="false" customHeight="false" outlineLevel="0" collapsed="false">
      <c r="R675" s="155"/>
      <c r="S675" s="155"/>
      <c r="T675" s="155"/>
    </row>
    <row r="676" customFormat="false" ht="12.75" hidden="false" customHeight="false" outlineLevel="0" collapsed="false">
      <c r="R676" s="155"/>
      <c r="S676" s="155"/>
      <c r="T676" s="155"/>
    </row>
    <row r="677" customFormat="false" ht="12.75" hidden="false" customHeight="false" outlineLevel="0" collapsed="false">
      <c r="R677" s="155"/>
      <c r="S677" s="155"/>
      <c r="T677" s="155"/>
    </row>
    <row r="678" customFormat="false" ht="12.75" hidden="false" customHeight="false" outlineLevel="0" collapsed="false">
      <c r="R678" s="155"/>
      <c r="S678" s="155"/>
      <c r="T678" s="155"/>
    </row>
    <row r="679" customFormat="false" ht="12.75" hidden="false" customHeight="false" outlineLevel="0" collapsed="false">
      <c r="R679" s="155"/>
      <c r="S679" s="155"/>
      <c r="T679" s="155"/>
    </row>
    <row r="680" customFormat="false" ht="12.75" hidden="false" customHeight="false" outlineLevel="0" collapsed="false">
      <c r="R680" s="155"/>
      <c r="S680" s="155"/>
      <c r="T680" s="155"/>
    </row>
    <row r="681" customFormat="false" ht="12.75" hidden="false" customHeight="false" outlineLevel="0" collapsed="false">
      <c r="R681" s="155"/>
      <c r="S681" s="155"/>
      <c r="T681" s="155"/>
    </row>
    <row r="682" customFormat="false" ht="12.75" hidden="false" customHeight="false" outlineLevel="0" collapsed="false">
      <c r="R682" s="155"/>
      <c r="S682" s="155"/>
      <c r="T682" s="155"/>
    </row>
    <row r="683" customFormat="false" ht="12.75" hidden="false" customHeight="false" outlineLevel="0" collapsed="false">
      <c r="R683" s="155"/>
      <c r="S683" s="155"/>
      <c r="T683" s="155"/>
    </row>
    <row r="684" customFormat="false" ht="12.75" hidden="false" customHeight="false" outlineLevel="0" collapsed="false">
      <c r="R684" s="155"/>
      <c r="S684" s="155"/>
      <c r="T684" s="155"/>
    </row>
    <row r="685" customFormat="false" ht="12.75" hidden="false" customHeight="false" outlineLevel="0" collapsed="false">
      <c r="R685" s="155"/>
      <c r="S685" s="155"/>
      <c r="T685" s="155"/>
    </row>
    <row r="686" customFormat="false" ht="12.75" hidden="false" customHeight="false" outlineLevel="0" collapsed="false">
      <c r="R686" s="155"/>
      <c r="S686" s="155"/>
      <c r="T686" s="155"/>
    </row>
    <row r="687" customFormat="false" ht="12.75" hidden="false" customHeight="false" outlineLevel="0" collapsed="false">
      <c r="R687" s="155"/>
      <c r="S687" s="155"/>
      <c r="T687" s="155"/>
    </row>
    <row r="688" customFormat="false" ht="12.75" hidden="false" customHeight="false" outlineLevel="0" collapsed="false">
      <c r="R688" s="155"/>
      <c r="S688" s="155"/>
      <c r="T688" s="155"/>
    </row>
    <row r="689" customFormat="false" ht="12.75" hidden="false" customHeight="false" outlineLevel="0" collapsed="false">
      <c r="R689" s="155"/>
      <c r="S689" s="155"/>
      <c r="T689" s="155"/>
    </row>
    <row r="690" customFormat="false" ht="12.75" hidden="false" customHeight="false" outlineLevel="0" collapsed="false">
      <c r="R690" s="155"/>
      <c r="S690" s="155"/>
      <c r="T690" s="155"/>
    </row>
    <row r="691" customFormat="false" ht="12.75" hidden="false" customHeight="false" outlineLevel="0" collapsed="false">
      <c r="R691" s="155"/>
      <c r="S691" s="155"/>
      <c r="T691" s="155"/>
    </row>
    <row r="692" customFormat="false" ht="12.75" hidden="false" customHeight="false" outlineLevel="0" collapsed="false">
      <c r="R692" s="155"/>
      <c r="S692" s="155"/>
      <c r="T692" s="155"/>
    </row>
    <row r="693" customFormat="false" ht="12.75" hidden="false" customHeight="false" outlineLevel="0" collapsed="false">
      <c r="R693" s="155"/>
      <c r="S693" s="155"/>
      <c r="T693" s="155"/>
    </row>
    <row r="694" customFormat="false" ht="12.75" hidden="false" customHeight="false" outlineLevel="0" collapsed="false">
      <c r="R694" s="155"/>
      <c r="S694" s="155"/>
      <c r="T694" s="155"/>
    </row>
    <row r="695" customFormat="false" ht="12.75" hidden="false" customHeight="false" outlineLevel="0" collapsed="false">
      <c r="R695" s="155"/>
      <c r="S695" s="155"/>
      <c r="T695" s="155"/>
    </row>
    <row r="696" customFormat="false" ht="12.75" hidden="false" customHeight="false" outlineLevel="0" collapsed="false">
      <c r="R696" s="155"/>
      <c r="S696" s="155"/>
      <c r="T696" s="155"/>
    </row>
    <row r="697" customFormat="false" ht="12.75" hidden="false" customHeight="false" outlineLevel="0" collapsed="false">
      <c r="R697" s="155"/>
      <c r="S697" s="155"/>
      <c r="T697" s="155"/>
    </row>
    <row r="698" customFormat="false" ht="12.75" hidden="false" customHeight="false" outlineLevel="0" collapsed="false">
      <c r="R698" s="155"/>
      <c r="S698" s="155"/>
      <c r="T698" s="155"/>
    </row>
    <row r="699" customFormat="false" ht="12.75" hidden="false" customHeight="false" outlineLevel="0" collapsed="false">
      <c r="R699" s="155"/>
      <c r="S699" s="155"/>
      <c r="T699" s="155"/>
    </row>
    <row r="700" customFormat="false" ht="12.75" hidden="false" customHeight="false" outlineLevel="0" collapsed="false">
      <c r="R700" s="155"/>
      <c r="S700" s="155"/>
      <c r="T700" s="155"/>
    </row>
    <row r="701" customFormat="false" ht="12.75" hidden="false" customHeight="false" outlineLevel="0" collapsed="false">
      <c r="R701" s="155"/>
      <c r="S701" s="155"/>
      <c r="T701" s="155"/>
    </row>
    <row r="702" customFormat="false" ht="12.75" hidden="false" customHeight="false" outlineLevel="0" collapsed="false">
      <c r="R702" s="155"/>
      <c r="S702" s="155"/>
      <c r="T702" s="155"/>
    </row>
    <row r="703" customFormat="false" ht="12.75" hidden="false" customHeight="false" outlineLevel="0" collapsed="false">
      <c r="R703" s="155"/>
      <c r="S703" s="155"/>
      <c r="T703" s="155"/>
    </row>
    <row r="704" customFormat="false" ht="12.75" hidden="false" customHeight="false" outlineLevel="0" collapsed="false">
      <c r="R704" s="155"/>
      <c r="S704" s="155"/>
      <c r="T704" s="155"/>
    </row>
    <row r="705" customFormat="false" ht="12.75" hidden="false" customHeight="false" outlineLevel="0" collapsed="false">
      <c r="R705" s="155"/>
      <c r="S705" s="155"/>
      <c r="T705" s="155"/>
    </row>
    <row r="706" customFormat="false" ht="12.75" hidden="false" customHeight="false" outlineLevel="0" collapsed="false">
      <c r="R706" s="155"/>
      <c r="S706" s="155"/>
      <c r="T706" s="155"/>
    </row>
    <row r="707" customFormat="false" ht="12.75" hidden="false" customHeight="false" outlineLevel="0" collapsed="false">
      <c r="R707" s="155"/>
      <c r="S707" s="155"/>
      <c r="T707" s="155"/>
    </row>
    <row r="708" customFormat="false" ht="12.75" hidden="false" customHeight="false" outlineLevel="0" collapsed="false">
      <c r="R708" s="155"/>
      <c r="S708" s="155"/>
      <c r="T708" s="155"/>
    </row>
    <row r="709" customFormat="false" ht="12.75" hidden="false" customHeight="false" outlineLevel="0" collapsed="false">
      <c r="R709" s="155"/>
      <c r="S709" s="155"/>
      <c r="T709" s="155"/>
    </row>
    <row r="710" customFormat="false" ht="12.75" hidden="false" customHeight="false" outlineLevel="0" collapsed="false">
      <c r="R710" s="155"/>
      <c r="S710" s="155"/>
      <c r="T710" s="155"/>
    </row>
    <row r="711" customFormat="false" ht="12.75" hidden="false" customHeight="false" outlineLevel="0" collapsed="false">
      <c r="R711" s="155"/>
      <c r="S711" s="155"/>
      <c r="T711" s="155"/>
    </row>
    <row r="712" customFormat="false" ht="12.75" hidden="false" customHeight="false" outlineLevel="0" collapsed="false">
      <c r="R712" s="155"/>
      <c r="S712" s="155"/>
      <c r="T712" s="155"/>
    </row>
    <row r="713" customFormat="false" ht="12.75" hidden="false" customHeight="false" outlineLevel="0" collapsed="false">
      <c r="R713" s="155"/>
      <c r="S713" s="155"/>
      <c r="T713" s="155"/>
    </row>
    <row r="714" customFormat="false" ht="12.75" hidden="false" customHeight="false" outlineLevel="0" collapsed="false">
      <c r="R714" s="155"/>
      <c r="S714" s="155"/>
      <c r="T714" s="155"/>
    </row>
    <row r="715" customFormat="false" ht="12.75" hidden="false" customHeight="false" outlineLevel="0" collapsed="false">
      <c r="R715" s="155"/>
      <c r="S715" s="155"/>
      <c r="T715" s="155"/>
    </row>
    <row r="716" customFormat="false" ht="12.75" hidden="false" customHeight="false" outlineLevel="0" collapsed="false">
      <c r="R716" s="155"/>
      <c r="S716" s="155"/>
      <c r="T716" s="155"/>
    </row>
    <row r="717" customFormat="false" ht="12.75" hidden="false" customHeight="false" outlineLevel="0" collapsed="false">
      <c r="R717" s="155"/>
      <c r="S717" s="155"/>
      <c r="T717" s="155"/>
    </row>
    <row r="718" customFormat="false" ht="12.75" hidden="false" customHeight="false" outlineLevel="0" collapsed="false">
      <c r="R718" s="155"/>
      <c r="S718" s="155"/>
      <c r="T718" s="155"/>
    </row>
    <row r="719" customFormat="false" ht="12.75" hidden="false" customHeight="false" outlineLevel="0" collapsed="false">
      <c r="R719" s="155"/>
      <c r="S719" s="155"/>
      <c r="T719" s="155"/>
    </row>
    <row r="720" customFormat="false" ht="12.75" hidden="false" customHeight="false" outlineLevel="0" collapsed="false">
      <c r="R720" s="155"/>
      <c r="S720" s="155"/>
      <c r="T720" s="155"/>
    </row>
    <row r="721" customFormat="false" ht="12.75" hidden="false" customHeight="false" outlineLevel="0" collapsed="false">
      <c r="R721" s="155"/>
      <c r="S721" s="155"/>
      <c r="T721" s="155"/>
    </row>
    <row r="722" customFormat="false" ht="12.75" hidden="false" customHeight="false" outlineLevel="0" collapsed="false">
      <c r="R722" s="155"/>
      <c r="S722" s="155"/>
      <c r="T722" s="155"/>
    </row>
    <row r="723" customFormat="false" ht="12.75" hidden="false" customHeight="false" outlineLevel="0" collapsed="false">
      <c r="R723" s="155"/>
      <c r="S723" s="155"/>
      <c r="T723" s="155"/>
    </row>
    <row r="724" customFormat="false" ht="12.75" hidden="false" customHeight="false" outlineLevel="0" collapsed="false">
      <c r="R724" s="155"/>
      <c r="S724" s="155"/>
      <c r="T724" s="155"/>
    </row>
    <row r="725" customFormat="false" ht="12.75" hidden="false" customHeight="false" outlineLevel="0" collapsed="false">
      <c r="R725" s="155"/>
      <c r="S725" s="155"/>
      <c r="T725" s="155"/>
    </row>
    <row r="726" customFormat="false" ht="12.75" hidden="false" customHeight="false" outlineLevel="0" collapsed="false">
      <c r="R726" s="155"/>
      <c r="S726" s="155"/>
      <c r="T726" s="155"/>
    </row>
    <row r="727" customFormat="false" ht="12.75" hidden="false" customHeight="false" outlineLevel="0" collapsed="false">
      <c r="R727" s="155"/>
      <c r="S727" s="155"/>
      <c r="T727" s="155"/>
    </row>
    <row r="728" customFormat="false" ht="12.75" hidden="false" customHeight="false" outlineLevel="0" collapsed="false">
      <c r="R728" s="155"/>
      <c r="S728" s="155"/>
      <c r="T728" s="155"/>
    </row>
    <row r="729" customFormat="false" ht="12.75" hidden="false" customHeight="false" outlineLevel="0" collapsed="false">
      <c r="R729" s="155"/>
      <c r="S729" s="155"/>
      <c r="T729" s="155"/>
    </row>
    <row r="730" customFormat="false" ht="12.75" hidden="false" customHeight="false" outlineLevel="0" collapsed="false">
      <c r="R730" s="155"/>
      <c r="S730" s="155"/>
      <c r="T730" s="155"/>
    </row>
    <row r="731" customFormat="false" ht="12.75" hidden="false" customHeight="false" outlineLevel="0" collapsed="false">
      <c r="R731" s="155"/>
      <c r="S731" s="155"/>
      <c r="T731" s="155"/>
    </row>
    <row r="732" customFormat="false" ht="12.75" hidden="false" customHeight="false" outlineLevel="0" collapsed="false">
      <c r="R732" s="155"/>
      <c r="S732" s="155"/>
      <c r="T732" s="155"/>
    </row>
    <row r="733" customFormat="false" ht="12.75" hidden="false" customHeight="false" outlineLevel="0" collapsed="false">
      <c r="R733" s="155"/>
      <c r="S733" s="155"/>
      <c r="T733" s="155"/>
    </row>
    <row r="734" customFormat="false" ht="12.75" hidden="false" customHeight="false" outlineLevel="0" collapsed="false">
      <c r="R734" s="155"/>
      <c r="S734" s="155"/>
      <c r="T734" s="155"/>
    </row>
    <row r="735" customFormat="false" ht="12.75" hidden="false" customHeight="false" outlineLevel="0" collapsed="false">
      <c r="R735" s="155"/>
      <c r="S735" s="155"/>
      <c r="T735" s="155"/>
    </row>
    <row r="736" customFormat="false" ht="12.75" hidden="false" customHeight="false" outlineLevel="0" collapsed="false">
      <c r="R736" s="155"/>
      <c r="S736" s="155"/>
      <c r="T736" s="155"/>
    </row>
    <row r="737" customFormat="false" ht="12.75" hidden="false" customHeight="false" outlineLevel="0" collapsed="false">
      <c r="R737" s="155"/>
      <c r="S737" s="155"/>
      <c r="T737" s="155"/>
    </row>
    <row r="738" customFormat="false" ht="12.75" hidden="false" customHeight="false" outlineLevel="0" collapsed="false">
      <c r="R738" s="155"/>
      <c r="S738" s="155"/>
      <c r="T738" s="155"/>
    </row>
    <row r="739" customFormat="false" ht="12.75" hidden="false" customHeight="false" outlineLevel="0" collapsed="false">
      <c r="R739" s="155"/>
      <c r="S739" s="155"/>
      <c r="T739" s="155"/>
    </row>
    <row r="740" customFormat="false" ht="12.75" hidden="false" customHeight="false" outlineLevel="0" collapsed="false">
      <c r="R740" s="155"/>
      <c r="S740" s="155"/>
      <c r="T740" s="155"/>
    </row>
    <row r="741" customFormat="false" ht="12.75" hidden="false" customHeight="false" outlineLevel="0" collapsed="false">
      <c r="R741" s="155"/>
      <c r="S741" s="155"/>
      <c r="T741" s="155"/>
    </row>
    <row r="742" customFormat="false" ht="12.75" hidden="false" customHeight="false" outlineLevel="0" collapsed="false">
      <c r="R742" s="155"/>
      <c r="S742" s="155"/>
      <c r="T742" s="155"/>
    </row>
    <row r="743" customFormat="false" ht="12.75" hidden="false" customHeight="false" outlineLevel="0" collapsed="false">
      <c r="R743" s="155"/>
      <c r="S743" s="155"/>
      <c r="T743" s="155"/>
    </row>
    <row r="744" customFormat="false" ht="12.75" hidden="false" customHeight="false" outlineLevel="0" collapsed="false">
      <c r="R744" s="155"/>
      <c r="S744" s="155"/>
      <c r="T744" s="155"/>
    </row>
    <row r="745" customFormat="false" ht="12.75" hidden="false" customHeight="false" outlineLevel="0" collapsed="false">
      <c r="R745" s="155"/>
      <c r="S745" s="155"/>
      <c r="T745" s="155"/>
    </row>
    <row r="746" customFormat="false" ht="12.75" hidden="false" customHeight="false" outlineLevel="0" collapsed="false">
      <c r="R746" s="155"/>
      <c r="S746" s="155"/>
      <c r="T746" s="155"/>
    </row>
    <row r="747" customFormat="false" ht="12.75" hidden="false" customHeight="false" outlineLevel="0" collapsed="false">
      <c r="R747" s="155"/>
      <c r="S747" s="155"/>
      <c r="T747" s="155"/>
    </row>
    <row r="748" customFormat="false" ht="12.75" hidden="false" customHeight="false" outlineLevel="0" collapsed="false">
      <c r="R748" s="155"/>
      <c r="S748" s="155"/>
      <c r="T748" s="155"/>
    </row>
    <row r="749" customFormat="false" ht="12.75" hidden="false" customHeight="false" outlineLevel="0" collapsed="false">
      <c r="R749" s="155"/>
      <c r="S749" s="155"/>
      <c r="T749" s="155"/>
    </row>
    <row r="750" customFormat="false" ht="12.75" hidden="false" customHeight="false" outlineLevel="0" collapsed="false">
      <c r="R750" s="155"/>
      <c r="S750" s="155"/>
      <c r="T750" s="155"/>
    </row>
    <row r="751" customFormat="false" ht="12.75" hidden="false" customHeight="false" outlineLevel="0" collapsed="false">
      <c r="R751" s="155"/>
      <c r="S751" s="155"/>
      <c r="T751" s="155"/>
    </row>
    <row r="752" customFormat="false" ht="12.75" hidden="false" customHeight="false" outlineLevel="0" collapsed="false">
      <c r="R752" s="155"/>
      <c r="S752" s="155"/>
      <c r="T752" s="155"/>
    </row>
    <row r="753" customFormat="false" ht="12.75" hidden="false" customHeight="false" outlineLevel="0" collapsed="false">
      <c r="R753" s="155"/>
      <c r="S753" s="155"/>
      <c r="T753" s="155"/>
    </row>
    <row r="754" customFormat="false" ht="12.75" hidden="false" customHeight="false" outlineLevel="0" collapsed="false">
      <c r="R754" s="155"/>
      <c r="S754" s="155"/>
      <c r="T754" s="155"/>
    </row>
    <row r="755" customFormat="false" ht="12.75" hidden="false" customHeight="false" outlineLevel="0" collapsed="false">
      <c r="R755" s="155"/>
      <c r="S755" s="155"/>
      <c r="T755" s="155"/>
    </row>
    <row r="756" customFormat="false" ht="12.75" hidden="false" customHeight="false" outlineLevel="0" collapsed="false">
      <c r="R756" s="155"/>
      <c r="S756" s="155"/>
      <c r="T756" s="155"/>
    </row>
    <row r="757" customFormat="false" ht="12.75" hidden="false" customHeight="false" outlineLevel="0" collapsed="false">
      <c r="R757" s="155"/>
      <c r="S757" s="155"/>
      <c r="T757" s="155"/>
    </row>
    <row r="758" customFormat="false" ht="12.75" hidden="false" customHeight="false" outlineLevel="0" collapsed="false">
      <c r="R758" s="155"/>
      <c r="S758" s="155"/>
      <c r="T758" s="155"/>
    </row>
    <row r="759" customFormat="false" ht="12.75" hidden="false" customHeight="false" outlineLevel="0" collapsed="false">
      <c r="R759" s="155"/>
      <c r="S759" s="155"/>
      <c r="T759" s="155"/>
    </row>
    <row r="760" customFormat="false" ht="12.75" hidden="false" customHeight="false" outlineLevel="0" collapsed="false">
      <c r="R760" s="155"/>
      <c r="S760" s="155"/>
      <c r="T760" s="155"/>
    </row>
    <row r="761" customFormat="false" ht="12.75" hidden="false" customHeight="false" outlineLevel="0" collapsed="false">
      <c r="R761" s="155"/>
      <c r="S761" s="155"/>
      <c r="T761" s="155"/>
    </row>
    <row r="762" customFormat="false" ht="12.75" hidden="false" customHeight="false" outlineLevel="0" collapsed="false">
      <c r="R762" s="155"/>
      <c r="S762" s="155"/>
      <c r="T762" s="155"/>
    </row>
    <row r="763" customFormat="false" ht="12.75" hidden="false" customHeight="false" outlineLevel="0" collapsed="false">
      <c r="R763" s="155"/>
      <c r="S763" s="155"/>
      <c r="T763" s="155"/>
    </row>
    <row r="764" customFormat="false" ht="12.75" hidden="false" customHeight="false" outlineLevel="0" collapsed="false">
      <c r="R764" s="155"/>
      <c r="S764" s="155"/>
      <c r="T764" s="155"/>
    </row>
    <row r="765" customFormat="false" ht="12.75" hidden="false" customHeight="false" outlineLevel="0" collapsed="false">
      <c r="R765" s="155"/>
      <c r="S765" s="155"/>
      <c r="T765" s="155"/>
    </row>
    <row r="766" customFormat="false" ht="12.75" hidden="false" customHeight="false" outlineLevel="0" collapsed="false">
      <c r="R766" s="155"/>
      <c r="S766" s="155"/>
      <c r="T766" s="155"/>
    </row>
    <row r="767" customFormat="false" ht="12.75" hidden="false" customHeight="false" outlineLevel="0" collapsed="false">
      <c r="R767" s="155"/>
      <c r="S767" s="155"/>
      <c r="T767" s="155"/>
    </row>
    <row r="768" customFormat="false" ht="12.75" hidden="false" customHeight="false" outlineLevel="0" collapsed="false">
      <c r="R768" s="155"/>
      <c r="S768" s="155"/>
      <c r="T768" s="155"/>
    </row>
    <row r="769" customFormat="false" ht="12.75" hidden="false" customHeight="false" outlineLevel="0" collapsed="false">
      <c r="R769" s="155"/>
      <c r="S769" s="155"/>
      <c r="T769" s="155"/>
    </row>
    <row r="770" customFormat="false" ht="12.75" hidden="false" customHeight="false" outlineLevel="0" collapsed="false">
      <c r="R770" s="155"/>
      <c r="S770" s="155"/>
      <c r="T770" s="155"/>
    </row>
    <row r="771" customFormat="false" ht="12.75" hidden="false" customHeight="false" outlineLevel="0" collapsed="false">
      <c r="R771" s="155"/>
      <c r="S771" s="155"/>
      <c r="T771" s="155"/>
    </row>
    <row r="772" customFormat="false" ht="12.75" hidden="false" customHeight="false" outlineLevel="0" collapsed="false">
      <c r="R772" s="155"/>
      <c r="S772" s="155"/>
      <c r="T772" s="155"/>
    </row>
    <row r="773" customFormat="false" ht="12.75" hidden="false" customHeight="false" outlineLevel="0" collapsed="false">
      <c r="R773" s="155"/>
      <c r="S773" s="155"/>
      <c r="T773" s="155"/>
    </row>
    <row r="774" customFormat="false" ht="12.75" hidden="false" customHeight="false" outlineLevel="0" collapsed="false">
      <c r="R774" s="155"/>
      <c r="S774" s="155"/>
      <c r="T774" s="155"/>
    </row>
    <row r="775" customFormat="false" ht="12.75" hidden="false" customHeight="false" outlineLevel="0" collapsed="false">
      <c r="R775" s="155"/>
      <c r="S775" s="155"/>
      <c r="T775" s="155"/>
    </row>
    <row r="776" customFormat="false" ht="12.75" hidden="false" customHeight="false" outlineLevel="0" collapsed="false">
      <c r="R776" s="155"/>
      <c r="S776" s="155"/>
      <c r="T776" s="155"/>
    </row>
    <row r="777" customFormat="false" ht="12.75" hidden="false" customHeight="false" outlineLevel="0" collapsed="false">
      <c r="R777" s="155"/>
      <c r="S777" s="155"/>
      <c r="T777" s="155"/>
    </row>
    <row r="778" customFormat="false" ht="12.75" hidden="false" customHeight="false" outlineLevel="0" collapsed="false">
      <c r="R778" s="155"/>
      <c r="S778" s="155"/>
      <c r="T778" s="155"/>
    </row>
    <row r="779" customFormat="false" ht="12.75" hidden="false" customHeight="false" outlineLevel="0" collapsed="false">
      <c r="R779" s="155"/>
      <c r="S779" s="155"/>
      <c r="T779" s="155"/>
    </row>
    <row r="780" customFormat="false" ht="12.75" hidden="false" customHeight="false" outlineLevel="0" collapsed="false">
      <c r="R780" s="155"/>
      <c r="S780" s="155"/>
      <c r="T780" s="155"/>
    </row>
    <row r="781" customFormat="false" ht="12.75" hidden="false" customHeight="false" outlineLevel="0" collapsed="false">
      <c r="R781" s="155"/>
      <c r="S781" s="155"/>
      <c r="T781" s="155"/>
    </row>
    <row r="782" customFormat="false" ht="12.75" hidden="false" customHeight="false" outlineLevel="0" collapsed="false">
      <c r="R782" s="155"/>
      <c r="S782" s="155"/>
      <c r="T782" s="155"/>
    </row>
    <row r="783" customFormat="false" ht="12.75" hidden="false" customHeight="false" outlineLevel="0" collapsed="false">
      <c r="R783" s="155"/>
      <c r="S783" s="155"/>
      <c r="T783" s="155"/>
    </row>
    <row r="784" customFormat="false" ht="12.75" hidden="false" customHeight="false" outlineLevel="0" collapsed="false">
      <c r="R784" s="155"/>
      <c r="S784" s="155"/>
      <c r="T784" s="155"/>
    </row>
    <row r="785" customFormat="false" ht="12.75" hidden="false" customHeight="false" outlineLevel="0" collapsed="false">
      <c r="R785" s="155"/>
      <c r="S785" s="155"/>
      <c r="T785" s="155"/>
    </row>
    <row r="786" customFormat="false" ht="12.75" hidden="false" customHeight="false" outlineLevel="0" collapsed="false">
      <c r="R786" s="155"/>
      <c r="S786" s="155"/>
      <c r="T786" s="155"/>
    </row>
    <row r="787" customFormat="false" ht="12.75" hidden="false" customHeight="false" outlineLevel="0" collapsed="false">
      <c r="R787" s="155"/>
      <c r="S787" s="155"/>
      <c r="T787" s="155"/>
    </row>
    <row r="788" customFormat="false" ht="12.75" hidden="false" customHeight="false" outlineLevel="0" collapsed="false">
      <c r="R788" s="155"/>
      <c r="S788" s="155"/>
      <c r="T788" s="155"/>
    </row>
    <row r="789" customFormat="false" ht="12.75" hidden="false" customHeight="false" outlineLevel="0" collapsed="false">
      <c r="R789" s="155"/>
      <c r="S789" s="155"/>
      <c r="T789" s="155"/>
    </row>
    <row r="790" customFormat="false" ht="12.75" hidden="false" customHeight="false" outlineLevel="0" collapsed="false">
      <c r="R790" s="155"/>
      <c r="S790" s="155"/>
      <c r="T790" s="155"/>
    </row>
    <row r="791" customFormat="false" ht="12.75" hidden="false" customHeight="false" outlineLevel="0" collapsed="false">
      <c r="R791" s="155"/>
      <c r="S791" s="155"/>
      <c r="T791" s="155"/>
    </row>
    <row r="792" customFormat="false" ht="12.75" hidden="false" customHeight="false" outlineLevel="0" collapsed="false">
      <c r="R792" s="155"/>
      <c r="S792" s="155"/>
      <c r="T792" s="155"/>
    </row>
    <row r="793" customFormat="false" ht="12.75" hidden="false" customHeight="false" outlineLevel="0" collapsed="false">
      <c r="R793" s="155"/>
      <c r="S793" s="155"/>
      <c r="T793" s="155"/>
    </row>
    <row r="794" customFormat="false" ht="12.75" hidden="false" customHeight="false" outlineLevel="0" collapsed="false">
      <c r="R794" s="155"/>
      <c r="S794" s="155"/>
      <c r="T794" s="155"/>
    </row>
    <row r="795" customFormat="false" ht="12.75" hidden="false" customHeight="false" outlineLevel="0" collapsed="false">
      <c r="R795" s="155"/>
      <c r="S795" s="155"/>
      <c r="T795" s="155"/>
    </row>
    <row r="796" customFormat="false" ht="12.75" hidden="false" customHeight="false" outlineLevel="0" collapsed="false">
      <c r="R796" s="155"/>
      <c r="S796" s="155"/>
      <c r="T796" s="155"/>
    </row>
    <row r="797" customFormat="false" ht="12.75" hidden="false" customHeight="false" outlineLevel="0" collapsed="false">
      <c r="R797" s="155"/>
      <c r="S797" s="155"/>
      <c r="T797" s="155"/>
    </row>
    <row r="798" customFormat="false" ht="12.75" hidden="false" customHeight="false" outlineLevel="0" collapsed="false">
      <c r="R798" s="155"/>
      <c r="S798" s="155"/>
      <c r="T798" s="155"/>
    </row>
    <row r="799" customFormat="false" ht="12.75" hidden="false" customHeight="false" outlineLevel="0" collapsed="false">
      <c r="R799" s="155"/>
      <c r="S799" s="155"/>
      <c r="T799" s="155"/>
    </row>
    <row r="800" customFormat="false" ht="12.75" hidden="false" customHeight="false" outlineLevel="0" collapsed="false">
      <c r="R800" s="155"/>
      <c r="S800" s="155"/>
      <c r="T800" s="155"/>
    </row>
    <row r="801" customFormat="false" ht="12.75" hidden="false" customHeight="false" outlineLevel="0" collapsed="false">
      <c r="R801" s="155"/>
      <c r="S801" s="155"/>
      <c r="T801" s="155"/>
    </row>
    <row r="802" customFormat="false" ht="12.75" hidden="false" customHeight="false" outlineLevel="0" collapsed="false">
      <c r="R802" s="155"/>
      <c r="S802" s="155"/>
      <c r="T802" s="155"/>
    </row>
    <row r="803" customFormat="false" ht="12.75" hidden="false" customHeight="false" outlineLevel="0" collapsed="false">
      <c r="R803" s="155"/>
      <c r="S803" s="155"/>
      <c r="T803" s="155"/>
    </row>
    <row r="804" customFormat="false" ht="12.75" hidden="false" customHeight="false" outlineLevel="0" collapsed="false">
      <c r="R804" s="155"/>
      <c r="S804" s="155"/>
      <c r="T804" s="155"/>
    </row>
    <row r="805" customFormat="false" ht="12.75" hidden="false" customHeight="false" outlineLevel="0" collapsed="false">
      <c r="R805" s="155"/>
      <c r="S805" s="155"/>
      <c r="T805" s="155"/>
    </row>
    <row r="806" customFormat="false" ht="12.75" hidden="false" customHeight="false" outlineLevel="0" collapsed="false">
      <c r="R806" s="155"/>
      <c r="S806" s="155"/>
      <c r="T806" s="155"/>
    </row>
    <row r="807" customFormat="false" ht="12.75" hidden="false" customHeight="false" outlineLevel="0" collapsed="false">
      <c r="R807" s="155"/>
      <c r="S807" s="155"/>
      <c r="T807" s="155"/>
    </row>
    <row r="808" customFormat="false" ht="12.75" hidden="false" customHeight="false" outlineLevel="0" collapsed="false">
      <c r="R808" s="155"/>
      <c r="S808" s="155"/>
      <c r="T808" s="155"/>
    </row>
    <row r="809" customFormat="false" ht="12.75" hidden="false" customHeight="false" outlineLevel="0" collapsed="false">
      <c r="R809" s="155"/>
      <c r="S809" s="155"/>
      <c r="T809" s="155"/>
    </row>
    <row r="810" customFormat="false" ht="12.75" hidden="false" customHeight="false" outlineLevel="0" collapsed="false">
      <c r="R810" s="155"/>
      <c r="S810" s="155"/>
      <c r="T810" s="155"/>
    </row>
    <row r="811" customFormat="false" ht="12.75" hidden="false" customHeight="false" outlineLevel="0" collapsed="false">
      <c r="R811" s="155"/>
      <c r="S811" s="155"/>
      <c r="T811" s="155"/>
    </row>
    <row r="812" customFormat="false" ht="12.75" hidden="false" customHeight="false" outlineLevel="0" collapsed="false">
      <c r="R812" s="155"/>
      <c r="S812" s="155"/>
      <c r="T812" s="155"/>
    </row>
    <row r="813" customFormat="false" ht="12.75" hidden="false" customHeight="false" outlineLevel="0" collapsed="false">
      <c r="R813" s="155"/>
      <c r="S813" s="155"/>
      <c r="T813" s="155"/>
    </row>
    <row r="814" customFormat="false" ht="12.75" hidden="false" customHeight="false" outlineLevel="0" collapsed="false">
      <c r="R814" s="155"/>
      <c r="S814" s="155"/>
      <c r="T814" s="155"/>
    </row>
    <row r="815" customFormat="false" ht="12.75" hidden="false" customHeight="false" outlineLevel="0" collapsed="false">
      <c r="R815" s="155"/>
      <c r="S815" s="155"/>
      <c r="T815" s="155"/>
    </row>
    <row r="816" customFormat="false" ht="12.75" hidden="false" customHeight="false" outlineLevel="0" collapsed="false">
      <c r="R816" s="155"/>
      <c r="S816" s="155"/>
      <c r="T816" s="155"/>
    </row>
    <row r="817" customFormat="false" ht="12.75" hidden="false" customHeight="false" outlineLevel="0" collapsed="false">
      <c r="R817" s="155"/>
      <c r="S817" s="155"/>
      <c r="T817" s="155"/>
    </row>
    <row r="818" customFormat="false" ht="12.75" hidden="false" customHeight="false" outlineLevel="0" collapsed="false">
      <c r="R818" s="155"/>
      <c r="S818" s="155"/>
      <c r="T818" s="155"/>
    </row>
    <row r="819" customFormat="false" ht="12.75" hidden="false" customHeight="false" outlineLevel="0" collapsed="false">
      <c r="R819" s="155"/>
      <c r="S819" s="155"/>
      <c r="T819" s="155"/>
    </row>
    <row r="820" customFormat="false" ht="12.75" hidden="false" customHeight="false" outlineLevel="0" collapsed="false">
      <c r="R820" s="155"/>
      <c r="S820" s="155"/>
      <c r="T820" s="155"/>
    </row>
    <row r="821" customFormat="false" ht="12.75" hidden="false" customHeight="false" outlineLevel="0" collapsed="false">
      <c r="R821" s="155"/>
      <c r="S821" s="155"/>
      <c r="T821" s="155"/>
    </row>
    <row r="822" customFormat="false" ht="12.75" hidden="false" customHeight="false" outlineLevel="0" collapsed="false">
      <c r="R822" s="155"/>
      <c r="S822" s="155"/>
      <c r="T822" s="155"/>
    </row>
    <row r="823" customFormat="false" ht="12.75" hidden="false" customHeight="false" outlineLevel="0" collapsed="false">
      <c r="R823" s="155"/>
      <c r="S823" s="155"/>
      <c r="T823" s="155"/>
    </row>
    <row r="824" customFormat="false" ht="12.75" hidden="false" customHeight="false" outlineLevel="0" collapsed="false">
      <c r="R824" s="155"/>
      <c r="S824" s="155"/>
      <c r="T824" s="155"/>
    </row>
    <row r="825" customFormat="false" ht="12.75" hidden="false" customHeight="false" outlineLevel="0" collapsed="false">
      <c r="R825" s="155"/>
      <c r="S825" s="155"/>
      <c r="T825" s="155"/>
    </row>
    <row r="826" customFormat="false" ht="12.75" hidden="false" customHeight="false" outlineLevel="0" collapsed="false">
      <c r="R826" s="155"/>
      <c r="S826" s="155"/>
      <c r="T826" s="155"/>
    </row>
    <row r="827" customFormat="false" ht="12.75" hidden="false" customHeight="false" outlineLevel="0" collapsed="false">
      <c r="R827" s="155"/>
      <c r="S827" s="155"/>
      <c r="T827" s="155"/>
    </row>
    <row r="828" customFormat="false" ht="12.75" hidden="false" customHeight="false" outlineLevel="0" collapsed="false">
      <c r="R828" s="155"/>
      <c r="S828" s="155"/>
      <c r="T828" s="155"/>
    </row>
    <row r="829" customFormat="false" ht="12.75" hidden="false" customHeight="false" outlineLevel="0" collapsed="false">
      <c r="R829" s="155"/>
      <c r="S829" s="155"/>
      <c r="T829" s="155"/>
    </row>
    <row r="830" customFormat="false" ht="12.75" hidden="false" customHeight="false" outlineLevel="0" collapsed="false">
      <c r="R830" s="155"/>
      <c r="S830" s="155"/>
      <c r="T830" s="155"/>
    </row>
    <row r="831" customFormat="false" ht="12.75" hidden="false" customHeight="false" outlineLevel="0" collapsed="false">
      <c r="R831" s="155"/>
      <c r="S831" s="155"/>
      <c r="T831" s="155"/>
    </row>
    <row r="832" customFormat="false" ht="12.75" hidden="false" customHeight="false" outlineLevel="0" collapsed="false">
      <c r="R832" s="155"/>
      <c r="S832" s="155"/>
      <c r="T832" s="155"/>
    </row>
    <row r="833" customFormat="false" ht="12.75" hidden="false" customHeight="false" outlineLevel="0" collapsed="false">
      <c r="R833" s="155"/>
      <c r="S833" s="155"/>
      <c r="T833" s="155"/>
    </row>
    <row r="834" customFormat="false" ht="12.75" hidden="false" customHeight="false" outlineLevel="0" collapsed="false">
      <c r="R834" s="155"/>
      <c r="S834" s="155"/>
      <c r="T834" s="155"/>
    </row>
    <row r="835" customFormat="false" ht="12.75" hidden="false" customHeight="false" outlineLevel="0" collapsed="false">
      <c r="R835" s="155"/>
      <c r="S835" s="155"/>
      <c r="T835" s="155"/>
    </row>
    <row r="836" customFormat="false" ht="12.75" hidden="false" customHeight="false" outlineLevel="0" collapsed="false">
      <c r="R836" s="155"/>
      <c r="S836" s="155"/>
      <c r="T836" s="155"/>
    </row>
    <row r="837" customFormat="false" ht="12.75" hidden="false" customHeight="false" outlineLevel="0" collapsed="false">
      <c r="R837" s="155"/>
      <c r="S837" s="155"/>
      <c r="T837" s="155"/>
    </row>
    <row r="838" customFormat="false" ht="12.75" hidden="false" customHeight="false" outlineLevel="0" collapsed="false">
      <c r="R838" s="155"/>
      <c r="S838" s="155"/>
      <c r="T838" s="155"/>
    </row>
    <row r="839" customFormat="false" ht="12.75" hidden="false" customHeight="false" outlineLevel="0" collapsed="false">
      <c r="R839" s="155"/>
      <c r="S839" s="155"/>
      <c r="T839" s="155"/>
    </row>
    <row r="840" customFormat="false" ht="12.75" hidden="false" customHeight="false" outlineLevel="0" collapsed="false">
      <c r="R840" s="155"/>
      <c r="S840" s="155"/>
      <c r="T840" s="155"/>
    </row>
    <row r="841" customFormat="false" ht="12.75" hidden="false" customHeight="false" outlineLevel="0" collapsed="false">
      <c r="R841" s="155"/>
      <c r="S841" s="155"/>
      <c r="T841" s="155"/>
    </row>
    <row r="842" customFormat="false" ht="12.75" hidden="false" customHeight="false" outlineLevel="0" collapsed="false">
      <c r="R842" s="155"/>
      <c r="S842" s="155"/>
      <c r="T842" s="155"/>
    </row>
    <row r="843" customFormat="false" ht="12.75" hidden="false" customHeight="false" outlineLevel="0" collapsed="false">
      <c r="R843" s="155"/>
      <c r="S843" s="155"/>
      <c r="T843" s="155"/>
    </row>
    <row r="844" customFormat="false" ht="12.75" hidden="false" customHeight="false" outlineLevel="0" collapsed="false">
      <c r="R844" s="155"/>
      <c r="S844" s="155"/>
      <c r="T844" s="155"/>
    </row>
    <row r="845" customFormat="false" ht="12.75" hidden="false" customHeight="false" outlineLevel="0" collapsed="false">
      <c r="R845" s="155"/>
      <c r="S845" s="155"/>
      <c r="T845" s="155"/>
    </row>
    <row r="846" customFormat="false" ht="12.75" hidden="false" customHeight="false" outlineLevel="0" collapsed="false">
      <c r="R846" s="155"/>
      <c r="S846" s="155"/>
      <c r="T846" s="155"/>
    </row>
    <row r="847" customFormat="false" ht="12.75" hidden="false" customHeight="false" outlineLevel="0" collapsed="false">
      <c r="R847" s="155"/>
      <c r="S847" s="155"/>
      <c r="T847" s="155"/>
    </row>
    <row r="848" customFormat="false" ht="12.75" hidden="false" customHeight="false" outlineLevel="0" collapsed="false">
      <c r="R848" s="155"/>
      <c r="S848" s="155"/>
      <c r="T848" s="155"/>
    </row>
    <row r="849" customFormat="false" ht="12.75" hidden="false" customHeight="false" outlineLevel="0" collapsed="false">
      <c r="R849" s="155"/>
      <c r="S849" s="155"/>
      <c r="T849" s="155"/>
    </row>
    <row r="850" customFormat="false" ht="12.75" hidden="false" customHeight="false" outlineLevel="0" collapsed="false">
      <c r="R850" s="155"/>
      <c r="S850" s="155"/>
      <c r="T850" s="155"/>
    </row>
    <row r="851" customFormat="false" ht="12.75" hidden="false" customHeight="false" outlineLevel="0" collapsed="false">
      <c r="R851" s="155"/>
      <c r="S851" s="155"/>
      <c r="T851" s="155"/>
    </row>
    <row r="852" customFormat="false" ht="12.75" hidden="false" customHeight="false" outlineLevel="0" collapsed="false">
      <c r="R852" s="155"/>
      <c r="S852" s="155"/>
      <c r="T852" s="155"/>
    </row>
    <row r="853" customFormat="false" ht="12.75" hidden="false" customHeight="false" outlineLevel="0" collapsed="false">
      <c r="R853" s="155"/>
      <c r="S853" s="155"/>
      <c r="T853" s="155"/>
    </row>
    <row r="854" customFormat="false" ht="12.75" hidden="false" customHeight="false" outlineLevel="0" collapsed="false">
      <c r="R854" s="155"/>
      <c r="S854" s="155"/>
      <c r="T854" s="155"/>
    </row>
    <row r="855" customFormat="false" ht="12.75" hidden="false" customHeight="false" outlineLevel="0" collapsed="false">
      <c r="R855" s="155"/>
      <c r="S855" s="155"/>
      <c r="T855" s="155"/>
    </row>
    <row r="856" customFormat="false" ht="12.75" hidden="false" customHeight="false" outlineLevel="0" collapsed="false">
      <c r="R856" s="155"/>
      <c r="S856" s="155"/>
      <c r="T856" s="155"/>
    </row>
    <row r="857" customFormat="false" ht="12.75" hidden="false" customHeight="false" outlineLevel="0" collapsed="false">
      <c r="R857" s="155"/>
      <c r="S857" s="155"/>
      <c r="T857" s="155"/>
    </row>
    <row r="858" customFormat="false" ht="12.75" hidden="false" customHeight="false" outlineLevel="0" collapsed="false">
      <c r="R858" s="155"/>
      <c r="S858" s="155"/>
      <c r="T858" s="155"/>
    </row>
    <row r="859" customFormat="false" ht="12.75" hidden="false" customHeight="false" outlineLevel="0" collapsed="false">
      <c r="R859" s="155"/>
      <c r="S859" s="155"/>
      <c r="T859" s="155"/>
    </row>
    <row r="860" customFormat="false" ht="12.75" hidden="false" customHeight="false" outlineLevel="0" collapsed="false">
      <c r="R860" s="155"/>
      <c r="S860" s="155"/>
      <c r="T860" s="155"/>
    </row>
    <row r="861" customFormat="false" ht="12.75" hidden="false" customHeight="false" outlineLevel="0" collapsed="false">
      <c r="R861" s="155"/>
      <c r="S861" s="155"/>
      <c r="T861" s="155"/>
    </row>
    <row r="862" customFormat="false" ht="12.75" hidden="false" customHeight="false" outlineLevel="0" collapsed="false">
      <c r="A862" s="268"/>
      <c r="R862" s="155"/>
      <c r="S862" s="155"/>
      <c r="T862" s="155"/>
    </row>
    <row r="863" customFormat="false" ht="12.75" hidden="false" customHeight="false" outlineLevel="0" collapsed="false">
      <c r="A863" s="160"/>
      <c r="R863" s="155"/>
      <c r="S863" s="155"/>
      <c r="T863" s="155"/>
    </row>
    <row r="864" customFormat="false" ht="12.75" hidden="false" customHeight="false" outlineLevel="0" collapsed="false">
      <c r="A864" s="160"/>
      <c r="R864" s="155"/>
      <c r="S864" s="155"/>
      <c r="T864" s="155"/>
    </row>
    <row r="865" customFormat="false" ht="12.75" hidden="false" customHeight="false" outlineLevel="0" collapsed="false">
      <c r="R865" s="155"/>
      <c r="S865" s="155"/>
      <c r="T865" s="155"/>
    </row>
    <row r="866" customFormat="false" ht="12.75" hidden="false" customHeight="false" outlineLevel="0" collapsed="false">
      <c r="R866" s="155"/>
      <c r="S866" s="155"/>
      <c r="T866" s="155"/>
    </row>
    <row r="867" customFormat="false" ht="12.75" hidden="false" customHeight="false" outlineLevel="0" collapsed="false">
      <c r="R867" s="155"/>
      <c r="S867" s="155"/>
      <c r="T867" s="155"/>
    </row>
    <row r="868" customFormat="false" ht="12.75" hidden="false" customHeight="false" outlineLevel="0" collapsed="false">
      <c r="R868" s="155"/>
      <c r="S868" s="155"/>
      <c r="T868" s="155"/>
    </row>
    <row r="869" customFormat="false" ht="12.75" hidden="false" customHeight="false" outlineLevel="0" collapsed="false">
      <c r="R869" s="155"/>
      <c r="S869" s="155"/>
      <c r="T869" s="155"/>
    </row>
    <row r="870" customFormat="false" ht="12.75" hidden="false" customHeight="false" outlineLevel="0" collapsed="false">
      <c r="R870" s="155"/>
      <c r="S870" s="155"/>
      <c r="T870" s="155"/>
    </row>
    <row r="871" customFormat="false" ht="12.75" hidden="false" customHeight="false" outlineLevel="0" collapsed="false">
      <c r="R871" s="155"/>
      <c r="S871" s="155"/>
      <c r="T871" s="155"/>
    </row>
    <row r="872" customFormat="false" ht="12.75" hidden="false" customHeight="false" outlineLevel="0" collapsed="false">
      <c r="R872" s="155"/>
      <c r="S872" s="155"/>
      <c r="T872" s="155"/>
    </row>
    <row r="873" customFormat="false" ht="12.75" hidden="false" customHeight="false" outlineLevel="0" collapsed="false">
      <c r="R873" s="155"/>
      <c r="S873" s="155"/>
      <c r="T873" s="155"/>
    </row>
    <row r="874" customFormat="false" ht="12.75" hidden="false" customHeight="false" outlineLevel="0" collapsed="false">
      <c r="R874" s="155"/>
      <c r="S874" s="155"/>
      <c r="T874" s="155"/>
    </row>
    <row r="875" customFormat="false" ht="12.75" hidden="false" customHeight="false" outlineLevel="0" collapsed="false">
      <c r="R875" s="155"/>
      <c r="S875" s="155"/>
      <c r="T875" s="155"/>
    </row>
    <row r="876" customFormat="false" ht="12.75" hidden="false" customHeight="false" outlineLevel="0" collapsed="false">
      <c r="R876" s="155"/>
      <c r="S876" s="155"/>
      <c r="T876"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V764"/>
  <sheetViews>
    <sheetView showFormulas="false" showGridLines="true" showRowColHeaders="true" showZeros="true" rightToLeft="false" tabSelected="false" showOutlineSymbols="true" defaultGridColor="true" view="normal" topLeftCell="AT1" colorId="64" zoomScale="90" zoomScaleNormal="90" zoomScalePageLayoutView="100" workbookViewId="0">
      <pane xSplit="0" ySplit="3" topLeftCell="A4" activePane="bottomLeft" state="frozen"/>
      <selection pane="topLeft" activeCell="AT1" activeCellId="0" sqref="AT1"/>
      <selection pane="bottomLeft" activeCell="AT4" activeCellId="0" sqref="AT4"/>
    </sheetView>
  </sheetViews>
  <sheetFormatPr defaultColWidth="10.73046875" defaultRowHeight="12.75" zeroHeight="false" outlineLevelRow="0" outlineLevelCol="0"/>
  <cols>
    <col collapsed="false" customWidth="true" hidden="false" outlineLevel="0" max="1" min="1" style="120" width="40.57"/>
    <col collapsed="false" customWidth="true" hidden="false" outlineLevel="0" max="2" min="2" style="120" width="24.71"/>
    <col collapsed="false" customWidth="true" hidden="false" outlineLevel="0" max="3" min="3" style="120" width="28.72"/>
    <col collapsed="false" customWidth="false" hidden="false" outlineLevel="0" max="7" min="4" style="120" width="10.72"/>
    <col collapsed="false" customWidth="true" hidden="false" outlineLevel="0" max="8" min="8" style="120" width="12.71"/>
    <col collapsed="false" customWidth="true" hidden="false" outlineLevel="0" max="9" min="9" style="120" width="12.57"/>
    <col collapsed="false" customWidth="false" hidden="false" outlineLevel="0" max="10" min="10" style="120" width="10.72"/>
    <col collapsed="false" customWidth="true" hidden="false" outlineLevel="0" max="11" min="11" style="120" width="12.14"/>
    <col collapsed="false" customWidth="true" hidden="false" outlineLevel="0" max="13" min="12" style="120" width="11.57"/>
    <col collapsed="false" customWidth="false" hidden="false" outlineLevel="0" max="27" min="14" style="120" width="10.72"/>
    <col collapsed="false" customWidth="true" hidden="false" outlineLevel="0" max="45" min="28" style="0" width="13.7"/>
    <col collapsed="false" customWidth="true" hidden="false" outlineLevel="0" max="46" min="46" style="0" width="10.99"/>
    <col collapsed="false" customWidth="true" hidden="false" outlineLevel="0" max="47" min="47" style="0" width="5.01"/>
    <col collapsed="false" customWidth="true" hidden="false" outlineLevel="0" max="48" min="48" style="0" width="14.01"/>
    <col collapsed="false" customWidth="true" hidden="false" outlineLevel="0" max="49" min="49" style="0" width="13.43"/>
    <col collapsed="false" customWidth="true" hidden="false" outlineLevel="0" max="50" min="50" style="0" width="12.29"/>
    <col collapsed="false" customWidth="true" hidden="false" outlineLevel="0" max="53" min="51" style="0" width="13.57"/>
    <col collapsed="false" customWidth="true" hidden="false" outlineLevel="0" max="54" min="54" style="0" width="15.29"/>
    <col collapsed="false" customWidth="true" hidden="false" outlineLevel="0" max="55" min="55" style="0" width="13.29"/>
    <col collapsed="false" customWidth="true" hidden="false" outlineLevel="0" max="58" min="56" style="204" width="16.29"/>
    <col collapsed="false" customWidth="true" hidden="false" outlineLevel="0" max="59" min="59" style="204" width="19.43"/>
    <col collapsed="false" customWidth="true" hidden="false" outlineLevel="0" max="60" min="60" style="204" width="16.29"/>
    <col collapsed="false" customWidth="true" hidden="false" outlineLevel="0" max="61" min="61" style="0" width="19.31"/>
    <col collapsed="false" customWidth="true" hidden="false" outlineLevel="0" max="62" min="62" style="0" width="18.71"/>
    <col collapsed="false" customWidth="true" hidden="false" outlineLevel="0" max="63" min="63" style="0" width="11.43"/>
    <col collapsed="false" customWidth="true" hidden="false" outlineLevel="0" max="64" min="64" style="0" width="13.43"/>
    <col collapsed="false" customWidth="true" hidden="false" outlineLevel="0" max="65" min="65" style="0" width="13.7"/>
    <col collapsed="false" customWidth="true" hidden="false" outlineLevel="0" max="67" min="66" style="0" width="11.43"/>
    <col collapsed="false" customWidth="true" hidden="false" outlineLevel="0" max="68" min="68" style="204" width="16.29"/>
    <col collapsed="false" customWidth="true" hidden="false" outlineLevel="0" max="70" min="69" style="120" width="20.71"/>
    <col collapsed="false" customWidth="true" hidden="false" outlineLevel="0" max="71" min="71" style="120" width="9.29"/>
    <col collapsed="false" customWidth="true" hidden="false" outlineLevel="0" max="72" min="72" style="120" width="41.15"/>
    <col collapsed="false" customWidth="true" hidden="false" outlineLevel="0" max="73" min="73" style="269" width="54.14"/>
    <col collapsed="false" customWidth="true" hidden="false" outlineLevel="0" max="74" min="74" style="269" width="38.86"/>
    <col collapsed="false" customWidth="false" hidden="false" outlineLevel="0" max="1024" min="75" style="120" width="10.72"/>
  </cols>
  <sheetData>
    <row r="1" s="172" customFormat="true" ht="96" hidden="false" customHeight="false" outlineLevel="0" collapsed="false">
      <c r="A1" s="124" t="s">
        <v>11456</v>
      </c>
      <c r="B1" s="124" t="s">
        <v>11457</v>
      </c>
      <c r="C1" s="124" t="s">
        <v>12361</v>
      </c>
      <c r="D1" s="125" t="s">
        <v>11462</v>
      </c>
      <c r="E1" s="125" t="s">
        <v>11463</v>
      </c>
      <c r="F1" s="124" t="s">
        <v>12139</v>
      </c>
      <c r="G1" s="270" t="s">
        <v>12140</v>
      </c>
      <c r="H1" s="125" t="s">
        <v>12362</v>
      </c>
      <c r="I1" s="125" t="s">
        <v>12145</v>
      </c>
      <c r="J1" s="125" t="s">
        <v>12146</v>
      </c>
      <c r="K1" s="125" t="s">
        <v>12147</v>
      </c>
      <c r="L1" s="125" t="s">
        <v>12148</v>
      </c>
      <c r="M1" s="125" t="s">
        <v>12149</v>
      </c>
      <c r="N1" s="125" t="s">
        <v>12150</v>
      </c>
      <c r="O1" s="125" t="s">
        <v>12151</v>
      </c>
      <c r="P1" s="270" t="s">
        <v>12363</v>
      </c>
      <c r="Q1" s="270" t="s">
        <v>12152</v>
      </c>
      <c r="R1" s="124" t="s">
        <v>11480</v>
      </c>
      <c r="S1" s="124" t="s">
        <v>12141</v>
      </c>
      <c r="T1" s="124" t="s">
        <v>12142</v>
      </c>
      <c r="U1" s="124" t="s">
        <v>12143</v>
      </c>
      <c r="V1" s="124" t="s">
        <v>12144</v>
      </c>
      <c r="W1" s="124" t="s">
        <v>11745</v>
      </c>
      <c r="X1" s="124" t="s">
        <v>11492</v>
      </c>
      <c r="Y1" s="125" t="s">
        <v>12154</v>
      </c>
      <c r="Z1" s="270" t="s">
        <v>12364</v>
      </c>
      <c r="AA1" s="270" t="s">
        <v>12365</v>
      </c>
      <c r="AB1" s="270" t="s">
        <v>12366</v>
      </c>
      <c r="AC1" s="124" t="s">
        <v>11491</v>
      </c>
      <c r="AD1" s="124" t="s">
        <v>11499</v>
      </c>
      <c r="AE1" s="270" t="s">
        <v>12367</v>
      </c>
      <c r="AF1" s="270" t="s">
        <v>12368</v>
      </c>
      <c r="AG1" s="270" t="s">
        <v>12369</v>
      </c>
      <c r="AH1" s="124" t="s">
        <v>12156</v>
      </c>
      <c r="AI1" s="124" t="s">
        <v>12370</v>
      </c>
      <c r="AJ1" s="124" t="s">
        <v>12159</v>
      </c>
      <c r="AK1" s="124" t="s">
        <v>12160</v>
      </c>
      <c r="AL1" s="124" t="s">
        <v>12371</v>
      </c>
      <c r="AM1" s="124" t="s">
        <v>12372</v>
      </c>
      <c r="AN1" s="125" t="s">
        <v>12373</v>
      </c>
      <c r="AO1" s="270" t="s">
        <v>12374</v>
      </c>
      <c r="AP1" s="270" t="s">
        <v>12157</v>
      </c>
      <c r="AQ1" s="270" t="s">
        <v>12375</v>
      </c>
      <c r="AR1" s="270" t="s">
        <v>12376</v>
      </c>
      <c r="AS1" s="270" t="s">
        <v>12377</v>
      </c>
      <c r="AT1" s="124" t="s">
        <v>11509</v>
      </c>
      <c r="AU1" s="126" t="s">
        <v>11510</v>
      </c>
      <c r="AV1" s="127" t="s">
        <v>12163</v>
      </c>
      <c r="AW1" s="127" t="s">
        <v>12163</v>
      </c>
      <c r="AX1" s="127" t="s">
        <v>12163</v>
      </c>
      <c r="AY1" s="127" t="s">
        <v>12163</v>
      </c>
      <c r="AZ1" s="127"/>
      <c r="BA1" s="127"/>
      <c r="BB1" s="127" t="s">
        <v>12378</v>
      </c>
      <c r="BC1" s="127" t="s">
        <v>12009</v>
      </c>
      <c r="BD1" s="127" t="s">
        <v>11751</v>
      </c>
      <c r="BE1" s="127" t="s">
        <v>12165</v>
      </c>
      <c r="BF1" s="127" t="s">
        <v>12166</v>
      </c>
      <c r="BG1" s="127" t="s">
        <v>12167</v>
      </c>
      <c r="BH1" s="127" t="s">
        <v>12168</v>
      </c>
      <c r="BI1" s="127" t="s">
        <v>12379</v>
      </c>
      <c r="BJ1" s="127" t="s">
        <v>12380</v>
      </c>
      <c r="BK1" s="127" t="s">
        <v>12381</v>
      </c>
      <c r="BL1" s="127"/>
      <c r="BM1" s="127" t="s">
        <v>11751</v>
      </c>
      <c r="BN1" s="127" t="s">
        <v>11751</v>
      </c>
      <c r="BO1" s="127"/>
      <c r="BP1" s="127" t="s">
        <v>11751</v>
      </c>
      <c r="BQ1" s="271"/>
      <c r="BR1" s="127" t="s">
        <v>12169</v>
      </c>
    </row>
    <row r="2" s="175" customFormat="true" ht="31.5" hidden="false" customHeight="true" outlineLevel="0" collapsed="false">
      <c r="A2" s="130" t="s">
        <v>12382</v>
      </c>
      <c r="B2" s="130" t="s">
        <v>11530</v>
      </c>
      <c r="C2" s="130" t="s">
        <v>11531</v>
      </c>
      <c r="D2" s="131" t="s">
        <v>11535</v>
      </c>
      <c r="E2" s="131" t="s">
        <v>11536</v>
      </c>
      <c r="F2" s="130" t="s">
        <v>12172</v>
      </c>
      <c r="G2" s="272" t="s">
        <v>563</v>
      </c>
      <c r="H2" s="131" t="s">
        <v>12383</v>
      </c>
      <c r="I2" s="131" t="s">
        <v>12178</v>
      </c>
      <c r="J2" s="131" t="s">
        <v>12179</v>
      </c>
      <c r="K2" s="131" t="s">
        <v>12180</v>
      </c>
      <c r="L2" s="131" t="s">
        <v>12181</v>
      </c>
      <c r="M2" s="131" t="s">
        <v>12182</v>
      </c>
      <c r="N2" s="131" t="s">
        <v>12183</v>
      </c>
      <c r="O2" s="131" t="s">
        <v>12184</v>
      </c>
      <c r="P2" s="272" t="s">
        <v>82</v>
      </c>
      <c r="Q2" s="272" t="s">
        <v>82</v>
      </c>
      <c r="R2" s="130" t="s">
        <v>12384</v>
      </c>
      <c r="S2" s="130" t="s">
        <v>12385</v>
      </c>
      <c r="T2" s="130" t="s">
        <v>12386</v>
      </c>
      <c r="U2" s="130" t="s">
        <v>12387</v>
      </c>
      <c r="V2" s="130" t="s">
        <v>12388</v>
      </c>
      <c r="W2" s="130" t="s">
        <v>11768</v>
      </c>
      <c r="X2" s="130" t="s">
        <v>11565</v>
      </c>
      <c r="Y2" s="131" t="s">
        <v>12186</v>
      </c>
      <c r="Z2" s="272" t="s">
        <v>126</v>
      </c>
      <c r="AA2" s="272" t="s">
        <v>82</v>
      </c>
      <c r="AB2" s="272" t="s">
        <v>82</v>
      </c>
      <c r="AC2" s="130" t="s">
        <v>11564</v>
      </c>
      <c r="AD2" s="130" t="s">
        <v>11572</v>
      </c>
      <c r="AE2" s="272" t="s">
        <v>347</v>
      </c>
      <c r="AF2" s="272" t="s">
        <v>347</v>
      </c>
      <c r="AG2" s="272" t="s">
        <v>347</v>
      </c>
      <c r="AH2" s="130" t="s">
        <v>12188</v>
      </c>
      <c r="AI2" s="130" t="s">
        <v>12189</v>
      </c>
      <c r="AJ2" s="130" t="s">
        <v>12190</v>
      </c>
      <c r="AK2" s="130" t="s">
        <v>12191</v>
      </c>
      <c r="AL2" s="130" t="s">
        <v>12389</v>
      </c>
      <c r="AM2" s="130" t="s">
        <v>12390</v>
      </c>
      <c r="AN2" s="131" t="s">
        <v>12391</v>
      </c>
      <c r="AO2" s="272" t="s">
        <v>220</v>
      </c>
      <c r="AP2" s="272" t="s">
        <v>220</v>
      </c>
      <c r="AQ2" s="272" t="s">
        <v>220</v>
      </c>
      <c r="AR2" s="272" t="s">
        <v>220</v>
      </c>
      <c r="AS2" s="272" t="s">
        <v>220</v>
      </c>
      <c r="AT2" s="130" t="s">
        <v>11582</v>
      </c>
      <c r="AU2" s="132"/>
      <c r="AV2" s="135"/>
      <c r="AW2" s="135"/>
      <c r="AX2" s="135"/>
      <c r="AY2" s="135"/>
      <c r="AZ2" s="135"/>
      <c r="BA2" s="135"/>
      <c r="BB2" s="135"/>
      <c r="BC2" s="135"/>
      <c r="BD2" s="135"/>
      <c r="BE2" s="135"/>
      <c r="BF2" s="135"/>
      <c r="BG2" s="135"/>
      <c r="BH2" s="135"/>
      <c r="BI2" s="135"/>
      <c r="BJ2" s="135"/>
      <c r="BK2" s="135"/>
      <c r="BL2" s="135"/>
      <c r="BM2" s="135"/>
      <c r="BN2" s="135"/>
      <c r="BO2" s="135"/>
      <c r="BP2" s="135"/>
      <c r="BQ2" s="134"/>
      <c r="BR2" s="135"/>
    </row>
    <row r="3" s="172" customFormat="true" ht="48" hidden="false" customHeight="false" outlineLevel="0" collapsed="false">
      <c r="A3" s="137" t="s">
        <v>12392</v>
      </c>
      <c r="B3" s="137" t="s">
        <v>12393</v>
      </c>
      <c r="C3" s="137" t="s">
        <v>12394</v>
      </c>
      <c r="D3" s="137" t="n">
        <v>113500</v>
      </c>
      <c r="E3" s="137" t="n">
        <v>113600</v>
      </c>
      <c r="F3" s="137" t="s">
        <v>12395</v>
      </c>
      <c r="G3" s="137" t="s">
        <v>12396</v>
      </c>
      <c r="H3" s="137" t="n">
        <v>118900</v>
      </c>
      <c r="I3" s="137" t="n">
        <v>113700</v>
      </c>
      <c r="J3" s="137" t="n">
        <v>113800</v>
      </c>
      <c r="K3" s="137" t="n">
        <v>113900</v>
      </c>
      <c r="L3" s="137" t="n">
        <v>114000</v>
      </c>
      <c r="M3" s="137" t="n">
        <v>114100</v>
      </c>
      <c r="N3" s="137" t="n">
        <v>114200</v>
      </c>
      <c r="O3" s="137" t="n">
        <v>114300</v>
      </c>
      <c r="P3" s="137" t="s">
        <v>12397</v>
      </c>
      <c r="Q3" s="137" t="s">
        <v>12398</v>
      </c>
      <c r="R3" s="137" t="s">
        <v>12399</v>
      </c>
      <c r="S3" s="137" t="s">
        <v>12400</v>
      </c>
      <c r="T3" s="137" t="s">
        <v>12401</v>
      </c>
      <c r="U3" s="137" t="s">
        <v>12402</v>
      </c>
      <c r="V3" s="137" t="s">
        <v>12403</v>
      </c>
      <c r="W3" s="137" t="s">
        <v>12404</v>
      </c>
      <c r="X3" s="137" t="s">
        <v>12405</v>
      </c>
      <c r="Y3" s="137" t="n">
        <v>114600</v>
      </c>
      <c r="Z3" s="137" t="s">
        <v>12406</v>
      </c>
      <c r="AA3" s="137" t="s">
        <v>12407</v>
      </c>
      <c r="AB3" s="137" t="s">
        <v>12408</v>
      </c>
      <c r="AC3" s="137" t="s">
        <v>12409</v>
      </c>
      <c r="AD3" s="137" t="s">
        <v>12410</v>
      </c>
      <c r="AE3" s="137" t="s">
        <v>12411</v>
      </c>
      <c r="AF3" s="137" t="s">
        <v>12412</v>
      </c>
      <c r="AG3" s="137" t="s">
        <v>12413</v>
      </c>
      <c r="AH3" s="137" t="s">
        <v>12414</v>
      </c>
      <c r="AI3" s="137" t="s">
        <v>12415</v>
      </c>
      <c r="AJ3" s="137" t="s">
        <v>12416</v>
      </c>
      <c r="AK3" s="137" t="s">
        <v>12417</v>
      </c>
      <c r="AL3" s="137" t="s">
        <v>12418</v>
      </c>
      <c r="AM3" s="137" t="s">
        <v>12419</v>
      </c>
      <c r="AN3" s="137" t="n">
        <v>119000</v>
      </c>
      <c r="AO3" s="137" t="s">
        <v>12420</v>
      </c>
      <c r="AP3" s="137" t="s">
        <v>12421</v>
      </c>
      <c r="AQ3" s="137" t="s">
        <v>12422</v>
      </c>
      <c r="AR3" s="137" t="s">
        <v>12423</v>
      </c>
      <c r="AS3" s="137" t="s">
        <v>12424</v>
      </c>
      <c r="AT3" s="137" t="s">
        <v>12425</v>
      </c>
      <c r="AU3" s="138"/>
      <c r="AV3" s="205" t="s">
        <v>12139</v>
      </c>
      <c r="AW3" s="139" t="s">
        <v>11480</v>
      </c>
      <c r="AX3" s="139" t="s">
        <v>12141</v>
      </c>
      <c r="AY3" s="139" t="s">
        <v>12142</v>
      </c>
      <c r="AZ3" s="139" t="s">
        <v>12426</v>
      </c>
      <c r="BA3" s="139" t="s">
        <v>12427</v>
      </c>
      <c r="BB3" s="139" t="s">
        <v>12428</v>
      </c>
      <c r="BC3" s="139" t="s">
        <v>12116</v>
      </c>
      <c r="BD3" s="234" t="s">
        <v>12209</v>
      </c>
      <c r="BE3" s="234"/>
      <c r="BF3" s="234" t="s">
        <v>12210</v>
      </c>
      <c r="BG3" s="234" t="s">
        <v>12211</v>
      </c>
      <c r="BH3" s="234"/>
      <c r="BI3" s="139" t="s">
        <v>12429</v>
      </c>
      <c r="BJ3" s="139" t="s">
        <v>12430</v>
      </c>
      <c r="BK3" s="139" t="s">
        <v>12431</v>
      </c>
      <c r="BL3" s="139" t="s">
        <v>12432</v>
      </c>
      <c r="BM3" s="139" t="s">
        <v>12433</v>
      </c>
      <c r="BN3" s="139" t="s">
        <v>12434</v>
      </c>
      <c r="BO3" s="139" t="s">
        <v>195</v>
      </c>
      <c r="BP3" s="234" t="s">
        <v>12212</v>
      </c>
      <c r="BQ3" s="234" t="s">
        <v>12435</v>
      </c>
      <c r="BR3" s="139" t="s">
        <v>12214</v>
      </c>
    </row>
    <row r="4" customFormat="false" ht="12.75" hidden="false" customHeight="false" outlineLevel="0" collapsed="false">
      <c r="AA4" s="273"/>
      <c r="AV4" s="274" t="n">
        <f aca="false">+IF(AD4&lt;3,IF(F4&gt;0,0,1),0)</f>
        <v>1</v>
      </c>
      <c r="AW4" s="155" t="n">
        <f aca="false">+IF(AD4&lt;3,IF(R4&gt;0,0,1),0)</f>
        <v>1</v>
      </c>
      <c r="AX4" s="155" t="n">
        <f aca="false">+IF(AD4&lt;3,IF(S4&gt;0,0,1),0)</f>
        <v>1</v>
      </c>
      <c r="AY4" s="155" t="n">
        <f aca="false">+IF(AD4&lt;3,IF(T4&gt;0,0,1),0)</f>
        <v>1</v>
      </c>
      <c r="AZ4" s="155" t="n">
        <f aca="false">+IF(AD4&lt;3,IF(AW4=0,IF(T4&lt;=R4,0,1),0),0)</f>
        <v>0</v>
      </c>
      <c r="BA4" s="155" t="n">
        <f aca="false">+IF(AD4&lt;3,IF(AX4=0,IF(S4&lt;=R4,0,1),0),0)</f>
        <v>0</v>
      </c>
      <c r="BB4" s="155" t="n">
        <f aca="false">+IF(AD4&lt;3,IF(AX4=0,IF(T4&lt;=S4,0,1),0),0)</f>
        <v>0</v>
      </c>
      <c r="BC4" s="275" t="n">
        <f aca="false">+IF(AD4&lt;3,IF(AND(AC4&gt;0,AC4&lt;5),0,1),0)</f>
        <v>1</v>
      </c>
      <c r="BD4" s="228" t="n">
        <f aca="false">IF(AD4&lt;3,IF(I4&gt;0,0,1),0)</f>
        <v>1</v>
      </c>
      <c r="BE4" s="228" t="n">
        <f aca="false">IF(AD4&lt;3,IF(AND(K4&lt;=J4,J4&lt;=I4),0,1),0)</f>
        <v>0</v>
      </c>
      <c r="BF4" s="228" t="n">
        <f aca="false">IF(AD4&lt;3,IF(L4&lt;=I4,0,1),0)</f>
        <v>0</v>
      </c>
      <c r="BG4" s="228" t="n">
        <f aca="false">IF(AD4&lt;3,IF(L4=0,IF(OR(M4=0,M4=""),0,1),IF(M4&gt;L4,0,1)),0)</f>
        <v>0</v>
      </c>
      <c r="BH4" s="228" t="n">
        <f aca="false">IF(AD4&lt;3,IF(AND(O4&lt;=N4,N4&lt;=M4),0,1),0)</f>
        <v>0</v>
      </c>
      <c r="BI4" s="155" t="n">
        <f aca="false">+IF(AD4&lt;3,IF(G4&lt;=F4,0,1),0)</f>
        <v>0</v>
      </c>
      <c r="BJ4" s="155" t="n">
        <f aca="false">+IF(AD4&lt;3,IF(H4&lt;=F4,0,1),0)</f>
        <v>0</v>
      </c>
      <c r="BK4" s="275" t="n">
        <f aca="false">+IF(AD4&lt;3,IF(P4&gt;0,0,1),0)</f>
        <v>1</v>
      </c>
      <c r="BL4" s="275" t="n">
        <f aca="false">+IF(AD4&lt;3,IF(AND(AE4&gt;0,AG4&gt;0),0,1),0)</f>
        <v>1</v>
      </c>
      <c r="BM4" s="275" t="n">
        <f aca="false">+IF(AD4&lt;3,IF(AA4&gt;0,0,1),0)</f>
        <v>1</v>
      </c>
      <c r="BN4" s="275" t="n">
        <f aca="false">+IF(AD4&lt;3,IF(AB4&gt;0,0,1),0)</f>
        <v>1</v>
      </c>
      <c r="BO4" s="275" t="n">
        <f aca="false">+IF(AD4&lt;3,IF(OR(X4=0,X4=1,X4="S",X4="N"),0,1),0)</f>
        <v>0</v>
      </c>
      <c r="BP4" s="228" t="n">
        <f aca="false">IF(AD4&lt;3,IF(Y4&gt;=0,0,1),0)</f>
        <v>0</v>
      </c>
      <c r="BQ4" s="153" t="n">
        <f aca="false">SUMIF(Distrib_tronchi!A:A,B4,Distrib_tronchi!G:G)</f>
        <v>0</v>
      </c>
      <c r="BR4" s="275" t="n">
        <f aca="false">+IF(AD4&lt;3,TRUNC(BQ4-F4),0)</f>
        <v>0</v>
      </c>
      <c r="BT4" s="260" t="s">
        <v>12139</v>
      </c>
      <c r="BU4" s="197" t="str">
        <f aca="false">+IF(SUM(AV:AV)=0,"OK","errore su lunghezza totale  reti")</f>
        <v>errore su lunghezza totale  reti</v>
      </c>
    </row>
    <row r="5" customFormat="false" ht="23.25" hidden="false" customHeight="true" outlineLevel="0" collapsed="false">
      <c r="AA5" s="273"/>
      <c r="AV5" s="274"/>
      <c r="AW5" s="155"/>
      <c r="AX5" s="155"/>
      <c r="AY5" s="155"/>
      <c r="AZ5" s="155"/>
      <c r="BA5" s="155"/>
      <c r="BB5" s="155"/>
      <c r="BC5" s="275"/>
      <c r="BD5" s="228"/>
      <c r="BE5" s="228"/>
      <c r="BF5" s="228"/>
      <c r="BG5" s="228"/>
      <c r="BH5" s="228"/>
      <c r="BI5" s="275"/>
      <c r="BJ5" s="275"/>
      <c r="BK5" s="275"/>
      <c r="BL5" s="276"/>
      <c r="BM5" s="275"/>
      <c r="BN5" s="275"/>
      <c r="BO5" s="275"/>
      <c r="BP5" s="228"/>
      <c r="BQ5" s="153"/>
      <c r="BR5" s="275"/>
      <c r="BT5" s="260" t="s">
        <v>11480</v>
      </c>
      <c r="BU5" s="197" t="str">
        <f aca="false">+IF(SUM(AW:AW)=0,"OK","Errore: volume immesso in rete pari a 0 mc/anno per una o più reti")</f>
        <v>Errore: volume immesso in rete pari a 0 mc/anno per una o più reti</v>
      </c>
    </row>
    <row r="6" customFormat="false" ht="12.75" hidden="false" customHeight="false" outlineLevel="0" collapsed="false">
      <c r="AA6" s="273"/>
      <c r="AV6" s="274"/>
      <c r="AW6" s="155"/>
      <c r="AX6" s="155"/>
      <c r="AY6" s="155"/>
      <c r="AZ6" s="155"/>
      <c r="BA6" s="155"/>
      <c r="BB6" s="155"/>
      <c r="BC6" s="275"/>
      <c r="BD6" s="228"/>
      <c r="BE6" s="228"/>
      <c r="BF6" s="228"/>
      <c r="BG6" s="228"/>
      <c r="BH6" s="228"/>
      <c r="BI6" s="275"/>
      <c r="BJ6" s="275"/>
      <c r="BK6" s="275"/>
      <c r="BL6" s="276"/>
      <c r="BM6" s="275"/>
      <c r="BN6" s="275"/>
      <c r="BO6" s="275"/>
      <c r="BP6" s="228"/>
      <c r="BQ6" s="153"/>
      <c r="BR6" s="275"/>
      <c r="BT6" s="260" t="s">
        <v>12141</v>
      </c>
      <c r="BU6" s="197" t="str">
        <f aca="false">+IF(SUM(AX:AX)=0,"OK","Errore: volume erogato pari a 0 mc/anno per una o più reti")</f>
        <v>Errore: volume erogato pari a 0 mc/anno per una o più reti</v>
      </c>
    </row>
    <row r="7" customFormat="false" ht="12.75" hidden="false" customHeight="false" outlineLevel="0" collapsed="false">
      <c r="AA7" s="273"/>
      <c r="AV7" s="274"/>
      <c r="AW7" s="155"/>
      <c r="AX7" s="155"/>
      <c r="AY7" s="155"/>
      <c r="AZ7" s="155"/>
      <c r="BA7" s="155"/>
      <c r="BB7" s="155"/>
      <c r="BC7" s="275"/>
      <c r="BD7" s="228"/>
      <c r="BE7" s="228"/>
      <c r="BF7" s="228"/>
      <c r="BG7" s="228"/>
      <c r="BH7" s="228"/>
      <c r="BI7" s="275"/>
      <c r="BJ7" s="275"/>
      <c r="BK7" s="275"/>
      <c r="BL7" s="275"/>
      <c r="BM7" s="275"/>
      <c r="BN7" s="275"/>
      <c r="BO7" s="275"/>
      <c r="BP7" s="228"/>
      <c r="BQ7" s="153"/>
      <c r="BR7" s="275"/>
      <c r="BT7" s="260" t="s">
        <v>12142</v>
      </c>
      <c r="BU7" s="197" t="str">
        <f aca="false">+IF(SUM(AY:AY)=0,"OK","Errore: volume fatturato pari a 0 mc/anno per una o più reti")</f>
        <v>Errore: volume fatturato pari a 0 mc/anno per una o più reti</v>
      </c>
    </row>
    <row r="8" customFormat="false" ht="12.75" hidden="false" customHeight="false" outlineLevel="0" collapsed="false">
      <c r="AA8" s="273"/>
      <c r="AV8" s="274"/>
      <c r="AW8" s="155"/>
      <c r="AX8" s="155"/>
      <c r="AY8" s="155"/>
      <c r="AZ8" s="155"/>
      <c r="BA8" s="155"/>
      <c r="BB8" s="155"/>
      <c r="BC8" s="275"/>
      <c r="BD8" s="228"/>
      <c r="BE8" s="228"/>
      <c r="BF8" s="228"/>
      <c r="BG8" s="228"/>
      <c r="BH8" s="228"/>
      <c r="BI8" s="275"/>
      <c r="BJ8" s="275"/>
      <c r="BK8" s="275"/>
      <c r="BL8" s="275"/>
      <c r="BM8" s="275"/>
      <c r="BN8" s="275"/>
      <c r="BO8" s="275"/>
      <c r="BP8" s="228"/>
      <c r="BQ8" s="153"/>
      <c r="BR8" s="275"/>
      <c r="BT8" s="260" t="s">
        <v>12426</v>
      </c>
      <c r="BU8" s="197" t="str">
        <f aca="false">+IF(SUM(AZ:AZ)=0,"OK","Errore: volume erogato inferiore a volume imm rete una o più reti")</f>
        <v>OK</v>
      </c>
    </row>
    <row r="9" customFormat="false" ht="25.5" hidden="false" customHeight="false" outlineLevel="0" collapsed="false">
      <c r="AA9" s="273"/>
      <c r="AV9" s="274"/>
      <c r="AW9" s="155"/>
      <c r="AX9" s="155"/>
      <c r="AY9" s="155"/>
      <c r="AZ9" s="155"/>
      <c r="BA9" s="155"/>
      <c r="BB9" s="155"/>
      <c r="BC9" s="275"/>
      <c r="BD9" s="228"/>
      <c r="BE9" s="228"/>
      <c r="BF9" s="228"/>
      <c r="BG9" s="228"/>
      <c r="BH9" s="228"/>
      <c r="BI9" s="275"/>
      <c r="BJ9" s="275"/>
      <c r="BK9" s="275"/>
      <c r="BL9" s="275"/>
      <c r="BM9" s="275"/>
      <c r="BN9" s="275"/>
      <c r="BO9" s="275"/>
      <c r="BP9" s="228"/>
      <c r="BQ9" s="153"/>
      <c r="BR9" s="275"/>
      <c r="BT9" s="260" t="s">
        <v>12427</v>
      </c>
      <c r="BU9" s="197" t="str">
        <f aca="false">+IF(SUM(BA:BA)=0,"OK","Errore: volume erogato inferiore a volume imm rete una o più reti")</f>
        <v>OK</v>
      </c>
    </row>
    <row r="10" s="279" customFormat="true" ht="12.75" hidden="false" customHeight="false" outlineLevel="0" collapsed="false">
      <c r="A10" s="277"/>
      <c r="B10" s="277"/>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8"/>
      <c r="AB10" s="277"/>
      <c r="AC10" s="277"/>
      <c r="AD10" s="277"/>
      <c r="AE10" s="277"/>
      <c r="AF10" s="277"/>
      <c r="AG10" s="277"/>
      <c r="AH10" s="277"/>
      <c r="AI10" s="277"/>
      <c r="AJ10" s="277"/>
      <c r="AK10" s="277"/>
      <c r="AL10" s="277"/>
      <c r="AM10" s="277"/>
      <c r="AN10" s="277"/>
      <c r="AO10" s="277"/>
      <c r="AP10" s="277"/>
      <c r="AQ10" s="277"/>
      <c r="AR10" s="277"/>
      <c r="AS10" s="277"/>
      <c r="AT10" s="277"/>
      <c r="AU10" s="277"/>
      <c r="AV10" s="274"/>
      <c r="AW10" s="228"/>
      <c r="AX10" s="228"/>
      <c r="AY10" s="228"/>
      <c r="AZ10" s="228"/>
      <c r="BA10" s="228"/>
      <c r="BB10" s="228"/>
      <c r="BC10" s="275"/>
      <c r="BD10" s="228"/>
      <c r="BE10" s="228"/>
      <c r="BF10" s="228"/>
      <c r="BG10" s="228"/>
      <c r="BH10" s="228"/>
      <c r="BI10" s="275"/>
      <c r="BJ10" s="275"/>
      <c r="BK10" s="275"/>
      <c r="BL10" s="275"/>
      <c r="BM10" s="275"/>
      <c r="BN10" s="275"/>
      <c r="BO10" s="275"/>
      <c r="BP10" s="228"/>
      <c r="BQ10" s="275"/>
      <c r="BR10" s="275"/>
      <c r="BT10" s="260" t="s">
        <v>12436</v>
      </c>
      <c r="BU10" s="197" t="str">
        <f aca="false">+IF(SUM(BB:BB)=0,"OK","Errore: volume erogato inferiore a volume fatturato in una o più reti")</f>
        <v>OK</v>
      </c>
      <c r="BV10" s="172"/>
    </row>
    <row r="11" s="279" customFormat="true" ht="20.25" hidden="false" customHeight="true" outlineLevel="0" collapsed="false">
      <c r="A11" s="277"/>
      <c r="B11" s="277"/>
      <c r="C11" s="277"/>
      <c r="D11" s="277"/>
      <c r="E11" s="277"/>
      <c r="F11" s="277"/>
      <c r="G11" s="277"/>
      <c r="H11" s="277"/>
      <c r="I11" s="277"/>
      <c r="J11" s="277"/>
      <c r="K11" s="277"/>
      <c r="L11" s="277"/>
      <c r="M11" s="277"/>
      <c r="N11" s="277"/>
      <c r="O11" s="277"/>
      <c r="P11" s="277"/>
      <c r="Q11" s="277"/>
      <c r="R11" s="277"/>
      <c r="S11" s="277"/>
      <c r="T11" s="277"/>
      <c r="U11" s="277"/>
      <c r="V11" s="277"/>
      <c r="W11" s="277"/>
      <c r="X11" s="277"/>
      <c r="Y11" s="277"/>
      <c r="Z11" s="277"/>
      <c r="AA11" s="278"/>
      <c r="AB11" s="277"/>
      <c r="AC11" s="277"/>
      <c r="AD11" s="277"/>
      <c r="AE11" s="277"/>
      <c r="AF11" s="277"/>
      <c r="AG11" s="277"/>
      <c r="AH11" s="277"/>
      <c r="AI11" s="277"/>
      <c r="AJ11" s="277"/>
      <c r="AK11" s="277"/>
      <c r="AL11" s="277"/>
      <c r="AM11" s="277"/>
      <c r="AN11" s="277"/>
      <c r="AO11" s="277"/>
      <c r="AP11" s="277"/>
      <c r="AQ11" s="277"/>
      <c r="AR11" s="277"/>
      <c r="AS11" s="277"/>
      <c r="AT11" s="277"/>
      <c r="AU11" s="277"/>
      <c r="AV11" s="274"/>
      <c r="AW11" s="228"/>
      <c r="AX11" s="228"/>
      <c r="AY11" s="228"/>
      <c r="AZ11" s="228"/>
      <c r="BA11" s="228"/>
      <c r="BB11" s="228"/>
      <c r="BC11" s="275"/>
      <c r="BD11" s="228"/>
      <c r="BE11" s="228"/>
      <c r="BF11" s="228"/>
      <c r="BG11" s="228"/>
      <c r="BH11" s="228"/>
      <c r="BI11" s="275"/>
      <c r="BJ11" s="275"/>
      <c r="BK11" s="275"/>
      <c r="BL11" s="275"/>
      <c r="BM11" s="275"/>
      <c r="BN11" s="275"/>
      <c r="BO11" s="275"/>
      <c r="BP11" s="228"/>
      <c r="BQ11" s="275"/>
      <c r="BR11" s="275"/>
      <c r="BT11" s="260" t="s">
        <v>12116</v>
      </c>
      <c r="BU11" s="260" t="str">
        <f aca="false">+IF(SUM(BC:BC)=0,"OK","Errore nella codifica del tipo telecontrollo")</f>
        <v>Errore nella codifica del tipo telecontrollo</v>
      </c>
      <c r="BV11" s="172"/>
    </row>
    <row r="12" s="279" customFormat="true" ht="20.25" hidden="false" customHeight="true" outlineLevel="0" collapsed="false">
      <c r="A12" s="277"/>
      <c r="B12" s="277"/>
      <c r="C12" s="277"/>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8"/>
      <c r="AB12" s="277"/>
      <c r="AC12" s="277"/>
      <c r="AD12" s="277"/>
      <c r="AE12" s="277"/>
      <c r="AF12" s="277"/>
      <c r="AG12" s="277"/>
      <c r="AH12" s="277"/>
      <c r="AI12" s="277"/>
      <c r="AJ12" s="277"/>
      <c r="AK12" s="277"/>
      <c r="AL12" s="277"/>
      <c r="AM12" s="277"/>
      <c r="AN12" s="277"/>
      <c r="AO12" s="277"/>
      <c r="AP12" s="277"/>
      <c r="AQ12" s="277"/>
      <c r="AR12" s="277"/>
      <c r="AS12" s="277"/>
      <c r="AT12" s="277"/>
      <c r="AU12" s="277"/>
      <c r="AV12" s="274"/>
      <c r="AW12" s="228"/>
      <c r="AX12" s="228"/>
      <c r="AY12" s="228"/>
      <c r="AZ12" s="228"/>
      <c r="BA12" s="228"/>
      <c r="BB12" s="228"/>
      <c r="BC12" s="275"/>
      <c r="BD12" s="228"/>
      <c r="BE12" s="228"/>
      <c r="BF12" s="228"/>
      <c r="BG12" s="228"/>
      <c r="BH12" s="228"/>
      <c r="BI12" s="275"/>
      <c r="BJ12" s="275"/>
      <c r="BK12" s="275"/>
      <c r="BL12" s="275"/>
      <c r="BM12" s="275"/>
      <c r="BN12" s="275"/>
      <c r="BO12" s="275"/>
      <c r="BP12" s="228"/>
      <c r="BQ12" s="275"/>
      <c r="BR12" s="275"/>
      <c r="BT12" s="241" t="s">
        <v>12217</v>
      </c>
      <c r="BU12" s="196" t="str">
        <f aca="false">+IF(SUM(BD:BD)=0,"OK","errore utenti diretti")</f>
        <v>errore utenti diretti</v>
      </c>
      <c r="BV12" s="172"/>
    </row>
    <row r="13" s="279" customFormat="true" ht="20.25" hidden="false" customHeight="true" outlineLevel="0" collapsed="false">
      <c r="A13" s="277"/>
      <c r="B13" s="277"/>
      <c r="C13" s="277"/>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8"/>
      <c r="AB13" s="277"/>
      <c r="AC13" s="277"/>
      <c r="AD13" s="277"/>
      <c r="AE13" s="277"/>
      <c r="AF13" s="277"/>
      <c r="AG13" s="277"/>
      <c r="AH13" s="277"/>
      <c r="AI13" s="277"/>
      <c r="AJ13" s="277"/>
      <c r="AK13" s="277"/>
      <c r="AL13" s="277"/>
      <c r="AM13" s="277"/>
      <c r="AN13" s="277"/>
      <c r="AO13" s="277"/>
      <c r="AP13" s="277"/>
      <c r="AQ13" s="277"/>
      <c r="AR13" s="277"/>
      <c r="AS13" s="277"/>
      <c r="AT13" s="277"/>
      <c r="AU13" s="277"/>
      <c r="AV13" s="274"/>
      <c r="AW13" s="228"/>
      <c r="AX13" s="228"/>
      <c r="AY13" s="228"/>
      <c r="AZ13" s="228"/>
      <c r="BA13" s="228"/>
      <c r="BB13" s="228"/>
      <c r="BC13" s="275"/>
      <c r="BD13" s="228"/>
      <c r="BE13" s="228"/>
      <c r="BF13" s="228"/>
      <c r="BG13" s="228"/>
      <c r="BH13" s="228"/>
      <c r="BI13" s="275"/>
      <c r="BJ13" s="275"/>
      <c r="BK13" s="275"/>
      <c r="BL13" s="275"/>
      <c r="BM13" s="275"/>
      <c r="BN13" s="275"/>
      <c r="BO13" s="275"/>
      <c r="BP13" s="228"/>
      <c r="BQ13" s="275"/>
      <c r="BR13" s="275"/>
      <c r="BT13" s="241" t="s">
        <v>12165</v>
      </c>
      <c r="BU13" s="196" t="str">
        <f aca="false">+IF(SUM(BE:BE)=0,"OK","errore utenti diretti")</f>
        <v>OK</v>
      </c>
      <c r="BV13" s="172"/>
    </row>
    <row r="14" s="279" customFormat="true" ht="20.25" hidden="false" customHeight="true" outlineLevel="0" collapsed="false">
      <c r="A14" s="277"/>
      <c r="B14" s="277"/>
      <c r="C14" s="277"/>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8"/>
      <c r="AB14" s="277"/>
      <c r="AC14" s="277"/>
      <c r="AD14" s="277"/>
      <c r="AE14" s="277"/>
      <c r="AF14" s="277"/>
      <c r="AG14" s="277"/>
      <c r="AH14" s="277"/>
      <c r="AI14" s="277"/>
      <c r="AJ14" s="277"/>
      <c r="AK14" s="277"/>
      <c r="AL14" s="277"/>
      <c r="AM14" s="277"/>
      <c r="AN14" s="277"/>
      <c r="AO14" s="277"/>
      <c r="AP14" s="277"/>
      <c r="AQ14" s="277"/>
      <c r="AR14" s="277"/>
      <c r="AS14" s="277"/>
      <c r="AT14" s="277"/>
      <c r="AU14" s="277"/>
      <c r="AV14" s="274"/>
      <c r="AW14" s="228"/>
      <c r="AX14" s="228"/>
      <c r="AY14" s="228"/>
      <c r="AZ14" s="228"/>
      <c r="BA14" s="228"/>
      <c r="BB14" s="228"/>
      <c r="BC14" s="275"/>
      <c r="BD14" s="228"/>
      <c r="BE14" s="228"/>
      <c r="BF14" s="228"/>
      <c r="BG14" s="228"/>
      <c r="BH14" s="228"/>
      <c r="BI14" s="275"/>
      <c r="BJ14" s="275"/>
      <c r="BK14" s="275"/>
      <c r="BL14" s="275"/>
      <c r="BM14" s="275"/>
      <c r="BN14" s="275"/>
      <c r="BO14" s="275"/>
      <c r="BP14" s="228"/>
      <c r="BQ14" s="275"/>
      <c r="BR14" s="275"/>
      <c r="BT14" s="241" t="s">
        <v>12218</v>
      </c>
      <c r="BU14" s="196" t="str">
        <f aca="false">+IF(SUM(BF:BF)=0,"OK","errore utenze condominiali")</f>
        <v>OK</v>
      </c>
      <c r="BV14" s="172"/>
    </row>
    <row r="15" s="279" customFormat="true" ht="20.25" hidden="false" customHeight="true" outlineLevel="0" collapsed="false">
      <c r="A15" s="277"/>
      <c r="B15" s="277"/>
      <c r="C15" s="277"/>
      <c r="D15" s="277"/>
      <c r="E15" s="277"/>
      <c r="F15" s="277"/>
      <c r="G15" s="277"/>
      <c r="H15" s="277"/>
      <c r="I15" s="277"/>
      <c r="J15" s="277"/>
      <c r="K15" s="277"/>
      <c r="L15" s="277"/>
      <c r="M15" s="277"/>
      <c r="N15" s="277"/>
      <c r="O15" s="277"/>
      <c r="P15" s="277"/>
      <c r="Q15" s="277"/>
      <c r="R15" s="277"/>
      <c r="S15" s="277"/>
      <c r="T15" s="277"/>
      <c r="U15" s="277"/>
      <c r="V15" s="277"/>
      <c r="W15" s="277"/>
      <c r="X15" s="277"/>
      <c r="Y15" s="277"/>
      <c r="Z15" s="277"/>
      <c r="AA15" s="278"/>
      <c r="AB15" s="277"/>
      <c r="AC15" s="277"/>
      <c r="AD15" s="277"/>
      <c r="AE15" s="277"/>
      <c r="AF15" s="277"/>
      <c r="AG15" s="277"/>
      <c r="AH15" s="277"/>
      <c r="AI15" s="277"/>
      <c r="AJ15" s="277"/>
      <c r="AK15" s="277"/>
      <c r="AL15" s="277"/>
      <c r="AM15" s="277"/>
      <c r="AN15" s="277"/>
      <c r="AO15" s="277"/>
      <c r="AP15" s="277"/>
      <c r="AQ15" s="277"/>
      <c r="AR15" s="277"/>
      <c r="AS15" s="277"/>
      <c r="AT15" s="277"/>
      <c r="AU15" s="277"/>
      <c r="AV15" s="274"/>
      <c r="AW15" s="228"/>
      <c r="AX15" s="228"/>
      <c r="AY15" s="228"/>
      <c r="AZ15" s="228"/>
      <c r="BA15" s="228"/>
      <c r="BB15" s="228"/>
      <c r="BC15" s="275"/>
      <c r="BD15" s="228"/>
      <c r="BE15" s="228"/>
      <c r="BF15" s="228"/>
      <c r="BG15" s="228"/>
      <c r="BH15" s="228"/>
      <c r="BI15" s="275"/>
      <c r="BJ15" s="275"/>
      <c r="BK15" s="275"/>
      <c r="BL15" s="275"/>
      <c r="BM15" s="275"/>
      <c r="BN15" s="275"/>
      <c r="BO15" s="275"/>
      <c r="BP15" s="228"/>
      <c r="BQ15" s="275"/>
      <c r="BR15" s="275"/>
      <c r="BT15" s="241" t="s">
        <v>12219</v>
      </c>
      <c r="BU15" s="196" t="str">
        <f aca="false">+IF(SUM(BG:BG)=0,"OK","errore su utenze condominiali/utenze indirette")</f>
        <v>OK</v>
      </c>
      <c r="BV15" s="172"/>
    </row>
    <row r="16" s="279" customFormat="true" ht="20.25" hidden="false" customHeight="true" outlineLevel="0" collapsed="false">
      <c r="A16" s="277"/>
      <c r="B16" s="277"/>
      <c r="C16" s="277"/>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8"/>
      <c r="AB16" s="277"/>
      <c r="AC16" s="277"/>
      <c r="AD16" s="277"/>
      <c r="AE16" s="277"/>
      <c r="AF16" s="277"/>
      <c r="AG16" s="277"/>
      <c r="AH16" s="277"/>
      <c r="AI16" s="277"/>
      <c r="AJ16" s="277"/>
      <c r="AK16" s="277"/>
      <c r="AL16" s="277"/>
      <c r="AM16" s="277"/>
      <c r="AN16" s="277"/>
      <c r="AO16" s="277"/>
      <c r="AP16" s="277"/>
      <c r="AQ16" s="277"/>
      <c r="AR16" s="277"/>
      <c r="AS16" s="277"/>
      <c r="AT16" s="277"/>
      <c r="AU16" s="277"/>
      <c r="AV16" s="274"/>
      <c r="AW16" s="228"/>
      <c r="AX16" s="228"/>
      <c r="AY16" s="228"/>
      <c r="AZ16" s="228"/>
      <c r="BA16" s="228"/>
      <c r="BB16" s="228"/>
      <c r="BC16" s="275"/>
      <c r="BD16" s="228"/>
      <c r="BE16" s="228"/>
      <c r="BF16" s="228"/>
      <c r="BG16" s="228"/>
      <c r="BH16" s="228"/>
      <c r="BI16" s="275"/>
      <c r="BJ16" s="275"/>
      <c r="BK16" s="275"/>
      <c r="BL16" s="275"/>
      <c r="BM16" s="275"/>
      <c r="BN16" s="275"/>
      <c r="BO16" s="275"/>
      <c r="BP16" s="228"/>
      <c r="BQ16" s="275"/>
      <c r="BR16" s="275"/>
      <c r="BT16" s="241" t="s">
        <v>12168</v>
      </c>
      <c r="BU16" s="196" t="str">
        <f aca="false">+IF(SUM(BH:BH)=0,"OK","errore utenti indiretti")</f>
        <v>OK</v>
      </c>
      <c r="BV16" s="172"/>
    </row>
    <row r="17" s="279" customFormat="true" ht="20.25" hidden="false" customHeight="true" outlineLevel="0" collapsed="false">
      <c r="A17" s="277"/>
      <c r="B17" s="277"/>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8"/>
      <c r="AB17" s="277"/>
      <c r="AC17" s="277"/>
      <c r="AD17" s="277"/>
      <c r="AE17" s="277"/>
      <c r="AF17" s="277"/>
      <c r="AG17" s="277"/>
      <c r="AH17" s="277"/>
      <c r="AI17" s="277"/>
      <c r="AJ17" s="277"/>
      <c r="AK17" s="277"/>
      <c r="AL17" s="277"/>
      <c r="AM17" s="277"/>
      <c r="AN17" s="277"/>
      <c r="AO17" s="277"/>
      <c r="AP17" s="277"/>
      <c r="AQ17" s="277"/>
      <c r="AR17" s="277"/>
      <c r="AS17" s="277"/>
      <c r="AT17" s="277"/>
      <c r="AU17" s="277"/>
      <c r="AV17" s="274"/>
      <c r="AW17" s="228"/>
      <c r="AX17" s="228"/>
      <c r="AY17" s="228"/>
      <c r="AZ17" s="228"/>
      <c r="BA17" s="228"/>
      <c r="BB17" s="228"/>
      <c r="BC17" s="275"/>
      <c r="BD17" s="228"/>
      <c r="BE17" s="228"/>
      <c r="BF17" s="228"/>
      <c r="BG17" s="228"/>
      <c r="BH17" s="228"/>
      <c r="BI17" s="275"/>
      <c r="BJ17" s="275"/>
      <c r="BK17" s="275"/>
      <c r="BL17" s="275"/>
      <c r="BM17" s="275"/>
      <c r="BN17" s="275"/>
      <c r="BO17" s="275"/>
      <c r="BP17" s="228"/>
      <c r="BQ17" s="275"/>
      <c r="BR17" s="275"/>
      <c r="BT17" s="260" t="s">
        <v>12437</v>
      </c>
      <c r="BU17" s="260" t="str">
        <f aca="false">+IF(SUM(BI:BI)=0,"OK","Errore nella lunghezza reti")</f>
        <v>OK</v>
      </c>
      <c r="BV17" s="172"/>
    </row>
    <row r="18" s="279" customFormat="true" ht="20.25" hidden="false" customHeight="true" outlineLevel="0" collapsed="false">
      <c r="A18" s="277"/>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8"/>
      <c r="AB18" s="277"/>
      <c r="AC18" s="277"/>
      <c r="AD18" s="277"/>
      <c r="AE18" s="277"/>
      <c r="AF18" s="277"/>
      <c r="AG18" s="277"/>
      <c r="AH18" s="277"/>
      <c r="AI18" s="277"/>
      <c r="AJ18" s="277"/>
      <c r="AK18" s="277"/>
      <c r="AL18" s="277"/>
      <c r="AM18" s="277"/>
      <c r="AN18" s="277"/>
      <c r="AO18" s="277"/>
      <c r="AP18" s="277"/>
      <c r="AQ18" s="277"/>
      <c r="AR18" s="277"/>
      <c r="AS18" s="277"/>
      <c r="AT18" s="277"/>
      <c r="AU18" s="277"/>
      <c r="AV18" s="274"/>
      <c r="AW18" s="228"/>
      <c r="AX18" s="228"/>
      <c r="AY18" s="228"/>
      <c r="AZ18" s="228"/>
      <c r="BA18" s="228"/>
      <c r="BB18" s="228"/>
      <c r="BC18" s="275"/>
      <c r="BD18" s="228"/>
      <c r="BE18" s="228"/>
      <c r="BF18" s="228"/>
      <c r="BG18" s="228"/>
      <c r="BH18" s="228"/>
      <c r="BI18" s="275"/>
      <c r="BJ18" s="275"/>
      <c r="BK18" s="275"/>
      <c r="BL18" s="275"/>
      <c r="BM18" s="275"/>
      <c r="BN18" s="275"/>
      <c r="BO18" s="275"/>
      <c r="BP18" s="228"/>
      <c r="BQ18" s="275"/>
      <c r="BR18" s="275"/>
      <c r="BT18" s="260" t="s">
        <v>12438</v>
      </c>
      <c r="BU18" s="260" t="str">
        <f aca="false">+IF(SUM(BJ:BJ)=0,"OK","Errore nella lunghezza reti")</f>
        <v>OK</v>
      </c>
      <c r="BV18" s="172"/>
    </row>
    <row r="19" s="279" customFormat="true" ht="20.25" hidden="false" customHeight="true" outlineLevel="0" collapsed="false">
      <c r="A19" s="277"/>
      <c r="B19" s="277"/>
      <c r="C19" s="277"/>
      <c r="D19" s="277"/>
      <c r="E19" s="277"/>
      <c r="F19" s="277"/>
      <c r="G19" s="277"/>
      <c r="H19" s="277"/>
      <c r="I19" s="277"/>
      <c r="J19" s="277"/>
      <c r="K19" s="277"/>
      <c r="L19" s="277"/>
      <c r="M19" s="277"/>
      <c r="N19" s="277"/>
      <c r="O19" s="277"/>
      <c r="P19" s="277"/>
      <c r="Q19" s="277"/>
      <c r="R19" s="277"/>
      <c r="S19" s="277"/>
      <c r="T19" s="277"/>
      <c r="U19" s="277"/>
      <c r="V19" s="277"/>
      <c r="W19" s="277"/>
      <c r="X19" s="277"/>
      <c r="Y19" s="277"/>
      <c r="Z19" s="277"/>
      <c r="AA19" s="278"/>
      <c r="AB19" s="277"/>
      <c r="AC19" s="277"/>
      <c r="AD19" s="277"/>
      <c r="AE19" s="277"/>
      <c r="AF19" s="277"/>
      <c r="AG19" s="277"/>
      <c r="AH19" s="277"/>
      <c r="AI19" s="277"/>
      <c r="AJ19" s="277"/>
      <c r="AK19" s="277"/>
      <c r="AL19" s="277"/>
      <c r="AM19" s="277"/>
      <c r="AN19" s="277"/>
      <c r="AO19" s="277"/>
      <c r="AP19" s="277"/>
      <c r="AQ19" s="277"/>
      <c r="AR19" s="277"/>
      <c r="AS19" s="277"/>
      <c r="AT19" s="277"/>
      <c r="AU19" s="277"/>
      <c r="AV19" s="274"/>
      <c r="AW19" s="228"/>
      <c r="AX19" s="228"/>
      <c r="AY19" s="228"/>
      <c r="AZ19" s="228"/>
      <c r="BA19" s="228"/>
      <c r="BB19" s="228"/>
      <c r="BC19" s="275"/>
      <c r="BD19" s="228"/>
      <c r="BE19" s="228"/>
      <c r="BF19" s="228"/>
      <c r="BG19" s="228"/>
      <c r="BH19" s="228"/>
      <c r="BI19" s="275"/>
      <c r="BJ19" s="275"/>
      <c r="BK19" s="275"/>
      <c r="BL19" s="275"/>
      <c r="BM19" s="275"/>
      <c r="BN19" s="275"/>
      <c r="BO19" s="275"/>
      <c r="BP19" s="228"/>
      <c r="BQ19" s="275"/>
      <c r="BR19" s="275"/>
      <c r="BT19" s="260" t="s">
        <v>12431</v>
      </c>
      <c r="BU19" s="260" t="str">
        <f aca="false">+IF(SUM(BK:BK)=0,"OK","Errore: numero allacci pari a 0 in una o più reti")</f>
        <v>Errore: numero allacci pari a 0 in una o più reti</v>
      </c>
      <c r="BV19" s="172"/>
    </row>
    <row r="20" s="279" customFormat="true" ht="20.25" hidden="false" customHeight="true" outlineLevel="0" collapsed="false">
      <c r="A20" s="277"/>
      <c r="B20" s="277"/>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8"/>
      <c r="AB20" s="277"/>
      <c r="AC20" s="277"/>
      <c r="AD20" s="277"/>
      <c r="AE20" s="277"/>
      <c r="AF20" s="277"/>
      <c r="AG20" s="277"/>
      <c r="AH20" s="277"/>
      <c r="AI20" s="277"/>
      <c r="AJ20" s="277"/>
      <c r="AK20" s="277"/>
      <c r="AL20" s="277"/>
      <c r="AM20" s="277"/>
      <c r="AN20" s="277"/>
      <c r="AO20" s="277"/>
      <c r="AP20" s="277"/>
      <c r="AQ20" s="277"/>
      <c r="AR20" s="277"/>
      <c r="AS20" s="277"/>
      <c r="AT20" s="277"/>
      <c r="AU20" s="277"/>
      <c r="AV20" s="274"/>
      <c r="AW20" s="228"/>
      <c r="AX20" s="228"/>
      <c r="AY20" s="228"/>
      <c r="AZ20" s="228"/>
      <c r="BA20" s="228"/>
      <c r="BB20" s="228"/>
      <c r="BC20" s="275"/>
      <c r="BD20" s="228"/>
      <c r="BE20" s="228"/>
      <c r="BF20" s="228"/>
      <c r="BG20" s="228"/>
      <c r="BH20" s="228"/>
      <c r="BI20" s="275"/>
      <c r="BJ20" s="275"/>
      <c r="BK20" s="275"/>
      <c r="BL20" s="275"/>
      <c r="BM20" s="275"/>
      <c r="BN20" s="275"/>
      <c r="BO20" s="275"/>
      <c r="BP20" s="228"/>
      <c r="BQ20" s="275"/>
      <c r="BR20" s="275"/>
      <c r="BT20" s="260" t="s">
        <v>12432</v>
      </c>
      <c r="BU20" s="260" t="str">
        <f aca="false">+IF(SUM(BL:BL)=0,"OK","Errore: verifica pressioni non congruente")</f>
        <v>Errore: verifica pressioni non congruente</v>
      </c>
      <c r="BV20" s="182"/>
    </row>
    <row r="21" s="279" customFormat="true" ht="20.25" hidden="false" customHeight="true" outlineLevel="0" collapsed="false">
      <c r="A21" s="277"/>
      <c r="B21" s="277"/>
      <c r="C21" s="277"/>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8"/>
      <c r="AB21" s="277"/>
      <c r="AC21" s="277"/>
      <c r="AD21" s="277"/>
      <c r="AE21" s="277"/>
      <c r="AF21" s="277"/>
      <c r="AG21" s="277"/>
      <c r="AH21" s="277"/>
      <c r="AI21" s="277"/>
      <c r="AJ21" s="277"/>
      <c r="AK21" s="277"/>
      <c r="AL21" s="277"/>
      <c r="AM21" s="277"/>
      <c r="AN21" s="277"/>
      <c r="AO21" s="277"/>
      <c r="AP21" s="277"/>
      <c r="AQ21" s="277"/>
      <c r="AR21" s="277"/>
      <c r="AS21" s="277"/>
      <c r="AT21" s="277"/>
      <c r="AU21" s="277"/>
      <c r="AV21" s="274"/>
      <c r="AW21" s="228"/>
      <c r="AX21" s="228"/>
      <c r="AY21" s="228"/>
      <c r="AZ21" s="228"/>
      <c r="BA21" s="228"/>
      <c r="BB21" s="228"/>
      <c r="BC21" s="275"/>
      <c r="BD21" s="228"/>
      <c r="BE21" s="228"/>
      <c r="BF21" s="228"/>
      <c r="BG21" s="228"/>
      <c r="BH21" s="228"/>
      <c r="BI21" s="275"/>
      <c r="BJ21" s="275"/>
      <c r="BK21" s="275"/>
      <c r="BL21" s="275"/>
      <c r="BM21" s="275"/>
      <c r="BN21" s="275"/>
      <c r="BO21" s="275"/>
      <c r="BP21" s="228"/>
      <c r="BQ21" s="275"/>
      <c r="BR21" s="275"/>
      <c r="BT21" s="260" t="s">
        <v>12433</v>
      </c>
      <c r="BU21" s="260" t="str">
        <f aca="false">+IF(SUM(BM:BM)=0,"OK","Attenzione! Possibile errore: numero riparazioni allacci pari a 0 per una o più reti. Verificare, e confermare i dati pari a 0.")</f>
        <v>Attenzione! Possibile errore: numero riparazioni allacci pari a 0 per una o più reti. Verificare, e confermare i dati pari a 0.</v>
      </c>
      <c r="BV21" s="182"/>
    </row>
    <row r="22" s="279" customFormat="true" ht="20.25" hidden="false" customHeight="true" outlineLevel="0" collapsed="false">
      <c r="A22" s="277"/>
      <c r="B22" s="277"/>
      <c r="C22" s="277"/>
      <c r="D22" s="277"/>
      <c r="E22" s="277"/>
      <c r="F22" s="277"/>
      <c r="G22" s="277"/>
      <c r="H22" s="277"/>
      <c r="I22" s="277"/>
      <c r="J22" s="277"/>
      <c r="K22" s="277"/>
      <c r="L22" s="277"/>
      <c r="M22" s="277"/>
      <c r="N22" s="277"/>
      <c r="O22" s="277"/>
      <c r="P22" s="277"/>
      <c r="Q22" s="277"/>
      <c r="R22" s="277"/>
      <c r="S22" s="277"/>
      <c r="T22" s="277"/>
      <c r="U22" s="277"/>
      <c r="V22" s="277"/>
      <c r="W22" s="277"/>
      <c r="X22" s="277"/>
      <c r="Y22" s="277"/>
      <c r="Z22" s="277"/>
      <c r="AA22" s="278"/>
      <c r="AB22" s="277"/>
      <c r="AC22" s="277"/>
      <c r="AD22" s="277"/>
      <c r="AE22" s="277"/>
      <c r="AF22" s="277"/>
      <c r="AG22" s="277"/>
      <c r="AH22" s="277"/>
      <c r="AI22" s="277"/>
      <c r="AJ22" s="277"/>
      <c r="AK22" s="277"/>
      <c r="AL22" s="277"/>
      <c r="AM22" s="277"/>
      <c r="AN22" s="277"/>
      <c r="AO22" s="277"/>
      <c r="AP22" s="277"/>
      <c r="AQ22" s="277"/>
      <c r="AR22" s="277"/>
      <c r="AS22" s="277"/>
      <c r="AT22" s="277"/>
      <c r="AU22" s="277"/>
      <c r="AV22" s="274"/>
      <c r="AW22" s="228"/>
      <c r="AX22" s="228"/>
      <c r="AY22" s="228"/>
      <c r="AZ22" s="228"/>
      <c r="BA22" s="228"/>
      <c r="BB22" s="228"/>
      <c r="BC22" s="275"/>
      <c r="BD22" s="228"/>
      <c r="BE22" s="228"/>
      <c r="BF22" s="228"/>
      <c r="BG22" s="228"/>
      <c r="BH22" s="228"/>
      <c r="BI22" s="275"/>
      <c r="BJ22" s="275"/>
      <c r="BK22" s="275"/>
      <c r="BL22" s="275"/>
      <c r="BM22" s="275"/>
      <c r="BN22" s="275"/>
      <c r="BO22" s="275"/>
      <c r="BP22" s="228"/>
      <c r="BQ22" s="275"/>
      <c r="BR22" s="275"/>
      <c r="BT22" s="260" t="s">
        <v>12434</v>
      </c>
      <c r="BU22" s="260" t="str">
        <f aca="false">+IF(SUM(BN:BN)=0,"OK","Attenzione! Possibile errore: numero riparazioni rete pari a 0 per una o più reti. Verificare, e confermare i dati pari a 0")</f>
        <v>Attenzione! Possibile errore: numero riparazioni rete pari a 0 per una o più reti. Verificare, e confermare i dati pari a 0</v>
      </c>
      <c r="BV22" s="182"/>
    </row>
    <row r="23" s="279" customFormat="true" ht="20.25" hidden="false" customHeight="true" outlineLevel="0" collapsed="false">
      <c r="A23" s="277"/>
      <c r="B23" s="277"/>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8"/>
      <c r="AB23" s="277"/>
      <c r="AC23" s="277"/>
      <c r="AD23" s="277"/>
      <c r="AE23" s="277"/>
      <c r="AF23" s="277"/>
      <c r="AG23" s="277"/>
      <c r="AH23" s="277"/>
      <c r="AI23" s="277"/>
      <c r="AJ23" s="277"/>
      <c r="AK23" s="277"/>
      <c r="AL23" s="277"/>
      <c r="AM23" s="277"/>
      <c r="AN23" s="277"/>
      <c r="AO23" s="277"/>
      <c r="AP23" s="277"/>
      <c r="AQ23" s="277"/>
      <c r="AR23" s="277"/>
      <c r="AS23" s="277"/>
      <c r="AT23" s="277"/>
      <c r="AU23" s="277"/>
      <c r="AV23" s="274"/>
      <c r="AW23" s="228"/>
      <c r="AX23" s="228"/>
      <c r="AY23" s="228"/>
      <c r="AZ23" s="228"/>
      <c r="BA23" s="228"/>
      <c r="BB23" s="228"/>
      <c r="BC23" s="275"/>
      <c r="BD23" s="228"/>
      <c r="BE23" s="228"/>
      <c r="BF23" s="228"/>
      <c r="BG23" s="228"/>
      <c r="BH23" s="228"/>
      <c r="BI23" s="275"/>
      <c r="BJ23" s="275"/>
      <c r="BK23" s="275"/>
      <c r="BL23" s="275"/>
      <c r="BM23" s="275"/>
      <c r="BN23" s="275"/>
      <c r="BO23" s="275"/>
      <c r="BP23" s="228"/>
      <c r="BQ23" s="275"/>
      <c r="BR23" s="275"/>
      <c r="BT23" s="260" t="s">
        <v>12439</v>
      </c>
      <c r="BU23" s="260" t="str">
        <f aca="false">+IF(SUM(BO:BO)=0,"OK","Errore su misura portata")</f>
        <v>OK</v>
      </c>
      <c r="BV23" s="182"/>
    </row>
    <row r="24" s="279" customFormat="true" ht="32.25" hidden="false" customHeight="true" outlineLevel="0" collapsed="false">
      <c r="A24" s="277"/>
      <c r="B24" s="277"/>
      <c r="C24" s="277"/>
      <c r="D24" s="277"/>
      <c r="E24" s="277"/>
      <c r="F24" s="277"/>
      <c r="G24" s="277"/>
      <c r="H24" s="277"/>
      <c r="I24" s="277"/>
      <c r="J24" s="277"/>
      <c r="K24" s="277"/>
      <c r="L24" s="277"/>
      <c r="M24" s="277"/>
      <c r="N24" s="277"/>
      <c r="O24" s="277"/>
      <c r="P24" s="277"/>
      <c r="Q24" s="277"/>
      <c r="R24" s="277"/>
      <c r="S24" s="277"/>
      <c r="T24" s="277"/>
      <c r="U24" s="277"/>
      <c r="V24" s="277"/>
      <c r="W24" s="277"/>
      <c r="X24" s="277"/>
      <c r="Y24" s="277"/>
      <c r="Z24" s="277"/>
      <c r="AA24" s="278"/>
      <c r="AB24" s="277"/>
      <c r="AC24" s="277"/>
      <c r="AD24" s="277"/>
      <c r="AE24" s="277"/>
      <c r="AF24" s="277"/>
      <c r="AG24" s="277"/>
      <c r="AH24" s="277"/>
      <c r="AI24" s="277"/>
      <c r="AJ24" s="277"/>
      <c r="AK24" s="277"/>
      <c r="AL24" s="277"/>
      <c r="AM24" s="277"/>
      <c r="AN24" s="277"/>
      <c r="AO24" s="277"/>
      <c r="AP24" s="277"/>
      <c r="AQ24" s="277"/>
      <c r="AR24" s="277"/>
      <c r="AS24" s="277"/>
      <c r="AT24" s="277"/>
      <c r="AU24" s="277"/>
      <c r="AV24" s="274"/>
      <c r="AW24" s="228"/>
      <c r="AX24" s="228"/>
      <c r="AY24" s="228"/>
      <c r="AZ24" s="228"/>
      <c r="BA24" s="228"/>
      <c r="BB24" s="228"/>
      <c r="BC24" s="275"/>
      <c r="BD24" s="228"/>
      <c r="BE24" s="228"/>
      <c r="BF24" s="228"/>
      <c r="BG24" s="228"/>
      <c r="BH24" s="228"/>
      <c r="BI24" s="275"/>
      <c r="BJ24" s="275"/>
      <c r="BK24" s="275"/>
      <c r="BL24" s="275"/>
      <c r="BM24" s="275"/>
      <c r="BN24" s="275"/>
      <c r="BO24" s="275"/>
      <c r="BP24" s="228"/>
      <c r="BQ24" s="275"/>
      <c r="BR24" s="275"/>
      <c r="BT24" s="260" t="s">
        <v>12440</v>
      </c>
      <c r="BU24" s="260" t="str">
        <f aca="false">+IF(SUM(BP:BP)=0,"OK","Possibile errore su punti di clorazione")</f>
        <v>OK</v>
      </c>
      <c r="BV24" s="172"/>
    </row>
    <row r="25" customFormat="false" ht="25.5" hidden="false" customHeight="false" outlineLevel="0" collapsed="false">
      <c r="AA25" s="273"/>
      <c r="AV25" s="274"/>
      <c r="AW25" s="155"/>
      <c r="AX25" s="155"/>
      <c r="AY25" s="155"/>
      <c r="AZ25" s="155"/>
      <c r="BA25" s="155"/>
      <c r="BB25" s="155"/>
      <c r="BC25" s="275"/>
      <c r="BD25" s="228"/>
      <c r="BE25" s="228"/>
      <c r="BF25" s="228"/>
      <c r="BG25" s="228"/>
      <c r="BH25" s="228"/>
      <c r="BI25" s="275"/>
      <c r="BJ25" s="275"/>
      <c r="BK25" s="275"/>
      <c r="BL25" s="275"/>
      <c r="BM25" s="275"/>
      <c r="BN25" s="275"/>
      <c r="BO25" s="275"/>
      <c r="BP25" s="228"/>
      <c r="BQ25" s="153"/>
      <c r="BR25" s="275"/>
      <c r="BT25" s="260" t="s">
        <v>12214</v>
      </c>
      <c r="BU25" s="260" t="str">
        <f aca="false">+IF(SUM(BR:BR)=0,"OK","Errore: lunghezza aggregata non congruente con somma di lunghezze dei singoli tratti")</f>
        <v>OK</v>
      </c>
    </row>
    <row r="26" customFormat="false" ht="25.5" hidden="false" customHeight="false" outlineLevel="0" collapsed="false">
      <c r="AA26" s="273"/>
      <c r="AV26" s="274"/>
      <c r="AW26" s="155"/>
      <c r="AX26" s="155"/>
      <c r="AY26" s="155"/>
      <c r="AZ26" s="155"/>
      <c r="BA26" s="155"/>
      <c r="BB26" s="155"/>
      <c r="BC26" s="275"/>
      <c r="BD26" s="228"/>
      <c r="BE26" s="228"/>
      <c r="BF26" s="228"/>
      <c r="BG26" s="228"/>
      <c r="BH26" s="228"/>
      <c r="BI26" s="275"/>
      <c r="BJ26" s="275"/>
      <c r="BK26" s="275"/>
      <c r="BL26" s="275"/>
      <c r="BM26" s="275"/>
      <c r="BN26" s="275"/>
      <c r="BO26" s="275"/>
      <c r="BP26" s="228"/>
      <c r="BQ26" s="153"/>
      <c r="BR26" s="275"/>
      <c r="BT26" s="242" t="s">
        <v>12221</v>
      </c>
      <c r="BU26" s="243" t="str">
        <f aca="false">+IF((SUM(S:S)-SUM(T:T))&lt;=(SUM(S:S)*0.02),"OK","Attenzione:volumi di tipo A12 superiori al 2% del volume erogato")</f>
        <v>OK</v>
      </c>
    </row>
    <row r="27" customFormat="false" ht="12.75" hidden="false" customHeight="false" outlineLevel="0" collapsed="false">
      <c r="AA27" s="273"/>
      <c r="AV27" s="274"/>
      <c r="AW27" s="155"/>
      <c r="AX27" s="155"/>
      <c r="AY27" s="155"/>
      <c r="AZ27" s="155"/>
      <c r="BA27" s="155"/>
      <c r="BB27" s="155"/>
      <c r="BC27" s="275"/>
      <c r="BD27" s="228"/>
      <c r="BE27" s="228"/>
      <c r="BF27" s="228"/>
      <c r="BG27" s="228"/>
      <c r="BH27" s="228"/>
      <c r="BI27" s="275"/>
      <c r="BJ27" s="275"/>
      <c r="BK27" s="275"/>
      <c r="BL27" s="275"/>
      <c r="BM27" s="275"/>
      <c r="BN27" s="275"/>
      <c r="BO27" s="275"/>
      <c r="BP27" s="228"/>
      <c r="BQ27" s="153"/>
      <c r="BR27" s="275"/>
    </row>
    <row r="28" customFormat="false" ht="12.75" hidden="false" customHeight="false" outlineLevel="0" collapsed="false">
      <c r="AA28" s="273"/>
      <c r="AV28" s="274"/>
      <c r="AW28" s="155"/>
      <c r="AX28" s="155"/>
      <c r="AY28" s="155"/>
      <c r="AZ28" s="155"/>
      <c r="BA28" s="155"/>
      <c r="BB28" s="155"/>
      <c r="BC28" s="275"/>
      <c r="BD28" s="228"/>
      <c r="BE28" s="228"/>
      <c r="BF28" s="228"/>
      <c r="BG28" s="228"/>
      <c r="BH28" s="228"/>
      <c r="BI28" s="275"/>
      <c r="BJ28" s="275"/>
      <c r="BK28" s="275"/>
      <c r="BL28" s="275"/>
      <c r="BM28" s="275"/>
      <c r="BN28" s="275"/>
      <c r="BO28" s="275"/>
      <c r="BP28" s="228"/>
      <c r="BQ28" s="153"/>
      <c r="BR28" s="275"/>
    </row>
    <row r="29" customFormat="false" ht="12.75" hidden="false" customHeight="false" outlineLevel="0" collapsed="false">
      <c r="AA29" s="273"/>
      <c r="AV29" s="274"/>
      <c r="AW29" s="155"/>
      <c r="AX29" s="155"/>
      <c r="AY29" s="155"/>
      <c r="AZ29" s="155"/>
      <c r="BA29" s="155"/>
      <c r="BB29" s="155"/>
      <c r="BC29" s="275"/>
      <c r="BD29" s="228"/>
      <c r="BE29" s="228"/>
      <c r="BF29" s="228"/>
      <c r="BG29" s="228"/>
      <c r="BH29" s="228"/>
      <c r="BI29" s="275"/>
      <c r="BJ29" s="275"/>
      <c r="BK29" s="275"/>
      <c r="BL29" s="275"/>
      <c r="BM29" s="275"/>
      <c r="BN29" s="275"/>
      <c r="BO29" s="275"/>
      <c r="BP29" s="228"/>
      <c r="BQ29" s="153"/>
      <c r="BR29" s="275"/>
    </row>
    <row r="30" customFormat="false" ht="12.75" hidden="false" customHeight="false" outlineLevel="0" collapsed="false">
      <c r="AA30" s="273"/>
      <c r="AV30" s="274"/>
      <c r="AW30" s="155"/>
      <c r="AX30" s="155"/>
      <c r="AY30" s="155"/>
      <c r="AZ30" s="155"/>
      <c r="BA30" s="155"/>
      <c r="BB30" s="155"/>
      <c r="BC30" s="275"/>
      <c r="BD30" s="228"/>
      <c r="BE30" s="228"/>
      <c r="BF30" s="228"/>
      <c r="BG30" s="228"/>
      <c r="BH30" s="228"/>
      <c r="BI30" s="275"/>
      <c r="BJ30" s="275"/>
      <c r="BK30" s="275"/>
      <c r="BL30" s="275"/>
      <c r="BM30" s="275"/>
      <c r="BN30" s="275"/>
      <c r="BO30" s="275"/>
      <c r="BP30" s="228"/>
      <c r="BQ30" s="153"/>
      <c r="BR30" s="275"/>
    </row>
    <row r="31" customFormat="false" ht="12.75" hidden="false" customHeight="false" outlineLevel="0" collapsed="false">
      <c r="AA31" s="273"/>
      <c r="AV31" s="274"/>
      <c r="AW31" s="155"/>
      <c r="AX31" s="155"/>
      <c r="AY31" s="155"/>
      <c r="AZ31" s="155"/>
      <c r="BA31" s="155"/>
      <c r="BB31" s="155"/>
      <c r="BC31" s="275"/>
      <c r="BD31" s="228"/>
      <c r="BE31" s="228"/>
      <c r="BF31" s="228"/>
      <c r="BG31" s="228"/>
      <c r="BH31" s="228"/>
      <c r="BI31" s="275"/>
      <c r="BJ31" s="275"/>
      <c r="BK31" s="275"/>
      <c r="BL31" s="275"/>
      <c r="BM31" s="275"/>
      <c r="BN31" s="275"/>
      <c r="BO31" s="275"/>
      <c r="BP31" s="228"/>
      <c r="BQ31" s="153"/>
      <c r="BR31" s="275"/>
    </row>
    <row r="32" customFormat="false" ht="12.75" hidden="false" customHeight="false" outlineLevel="0" collapsed="false">
      <c r="AA32" s="273"/>
      <c r="AV32" s="274"/>
      <c r="AW32" s="155"/>
      <c r="AX32" s="155"/>
      <c r="AY32" s="155"/>
      <c r="AZ32" s="155"/>
      <c r="BA32" s="155"/>
      <c r="BB32" s="155"/>
      <c r="BC32" s="275"/>
      <c r="BD32" s="228"/>
      <c r="BE32" s="228"/>
      <c r="BF32" s="228"/>
      <c r="BG32" s="228"/>
      <c r="BH32" s="228"/>
      <c r="BI32" s="275"/>
      <c r="BJ32" s="275"/>
      <c r="BK32" s="275"/>
      <c r="BL32" s="275"/>
      <c r="BM32" s="275"/>
      <c r="BN32" s="275"/>
      <c r="BO32" s="275"/>
      <c r="BP32" s="228"/>
      <c r="BQ32" s="153"/>
      <c r="BR32" s="275"/>
    </row>
    <row r="33" customFormat="false" ht="12.75" hidden="false" customHeight="false" outlineLevel="0" collapsed="false">
      <c r="AA33" s="273"/>
      <c r="AV33" s="274"/>
      <c r="AW33" s="155"/>
      <c r="AX33" s="155"/>
      <c r="AY33" s="155"/>
      <c r="AZ33" s="155"/>
      <c r="BA33" s="155"/>
      <c r="BB33" s="155"/>
      <c r="BC33" s="275"/>
      <c r="BD33" s="228"/>
      <c r="BE33" s="228"/>
      <c r="BF33" s="228"/>
      <c r="BG33" s="228"/>
      <c r="BH33" s="228"/>
      <c r="BI33" s="275"/>
      <c r="BJ33" s="275"/>
      <c r="BK33" s="275"/>
      <c r="BL33" s="275"/>
      <c r="BM33" s="275"/>
      <c r="BN33" s="275"/>
      <c r="BO33" s="275"/>
      <c r="BP33" s="228"/>
      <c r="BQ33" s="153"/>
      <c r="BR33" s="275"/>
    </row>
    <row r="34" customFormat="false" ht="12.75" hidden="false" customHeight="false" outlineLevel="0" collapsed="false">
      <c r="AA34" s="273"/>
      <c r="AV34" s="274"/>
      <c r="AW34" s="155"/>
      <c r="AX34" s="155"/>
      <c r="AY34" s="155"/>
      <c r="AZ34" s="155"/>
      <c r="BA34" s="155"/>
      <c r="BB34" s="155"/>
      <c r="BC34" s="275"/>
      <c r="BD34" s="228"/>
      <c r="BE34" s="228"/>
      <c r="BF34" s="228"/>
      <c r="BG34" s="228"/>
      <c r="BH34" s="228"/>
      <c r="BI34" s="275"/>
      <c r="BJ34" s="275"/>
      <c r="BK34" s="275"/>
      <c r="BL34" s="275"/>
      <c r="BM34" s="275"/>
      <c r="BN34" s="275"/>
      <c r="BO34" s="275"/>
      <c r="BP34" s="228"/>
      <c r="BQ34" s="153"/>
      <c r="BR34" s="275"/>
    </row>
    <row r="35" customFormat="false" ht="12.75" hidden="false" customHeight="false" outlineLevel="0" collapsed="false">
      <c r="AA35" s="273"/>
      <c r="AV35" s="274"/>
      <c r="AW35" s="155"/>
      <c r="AX35" s="155"/>
      <c r="AY35" s="155"/>
      <c r="AZ35" s="155"/>
      <c r="BA35" s="155"/>
      <c r="BB35" s="155"/>
      <c r="BC35" s="275"/>
      <c r="BD35" s="228"/>
      <c r="BE35" s="228"/>
      <c r="BF35" s="228"/>
      <c r="BG35" s="228"/>
      <c r="BH35" s="228"/>
      <c r="BI35" s="275"/>
      <c r="BJ35" s="275"/>
      <c r="BK35" s="275"/>
      <c r="BL35" s="275"/>
      <c r="BM35" s="275"/>
      <c r="BN35" s="275"/>
      <c r="BO35" s="275"/>
      <c r="BP35" s="228"/>
      <c r="BQ35" s="153"/>
      <c r="BR35" s="275"/>
    </row>
    <row r="36" customFormat="false" ht="12.75" hidden="false" customHeight="false" outlineLevel="0" collapsed="false">
      <c r="AA36" s="273"/>
      <c r="AV36" s="274"/>
      <c r="AW36" s="155"/>
      <c r="AX36" s="155"/>
      <c r="AY36" s="155"/>
      <c r="AZ36" s="155"/>
      <c r="BA36" s="155"/>
      <c r="BB36" s="155"/>
      <c r="BC36" s="275"/>
      <c r="BD36" s="228"/>
      <c r="BE36" s="228"/>
      <c r="BF36" s="228"/>
      <c r="BG36" s="228"/>
      <c r="BH36" s="228"/>
      <c r="BI36" s="275"/>
      <c r="BJ36" s="275"/>
      <c r="BK36" s="275"/>
      <c r="BL36" s="275"/>
      <c r="BM36" s="275"/>
      <c r="BN36" s="275"/>
      <c r="BO36" s="275"/>
      <c r="BP36" s="228"/>
      <c r="BQ36" s="153"/>
      <c r="BR36" s="275"/>
    </row>
    <row r="37" customFormat="false" ht="12.75" hidden="false" customHeight="false" outlineLevel="0" collapsed="false">
      <c r="AA37" s="273"/>
      <c r="AV37" s="274"/>
      <c r="AW37" s="155"/>
      <c r="AX37" s="155"/>
      <c r="AY37" s="155"/>
      <c r="AZ37" s="155"/>
      <c r="BA37" s="155"/>
      <c r="BB37" s="155"/>
      <c r="BC37" s="275"/>
      <c r="BD37" s="228"/>
      <c r="BE37" s="228"/>
      <c r="BF37" s="228"/>
      <c r="BG37" s="228"/>
      <c r="BH37" s="228"/>
      <c r="BI37" s="275"/>
      <c r="BJ37" s="275"/>
      <c r="BK37" s="275"/>
      <c r="BL37" s="275"/>
      <c r="BM37" s="275"/>
      <c r="BN37" s="275"/>
      <c r="BO37" s="275"/>
      <c r="BP37" s="228"/>
      <c r="BQ37" s="153"/>
      <c r="BR37" s="275"/>
      <c r="BS37" s="280"/>
    </row>
    <row r="38" customFormat="false" ht="12.75" hidden="false" customHeight="false" outlineLevel="0" collapsed="false">
      <c r="AA38" s="273"/>
      <c r="AV38" s="274"/>
      <c r="AW38" s="155"/>
      <c r="AX38" s="155"/>
      <c r="AY38" s="155"/>
      <c r="AZ38" s="155"/>
      <c r="BA38" s="155"/>
      <c r="BB38" s="155"/>
      <c r="BC38" s="275"/>
      <c r="BD38" s="228"/>
      <c r="BE38" s="228"/>
      <c r="BF38" s="228"/>
      <c r="BG38" s="228"/>
      <c r="BH38" s="228"/>
      <c r="BI38" s="275"/>
      <c r="BJ38" s="275"/>
      <c r="BK38" s="275"/>
      <c r="BL38" s="275"/>
      <c r="BM38" s="275"/>
      <c r="BN38" s="275"/>
      <c r="BO38" s="275"/>
      <c r="BP38" s="228"/>
      <c r="BQ38" s="153"/>
      <c r="BR38" s="275"/>
      <c r="BS38" s="280"/>
    </row>
    <row r="39" customFormat="false" ht="12.75" hidden="false" customHeight="false" outlineLevel="0" collapsed="false">
      <c r="AA39" s="273"/>
      <c r="AV39" s="274"/>
      <c r="AW39" s="155"/>
      <c r="AX39" s="155"/>
      <c r="AY39" s="155"/>
      <c r="AZ39" s="155"/>
      <c r="BA39" s="155"/>
      <c r="BB39" s="155"/>
      <c r="BC39" s="275"/>
      <c r="BD39" s="228"/>
      <c r="BE39" s="228"/>
      <c r="BF39" s="228"/>
      <c r="BG39" s="228"/>
      <c r="BH39" s="228"/>
      <c r="BI39" s="275"/>
      <c r="BJ39" s="275"/>
      <c r="BK39" s="275"/>
      <c r="BL39" s="275"/>
      <c r="BM39" s="275"/>
      <c r="BN39" s="275"/>
      <c r="BO39" s="275"/>
      <c r="BP39" s="228"/>
      <c r="BQ39" s="153"/>
      <c r="BR39" s="275"/>
      <c r="BS39" s="280"/>
    </row>
    <row r="40" customFormat="false" ht="12.75" hidden="false" customHeight="false" outlineLevel="0" collapsed="false">
      <c r="AA40" s="273"/>
      <c r="AV40" s="274"/>
      <c r="AW40" s="155"/>
      <c r="AX40" s="155"/>
      <c r="AY40" s="155"/>
      <c r="AZ40" s="155"/>
      <c r="BA40" s="155"/>
      <c r="BB40" s="155"/>
      <c r="BC40" s="275"/>
      <c r="BD40" s="228"/>
      <c r="BE40" s="228"/>
      <c r="BF40" s="228"/>
      <c r="BG40" s="228"/>
      <c r="BH40" s="228"/>
      <c r="BI40" s="275"/>
      <c r="BJ40" s="275"/>
      <c r="BK40" s="275"/>
      <c r="BL40" s="275"/>
      <c r="BM40" s="275"/>
      <c r="BN40" s="275"/>
      <c r="BO40" s="275"/>
      <c r="BP40" s="228"/>
      <c r="BQ40" s="153"/>
      <c r="BR40" s="275"/>
    </row>
    <row r="41" customFormat="false" ht="12.75" hidden="false" customHeight="false" outlineLevel="0" collapsed="false">
      <c r="AA41" s="273"/>
      <c r="AV41" s="274"/>
      <c r="AW41" s="155"/>
      <c r="AX41" s="155"/>
      <c r="AY41" s="155"/>
      <c r="AZ41" s="155"/>
      <c r="BA41" s="155"/>
      <c r="BB41" s="155"/>
      <c r="BC41" s="275"/>
      <c r="BD41" s="228"/>
      <c r="BE41" s="228"/>
      <c r="BF41" s="228"/>
      <c r="BG41" s="228"/>
      <c r="BH41" s="228"/>
      <c r="BI41" s="275"/>
      <c r="BJ41" s="275"/>
      <c r="BK41" s="275"/>
      <c r="BL41" s="275"/>
      <c r="BM41" s="275"/>
      <c r="BN41" s="275"/>
      <c r="BO41" s="275"/>
      <c r="BP41" s="228"/>
      <c r="BQ41" s="153"/>
      <c r="BR41" s="275"/>
    </row>
    <row r="42" customFormat="false" ht="12.75" hidden="false" customHeight="false" outlineLevel="0" collapsed="false">
      <c r="AA42" s="273"/>
      <c r="AV42" s="274"/>
      <c r="AW42" s="155"/>
      <c r="AX42" s="155"/>
      <c r="AY42" s="155"/>
      <c r="AZ42" s="155"/>
      <c r="BA42" s="155"/>
      <c r="BB42" s="155"/>
      <c r="BC42" s="275"/>
      <c r="BD42" s="228"/>
      <c r="BE42" s="228"/>
      <c r="BF42" s="228"/>
      <c r="BG42" s="228"/>
      <c r="BH42" s="228"/>
      <c r="BI42" s="275"/>
      <c r="BJ42" s="275"/>
      <c r="BK42" s="275"/>
      <c r="BL42" s="275"/>
      <c r="BM42" s="275"/>
      <c r="BN42" s="275"/>
      <c r="BO42" s="275"/>
      <c r="BP42" s="228"/>
      <c r="BQ42" s="153"/>
      <c r="BR42" s="275"/>
    </row>
    <row r="43" customFormat="false" ht="12.75" hidden="false" customHeight="false" outlineLevel="0" collapsed="false">
      <c r="AA43" s="273"/>
      <c r="AV43" s="274"/>
      <c r="AW43" s="155"/>
      <c r="AX43" s="155"/>
      <c r="AY43" s="155"/>
      <c r="AZ43" s="155"/>
      <c r="BA43" s="155"/>
      <c r="BB43" s="155"/>
      <c r="BC43" s="275"/>
      <c r="BD43" s="228"/>
      <c r="BE43" s="228"/>
      <c r="BF43" s="228"/>
      <c r="BG43" s="228"/>
      <c r="BH43" s="228"/>
      <c r="BI43" s="275"/>
      <c r="BJ43" s="275"/>
      <c r="BK43" s="275"/>
      <c r="BL43" s="275"/>
      <c r="BM43" s="275"/>
      <c r="BN43" s="275"/>
      <c r="BO43" s="275"/>
      <c r="BP43" s="228"/>
      <c r="BQ43" s="153"/>
      <c r="BR43" s="275"/>
    </row>
    <row r="44" customFormat="false" ht="12.75" hidden="false" customHeight="false" outlineLevel="0" collapsed="false">
      <c r="AA44" s="273"/>
      <c r="AV44" s="274"/>
      <c r="AW44" s="155"/>
      <c r="AX44" s="155"/>
      <c r="AY44" s="155"/>
      <c r="AZ44" s="155"/>
      <c r="BA44" s="155"/>
      <c r="BB44" s="155"/>
      <c r="BC44" s="275"/>
      <c r="BD44" s="228"/>
      <c r="BE44" s="228"/>
      <c r="BF44" s="228"/>
      <c r="BG44" s="228"/>
      <c r="BH44" s="228"/>
      <c r="BI44" s="275"/>
      <c r="BJ44" s="275"/>
      <c r="BK44" s="275"/>
      <c r="BL44" s="275"/>
      <c r="BM44" s="275"/>
      <c r="BN44" s="275"/>
      <c r="BO44" s="275"/>
      <c r="BP44" s="228"/>
      <c r="BQ44" s="153"/>
      <c r="BR44" s="275"/>
    </row>
    <row r="45" customFormat="false" ht="12.75" hidden="false" customHeight="false" outlineLevel="0" collapsed="false">
      <c r="AA45" s="273"/>
      <c r="AV45" s="274"/>
      <c r="AW45" s="155"/>
      <c r="AX45" s="155"/>
      <c r="AY45" s="155"/>
      <c r="AZ45" s="155"/>
      <c r="BA45" s="155"/>
      <c r="BB45" s="155"/>
      <c r="BC45" s="275"/>
      <c r="BD45" s="228"/>
      <c r="BE45" s="228"/>
      <c r="BF45" s="228"/>
      <c r="BG45" s="228"/>
      <c r="BH45" s="228"/>
      <c r="BI45" s="275"/>
      <c r="BJ45" s="275"/>
      <c r="BK45" s="275"/>
      <c r="BL45" s="275"/>
      <c r="BM45" s="275"/>
      <c r="BN45" s="275"/>
      <c r="BO45" s="275"/>
      <c r="BP45" s="228"/>
      <c r="BQ45" s="153"/>
      <c r="BR45" s="275"/>
    </row>
    <row r="46" customFormat="false" ht="12.75" hidden="false" customHeight="false" outlineLevel="0" collapsed="false">
      <c r="AA46" s="273"/>
      <c r="AV46" s="274"/>
      <c r="AW46" s="155"/>
      <c r="AX46" s="155"/>
      <c r="AY46" s="155"/>
      <c r="AZ46" s="155"/>
      <c r="BA46" s="155"/>
      <c r="BB46" s="155"/>
      <c r="BC46" s="275"/>
      <c r="BD46" s="228"/>
      <c r="BE46" s="228"/>
      <c r="BF46" s="228"/>
      <c r="BG46" s="228"/>
      <c r="BH46" s="228"/>
      <c r="BI46" s="275"/>
      <c r="BJ46" s="275"/>
      <c r="BK46" s="275"/>
      <c r="BL46" s="275"/>
      <c r="BM46" s="275"/>
      <c r="BN46" s="275"/>
      <c r="BO46" s="275"/>
      <c r="BP46" s="228"/>
      <c r="BQ46" s="153"/>
      <c r="BR46" s="275"/>
    </row>
    <row r="47" customFormat="false" ht="12.75" hidden="false" customHeight="false" outlineLevel="0" collapsed="false">
      <c r="AA47" s="273"/>
      <c r="AV47" s="274"/>
      <c r="AW47" s="155"/>
      <c r="AX47" s="155"/>
      <c r="AY47" s="155"/>
      <c r="AZ47" s="155"/>
      <c r="BA47" s="155"/>
      <c r="BB47" s="155"/>
      <c r="BC47" s="275"/>
      <c r="BD47" s="228"/>
      <c r="BE47" s="228"/>
      <c r="BF47" s="228"/>
      <c r="BG47" s="228"/>
      <c r="BH47" s="228"/>
      <c r="BI47" s="275"/>
      <c r="BJ47" s="275"/>
      <c r="BK47" s="275"/>
      <c r="BL47" s="275"/>
      <c r="BM47" s="275"/>
      <c r="BN47" s="275"/>
      <c r="BO47" s="275"/>
      <c r="BP47" s="228"/>
      <c r="BQ47" s="153"/>
      <c r="BR47" s="275"/>
    </row>
    <row r="48" customFormat="false" ht="12.75" hidden="false" customHeight="false" outlineLevel="0" collapsed="false">
      <c r="AA48" s="273"/>
      <c r="AV48" s="274"/>
      <c r="AW48" s="155"/>
      <c r="AX48" s="155"/>
      <c r="AY48" s="155"/>
      <c r="AZ48" s="155"/>
      <c r="BA48" s="155"/>
      <c r="BB48" s="155"/>
      <c r="BC48" s="275"/>
      <c r="BD48" s="228"/>
      <c r="BE48" s="228"/>
      <c r="BF48" s="228"/>
      <c r="BG48" s="228"/>
      <c r="BH48" s="228"/>
      <c r="BI48" s="275"/>
      <c r="BJ48" s="275"/>
      <c r="BK48" s="275"/>
      <c r="BL48" s="275"/>
      <c r="BM48" s="275"/>
      <c r="BN48" s="275"/>
      <c r="BO48" s="275"/>
      <c r="BP48" s="228"/>
      <c r="BQ48" s="153"/>
      <c r="BR48" s="275"/>
    </row>
    <row r="49" customFormat="false" ht="12.75" hidden="false" customHeight="false" outlineLevel="0" collapsed="false">
      <c r="AA49" s="273"/>
      <c r="AV49" s="274"/>
      <c r="AW49" s="155"/>
      <c r="AX49" s="155"/>
      <c r="AY49" s="155"/>
      <c r="AZ49" s="155"/>
      <c r="BA49" s="155"/>
      <c r="BB49" s="155"/>
      <c r="BC49" s="275"/>
      <c r="BD49" s="228"/>
      <c r="BE49" s="228"/>
      <c r="BF49" s="228"/>
      <c r="BG49" s="228"/>
      <c r="BH49" s="228"/>
      <c r="BI49" s="275"/>
      <c r="BJ49" s="275"/>
      <c r="BK49" s="275"/>
      <c r="BL49" s="275"/>
      <c r="BM49" s="275"/>
      <c r="BN49" s="275"/>
      <c r="BO49" s="275"/>
      <c r="BP49" s="228"/>
      <c r="BQ49" s="153"/>
      <c r="BR49" s="275"/>
    </row>
    <row r="50" customFormat="false" ht="12.75" hidden="false" customHeight="false" outlineLevel="0" collapsed="false">
      <c r="AA50" s="273"/>
      <c r="AV50" s="274"/>
      <c r="AW50" s="155"/>
      <c r="AX50" s="155"/>
      <c r="AY50" s="155"/>
      <c r="AZ50" s="155"/>
      <c r="BA50" s="155"/>
      <c r="BB50" s="155"/>
      <c r="BC50" s="275"/>
      <c r="BD50" s="228"/>
      <c r="BE50" s="228"/>
      <c r="BF50" s="228"/>
      <c r="BG50" s="228"/>
      <c r="BH50" s="228"/>
      <c r="BI50" s="275"/>
      <c r="BJ50" s="275"/>
      <c r="BK50" s="275"/>
      <c r="BL50" s="275"/>
      <c r="BM50" s="275"/>
      <c r="BN50" s="275"/>
      <c r="BO50" s="275"/>
      <c r="BP50" s="228"/>
      <c r="BQ50" s="153"/>
      <c r="BR50" s="275"/>
    </row>
    <row r="51" customFormat="false" ht="12.75" hidden="false" customHeight="false" outlineLevel="0" collapsed="false">
      <c r="AA51" s="273"/>
      <c r="AV51" s="274"/>
      <c r="AW51" s="155"/>
      <c r="AX51" s="155"/>
      <c r="AY51" s="155"/>
      <c r="AZ51" s="155"/>
      <c r="BA51" s="155"/>
      <c r="BB51" s="155"/>
      <c r="BC51" s="275"/>
      <c r="BD51" s="228"/>
      <c r="BE51" s="228"/>
      <c r="BF51" s="228"/>
      <c r="BG51" s="228"/>
      <c r="BH51" s="228"/>
      <c r="BI51" s="275"/>
      <c r="BJ51" s="275"/>
      <c r="BK51" s="275"/>
      <c r="BL51" s="275"/>
      <c r="BM51" s="275"/>
      <c r="BN51" s="275"/>
      <c r="BO51" s="275"/>
      <c r="BP51" s="228"/>
      <c r="BQ51" s="153"/>
      <c r="BR51" s="275"/>
    </row>
    <row r="52" customFormat="false" ht="12.75" hidden="false" customHeight="false" outlineLevel="0" collapsed="false">
      <c r="AA52" s="273"/>
      <c r="AV52" s="274"/>
      <c r="AW52" s="155"/>
      <c r="AX52" s="155"/>
      <c r="AY52" s="155"/>
      <c r="AZ52" s="155"/>
      <c r="BA52" s="155"/>
      <c r="BB52" s="155"/>
      <c r="BC52" s="275"/>
      <c r="BD52" s="228"/>
      <c r="BE52" s="228"/>
      <c r="BF52" s="228"/>
      <c r="BG52" s="228"/>
      <c r="BH52" s="228"/>
      <c r="BI52" s="275"/>
      <c r="BJ52" s="275"/>
      <c r="BK52" s="275"/>
      <c r="BL52" s="275"/>
      <c r="BM52" s="275"/>
      <c r="BN52" s="275"/>
      <c r="BO52" s="275"/>
      <c r="BP52" s="228"/>
      <c r="BQ52" s="153"/>
      <c r="BR52" s="275"/>
    </row>
    <row r="53" customFormat="false" ht="12.75" hidden="false" customHeight="false" outlineLevel="0" collapsed="false">
      <c r="AA53" s="273"/>
      <c r="AV53" s="274"/>
      <c r="AW53" s="155"/>
      <c r="AX53" s="155"/>
      <c r="AY53" s="155"/>
      <c r="AZ53" s="155"/>
      <c r="BA53" s="155"/>
      <c r="BB53" s="155"/>
      <c r="BC53" s="275"/>
      <c r="BD53" s="228"/>
      <c r="BE53" s="228"/>
      <c r="BF53" s="228"/>
      <c r="BG53" s="228"/>
      <c r="BH53" s="228"/>
      <c r="BI53" s="275"/>
      <c r="BJ53" s="275"/>
      <c r="BK53" s="275"/>
      <c r="BL53" s="275"/>
      <c r="BM53" s="275"/>
      <c r="BN53" s="275"/>
      <c r="BO53" s="275"/>
      <c r="BP53" s="228"/>
      <c r="BQ53" s="153"/>
      <c r="BR53" s="275"/>
    </row>
    <row r="54" customFormat="false" ht="12.75" hidden="false" customHeight="false" outlineLevel="0" collapsed="false">
      <c r="AA54" s="273"/>
      <c r="AV54" s="274"/>
      <c r="AW54" s="155"/>
      <c r="AX54" s="155"/>
      <c r="AY54" s="155"/>
      <c r="AZ54" s="155"/>
      <c r="BA54" s="155"/>
      <c r="BB54" s="155"/>
      <c r="BC54" s="275"/>
      <c r="BD54" s="228"/>
      <c r="BE54" s="228"/>
      <c r="BF54" s="228"/>
      <c r="BG54" s="228"/>
      <c r="BH54" s="228"/>
      <c r="BI54" s="275"/>
      <c r="BJ54" s="275"/>
      <c r="BK54" s="275"/>
      <c r="BL54" s="275"/>
      <c r="BM54" s="275"/>
      <c r="BN54" s="275"/>
      <c r="BO54" s="275"/>
      <c r="BP54" s="228"/>
      <c r="BQ54" s="153"/>
      <c r="BR54" s="275"/>
    </row>
    <row r="55" customFormat="false" ht="12.75" hidden="false" customHeight="false" outlineLevel="0" collapsed="false">
      <c r="AA55" s="273"/>
      <c r="AV55" s="274"/>
      <c r="AW55" s="155"/>
      <c r="AX55" s="155"/>
      <c r="AY55" s="155"/>
      <c r="AZ55" s="155"/>
      <c r="BA55" s="155"/>
      <c r="BB55" s="155"/>
      <c r="BC55" s="275"/>
      <c r="BD55" s="228"/>
      <c r="BE55" s="228"/>
      <c r="BF55" s="228"/>
      <c r="BG55" s="228"/>
      <c r="BH55" s="228"/>
      <c r="BI55" s="275"/>
      <c r="BJ55" s="275"/>
      <c r="BK55" s="275"/>
      <c r="BL55" s="275"/>
      <c r="BM55" s="275"/>
      <c r="BN55" s="275"/>
      <c r="BO55" s="275"/>
      <c r="BP55" s="228"/>
      <c r="BQ55" s="153"/>
      <c r="BR55" s="275"/>
    </row>
    <row r="56" customFormat="false" ht="12.75" hidden="false" customHeight="false" outlineLevel="0" collapsed="false">
      <c r="AA56" s="273"/>
      <c r="AV56" s="274"/>
      <c r="AW56" s="155"/>
      <c r="AX56" s="155"/>
      <c r="AY56" s="155"/>
      <c r="AZ56" s="155"/>
      <c r="BA56" s="155"/>
      <c r="BB56" s="155"/>
      <c r="BC56" s="275"/>
      <c r="BD56" s="228"/>
      <c r="BE56" s="228"/>
      <c r="BF56" s="228"/>
      <c r="BG56" s="228"/>
      <c r="BH56" s="228"/>
      <c r="BI56" s="275"/>
      <c r="BJ56" s="275"/>
      <c r="BK56" s="275"/>
      <c r="BL56" s="275"/>
      <c r="BM56" s="275"/>
      <c r="BN56" s="275"/>
      <c r="BO56" s="275"/>
      <c r="BP56" s="228"/>
      <c r="BQ56" s="153"/>
      <c r="BR56" s="275"/>
    </row>
    <row r="57" customFormat="false" ht="12.75" hidden="false" customHeight="false" outlineLevel="0" collapsed="false">
      <c r="AA57" s="273"/>
      <c r="AV57" s="274"/>
      <c r="AW57" s="155"/>
      <c r="AX57" s="155"/>
      <c r="AY57" s="155"/>
      <c r="AZ57" s="155"/>
      <c r="BA57" s="155"/>
      <c r="BB57" s="155"/>
      <c r="BC57" s="275"/>
      <c r="BD57" s="228"/>
      <c r="BE57" s="228"/>
      <c r="BF57" s="228"/>
      <c r="BG57" s="228"/>
      <c r="BH57" s="228"/>
      <c r="BI57" s="275"/>
      <c r="BJ57" s="275"/>
      <c r="BK57" s="275"/>
      <c r="BL57" s="275"/>
      <c r="BM57" s="275"/>
      <c r="BN57" s="275"/>
      <c r="BO57" s="275"/>
      <c r="BP57" s="228"/>
      <c r="BQ57" s="153"/>
      <c r="BR57" s="275"/>
    </row>
    <row r="58" customFormat="false" ht="12.75" hidden="false" customHeight="false" outlineLevel="0" collapsed="false">
      <c r="AA58" s="273"/>
      <c r="AV58" s="274"/>
      <c r="AW58" s="155"/>
      <c r="AX58" s="155"/>
      <c r="AY58" s="155"/>
      <c r="AZ58" s="155"/>
      <c r="BA58" s="155"/>
      <c r="BB58" s="155"/>
      <c r="BC58" s="275"/>
      <c r="BD58" s="228"/>
      <c r="BE58" s="228"/>
      <c r="BF58" s="228"/>
      <c r="BG58" s="228"/>
      <c r="BH58" s="228"/>
      <c r="BI58" s="275"/>
      <c r="BJ58" s="275"/>
      <c r="BK58" s="275"/>
      <c r="BL58" s="275"/>
      <c r="BM58" s="275"/>
      <c r="BN58" s="275"/>
      <c r="BO58" s="275"/>
      <c r="BP58" s="228"/>
      <c r="BQ58" s="153"/>
      <c r="BR58" s="275"/>
    </row>
    <row r="59" customFormat="false" ht="12.75" hidden="false" customHeight="false" outlineLevel="0" collapsed="false">
      <c r="AA59" s="273"/>
      <c r="AV59" s="274"/>
      <c r="AW59" s="155"/>
      <c r="AX59" s="155"/>
      <c r="AY59" s="155"/>
      <c r="AZ59" s="155"/>
      <c r="BA59" s="155"/>
      <c r="BB59" s="155"/>
      <c r="BC59" s="275"/>
      <c r="BD59" s="228"/>
      <c r="BE59" s="228"/>
      <c r="BF59" s="228"/>
      <c r="BG59" s="228"/>
      <c r="BH59" s="228"/>
      <c r="BI59" s="275"/>
      <c r="BJ59" s="275"/>
      <c r="BK59" s="275"/>
      <c r="BL59" s="275"/>
      <c r="BM59" s="275"/>
      <c r="BN59" s="275"/>
      <c r="BO59" s="275"/>
      <c r="BP59" s="228"/>
      <c r="BQ59" s="153"/>
      <c r="BR59" s="275"/>
    </row>
    <row r="60" customFormat="false" ht="12.75" hidden="false" customHeight="false" outlineLevel="0" collapsed="false">
      <c r="AA60" s="273"/>
      <c r="AV60" s="274"/>
      <c r="AW60" s="155"/>
      <c r="AX60" s="155"/>
      <c r="AY60" s="155"/>
      <c r="AZ60" s="155"/>
      <c r="BA60" s="155"/>
      <c r="BB60" s="155"/>
      <c r="BC60" s="275"/>
      <c r="BD60" s="228"/>
      <c r="BE60" s="228"/>
      <c r="BF60" s="228"/>
      <c r="BG60" s="228"/>
      <c r="BH60" s="228"/>
      <c r="BI60" s="275"/>
      <c r="BJ60" s="275"/>
      <c r="BK60" s="275"/>
      <c r="BL60" s="275"/>
      <c r="BM60" s="275"/>
      <c r="BN60" s="275"/>
      <c r="BO60" s="275"/>
      <c r="BP60" s="228"/>
      <c r="BQ60" s="153"/>
      <c r="BR60" s="275"/>
    </row>
    <row r="61" customFormat="false" ht="12.75" hidden="false" customHeight="false" outlineLevel="0" collapsed="false">
      <c r="AA61" s="273"/>
      <c r="AV61" s="274"/>
      <c r="AW61" s="155"/>
      <c r="AX61" s="155"/>
      <c r="AY61" s="155"/>
      <c r="AZ61" s="155"/>
      <c r="BA61" s="155"/>
      <c r="BB61" s="155"/>
      <c r="BC61" s="275"/>
      <c r="BD61" s="228"/>
      <c r="BE61" s="228"/>
      <c r="BF61" s="228"/>
      <c r="BG61" s="228"/>
      <c r="BH61" s="228"/>
      <c r="BI61" s="275"/>
      <c r="BJ61" s="275"/>
      <c r="BK61" s="275"/>
      <c r="BL61" s="275"/>
      <c r="BM61" s="275"/>
      <c r="BN61" s="275"/>
      <c r="BO61" s="275"/>
      <c r="BP61" s="228"/>
      <c r="BQ61" s="153"/>
      <c r="BR61" s="275"/>
    </row>
    <row r="62" customFormat="false" ht="12.75" hidden="false" customHeight="false" outlineLevel="0" collapsed="false">
      <c r="AA62" s="273"/>
      <c r="AV62" s="274"/>
      <c r="AW62" s="155"/>
      <c r="AX62" s="155"/>
      <c r="AY62" s="155"/>
      <c r="AZ62" s="155"/>
      <c r="BA62" s="155"/>
      <c r="BB62" s="155"/>
      <c r="BC62" s="275"/>
      <c r="BD62" s="228"/>
      <c r="BE62" s="228"/>
      <c r="BF62" s="228"/>
      <c r="BG62" s="228"/>
      <c r="BH62" s="228"/>
      <c r="BI62" s="275"/>
      <c r="BJ62" s="275"/>
      <c r="BK62" s="275"/>
      <c r="BL62" s="275"/>
      <c r="BM62" s="275"/>
      <c r="BN62" s="275"/>
      <c r="BO62" s="275"/>
      <c r="BP62" s="228"/>
      <c r="BQ62" s="153"/>
      <c r="BR62" s="275"/>
    </row>
    <row r="63" customFormat="false" ht="12.75" hidden="false" customHeight="false" outlineLevel="0" collapsed="false">
      <c r="AA63" s="273"/>
      <c r="AV63" s="274"/>
      <c r="AW63" s="155"/>
      <c r="AX63" s="155"/>
      <c r="AY63" s="155"/>
      <c r="AZ63" s="155"/>
      <c r="BA63" s="155"/>
      <c r="BB63" s="155"/>
      <c r="BC63" s="275"/>
      <c r="BD63" s="228"/>
      <c r="BE63" s="228"/>
      <c r="BF63" s="228"/>
      <c r="BG63" s="228"/>
      <c r="BH63" s="228"/>
      <c r="BI63" s="275"/>
      <c r="BJ63" s="275"/>
      <c r="BK63" s="275"/>
      <c r="BL63" s="275"/>
      <c r="BM63" s="275"/>
      <c r="BN63" s="275"/>
      <c r="BO63" s="275"/>
      <c r="BP63" s="228"/>
      <c r="BQ63" s="153"/>
      <c r="BR63" s="275"/>
    </row>
    <row r="64" customFormat="false" ht="12.75" hidden="false" customHeight="false" outlineLevel="0" collapsed="false">
      <c r="AA64" s="273"/>
      <c r="AV64" s="274"/>
      <c r="AW64" s="155"/>
      <c r="AX64" s="155"/>
      <c r="AY64" s="155"/>
      <c r="AZ64" s="155"/>
      <c r="BA64" s="155"/>
      <c r="BB64" s="155"/>
      <c r="BC64" s="275"/>
      <c r="BD64" s="228"/>
      <c r="BE64" s="228"/>
      <c r="BF64" s="228"/>
      <c r="BG64" s="228"/>
      <c r="BH64" s="228"/>
      <c r="BI64" s="275"/>
      <c r="BJ64" s="275"/>
      <c r="BK64" s="275"/>
      <c r="BL64" s="275"/>
      <c r="BM64" s="275"/>
      <c r="BN64" s="275"/>
      <c r="BO64" s="275"/>
      <c r="BP64" s="228"/>
      <c r="BQ64" s="153"/>
      <c r="BR64" s="275"/>
    </row>
    <row r="65" customFormat="false" ht="12.75" hidden="false" customHeight="false" outlineLevel="0" collapsed="false">
      <c r="AA65" s="273"/>
      <c r="AV65" s="274"/>
      <c r="AW65" s="155"/>
      <c r="AX65" s="155"/>
      <c r="AY65" s="155"/>
      <c r="AZ65" s="155"/>
      <c r="BA65" s="155"/>
      <c r="BB65" s="155"/>
      <c r="BC65" s="275"/>
      <c r="BD65" s="228"/>
      <c r="BE65" s="228"/>
      <c r="BF65" s="228"/>
      <c r="BG65" s="228"/>
      <c r="BH65" s="228"/>
      <c r="BI65" s="275"/>
      <c r="BJ65" s="275"/>
      <c r="BK65" s="275"/>
      <c r="BL65" s="275"/>
      <c r="BM65" s="275"/>
      <c r="BN65" s="275"/>
      <c r="BO65" s="275"/>
      <c r="BP65" s="228"/>
      <c r="BQ65" s="153"/>
      <c r="BR65" s="275"/>
    </row>
    <row r="66" customFormat="false" ht="12.75" hidden="false" customHeight="false" outlineLevel="0" collapsed="false">
      <c r="AA66" s="273"/>
      <c r="AV66" s="274"/>
      <c r="AW66" s="155"/>
      <c r="AX66" s="155"/>
      <c r="AY66" s="155"/>
      <c r="AZ66" s="155"/>
      <c r="BA66" s="155"/>
      <c r="BB66" s="155"/>
      <c r="BC66" s="275"/>
      <c r="BD66" s="228"/>
      <c r="BE66" s="228"/>
      <c r="BF66" s="228"/>
      <c r="BG66" s="228"/>
      <c r="BH66" s="228"/>
      <c r="BI66" s="275"/>
      <c r="BJ66" s="275"/>
      <c r="BK66" s="275"/>
      <c r="BL66" s="275"/>
      <c r="BM66" s="275"/>
      <c r="BN66" s="275"/>
      <c r="BO66" s="275"/>
      <c r="BP66" s="228"/>
      <c r="BQ66" s="153"/>
      <c r="BR66" s="275"/>
    </row>
    <row r="67" customFormat="false" ht="12.75" hidden="false" customHeight="false" outlineLevel="0" collapsed="false">
      <c r="AA67" s="273"/>
      <c r="AV67" s="274"/>
      <c r="AW67" s="155"/>
      <c r="AX67" s="155"/>
      <c r="AY67" s="155"/>
      <c r="AZ67" s="155"/>
      <c r="BA67" s="155"/>
      <c r="BB67" s="155"/>
      <c r="BC67" s="275"/>
      <c r="BD67" s="228"/>
      <c r="BE67" s="228"/>
      <c r="BF67" s="228"/>
      <c r="BG67" s="228"/>
      <c r="BH67" s="228"/>
      <c r="BI67" s="275"/>
      <c r="BJ67" s="275"/>
      <c r="BK67" s="275"/>
      <c r="BL67" s="275"/>
      <c r="BM67" s="275"/>
      <c r="BN67" s="275"/>
      <c r="BO67" s="275"/>
      <c r="BP67" s="228"/>
      <c r="BQ67" s="153"/>
      <c r="BR67" s="275"/>
    </row>
    <row r="68" customFormat="false" ht="12.75" hidden="false" customHeight="false" outlineLevel="0" collapsed="false">
      <c r="AA68" s="273"/>
      <c r="AV68" s="274"/>
      <c r="AW68" s="155"/>
      <c r="AX68" s="155"/>
      <c r="AY68" s="155"/>
      <c r="AZ68" s="155"/>
      <c r="BA68" s="155"/>
      <c r="BB68" s="155"/>
      <c r="BC68" s="275"/>
      <c r="BD68" s="228"/>
      <c r="BE68" s="228"/>
      <c r="BF68" s="228"/>
      <c r="BG68" s="228"/>
      <c r="BH68" s="228"/>
      <c r="BI68" s="275"/>
      <c r="BJ68" s="275"/>
      <c r="BK68" s="275"/>
      <c r="BL68" s="275"/>
      <c r="BM68" s="275"/>
      <c r="BN68" s="275"/>
      <c r="BO68" s="275"/>
      <c r="BP68" s="228"/>
      <c r="BQ68" s="153"/>
      <c r="BR68" s="275"/>
    </row>
    <row r="69" customFormat="false" ht="12.75" hidden="false" customHeight="false" outlineLevel="0" collapsed="false">
      <c r="AA69" s="273"/>
      <c r="AV69" s="274"/>
      <c r="AW69" s="155"/>
      <c r="AX69" s="155"/>
      <c r="AY69" s="155"/>
      <c r="AZ69" s="155"/>
      <c r="BA69" s="155"/>
      <c r="BB69" s="155"/>
      <c r="BC69" s="275"/>
      <c r="BD69" s="228"/>
      <c r="BE69" s="228"/>
      <c r="BF69" s="228"/>
      <c r="BG69" s="228"/>
      <c r="BH69" s="228"/>
      <c r="BI69" s="275"/>
      <c r="BJ69" s="275"/>
      <c r="BK69" s="275"/>
      <c r="BL69" s="275"/>
      <c r="BM69" s="275"/>
      <c r="BN69" s="275"/>
      <c r="BO69" s="275"/>
      <c r="BP69" s="228"/>
      <c r="BQ69" s="153"/>
      <c r="BR69" s="275"/>
    </row>
    <row r="70" customFormat="false" ht="12.75" hidden="false" customHeight="false" outlineLevel="0" collapsed="false">
      <c r="AA70" s="273"/>
      <c r="AV70" s="274"/>
      <c r="AW70" s="155"/>
      <c r="AX70" s="155"/>
      <c r="AY70" s="155"/>
      <c r="AZ70" s="155"/>
      <c r="BA70" s="155"/>
      <c r="BB70" s="155"/>
      <c r="BC70" s="275"/>
      <c r="BD70" s="228"/>
      <c r="BE70" s="228"/>
      <c r="BF70" s="228"/>
      <c r="BG70" s="228"/>
      <c r="BH70" s="228"/>
      <c r="BI70" s="275"/>
      <c r="BJ70" s="275"/>
      <c r="BK70" s="275"/>
      <c r="BL70" s="275"/>
      <c r="BM70" s="275"/>
      <c r="BN70" s="275"/>
      <c r="BO70" s="275"/>
      <c r="BP70" s="228"/>
      <c r="BQ70" s="153"/>
      <c r="BR70" s="275"/>
    </row>
    <row r="71" customFormat="false" ht="12.75" hidden="false" customHeight="false" outlineLevel="0" collapsed="false">
      <c r="AA71" s="273"/>
      <c r="AV71" s="274"/>
      <c r="AW71" s="155"/>
      <c r="AX71" s="155"/>
      <c r="AY71" s="155"/>
      <c r="AZ71" s="155"/>
      <c r="BA71" s="155"/>
      <c r="BB71" s="155"/>
      <c r="BC71" s="275"/>
      <c r="BD71" s="228"/>
      <c r="BE71" s="228"/>
      <c r="BF71" s="228"/>
      <c r="BG71" s="228"/>
      <c r="BH71" s="228"/>
      <c r="BI71" s="275"/>
      <c r="BJ71" s="275"/>
      <c r="BK71" s="275"/>
      <c r="BL71" s="275"/>
      <c r="BM71" s="275"/>
      <c r="BN71" s="275"/>
      <c r="BO71" s="275"/>
      <c r="BP71" s="228"/>
      <c r="BQ71" s="153"/>
      <c r="BR71" s="275"/>
    </row>
    <row r="72" customFormat="false" ht="12.75" hidden="false" customHeight="false" outlineLevel="0" collapsed="false">
      <c r="AA72" s="273"/>
      <c r="AV72" s="274"/>
      <c r="AW72" s="155"/>
      <c r="AX72" s="155"/>
      <c r="AY72" s="155"/>
      <c r="AZ72" s="155"/>
      <c r="BA72" s="155"/>
      <c r="BB72" s="155"/>
      <c r="BC72" s="275"/>
      <c r="BD72" s="228"/>
      <c r="BE72" s="228"/>
      <c r="BF72" s="228"/>
      <c r="BG72" s="228"/>
      <c r="BH72" s="228"/>
      <c r="BI72" s="275"/>
      <c r="BJ72" s="275"/>
      <c r="BK72" s="275"/>
      <c r="BL72" s="275"/>
      <c r="BM72" s="275"/>
      <c r="BN72" s="275"/>
      <c r="BO72" s="275"/>
      <c r="BP72" s="228"/>
      <c r="BQ72" s="153"/>
      <c r="BR72" s="275"/>
    </row>
    <row r="73" customFormat="false" ht="12.75" hidden="false" customHeight="false" outlineLevel="0" collapsed="false">
      <c r="AA73" s="273"/>
      <c r="AV73" s="274"/>
      <c r="AW73" s="155"/>
      <c r="AX73" s="155"/>
      <c r="AY73" s="155"/>
      <c r="AZ73" s="155"/>
      <c r="BA73" s="155"/>
      <c r="BB73" s="155"/>
      <c r="BC73" s="275"/>
      <c r="BD73" s="228"/>
      <c r="BE73" s="228"/>
      <c r="BF73" s="228"/>
      <c r="BG73" s="228"/>
      <c r="BH73" s="228"/>
      <c r="BI73" s="275"/>
      <c r="BJ73" s="275"/>
      <c r="BK73" s="275"/>
      <c r="BL73" s="275"/>
      <c r="BM73" s="275"/>
      <c r="BN73" s="275"/>
      <c r="BO73" s="275"/>
      <c r="BP73" s="228"/>
      <c r="BQ73" s="153"/>
      <c r="BR73" s="275"/>
    </row>
    <row r="74" customFormat="false" ht="12.75" hidden="false" customHeight="false" outlineLevel="0" collapsed="false">
      <c r="AA74" s="273"/>
      <c r="AV74" s="274"/>
      <c r="AW74" s="155"/>
      <c r="AX74" s="155"/>
      <c r="AY74" s="155"/>
      <c r="AZ74" s="155"/>
      <c r="BA74" s="155"/>
      <c r="BB74" s="155"/>
      <c r="BC74" s="275"/>
      <c r="BD74" s="228"/>
      <c r="BE74" s="228"/>
      <c r="BF74" s="228"/>
      <c r="BG74" s="228"/>
      <c r="BH74" s="228"/>
      <c r="BI74" s="275"/>
      <c r="BJ74" s="275"/>
      <c r="BK74" s="275"/>
      <c r="BL74" s="275"/>
      <c r="BM74" s="275"/>
      <c r="BN74" s="275"/>
      <c r="BO74" s="275"/>
      <c r="BP74" s="228"/>
      <c r="BQ74" s="153"/>
      <c r="BR74" s="275"/>
    </row>
    <row r="75" customFormat="false" ht="12.75" hidden="false" customHeight="false" outlineLevel="0" collapsed="false">
      <c r="AA75" s="273"/>
      <c r="AV75" s="274"/>
      <c r="AW75" s="155"/>
      <c r="AX75" s="155"/>
      <c r="AY75" s="155"/>
      <c r="AZ75" s="155"/>
      <c r="BA75" s="155"/>
      <c r="BB75" s="155"/>
      <c r="BC75" s="275"/>
      <c r="BD75" s="228"/>
      <c r="BE75" s="228"/>
      <c r="BF75" s="228"/>
      <c r="BG75" s="228"/>
      <c r="BH75" s="228"/>
      <c r="BI75" s="275"/>
      <c r="BJ75" s="275"/>
      <c r="BK75" s="275"/>
      <c r="BL75" s="275"/>
      <c r="BM75" s="275"/>
      <c r="BN75" s="275"/>
      <c r="BO75" s="275"/>
      <c r="BP75" s="228"/>
      <c r="BQ75" s="153"/>
      <c r="BR75" s="275"/>
    </row>
    <row r="76" customFormat="false" ht="12.75" hidden="false" customHeight="false" outlineLevel="0" collapsed="false">
      <c r="AA76" s="273"/>
      <c r="AV76" s="274"/>
      <c r="AW76" s="155"/>
      <c r="AX76" s="155"/>
      <c r="AY76" s="155"/>
      <c r="AZ76" s="155"/>
      <c r="BA76" s="155"/>
      <c r="BB76" s="155"/>
      <c r="BC76" s="275"/>
      <c r="BD76" s="228"/>
      <c r="BE76" s="228"/>
      <c r="BF76" s="228"/>
      <c r="BG76" s="228"/>
      <c r="BH76" s="228"/>
      <c r="BI76" s="275"/>
      <c r="BJ76" s="275"/>
      <c r="BK76" s="275"/>
      <c r="BL76" s="275"/>
      <c r="BM76" s="275"/>
      <c r="BN76" s="275"/>
      <c r="BO76" s="275"/>
      <c r="BP76" s="228"/>
      <c r="BQ76" s="153"/>
      <c r="BR76" s="275"/>
    </row>
    <row r="77" customFormat="false" ht="12.75" hidden="false" customHeight="false" outlineLevel="0" collapsed="false">
      <c r="AA77" s="273"/>
      <c r="AV77" s="274"/>
      <c r="AW77" s="155"/>
      <c r="AX77" s="155"/>
      <c r="AY77" s="155"/>
      <c r="AZ77" s="155"/>
      <c r="BA77" s="155"/>
      <c r="BB77" s="155"/>
      <c r="BC77" s="275"/>
      <c r="BD77" s="228"/>
      <c r="BE77" s="228"/>
      <c r="BF77" s="228"/>
      <c r="BG77" s="228"/>
      <c r="BH77" s="228"/>
      <c r="BI77" s="275"/>
      <c r="BJ77" s="275"/>
      <c r="BK77" s="275"/>
      <c r="BL77" s="275"/>
      <c r="BM77" s="275"/>
      <c r="BN77" s="275"/>
      <c r="BO77" s="275"/>
      <c r="BP77" s="228"/>
      <c r="BQ77" s="153"/>
      <c r="BR77" s="275"/>
    </row>
    <row r="78" customFormat="false" ht="12.75" hidden="false" customHeight="false" outlineLevel="0" collapsed="false">
      <c r="AA78" s="273"/>
      <c r="AV78" s="274"/>
      <c r="AW78" s="155"/>
      <c r="AX78" s="155"/>
      <c r="AY78" s="155"/>
      <c r="AZ78" s="155"/>
      <c r="BA78" s="155"/>
      <c r="BB78" s="155"/>
      <c r="BC78" s="275"/>
      <c r="BD78" s="228"/>
      <c r="BE78" s="228"/>
      <c r="BF78" s="228"/>
      <c r="BG78" s="228"/>
      <c r="BH78" s="228"/>
      <c r="BI78" s="275"/>
      <c r="BJ78" s="275"/>
      <c r="BK78" s="275"/>
      <c r="BL78" s="275"/>
      <c r="BM78" s="275"/>
      <c r="BN78" s="275"/>
      <c r="BO78" s="275"/>
      <c r="BP78" s="228"/>
      <c r="BQ78" s="153"/>
      <c r="BR78" s="275"/>
    </row>
    <row r="79" customFormat="false" ht="12.75" hidden="false" customHeight="false" outlineLevel="0" collapsed="false">
      <c r="AA79" s="273"/>
      <c r="AV79" s="274"/>
      <c r="AW79" s="155"/>
      <c r="AX79" s="155"/>
      <c r="AY79" s="155"/>
      <c r="AZ79" s="155"/>
      <c r="BA79" s="155"/>
      <c r="BB79" s="155"/>
      <c r="BC79" s="275"/>
      <c r="BD79" s="228"/>
      <c r="BE79" s="228"/>
      <c r="BF79" s="228"/>
      <c r="BG79" s="228"/>
      <c r="BH79" s="228"/>
      <c r="BI79" s="275"/>
      <c r="BJ79" s="275"/>
      <c r="BK79" s="275"/>
      <c r="BL79" s="275"/>
      <c r="BM79" s="275"/>
      <c r="BN79" s="275"/>
      <c r="BO79" s="275"/>
      <c r="BP79" s="228"/>
      <c r="BQ79" s="153"/>
      <c r="BR79" s="275"/>
    </row>
    <row r="80" customFormat="false" ht="12.75" hidden="false" customHeight="false" outlineLevel="0" collapsed="false">
      <c r="AA80" s="273"/>
      <c r="AV80" s="274"/>
      <c r="AW80" s="155"/>
      <c r="AX80" s="155"/>
      <c r="AY80" s="155"/>
      <c r="AZ80" s="155"/>
      <c r="BA80" s="155"/>
      <c r="BB80" s="155"/>
      <c r="BC80" s="275"/>
      <c r="BD80" s="228"/>
      <c r="BE80" s="228"/>
      <c r="BF80" s="228"/>
      <c r="BG80" s="228"/>
      <c r="BH80" s="228"/>
      <c r="BI80" s="275"/>
      <c r="BJ80" s="275"/>
      <c r="BK80" s="275"/>
      <c r="BL80" s="275"/>
      <c r="BM80" s="275"/>
      <c r="BN80" s="275"/>
      <c r="BO80" s="275"/>
      <c r="BP80" s="228"/>
      <c r="BQ80" s="153"/>
      <c r="BR80" s="275"/>
    </row>
    <row r="81" customFormat="false" ht="12.75" hidden="false" customHeight="false" outlineLevel="0" collapsed="false">
      <c r="AA81" s="273"/>
      <c r="AV81" s="274"/>
      <c r="AW81" s="155"/>
      <c r="AX81" s="155"/>
      <c r="AY81" s="155"/>
      <c r="AZ81" s="155"/>
      <c r="BA81" s="155"/>
      <c r="BB81" s="155"/>
      <c r="BC81" s="275"/>
      <c r="BD81" s="228"/>
      <c r="BE81" s="228"/>
      <c r="BF81" s="228"/>
      <c r="BG81" s="228"/>
      <c r="BH81" s="228"/>
      <c r="BI81" s="275"/>
      <c r="BJ81" s="275"/>
      <c r="BK81" s="275"/>
      <c r="BL81" s="275"/>
      <c r="BM81" s="275"/>
      <c r="BN81" s="275"/>
      <c r="BO81" s="275"/>
      <c r="BP81" s="228"/>
      <c r="BQ81" s="153"/>
      <c r="BR81" s="275"/>
    </row>
    <row r="82" customFormat="false" ht="12.75" hidden="false" customHeight="false" outlineLevel="0" collapsed="false">
      <c r="AA82" s="273"/>
      <c r="AV82" s="274"/>
      <c r="AW82" s="155"/>
      <c r="AX82" s="155"/>
      <c r="AY82" s="155"/>
      <c r="AZ82" s="155"/>
      <c r="BA82" s="155"/>
      <c r="BB82" s="155"/>
      <c r="BC82" s="275"/>
      <c r="BD82" s="228"/>
      <c r="BE82" s="228"/>
      <c r="BF82" s="228"/>
      <c r="BG82" s="228"/>
      <c r="BH82" s="228"/>
      <c r="BI82" s="275"/>
      <c r="BJ82" s="275"/>
      <c r="BK82" s="275"/>
      <c r="BL82" s="275"/>
      <c r="BM82" s="275"/>
      <c r="BN82" s="275"/>
      <c r="BO82" s="275"/>
      <c r="BP82" s="228"/>
      <c r="BQ82" s="153"/>
      <c r="BR82" s="275"/>
    </row>
    <row r="83" customFormat="false" ht="12.75" hidden="false" customHeight="false" outlineLevel="0" collapsed="false">
      <c r="AA83" s="273"/>
      <c r="AV83" s="274"/>
      <c r="AW83" s="155"/>
      <c r="AX83" s="155"/>
      <c r="AY83" s="155"/>
      <c r="AZ83" s="155"/>
      <c r="BA83" s="155"/>
      <c r="BB83" s="155"/>
      <c r="BC83" s="275"/>
      <c r="BD83" s="228"/>
      <c r="BE83" s="228"/>
      <c r="BF83" s="228"/>
      <c r="BG83" s="228"/>
      <c r="BH83" s="228"/>
      <c r="BI83" s="275"/>
      <c r="BJ83" s="275"/>
      <c r="BK83" s="275"/>
      <c r="BL83" s="275"/>
      <c r="BM83" s="275"/>
      <c r="BN83" s="275"/>
      <c r="BO83" s="275"/>
      <c r="BP83" s="228"/>
      <c r="BQ83" s="153"/>
      <c r="BR83" s="275"/>
    </row>
    <row r="84" customFormat="false" ht="12.75" hidden="false" customHeight="false" outlineLevel="0" collapsed="false">
      <c r="AA84" s="273"/>
      <c r="AV84" s="274"/>
      <c r="AW84" s="155"/>
      <c r="AX84" s="155"/>
      <c r="AY84" s="155"/>
      <c r="AZ84" s="155"/>
      <c r="BA84" s="155"/>
      <c r="BB84" s="155"/>
      <c r="BC84" s="275"/>
      <c r="BD84" s="228"/>
      <c r="BE84" s="228"/>
      <c r="BF84" s="228"/>
      <c r="BG84" s="228"/>
      <c r="BH84" s="228"/>
      <c r="BI84" s="275"/>
      <c r="BJ84" s="275"/>
      <c r="BK84" s="275"/>
      <c r="BL84" s="275"/>
      <c r="BM84" s="275"/>
      <c r="BN84" s="275"/>
      <c r="BO84" s="275"/>
      <c r="BP84" s="228"/>
      <c r="BQ84" s="153"/>
      <c r="BR84" s="275"/>
    </row>
    <row r="85" customFormat="false" ht="12.75" hidden="false" customHeight="false" outlineLevel="0" collapsed="false">
      <c r="AA85" s="273"/>
      <c r="AV85" s="274"/>
      <c r="AW85" s="155"/>
      <c r="AX85" s="155"/>
      <c r="AY85" s="155"/>
      <c r="AZ85" s="155"/>
      <c r="BA85" s="155"/>
      <c r="BB85" s="155"/>
      <c r="BC85" s="275"/>
      <c r="BD85" s="228"/>
      <c r="BE85" s="228"/>
      <c r="BF85" s="228"/>
      <c r="BG85" s="228"/>
      <c r="BH85" s="228"/>
      <c r="BI85" s="275"/>
      <c r="BJ85" s="275"/>
      <c r="BK85" s="275"/>
      <c r="BL85" s="275"/>
      <c r="BM85" s="275"/>
      <c r="BN85" s="275"/>
      <c r="BO85" s="275"/>
      <c r="BP85" s="228"/>
      <c r="BQ85" s="153"/>
      <c r="BR85" s="275"/>
    </row>
    <row r="86" customFormat="false" ht="12.75" hidden="false" customHeight="false" outlineLevel="0" collapsed="false">
      <c r="AA86" s="273"/>
      <c r="AV86" s="274"/>
      <c r="AW86" s="155"/>
      <c r="AX86" s="155"/>
      <c r="AY86" s="155"/>
      <c r="AZ86" s="155"/>
      <c r="BA86" s="155"/>
      <c r="BB86" s="155"/>
      <c r="BC86" s="275"/>
      <c r="BD86" s="228"/>
      <c r="BE86" s="228"/>
      <c r="BF86" s="228"/>
      <c r="BG86" s="228"/>
      <c r="BH86" s="228"/>
      <c r="BI86" s="275"/>
      <c r="BJ86" s="275"/>
      <c r="BK86" s="275"/>
      <c r="BL86" s="275"/>
      <c r="BM86" s="275"/>
      <c r="BN86" s="275"/>
      <c r="BO86" s="275"/>
      <c r="BP86" s="228"/>
      <c r="BQ86" s="153"/>
      <c r="BR86" s="275"/>
    </row>
    <row r="87" customFormat="false" ht="12.75" hidden="false" customHeight="false" outlineLevel="0" collapsed="false">
      <c r="AA87" s="273"/>
      <c r="AV87" s="274"/>
      <c r="AW87" s="155"/>
      <c r="AX87" s="155"/>
      <c r="AY87" s="155"/>
      <c r="AZ87" s="155"/>
      <c r="BA87" s="155"/>
      <c r="BB87" s="155"/>
      <c r="BC87" s="275"/>
      <c r="BD87" s="228"/>
      <c r="BE87" s="228"/>
      <c r="BF87" s="228"/>
      <c r="BG87" s="228"/>
      <c r="BH87" s="228"/>
      <c r="BI87" s="275"/>
      <c r="BJ87" s="275"/>
      <c r="BK87" s="275"/>
      <c r="BL87" s="275"/>
      <c r="BM87" s="275"/>
      <c r="BN87" s="275"/>
      <c r="BO87" s="275"/>
      <c r="BP87" s="228"/>
      <c r="BQ87" s="153"/>
      <c r="BR87" s="275"/>
    </row>
    <row r="88" customFormat="false" ht="12.75" hidden="false" customHeight="false" outlineLevel="0" collapsed="false">
      <c r="AA88" s="273"/>
      <c r="AV88" s="274"/>
      <c r="AW88" s="155"/>
      <c r="AX88" s="155"/>
      <c r="AY88" s="155"/>
      <c r="AZ88" s="155"/>
      <c r="BA88" s="155"/>
      <c r="BB88" s="155"/>
      <c r="BC88" s="275"/>
      <c r="BD88" s="228"/>
      <c r="BE88" s="228"/>
      <c r="BF88" s="228"/>
      <c r="BG88" s="228"/>
      <c r="BH88" s="228"/>
      <c r="BI88" s="275"/>
      <c r="BJ88" s="275"/>
      <c r="BK88" s="275"/>
      <c r="BL88" s="275"/>
      <c r="BM88" s="275"/>
      <c r="BN88" s="275"/>
      <c r="BO88" s="275"/>
      <c r="BP88" s="228"/>
      <c r="BQ88" s="153"/>
      <c r="BR88" s="275"/>
    </row>
    <row r="89" customFormat="false" ht="12.75" hidden="false" customHeight="false" outlineLevel="0" collapsed="false">
      <c r="AA89" s="273"/>
      <c r="AV89" s="274"/>
      <c r="AW89" s="155"/>
      <c r="AX89" s="155"/>
      <c r="AY89" s="155"/>
      <c r="AZ89" s="155"/>
      <c r="BA89" s="155"/>
      <c r="BB89" s="155"/>
      <c r="BC89" s="275"/>
      <c r="BD89" s="228"/>
      <c r="BE89" s="228"/>
      <c r="BF89" s="228"/>
      <c r="BG89" s="228"/>
      <c r="BH89" s="228"/>
      <c r="BI89" s="275"/>
      <c r="BJ89" s="275"/>
      <c r="BK89" s="275"/>
      <c r="BL89" s="275"/>
      <c r="BM89" s="275"/>
      <c r="BN89" s="275"/>
      <c r="BO89" s="275"/>
      <c r="BP89" s="228"/>
      <c r="BQ89" s="153"/>
      <c r="BR89" s="275"/>
    </row>
    <row r="90" customFormat="false" ht="12.75" hidden="false" customHeight="false" outlineLevel="0" collapsed="false">
      <c r="AA90" s="273"/>
      <c r="AV90" s="274"/>
      <c r="AW90" s="155"/>
      <c r="AX90" s="155"/>
      <c r="AY90" s="155"/>
      <c r="AZ90" s="155"/>
      <c r="BA90" s="155"/>
      <c r="BB90" s="155"/>
      <c r="BC90" s="275"/>
      <c r="BD90" s="228"/>
      <c r="BE90" s="228"/>
      <c r="BF90" s="228"/>
      <c r="BG90" s="228"/>
      <c r="BH90" s="228"/>
      <c r="BI90" s="275"/>
      <c r="BJ90" s="275"/>
      <c r="BK90" s="275"/>
      <c r="BL90" s="275"/>
      <c r="BM90" s="275"/>
      <c r="BN90" s="275"/>
      <c r="BO90" s="275"/>
      <c r="BP90" s="228"/>
      <c r="BQ90" s="153"/>
      <c r="BR90" s="275"/>
    </row>
    <row r="91" customFormat="false" ht="12.75" hidden="false" customHeight="false" outlineLevel="0" collapsed="false">
      <c r="AA91" s="273"/>
      <c r="AV91" s="274"/>
      <c r="AW91" s="155"/>
      <c r="AX91" s="155"/>
      <c r="AY91" s="155"/>
      <c r="AZ91" s="155"/>
      <c r="BA91" s="155"/>
      <c r="BB91" s="155"/>
      <c r="BC91" s="275"/>
      <c r="BD91" s="228"/>
      <c r="BE91" s="228"/>
      <c r="BF91" s="228"/>
      <c r="BG91" s="228"/>
      <c r="BH91" s="228"/>
      <c r="BI91" s="275"/>
      <c r="BJ91" s="275"/>
      <c r="BK91" s="275"/>
      <c r="BL91" s="275"/>
      <c r="BM91" s="275"/>
      <c r="BN91" s="275"/>
      <c r="BO91" s="275"/>
      <c r="BP91" s="228"/>
      <c r="BQ91" s="153"/>
      <c r="BR91" s="275"/>
    </row>
    <row r="92" customFormat="false" ht="12.75" hidden="false" customHeight="false" outlineLevel="0" collapsed="false">
      <c r="AA92" s="273"/>
      <c r="AV92" s="274"/>
      <c r="AW92" s="155"/>
      <c r="AX92" s="155"/>
      <c r="AY92" s="155"/>
      <c r="AZ92" s="155"/>
      <c r="BA92" s="155"/>
      <c r="BB92" s="155"/>
      <c r="BC92" s="275"/>
      <c r="BD92" s="228"/>
      <c r="BE92" s="228"/>
      <c r="BF92" s="228"/>
      <c r="BG92" s="228"/>
      <c r="BH92" s="228"/>
      <c r="BI92" s="275"/>
      <c r="BJ92" s="275"/>
      <c r="BK92" s="275"/>
      <c r="BL92" s="275"/>
      <c r="BM92" s="275"/>
      <c r="BN92" s="275"/>
      <c r="BO92" s="275"/>
      <c r="BP92" s="228"/>
      <c r="BQ92" s="153"/>
      <c r="BR92" s="275"/>
    </row>
    <row r="93" customFormat="false" ht="12.75" hidden="false" customHeight="false" outlineLevel="0" collapsed="false">
      <c r="AA93" s="273"/>
      <c r="AV93" s="274"/>
      <c r="AW93" s="155"/>
      <c r="AX93" s="155"/>
      <c r="AY93" s="155"/>
      <c r="AZ93" s="155"/>
      <c r="BA93" s="155"/>
      <c r="BB93" s="155"/>
      <c r="BC93" s="275"/>
      <c r="BD93" s="228"/>
      <c r="BE93" s="228"/>
      <c r="BF93" s="228"/>
      <c r="BG93" s="228"/>
      <c r="BH93" s="228"/>
      <c r="BI93" s="275"/>
      <c r="BJ93" s="275"/>
      <c r="BK93" s="275"/>
      <c r="BL93" s="275"/>
      <c r="BM93" s="275"/>
      <c r="BN93" s="275"/>
      <c r="BO93" s="275"/>
      <c r="BP93" s="228"/>
      <c r="BQ93" s="153"/>
      <c r="BR93" s="275"/>
    </row>
    <row r="94" customFormat="false" ht="12.75" hidden="false" customHeight="false" outlineLevel="0" collapsed="false">
      <c r="AA94" s="273"/>
      <c r="AV94" s="274"/>
      <c r="AW94" s="155"/>
      <c r="AX94" s="155"/>
      <c r="AY94" s="155"/>
      <c r="AZ94" s="155"/>
      <c r="BA94" s="155"/>
      <c r="BB94" s="155"/>
      <c r="BC94" s="275"/>
      <c r="BD94" s="228"/>
      <c r="BE94" s="228"/>
      <c r="BF94" s="228"/>
      <c r="BG94" s="228"/>
      <c r="BH94" s="228"/>
      <c r="BI94" s="275"/>
      <c r="BJ94" s="275"/>
      <c r="BK94" s="275"/>
      <c r="BL94" s="275"/>
      <c r="BM94" s="275"/>
      <c r="BN94" s="275"/>
      <c r="BO94" s="275"/>
      <c r="BP94" s="228"/>
      <c r="BQ94" s="153"/>
      <c r="BR94" s="275"/>
    </row>
    <row r="95" customFormat="false" ht="12.75" hidden="false" customHeight="false" outlineLevel="0" collapsed="false">
      <c r="AA95" s="273"/>
      <c r="AV95" s="274"/>
      <c r="AW95" s="155"/>
      <c r="AX95" s="155"/>
      <c r="AY95" s="155"/>
      <c r="AZ95" s="155"/>
      <c r="BA95" s="155"/>
      <c r="BB95" s="155"/>
      <c r="BC95" s="275"/>
      <c r="BD95" s="228"/>
      <c r="BE95" s="228"/>
      <c r="BF95" s="228"/>
      <c r="BG95" s="228"/>
      <c r="BH95" s="228"/>
      <c r="BI95" s="275"/>
      <c r="BJ95" s="275"/>
      <c r="BK95" s="275"/>
      <c r="BL95" s="275"/>
      <c r="BM95" s="275"/>
      <c r="BN95" s="275"/>
      <c r="BO95" s="275"/>
      <c r="BP95" s="228"/>
      <c r="BQ95" s="153"/>
      <c r="BR95" s="275"/>
    </row>
    <row r="96" customFormat="false" ht="12.75" hidden="false" customHeight="false" outlineLevel="0" collapsed="false">
      <c r="AA96" s="273"/>
      <c r="AV96" s="274"/>
      <c r="AW96" s="155"/>
      <c r="AX96" s="155"/>
      <c r="AY96" s="155"/>
      <c r="AZ96" s="155"/>
      <c r="BA96" s="155"/>
      <c r="BB96" s="155"/>
      <c r="BC96" s="275"/>
      <c r="BD96" s="228"/>
      <c r="BE96" s="228"/>
      <c r="BF96" s="228"/>
      <c r="BG96" s="228"/>
      <c r="BH96" s="228"/>
      <c r="BI96" s="275"/>
      <c r="BJ96" s="275"/>
      <c r="BK96" s="275"/>
      <c r="BL96" s="275"/>
      <c r="BM96" s="275"/>
      <c r="BN96" s="275"/>
      <c r="BO96" s="275"/>
      <c r="BP96" s="228"/>
      <c r="BQ96" s="153"/>
      <c r="BR96" s="275"/>
    </row>
    <row r="97" customFormat="false" ht="12.75" hidden="false" customHeight="false" outlineLevel="0" collapsed="false">
      <c r="AA97" s="273"/>
      <c r="AV97" s="274"/>
      <c r="AW97" s="155"/>
      <c r="AX97" s="155"/>
      <c r="AY97" s="155"/>
      <c r="AZ97" s="155"/>
      <c r="BA97" s="155"/>
      <c r="BB97" s="155"/>
      <c r="BC97" s="275"/>
      <c r="BD97" s="228"/>
      <c r="BE97" s="228"/>
      <c r="BF97" s="228"/>
      <c r="BG97" s="228"/>
      <c r="BH97" s="228"/>
      <c r="BI97" s="275"/>
      <c r="BJ97" s="275"/>
      <c r="BK97" s="275"/>
      <c r="BL97" s="275"/>
      <c r="BM97" s="275"/>
      <c r="BN97" s="275"/>
      <c r="BO97" s="275"/>
      <c r="BP97" s="228"/>
      <c r="BQ97" s="153"/>
      <c r="BR97" s="275"/>
    </row>
    <row r="98" customFormat="false" ht="12.75" hidden="false" customHeight="false" outlineLevel="0" collapsed="false">
      <c r="AA98" s="273"/>
      <c r="AV98" s="274"/>
      <c r="AW98" s="155"/>
      <c r="AX98" s="155"/>
      <c r="AY98" s="155"/>
      <c r="AZ98" s="155"/>
      <c r="BA98" s="155"/>
      <c r="BB98" s="155"/>
      <c r="BC98" s="275"/>
      <c r="BD98" s="228"/>
      <c r="BE98" s="228"/>
      <c r="BF98" s="228"/>
      <c r="BG98" s="228"/>
      <c r="BH98" s="228"/>
      <c r="BI98" s="275"/>
      <c r="BJ98" s="275"/>
      <c r="BK98" s="275"/>
      <c r="BL98" s="275"/>
      <c r="BM98" s="275"/>
      <c r="BN98" s="275"/>
      <c r="BO98" s="275"/>
      <c r="BP98" s="228"/>
      <c r="BQ98" s="153"/>
      <c r="BR98" s="275"/>
    </row>
    <row r="99" customFormat="false" ht="12.75" hidden="false" customHeight="false" outlineLevel="0" collapsed="false">
      <c r="AA99" s="273"/>
      <c r="AV99" s="274"/>
      <c r="AW99" s="155"/>
      <c r="AX99" s="155"/>
      <c r="AY99" s="155"/>
      <c r="AZ99" s="155"/>
      <c r="BA99" s="155"/>
      <c r="BB99" s="155"/>
      <c r="BC99" s="275"/>
      <c r="BD99" s="228"/>
      <c r="BE99" s="228"/>
      <c r="BF99" s="228"/>
      <c r="BG99" s="228"/>
      <c r="BH99" s="228"/>
      <c r="BI99" s="275"/>
      <c r="BJ99" s="275"/>
      <c r="BK99" s="275"/>
      <c r="BL99" s="275"/>
      <c r="BM99" s="275"/>
      <c r="BN99" s="275"/>
      <c r="BO99" s="275"/>
      <c r="BP99" s="228"/>
      <c r="BQ99" s="153"/>
      <c r="BR99" s="275"/>
    </row>
    <row r="100" customFormat="false" ht="12.75" hidden="false" customHeight="false" outlineLevel="0" collapsed="false">
      <c r="AA100" s="273"/>
      <c r="AV100" s="274"/>
      <c r="AW100" s="155"/>
      <c r="AX100" s="155"/>
      <c r="AY100" s="155"/>
      <c r="AZ100" s="155"/>
      <c r="BA100" s="155"/>
      <c r="BB100" s="155"/>
      <c r="BC100" s="275"/>
      <c r="BD100" s="228"/>
      <c r="BE100" s="228"/>
      <c r="BF100" s="228"/>
      <c r="BG100" s="228"/>
      <c r="BH100" s="228"/>
      <c r="BI100" s="275"/>
      <c r="BJ100" s="275"/>
      <c r="BK100" s="275"/>
      <c r="BL100" s="275"/>
      <c r="BM100" s="275"/>
      <c r="BN100" s="275"/>
      <c r="BO100" s="275"/>
      <c r="BP100" s="228"/>
      <c r="BQ100" s="153"/>
      <c r="BR100" s="275"/>
    </row>
    <row r="101" customFormat="false" ht="12.75" hidden="false" customHeight="false" outlineLevel="0" collapsed="false">
      <c r="AA101" s="273"/>
      <c r="AV101" s="274"/>
      <c r="AW101" s="155"/>
      <c r="AX101" s="155"/>
      <c r="AY101" s="155"/>
      <c r="AZ101" s="155"/>
      <c r="BA101" s="155"/>
      <c r="BB101" s="155"/>
      <c r="BC101" s="275"/>
      <c r="BD101" s="228"/>
      <c r="BE101" s="228"/>
      <c r="BF101" s="228"/>
      <c r="BG101" s="228"/>
      <c r="BH101" s="228"/>
      <c r="BI101" s="275"/>
      <c r="BJ101" s="275"/>
      <c r="BK101" s="275"/>
      <c r="BL101" s="275"/>
      <c r="BM101" s="275"/>
      <c r="BN101" s="275"/>
      <c r="BO101" s="275"/>
      <c r="BP101" s="228"/>
      <c r="BQ101" s="153"/>
      <c r="BR101" s="275"/>
    </row>
    <row r="102" customFormat="false" ht="12.75" hidden="false" customHeight="false" outlineLevel="0" collapsed="false">
      <c r="AA102" s="273"/>
      <c r="AV102" s="274"/>
      <c r="AW102" s="155"/>
      <c r="AX102" s="155"/>
      <c r="AY102" s="155"/>
      <c r="AZ102" s="155"/>
      <c r="BA102" s="155"/>
      <c r="BB102" s="155"/>
      <c r="BC102" s="275"/>
      <c r="BD102" s="228"/>
      <c r="BE102" s="228"/>
      <c r="BF102" s="228"/>
      <c r="BG102" s="228"/>
      <c r="BH102" s="228"/>
      <c r="BI102" s="275"/>
      <c r="BJ102" s="275"/>
      <c r="BK102" s="275"/>
      <c r="BL102" s="275"/>
      <c r="BM102" s="275"/>
      <c r="BN102" s="275"/>
      <c r="BO102" s="275"/>
      <c r="BP102" s="228"/>
      <c r="BQ102" s="153"/>
      <c r="BR102" s="275"/>
    </row>
    <row r="103" customFormat="false" ht="12.75" hidden="false" customHeight="false" outlineLevel="0" collapsed="false">
      <c r="AA103" s="273"/>
      <c r="AV103" s="274"/>
      <c r="AW103" s="155"/>
      <c r="AX103" s="155"/>
      <c r="AY103" s="155"/>
      <c r="AZ103" s="155"/>
      <c r="BA103" s="155"/>
      <c r="BB103" s="155"/>
      <c r="BC103" s="275"/>
      <c r="BD103" s="228"/>
      <c r="BE103" s="228"/>
      <c r="BF103" s="228"/>
      <c r="BG103" s="228"/>
      <c r="BH103" s="228"/>
      <c r="BI103" s="275"/>
      <c r="BJ103" s="275"/>
      <c r="BK103" s="275"/>
      <c r="BL103" s="275"/>
      <c r="BM103" s="275"/>
      <c r="BN103" s="275"/>
      <c r="BO103" s="275"/>
      <c r="BP103" s="228"/>
      <c r="BQ103" s="153"/>
      <c r="BR103" s="275"/>
    </row>
    <row r="104" customFormat="false" ht="12.75" hidden="false" customHeight="false" outlineLevel="0" collapsed="false">
      <c r="AA104" s="273"/>
      <c r="AV104" s="274"/>
      <c r="AW104" s="155"/>
      <c r="AX104" s="155"/>
      <c r="AY104" s="155"/>
      <c r="AZ104" s="155"/>
      <c r="BA104" s="155"/>
      <c r="BB104" s="155"/>
      <c r="BC104" s="275"/>
      <c r="BD104" s="228"/>
      <c r="BE104" s="228"/>
      <c r="BF104" s="228"/>
      <c r="BG104" s="228"/>
      <c r="BH104" s="228"/>
      <c r="BI104" s="275"/>
      <c r="BJ104" s="275"/>
      <c r="BK104" s="275"/>
      <c r="BL104" s="275"/>
      <c r="BM104" s="275"/>
      <c r="BN104" s="275"/>
      <c r="BO104" s="275"/>
      <c r="BP104" s="228"/>
      <c r="BQ104" s="153"/>
      <c r="BR104" s="275"/>
    </row>
    <row r="105" customFormat="false" ht="12.75" hidden="false" customHeight="false" outlineLevel="0" collapsed="false">
      <c r="AA105" s="273"/>
      <c r="AV105" s="274"/>
      <c r="AW105" s="155"/>
      <c r="AX105" s="155"/>
      <c r="AY105" s="155"/>
      <c r="AZ105" s="155"/>
      <c r="BA105" s="155"/>
      <c r="BB105" s="155"/>
      <c r="BC105" s="275"/>
      <c r="BD105" s="228"/>
      <c r="BE105" s="228"/>
      <c r="BF105" s="228"/>
      <c r="BG105" s="228"/>
      <c r="BH105" s="228"/>
      <c r="BI105" s="275"/>
      <c r="BJ105" s="275"/>
      <c r="BK105" s="275"/>
      <c r="BL105" s="275"/>
      <c r="BM105" s="275"/>
      <c r="BN105" s="275"/>
      <c r="BO105" s="275"/>
      <c r="BP105" s="228"/>
      <c r="BQ105" s="153"/>
      <c r="BR105" s="275"/>
    </row>
    <row r="106" customFormat="false" ht="12.75" hidden="false" customHeight="false" outlineLevel="0" collapsed="false">
      <c r="AA106" s="273"/>
      <c r="AV106" s="274"/>
      <c r="AW106" s="155"/>
      <c r="AX106" s="155"/>
      <c r="AY106" s="155"/>
      <c r="AZ106" s="155"/>
      <c r="BA106" s="155"/>
      <c r="BB106" s="155"/>
      <c r="BC106" s="275"/>
      <c r="BD106" s="228"/>
      <c r="BE106" s="228"/>
      <c r="BF106" s="228"/>
      <c r="BG106" s="228"/>
      <c r="BH106" s="228"/>
      <c r="BI106" s="275"/>
      <c r="BJ106" s="275"/>
      <c r="BK106" s="275"/>
      <c r="BL106" s="275"/>
      <c r="BM106" s="275"/>
      <c r="BN106" s="275"/>
      <c r="BO106" s="275"/>
      <c r="BP106" s="228"/>
      <c r="BQ106" s="153"/>
      <c r="BR106" s="275"/>
    </row>
    <row r="107" customFormat="false" ht="12.75" hidden="false" customHeight="false" outlineLevel="0" collapsed="false">
      <c r="AA107" s="273"/>
      <c r="AV107" s="274"/>
      <c r="AW107" s="155"/>
      <c r="AX107" s="155"/>
      <c r="AY107" s="155"/>
      <c r="AZ107" s="155"/>
      <c r="BA107" s="155"/>
      <c r="BB107" s="155"/>
      <c r="BC107" s="275"/>
      <c r="BD107" s="228"/>
      <c r="BE107" s="228"/>
      <c r="BF107" s="228"/>
      <c r="BG107" s="228"/>
      <c r="BH107" s="228"/>
      <c r="BI107" s="275"/>
      <c r="BJ107" s="275"/>
      <c r="BK107" s="275"/>
      <c r="BL107" s="275"/>
      <c r="BM107" s="275"/>
      <c r="BN107" s="275"/>
      <c r="BO107" s="275"/>
      <c r="BP107" s="228"/>
      <c r="BQ107" s="153"/>
      <c r="BR107" s="275"/>
    </row>
    <row r="108" customFormat="false" ht="12.75" hidden="false" customHeight="false" outlineLevel="0" collapsed="false">
      <c r="AA108" s="273"/>
      <c r="AV108" s="274"/>
      <c r="AW108" s="155"/>
      <c r="AX108" s="155"/>
      <c r="AY108" s="155"/>
      <c r="AZ108" s="155"/>
      <c r="BA108" s="155"/>
      <c r="BB108" s="155"/>
      <c r="BC108" s="275"/>
      <c r="BD108" s="228"/>
      <c r="BE108" s="228"/>
      <c r="BF108" s="228"/>
      <c r="BG108" s="228"/>
      <c r="BH108" s="228"/>
      <c r="BI108" s="275"/>
      <c r="BJ108" s="275"/>
      <c r="BK108" s="275"/>
      <c r="BL108" s="275"/>
      <c r="BM108" s="275"/>
      <c r="BN108" s="275"/>
      <c r="BO108" s="275"/>
      <c r="BP108" s="228"/>
      <c r="BQ108" s="153"/>
      <c r="BR108" s="275"/>
    </row>
    <row r="109" customFormat="false" ht="12.75" hidden="false" customHeight="false" outlineLevel="0" collapsed="false">
      <c r="AA109" s="273"/>
      <c r="AV109" s="274"/>
      <c r="AW109" s="155"/>
      <c r="AX109" s="155"/>
      <c r="AY109" s="155"/>
      <c r="AZ109" s="155"/>
      <c r="BA109" s="155"/>
      <c r="BB109" s="155"/>
      <c r="BC109" s="275"/>
      <c r="BD109" s="228"/>
      <c r="BE109" s="228"/>
      <c r="BF109" s="228"/>
      <c r="BG109" s="228"/>
      <c r="BH109" s="228"/>
      <c r="BI109" s="275"/>
      <c r="BJ109" s="275"/>
      <c r="BK109" s="275"/>
      <c r="BL109" s="275"/>
      <c r="BM109" s="275"/>
      <c r="BN109" s="275"/>
      <c r="BO109" s="275"/>
      <c r="BP109" s="228"/>
      <c r="BQ109" s="153"/>
      <c r="BR109" s="275"/>
    </row>
    <row r="110" customFormat="false" ht="12.75" hidden="false" customHeight="false" outlineLevel="0" collapsed="false">
      <c r="AA110" s="273"/>
      <c r="AV110" s="274"/>
      <c r="AW110" s="155"/>
      <c r="AX110" s="155"/>
      <c r="AY110" s="155"/>
      <c r="AZ110" s="155"/>
      <c r="BA110" s="155"/>
      <c r="BB110" s="155"/>
      <c r="BC110" s="275"/>
      <c r="BD110" s="228"/>
      <c r="BE110" s="228"/>
      <c r="BF110" s="228"/>
      <c r="BG110" s="228"/>
      <c r="BH110" s="228"/>
      <c r="BI110" s="275"/>
      <c r="BJ110" s="275"/>
      <c r="BK110" s="275"/>
      <c r="BL110" s="275"/>
      <c r="BM110" s="275"/>
      <c r="BN110" s="275"/>
      <c r="BO110" s="275"/>
      <c r="BP110" s="228"/>
      <c r="BQ110" s="153"/>
      <c r="BR110" s="275"/>
    </row>
    <row r="111" customFormat="false" ht="12.75" hidden="false" customHeight="false" outlineLevel="0" collapsed="false">
      <c r="AA111" s="273"/>
      <c r="AV111" s="274"/>
      <c r="AW111" s="155"/>
      <c r="AX111" s="155"/>
      <c r="AY111" s="155"/>
      <c r="AZ111" s="155"/>
      <c r="BA111" s="155"/>
      <c r="BB111" s="155"/>
      <c r="BC111" s="275"/>
      <c r="BD111" s="228"/>
      <c r="BE111" s="228"/>
      <c r="BF111" s="228"/>
      <c r="BG111" s="228"/>
      <c r="BH111" s="228"/>
      <c r="BI111" s="275"/>
      <c r="BJ111" s="275"/>
      <c r="BK111" s="275"/>
      <c r="BL111" s="275"/>
      <c r="BM111" s="275"/>
      <c r="BN111" s="275"/>
      <c r="BO111" s="275"/>
      <c r="BP111" s="228"/>
      <c r="BQ111" s="153"/>
      <c r="BR111" s="275"/>
    </row>
    <row r="112" customFormat="false" ht="12.75" hidden="false" customHeight="false" outlineLevel="0" collapsed="false">
      <c r="AA112" s="273"/>
      <c r="AV112" s="274"/>
      <c r="AW112" s="155"/>
      <c r="AX112" s="155"/>
      <c r="AY112" s="155"/>
      <c r="AZ112" s="155"/>
      <c r="BA112" s="155"/>
      <c r="BB112" s="155"/>
      <c r="BC112" s="275"/>
      <c r="BD112" s="228"/>
      <c r="BE112" s="228"/>
      <c r="BF112" s="228"/>
      <c r="BG112" s="228"/>
      <c r="BH112" s="228"/>
      <c r="BI112" s="275"/>
      <c r="BJ112" s="275"/>
      <c r="BK112" s="275"/>
      <c r="BL112" s="275"/>
      <c r="BM112" s="275"/>
      <c r="BN112" s="275"/>
      <c r="BO112" s="275"/>
      <c r="BP112" s="228"/>
      <c r="BQ112" s="153"/>
      <c r="BR112" s="275"/>
    </row>
    <row r="113" customFormat="false" ht="12.75" hidden="false" customHeight="false" outlineLevel="0" collapsed="false">
      <c r="AA113" s="273"/>
      <c r="AV113" s="274"/>
      <c r="AW113" s="155"/>
      <c r="AX113" s="155"/>
      <c r="AY113" s="155"/>
      <c r="AZ113" s="155"/>
      <c r="BA113" s="155"/>
      <c r="BB113" s="155"/>
      <c r="BC113" s="275"/>
      <c r="BD113" s="228"/>
      <c r="BE113" s="228"/>
      <c r="BF113" s="228"/>
      <c r="BG113" s="228"/>
      <c r="BH113" s="228"/>
      <c r="BI113" s="275"/>
      <c r="BJ113" s="275"/>
      <c r="BK113" s="275"/>
      <c r="BL113" s="275"/>
      <c r="BM113" s="275"/>
      <c r="BN113" s="275"/>
      <c r="BO113" s="275"/>
      <c r="BP113" s="228"/>
      <c r="BQ113" s="153"/>
      <c r="BR113" s="275"/>
    </row>
    <row r="114" customFormat="false" ht="12.75" hidden="false" customHeight="false" outlineLevel="0" collapsed="false">
      <c r="AA114" s="273"/>
      <c r="AV114" s="274"/>
      <c r="AW114" s="155"/>
      <c r="AX114" s="155"/>
      <c r="AY114" s="155"/>
      <c r="AZ114" s="155"/>
      <c r="BA114" s="155"/>
      <c r="BB114" s="155"/>
      <c r="BC114" s="275"/>
      <c r="BD114" s="228"/>
      <c r="BE114" s="228"/>
      <c r="BF114" s="228"/>
      <c r="BG114" s="228"/>
      <c r="BH114" s="228"/>
      <c r="BI114" s="275"/>
      <c r="BJ114" s="275"/>
      <c r="BK114" s="275"/>
      <c r="BL114" s="275"/>
      <c r="BM114" s="275"/>
      <c r="BN114" s="275"/>
      <c r="BO114" s="275"/>
      <c r="BP114" s="228"/>
      <c r="BQ114" s="153"/>
      <c r="BR114" s="275"/>
    </row>
    <row r="115" customFormat="false" ht="12.75" hidden="false" customHeight="false" outlineLevel="0" collapsed="false">
      <c r="AA115" s="273"/>
      <c r="AV115" s="274"/>
      <c r="AW115" s="155"/>
      <c r="AX115" s="155"/>
      <c r="AY115" s="155"/>
      <c r="AZ115" s="155"/>
      <c r="BA115" s="155"/>
      <c r="BB115" s="155"/>
      <c r="BC115" s="275"/>
      <c r="BD115" s="228"/>
      <c r="BE115" s="228"/>
      <c r="BF115" s="228"/>
      <c r="BG115" s="228"/>
      <c r="BH115" s="228"/>
      <c r="BI115" s="275"/>
      <c r="BJ115" s="275"/>
      <c r="BK115" s="275"/>
      <c r="BL115" s="275"/>
      <c r="BM115" s="275"/>
      <c r="BN115" s="275"/>
      <c r="BO115" s="275"/>
      <c r="BP115" s="228"/>
      <c r="BQ115" s="153"/>
      <c r="BR115" s="275"/>
    </row>
    <row r="116" customFormat="false" ht="12.75" hidden="false" customHeight="false" outlineLevel="0" collapsed="false">
      <c r="AA116" s="273"/>
      <c r="AV116" s="274"/>
      <c r="AW116" s="155"/>
      <c r="AX116" s="155"/>
      <c r="AY116" s="155"/>
      <c r="AZ116" s="155"/>
      <c r="BA116" s="155"/>
      <c r="BB116" s="155"/>
      <c r="BC116" s="275"/>
      <c r="BD116" s="228"/>
      <c r="BE116" s="228"/>
      <c r="BF116" s="228"/>
      <c r="BG116" s="228"/>
      <c r="BH116" s="228"/>
      <c r="BI116" s="275"/>
      <c r="BJ116" s="275"/>
      <c r="BK116" s="275"/>
      <c r="BL116" s="275"/>
      <c r="BM116" s="275"/>
      <c r="BN116" s="275"/>
      <c r="BO116" s="275"/>
      <c r="BP116" s="228"/>
      <c r="BQ116" s="153"/>
      <c r="BR116" s="275"/>
    </row>
    <row r="117" customFormat="false" ht="12.75" hidden="false" customHeight="false" outlineLevel="0" collapsed="false">
      <c r="AA117" s="273"/>
      <c r="AV117" s="274"/>
      <c r="AW117" s="155"/>
      <c r="AX117" s="155"/>
      <c r="AY117" s="155"/>
      <c r="AZ117" s="155"/>
      <c r="BA117" s="155"/>
      <c r="BB117" s="155"/>
      <c r="BC117" s="275"/>
      <c r="BD117" s="228"/>
      <c r="BE117" s="228"/>
      <c r="BF117" s="228"/>
      <c r="BG117" s="228"/>
      <c r="BH117" s="228"/>
      <c r="BI117" s="275"/>
      <c r="BJ117" s="275"/>
      <c r="BK117" s="275"/>
      <c r="BL117" s="275"/>
      <c r="BM117" s="275"/>
      <c r="BN117" s="275"/>
      <c r="BO117" s="275"/>
      <c r="BP117" s="228"/>
      <c r="BQ117" s="153"/>
      <c r="BR117" s="275"/>
    </row>
    <row r="118" customFormat="false" ht="12.75" hidden="false" customHeight="false" outlineLevel="0" collapsed="false">
      <c r="AA118" s="273"/>
      <c r="AV118" s="274"/>
      <c r="AW118" s="155"/>
      <c r="AX118" s="155"/>
      <c r="AY118" s="155"/>
      <c r="AZ118" s="155"/>
      <c r="BA118" s="155"/>
      <c r="BB118" s="155"/>
      <c r="BC118" s="275"/>
      <c r="BD118" s="228"/>
      <c r="BE118" s="228"/>
      <c r="BF118" s="228"/>
      <c r="BG118" s="228"/>
      <c r="BH118" s="228"/>
      <c r="BI118" s="275"/>
      <c r="BJ118" s="275"/>
      <c r="BK118" s="275"/>
      <c r="BL118" s="275"/>
      <c r="BM118" s="275"/>
      <c r="BN118" s="275"/>
      <c r="BO118" s="275"/>
      <c r="BP118" s="228"/>
      <c r="BQ118" s="153"/>
      <c r="BR118" s="275"/>
    </row>
    <row r="119" customFormat="false" ht="12.75" hidden="false" customHeight="false" outlineLevel="0" collapsed="false">
      <c r="AA119" s="273"/>
      <c r="AV119" s="274"/>
      <c r="AW119" s="155"/>
      <c r="AX119" s="155"/>
      <c r="AY119" s="155"/>
      <c r="AZ119" s="155"/>
      <c r="BA119" s="155"/>
      <c r="BB119" s="155"/>
      <c r="BC119" s="275"/>
      <c r="BD119" s="228"/>
      <c r="BE119" s="228"/>
      <c r="BF119" s="228"/>
      <c r="BG119" s="228"/>
      <c r="BH119" s="228"/>
      <c r="BI119" s="275"/>
      <c r="BJ119" s="275"/>
      <c r="BK119" s="275"/>
      <c r="BL119" s="275"/>
      <c r="BM119" s="275"/>
      <c r="BN119" s="275"/>
      <c r="BO119" s="275"/>
      <c r="BP119" s="228"/>
      <c r="BQ119" s="153"/>
      <c r="BR119" s="275"/>
    </row>
    <row r="120" customFormat="false" ht="12.75" hidden="false" customHeight="false" outlineLevel="0" collapsed="false">
      <c r="AA120" s="273"/>
      <c r="AV120" s="274"/>
      <c r="AW120" s="155"/>
      <c r="AX120" s="155"/>
      <c r="AY120" s="155"/>
      <c r="AZ120" s="155"/>
      <c r="BA120" s="155"/>
      <c r="BB120" s="155"/>
      <c r="BC120" s="275"/>
      <c r="BD120" s="228"/>
      <c r="BE120" s="228"/>
      <c r="BF120" s="228"/>
      <c r="BG120" s="228"/>
      <c r="BH120" s="228"/>
      <c r="BI120" s="275"/>
      <c r="BJ120" s="275"/>
      <c r="BK120" s="275"/>
      <c r="BL120" s="275"/>
      <c r="BM120" s="275"/>
      <c r="BN120" s="275"/>
      <c r="BO120" s="275"/>
      <c r="BP120" s="228"/>
      <c r="BQ120" s="153"/>
      <c r="BR120" s="275"/>
    </row>
    <row r="121" customFormat="false" ht="12.75" hidden="false" customHeight="false" outlineLevel="0" collapsed="false">
      <c r="AA121" s="273"/>
      <c r="AV121" s="274"/>
      <c r="AW121" s="155"/>
      <c r="AX121" s="155"/>
      <c r="AY121" s="155"/>
      <c r="AZ121" s="155"/>
      <c r="BA121" s="155"/>
      <c r="BB121" s="155"/>
      <c r="BC121" s="275"/>
      <c r="BD121" s="228"/>
      <c r="BE121" s="228"/>
      <c r="BF121" s="228"/>
      <c r="BG121" s="228"/>
      <c r="BH121" s="228"/>
      <c r="BI121" s="275"/>
      <c r="BJ121" s="275"/>
      <c r="BK121" s="275"/>
      <c r="BL121" s="275"/>
      <c r="BM121" s="275"/>
      <c r="BN121" s="275"/>
      <c r="BO121" s="275"/>
      <c r="BP121" s="228"/>
      <c r="BQ121" s="153"/>
      <c r="BR121" s="275"/>
    </row>
    <row r="122" customFormat="false" ht="12.75" hidden="false" customHeight="false" outlineLevel="0" collapsed="false">
      <c r="AA122" s="273"/>
      <c r="AV122" s="274"/>
      <c r="AW122" s="155"/>
      <c r="AX122" s="155"/>
      <c r="AY122" s="155"/>
      <c r="AZ122" s="155"/>
      <c r="BA122" s="155"/>
      <c r="BB122" s="155"/>
      <c r="BC122" s="275"/>
      <c r="BD122" s="228"/>
      <c r="BE122" s="228"/>
      <c r="BF122" s="228"/>
      <c r="BG122" s="228"/>
      <c r="BH122" s="228"/>
      <c r="BI122" s="275"/>
      <c r="BJ122" s="275"/>
      <c r="BK122" s="275"/>
      <c r="BL122" s="275"/>
      <c r="BM122" s="275"/>
      <c r="BN122" s="275"/>
      <c r="BO122" s="275"/>
      <c r="BP122" s="228"/>
      <c r="BQ122" s="153"/>
      <c r="BR122" s="275"/>
    </row>
    <row r="123" customFormat="false" ht="12.75" hidden="false" customHeight="false" outlineLevel="0" collapsed="false">
      <c r="AA123" s="273"/>
      <c r="AV123" s="274"/>
      <c r="AW123" s="155"/>
      <c r="AX123" s="155"/>
      <c r="AY123" s="155"/>
      <c r="AZ123" s="155"/>
      <c r="BA123" s="155"/>
      <c r="BB123" s="155"/>
      <c r="BC123" s="275"/>
      <c r="BD123" s="228"/>
      <c r="BE123" s="228"/>
      <c r="BF123" s="228"/>
      <c r="BG123" s="228"/>
      <c r="BH123" s="228"/>
      <c r="BI123" s="275"/>
      <c r="BJ123" s="275"/>
      <c r="BK123" s="275"/>
      <c r="BL123" s="275"/>
      <c r="BM123" s="275"/>
      <c r="BN123" s="275"/>
      <c r="BO123" s="275"/>
      <c r="BP123" s="228"/>
      <c r="BQ123" s="153"/>
      <c r="BR123" s="275"/>
    </row>
    <row r="124" customFormat="false" ht="12.75" hidden="false" customHeight="false" outlineLevel="0" collapsed="false">
      <c r="AA124" s="273"/>
      <c r="AV124" s="274"/>
      <c r="AW124" s="155"/>
      <c r="AX124" s="155"/>
      <c r="AY124" s="155"/>
      <c r="AZ124" s="155"/>
      <c r="BA124" s="155"/>
      <c r="BB124" s="155"/>
      <c r="BC124" s="275"/>
      <c r="BD124" s="228"/>
      <c r="BE124" s="228"/>
      <c r="BF124" s="228"/>
      <c r="BG124" s="228"/>
      <c r="BH124" s="228"/>
      <c r="BI124" s="275"/>
      <c r="BJ124" s="275"/>
      <c r="BK124" s="275"/>
      <c r="BL124" s="275"/>
      <c r="BM124" s="275"/>
      <c r="BN124" s="275"/>
      <c r="BO124" s="275"/>
      <c r="BP124" s="228"/>
      <c r="BQ124" s="153"/>
      <c r="BR124" s="275"/>
    </row>
    <row r="125" customFormat="false" ht="12.75" hidden="false" customHeight="false" outlineLevel="0" collapsed="false">
      <c r="AA125" s="273"/>
      <c r="AV125" s="274"/>
      <c r="AW125" s="155"/>
      <c r="AX125" s="155"/>
      <c r="AY125" s="155"/>
      <c r="AZ125" s="155"/>
      <c r="BA125" s="155"/>
      <c r="BB125" s="155"/>
      <c r="BC125" s="275"/>
      <c r="BD125" s="228"/>
      <c r="BE125" s="228"/>
      <c r="BF125" s="228"/>
      <c r="BG125" s="228"/>
      <c r="BH125" s="228"/>
      <c r="BI125" s="275"/>
      <c r="BJ125" s="275"/>
      <c r="BK125" s="275"/>
      <c r="BL125" s="275"/>
      <c r="BM125" s="275"/>
      <c r="BN125" s="275"/>
      <c r="BO125" s="275"/>
      <c r="BP125" s="228"/>
      <c r="BQ125" s="153"/>
      <c r="BR125" s="275"/>
    </row>
    <row r="126" customFormat="false" ht="12.75" hidden="false" customHeight="false" outlineLevel="0" collapsed="false">
      <c r="AA126" s="273"/>
      <c r="AV126" s="274"/>
      <c r="AW126" s="155"/>
      <c r="AX126" s="155"/>
      <c r="AY126" s="155"/>
      <c r="AZ126" s="155"/>
      <c r="BA126" s="155"/>
      <c r="BB126" s="155"/>
      <c r="BC126" s="275"/>
      <c r="BD126" s="228"/>
      <c r="BE126" s="228"/>
      <c r="BF126" s="228"/>
      <c r="BG126" s="228"/>
      <c r="BH126" s="228"/>
      <c r="BI126" s="275"/>
      <c r="BJ126" s="275"/>
      <c r="BK126" s="275"/>
      <c r="BL126" s="275"/>
      <c r="BM126" s="275"/>
      <c r="BN126" s="275"/>
      <c r="BO126" s="275"/>
      <c r="BP126" s="228"/>
      <c r="BQ126" s="153"/>
      <c r="BR126" s="275"/>
    </row>
    <row r="127" customFormat="false" ht="12.75" hidden="false" customHeight="false" outlineLevel="0" collapsed="false">
      <c r="AA127" s="273"/>
      <c r="AV127" s="274"/>
      <c r="AW127" s="155"/>
      <c r="AX127" s="155"/>
      <c r="AY127" s="155"/>
      <c r="AZ127" s="155"/>
      <c r="BA127" s="155"/>
      <c r="BB127" s="155"/>
      <c r="BC127" s="275"/>
      <c r="BD127" s="228"/>
      <c r="BE127" s="228"/>
      <c r="BF127" s="228"/>
      <c r="BG127" s="228"/>
      <c r="BH127" s="228"/>
      <c r="BI127" s="275"/>
      <c r="BJ127" s="275"/>
      <c r="BK127" s="275"/>
      <c r="BL127" s="275"/>
      <c r="BM127" s="275"/>
      <c r="BN127" s="275"/>
      <c r="BO127" s="275"/>
      <c r="BP127" s="228"/>
      <c r="BQ127" s="153"/>
      <c r="BR127" s="275"/>
    </row>
    <row r="128" customFormat="false" ht="12.75" hidden="false" customHeight="false" outlineLevel="0" collapsed="false">
      <c r="AA128" s="273"/>
      <c r="AV128" s="274"/>
      <c r="AW128" s="155"/>
      <c r="AX128" s="155"/>
      <c r="AY128" s="155"/>
      <c r="AZ128" s="155"/>
      <c r="BA128" s="155"/>
      <c r="BB128" s="155"/>
      <c r="BC128" s="275"/>
      <c r="BD128" s="228"/>
      <c r="BE128" s="228"/>
      <c r="BF128" s="228"/>
      <c r="BG128" s="228"/>
      <c r="BH128" s="228"/>
      <c r="BI128" s="275"/>
      <c r="BJ128" s="275"/>
      <c r="BK128" s="275"/>
      <c r="BL128" s="275"/>
      <c r="BM128" s="275"/>
      <c r="BN128" s="275"/>
      <c r="BO128" s="275"/>
      <c r="BP128" s="228"/>
      <c r="BQ128" s="153"/>
      <c r="BR128" s="275"/>
    </row>
    <row r="129" customFormat="false" ht="12.75" hidden="false" customHeight="false" outlineLevel="0" collapsed="false">
      <c r="AA129" s="273"/>
      <c r="AV129" s="274"/>
      <c r="AW129" s="155"/>
      <c r="AX129" s="155"/>
      <c r="AY129" s="155"/>
      <c r="AZ129" s="155"/>
      <c r="BA129" s="155"/>
      <c r="BB129" s="155"/>
      <c r="BC129" s="275"/>
      <c r="BD129" s="228"/>
      <c r="BE129" s="228"/>
      <c r="BF129" s="228"/>
      <c r="BG129" s="228"/>
      <c r="BH129" s="228"/>
      <c r="BI129" s="275"/>
      <c r="BJ129" s="275"/>
      <c r="BK129" s="275"/>
      <c r="BL129" s="275"/>
      <c r="BM129" s="275"/>
      <c r="BN129" s="275"/>
      <c r="BO129" s="275"/>
      <c r="BP129" s="228"/>
      <c r="BQ129" s="153"/>
      <c r="BR129" s="275"/>
    </row>
    <row r="130" customFormat="false" ht="12.75" hidden="false" customHeight="false" outlineLevel="0" collapsed="false">
      <c r="AA130" s="273"/>
      <c r="AV130" s="274"/>
      <c r="AW130" s="155"/>
      <c r="AX130" s="155"/>
      <c r="AY130" s="155"/>
      <c r="AZ130" s="155"/>
      <c r="BA130" s="155"/>
      <c r="BB130" s="155"/>
      <c r="BC130" s="275"/>
      <c r="BD130" s="228"/>
      <c r="BE130" s="228"/>
      <c r="BF130" s="228"/>
      <c r="BG130" s="228"/>
      <c r="BH130" s="228"/>
      <c r="BI130" s="275"/>
      <c r="BJ130" s="275"/>
      <c r="BK130" s="275"/>
      <c r="BL130" s="275"/>
      <c r="BM130" s="275"/>
      <c r="BN130" s="275"/>
      <c r="BO130" s="275"/>
      <c r="BP130" s="228"/>
      <c r="BQ130" s="153"/>
      <c r="BR130" s="275"/>
    </row>
    <row r="131" customFormat="false" ht="12.75" hidden="false" customHeight="false" outlineLevel="0" collapsed="false">
      <c r="AA131" s="273"/>
      <c r="AV131" s="274"/>
      <c r="AW131" s="155"/>
      <c r="AX131" s="155"/>
      <c r="AY131" s="155"/>
      <c r="AZ131" s="155"/>
      <c r="BA131" s="155"/>
      <c r="BB131" s="155"/>
      <c r="BC131" s="275"/>
      <c r="BD131" s="228"/>
      <c r="BE131" s="228"/>
      <c r="BF131" s="228"/>
      <c r="BG131" s="228"/>
      <c r="BH131" s="228"/>
      <c r="BI131" s="275"/>
      <c r="BJ131" s="275"/>
      <c r="BK131" s="275"/>
      <c r="BL131" s="275"/>
      <c r="BM131" s="275"/>
      <c r="BN131" s="275"/>
      <c r="BO131" s="275"/>
      <c r="BP131" s="228"/>
      <c r="BQ131" s="153"/>
      <c r="BR131" s="275"/>
    </row>
    <row r="132" customFormat="false" ht="12.75" hidden="false" customHeight="false" outlineLevel="0" collapsed="false">
      <c r="AA132" s="273"/>
      <c r="AV132" s="274"/>
      <c r="AW132" s="155"/>
      <c r="AX132" s="155"/>
      <c r="AY132" s="155"/>
      <c r="AZ132" s="155"/>
      <c r="BA132" s="155"/>
      <c r="BB132" s="155"/>
      <c r="BC132" s="275"/>
      <c r="BD132" s="228"/>
      <c r="BE132" s="228"/>
      <c r="BF132" s="228"/>
      <c r="BG132" s="228"/>
      <c r="BH132" s="228"/>
      <c r="BI132" s="275"/>
      <c r="BJ132" s="275"/>
      <c r="BK132" s="275"/>
      <c r="BL132" s="275"/>
      <c r="BM132" s="275"/>
      <c r="BN132" s="275"/>
      <c r="BO132" s="275"/>
      <c r="BP132" s="228"/>
      <c r="BQ132" s="153"/>
      <c r="BR132" s="275"/>
    </row>
    <row r="133" customFormat="false" ht="12.75" hidden="false" customHeight="false" outlineLevel="0" collapsed="false">
      <c r="AA133" s="273"/>
      <c r="AV133" s="274"/>
      <c r="AW133" s="155"/>
      <c r="AX133" s="155"/>
      <c r="AY133" s="155"/>
      <c r="AZ133" s="155"/>
      <c r="BA133" s="155"/>
      <c r="BB133" s="155"/>
      <c r="BC133" s="275"/>
      <c r="BD133" s="228"/>
      <c r="BE133" s="228"/>
      <c r="BF133" s="228"/>
      <c r="BG133" s="228"/>
      <c r="BH133" s="228"/>
      <c r="BI133" s="275"/>
      <c r="BJ133" s="275"/>
      <c r="BK133" s="275"/>
      <c r="BL133" s="275"/>
      <c r="BM133" s="275"/>
      <c r="BN133" s="275"/>
      <c r="BO133" s="275"/>
      <c r="BP133" s="228"/>
      <c r="BQ133" s="153"/>
      <c r="BR133" s="275"/>
    </row>
    <row r="134" customFormat="false" ht="12.75" hidden="false" customHeight="false" outlineLevel="0" collapsed="false">
      <c r="AA134" s="273"/>
      <c r="AV134" s="274"/>
      <c r="AW134" s="155"/>
      <c r="AX134" s="155"/>
      <c r="AY134" s="155"/>
      <c r="AZ134" s="155"/>
      <c r="BA134" s="155"/>
      <c r="BB134" s="155"/>
      <c r="BC134" s="275"/>
      <c r="BD134" s="228"/>
      <c r="BE134" s="228"/>
      <c r="BF134" s="228"/>
      <c r="BG134" s="228"/>
      <c r="BH134" s="228"/>
      <c r="BI134" s="275"/>
      <c r="BJ134" s="275"/>
      <c r="BK134" s="275"/>
      <c r="BL134" s="275"/>
      <c r="BM134" s="275"/>
      <c r="BN134" s="275"/>
      <c r="BO134" s="275"/>
      <c r="BP134" s="228"/>
      <c r="BQ134" s="153"/>
      <c r="BR134" s="275"/>
    </row>
    <row r="135" customFormat="false" ht="12.75" hidden="false" customHeight="false" outlineLevel="0" collapsed="false">
      <c r="AA135" s="273"/>
      <c r="AV135" s="274"/>
      <c r="AW135" s="155"/>
      <c r="AX135" s="155"/>
      <c r="AY135" s="155"/>
      <c r="AZ135" s="155"/>
      <c r="BA135" s="155"/>
      <c r="BB135" s="155"/>
      <c r="BC135" s="275"/>
      <c r="BD135" s="228"/>
      <c r="BE135" s="228"/>
      <c r="BF135" s="228"/>
      <c r="BG135" s="228"/>
      <c r="BH135" s="228"/>
      <c r="BI135" s="275"/>
      <c r="BJ135" s="275"/>
      <c r="BK135" s="275"/>
      <c r="BL135" s="275"/>
      <c r="BM135" s="275"/>
      <c r="BN135" s="275"/>
      <c r="BO135" s="275"/>
      <c r="BP135" s="228"/>
      <c r="BQ135" s="153"/>
      <c r="BR135" s="275"/>
    </row>
    <row r="136" customFormat="false" ht="12.75" hidden="false" customHeight="false" outlineLevel="0" collapsed="false">
      <c r="AA136" s="273"/>
      <c r="AV136" s="274"/>
      <c r="AW136" s="155"/>
      <c r="AX136" s="155"/>
      <c r="AY136" s="155"/>
      <c r="AZ136" s="155"/>
      <c r="BA136" s="155"/>
      <c r="BB136" s="155"/>
      <c r="BC136" s="275"/>
      <c r="BD136" s="228"/>
      <c r="BE136" s="228"/>
      <c r="BF136" s="228"/>
      <c r="BG136" s="228"/>
      <c r="BH136" s="228"/>
      <c r="BI136" s="275"/>
      <c r="BJ136" s="275"/>
      <c r="BK136" s="275"/>
      <c r="BL136" s="275"/>
      <c r="BM136" s="275"/>
      <c r="BN136" s="275"/>
      <c r="BO136" s="275"/>
      <c r="BP136" s="228"/>
      <c r="BQ136" s="153"/>
      <c r="BR136" s="275"/>
    </row>
    <row r="137" customFormat="false" ht="12.75" hidden="false" customHeight="false" outlineLevel="0" collapsed="false">
      <c r="AA137" s="273"/>
      <c r="AV137" s="274"/>
      <c r="AW137" s="155"/>
      <c r="AX137" s="155"/>
      <c r="AY137" s="155"/>
      <c r="AZ137" s="155"/>
      <c r="BA137" s="155"/>
      <c r="BB137" s="155"/>
      <c r="BC137" s="275"/>
      <c r="BD137" s="228"/>
      <c r="BE137" s="228"/>
      <c r="BF137" s="228"/>
      <c r="BG137" s="228"/>
      <c r="BH137" s="228"/>
      <c r="BI137" s="275"/>
      <c r="BJ137" s="275"/>
      <c r="BK137" s="275"/>
      <c r="BL137" s="275"/>
      <c r="BM137" s="275"/>
      <c r="BN137" s="275"/>
      <c r="BO137" s="275"/>
      <c r="BP137" s="228"/>
      <c r="BQ137" s="153"/>
      <c r="BR137" s="275"/>
    </row>
    <row r="138" customFormat="false" ht="12.75" hidden="false" customHeight="false" outlineLevel="0" collapsed="false">
      <c r="AA138" s="273"/>
      <c r="AV138" s="274"/>
      <c r="AW138" s="155"/>
      <c r="AX138" s="155"/>
      <c r="AY138" s="155"/>
      <c r="AZ138" s="155"/>
      <c r="BA138" s="155"/>
      <c r="BB138" s="155"/>
      <c r="BC138" s="275"/>
      <c r="BD138" s="228"/>
      <c r="BE138" s="228"/>
      <c r="BF138" s="228"/>
      <c r="BG138" s="228"/>
      <c r="BH138" s="228"/>
      <c r="BI138" s="275"/>
      <c r="BJ138" s="275"/>
      <c r="BK138" s="275"/>
      <c r="BL138" s="275"/>
      <c r="BM138" s="275"/>
      <c r="BN138" s="275"/>
      <c r="BO138" s="275"/>
      <c r="BP138" s="228"/>
      <c r="BQ138" s="153"/>
      <c r="BR138" s="275"/>
    </row>
    <row r="139" customFormat="false" ht="12.75" hidden="false" customHeight="false" outlineLevel="0" collapsed="false">
      <c r="AA139" s="273"/>
      <c r="AV139" s="274"/>
      <c r="AW139" s="155"/>
      <c r="AX139" s="155"/>
      <c r="AY139" s="155"/>
      <c r="AZ139" s="155"/>
      <c r="BA139" s="155"/>
      <c r="BB139" s="155"/>
      <c r="BC139" s="275"/>
      <c r="BD139" s="228"/>
      <c r="BE139" s="228"/>
      <c r="BF139" s="228"/>
      <c r="BG139" s="228"/>
      <c r="BH139" s="228"/>
      <c r="BI139" s="275"/>
      <c r="BJ139" s="275"/>
      <c r="BK139" s="275"/>
      <c r="BL139" s="275"/>
      <c r="BM139" s="275"/>
      <c r="BN139" s="275"/>
      <c r="BO139" s="275"/>
      <c r="BP139" s="228"/>
      <c r="BQ139" s="153"/>
      <c r="BR139" s="275"/>
    </row>
    <row r="140" customFormat="false" ht="12.75" hidden="false" customHeight="false" outlineLevel="0" collapsed="false">
      <c r="AA140" s="273"/>
      <c r="AV140" s="274"/>
      <c r="AW140" s="155"/>
      <c r="AX140" s="155"/>
      <c r="AY140" s="155"/>
      <c r="AZ140" s="155"/>
      <c r="BA140" s="155"/>
      <c r="BB140" s="155"/>
      <c r="BC140" s="275"/>
      <c r="BD140" s="228"/>
      <c r="BE140" s="228"/>
      <c r="BF140" s="228"/>
      <c r="BG140" s="228"/>
      <c r="BH140" s="228"/>
      <c r="BI140" s="275"/>
      <c r="BJ140" s="275"/>
      <c r="BK140" s="275"/>
      <c r="BL140" s="275"/>
      <c r="BM140" s="275"/>
      <c r="BN140" s="275"/>
      <c r="BO140" s="275"/>
      <c r="BP140" s="228"/>
      <c r="BQ140" s="153"/>
      <c r="BR140" s="275"/>
    </row>
    <row r="141" customFormat="false" ht="12.75" hidden="false" customHeight="false" outlineLevel="0" collapsed="false">
      <c r="AA141" s="273"/>
      <c r="AV141" s="274"/>
      <c r="AW141" s="155"/>
      <c r="AX141" s="155"/>
      <c r="AY141" s="155"/>
      <c r="AZ141" s="155"/>
      <c r="BA141" s="155"/>
      <c r="BB141" s="155"/>
      <c r="BC141" s="275"/>
      <c r="BD141" s="228"/>
      <c r="BE141" s="228"/>
      <c r="BF141" s="228"/>
      <c r="BG141" s="228"/>
      <c r="BH141" s="228"/>
      <c r="BI141" s="275"/>
      <c r="BJ141" s="275"/>
      <c r="BK141" s="275"/>
      <c r="BL141" s="275"/>
      <c r="BM141" s="275"/>
      <c r="BN141" s="275"/>
      <c r="BO141" s="275"/>
      <c r="BP141" s="228"/>
      <c r="BQ141" s="153"/>
      <c r="BR141" s="275"/>
    </row>
    <row r="142" customFormat="false" ht="12.75" hidden="false" customHeight="false" outlineLevel="0" collapsed="false">
      <c r="AA142" s="273"/>
      <c r="AV142" s="274"/>
      <c r="AW142" s="155"/>
      <c r="AX142" s="155"/>
      <c r="AY142" s="155"/>
      <c r="AZ142" s="155"/>
      <c r="BA142" s="155"/>
      <c r="BB142" s="155"/>
      <c r="BC142" s="275"/>
      <c r="BD142" s="228"/>
      <c r="BE142" s="228"/>
      <c r="BF142" s="228"/>
      <c r="BG142" s="228"/>
      <c r="BH142" s="228"/>
      <c r="BI142" s="275"/>
      <c r="BJ142" s="275"/>
      <c r="BK142" s="275"/>
      <c r="BL142" s="275"/>
      <c r="BM142" s="275"/>
      <c r="BN142" s="275"/>
      <c r="BO142" s="275"/>
      <c r="BP142" s="228"/>
      <c r="BQ142" s="153"/>
      <c r="BR142" s="275"/>
    </row>
    <row r="143" customFormat="false" ht="12.75" hidden="false" customHeight="false" outlineLevel="0" collapsed="false">
      <c r="AA143" s="273"/>
      <c r="AV143" s="274"/>
      <c r="AW143" s="155"/>
      <c r="AX143" s="155"/>
      <c r="AY143" s="155"/>
      <c r="AZ143" s="155"/>
      <c r="BA143" s="155"/>
      <c r="BB143" s="155"/>
      <c r="BC143" s="275"/>
      <c r="BD143" s="228"/>
      <c r="BE143" s="228"/>
      <c r="BF143" s="228"/>
      <c r="BG143" s="228"/>
      <c r="BH143" s="228"/>
      <c r="BI143" s="275"/>
      <c r="BJ143" s="275"/>
      <c r="BK143" s="275"/>
      <c r="BL143" s="275"/>
      <c r="BM143" s="275"/>
      <c r="BN143" s="275"/>
      <c r="BO143" s="275"/>
      <c r="BP143" s="228"/>
      <c r="BQ143" s="153"/>
      <c r="BR143" s="275"/>
    </row>
    <row r="144" customFormat="false" ht="12.75" hidden="false" customHeight="false" outlineLevel="0" collapsed="false">
      <c r="AA144" s="273"/>
      <c r="AV144" s="274"/>
      <c r="AW144" s="155"/>
      <c r="AX144" s="155"/>
      <c r="AY144" s="155"/>
      <c r="AZ144" s="155"/>
      <c r="BA144" s="155"/>
      <c r="BB144" s="155"/>
      <c r="BC144" s="275"/>
      <c r="BD144" s="228"/>
      <c r="BE144" s="228"/>
      <c r="BF144" s="228"/>
      <c r="BG144" s="228"/>
      <c r="BH144" s="228"/>
      <c r="BI144" s="275"/>
      <c r="BJ144" s="275"/>
      <c r="BK144" s="275"/>
      <c r="BL144" s="275"/>
      <c r="BM144" s="275"/>
      <c r="BN144" s="275"/>
      <c r="BO144" s="275"/>
      <c r="BP144" s="228"/>
      <c r="BQ144" s="153"/>
      <c r="BR144" s="275"/>
    </row>
    <row r="145" customFormat="false" ht="12.75" hidden="false" customHeight="false" outlineLevel="0" collapsed="false">
      <c r="AA145" s="273"/>
      <c r="AV145" s="274"/>
      <c r="AW145" s="155"/>
      <c r="AX145" s="155"/>
      <c r="AY145" s="155"/>
      <c r="AZ145" s="155"/>
      <c r="BA145" s="155"/>
      <c r="BB145" s="155"/>
      <c r="BC145" s="275"/>
      <c r="BD145" s="228"/>
      <c r="BE145" s="228"/>
      <c r="BF145" s="228"/>
      <c r="BG145" s="228"/>
      <c r="BH145" s="228"/>
      <c r="BI145" s="275"/>
      <c r="BJ145" s="275"/>
      <c r="BK145" s="275"/>
      <c r="BL145" s="275"/>
      <c r="BM145" s="275"/>
      <c r="BN145" s="275"/>
      <c r="BO145" s="275"/>
      <c r="BP145" s="228"/>
      <c r="BQ145" s="153"/>
      <c r="BR145" s="275"/>
    </row>
    <row r="146" customFormat="false" ht="12.75" hidden="false" customHeight="false" outlineLevel="0" collapsed="false">
      <c r="AA146" s="273"/>
      <c r="AV146" s="274"/>
      <c r="AW146" s="155"/>
      <c r="AX146" s="155"/>
      <c r="AY146" s="155"/>
      <c r="AZ146" s="155"/>
      <c r="BA146" s="155"/>
      <c r="BB146" s="155"/>
      <c r="BC146" s="275"/>
      <c r="BD146" s="228"/>
      <c r="BE146" s="228"/>
      <c r="BF146" s="228"/>
      <c r="BG146" s="228"/>
      <c r="BH146" s="228"/>
      <c r="BI146" s="275"/>
      <c r="BJ146" s="275"/>
      <c r="BK146" s="275"/>
      <c r="BL146" s="275"/>
      <c r="BM146" s="275"/>
      <c r="BN146" s="275"/>
      <c r="BO146" s="275"/>
      <c r="BP146" s="228"/>
      <c r="BQ146" s="153"/>
      <c r="BR146" s="275"/>
    </row>
    <row r="147" customFormat="false" ht="12.75" hidden="false" customHeight="false" outlineLevel="0" collapsed="false">
      <c r="AA147" s="273"/>
      <c r="AV147" s="274"/>
      <c r="AW147" s="155"/>
      <c r="AX147" s="155"/>
      <c r="AY147" s="155"/>
      <c r="AZ147" s="155"/>
      <c r="BA147" s="155"/>
      <c r="BB147" s="155"/>
      <c r="BC147" s="275"/>
      <c r="BD147" s="228"/>
      <c r="BE147" s="228"/>
      <c r="BF147" s="228"/>
      <c r="BG147" s="228"/>
      <c r="BH147" s="228"/>
      <c r="BI147" s="275"/>
      <c r="BJ147" s="275"/>
      <c r="BK147" s="275"/>
      <c r="BL147" s="275"/>
      <c r="BM147" s="275"/>
      <c r="BN147" s="275"/>
      <c r="BO147" s="275"/>
      <c r="BP147" s="228"/>
      <c r="BQ147" s="153"/>
      <c r="BR147" s="275"/>
    </row>
    <row r="148" customFormat="false" ht="12.75" hidden="false" customHeight="false" outlineLevel="0" collapsed="false">
      <c r="AA148" s="273"/>
      <c r="AV148" s="274"/>
      <c r="AW148" s="155"/>
      <c r="AX148" s="155"/>
      <c r="AY148" s="155"/>
      <c r="AZ148" s="155"/>
      <c r="BA148" s="155"/>
      <c r="BB148" s="155"/>
      <c r="BC148" s="275"/>
      <c r="BD148" s="228"/>
      <c r="BE148" s="228"/>
      <c r="BF148" s="228"/>
      <c r="BG148" s="228"/>
      <c r="BH148" s="228"/>
      <c r="BI148" s="275"/>
      <c r="BJ148" s="275"/>
      <c r="BK148" s="275"/>
      <c r="BL148" s="275"/>
      <c r="BM148" s="275"/>
      <c r="BN148" s="275"/>
      <c r="BO148" s="275"/>
      <c r="BP148" s="228"/>
      <c r="BQ148" s="153"/>
      <c r="BR148" s="275"/>
    </row>
    <row r="149" customFormat="false" ht="12.75" hidden="false" customHeight="false" outlineLevel="0" collapsed="false">
      <c r="AA149" s="273"/>
      <c r="AV149" s="274"/>
      <c r="AW149" s="155"/>
      <c r="AX149" s="155"/>
      <c r="AY149" s="155"/>
      <c r="AZ149" s="155"/>
      <c r="BA149" s="155"/>
      <c r="BB149" s="155"/>
      <c r="BC149" s="275"/>
      <c r="BD149" s="228"/>
      <c r="BE149" s="228"/>
      <c r="BF149" s="228"/>
      <c r="BG149" s="228"/>
      <c r="BH149" s="228"/>
      <c r="BI149" s="275"/>
      <c r="BJ149" s="275"/>
      <c r="BK149" s="275"/>
      <c r="BL149" s="275"/>
      <c r="BM149" s="275"/>
      <c r="BN149" s="275"/>
      <c r="BO149" s="275"/>
      <c r="BP149" s="228"/>
      <c r="BQ149" s="153"/>
      <c r="BR149" s="275"/>
    </row>
    <row r="150" customFormat="false" ht="12.75" hidden="false" customHeight="false" outlineLevel="0" collapsed="false">
      <c r="AA150" s="273"/>
      <c r="AV150" s="274"/>
      <c r="AW150" s="155"/>
      <c r="AX150" s="155"/>
      <c r="AY150" s="155"/>
      <c r="AZ150" s="155"/>
      <c r="BA150" s="155"/>
      <c r="BB150" s="155"/>
      <c r="BC150" s="275"/>
      <c r="BD150" s="228"/>
      <c r="BE150" s="228"/>
      <c r="BF150" s="228"/>
      <c r="BG150" s="228"/>
      <c r="BH150" s="228"/>
      <c r="BI150" s="275"/>
      <c r="BJ150" s="275"/>
      <c r="BK150" s="275"/>
      <c r="BL150" s="275"/>
      <c r="BM150" s="275"/>
      <c r="BN150" s="275"/>
      <c r="BO150" s="275"/>
      <c r="BP150" s="228"/>
      <c r="BQ150" s="153"/>
      <c r="BR150" s="275"/>
    </row>
    <row r="151" customFormat="false" ht="12.75" hidden="false" customHeight="false" outlineLevel="0" collapsed="false">
      <c r="AA151" s="273"/>
      <c r="AV151" s="274"/>
      <c r="AW151" s="155"/>
      <c r="AX151" s="155"/>
      <c r="AY151" s="155"/>
      <c r="AZ151" s="155"/>
      <c r="BA151" s="155"/>
      <c r="BB151" s="155"/>
      <c r="BC151" s="275"/>
      <c r="BD151" s="228"/>
      <c r="BE151" s="228"/>
      <c r="BF151" s="228"/>
      <c r="BG151" s="228"/>
      <c r="BH151" s="228"/>
      <c r="BI151" s="275"/>
      <c r="BJ151" s="275"/>
      <c r="BK151" s="275"/>
      <c r="BL151" s="275"/>
      <c r="BM151" s="275"/>
      <c r="BN151" s="275"/>
      <c r="BO151" s="275"/>
      <c r="BP151" s="228"/>
      <c r="BQ151" s="153"/>
      <c r="BR151" s="275"/>
    </row>
    <row r="152" customFormat="false" ht="12.75" hidden="false" customHeight="false" outlineLevel="0" collapsed="false">
      <c r="AA152" s="273"/>
      <c r="AV152" s="274"/>
      <c r="AW152" s="155"/>
      <c r="AX152" s="155"/>
      <c r="AY152" s="155"/>
      <c r="AZ152" s="155"/>
      <c r="BA152" s="155"/>
      <c r="BB152" s="155"/>
      <c r="BC152" s="275"/>
      <c r="BD152" s="228"/>
      <c r="BE152" s="228"/>
      <c r="BF152" s="228"/>
      <c r="BG152" s="228"/>
      <c r="BH152" s="228"/>
      <c r="BI152" s="275"/>
      <c r="BJ152" s="275"/>
      <c r="BK152" s="275"/>
      <c r="BL152" s="275"/>
      <c r="BM152" s="275"/>
      <c r="BN152" s="275"/>
      <c r="BO152" s="275"/>
      <c r="BP152" s="228"/>
      <c r="BQ152" s="153"/>
      <c r="BR152" s="275"/>
    </row>
    <row r="153" customFormat="false" ht="12.75" hidden="false" customHeight="false" outlineLevel="0" collapsed="false">
      <c r="AA153" s="273"/>
      <c r="AV153" s="274"/>
      <c r="AW153" s="155"/>
      <c r="AX153" s="155"/>
      <c r="AY153" s="155"/>
      <c r="AZ153" s="155"/>
      <c r="BA153" s="155"/>
      <c r="BB153" s="155"/>
      <c r="BC153" s="275"/>
      <c r="BD153" s="228"/>
      <c r="BE153" s="228"/>
      <c r="BF153" s="228"/>
      <c r="BG153" s="228"/>
      <c r="BH153" s="228"/>
      <c r="BI153" s="275"/>
      <c r="BJ153" s="275"/>
      <c r="BK153" s="275"/>
      <c r="BL153" s="275"/>
      <c r="BM153" s="275"/>
      <c r="BN153" s="275"/>
      <c r="BO153" s="275"/>
      <c r="BP153" s="228"/>
      <c r="BQ153" s="153"/>
      <c r="BR153" s="275"/>
    </row>
    <row r="154" customFormat="false" ht="12.75" hidden="false" customHeight="false" outlineLevel="0" collapsed="false">
      <c r="AA154" s="273"/>
      <c r="AV154" s="274"/>
      <c r="AW154" s="155"/>
      <c r="AX154" s="155"/>
      <c r="AY154" s="155"/>
      <c r="AZ154" s="155"/>
      <c r="BA154" s="155"/>
      <c r="BB154" s="155"/>
      <c r="BC154" s="275"/>
      <c r="BD154" s="228"/>
      <c r="BE154" s="228"/>
      <c r="BF154" s="228"/>
      <c r="BG154" s="228"/>
      <c r="BH154" s="228"/>
      <c r="BI154" s="275"/>
      <c r="BJ154" s="275"/>
      <c r="BK154" s="275"/>
      <c r="BL154" s="275"/>
      <c r="BM154" s="275"/>
      <c r="BN154" s="275"/>
      <c r="BO154" s="275"/>
      <c r="BP154" s="228"/>
      <c r="BQ154" s="153"/>
      <c r="BR154" s="275"/>
    </row>
    <row r="155" customFormat="false" ht="12.75" hidden="false" customHeight="false" outlineLevel="0" collapsed="false">
      <c r="AA155" s="273"/>
      <c r="AV155" s="274"/>
      <c r="AW155" s="155"/>
      <c r="AX155" s="155"/>
      <c r="AY155" s="155"/>
      <c r="AZ155" s="155"/>
      <c r="BA155" s="155"/>
      <c r="BB155" s="155"/>
      <c r="BC155" s="275"/>
      <c r="BD155" s="228"/>
      <c r="BE155" s="228"/>
      <c r="BF155" s="228"/>
      <c r="BG155" s="228"/>
      <c r="BH155" s="228"/>
      <c r="BI155" s="275"/>
      <c r="BJ155" s="275"/>
      <c r="BK155" s="275"/>
      <c r="BL155" s="275"/>
      <c r="BM155" s="275"/>
      <c r="BN155" s="275"/>
      <c r="BO155" s="275"/>
      <c r="BP155" s="228"/>
      <c r="BQ155" s="153"/>
      <c r="BR155" s="275"/>
    </row>
    <row r="156" customFormat="false" ht="12.75" hidden="false" customHeight="false" outlineLevel="0" collapsed="false">
      <c r="AA156" s="273"/>
      <c r="AV156" s="274"/>
      <c r="AW156" s="155"/>
      <c r="AX156" s="155"/>
      <c r="AY156" s="155"/>
      <c r="AZ156" s="155"/>
      <c r="BA156" s="155"/>
      <c r="BB156" s="155"/>
      <c r="BC156" s="275"/>
      <c r="BD156" s="228"/>
      <c r="BE156" s="228"/>
      <c r="BF156" s="228"/>
      <c r="BG156" s="228"/>
      <c r="BH156" s="228"/>
      <c r="BI156" s="275"/>
      <c r="BJ156" s="275"/>
      <c r="BK156" s="275"/>
      <c r="BL156" s="275"/>
      <c r="BM156" s="275"/>
      <c r="BN156" s="275"/>
      <c r="BO156" s="275"/>
      <c r="BP156" s="228"/>
      <c r="BQ156" s="153"/>
      <c r="BR156" s="275"/>
    </row>
    <row r="157" customFormat="false" ht="12.75" hidden="false" customHeight="false" outlineLevel="0" collapsed="false">
      <c r="AA157" s="273"/>
      <c r="AV157" s="274"/>
      <c r="AW157" s="155"/>
      <c r="AX157" s="155"/>
      <c r="AY157" s="155"/>
      <c r="AZ157" s="155"/>
      <c r="BA157" s="155"/>
      <c r="BB157" s="155"/>
      <c r="BC157" s="275"/>
      <c r="BD157" s="228"/>
      <c r="BE157" s="228"/>
      <c r="BF157" s="228"/>
      <c r="BG157" s="228"/>
      <c r="BH157" s="228"/>
      <c r="BI157" s="275"/>
      <c r="BJ157" s="275"/>
      <c r="BK157" s="275"/>
      <c r="BL157" s="275"/>
      <c r="BM157" s="275"/>
      <c r="BN157" s="275"/>
      <c r="BO157" s="275"/>
      <c r="BP157" s="228"/>
      <c r="BQ157" s="153"/>
      <c r="BR157" s="275"/>
    </row>
    <row r="158" customFormat="false" ht="12.75" hidden="false" customHeight="false" outlineLevel="0" collapsed="false">
      <c r="AA158" s="273"/>
      <c r="AV158" s="274"/>
      <c r="AW158" s="155"/>
      <c r="AX158" s="155"/>
      <c r="AY158" s="155"/>
      <c r="AZ158" s="155"/>
      <c r="BA158" s="155"/>
      <c r="BB158" s="155"/>
      <c r="BC158" s="275"/>
      <c r="BD158" s="228"/>
      <c r="BE158" s="228"/>
      <c r="BF158" s="228"/>
      <c r="BG158" s="228"/>
      <c r="BH158" s="228"/>
      <c r="BI158" s="275"/>
      <c r="BJ158" s="275"/>
      <c r="BK158" s="275"/>
      <c r="BL158" s="275"/>
      <c r="BM158" s="275"/>
      <c r="BN158" s="275"/>
      <c r="BO158" s="275"/>
      <c r="BP158" s="228"/>
      <c r="BQ158" s="153"/>
      <c r="BR158" s="275"/>
    </row>
    <row r="159" customFormat="false" ht="12.75" hidden="false" customHeight="false" outlineLevel="0" collapsed="false">
      <c r="AA159" s="273"/>
      <c r="AV159" s="274"/>
      <c r="AW159" s="155"/>
      <c r="AX159" s="155"/>
      <c r="AY159" s="155"/>
      <c r="AZ159" s="155"/>
      <c r="BA159" s="155"/>
      <c r="BB159" s="155"/>
      <c r="BC159" s="275"/>
      <c r="BD159" s="228"/>
      <c r="BE159" s="228"/>
      <c r="BF159" s="228"/>
      <c r="BG159" s="228"/>
      <c r="BH159" s="228"/>
      <c r="BI159" s="275"/>
      <c r="BJ159" s="275"/>
      <c r="BK159" s="275"/>
      <c r="BL159" s="275"/>
      <c r="BM159" s="275"/>
      <c r="BN159" s="275"/>
      <c r="BO159" s="275"/>
      <c r="BP159" s="228"/>
      <c r="BQ159" s="153"/>
      <c r="BR159" s="275"/>
    </row>
    <row r="160" customFormat="false" ht="12.75" hidden="false" customHeight="false" outlineLevel="0" collapsed="false">
      <c r="AA160" s="273"/>
      <c r="AV160" s="274"/>
      <c r="AW160" s="155"/>
      <c r="AX160" s="155"/>
      <c r="AY160" s="155"/>
      <c r="AZ160" s="155"/>
      <c r="BA160" s="155"/>
      <c r="BB160" s="155"/>
      <c r="BC160" s="275"/>
      <c r="BD160" s="228"/>
      <c r="BE160" s="228"/>
      <c r="BF160" s="228"/>
      <c r="BG160" s="228"/>
      <c r="BH160" s="228"/>
      <c r="BI160" s="275"/>
      <c r="BJ160" s="275"/>
      <c r="BK160" s="275"/>
      <c r="BL160" s="275"/>
      <c r="BM160" s="275"/>
      <c r="BN160" s="275"/>
      <c r="BO160" s="275"/>
      <c r="BP160" s="228"/>
      <c r="BQ160" s="153"/>
      <c r="BR160" s="275"/>
    </row>
    <row r="161" customFormat="false" ht="12.75" hidden="false" customHeight="false" outlineLevel="0" collapsed="false">
      <c r="AA161" s="273"/>
      <c r="AV161" s="274"/>
      <c r="AW161" s="155"/>
      <c r="AX161" s="155"/>
      <c r="AY161" s="155"/>
      <c r="AZ161" s="155"/>
      <c r="BA161" s="155"/>
      <c r="BB161" s="155"/>
      <c r="BC161" s="275"/>
      <c r="BD161" s="228"/>
      <c r="BE161" s="228"/>
      <c r="BF161" s="228"/>
      <c r="BG161" s="228"/>
      <c r="BH161" s="228"/>
      <c r="BI161" s="275"/>
      <c r="BJ161" s="275"/>
      <c r="BK161" s="275"/>
      <c r="BL161" s="275"/>
      <c r="BM161" s="275"/>
      <c r="BN161" s="275"/>
      <c r="BO161" s="275"/>
      <c r="BP161" s="228"/>
      <c r="BQ161" s="153"/>
      <c r="BR161" s="275"/>
    </row>
    <row r="162" customFormat="false" ht="12.75" hidden="false" customHeight="false" outlineLevel="0" collapsed="false">
      <c r="AA162" s="273"/>
      <c r="AV162" s="274"/>
      <c r="AW162" s="155"/>
      <c r="AX162" s="155"/>
      <c r="AY162" s="155"/>
      <c r="AZ162" s="155"/>
      <c r="BA162" s="155"/>
      <c r="BB162" s="155"/>
      <c r="BC162" s="275"/>
      <c r="BD162" s="228"/>
      <c r="BE162" s="228"/>
      <c r="BF162" s="228"/>
      <c r="BG162" s="228"/>
      <c r="BH162" s="228"/>
      <c r="BI162" s="275"/>
      <c r="BJ162" s="275"/>
      <c r="BK162" s="275"/>
      <c r="BL162" s="275"/>
      <c r="BM162" s="275"/>
      <c r="BN162" s="275"/>
      <c r="BO162" s="275"/>
      <c r="BP162" s="228"/>
      <c r="BQ162" s="153"/>
      <c r="BR162" s="275"/>
    </row>
    <row r="163" customFormat="false" ht="12.75" hidden="false" customHeight="false" outlineLevel="0" collapsed="false">
      <c r="AA163" s="273"/>
      <c r="AV163" s="274"/>
      <c r="AW163" s="155"/>
      <c r="AX163" s="155"/>
      <c r="AY163" s="155"/>
      <c r="AZ163" s="155"/>
      <c r="BA163" s="155"/>
      <c r="BB163" s="155"/>
      <c r="BC163" s="275"/>
      <c r="BD163" s="228"/>
      <c r="BE163" s="228"/>
      <c r="BF163" s="228"/>
      <c r="BG163" s="228"/>
      <c r="BH163" s="228"/>
      <c r="BI163" s="275"/>
      <c r="BJ163" s="275"/>
      <c r="BK163" s="275"/>
      <c r="BL163" s="275"/>
      <c r="BM163" s="275"/>
      <c r="BN163" s="275"/>
      <c r="BO163" s="275"/>
      <c r="BP163" s="228"/>
      <c r="BQ163" s="153"/>
      <c r="BR163" s="275"/>
    </row>
    <row r="164" customFormat="false" ht="12.75" hidden="false" customHeight="false" outlineLevel="0" collapsed="false">
      <c r="AA164" s="273"/>
      <c r="AV164" s="274"/>
      <c r="AW164" s="155"/>
      <c r="AX164" s="155"/>
      <c r="AY164" s="155"/>
      <c r="AZ164" s="155"/>
      <c r="BA164" s="155"/>
      <c r="BB164" s="155"/>
      <c r="BC164" s="275"/>
      <c r="BD164" s="228"/>
      <c r="BE164" s="228"/>
      <c r="BF164" s="228"/>
      <c r="BG164" s="228"/>
      <c r="BH164" s="228"/>
      <c r="BI164" s="275"/>
      <c r="BJ164" s="275"/>
      <c r="BK164" s="275"/>
      <c r="BL164" s="275"/>
      <c r="BM164" s="275"/>
      <c r="BN164" s="275"/>
      <c r="BO164" s="275"/>
      <c r="BP164" s="228"/>
      <c r="BQ164" s="153"/>
      <c r="BR164" s="275"/>
    </row>
    <row r="165" customFormat="false" ht="12.75" hidden="false" customHeight="false" outlineLevel="0" collapsed="false">
      <c r="AA165" s="273"/>
      <c r="AV165" s="274"/>
      <c r="AW165" s="155"/>
      <c r="AX165" s="155"/>
      <c r="AY165" s="155"/>
      <c r="AZ165" s="155"/>
      <c r="BA165" s="155"/>
      <c r="BB165" s="155"/>
      <c r="BC165" s="275"/>
      <c r="BD165" s="228"/>
      <c r="BE165" s="228"/>
      <c r="BF165" s="228"/>
      <c r="BG165" s="228"/>
      <c r="BH165" s="228"/>
      <c r="BI165" s="275"/>
      <c r="BJ165" s="275"/>
      <c r="BK165" s="275"/>
      <c r="BL165" s="275"/>
      <c r="BM165" s="275"/>
      <c r="BN165" s="275"/>
      <c r="BO165" s="275"/>
      <c r="BP165" s="228"/>
      <c r="BQ165" s="153"/>
      <c r="BR165" s="275"/>
    </row>
    <row r="166" customFormat="false" ht="12.75" hidden="false" customHeight="false" outlineLevel="0" collapsed="false">
      <c r="AA166" s="273"/>
      <c r="AV166" s="274"/>
      <c r="AW166" s="155"/>
      <c r="AX166" s="155"/>
      <c r="AY166" s="155"/>
      <c r="AZ166" s="155"/>
      <c r="BA166" s="155"/>
      <c r="BB166" s="155"/>
      <c r="BC166" s="275"/>
      <c r="BD166" s="228"/>
      <c r="BE166" s="228"/>
      <c r="BF166" s="228"/>
      <c r="BG166" s="228"/>
      <c r="BH166" s="228"/>
      <c r="BI166" s="275"/>
      <c r="BJ166" s="275"/>
      <c r="BK166" s="275"/>
      <c r="BL166" s="275"/>
      <c r="BM166" s="275"/>
      <c r="BN166" s="275"/>
      <c r="BO166" s="275"/>
      <c r="BP166" s="228"/>
      <c r="BQ166" s="153"/>
      <c r="BR166" s="275"/>
    </row>
    <row r="167" customFormat="false" ht="12.75" hidden="false" customHeight="false" outlineLevel="0" collapsed="false">
      <c r="AA167" s="273"/>
      <c r="AV167" s="274"/>
      <c r="AW167" s="155"/>
      <c r="AX167" s="155"/>
      <c r="AY167" s="155"/>
      <c r="AZ167" s="155"/>
      <c r="BA167" s="155"/>
      <c r="BB167" s="155"/>
      <c r="BC167" s="275"/>
      <c r="BD167" s="228"/>
      <c r="BE167" s="228"/>
      <c r="BF167" s="228"/>
      <c r="BG167" s="228"/>
      <c r="BH167" s="228"/>
      <c r="BI167" s="275"/>
      <c r="BJ167" s="275"/>
      <c r="BK167" s="275"/>
      <c r="BL167" s="275"/>
      <c r="BM167" s="275"/>
      <c r="BN167" s="275"/>
      <c r="BO167" s="275"/>
      <c r="BP167" s="228"/>
      <c r="BQ167" s="153"/>
      <c r="BR167" s="275"/>
    </row>
    <row r="168" customFormat="false" ht="12.75" hidden="false" customHeight="false" outlineLevel="0" collapsed="false">
      <c r="AA168" s="273"/>
      <c r="AV168" s="274"/>
      <c r="AW168" s="155"/>
      <c r="AX168" s="155"/>
      <c r="AY168" s="155"/>
      <c r="AZ168" s="155"/>
      <c r="BA168" s="155"/>
      <c r="BB168" s="155"/>
      <c r="BC168" s="275"/>
      <c r="BD168" s="228"/>
      <c r="BE168" s="228"/>
      <c r="BF168" s="228"/>
      <c r="BG168" s="228"/>
      <c r="BH168" s="228"/>
      <c r="BI168" s="275"/>
      <c r="BJ168" s="275"/>
      <c r="BK168" s="275"/>
      <c r="BL168" s="275"/>
      <c r="BM168" s="275"/>
      <c r="BN168" s="275"/>
      <c r="BO168" s="275"/>
      <c r="BP168" s="228"/>
      <c r="BQ168" s="153"/>
      <c r="BR168" s="275"/>
    </row>
    <row r="169" customFormat="false" ht="12.75" hidden="false" customHeight="false" outlineLevel="0" collapsed="false">
      <c r="AA169" s="273"/>
      <c r="AV169" s="274"/>
      <c r="AW169" s="155"/>
      <c r="AX169" s="155"/>
      <c r="AY169" s="155"/>
      <c r="AZ169" s="155"/>
      <c r="BA169" s="155"/>
      <c r="BB169" s="155"/>
      <c r="BC169" s="275"/>
      <c r="BD169" s="228"/>
      <c r="BE169" s="228"/>
      <c r="BF169" s="228"/>
      <c r="BG169" s="228"/>
      <c r="BH169" s="228"/>
      <c r="BI169" s="275"/>
      <c r="BJ169" s="275"/>
      <c r="BK169" s="275"/>
      <c r="BL169" s="275"/>
      <c r="BM169" s="275"/>
      <c r="BN169" s="275"/>
      <c r="BO169" s="275"/>
      <c r="BP169" s="228"/>
      <c r="BQ169" s="153"/>
      <c r="BR169" s="275"/>
    </row>
    <row r="170" customFormat="false" ht="12.75" hidden="false" customHeight="false" outlineLevel="0" collapsed="false">
      <c r="AA170" s="273"/>
      <c r="AV170" s="274"/>
      <c r="AW170" s="155"/>
      <c r="AX170" s="155"/>
      <c r="AY170" s="155"/>
      <c r="AZ170" s="155"/>
      <c r="BA170" s="155"/>
      <c r="BB170" s="155"/>
      <c r="BC170" s="275"/>
      <c r="BD170" s="228"/>
      <c r="BE170" s="228"/>
      <c r="BF170" s="228"/>
      <c r="BG170" s="228"/>
      <c r="BH170" s="228"/>
      <c r="BI170" s="275"/>
      <c r="BJ170" s="275"/>
      <c r="BK170" s="275"/>
      <c r="BL170" s="275"/>
      <c r="BM170" s="275"/>
      <c r="BN170" s="275"/>
      <c r="BO170" s="275"/>
      <c r="BP170" s="228"/>
      <c r="BQ170" s="153"/>
      <c r="BR170" s="275"/>
    </row>
    <row r="171" customFormat="false" ht="12.75" hidden="false" customHeight="false" outlineLevel="0" collapsed="false">
      <c r="AA171" s="273"/>
      <c r="AV171" s="274"/>
      <c r="AW171" s="155"/>
      <c r="AX171" s="155"/>
      <c r="AY171" s="155"/>
      <c r="AZ171" s="155"/>
      <c r="BA171" s="155"/>
      <c r="BB171" s="155"/>
      <c r="BC171" s="275"/>
      <c r="BD171" s="228"/>
      <c r="BE171" s="228"/>
      <c r="BF171" s="228"/>
      <c r="BG171" s="228"/>
      <c r="BH171" s="228"/>
      <c r="BI171" s="275"/>
      <c r="BJ171" s="275"/>
      <c r="BK171" s="275"/>
      <c r="BL171" s="275"/>
      <c r="BM171" s="275"/>
      <c r="BN171" s="275"/>
      <c r="BO171" s="275"/>
      <c r="BP171" s="228"/>
      <c r="BQ171" s="153"/>
      <c r="BR171" s="275"/>
    </row>
    <row r="172" customFormat="false" ht="12.75" hidden="false" customHeight="false" outlineLevel="0" collapsed="false">
      <c r="AA172" s="273"/>
      <c r="AV172" s="274"/>
      <c r="AW172" s="155"/>
      <c r="AX172" s="155"/>
      <c r="AY172" s="155"/>
      <c r="AZ172" s="155"/>
      <c r="BA172" s="155"/>
      <c r="BB172" s="155"/>
      <c r="BC172" s="275"/>
      <c r="BD172" s="228"/>
      <c r="BE172" s="228"/>
      <c r="BF172" s="228"/>
      <c r="BG172" s="228"/>
      <c r="BH172" s="228"/>
      <c r="BI172" s="275"/>
      <c r="BJ172" s="275"/>
      <c r="BK172" s="275"/>
      <c r="BL172" s="275"/>
      <c r="BM172" s="275"/>
      <c r="BN172" s="275"/>
      <c r="BO172" s="275"/>
      <c r="BP172" s="228"/>
      <c r="BQ172" s="153"/>
      <c r="BR172" s="275"/>
    </row>
    <row r="173" customFormat="false" ht="12.75" hidden="false" customHeight="false" outlineLevel="0" collapsed="false">
      <c r="AA173" s="273"/>
      <c r="AV173" s="274"/>
      <c r="AW173" s="155"/>
      <c r="AX173" s="155"/>
      <c r="AY173" s="155"/>
      <c r="AZ173" s="155"/>
      <c r="BA173" s="155"/>
      <c r="BB173" s="155"/>
      <c r="BC173" s="275"/>
      <c r="BD173" s="228"/>
      <c r="BE173" s="228"/>
      <c r="BF173" s="228"/>
      <c r="BG173" s="228"/>
      <c r="BH173" s="228"/>
      <c r="BI173" s="275"/>
      <c r="BJ173" s="275"/>
      <c r="BK173" s="275"/>
      <c r="BL173" s="275"/>
      <c r="BM173" s="275"/>
      <c r="BN173" s="275"/>
      <c r="BO173" s="275"/>
      <c r="BP173" s="228"/>
      <c r="BQ173" s="153"/>
      <c r="BR173" s="275"/>
    </row>
    <row r="174" customFormat="false" ht="12.75" hidden="false" customHeight="false" outlineLevel="0" collapsed="false">
      <c r="AA174" s="273"/>
      <c r="AV174" s="274"/>
      <c r="AW174" s="155"/>
      <c r="AX174" s="155"/>
      <c r="AY174" s="155"/>
      <c r="AZ174" s="155"/>
      <c r="BA174" s="155"/>
      <c r="BB174" s="155"/>
      <c r="BC174" s="275"/>
      <c r="BD174" s="228"/>
      <c r="BE174" s="228"/>
      <c r="BF174" s="228"/>
      <c r="BG174" s="228"/>
      <c r="BH174" s="228"/>
      <c r="BI174" s="275"/>
      <c r="BJ174" s="275"/>
      <c r="BK174" s="275"/>
      <c r="BL174" s="275"/>
      <c r="BM174" s="275"/>
      <c r="BN174" s="275"/>
      <c r="BO174" s="275"/>
      <c r="BP174" s="228"/>
      <c r="BQ174" s="153"/>
      <c r="BR174" s="275"/>
    </row>
    <row r="175" customFormat="false" ht="12.75" hidden="false" customHeight="false" outlineLevel="0" collapsed="false">
      <c r="AA175" s="273"/>
      <c r="AV175" s="274"/>
      <c r="AW175" s="155"/>
      <c r="AX175" s="155"/>
      <c r="AY175" s="155"/>
      <c r="AZ175" s="155"/>
      <c r="BA175" s="155"/>
      <c r="BB175" s="155"/>
      <c r="BC175" s="275"/>
      <c r="BD175" s="228"/>
      <c r="BE175" s="228"/>
      <c r="BF175" s="228"/>
      <c r="BG175" s="228"/>
      <c r="BH175" s="228"/>
      <c r="BI175" s="275"/>
      <c r="BJ175" s="275"/>
      <c r="BK175" s="275"/>
      <c r="BL175" s="275"/>
      <c r="BM175" s="275"/>
      <c r="BN175" s="275"/>
      <c r="BO175" s="275"/>
      <c r="BP175" s="228"/>
      <c r="BQ175" s="153"/>
      <c r="BR175" s="275"/>
    </row>
    <row r="176" customFormat="false" ht="12.75" hidden="false" customHeight="false" outlineLevel="0" collapsed="false">
      <c r="AA176" s="273"/>
      <c r="AV176" s="274"/>
      <c r="AW176" s="155"/>
      <c r="AX176" s="155"/>
      <c r="AY176" s="155"/>
      <c r="AZ176" s="155"/>
      <c r="BA176" s="155"/>
      <c r="BB176" s="155"/>
      <c r="BC176" s="275"/>
      <c r="BD176" s="228"/>
      <c r="BE176" s="228"/>
      <c r="BF176" s="228"/>
      <c r="BG176" s="228"/>
      <c r="BH176" s="228"/>
      <c r="BI176" s="275"/>
      <c r="BJ176" s="275"/>
      <c r="BK176" s="275"/>
      <c r="BL176" s="275"/>
      <c r="BM176" s="275"/>
      <c r="BN176" s="275"/>
      <c r="BO176" s="275"/>
      <c r="BP176" s="228"/>
      <c r="BQ176" s="153"/>
      <c r="BR176" s="275"/>
    </row>
    <row r="177" customFormat="false" ht="12.75" hidden="false" customHeight="false" outlineLevel="0" collapsed="false">
      <c r="AA177" s="273"/>
      <c r="AV177" s="274"/>
      <c r="AW177" s="155"/>
      <c r="AX177" s="155"/>
      <c r="AY177" s="155"/>
      <c r="AZ177" s="155"/>
      <c r="BA177" s="155"/>
      <c r="BB177" s="155"/>
      <c r="BC177" s="275"/>
      <c r="BD177" s="228"/>
      <c r="BE177" s="228"/>
      <c r="BF177" s="228"/>
      <c r="BG177" s="228"/>
      <c r="BH177" s="228"/>
      <c r="BI177" s="275"/>
      <c r="BJ177" s="275"/>
      <c r="BK177" s="275"/>
      <c r="BL177" s="275"/>
      <c r="BM177" s="275"/>
      <c r="BN177" s="275"/>
      <c r="BO177" s="275"/>
      <c r="BP177" s="228"/>
      <c r="BQ177" s="153"/>
      <c r="BR177" s="275"/>
    </row>
    <row r="178" customFormat="false" ht="12.75" hidden="false" customHeight="false" outlineLevel="0" collapsed="false">
      <c r="AA178" s="273"/>
      <c r="AV178" s="274"/>
      <c r="AW178" s="155"/>
      <c r="AX178" s="155"/>
      <c r="AY178" s="155"/>
      <c r="AZ178" s="155"/>
      <c r="BA178" s="155"/>
      <c r="BB178" s="155"/>
      <c r="BC178" s="275"/>
      <c r="BD178" s="228"/>
      <c r="BE178" s="228"/>
      <c r="BF178" s="228"/>
      <c r="BG178" s="228"/>
      <c r="BH178" s="228"/>
      <c r="BI178" s="275"/>
      <c r="BJ178" s="275"/>
      <c r="BK178" s="275"/>
      <c r="BL178" s="275"/>
      <c r="BM178" s="275"/>
      <c r="BN178" s="275"/>
      <c r="BO178" s="275"/>
      <c r="BP178" s="228"/>
      <c r="BQ178" s="153"/>
      <c r="BR178" s="275"/>
    </row>
    <row r="179" customFormat="false" ht="12.75" hidden="false" customHeight="false" outlineLevel="0" collapsed="false">
      <c r="AA179" s="273"/>
      <c r="AV179" s="274"/>
      <c r="AW179" s="155"/>
      <c r="AX179" s="155"/>
      <c r="AY179" s="155"/>
      <c r="AZ179" s="155"/>
      <c r="BA179" s="155"/>
      <c r="BB179" s="155"/>
      <c r="BC179" s="275"/>
      <c r="BD179" s="228"/>
      <c r="BE179" s="228"/>
      <c r="BF179" s="228"/>
      <c r="BG179" s="228"/>
      <c r="BH179" s="228"/>
      <c r="BI179" s="275"/>
      <c r="BJ179" s="275"/>
      <c r="BK179" s="275"/>
      <c r="BL179" s="275"/>
      <c r="BM179" s="275"/>
      <c r="BN179" s="275"/>
      <c r="BO179" s="275"/>
      <c r="BP179" s="228"/>
      <c r="BQ179" s="153"/>
      <c r="BR179" s="275"/>
    </row>
    <row r="180" customFormat="false" ht="12.75" hidden="false" customHeight="false" outlineLevel="0" collapsed="false">
      <c r="AA180" s="273"/>
      <c r="AV180" s="274"/>
      <c r="AW180" s="155"/>
      <c r="AX180" s="155"/>
      <c r="AY180" s="155"/>
      <c r="AZ180" s="155"/>
      <c r="BA180" s="155"/>
      <c r="BB180" s="155"/>
      <c r="BC180" s="275"/>
      <c r="BD180" s="228"/>
      <c r="BE180" s="228"/>
      <c r="BF180" s="228"/>
      <c r="BG180" s="228"/>
      <c r="BH180" s="228"/>
      <c r="BI180" s="275"/>
      <c r="BJ180" s="275"/>
      <c r="BK180" s="275"/>
      <c r="BL180" s="275"/>
      <c r="BM180" s="275"/>
      <c r="BN180" s="275"/>
      <c r="BO180" s="275"/>
      <c r="BP180" s="228"/>
      <c r="BQ180" s="153"/>
      <c r="BR180" s="275"/>
    </row>
    <row r="181" customFormat="false" ht="12.75" hidden="false" customHeight="false" outlineLevel="0" collapsed="false">
      <c r="AA181" s="273"/>
      <c r="AV181" s="274"/>
      <c r="AW181" s="155"/>
      <c r="AX181" s="155"/>
      <c r="AY181" s="155"/>
      <c r="AZ181" s="155"/>
      <c r="BA181" s="155"/>
      <c r="BB181" s="155"/>
      <c r="BC181" s="275"/>
      <c r="BD181" s="228"/>
      <c r="BE181" s="228"/>
      <c r="BF181" s="228"/>
      <c r="BG181" s="228"/>
      <c r="BH181" s="228"/>
      <c r="BI181" s="275"/>
      <c r="BJ181" s="275"/>
      <c r="BK181" s="275"/>
      <c r="BL181" s="275"/>
      <c r="BM181" s="275"/>
      <c r="BN181" s="275"/>
      <c r="BO181" s="275"/>
      <c r="BP181" s="228"/>
      <c r="BQ181" s="153"/>
      <c r="BR181" s="275"/>
    </row>
    <row r="182" customFormat="false" ht="12.75" hidden="false" customHeight="false" outlineLevel="0" collapsed="false">
      <c r="AA182" s="273"/>
      <c r="AV182" s="274"/>
      <c r="AW182" s="155"/>
      <c r="AX182" s="155"/>
      <c r="AY182" s="155"/>
      <c r="AZ182" s="155"/>
      <c r="BA182" s="155"/>
      <c r="BB182" s="155"/>
      <c r="BC182" s="275"/>
      <c r="BD182" s="228"/>
      <c r="BE182" s="228"/>
      <c r="BF182" s="228"/>
      <c r="BG182" s="228"/>
      <c r="BH182" s="228"/>
      <c r="BI182" s="275"/>
      <c r="BJ182" s="275"/>
      <c r="BK182" s="275"/>
      <c r="BL182" s="275"/>
      <c r="BM182" s="275"/>
      <c r="BN182" s="275"/>
      <c r="BO182" s="275"/>
      <c r="BP182" s="228"/>
      <c r="BQ182" s="153"/>
      <c r="BR182" s="275"/>
    </row>
    <row r="183" customFormat="false" ht="12.75" hidden="false" customHeight="false" outlineLevel="0" collapsed="false">
      <c r="AA183" s="273"/>
      <c r="AV183" s="274"/>
      <c r="AW183" s="155"/>
      <c r="AX183" s="155"/>
      <c r="AY183" s="155"/>
      <c r="AZ183" s="155"/>
      <c r="BA183" s="155"/>
      <c r="BB183" s="155"/>
      <c r="BC183" s="275"/>
      <c r="BD183" s="228"/>
      <c r="BE183" s="228"/>
      <c r="BF183" s="228"/>
      <c r="BG183" s="228"/>
      <c r="BH183" s="228"/>
      <c r="BI183" s="275"/>
      <c r="BJ183" s="275"/>
      <c r="BK183" s="275"/>
      <c r="BL183" s="275"/>
      <c r="BM183" s="275"/>
      <c r="BN183" s="275"/>
      <c r="BO183" s="275"/>
      <c r="BP183" s="228"/>
      <c r="BQ183" s="153"/>
      <c r="BR183" s="275"/>
    </row>
    <row r="184" customFormat="false" ht="12.75" hidden="false" customHeight="false" outlineLevel="0" collapsed="false">
      <c r="AA184" s="273"/>
      <c r="AV184" s="274"/>
      <c r="AW184" s="155"/>
      <c r="AX184" s="155"/>
      <c r="AY184" s="155"/>
      <c r="AZ184" s="155"/>
      <c r="BA184" s="155"/>
      <c r="BB184" s="155"/>
      <c r="BC184" s="275"/>
      <c r="BD184" s="228"/>
      <c r="BE184" s="228"/>
      <c r="BF184" s="228"/>
      <c r="BG184" s="228"/>
      <c r="BH184" s="228"/>
      <c r="BI184" s="275"/>
      <c r="BJ184" s="275"/>
      <c r="BK184" s="275"/>
      <c r="BL184" s="275"/>
      <c r="BM184" s="275"/>
      <c r="BN184" s="275"/>
      <c r="BO184" s="275"/>
      <c r="BP184" s="228"/>
      <c r="BQ184" s="153"/>
      <c r="BR184" s="275"/>
    </row>
    <row r="185" customFormat="false" ht="12.75" hidden="false" customHeight="false" outlineLevel="0" collapsed="false">
      <c r="AA185" s="273"/>
      <c r="AV185" s="274"/>
      <c r="AW185" s="155"/>
      <c r="AX185" s="155"/>
      <c r="AY185" s="155"/>
      <c r="AZ185" s="155"/>
      <c r="BA185" s="155"/>
      <c r="BB185" s="155"/>
      <c r="BC185" s="275"/>
      <c r="BD185" s="228"/>
      <c r="BE185" s="228"/>
      <c r="BF185" s="228"/>
      <c r="BG185" s="228"/>
      <c r="BH185" s="228"/>
      <c r="BI185" s="275"/>
      <c r="BJ185" s="275"/>
      <c r="BK185" s="275"/>
      <c r="BL185" s="275"/>
      <c r="BM185" s="275"/>
      <c r="BN185" s="275"/>
      <c r="BO185" s="275"/>
      <c r="BP185" s="228"/>
      <c r="BQ185" s="153"/>
      <c r="BR185" s="275"/>
    </row>
    <row r="186" customFormat="false" ht="12.75" hidden="false" customHeight="false" outlineLevel="0" collapsed="false">
      <c r="AA186" s="273"/>
      <c r="AV186" s="274"/>
      <c r="AW186" s="155"/>
      <c r="AX186" s="155"/>
      <c r="AY186" s="155"/>
      <c r="AZ186" s="155"/>
      <c r="BA186" s="155"/>
      <c r="BB186" s="155"/>
      <c r="BC186" s="275"/>
      <c r="BD186" s="228"/>
      <c r="BE186" s="228"/>
      <c r="BF186" s="228"/>
      <c r="BG186" s="228"/>
      <c r="BH186" s="228"/>
      <c r="BI186" s="275"/>
      <c r="BJ186" s="275"/>
      <c r="BK186" s="275"/>
      <c r="BL186" s="275"/>
      <c r="BM186" s="275"/>
      <c r="BN186" s="275"/>
      <c r="BO186" s="275"/>
      <c r="BP186" s="228"/>
      <c r="BQ186" s="153"/>
      <c r="BR186" s="275"/>
    </row>
    <row r="187" customFormat="false" ht="12.75" hidden="false" customHeight="false" outlineLevel="0" collapsed="false">
      <c r="AA187" s="273"/>
      <c r="AV187" s="274"/>
      <c r="AW187" s="155"/>
      <c r="AX187" s="155"/>
      <c r="AY187" s="155"/>
      <c r="AZ187" s="155"/>
      <c r="BA187" s="155"/>
      <c r="BB187" s="155"/>
      <c r="BC187" s="275"/>
      <c r="BD187" s="228"/>
      <c r="BE187" s="228"/>
      <c r="BF187" s="228"/>
      <c r="BG187" s="228"/>
      <c r="BH187" s="228"/>
      <c r="BI187" s="275"/>
      <c r="BJ187" s="275"/>
      <c r="BK187" s="275"/>
      <c r="BL187" s="275"/>
      <c r="BM187" s="275"/>
      <c r="BN187" s="275"/>
      <c r="BO187" s="275"/>
      <c r="BP187" s="228"/>
      <c r="BQ187" s="153"/>
      <c r="BR187" s="275"/>
    </row>
    <row r="188" customFormat="false" ht="12.75" hidden="false" customHeight="false" outlineLevel="0" collapsed="false">
      <c r="AA188" s="273"/>
      <c r="AV188" s="274"/>
      <c r="AW188" s="155"/>
      <c r="AX188" s="155"/>
      <c r="AY188" s="155"/>
      <c r="AZ188" s="155"/>
      <c r="BA188" s="155"/>
      <c r="BB188" s="155"/>
      <c r="BC188" s="275"/>
      <c r="BD188" s="228"/>
      <c r="BE188" s="228"/>
      <c r="BF188" s="228"/>
      <c r="BG188" s="228"/>
      <c r="BH188" s="228"/>
      <c r="BI188" s="275"/>
      <c r="BJ188" s="275"/>
      <c r="BK188" s="275"/>
      <c r="BL188" s="275"/>
      <c r="BM188" s="275"/>
      <c r="BN188" s="275"/>
      <c r="BO188" s="275"/>
      <c r="BP188" s="228"/>
      <c r="BQ188" s="153"/>
      <c r="BR188" s="275"/>
    </row>
    <row r="189" customFormat="false" ht="12.75" hidden="false" customHeight="false" outlineLevel="0" collapsed="false">
      <c r="AA189" s="273"/>
      <c r="AV189" s="274"/>
      <c r="AW189" s="155"/>
      <c r="AX189" s="155"/>
      <c r="AY189" s="155"/>
      <c r="AZ189" s="155"/>
      <c r="BA189" s="155"/>
      <c r="BB189" s="155"/>
      <c r="BC189" s="275"/>
      <c r="BD189" s="228"/>
      <c r="BE189" s="228"/>
      <c r="BF189" s="228"/>
      <c r="BG189" s="228"/>
      <c r="BH189" s="228"/>
      <c r="BI189" s="275"/>
      <c r="BJ189" s="275"/>
      <c r="BK189" s="275"/>
      <c r="BL189" s="275"/>
      <c r="BM189" s="275"/>
      <c r="BN189" s="275"/>
      <c r="BO189" s="275"/>
      <c r="BP189" s="228"/>
      <c r="BQ189" s="153"/>
      <c r="BR189" s="275"/>
    </row>
    <row r="190" customFormat="false" ht="12.75" hidden="false" customHeight="false" outlineLevel="0" collapsed="false">
      <c r="AA190" s="273"/>
      <c r="AV190" s="274"/>
      <c r="AW190" s="155"/>
      <c r="AX190" s="155"/>
      <c r="AY190" s="155"/>
      <c r="AZ190" s="155"/>
      <c r="BA190" s="155"/>
      <c r="BB190" s="155"/>
      <c r="BC190" s="275"/>
      <c r="BD190" s="228"/>
      <c r="BE190" s="228"/>
      <c r="BF190" s="228"/>
      <c r="BG190" s="228"/>
      <c r="BH190" s="228"/>
      <c r="BI190" s="275"/>
      <c r="BJ190" s="275"/>
      <c r="BK190" s="275"/>
      <c r="BL190" s="275"/>
      <c r="BM190" s="275"/>
      <c r="BN190" s="275"/>
      <c r="BO190" s="275"/>
      <c r="BP190" s="228"/>
      <c r="BQ190" s="153"/>
      <c r="BR190" s="275"/>
    </row>
    <row r="191" customFormat="false" ht="12.75" hidden="false" customHeight="false" outlineLevel="0" collapsed="false">
      <c r="AA191" s="273"/>
      <c r="AV191" s="274"/>
      <c r="AW191" s="155"/>
      <c r="AX191" s="155"/>
      <c r="AY191" s="155"/>
      <c r="AZ191" s="155"/>
      <c r="BA191" s="155"/>
      <c r="BB191" s="155"/>
      <c r="BC191" s="275"/>
      <c r="BD191" s="228"/>
      <c r="BE191" s="228"/>
      <c r="BF191" s="228"/>
      <c r="BG191" s="228"/>
      <c r="BH191" s="228"/>
      <c r="BI191" s="275"/>
      <c r="BJ191" s="275"/>
      <c r="BK191" s="275"/>
      <c r="BL191" s="275"/>
      <c r="BM191" s="275"/>
      <c r="BN191" s="275"/>
      <c r="BO191" s="275"/>
      <c r="BP191" s="228"/>
      <c r="BQ191" s="153"/>
      <c r="BR191" s="275"/>
    </row>
    <row r="192" customFormat="false" ht="12.75" hidden="false" customHeight="false" outlineLevel="0" collapsed="false">
      <c r="AA192" s="273"/>
      <c r="AV192" s="274"/>
      <c r="AW192" s="155"/>
      <c r="AX192" s="155"/>
      <c r="AY192" s="155"/>
      <c r="AZ192" s="155"/>
      <c r="BA192" s="155"/>
      <c r="BB192" s="155"/>
      <c r="BC192" s="275"/>
      <c r="BD192" s="228"/>
      <c r="BE192" s="228"/>
      <c r="BF192" s="228"/>
      <c r="BG192" s="228"/>
      <c r="BH192" s="228"/>
      <c r="BI192" s="275"/>
      <c r="BJ192" s="275"/>
      <c r="BK192" s="275"/>
      <c r="BL192" s="275"/>
      <c r="BM192" s="275"/>
      <c r="BN192" s="275"/>
      <c r="BO192" s="275"/>
      <c r="BP192" s="228"/>
      <c r="BQ192" s="153"/>
      <c r="BR192" s="275"/>
    </row>
    <row r="193" customFormat="false" ht="12.75" hidden="false" customHeight="false" outlineLevel="0" collapsed="false">
      <c r="AA193" s="273"/>
      <c r="AV193" s="274"/>
      <c r="AW193" s="155"/>
      <c r="AX193" s="155"/>
      <c r="AY193" s="155"/>
      <c r="AZ193" s="155"/>
      <c r="BA193" s="155"/>
      <c r="BB193" s="155"/>
      <c r="BC193" s="275"/>
      <c r="BD193" s="228"/>
      <c r="BE193" s="228"/>
      <c r="BF193" s="228"/>
      <c r="BG193" s="228"/>
      <c r="BH193" s="228"/>
      <c r="BI193" s="275"/>
      <c r="BJ193" s="275"/>
      <c r="BK193" s="275"/>
      <c r="BL193" s="275"/>
      <c r="BM193" s="275"/>
      <c r="BN193" s="275"/>
      <c r="BO193" s="275"/>
      <c r="BP193" s="228"/>
      <c r="BQ193" s="153"/>
      <c r="BR193" s="275"/>
    </row>
    <row r="194" customFormat="false" ht="12.75" hidden="false" customHeight="false" outlineLevel="0" collapsed="false">
      <c r="AA194" s="273"/>
      <c r="AV194" s="274"/>
      <c r="AW194" s="155"/>
      <c r="AX194" s="155"/>
      <c r="AY194" s="155"/>
      <c r="AZ194" s="155"/>
      <c r="BA194" s="155"/>
      <c r="BB194" s="155"/>
      <c r="BC194" s="275"/>
      <c r="BD194" s="228"/>
      <c r="BE194" s="228"/>
      <c r="BF194" s="228"/>
      <c r="BG194" s="228"/>
      <c r="BH194" s="228"/>
      <c r="BI194" s="275"/>
      <c r="BJ194" s="275"/>
      <c r="BK194" s="275"/>
      <c r="BL194" s="275"/>
      <c r="BM194" s="275"/>
      <c r="BN194" s="275"/>
      <c r="BO194" s="275"/>
      <c r="BP194" s="228"/>
      <c r="BQ194" s="153"/>
      <c r="BR194" s="275"/>
    </row>
    <row r="195" customFormat="false" ht="12.75" hidden="false" customHeight="false" outlineLevel="0" collapsed="false">
      <c r="AA195" s="273"/>
      <c r="AV195" s="274"/>
      <c r="AW195" s="155"/>
      <c r="AX195" s="155"/>
      <c r="AY195" s="155"/>
      <c r="AZ195" s="155"/>
      <c r="BA195" s="155"/>
      <c r="BB195" s="155"/>
      <c r="BC195" s="275"/>
      <c r="BD195" s="228"/>
      <c r="BE195" s="228"/>
      <c r="BF195" s="228"/>
      <c r="BG195" s="228"/>
      <c r="BH195" s="228"/>
      <c r="BI195" s="275"/>
      <c r="BJ195" s="275"/>
      <c r="BK195" s="275"/>
      <c r="BL195" s="275"/>
      <c r="BM195" s="275"/>
      <c r="BN195" s="275"/>
      <c r="BO195" s="275"/>
      <c r="BP195" s="228"/>
      <c r="BQ195" s="153"/>
      <c r="BR195" s="275"/>
    </row>
    <row r="196" customFormat="false" ht="12.75" hidden="false" customHeight="false" outlineLevel="0" collapsed="false">
      <c r="AA196" s="273"/>
      <c r="AV196" s="274"/>
      <c r="AW196" s="155"/>
      <c r="AX196" s="155"/>
      <c r="AY196" s="155"/>
      <c r="AZ196" s="155"/>
      <c r="BA196" s="155"/>
      <c r="BB196" s="155"/>
      <c r="BC196" s="275"/>
      <c r="BD196" s="228"/>
      <c r="BE196" s="228"/>
      <c r="BF196" s="228"/>
      <c r="BG196" s="228"/>
      <c r="BH196" s="228"/>
      <c r="BI196" s="275"/>
      <c r="BJ196" s="275"/>
      <c r="BK196" s="275"/>
      <c r="BL196" s="275"/>
      <c r="BM196" s="275"/>
      <c r="BN196" s="275"/>
      <c r="BO196" s="275"/>
      <c r="BP196" s="228"/>
      <c r="BQ196" s="153"/>
      <c r="BR196" s="275"/>
    </row>
    <row r="197" customFormat="false" ht="12.75" hidden="false" customHeight="false" outlineLevel="0" collapsed="false">
      <c r="AA197" s="273"/>
      <c r="AV197" s="274"/>
      <c r="AW197" s="155"/>
      <c r="AX197" s="155"/>
      <c r="AY197" s="155"/>
      <c r="AZ197" s="155"/>
      <c r="BA197" s="155"/>
      <c r="BB197" s="155"/>
      <c r="BC197" s="275"/>
      <c r="BD197" s="228"/>
      <c r="BE197" s="228"/>
      <c r="BF197" s="228"/>
      <c r="BG197" s="228"/>
      <c r="BH197" s="228"/>
      <c r="BI197" s="275"/>
      <c r="BJ197" s="275"/>
      <c r="BK197" s="275"/>
      <c r="BL197" s="275"/>
      <c r="BM197" s="275"/>
      <c r="BN197" s="275"/>
      <c r="BO197" s="275"/>
      <c r="BP197" s="228"/>
      <c r="BQ197" s="153"/>
      <c r="BR197" s="275"/>
    </row>
    <row r="198" customFormat="false" ht="12.75" hidden="false" customHeight="false" outlineLevel="0" collapsed="false">
      <c r="AA198" s="273"/>
      <c r="AV198" s="274"/>
      <c r="AW198" s="155"/>
      <c r="AX198" s="155"/>
      <c r="AY198" s="155"/>
      <c r="AZ198" s="155"/>
      <c r="BA198" s="155"/>
      <c r="BB198" s="155"/>
      <c r="BC198" s="275"/>
      <c r="BD198" s="228"/>
      <c r="BE198" s="228"/>
      <c r="BF198" s="228"/>
      <c r="BG198" s="228"/>
      <c r="BH198" s="228"/>
      <c r="BI198" s="275"/>
      <c r="BJ198" s="275"/>
      <c r="BK198" s="275"/>
      <c r="BL198" s="275"/>
      <c r="BM198" s="275"/>
      <c r="BN198" s="275"/>
      <c r="BO198" s="275"/>
      <c r="BP198" s="228"/>
      <c r="BQ198" s="153"/>
      <c r="BR198" s="275"/>
    </row>
    <row r="199" customFormat="false" ht="12.75" hidden="false" customHeight="false" outlineLevel="0" collapsed="false">
      <c r="AA199" s="273"/>
      <c r="AV199" s="274"/>
      <c r="AW199" s="155"/>
      <c r="AX199" s="155"/>
      <c r="AY199" s="155"/>
      <c r="AZ199" s="155"/>
      <c r="BA199" s="155"/>
      <c r="BB199" s="155"/>
      <c r="BC199" s="275"/>
      <c r="BD199" s="228"/>
      <c r="BE199" s="228"/>
      <c r="BF199" s="228"/>
      <c r="BG199" s="228"/>
      <c r="BH199" s="228"/>
      <c r="BI199" s="275"/>
      <c r="BJ199" s="275"/>
      <c r="BK199" s="275"/>
      <c r="BL199" s="275"/>
      <c r="BM199" s="275"/>
      <c r="BN199" s="275"/>
      <c r="BO199" s="275"/>
      <c r="BP199" s="228"/>
      <c r="BQ199" s="153"/>
      <c r="BR199" s="275"/>
    </row>
    <row r="200" customFormat="false" ht="12.75" hidden="false" customHeight="false" outlineLevel="0" collapsed="false">
      <c r="AA200" s="273"/>
      <c r="AV200" s="274"/>
      <c r="AW200" s="155"/>
      <c r="AX200" s="155"/>
      <c r="AY200" s="155"/>
      <c r="AZ200" s="155"/>
      <c r="BA200" s="155"/>
      <c r="BB200" s="155"/>
      <c r="BC200" s="275"/>
      <c r="BD200" s="228"/>
      <c r="BE200" s="228"/>
      <c r="BF200" s="228"/>
      <c r="BG200" s="228"/>
      <c r="BH200" s="228"/>
      <c r="BI200" s="275"/>
      <c r="BJ200" s="275"/>
      <c r="BK200" s="275"/>
      <c r="BL200" s="275"/>
      <c r="BM200" s="275"/>
      <c r="BN200" s="275"/>
      <c r="BO200" s="275"/>
      <c r="BP200" s="228"/>
      <c r="BQ200" s="153"/>
      <c r="BR200" s="275"/>
    </row>
    <row r="201" customFormat="false" ht="12.75" hidden="false" customHeight="false" outlineLevel="0" collapsed="false">
      <c r="AA201" s="273"/>
      <c r="AV201" s="274"/>
      <c r="AW201" s="155"/>
      <c r="AX201" s="155"/>
      <c r="AY201" s="155"/>
      <c r="AZ201" s="155"/>
      <c r="BA201" s="155"/>
      <c r="BB201" s="155"/>
      <c r="BC201" s="275"/>
      <c r="BD201" s="228"/>
      <c r="BE201" s="228"/>
      <c r="BF201" s="228"/>
      <c r="BG201" s="228"/>
      <c r="BH201" s="228"/>
      <c r="BI201" s="275"/>
      <c r="BJ201" s="275"/>
      <c r="BK201" s="275"/>
      <c r="BL201" s="275"/>
      <c r="BM201" s="275"/>
      <c r="BN201" s="275"/>
      <c r="BO201" s="275"/>
      <c r="BP201" s="228"/>
      <c r="BQ201" s="153"/>
      <c r="BR201" s="275"/>
    </row>
    <row r="202" customFormat="false" ht="12.75" hidden="false" customHeight="false" outlineLevel="0" collapsed="false">
      <c r="AA202" s="273"/>
      <c r="AV202" s="274"/>
      <c r="AW202" s="155"/>
      <c r="AX202" s="155"/>
      <c r="AY202" s="155"/>
      <c r="AZ202" s="155"/>
      <c r="BA202" s="155"/>
      <c r="BB202" s="155"/>
      <c r="BC202" s="275"/>
      <c r="BD202" s="228"/>
      <c r="BE202" s="228"/>
      <c r="BF202" s="228"/>
      <c r="BG202" s="228"/>
      <c r="BH202" s="228"/>
      <c r="BI202" s="275"/>
      <c r="BJ202" s="275"/>
      <c r="BK202" s="275"/>
      <c r="BL202" s="275"/>
      <c r="BM202" s="275"/>
      <c r="BN202" s="275"/>
      <c r="BO202" s="275"/>
      <c r="BP202" s="228"/>
      <c r="BQ202" s="153"/>
      <c r="BR202" s="275"/>
    </row>
    <row r="203" customFormat="false" ht="12.75" hidden="false" customHeight="false" outlineLevel="0" collapsed="false">
      <c r="AA203" s="273"/>
      <c r="AV203" s="274"/>
      <c r="AW203" s="155"/>
      <c r="AX203" s="155"/>
      <c r="AY203" s="155"/>
      <c r="AZ203" s="155"/>
      <c r="BA203" s="155"/>
      <c r="BB203" s="155"/>
      <c r="BC203" s="275"/>
      <c r="BD203" s="228"/>
      <c r="BE203" s="228"/>
      <c r="BF203" s="228"/>
      <c r="BG203" s="228"/>
      <c r="BH203" s="228"/>
      <c r="BI203" s="275"/>
      <c r="BJ203" s="275"/>
      <c r="BK203" s="275"/>
      <c r="BL203" s="275"/>
      <c r="BM203" s="275"/>
      <c r="BN203" s="275"/>
      <c r="BO203" s="275"/>
      <c r="BP203" s="228"/>
      <c r="BQ203" s="153"/>
      <c r="BR203" s="275"/>
    </row>
    <row r="204" customFormat="false" ht="12.75" hidden="false" customHeight="false" outlineLevel="0" collapsed="false">
      <c r="AA204" s="273"/>
      <c r="AV204" s="274"/>
      <c r="AW204" s="155"/>
      <c r="AX204" s="155"/>
      <c r="AY204" s="155"/>
      <c r="AZ204" s="155"/>
      <c r="BA204" s="155"/>
      <c r="BB204" s="155"/>
      <c r="BC204" s="275"/>
      <c r="BD204" s="228"/>
      <c r="BE204" s="228"/>
      <c r="BF204" s="228"/>
      <c r="BG204" s="228"/>
      <c r="BH204" s="228"/>
      <c r="BI204" s="275"/>
      <c r="BJ204" s="275"/>
      <c r="BK204" s="275"/>
      <c r="BL204" s="275"/>
      <c r="BM204" s="275"/>
      <c r="BN204" s="275"/>
      <c r="BO204" s="275"/>
      <c r="BP204" s="228"/>
      <c r="BQ204" s="153"/>
      <c r="BR204" s="275"/>
    </row>
    <row r="205" customFormat="false" ht="12.75" hidden="false" customHeight="false" outlineLevel="0" collapsed="false">
      <c r="AA205" s="273"/>
      <c r="AV205" s="274"/>
      <c r="AW205" s="155"/>
      <c r="AX205" s="155"/>
      <c r="AY205" s="155"/>
      <c r="AZ205" s="155"/>
      <c r="BA205" s="155"/>
      <c r="BB205" s="155"/>
      <c r="BC205" s="275"/>
      <c r="BD205" s="228"/>
      <c r="BE205" s="228"/>
      <c r="BF205" s="228"/>
      <c r="BG205" s="228"/>
      <c r="BH205" s="228"/>
      <c r="BI205" s="275"/>
      <c r="BJ205" s="275"/>
      <c r="BK205" s="275"/>
      <c r="BL205" s="275"/>
      <c r="BM205" s="275"/>
      <c r="BN205" s="275"/>
      <c r="BO205" s="275"/>
      <c r="BP205" s="228"/>
      <c r="BQ205" s="153"/>
      <c r="BR205" s="275"/>
    </row>
    <row r="206" customFormat="false" ht="12.75" hidden="false" customHeight="false" outlineLevel="0" collapsed="false">
      <c r="AA206" s="273"/>
      <c r="AV206" s="274"/>
      <c r="AW206" s="155"/>
      <c r="AX206" s="155"/>
      <c r="AY206" s="155"/>
      <c r="AZ206" s="155"/>
      <c r="BA206" s="155"/>
      <c r="BB206" s="155"/>
      <c r="BC206" s="275"/>
      <c r="BD206" s="228"/>
      <c r="BE206" s="228"/>
      <c r="BF206" s="228"/>
      <c r="BG206" s="228"/>
      <c r="BH206" s="228"/>
      <c r="BI206" s="275"/>
      <c r="BJ206" s="275"/>
      <c r="BK206" s="275"/>
      <c r="BL206" s="275"/>
      <c r="BM206" s="275"/>
      <c r="BN206" s="275"/>
      <c r="BO206" s="275"/>
      <c r="BP206" s="228"/>
      <c r="BQ206" s="153"/>
      <c r="BR206" s="275"/>
    </row>
    <row r="207" customFormat="false" ht="12.75" hidden="false" customHeight="false" outlineLevel="0" collapsed="false">
      <c r="AA207" s="273"/>
      <c r="AV207" s="274"/>
      <c r="AW207" s="155"/>
      <c r="AX207" s="155"/>
      <c r="AY207" s="155"/>
      <c r="AZ207" s="155"/>
      <c r="BA207" s="155"/>
      <c r="BB207" s="155"/>
      <c r="BC207" s="275"/>
      <c r="BD207" s="228"/>
      <c r="BE207" s="228"/>
      <c r="BF207" s="228"/>
      <c r="BG207" s="228"/>
      <c r="BH207" s="228"/>
      <c r="BI207" s="275"/>
      <c r="BJ207" s="275"/>
      <c r="BK207" s="275"/>
      <c r="BL207" s="275"/>
      <c r="BM207" s="275"/>
      <c r="BN207" s="275"/>
      <c r="BO207" s="275"/>
      <c r="BP207" s="228"/>
      <c r="BQ207" s="153"/>
      <c r="BR207" s="275"/>
    </row>
    <row r="208" customFormat="false" ht="12.75" hidden="false" customHeight="false" outlineLevel="0" collapsed="false">
      <c r="AA208" s="273"/>
      <c r="AV208" s="274"/>
      <c r="AW208" s="155"/>
      <c r="AX208" s="155"/>
      <c r="AY208" s="155"/>
      <c r="AZ208" s="155"/>
      <c r="BA208" s="155"/>
      <c r="BB208" s="155"/>
      <c r="BC208" s="275"/>
      <c r="BD208" s="228"/>
      <c r="BE208" s="228"/>
      <c r="BF208" s="228"/>
      <c r="BG208" s="228"/>
      <c r="BH208" s="228"/>
      <c r="BI208" s="275"/>
      <c r="BJ208" s="275"/>
      <c r="BK208" s="275"/>
      <c r="BL208" s="275"/>
      <c r="BM208" s="275"/>
      <c r="BN208" s="275"/>
      <c r="BO208" s="275"/>
      <c r="BP208" s="228"/>
      <c r="BQ208" s="153"/>
      <c r="BR208" s="275"/>
    </row>
    <row r="209" customFormat="false" ht="12.75" hidden="false" customHeight="false" outlineLevel="0" collapsed="false">
      <c r="AA209" s="273"/>
      <c r="AV209" s="274"/>
      <c r="AW209" s="155"/>
      <c r="AX209" s="155"/>
      <c r="AY209" s="155"/>
      <c r="AZ209" s="155"/>
      <c r="BA209" s="155"/>
      <c r="BB209" s="155"/>
      <c r="BC209" s="275"/>
      <c r="BD209" s="228"/>
      <c r="BE209" s="228"/>
      <c r="BF209" s="228"/>
      <c r="BG209" s="228"/>
      <c r="BH209" s="228"/>
      <c r="BI209" s="275"/>
      <c r="BJ209" s="275"/>
      <c r="BK209" s="275"/>
      <c r="BL209" s="275"/>
      <c r="BM209" s="275"/>
      <c r="BN209" s="275"/>
      <c r="BO209" s="275"/>
      <c r="BP209" s="228"/>
      <c r="BQ209" s="153"/>
      <c r="BR209" s="275"/>
    </row>
    <row r="210" customFormat="false" ht="12.75" hidden="false" customHeight="false" outlineLevel="0" collapsed="false">
      <c r="AA210" s="273"/>
      <c r="AV210" s="274"/>
      <c r="AW210" s="155"/>
      <c r="AX210" s="155"/>
      <c r="AY210" s="155"/>
      <c r="AZ210" s="155"/>
      <c r="BA210" s="155"/>
      <c r="BB210" s="155"/>
      <c r="BC210" s="275"/>
      <c r="BD210" s="228"/>
      <c r="BE210" s="228"/>
      <c r="BF210" s="228"/>
      <c r="BG210" s="228"/>
      <c r="BH210" s="228"/>
      <c r="BI210" s="275"/>
      <c r="BJ210" s="275"/>
      <c r="BK210" s="275"/>
      <c r="BL210" s="275"/>
      <c r="BM210" s="275"/>
      <c r="BN210" s="275"/>
      <c r="BO210" s="275"/>
      <c r="BP210" s="228"/>
      <c r="BQ210" s="153"/>
      <c r="BR210" s="275"/>
    </row>
    <row r="211" customFormat="false" ht="12.75" hidden="false" customHeight="false" outlineLevel="0" collapsed="false">
      <c r="AA211" s="273"/>
      <c r="AV211" s="274"/>
      <c r="AW211" s="155"/>
      <c r="AX211" s="155"/>
      <c r="AY211" s="155"/>
      <c r="AZ211" s="155"/>
      <c r="BA211" s="155"/>
      <c r="BB211" s="155"/>
      <c r="BC211" s="275"/>
      <c r="BD211" s="228"/>
      <c r="BE211" s="228"/>
      <c r="BF211" s="228"/>
      <c r="BG211" s="228"/>
      <c r="BH211" s="228"/>
      <c r="BI211" s="275"/>
      <c r="BJ211" s="275"/>
      <c r="BK211" s="275"/>
      <c r="BL211" s="275"/>
      <c r="BM211" s="275"/>
      <c r="BN211" s="275"/>
      <c r="BO211" s="275"/>
      <c r="BP211" s="228"/>
      <c r="BQ211" s="153"/>
      <c r="BR211" s="275"/>
    </row>
    <row r="212" customFormat="false" ht="12.75" hidden="false" customHeight="false" outlineLevel="0" collapsed="false">
      <c r="AA212" s="273"/>
      <c r="AV212" s="274"/>
      <c r="AW212" s="155"/>
      <c r="AX212" s="155"/>
      <c r="AY212" s="155"/>
      <c r="AZ212" s="155"/>
      <c r="BA212" s="155"/>
      <c r="BB212" s="155"/>
      <c r="BC212" s="275"/>
      <c r="BD212" s="228"/>
      <c r="BE212" s="228"/>
      <c r="BF212" s="228"/>
      <c r="BG212" s="228"/>
      <c r="BH212" s="228"/>
      <c r="BI212" s="275"/>
      <c r="BJ212" s="275"/>
      <c r="BK212" s="275"/>
      <c r="BL212" s="275"/>
      <c r="BM212" s="275"/>
      <c r="BN212" s="275"/>
      <c r="BO212" s="275"/>
      <c r="BP212" s="228"/>
      <c r="BQ212" s="153"/>
      <c r="BR212" s="275"/>
    </row>
    <row r="213" customFormat="false" ht="12.75" hidden="false" customHeight="false" outlineLevel="0" collapsed="false">
      <c r="AA213" s="273"/>
      <c r="AV213" s="274"/>
      <c r="AW213" s="155"/>
      <c r="AX213" s="155"/>
      <c r="AY213" s="155"/>
      <c r="AZ213" s="155"/>
      <c r="BA213" s="155"/>
      <c r="BB213" s="155"/>
      <c r="BC213" s="275"/>
      <c r="BD213" s="228"/>
      <c r="BE213" s="228"/>
      <c r="BF213" s="228"/>
      <c r="BG213" s="228"/>
      <c r="BH213" s="228"/>
      <c r="BI213" s="275"/>
      <c r="BJ213" s="275"/>
      <c r="BK213" s="275"/>
      <c r="BL213" s="275"/>
      <c r="BM213" s="275"/>
      <c r="BN213" s="275"/>
      <c r="BO213" s="275"/>
      <c r="BP213" s="228"/>
      <c r="BQ213" s="153"/>
      <c r="BR213" s="275"/>
    </row>
    <row r="214" customFormat="false" ht="12.75" hidden="false" customHeight="false" outlineLevel="0" collapsed="false">
      <c r="AA214" s="273"/>
      <c r="AV214" s="274"/>
      <c r="AW214" s="155"/>
      <c r="AX214" s="155"/>
      <c r="AY214" s="155"/>
      <c r="AZ214" s="155"/>
      <c r="BA214" s="155"/>
      <c r="BB214" s="155"/>
      <c r="BC214" s="275"/>
      <c r="BD214" s="228"/>
      <c r="BE214" s="228"/>
      <c r="BF214" s="228"/>
      <c r="BG214" s="228"/>
      <c r="BH214" s="228"/>
      <c r="BI214" s="275"/>
      <c r="BJ214" s="275"/>
      <c r="BK214" s="275"/>
      <c r="BL214" s="275"/>
      <c r="BM214" s="275"/>
      <c r="BN214" s="275"/>
      <c r="BO214" s="275"/>
      <c r="BP214" s="228"/>
      <c r="BQ214" s="153"/>
      <c r="BR214" s="275"/>
    </row>
    <row r="215" customFormat="false" ht="12.75" hidden="false" customHeight="false" outlineLevel="0" collapsed="false">
      <c r="AA215" s="273"/>
      <c r="AV215" s="274"/>
      <c r="AW215" s="155"/>
      <c r="AX215" s="155"/>
      <c r="AY215" s="155"/>
      <c r="AZ215" s="155"/>
      <c r="BA215" s="155"/>
      <c r="BB215" s="155"/>
      <c r="BC215" s="275"/>
      <c r="BD215" s="228"/>
      <c r="BE215" s="228"/>
      <c r="BF215" s="228"/>
      <c r="BG215" s="228"/>
      <c r="BH215" s="228"/>
      <c r="BI215" s="275"/>
      <c r="BJ215" s="275"/>
      <c r="BK215" s="275"/>
      <c r="BL215" s="275"/>
      <c r="BM215" s="275"/>
      <c r="BN215" s="275"/>
      <c r="BO215" s="275"/>
      <c r="BP215" s="228"/>
      <c r="BQ215" s="153"/>
      <c r="BR215" s="275"/>
    </row>
    <row r="216" customFormat="false" ht="12.75" hidden="false" customHeight="false" outlineLevel="0" collapsed="false">
      <c r="AA216" s="273"/>
      <c r="AV216" s="274"/>
      <c r="AW216" s="155"/>
      <c r="AX216" s="155"/>
      <c r="AY216" s="155"/>
      <c r="AZ216" s="155"/>
      <c r="BA216" s="155"/>
      <c r="BB216" s="155"/>
      <c r="BC216" s="275"/>
      <c r="BD216" s="228"/>
      <c r="BE216" s="228"/>
      <c r="BF216" s="228"/>
      <c r="BG216" s="228"/>
      <c r="BH216" s="228"/>
      <c r="BI216" s="275"/>
      <c r="BJ216" s="275"/>
      <c r="BK216" s="275"/>
      <c r="BL216" s="275"/>
      <c r="BM216" s="275"/>
      <c r="BN216" s="275"/>
      <c r="BO216" s="275"/>
      <c r="BP216" s="228"/>
      <c r="BQ216" s="153"/>
      <c r="BR216" s="275"/>
    </row>
    <row r="217" customFormat="false" ht="12.75" hidden="false" customHeight="false" outlineLevel="0" collapsed="false">
      <c r="AA217" s="273"/>
      <c r="AV217" s="274"/>
      <c r="AW217" s="155"/>
      <c r="AX217" s="155"/>
      <c r="AY217" s="155"/>
      <c r="AZ217" s="155"/>
      <c r="BA217" s="155"/>
      <c r="BB217" s="155"/>
      <c r="BC217" s="275"/>
      <c r="BD217" s="228"/>
      <c r="BE217" s="228"/>
      <c r="BF217" s="228"/>
      <c r="BG217" s="228"/>
      <c r="BH217" s="228"/>
      <c r="BI217" s="275"/>
      <c r="BJ217" s="275"/>
      <c r="BK217" s="275"/>
      <c r="BL217" s="275"/>
      <c r="BM217" s="275"/>
      <c r="BN217" s="275"/>
      <c r="BO217" s="275"/>
      <c r="BP217" s="228"/>
      <c r="BQ217" s="153"/>
      <c r="BR217" s="275"/>
    </row>
    <row r="218" customFormat="false" ht="12.75" hidden="false" customHeight="false" outlineLevel="0" collapsed="false">
      <c r="AA218" s="273"/>
      <c r="AV218" s="274"/>
      <c r="AW218" s="155"/>
      <c r="AX218" s="155"/>
      <c r="AY218" s="155"/>
      <c r="AZ218" s="155"/>
      <c r="BA218" s="155"/>
      <c r="BB218" s="155"/>
      <c r="BC218" s="275"/>
      <c r="BD218" s="228"/>
      <c r="BE218" s="228"/>
      <c r="BF218" s="228"/>
      <c r="BG218" s="228"/>
      <c r="BH218" s="228"/>
      <c r="BI218" s="275"/>
      <c r="BJ218" s="275"/>
      <c r="BK218" s="275"/>
      <c r="BL218" s="275"/>
      <c r="BM218" s="275"/>
      <c r="BN218" s="275"/>
      <c r="BO218" s="275"/>
      <c r="BP218" s="228"/>
      <c r="BQ218" s="153"/>
      <c r="BR218" s="275"/>
    </row>
    <row r="219" customFormat="false" ht="12.75" hidden="false" customHeight="false" outlineLevel="0" collapsed="false">
      <c r="AA219" s="273"/>
      <c r="AV219" s="274"/>
      <c r="AW219" s="155"/>
      <c r="AX219" s="155"/>
      <c r="AY219" s="155"/>
      <c r="AZ219" s="155"/>
      <c r="BA219" s="155"/>
      <c r="BB219" s="155"/>
      <c r="BC219" s="275"/>
      <c r="BD219" s="228"/>
      <c r="BE219" s="228"/>
      <c r="BF219" s="228"/>
      <c r="BG219" s="228"/>
      <c r="BH219" s="228"/>
      <c r="BI219" s="275"/>
      <c r="BJ219" s="275"/>
      <c r="BK219" s="275"/>
      <c r="BL219" s="275"/>
      <c r="BM219" s="275"/>
      <c r="BN219" s="275"/>
      <c r="BO219" s="275"/>
      <c r="BP219" s="228"/>
      <c r="BQ219" s="153"/>
      <c r="BR219" s="275"/>
    </row>
    <row r="220" customFormat="false" ht="12.75" hidden="false" customHeight="false" outlineLevel="0" collapsed="false">
      <c r="AA220" s="273"/>
      <c r="AV220" s="274"/>
      <c r="AW220" s="155"/>
      <c r="AX220" s="155"/>
      <c r="AY220" s="155"/>
      <c r="AZ220" s="155"/>
      <c r="BA220" s="155"/>
      <c r="BB220" s="155"/>
      <c r="BC220" s="275"/>
      <c r="BD220" s="228"/>
      <c r="BE220" s="228"/>
      <c r="BF220" s="228"/>
      <c r="BG220" s="228"/>
      <c r="BH220" s="228"/>
      <c r="BI220" s="275"/>
      <c r="BJ220" s="275"/>
      <c r="BK220" s="275"/>
      <c r="BL220" s="275"/>
      <c r="BM220" s="275"/>
      <c r="BN220" s="275"/>
      <c r="BO220" s="275"/>
      <c r="BP220" s="228"/>
      <c r="BQ220" s="153"/>
      <c r="BR220" s="275"/>
    </row>
    <row r="221" customFormat="false" ht="12.75" hidden="false" customHeight="false" outlineLevel="0" collapsed="false">
      <c r="AA221" s="273"/>
      <c r="AV221" s="274"/>
      <c r="AW221" s="155"/>
      <c r="AX221" s="155"/>
      <c r="AY221" s="155"/>
      <c r="AZ221" s="155"/>
      <c r="BA221" s="155"/>
      <c r="BB221" s="155"/>
      <c r="BC221" s="275"/>
      <c r="BD221" s="228"/>
      <c r="BE221" s="228"/>
      <c r="BF221" s="228"/>
      <c r="BG221" s="228"/>
      <c r="BH221" s="228"/>
      <c r="BI221" s="275"/>
      <c r="BJ221" s="275"/>
      <c r="BK221" s="275"/>
      <c r="BL221" s="275"/>
      <c r="BM221" s="275"/>
      <c r="BN221" s="275"/>
      <c r="BO221" s="275"/>
      <c r="BP221" s="228"/>
      <c r="BQ221" s="153"/>
      <c r="BR221" s="275"/>
    </row>
    <row r="222" customFormat="false" ht="12.75" hidden="false" customHeight="false" outlineLevel="0" collapsed="false">
      <c r="AA222" s="273"/>
      <c r="AV222" s="274"/>
      <c r="AW222" s="155"/>
      <c r="AX222" s="155"/>
      <c r="AY222" s="155"/>
      <c r="AZ222" s="155"/>
      <c r="BA222" s="155"/>
      <c r="BB222" s="155"/>
      <c r="BC222" s="275"/>
      <c r="BD222" s="228"/>
      <c r="BE222" s="228"/>
      <c r="BF222" s="228"/>
      <c r="BG222" s="228"/>
      <c r="BH222" s="228"/>
      <c r="BI222" s="275"/>
      <c r="BJ222" s="275"/>
      <c r="BK222" s="275"/>
      <c r="BL222" s="275"/>
      <c r="BM222" s="275"/>
      <c r="BN222" s="275"/>
      <c r="BO222" s="275"/>
      <c r="BP222" s="228"/>
      <c r="BQ222" s="153"/>
      <c r="BR222" s="275"/>
    </row>
    <row r="223" customFormat="false" ht="12.75" hidden="false" customHeight="false" outlineLevel="0" collapsed="false">
      <c r="AA223" s="273"/>
      <c r="AV223" s="274"/>
      <c r="AW223" s="155"/>
      <c r="AX223" s="155"/>
      <c r="AY223" s="155"/>
      <c r="AZ223" s="155"/>
      <c r="BA223" s="155"/>
      <c r="BB223" s="155"/>
      <c r="BC223" s="275"/>
      <c r="BD223" s="228"/>
      <c r="BE223" s="228"/>
      <c r="BF223" s="228"/>
      <c r="BG223" s="228"/>
      <c r="BH223" s="228"/>
      <c r="BI223" s="275"/>
      <c r="BJ223" s="275"/>
      <c r="BK223" s="275"/>
      <c r="BL223" s="275"/>
      <c r="BM223" s="275"/>
      <c r="BN223" s="275"/>
      <c r="BO223" s="275"/>
      <c r="BP223" s="228"/>
      <c r="BQ223" s="153"/>
      <c r="BR223" s="275"/>
    </row>
    <row r="224" customFormat="false" ht="12.75" hidden="false" customHeight="false" outlineLevel="0" collapsed="false">
      <c r="AA224" s="273"/>
      <c r="AV224" s="274"/>
      <c r="AW224" s="155"/>
      <c r="AX224" s="155"/>
      <c r="AY224" s="155"/>
      <c r="AZ224" s="155"/>
      <c r="BA224" s="155"/>
      <c r="BB224" s="155"/>
      <c r="BC224" s="275"/>
      <c r="BD224" s="228"/>
      <c r="BE224" s="228"/>
      <c r="BF224" s="228"/>
      <c r="BG224" s="228"/>
      <c r="BH224" s="228"/>
      <c r="BI224" s="275"/>
      <c r="BJ224" s="275"/>
      <c r="BK224" s="275"/>
      <c r="BL224" s="275"/>
      <c r="BM224" s="275"/>
      <c r="BN224" s="275"/>
      <c r="BO224" s="275"/>
      <c r="BP224" s="228"/>
      <c r="BQ224" s="153"/>
      <c r="BR224" s="275"/>
    </row>
    <row r="225" customFormat="false" ht="12.75" hidden="false" customHeight="false" outlineLevel="0" collapsed="false">
      <c r="AA225" s="273"/>
      <c r="AV225" s="274"/>
      <c r="AW225" s="155"/>
      <c r="AX225" s="155"/>
      <c r="AY225" s="155"/>
      <c r="AZ225" s="155"/>
      <c r="BA225" s="155"/>
      <c r="BB225" s="155"/>
      <c r="BC225" s="275"/>
      <c r="BD225" s="228"/>
      <c r="BE225" s="228"/>
      <c r="BF225" s="228"/>
      <c r="BG225" s="228"/>
      <c r="BH225" s="228"/>
      <c r="BI225" s="275"/>
      <c r="BJ225" s="275"/>
      <c r="BK225" s="275"/>
      <c r="BL225" s="275"/>
      <c r="BM225" s="275"/>
      <c r="BN225" s="275"/>
      <c r="BO225" s="275"/>
      <c r="BP225" s="228"/>
      <c r="BQ225" s="153"/>
      <c r="BR225" s="275"/>
    </row>
    <row r="226" customFormat="false" ht="12.75" hidden="false" customHeight="false" outlineLevel="0" collapsed="false">
      <c r="AA226" s="273"/>
      <c r="AV226" s="274"/>
      <c r="AW226" s="155"/>
      <c r="AX226" s="155"/>
      <c r="AY226" s="155"/>
      <c r="AZ226" s="155"/>
      <c r="BA226" s="155"/>
      <c r="BB226" s="155"/>
      <c r="BC226" s="275"/>
      <c r="BD226" s="228"/>
      <c r="BE226" s="228"/>
      <c r="BF226" s="228"/>
      <c r="BG226" s="228"/>
      <c r="BH226" s="228"/>
      <c r="BI226" s="275"/>
      <c r="BJ226" s="275"/>
      <c r="BK226" s="275"/>
      <c r="BL226" s="275"/>
      <c r="BM226" s="275"/>
      <c r="BN226" s="275"/>
      <c r="BO226" s="275"/>
      <c r="BP226" s="228"/>
      <c r="BQ226" s="153"/>
      <c r="BR226" s="275"/>
    </row>
    <row r="227" customFormat="false" ht="12.75" hidden="false" customHeight="false" outlineLevel="0" collapsed="false">
      <c r="AA227" s="273"/>
      <c r="AV227" s="274"/>
      <c r="AW227" s="155"/>
      <c r="AX227" s="155"/>
      <c r="AY227" s="155"/>
      <c r="AZ227" s="155"/>
      <c r="BA227" s="155"/>
      <c r="BB227" s="155"/>
      <c r="BC227" s="275"/>
      <c r="BD227" s="228"/>
      <c r="BE227" s="228"/>
      <c r="BF227" s="228"/>
      <c r="BG227" s="228"/>
      <c r="BH227" s="228"/>
      <c r="BI227" s="275"/>
      <c r="BJ227" s="275"/>
      <c r="BK227" s="275"/>
      <c r="BL227" s="275"/>
      <c r="BM227" s="275"/>
      <c r="BN227" s="275"/>
      <c r="BO227" s="275"/>
      <c r="BP227" s="228"/>
      <c r="BQ227" s="153"/>
      <c r="BR227" s="275"/>
    </row>
    <row r="228" customFormat="false" ht="12.75" hidden="false" customHeight="false" outlineLevel="0" collapsed="false">
      <c r="AA228" s="273"/>
      <c r="AV228" s="274"/>
      <c r="AW228" s="155"/>
      <c r="AX228" s="155"/>
      <c r="AY228" s="155"/>
      <c r="AZ228" s="155"/>
      <c r="BA228" s="155"/>
      <c r="BB228" s="155"/>
      <c r="BC228" s="275"/>
      <c r="BD228" s="228"/>
      <c r="BE228" s="228"/>
      <c r="BF228" s="228"/>
      <c r="BG228" s="228"/>
      <c r="BH228" s="228"/>
      <c r="BI228" s="275"/>
      <c r="BJ228" s="275"/>
      <c r="BK228" s="275"/>
      <c r="BL228" s="275"/>
      <c r="BM228" s="275"/>
      <c r="BN228" s="275"/>
      <c r="BO228" s="275"/>
      <c r="BP228" s="228"/>
      <c r="BQ228" s="153"/>
      <c r="BR228" s="275"/>
    </row>
    <row r="229" customFormat="false" ht="12.75" hidden="false" customHeight="false" outlineLevel="0" collapsed="false">
      <c r="AA229" s="273"/>
      <c r="AV229" s="274"/>
      <c r="AW229" s="155"/>
      <c r="AX229" s="155"/>
      <c r="AY229" s="155"/>
      <c r="AZ229" s="155"/>
      <c r="BA229" s="155"/>
      <c r="BB229" s="155"/>
      <c r="BC229" s="275"/>
      <c r="BD229" s="228"/>
      <c r="BE229" s="228"/>
      <c r="BF229" s="228"/>
      <c r="BG229" s="228"/>
      <c r="BH229" s="228"/>
      <c r="BI229" s="275"/>
      <c r="BJ229" s="275"/>
      <c r="BK229" s="275"/>
      <c r="BL229" s="275"/>
      <c r="BM229" s="275"/>
      <c r="BN229" s="275"/>
      <c r="BO229" s="275"/>
      <c r="BP229" s="228"/>
      <c r="BQ229" s="153"/>
      <c r="BR229" s="275"/>
    </row>
    <row r="230" customFormat="false" ht="12.75" hidden="false" customHeight="false" outlineLevel="0" collapsed="false">
      <c r="AA230" s="273"/>
      <c r="AV230" s="274"/>
      <c r="AW230" s="155"/>
      <c r="AX230" s="155"/>
      <c r="AY230" s="155"/>
      <c r="AZ230" s="155"/>
      <c r="BA230" s="155"/>
      <c r="BB230" s="155"/>
      <c r="BC230" s="275"/>
      <c r="BD230" s="228"/>
      <c r="BE230" s="228"/>
      <c r="BF230" s="228"/>
      <c r="BG230" s="228"/>
      <c r="BH230" s="228"/>
      <c r="BI230" s="275"/>
      <c r="BJ230" s="275"/>
      <c r="BK230" s="275"/>
      <c r="BL230" s="275"/>
      <c r="BM230" s="275"/>
      <c r="BN230" s="275"/>
      <c r="BO230" s="275"/>
      <c r="BP230" s="228"/>
      <c r="BQ230" s="153"/>
      <c r="BR230" s="275"/>
    </row>
    <row r="231" customFormat="false" ht="12.75" hidden="false" customHeight="false" outlineLevel="0" collapsed="false">
      <c r="AA231" s="273"/>
      <c r="AV231" s="274"/>
      <c r="AW231" s="155"/>
      <c r="AX231" s="155"/>
      <c r="AY231" s="155"/>
      <c r="AZ231" s="155"/>
      <c r="BA231" s="155"/>
      <c r="BB231" s="155"/>
      <c r="BC231" s="275"/>
      <c r="BD231" s="228"/>
      <c r="BE231" s="228"/>
      <c r="BF231" s="228"/>
      <c r="BG231" s="228"/>
      <c r="BH231" s="228"/>
      <c r="BI231" s="275"/>
      <c r="BJ231" s="275"/>
      <c r="BK231" s="275"/>
      <c r="BL231" s="275"/>
      <c r="BM231" s="275"/>
      <c r="BN231" s="275"/>
      <c r="BO231" s="275"/>
      <c r="BP231" s="228"/>
      <c r="BQ231" s="153"/>
      <c r="BR231" s="275"/>
    </row>
    <row r="232" customFormat="false" ht="12.75" hidden="false" customHeight="false" outlineLevel="0" collapsed="false">
      <c r="AA232" s="273"/>
      <c r="AV232" s="274"/>
      <c r="AW232" s="155"/>
      <c r="AX232" s="155"/>
      <c r="AY232" s="155"/>
      <c r="AZ232" s="155"/>
      <c r="BA232" s="155"/>
      <c r="BB232" s="155"/>
      <c r="BC232" s="275"/>
      <c r="BD232" s="228"/>
      <c r="BE232" s="228"/>
      <c r="BF232" s="228"/>
      <c r="BG232" s="228"/>
      <c r="BH232" s="228"/>
      <c r="BI232" s="275"/>
      <c r="BJ232" s="275"/>
      <c r="BK232" s="275"/>
      <c r="BL232" s="275"/>
      <c r="BM232" s="275"/>
      <c r="BN232" s="275"/>
      <c r="BO232" s="275"/>
      <c r="BP232" s="228"/>
      <c r="BQ232" s="153"/>
      <c r="BR232" s="275"/>
    </row>
    <row r="233" customFormat="false" ht="12.75" hidden="false" customHeight="false" outlineLevel="0" collapsed="false">
      <c r="AA233" s="273"/>
      <c r="AV233" s="274"/>
      <c r="AW233" s="155"/>
      <c r="AX233" s="155"/>
      <c r="AY233" s="155"/>
      <c r="AZ233" s="155"/>
      <c r="BA233" s="155"/>
      <c r="BB233" s="155"/>
      <c r="BC233" s="275"/>
      <c r="BD233" s="228"/>
      <c r="BE233" s="228"/>
      <c r="BF233" s="228"/>
      <c r="BG233" s="228"/>
      <c r="BH233" s="228"/>
      <c r="BI233" s="275"/>
      <c r="BJ233" s="275"/>
      <c r="BK233" s="275"/>
      <c r="BL233" s="275"/>
      <c r="BM233" s="275"/>
      <c r="BN233" s="275"/>
      <c r="BO233" s="275"/>
      <c r="BP233" s="228"/>
      <c r="BQ233" s="153"/>
      <c r="BR233" s="275"/>
    </row>
    <row r="234" customFormat="false" ht="12.75" hidden="false" customHeight="false" outlineLevel="0" collapsed="false">
      <c r="AA234" s="273"/>
      <c r="AV234" s="274"/>
      <c r="AW234" s="155"/>
      <c r="AX234" s="155"/>
      <c r="AY234" s="155"/>
      <c r="AZ234" s="155"/>
      <c r="BA234" s="155"/>
      <c r="BB234" s="155"/>
      <c r="BC234" s="275"/>
      <c r="BD234" s="228"/>
      <c r="BE234" s="228"/>
      <c r="BF234" s="228"/>
      <c r="BG234" s="228"/>
      <c r="BH234" s="228"/>
      <c r="BI234" s="275"/>
      <c r="BJ234" s="275"/>
      <c r="BK234" s="275"/>
      <c r="BL234" s="275"/>
      <c r="BM234" s="275"/>
      <c r="BN234" s="275"/>
      <c r="BO234" s="275"/>
      <c r="BP234" s="228"/>
      <c r="BQ234" s="153"/>
      <c r="BR234" s="275"/>
    </row>
    <row r="235" customFormat="false" ht="12.75" hidden="false" customHeight="false" outlineLevel="0" collapsed="false">
      <c r="AA235" s="273"/>
      <c r="AV235" s="274"/>
      <c r="AW235" s="155"/>
      <c r="AX235" s="155"/>
      <c r="AY235" s="155"/>
      <c r="AZ235" s="155"/>
      <c r="BA235" s="155"/>
      <c r="BB235" s="155"/>
      <c r="BC235" s="275"/>
      <c r="BD235" s="228"/>
      <c r="BE235" s="228"/>
      <c r="BF235" s="228"/>
      <c r="BG235" s="228"/>
      <c r="BH235" s="228"/>
      <c r="BI235" s="275"/>
      <c r="BJ235" s="275"/>
      <c r="BK235" s="275"/>
      <c r="BL235" s="275"/>
      <c r="BM235" s="275"/>
      <c r="BN235" s="275"/>
      <c r="BO235" s="275"/>
      <c r="BP235" s="228"/>
      <c r="BQ235" s="153"/>
      <c r="BR235" s="275"/>
    </row>
    <row r="236" customFormat="false" ht="12.75" hidden="false" customHeight="false" outlineLevel="0" collapsed="false">
      <c r="AA236" s="273"/>
      <c r="AV236" s="274"/>
      <c r="AW236" s="155"/>
      <c r="AX236" s="155"/>
      <c r="AY236" s="155"/>
      <c r="AZ236" s="155"/>
      <c r="BA236" s="155"/>
      <c r="BB236" s="155"/>
      <c r="BC236" s="275"/>
      <c r="BD236" s="228"/>
      <c r="BE236" s="228"/>
      <c r="BF236" s="228"/>
      <c r="BG236" s="228"/>
      <c r="BH236" s="228"/>
      <c r="BI236" s="275"/>
      <c r="BJ236" s="275"/>
      <c r="BK236" s="275"/>
      <c r="BL236" s="275"/>
      <c r="BM236" s="275"/>
      <c r="BN236" s="275"/>
      <c r="BO236" s="275"/>
      <c r="BP236" s="228"/>
      <c r="BQ236" s="153"/>
      <c r="BR236" s="275"/>
    </row>
    <row r="237" customFormat="false" ht="12.75" hidden="false" customHeight="false" outlineLevel="0" collapsed="false">
      <c r="AA237" s="273"/>
      <c r="AV237" s="274"/>
      <c r="AW237" s="155"/>
      <c r="AX237" s="155"/>
      <c r="AY237" s="155"/>
      <c r="AZ237" s="155"/>
      <c r="BA237" s="155"/>
      <c r="BB237" s="155"/>
      <c r="BC237" s="275"/>
      <c r="BD237" s="228"/>
      <c r="BE237" s="228"/>
      <c r="BF237" s="228"/>
      <c r="BG237" s="228"/>
      <c r="BH237" s="228"/>
      <c r="BI237" s="275"/>
      <c r="BJ237" s="275"/>
      <c r="BK237" s="275"/>
      <c r="BL237" s="275"/>
      <c r="BM237" s="275"/>
      <c r="BN237" s="275"/>
      <c r="BO237" s="275"/>
      <c r="BP237" s="228"/>
      <c r="BQ237" s="153"/>
      <c r="BR237" s="275"/>
    </row>
    <row r="238" customFormat="false" ht="12.75" hidden="false" customHeight="false" outlineLevel="0" collapsed="false">
      <c r="AA238" s="273"/>
      <c r="AV238" s="274"/>
      <c r="AW238" s="155"/>
      <c r="AX238" s="155"/>
      <c r="AY238" s="155"/>
      <c r="AZ238" s="155"/>
      <c r="BA238" s="155"/>
      <c r="BB238" s="155"/>
      <c r="BC238" s="275"/>
      <c r="BD238" s="228"/>
      <c r="BE238" s="228"/>
      <c r="BF238" s="228"/>
      <c r="BG238" s="228"/>
      <c r="BH238" s="228"/>
      <c r="BI238" s="275"/>
      <c r="BJ238" s="275"/>
      <c r="BK238" s="275"/>
      <c r="BL238" s="275"/>
      <c r="BM238" s="275"/>
      <c r="BN238" s="275"/>
      <c r="BO238" s="275"/>
      <c r="BP238" s="228"/>
      <c r="BQ238" s="153"/>
      <c r="BR238" s="275"/>
    </row>
    <row r="239" customFormat="false" ht="12.75" hidden="false" customHeight="false" outlineLevel="0" collapsed="false">
      <c r="AA239" s="273"/>
      <c r="AV239" s="274"/>
      <c r="AW239" s="155"/>
      <c r="AX239" s="155"/>
      <c r="AY239" s="155"/>
      <c r="AZ239" s="155"/>
      <c r="BA239" s="155"/>
      <c r="BB239" s="155"/>
      <c r="BC239" s="275"/>
      <c r="BD239" s="228"/>
      <c r="BE239" s="228"/>
      <c r="BF239" s="228"/>
      <c r="BG239" s="228"/>
      <c r="BH239" s="228"/>
      <c r="BI239" s="275"/>
      <c r="BJ239" s="275"/>
      <c r="BK239" s="275"/>
      <c r="BL239" s="275"/>
      <c r="BM239" s="275"/>
      <c r="BN239" s="275"/>
      <c r="BO239" s="275"/>
      <c r="BP239" s="228"/>
      <c r="BQ239" s="153"/>
      <c r="BR239" s="275"/>
    </row>
    <row r="240" customFormat="false" ht="12.75" hidden="false" customHeight="false" outlineLevel="0" collapsed="false">
      <c r="AA240" s="273"/>
      <c r="AV240" s="274"/>
      <c r="AW240" s="155"/>
      <c r="AX240" s="155"/>
      <c r="AY240" s="155"/>
      <c r="AZ240" s="155"/>
      <c r="BA240" s="155"/>
      <c r="BB240" s="155"/>
      <c r="BC240" s="275"/>
      <c r="BD240" s="228"/>
      <c r="BE240" s="228"/>
      <c r="BF240" s="228"/>
      <c r="BG240" s="228"/>
      <c r="BH240" s="228"/>
      <c r="BI240" s="275"/>
      <c r="BJ240" s="275"/>
      <c r="BK240" s="275"/>
      <c r="BL240" s="275"/>
      <c r="BM240" s="275"/>
      <c r="BN240" s="275"/>
      <c r="BO240" s="275"/>
      <c r="BP240" s="228"/>
      <c r="BQ240" s="153"/>
      <c r="BR240" s="275"/>
    </row>
    <row r="241" customFormat="false" ht="12.75" hidden="false" customHeight="false" outlineLevel="0" collapsed="false">
      <c r="AA241" s="273"/>
      <c r="AV241" s="274"/>
      <c r="AW241" s="155"/>
      <c r="AX241" s="155"/>
      <c r="AY241" s="155"/>
      <c r="AZ241" s="155"/>
      <c r="BA241" s="155"/>
      <c r="BB241" s="155"/>
      <c r="BC241" s="275"/>
      <c r="BD241" s="228"/>
      <c r="BE241" s="228"/>
      <c r="BF241" s="228"/>
      <c r="BG241" s="228"/>
      <c r="BH241" s="228"/>
      <c r="BI241" s="275"/>
      <c r="BJ241" s="275"/>
      <c r="BK241" s="275"/>
      <c r="BL241" s="275"/>
      <c r="BM241" s="275"/>
      <c r="BN241" s="275"/>
      <c r="BO241" s="275"/>
      <c r="BP241" s="228"/>
      <c r="BQ241" s="153"/>
      <c r="BR241" s="275"/>
    </row>
    <row r="242" customFormat="false" ht="12.75" hidden="false" customHeight="false" outlineLevel="0" collapsed="false">
      <c r="AA242" s="273"/>
      <c r="AV242" s="274"/>
      <c r="AW242" s="155"/>
      <c r="AX242" s="155"/>
      <c r="AY242" s="155"/>
      <c r="AZ242" s="155"/>
      <c r="BA242" s="155"/>
      <c r="BB242" s="155"/>
      <c r="BC242" s="275"/>
      <c r="BD242" s="228"/>
      <c r="BE242" s="228"/>
      <c r="BF242" s="228"/>
      <c r="BG242" s="228"/>
      <c r="BH242" s="228"/>
      <c r="BI242" s="275"/>
      <c r="BJ242" s="275"/>
      <c r="BK242" s="275"/>
      <c r="BL242" s="275"/>
      <c r="BM242" s="275"/>
      <c r="BN242" s="275"/>
      <c r="BO242" s="275"/>
      <c r="BP242" s="228"/>
      <c r="BQ242" s="153"/>
      <c r="BR242" s="275"/>
    </row>
    <row r="243" customFormat="false" ht="12.75" hidden="false" customHeight="false" outlineLevel="0" collapsed="false">
      <c r="AA243" s="273"/>
      <c r="AV243" s="274"/>
      <c r="AW243" s="155"/>
      <c r="AX243" s="155"/>
      <c r="AY243" s="155"/>
      <c r="AZ243" s="155"/>
      <c r="BA243" s="155"/>
      <c r="BB243" s="155"/>
      <c r="BC243" s="275"/>
      <c r="BD243" s="228"/>
      <c r="BE243" s="228"/>
      <c r="BF243" s="228"/>
      <c r="BG243" s="228"/>
      <c r="BH243" s="228"/>
      <c r="BI243" s="275"/>
      <c r="BJ243" s="275"/>
      <c r="BK243" s="275"/>
      <c r="BL243" s="275"/>
      <c r="BM243" s="275"/>
      <c r="BN243" s="275"/>
      <c r="BO243" s="275"/>
      <c r="BP243" s="228"/>
      <c r="BQ243" s="153"/>
      <c r="BR243" s="275"/>
    </row>
    <row r="244" customFormat="false" ht="12.75" hidden="false" customHeight="false" outlineLevel="0" collapsed="false">
      <c r="AA244" s="273"/>
      <c r="AV244" s="274"/>
      <c r="AW244" s="155"/>
      <c r="AX244" s="155"/>
      <c r="AY244" s="155"/>
      <c r="AZ244" s="155"/>
      <c r="BA244" s="155"/>
      <c r="BB244" s="155"/>
      <c r="BC244" s="275"/>
      <c r="BD244" s="228"/>
      <c r="BE244" s="228"/>
      <c r="BF244" s="228"/>
      <c r="BG244" s="228"/>
      <c r="BH244" s="228"/>
      <c r="BI244" s="275"/>
      <c r="BJ244" s="275"/>
      <c r="BK244" s="275"/>
      <c r="BL244" s="275"/>
      <c r="BM244" s="275"/>
      <c r="BN244" s="275"/>
      <c r="BO244" s="275"/>
      <c r="BP244" s="228"/>
      <c r="BQ244" s="153"/>
      <c r="BR244" s="275"/>
    </row>
    <row r="245" customFormat="false" ht="12.75" hidden="false" customHeight="false" outlineLevel="0" collapsed="false">
      <c r="AA245" s="273"/>
      <c r="AV245" s="274"/>
      <c r="AW245" s="155"/>
      <c r="AX245" s="155"/>
      <c r="AY245" s="155"/>
      <c r="AZ245" s="155"/>
      <c r="BA245" s="155"/>
      <c r="BB245" s="155"/>
      <c r="BC245" s="275"/>
      <c r="BD245" s="228"/>
      <c r="BE245" s="228"/>
      <c r="BF245" s="228"/>
      <c r="BG245" s="228"/>
      <c r="BH245" s="228"/>
      <c r="BI245" s="275"/>
      <c r="BJ245" s="275"/>
      <c r="BK245" s="275"/>
      <c r="BL245" s="275"/>
      <c r="BM245" s="275"/>
      <c r="BN245" s="275"/>
      <c r="BO245" s="275"/>
      <c r="BP245" s="228"/>
      <c r="BQ245" s="153"/>
      <c r="BR245" s="275"/>
    </row>
    <row r="246" customFormat="false" ht="12.75" hidden="false" customHeight="false" outlineLevel="0" collapsed="false">
      <c r="AA246" s="273"/>
      <c r="AV246" s="274"/>
      <c r="AW246" s="155"/>
      <c r="AX246" s="155"/>
      <c r="AY246" s="155"/>
      <c r="AZ246" s="155"/>
      <c r="BA246" s="155"/>
      <c r="BB246" s="155"/>
      <c r="BC246" s="275"/>
      <c r="BD246" s="228"/>
      <c r="BE246" s="228"/>
      <c r="BF246" s="228"/>
      <c r="BG246" s="228"/>
      <c r="BH246" s="228"/>
      <c r="BI246" s="275"/>
      <c r="BJ246" s="275"/>
      <c r="BK246" s="275"/>
      <c r="BL246" s="275"/>
      <c r="BM246" s="275"/>
      <c r="BN246" s="275"/>
      <c r="BO246" s="275"/>
      <c r="BP246" s="228"/>
      <c r="BQ246" s="153"/>
      <c r="BR246" s="275"/>
    </row>
    <row r="247" customFormat="false" ht="12.75" hidden="false" customHeight="false" outlineLevel="0" collapsed="false">
      <c r="AA247" s="273"/>
      <c r="AV247" s="274"/>
      <c r="AW247" s="155"/>
      <c r="AX247" s="155"/>
      <c r="AY247" s="155"/>
      <c r="AZ247" s="155"/>
      <c r="BA247" s="155"/>
      <c r="BB247" s="155"/>
      <c r="BC247" s="275"/>
      <c r="BD247" s="228"/>
      <c r="BE247" s="228"/>
      <c r="BF247" s="228"/>
      <c r="BG247" s="228"/>
      <c r="BH247" s="228"/>
      <c r="BI247" s="275"/>
      <c r="BJ247" s="275"/>
      <c r="BK247" s="275"/>
      <c r="BL247" s="275"/>
      <c r="BM247" s="275"/>
      <c r="BN247" s="275"/>
      <c r="BO247" s="275"/>
      <c r="BP247" s="228"/>
      <c r="BQ247" s="153"/>
      <c r="BR247" s="275"/>
    </row>
    <row r="248" customFormat="false" ht="12.75" hidden="false" customHeight="false" outlineLevel="0" collapsed="false">
      <c r="AA248" s="273"/>
      <c r="AV248" s="274"/>
      <c r="AW248" s="155"/>
      <c r="AX248" s="155"/>
      <c r="AY248" s="155"/>
      <c r="AZ248" s="155"/>
      <c r="BA248" s="155"/>
      <c r="BB248" s="155"/>
      <c r="BC248" s="275"/>
      <c r="BD248" s="228"/>
      <c r="BE248" s="228"/>
      <c r="BF248" s="228"/>
      <c r="BG248" s="228"/>
      <c r="BH248" s="228"/>
      <c r="BI248" s="275"/>
      <c r="BJ248" s="275"/>
      <c r="BK248" s="275"/>
      <c r="BL248" s="275"/>
      <c r="BM248" s="275"/>
      <c r="BN248" s="275"/>
      <c r="BO248" s="275"/>
      <c r="BP248" s="228"/>
      <c r="BQ248" s="153"/>
      <c r="BR248" s="275"/>
    </row>
    <row r="249" customFormat="false" ht="12.75" hidden="false" customHeight="false" outlineLevel="0" collapsed="false">
      <c r="AA249" s="273"/>
      <c r="AV249" s="274"/>
      <c r="AW249" s="155"/>
      <c r="AX249" s="155"/>
      <c r="AY249" s="155"/>
      <c r="AZ249" s="155"/>
      <c r="BA249" s="155"/>
      <c r="BB249" s="155"/>
      <c r="BC249" s="275"/>
      <c r="BD249" s="228"/>
      <c r="BE249" s="228"/>
      <c r="BF249" s="228"/>
      <c r="BG249" s="228"/>
      <c r="BH249" s="228"/>
      <c r="BI249" s="275"/>
      <c r="BJ249" s="275"/>
      <c r="BK249" s="275"/>
      <c r="BL249" s="275"/>
      <c r="BM249" s="275"/>
      <c r="BN249" s="275"/>
      <c r="BO249" s="275"/>
      <c r="BP249" s="228"/>
      <c r="BQ249" s="153"/>
      <c r="BR249" s="275"/>
    </row>
    <row r="250" customFormat="false" ht="12.75" hidden="false" customHeight="false" outlineLevel="0" collapsed="false">
      <c r="AA250" s="273"/>
      <c r="AV250" s="274"/>
      <c r="AW250" s="155"/>
      <c r="AX250" s="155"/>
      <c r="AY250" s="155"/>
      <c r="AZ250" s="155"/>
      <c r="BA250" s="155"/>
      <c r="BB250" s="155"/>
      <c r="BC250" s="275"/>
      <c r="BD250" s="228"/>
      <c r="BE250" s="228"/>
      <c r="BF250" s="228"/>
      <c r="BG250" s="228"/>
      <c r="BH250" s="228"/>
      <c r="BI250" s="275"/>
      <c r="BJ250" s="275"/>
      <c r="BK250" s="275"/>
      <c r="BL250" s="275"/>
      <c r="BM250" s="275"/>
      <c r="BN250" s="275"/>
      <c r="BO250" s="275"/>
      <c r="BP250" s="228"/>
      <c r="BQ250" s="153"/>
      <c r="BR250" s="275"/>
    </row>
    <row r="251" customFormat="false" ht="12.75" hidden="false" customHeight="false" outlineLevel="0" collapsed="false">
      <c r="AA251" s="273"/>
      <c r="AV251" s="274"/>
      <c r="AW251" s="155"/>
      <c r="AX251" s="155"/>
      <c r="AY251" s="155"/>
      <c r="AZ251" s="155"/>
      <c r="BA251" s="155"/>
      <c r="BB251" s="155"/>
      <c r="BC251" s="275"/>
      <c r="BD251" s="228"/>
      <c r="BE251" s="228"/>
      <c r="BF251" s="228"/>
      <c r="BG251" s="228"/>
      <c r="BH251" s="228"/>
      <c r="BI251" s="275"/>
      <c r="BJ251" s="275"/>
      <c r="BK251" s="275"/>
      <c r="BL251" s="275"/>
      <c r="BM251" s="275"/>
      <c r="BN251" s="275"/>
      <c r="BO251" s="275"/>
      <c r="BP251" s="228"/>
      <c r="BQ251" s="153"/>
      <c r="BR251" s="275"/>
    </row>
    <row r="252" customFormat="false" ht="12.75" hidden="false" customHeight="false" outlineLevel="0" collapsed="false">
      <c r="AA252" s="273"/>
      <c r="AV252" s="274"/>
      <c r="AW252" s="155"/>
      <c r="AX252" s="155"/>
      <c r="AY252" s="155"/>
      <c r="AZ252" s="155"/>
      <c r="BA252" s="155"/>
      <c r="BB252" s="155"/>
      <c r="BC252" s="275"/>
      <c r="BD252" s="228"/>
      <c r="BE252" s="228"/>
      <c r="BF252" s="228"/>
      <c r="BG252" s="228"/>
      <c r="BH252" s="228"/>
      <c r="BI252" s="275"/>
      <c r="BJ252" s="275"/>
      <c r="BK252" s="275"/>
      <c r="BL252" s="275"/>
      <c r="BM252" s="275"/>
      <c r="BN252" s="275"/>
      <c r="BO252" s="275"/>
      <c r="BP252" s="228"/>
      <c r="BQ252" s="153"/>
      <c r="BR252" s="275"/>
    </row>
    <row r="253" customFormat="false" ht="12.75" hidden="false" customHeight="false" outlineLevel="0" collapsed="false">
      <c r="BD253" s="228"/>
      <c r="BE253" s="228"/>
      <c r="BF253" s="228"/>
      <c r="BG253" s="228"/>
      <c r="BH253" s="228"/>
      <c r="BP253" s="228"/>
    </row>
    <row r="254" customFormat="false" ht="12.75" hidden="false" customHeight="false" outlineLevel="0" collapsed="false">
      <c r="BD254" s="228"/>
      <c r="BE254" s="228"/>
      <c r="BF254" s="228"/>
      <c r="BG254" s="228"/>
      <c r="BH254" s="228"/>
      <c r="BP254" s="228"/>
    </row>
    <row r="255" customFormat="false" ht="12.75" hidden="false" customHeight="false" outlineLevel="0" collapsed="false">
      <c r="BD255" s="228"/>
      <c r="BE255" s="228"/>
      <c r="BF255" s="228"/>
      <c r="BG255" s="228"/>
      <c r="BH255" s="228"/>
      <c r="BP255" s="228"/>
    </row>
    <row r="256" customFormat="false" ht="12.75" hidden="false" customHeight="false" outlineLevel="0" collapsed="false">
      <c r="BD256" s="228"/>
      <c r="BE256" s="228"/>
      <c r="BF256" s="228"/>
      <c r="BG256" s="228"/>
      <c r="BH256" s="228"/>
      <c r="BP256" s="228"/>
    </row>
    <row r="257" customFormat="false" ht="12.75" hidden="false" customHeight="false" outlineLevel="0" collapsed="false">
      <c r="BD257" s="228"/>
      <c r="BE257" s="228"/>
      <c r="BF257" s="228"/>
      <c r="BG257" s="228"/>
      <c r="BH257" s="228"/>
      <c r="BP257" s="228"/>
    </row>
    <row r="258" customFormat="false" ht="12.75" hidden="false" customHeight="false" outlineLevel="0" collapsed="false">
      <c r="BD258" s="228"/>
      <c r="BE258" s="228"/>
      <c r="BF258" s="228"/>
      <c r="BG258" s="228"/>
      <c r="BH258" s="228"/>
      <c r="BP258" s="228"/>
    </row>
    <row r="259" customFormat="false" ht="12.75" hidden="false" customHeight="false" outlineLevel="0" collapsed="false">
      <c r="BD259" s="228"/>
      <c r="BE259" s="228"/>
      <c r="BF259" s="228"/>
      <c r="BG259" s="228"/>
      <c r="BH259" s="228"/>
      <c r="BP259" s="228"/>
    </row>
    <row r="260" customFormat="false" ht="12.75" hidden="false" customHeight="false" outlineLevel="0" collapsed="false">
      <c r="BD260" s="228"/>
      <c r="BE260" s="228"/>
      <c r="BF260" s="228"/>
      <c r="BG260" s="228"/>
      <c r="BH260" s="228"/>
      <c r="BP260" s="228"/>
    </row>
    <row r="261" customFormat="false" ht="12.75" hidden="false" customHeight="false" outlineLevel="0" collapsed="false">
      <c r="BD261" s="228"/>
      <c r="BE261" s="228"/>
      <c r="BF261" s="228"/>
      <c r="BG261" s="228"/>
      <c r="BH261" s="228"/>
      <c r="BP261" s="228"/>
    </row>
    <row r="262" customFormat="false" ht="12.75" hidden="false" customHeight="false" outlineLevel="0" collapsed="false">
      <c r="BD262" s="228"/>
      <c r="BE262" s="228"/>
      <c r="BF262" s="228"/>
      <c r="BG262" s="228"/>
      <c r="BH262" s="228"/>
      <c r="BP262" s="228"/>
    </row>
    <row r="263" customFormat="false" ht="12.75" hidden="false" customHeight="false" outlineLevel="0" collapsed="false">
      <c r="BD263" s="228"/>
      <c r="BE263" s="228"/>
      <c r="BF263" s="228"/>
      <c r="BG263" s="228"/>
      <c r="BH263" s="228"/>
      <c r="BP263" s="228"/>
    </row>
    <row r="264" customFormat="false" ht="12.75" hidden="false" customHeight="false" outlineLevel="0" collapsed="false">
      <c r="BD264" s="228"/>
      <c r="BE264" s="228"/>
      <c r="BF264" s="228"/>
      <c r="BG264" s="228"/>
      <c r="BH264" s="228"/>
      <c r="BP264" s="228"/>
    </row>
    <row r="265" customFormat="false" ht="12.75" hidden="false" customHeight="false" outlineLevel="0" collapsed="false">
      <c r="BD265" s="228"/>
      <c r="BE265" s="228"/>
      <c r="BF265" s="228"/>
      <c r="BG265" s="228"/>
      <c r="BH265" s="228"/>
      <c r="BP265" s="228"/>
    </row>
    <row r="266" customFormat="false" ht="12.75" hidden="false" customHeight="false" outlineLevel="0" collapsed="false">
      <c r="BD266" s="228"/>
      <c r="BE266" s="228"/>
      <c r="BF266" s="228"/>
      <c r="BG266" s="228"/>
      <c r="BH266" s="228"/>
      <c r="BP266" s="228"/>
    </row>
    <row r="267" customFormat="false" ht="12.75" hidden="false" customHeight="false" outlineLevel="0" collapsed="false">
      <c r="BD267" s="228"/>
      <c r="BE267" s="228"/>
      <c r="BF267" s="228"/>
      <c r="BG267" s="228"/>
      <c r="BH267" s="228"/>
      <c r="BP267" s="228"/>
    </row>
    <row r="268" customFormat="false" ht="12.75" hidden="false" customHeight="false" outlineLevel="0" collapsed="false">
      <c r="BD268" s="228"/>
      <c r="BE268" s="228"/>
      <c r="BF268" s="228"/>
      <c r="BG268" s="228"/>
      <c r="BH268" s="228"/>
      <c r="BP268" s="228"/>
    </row>
    <row r="269" customFormat="false" ht="12.75" hidden="false" customHeight="false" outlineLevel="0" collapsed="false">
      <c r="BD269" s="228"/>
      <c r="BE269" s="228"/>
      <c r="BF269" s="228"/>
      <c r="BG269" s="228"/>
      <c r="BH269" s="228"/>
      <c r="BP269" s="228"/>
    </row>
    <row r="270" customFormat="false" ht="12.75" hidden="false" customHeight="false" outlineLevel="0" collapsed="false">
      <c r="BD270" s="228"/>
      <c r="BE270" s="228"/>
      <c r="BF270" s="228"/>
      <c r="BG270" s="228"/>
      <c r="BH270" s="228"/>
      <c r="BP270" s="228"/>
    </row>
    <row r="271" customFormat="false" ht="12.75" hidden="false" customHeight="false" outlineLevel="0" collapsed="false">
      <c r="BD271" s="228"/>
      <c r="BE271" s="228"/>
      <c r="BF271" s="228"/>
      <c r="BG271" s="228"/>
      <c r="BH271" s="228"/>
      <c r="BP271" s="228"/>
    </row>
    <row r="272" customFormat="false" ht="12.75" hidden="false" customHeight="false" outlineLevel="0" collapsed="false">
      <c r="BD272" s="228"/>
      <c r="BE272" s="228"/>
      <c r="BF272" s="228"/>
      <c r="BG272" s="228"/>
      <c r="BH272" s="228"/>
      <c r="BP272" s="228"/>
    </row>
    <row r="273" customFormat="false" ht="12.75" hidden="false" customHeight="false" outlineLevel="0" collapsed="false">
      <c r="BD273" s="228"/>
      <c r="BE273" s="228"/>
      <c r="BF273" s="228"/>
      <c r="BG273" s="228"/>
      <c r="BH273" s="228"/>
      <c r="BP273" s="228"/>
    </row>
    <row r="274" customFormat="false" ht="12.75" hidden="false" customHeight="false" outlineLevel="0" collapsed="false">
      <c r="BD274" s="228"/>
      <c r="BE274" s="228"/>
      <c r="BF274" s="228"/>
      <c r="BG274" s="228"/>
      <c r="BH274" s="228"/>
      <c r="BP274" s="228"/>
    </row>
    <row r="275" customFormat="false" ht="12.75" hidden="false" customHeight="false" outlineLevel="0" collapsed="false">
      <c r="BD275" s="228"/>
      <c r="BE275" s="228"/>
      <c r="BF275" s="228"/>
      <c r="BG275" s="228"/>
      <c r="BH275" s="228"/>
      <c r="BP275" s="228"/>
    </row>
    <row r="276" customFormat="false" ht="12.75" hidden="false" customHeight="false" outlineLevel="0" collapsed="false">
      <c r="BD276" s="228"/>
      <c r="BE276" s="228"/>
      <c r="BF276" s="228"/>
      <c r="BG276" s="228"/>
      <c r="BH276" s="228"/>
      <c r="BP276" s="228"/>
    </row>
    <row r="277" customFormat="false" ht="12.75" hidden="false" customHeight="false" outlineLevel="0" collapsed="false">
      <c r="BD277" s="228"/>
      <c r="BE277" s="228"/>
      <c r="BF277" s="228"/>
      <c r="BG277" s="228"/>
      <c r="BH277" s="228"/>
      <c r="BP277" s="228"/>
    </row>
    <row r="278" customFormat="false" ht="12.75" hidden="false" customHeight="false" outlineLevel="0" collapsed="false">
      <c r="BD278" s="228"/>
      <c r="BE278" s="228"/>
      <c r="BF278" s="228"/>
      <c r="BG278" s="228"/>
      <c r="BH278" s="228"/>
      <c r="BP278" s="228"/>
    </row>
    <row r="279" customFormat="false" ht="12.75" hidden="false" customHeight="false" outlineLevel="0" collapsed="false">
      <c r="BD279" s="228"/>
      <c r="BE279" s="228"/>
      <c r="BF279" s="228"/>
      <c r="BG279" s="228"/>
      <c r="BH279" s="228"/>
      <c r="BP279" s="228"/>
    </row>
    <row r="280" customFormat="false" ht="12.75" hidden="false" customHeight="false" outlineLevel="0" collapsed="false">
      <c r="BD280" s="228"/>
      <c r="BE280" s="228"/>
      <c r="BF280" s="228"/>
      <c r="BG280" s="228"/>
      <c r="BH280" s="228"/>
      <c r="BP280" s="228"/>
    </row>
    <row r="281" customFormat="false" ht="12.75" hidden="false" customHeight="false" outlineLevel="0" collapsed="false">
      <c r="BD281" s="228"/>
      <c r="BE281" s="228"/>
      <c r="BF281" s="228"/>
      <c r="BG281" s="228"/>
      <c r="BH281" s="228"/>
      <c r="BP281" s="228"/>
    </row>
    <row r="282" customFormat="false" ht="12.75" hidden="false" customHeight="false" outlineLevel="0" collapsed="false">
      <c r="BD282" s="228"/>
      <c r="BE282" s="228"/>
      <c r="BF282" s="228"/>
      <c r="BG282" s="228"/>
      <c r="BH282" s="228"/>
      <c r="BP282" s="228"/>
    </row>
    <row r="283" customFormat="false" ht="12.75" hidden="false" customHeight="false" outlineLevel="0" collapsed="false">
      <c r="BD283" s="228"/>
      <c r="BE283" s="228"/>
      <c r="BF283" s="228"/>
      <c r="BG283" s="228"/>
      <c r="BH283" s="228"/>
      <c r="BP283" s="228"/>
    </row>
    <row r="284" customFormat="false" ht="12.75" hidden="false" customHeight="false" outlineLevel="0" collapsed="false">
      <c r="BD284" s="228"/>
      <c r="BE284" s="228"/>
      <c r="BF284" s="228"/>
      <c r="BG284" s="228"/>
      <c r="BH284" s="228"/>
      <c r="BP284" s="228"/>
    </row>
    <row r="285" customFormat="false" ht="12.75" hidden="false" customHeight="false" outlineLevel="0" collapsed="false">
      <c r="BD285" s="228"/>
      <c r="BE285" s="228"/>
      <c r="BF285" s="228"/>
      <c r="BG285" s="228"/>
      <c r="BH285" s="228"/>
      <c r="BP285" s="228"/>
    </row>
    <row r="286" customFormat="false" ht="12.75" hidden="false" customHeight="false" outlineLevel="0" collapsed="false">
      <c r="BD286" s="228"/>
      <c r="BE286" s="228"/>
      <c r="BF286" s="228"/>
      <c r="BG286" s="228"/>
      <c r="BH286" s="228"/>
      <c r="BP286" s="228"/>
    </row>
    <row r="287" customFormat="false" ht="12.75" hidden="false" customHeight="false" outlineLevel="0" collapsed="false">
      <c r="BD287" s="228"/>
      <c r="BE287" s="228"/>
      <c r="BF287" s="228"/>
      <c r="BG287" s="228"/>
      <c r="BH287" s="228"/>
      <c r="BP287" s="228"/>
    </row>
    <row r="288" customFormat="false" ht="12.75" hidden="false" customHeight="false" outlineLevel="0" collapsed="false">
      <c r="BD288" s="228"/>
      <c r="BE288" s="228"/>
      <c r="BF288" s="228"/>
      <c r="BG288" s="228"/>
      <c r="BH288" s="228"/>
      <c r="BP288" s="228"/>
    </row>
    <row r="289" customFormat="false" ht="12.75" hidden="false" customHeight="false" outlineLevel="0" collapsed="false">
      <c r="BD289" s="228"/>
      <c r="BE289" s="228"/>
      <c r="BF289" s="228"/>
      <c r="BG289" s="228"/>
      <c r="BH289" s="228"/>
      <c r="BP289" s="228"/>
    </row>
    <row r="290" customFormat="false" ht="12.75" hidden="false" customHeight="false" outlineLevel="0" collapsed="false">
      <c r="BD290" s="228"/>
      <c r="BE290" s="228"/>
      <c r="BF290" s="228"/>
      <c r="BG290" s="228"/>
      <c r="BH290" s="228"/>
      <c r="BP290" s="228"/>
    </row>
    <row r="291" customFormat="false" ht="12.75" hidden="false" customHeight="false" outlineLevel="0" collapsed="false">
      <c r="BD291" s="228"/>
      <c r="BE291" s="228"/>
      <c r="BF291" s="228"/>
      <c r="BG291" s="228"/>
      <c r="BH291" s="228"/>
      <c r="BP291" s="228"/>
    </row>
    <row r="292" customFormat="false" ht="12.75" hidden="false" customHeight="false" outlineLevel="0" collapsed="false">
      <c r="BD292" s="228"/>
      <c r="BE292" s="228"/>
      <c r="BF292" s="228"/>
      <c r="BG292" s="228"/>
      <c r="BH292" s="228"/>
      <c r="BP292" s="228"/>
    </row>
    <row r="293" customFormat="false" ht="12.75" hidden="false" customHeight="false" outlineLevel="0" collapsed="false">
      <c r="BD293" s="228"/>
      <c r="BE293" s="228"/>
      <c r="BF293" s="228"/>
      <c r="BG293" s="228"/>
      <c r="BH293" s="228"/>
      <c r="BP293" s="228"/>
    </row>
    <row r="294" customFormat="false" ht="12.75" hidden="false" customHeight="false" outlineLevel="0" collapsed="false">
      <c r="BD294" s="228"/>
      <c r="BE294" s="228"/>
      <c r="BF294" s="228"/>
      <c r="BG294" s="228"/>
      <c r="BH294" s="228"/>
      <c r="BP294" s="228"/>
    </row>
    <row r="295" customFormat="false" ht="12.75" hidden="false" customHeight="false" outlineLevel="0" collapsed="false">
      <c r="BD295" s="228"/>
      <c r="BE295" s="228"/>
      <c r="BF295" s="228"/>
      <c r="BG295" s="228"/>
      <c r="BH295" s="228"/>
      <c r="BP295" s="228"/>
    </row>
    <row r="296" customFormat="false" ht="12.75" hidden="false" customHeight="false" outlineLevel="0" collapsed="false">
      <c r="BD296" s="228"/>
      <c r="BE296" s="228"/>
      <c r="BF296" s="228"/>
      <c r="BG296" s="228"/>
      <c r="BH296" s="228"/>
      <c r="BP296" s="228"/>
    </row>
    <row r="297" customFormat="false" ht="12.75" hidden="false" customHeight="false" outlineLevel="0" collapsed="false">
      <c r="BD297" s="228"/>
      <c r="BE297" s="228"/>
      <c r="BF297" s="228"/>
      <c r="BG297" s="228"/>
      <c r="BH297" s="228"/>
      <c r="BP297" s="228"/>
    </row>
    <row r="298" customFormat="false" ht="12.75" hidden="false" customHeight="false" outlineLevel="0" collapsed="false">
      <c r="BD298" s="228"/>
      <c r="BE298" s="228"/>
      <c r="BF298" s="228"/>
      <c r="BG298" s="228"/>
      <c r="BH298" s="228"/>
      <c r="BP298" s="228"/>
    </row>
    <row r="299" customFormat="false" ht="12.75" hidden="false" customHeight="false" outlineLevel="0" collapsed="false">
      <c r="BD299" s="228"/>
      <c r="BE299" s="228"/>
      <c r="BF299" s="228"/>
      <c r="BG299" s="228"/>
      <c r="BH299" s="228"/>
      <c r="BP299" s="228"/>
    </row>
    <row r="300" customFormat="false" ht="12.75" hidden="false" customHeight="false" outlineLevel="0" collapsed="false">
      <c r="BD300" s="228"/>
      <c r="BE300" s="228"/>
      <c r="BF300" s="228"/>
      <c r="BG300" s="228"/>
      <c r="BH300" s="228"/>
      <c r="BP300" s="228"/>
    </row>
    <row r="301" customFormat="false" ht="12.75" hidden="false" customHeight="false" outlineLevel="0" collapsed="false">
      <c r="BD301" s="228"/>
      <c r="BE301" s="228"/>
      <c r="BF301" s="228"/>
      <c r="BG301" s="228"/>
      <c r="BH301" s="228"/>
      <c r="BP301" s="228"/>
    </row>
    <row r="302" customFormat="false" ht="12.75" hidden="false" customHeight="false" outlineLevel="0" collapsed="false">
      <c r="BD302" s="228"/>
      <c r="BE302" s="228"/>
      <c r="BF302" s="228"/>
      <c r="BG302" s="228"/>
      <c r="BH302" s="228"/>
      <c r="BP302" s="228"/>
    </row>
    <row r="303" customFormat="false" ht="12.75" hidden="false" customHeight="false" outlineLevel="0" collapsed="false">
      <c r="BD303" s="228"/>
      <c r="BE303" s="228"/>
      <c r="BF303" s="228"/>
      <c r="BG303" s="228"/>
      <c r="BH303" s="228"/>
      <c r="BP303" s="228"/>
    </row>
    <row r="304" customFormat="false" ht="12.75" hidden="false" customHeight="false" outlineLevel="0" collapsed="false">
      <c r="BD304" s="228"/>
      <c r="BE304" s="228"/>
      <c r="BF304" s="228"/>
      <c r="BG304" s="228"/>
      <c r="BH304" s="228"/>
      <c r="BP304" s="228"/>
    </row>
    <row r="305" customFormat="false" ht="12.75" hidden="false" customHeight="false" outlineLevel="0" collapsed="false">
      <c r="BD305" s="228"/>
      <c r="BE305" s="228"/>
      <c r="BF305" s="228"/>
      <c r="BG305" s="228"/>
      <c r="BH305" s="228"/>
      <c r="BP305" s="228"/>
    </row>
    <row r="306" customFormat="false" ht="12.75" hidden="false" customHeight="false" outlineLevel="0" collapsed="false">
      <c r="BD306" s="228"/>
      <c r="BE306" s="228"/>
      <c r="BF306" s="228"/>
      <c r="BG306" s="228"/>
      <c r="BH306" s="228"/>
      <c r="BP306" s="228"/>
    </row>
    <row r="307" customFormat="false" ht="12.75" hidden="false" customHeight="false" outlineLevel="0" collapsed="false">
      <c r="BD307" s="228"/>
      <c r="BE307" s="228"/>
      <c r="BF307" s="228"/>
      <c r="BG307" s="228"/>
      <c r="BH307" s="228"/>
      <c r="BP307" s="228"/>
    </row>
    <row r="308" customFormat="false" ht="12.75" hidden="false" customHeight="false" outlineLevel="0" collapsed="false">
      <c r="BD308" s="228"/>
      <c r="BE308" s="228"/>
      <c r="BF308" s="228"/>
      <c r="BG308" s="228"/>
      <c r="BH308" s="228"/>
      <c r="BP308" s="228"/>
    </row>
    <row r="309" customFormat="false" ht="12.75" hidden="false" customHeight="false" outlineLevel="0" collapsed="false">
      <c r="BD309" s="228"/>
      <c r="BE309" s="228"/>
      <c r="BF309" s="228"/>
      <c r="BG309" s="228"/>
      <c r="BH309" s="228"/>
      <c r="BP309" s="228"/>
    </row>
    <row r="310" customFormat="false" ht="12.75" hidden="false" customHeight="false" outlineLevel="0" collapsed="false">
      <c r="BD310" s="228"/>
      <c r="BE310" s="228"/>
      <c r="BF310" s="228"/>
      <c r="BG310" s="228"/>
      <c r="BH310" s="228"/>
      <c r="BP310" s="228"/>
    </row>
    <row r="311" customFormat="false" ht="12.75" hidden="false" customHeight="false" outlineLevel="0" collapsed="false">
      <c r="BD311" s="228"/>
      <c r="BE311" s="228"/>
      <c r="BF311" s="228"/>
      <c r="BG311" s="228"/>
      <c r="BH311" s="228"/>
      <c r="BP311" s="228"/>
    </row>
    <row r="312" customFormat="false" ht="12.75" hidden="false" customHeight="false" outlineLevel="0" collapsed="false">
      <c r="BD312" s="228"/>
      <c r="BE312" s="228"/>
      <c r="BF312" s="228"/>
      <c r="BG312" s="228"/>
      <c r="BH312" s="228"/>
      <c r="BP312" s="228"/>
    </row>
    <row r="313" customFormat="false" ht="12.75" hidden="false" customHeight="false" outlineLevel="0" collapsed="false">
      <c r="BD313" s="228"/>
      <c r="BE313" s="228"/>
      <c r="BF313" s="228"/>
      <c r="BG313" s="228"/>
      <c r="BH313" s="228"/>
      <c r="BP313" s="228"/>
    </row>
    <row r="314" customFormat="false" ht="12.75" hidden="false" customHeight="false" outlineLevel="0" collapsed="false">
      <c r="BD314" s="228"/>
      <c r="BE314" s="228"/>
      <c r="BF314" s="228"/>
      <c r="BG314" s="228"/>
      <c r="BH314" s="228"/>
      <c r="BP314" s="228"/>
    </row>
    <row r="315" customFormat="false" ht="12.75" hidden="false" customHeight="false" outlineLevel="0" collapsed="false">
      <c r="BD315" s="228"/>
      <c r="BE315" s="228"/>
      <c r="BF315" s="228"/>
      <c r="BG315" s="228"/>
      <c r="BH315" s="228"/>
      <c r="BP315" s="228"/>
    </row>
    <row r="316" customFormat="false" ht="12.75" hidden="false" customHeight="false" outlineLevel="0" collapsed="false">
      <c r="BD316" s="228"/>
      <c r="BE316" s="228"/>
      <c r="BF316" s="228"/>
      <c r="BG316" s="228"/>
      <c r="BH316" s="228"/>
      <c r="BP316" s="228"/>
    </row>
    <row r="317" customFormat="false" ht="12.75" hidden="false" customHeight="false" outlineLevel="0" collapsed="false">
      <c r="BD317" s="228"/>
      <c r="BE317" s="228"/>
      <c r="BF317" s="228"/>
      <c r="BG317" s="228"/>
      <c r="BH317" s="228"/>
      <c r="BP317" s="228"/>
    </row>
    <row r="318" customFormat="false" ht="12.75" hidden="false" customHeight="false" outlineLevel="0" collapsed="false">
      <c r="BD318" s="228"/>
      <c r="BE318" s="228"/>
      <c r="BF318" s="228"/>
      <c r="BG318" s="228"/>
      <c r="BH318" s="228"/>
      <c r="BP318" s="228"/>
    </row>
    <row r="319" customFormat="false" ht="12.75" hidden="false" customHeight="false" outlineLevel="0" collapsed="false">
      <c r="BD319" s="228"/>
      <c r="BE319" s="228"/>
      <c r="BF319" s="228"/>
      <c r="BG319" s="228"/>
      <c r="BH319" s="228"/>
      <c r="BP319" s="228"/>
    </row>
    <row r="320" customFormat="false" ht="12.75" hidden="false" customHeight="false" outlineLevel="0" collapsed="false">
      <c r="BD320" s="228"/>
      <c r="BE320" s="228"/>
      <c r="BF320" s="228"/>
      <c r="BG320" s="228"/>
      <c r="BH320" s="228"/>
      <c r="BP320" s="228"/>
    </row>
    <row r="321" customFormat="false" ht="12.75" hidden="false" customHeight="false" outlineLevel="0" collapsed="false">
      <c r="BD321" s="228"/>
      <c r="BE321" s="228"/>
      <c r="BF321" s="228"/>
      <c r="BG321" s="228"/>
      <c r="BH321" s="228"/>
      <c r="BP321" s="228"/>
    </row>
    <row r="322" customFormat="false" ht="12.75" hidden="false" customHeight="false" outlineLevel="0" collapsed="false">
      <c r="BD322" s="228"/>
      <c r="BE322" s="228"/>
      <c r="BF322" s="228"/>
      <c r="BG322" s="228"/>
      <c r="BH322" s="228"/>
      <c r="BP322" s="228"/>
    </row>
    <row r="323" customFormat="false" ht="12.75" hidden="false" customHeight="false" outlineLevel="0" collapsed="false">
      <c r="BD323" s="228"/>
      <c r="BE323" s="228"/>
      <c r="BF323" s="228"/>
      <c r="BG323" s="228"/>
      <c r="BH323" s="228"/>
      <c r="BP323" s="228"/>
    </row>
    <row r="324" customFormat="false" ht="12.75" hidden="false" customHeight="false" outlineLevel="0" collapsed="false">
      <c r="BD324" s="228"/>
      <c r="BE324" s="228"/>
      <c r="BF324" s="228"/>
      <c r="BG324" s="228"/>
      <c r="BH324" s="228"/>
      <c r="BP324" s="228"/>
    </row>
    <row r="325" customFormat="false" ht="12.75" hidden="false" customHeight="false" outlineLevel="0" collapsed="false">
      <c r="BD325" s="228"/>
      <c r="BE325" s="228"/>
      <c r="BF325" s="228"/>
      <c r="BG325" s="228"/>
      <c r="BH325" s="228"/>
      <c r="BP325" s="228"/>
    </row>
    <row r="326" customFormat="false" ht="12.75" hidden="false" customHeight="false" outlineLevel="0" collapsed="false">
      <c r="BD326" s="228"/>
      <c r="BE326" s="228"/>
      <c r="BF326" s="228"/>
      <c r="BG326" s="228"/>
      <c r="BH326" s="228"/>
      <c r="BP326" s="228"/>
    </row>
    <row r="327" customFormat="false" ht="12.75" hidden="false" customHeight="false" outlineLevel="0" collapsed="false">
      <c r="BD327" s="228"/>
      <c r="BE327" s="228"/>
      <c r="BF327" s="228"/>
      <c r="BG327" s="228"/>
      <c r="BH327" s="228"/>
      <c r="BP327" s="228"/>
    </row>
    <row r="328" customFormat="false" ht="12.75" hidden="false" customHeight="false" outlineLevel="0" collapsed="false">
      <c r="BD328" s="228"/>
      <c r="BE328" s="228"/>
      <c r="BF328" s="228"/>
      <c r="BG328" s="228"/>
      <c r="BH328" s="228"/>
      <c r="BP328" s="228"/>
    </row>
    <row r="329" customFormat="false" ht="12.75" hidden="false" customHeight="false" outlineLevel="0" collapsed="false">
      <c r="BD329" s="228"/>
      <c r="BE329" s="228"/>
      <c r="BF329" s="228"/>
      <c r="BG329" s="228"/>
      <c r="BH329" s="228"/>
      <c r="BP329" s="228"/>
    </row>
    <row r="330" customFormat="false" ht="12.75" hidden="false" customHeight="false" outlineLevel="0" collapsed="false">
      <c r="BD330" s="228"/>
      <c r="BE330" s="228"/>
      <c r="BF330" s="228"/>
      <c r="BG330" s="228"/>
      <c r="BH330" s="228"/>
      <c r="BP330" s="228"/>
    </row>
    <row r="331" customFormat="false" ht="12.75" hidden="false" customHeight="false" outlineLevel="0" collapsed="false">
      <c r="BD331" s="228"/>
      <c r="BE331" s="228"/>
      <c r="BF331" s="228"/>
      <c r="BG331" s="228"/>
      <c r="BH331" s="228"/>
      <c r="BP331" s="228"/>
    </row>
    <row r="332" customFormat="false" ht="12.75" hidden="false" customHeight="false" outlineLevel="0" collapsed="false">
      <c r="BD332" s="228"/>
      <c r="BE332" s="228"/>
      <c r="BF332" s="228"/>
      <c r="BG332" s="228"/>
      <c r="BH332" s="228"/>
      <c r="BP332" s="228"/>
    </row>
    <row r="333" customFormat="false" ht="12.75" hidden="false" customHeight="false" outlineLevel="0" collapsed="false">
      <c r="BD333" s="228"/>
      <c r="BE333" s="228"/>
      <c r="BF333" s="228"/>
      <c r="BG333" s="228"/>
      <c r="BH333" s="228"/>
      <c r="BP333" s="228"/>
    </row>
    <row r="334" customFormat="false" ht="12.75" hidden="false" customHeight="false" outlineLevel="0" collapsed="false">
      <c r="BD334" s="228"/>
      <c r="BE334" s="228"/>
      <c r="BF334" s="228"/>
      <c r="BG334" s="228"/>
      <c r="BH334" s="228"/>
      <c r="BP334" s="228"/>
    </row>
    <row r="335" customFormat="false" ht="12.75" hidden="false" customHeight="false" outlineLevel="0" collapsed="false">
      <c r="BD335" s="228"/>
      <c r="BE335" s="228"/>
      <c r="BF335" s="228"/>
      <c r="BG335" s="228"/>
      <c r="BH335" s="228"/>
      <c r="BP335" s="228"/>
    </row>
    <row r="336" customFormat="false" ht="12.75" hidden="false" customHeight="false" outlineLevel="0" collapsed="false">
      <c r="BD336" s="228"/>
      <c r="BE336" s="228"/>
      <c r="BF336" s="228"/>
      <c r="BG336" s="228"/>
      <c r="BH336" s="228"/>
      <c r="BP336" s="228"/>
    </row>
    <row r="337" customFormat="false" ht="12.75" hidden="false" customHeight="false" outlineLevel="0" collapsed="false">
      <c r="BD337" s="228"/>
      <c r="BE337" s="228"/>
      <c r="BF337" s="228"/>
      <c r="BG337" s="228"/>
      <c r="BH337" s="228"/>
      <c r="BP337" s="228"/>
    </row>
    <row r="338" customFormat="false" ht="12.75" hidden="false" customHeight="false" outlineLevel="0" collapsed="false">
      <c r="BD338" s="228"/>
      <c r="BE338" s="228"/>
      <c r="BF338" s="228"/>
      <c r="BG338" s="228"/>
      <c r="BH338" s="228"/>
      <c r="BP338" s="228"/>
    </row>
    <row r="339" customFormat="false" ht="12.75" hidden="false" customHeight="false" outlineLevel="0" collapsed="false">
      <c r="BD339" s="228"/>
      <c r="BE339" s="228"/>
      <c r="BF339" s="228"/>
      <c r="BG339" s="228"/>
      <c r="BH339" s="228"/>
      <c r="BP339" s="228"/>
    </row>
    <row r="340" customFormat="false" ht="12.75" hidden="false" customHeight="false" outlineLevel="0" collapsed="false">
      <c r="BD340" s="228"/>
      <c r="BE340" s="228"/>
      <c r="BF340" s="228"/>
      <c r="BG340" s="228"/>
      <c r="BH340" s="228"/>
      <c r="BP340" s="228"/>
    </row>
    <row r="341" customFormat="false" ht="12.75" hidden="false" customHeight="false" outlineLevel="0" collapsed="false">
      <c r="BD341" s="228"/>
      <c r="BE341" s="228"/>
      <c r="BF341" s="228"/>
      <c r="BG341" s="228"/>
      <c r="BH341" s="228"/>
      <c r="BP341" s="228"/>
    </row>
    <row r="342" customFormat="false" ht="12.75" hidden="false" customHeight="false" outlineLevel="0" collapsed="false">
      <c r="BD342" s="228"/>
      <c r="BE342" s="228"/>
      <c r="BF342" s="228"/>
      <c r="BG342" s="228"/>
      <c r="BH342" s="228"/>
      <c r="BP342" s="228"/>
    </row>
    <row r="343" customFormat="false" ht="12.75" hidden="false" customHeight="false" outlineLevel="0" collapsed="false">
      <c r="BD343" s="228"/>
      <c r="BE343" s="228"/>
      <c r="BF343" s="228"/>
      <c r="BG343" s="228"/>
      <c r="BH343" s="228"/>
      <c r="BP343" s="228"/>
    </row>
    <row r="344" customFormat="false" ht="12.75" hidden="false" customHeight="false" outlineLevel="0" collapsed="false">
      <c r="BD344" s="228"/>
      <c r="BE344" s="228"/>
      <c r="BF344" s="228"/>
      <c r="BG344" s="228"/>
      <c r="BH344" s="228"/>
      <c r="BP344" s="228"/>
    </row>
    <row r="345" customFormat="false" ht="12.75" hidden="false" customHeight="false" outlineLevel="0" collapsed="false">
      <c r="BD345" s="228"/>
      <c r="BE345" s="228"/>
      <c r="BF345" s="228"/>
      <c r="BG345" s="228"/>
      <c r="BH345" s="228"/>
      <c r="BP345" s="228"/>
    </row>
    <row r="346" customFormat="false" ht="12.75" hidden="false" customHeight="false" outlineLevel="0" collapsed="false">
      <c r="BD346" s="228"/>
      <c r="BE346" s="228"/>
      <c r="BF346" s="228"/>
      <c r="BG346" s="228"/>
      <c r="BH346" s="228"/>
      <c r="BP346" s="228"/>
    </row>
    <row r="347" customFormat="false" ht="12.75" hidden="false" customHeight="false" outlineLevel="0" collapsed="false">
      <c r="BD347" s="228"/>
      <c r="BE347" s="228"/>
      <c r="BF347" s="228"/>
      <c r="BG347" s="228"/>
      <c r="BH347" s="228"/>
      <c r="BP347" s="228"/>
    </row>
    <row r="348" customFormat="false" ht="12.75" hidden="false" customHeight="false" outlineLevel="0" collapsed="false">
      <c r="BD348" s="228"/>
      <c r="BE348" s="228"/>
      <c r="BF348" s="228"/>
      <c r="BG348" s="228"/>
      <c r="BH348" s="228"/>
      <c r="BP348" s="228"/>
    </row>
    <row r="349" customFormat="false" ht="12.75" hidden="false" customHeight="false" outlineLevel="0" collapsed="false">
      <c r="BD349" s="228"/>
      <c r="BE349" s="228"/>
      <c r="BF349" s="228"/>
      <c r="BG349" s="228"/>
      <c r="BH349" s="228"/>
      <c r="BP349" s="228"/>
    </row>
    <row r="350" customFormat="false" ht="12.75" hidden="false" customHeight="false" outlineLevel="0" collapsed="false">
      <c r="BD350" s="228"/>
      <c r="BE350" s="228"/>
      <c r="BF350" s="228"/>
      <c r="BG350" s="228"/>
      <c r="BH350" s="228"/>
      <c r="BP350" s="228"/>
    </row>
    <row r="351" customFormat="false" ht="12.75" hidden="false" customHeight="false" outlineLevel="0" collapsed="false">
      <c r="BD351" s="228"/>
      <c r="BE351" s="228"/>
      <c r="BF351" s="228"/>
      <c r="BG351" s="228"/>
      <c r="BH351" s="228"/>
      <c r="BP351" s="228"/>
    </row>
    <row r="352" customFormat="false" ht="12.75" hidden="false" customHeight="false" outlineLevel="0" collapsed="false">
      <c r="BD352" s="228"/>
      <c r="BE352" s="228"/>
      <c r="BF352" s="228"/>
      <c r="BG352" s="228"/>
      <c r="BH352" s="228"/>
      <c r="BP352" s="228"/>
    </row>
    <row r="353" customFormat="false" ht="12.75" hidden="false" customHeight="false" outlineLevel="0" collapsed="false">
      <c r="BD353" s="228"/>
      <c r="BE353" s="228"/>
      <c r="BF353" s="228"/>
      <c r="BG353" s="228"/>
      <c r="BH353" s="228"/>
      <c r="BP353" s="228"/>
    </row>
    <row r="354" customFormat="false" ht="12.75" hidden="false" customHeight="false" outlineLevel="0" collapsed="false">
      <c r="BD354" s="228"/>
      <c r="BE354" s="228"/>
      <c r="BF354" s="228"/>
      <c r="BG354" s="228"/>
      <c r="BH354" s="228"/>
      <c r="BP354" s="228"/>
    </row>
    <row r="355" customFormat="false" ht="12.75" hidden="false" customHeight="false" outlineLevel="0" collapsed="false">
      <c r="BD355" s="228"/>
      <c r="BE355" s="228"/>
      <c r="BF355" s="228"/>
      <c r="BG355" s="228"/>
      <c r="BH355" s="228"/>
      <c r="BP355" s="228"/>
    </row>
    <row r="356" customFormat="false" ht="12.75" hidden="false" customHeight="false" outlineLevel="0" collapsed="false">
      <c r="BD356" s="228"/>
      <c r="BE356" s="228"/>
      <c r="BF356" s="228"/>
      <c r="BG356" s="228"/>
      <c r="BH356" s="228"/>
      <c r="BP356" s="228"/>
    </row>
    <row r="357" customFormat="false" ht="12.75" hidden="false" customHeight="false" outlineLevel="0" collapsed="false">
      <c r="BD357" s="228"/>
      <c r="BE357" s="228"/>
      <c r="BF357" s="228"/>
      <c r="BG357" s="228"/>
      <c r="BH357" s="228"/>
      <c r="BP357" s="228"/>
    </row>
    <row r="358" customFormat="false" ht="12.75" hidden="false" customHeight="false" outlineLevel="0" collapsed="false">
      <c r="BD358" s="228"/>
      <c r="BE358" s="228"/>
      <c r="BF358" s="228"/>
      <c r="BG358" s="228"/>
      <c r="BH358" s="228"/>
      <c r="BP358" s="228"/>
    </row>
    <row r="359" customFormat="false" ht="12.75" hidden="false" customHeight="false" outlineLevel="0" collapsed="false">
      <c r="BD359" s="228"/>
      <c r="BE359" s="228"/>
      <c r="BF359" s="228"/>
      <c r="BG359" s="228"/>
      <c r="BH359" s="228"/>
      <c r="BP359" s="228"/>
    </row>
    <row r="360" customFormat="false" ht="12.75" hidden="false" customHeight="false" outlineLevel="0" collapsed="false">
      <c r="BD360" s="228"/>
      <c r="BE360" s="228"/>
      <c r="BF360" s="228"/>
      <c r="BG360" s="228"/>
      <c r="BH360" s="228"/>
      <c r="BP360" s="228"/>
    </row>
    <row r="361" customFormat="false" ht="12.75" hidden="false" customHeight="false" outlineLevel="0" collapsed="false">
      <c r="BD361" s="228"/>
      <c r="BE361" s="228"/>
      <c r="BF361" s="228"/>
      <c r="BG361" s="228"/>
      <c r="BH361" s="228"/>
      <c r="BP361" s="228"/>
    </row>
    <row r="362" customFormat="false" ht="12.75" hidden="false" customHeight="false" outlineLevel="0" collapsed="false">
      <c r="BD362" s="228"/>
      <c r="BE362" s="228"/>
      <c r="BF362" s="228"/>
      <c r="BG362" s="228"/>
      <c r="BH362" s="228"/>
      <c r="BP362" s="228"/>
    </row>
    <row r="363" customFormat="false" ht="12.75" hidden="false" customHeight="false" outlineLevel="0" collapsed="false">
      <c r="BD363" s="228"/>
      <c r="BE363" s="228"/>
      <c r="BF363" s="228"/>
      <c r="BG363" s="228"/>
      <c r="BH363" s="228"/>
      <c r="BP363" s="228"/>
    </row>
    <row r="364" customFormat="false" ht="12.75" hidden="false" customHeight="false" outlineLevel="0" collapsed="false">
      <c r="BD364" s="228"/>
      <c r="BE364" s="228"/>
      <c r="BF364" s="228"/>
      <c r="BG364" s="228"/>
      <c r="BH364" s="228"/>
      <c r="BP364" s="228"/>
    </row>
    <row r="365" customFormat="false" ht="12.75" hidden="false" customHeight="false" outlineLevel="0" collapsed="false">
      <c r="BD365" s="228"/>
      <c r="BE365" s="228"/>
      <c r="BF365" s="228"/>
      <c r="BG365" s="228"/>
      <c r="BH365" s="228"/>
      <c r="BP365" s="228"/>
    </row>
    <row r="366" customFormat="false" ht="12.75" hidden="false" customHeight="false" outlineLevel="0" collapsed="false">
      <c r="BD366" s="228"/>
      <c r="BE366" s="228"/>
      <c r="BF366" s="228"/>
      <c r="BG366" s="228"/>
      <c r="BH366" s="228"/>
      <c r="BP366" s="228"/>
    </row>
    <row r="367" customFormat="false" ht="12.75" hidden="false" customHeight="false" outlineLevel="0" collapsed="false">
      <c r="BD367" s="228"/>
      <c r="BE367" s="228"/>
      <c r="BF367" s="228"/>
      <c r="BG367" s="228"/>
      <c r="BH367" s="228"/>
      <c r="BP367" s="228"/>
    </row>
    <row r="368" customFormat="false" ht="12.75" hidden="false" customHeight="false" outlineLevel="0" collapsed="false">
      <c r="BD368" s="228"/>
      <c r="BE368" s="228"/>
      <c r="BF368" s="228"/>
      <c r="BG368" s="228"/>
      <c r="BH368" s="228"/>
      <c r="BP368" s="228"/>
    </row>
    <row r="369" customFormat="false" ht="12.75" hidden="false" customHeight="false" outlineLevel="0" collapsed="false">
      <c r="BD369" s="228"/>
      <c r="BE369" s="228"/>
      <c r="BF369" s="228"/>
      <c r="BG369" s="228"/>
      <c r="BH369" s="228"/>
      <c r="BP369" s="228"/>
    </row>
    <row r="370" customFormat="false" ht="12.75" hidden="false" customHeight="false" outlineLevel="0" collapsed="false">
      <c r="BD370" s="228"/>
      <c r="BE370" s="228"/>
      <c r="BF370" s="228"/>
      <c r="BG370" s="228"/>
      <c r="BH370" s="228"/>
      <c r="BP370" s="228"/>
    </row>
    <row r="371" customFormat="false" ht="12.75" hidden="false" customHeight="false" outlineLevel="0" collapsed="false">
      <c r="BD371" s="228"/>
      <c r="BE371" s="228"/>
      <c r="BF371" s="228"/>
      <c r="BG371" s="228"/>
      <c r="BH371" s="228"/>
      <c r="BP371" s="228"/>
    </row>
    <row r="372" customFormat="false" ht="12.75" hidden="false" customHeight="false" outlineLevel="0" collapsed="false">
      <c r="BD372" s="228"/>
      <c r="BE372" s="228"/>
      <c r="BF372" s="228"/>
      <c r="BG372" s="228"/>
      <c r="BH372" s="228"/>
      <c r="BP372" s="228"/>
    </row>
    <row r="373" customFormat="false" ht="12.75" hidden="false" customHeight="false" outlineLevel="0" collapsed="false">
      <c r="BD373" s="228"/>
      <c r="BE373" s="228"/>
      <c r="BF373" s="228"/>
      <c r="BG373" s="228"/>
      <c r="BH373" s="228"/>
      <c r="BP373" s="228"/>
    </row>
    <row r="374" customFormat="false" ht="12.75" hidden="false" customHeight="false" outlineLevel="0" collapsed="false">
      <c r="BD374" s="228"/>
      <c r="BE374" s="228"/>
      <c r="BF374" s="228"/>
      <c r="BG374" s="228"/>
      <c r="BH374" s="228"/>
      <c r="BP374" s="228"/>
    </row>
    <row r="375" customFormat="false" ht="12.75" hidden="false" customHeight="false" outlineLevel="0" collapsed="false">
      <c r="BD375" s="228"/>
      <c r="BE375" s="228"/>
      <c r="BF375" s="228"/>
      <c r="BG375" s="228"/>
      <c r="BH375" s="228"/>
      <c r="BP375" s="228"/>
    </row>
    <row r="376" customFormat="false" ht="12.75" hidden="false" customHeight="false" outlineLevel="0" collapsed="false">
      <c r="BD376" s="228"/>
      <c r="BE376" s="228"/>
      <c r="BF376" s="228"/>
      <c r="BG376" s="228"/>
      <c r="BH376" s="228"/>
      <c r="BP376" s="228"/>
    </row>
    <row r="377" customFormat="false" ht="12.75" hidden="false" customHeight="false" outlineLevel="0" collapsed="false">
      <c r="BD377" s="228"/>
      <c r="BE377" s="228"/>
      <c r="BF377" s="228"/>
      <c r="BG377" s="228"/>
      <c r="BH377" s="228"/>
      <c r="BP377" s="228"/>
    </row>
    <row r="378" customFormat="false" ht="12.75" hidden="false" customHeight="false" outlineLevel="0" collapsed="false">
      <c r="BD378" s="228"/>
      <c r="BE378" s="228"/>
      <c r="BF378" s="228"/>
      <c r="BG378" s="228"/>
      <c r="BH378" s="228"/>
      <c r="BP378" s="228"/>
    </row>
    <row r="379" customFormat="false" ht="12.75" hidden="false" customHeight="false" outlineLevel="0" collapsed="false">
      <c r="BD379" s="228"/>
      <c r="BE379" s="228"/>
      <c r="BF379" s="228"/>
      <c r="BG379" s="228"/>
      <c r="BH379" s="228"/>
      <c r="BP379" s="228"/>
    </row>
    <row r="380" customFormat="false" ht="12.75" hidden="false" customHeight="false" outlineLevel="0" collapsed="false">
      <c r="BD380" s="228"/>
      <c r="BE380" s="228"/>
      <c r="BF380" s="228"/>
      <c r="BG380" s="228"/>
      <c r="BH380" s="228"/>
      <c r="BP380" s="228"/>
    </row>
    <row r="381" customFormat="false" ht="12.75" hidden="false" customHeight="false" outlineLevel="0" collapsed="false">
      <c r="BD381" s="228"/>
      <c r="BE381" s="228"/>
      <c r="BF381" s="228"/>
      <c r="BG381" s="228"/>
      <c r="BH381" s="228"/>
      <c r="BP381" s="228"/>
    </row>
    <row r="382" customFormat="false" ht="12.75" hidden="false" customHeight="false" outlineLevel="0" collapsed="false">
      <c r="BD382" s="228"/>
      <c r="BE382" s="228"/>
      <c r="BF382" s="228"/>
      <c r="BG382" s="228"/>
      <c r="BH382" s="228"/>
      <c r="BP382" s="228"/>
    </row>
    <row r="383" customFormat="false" ht="12.75" hidden="false" customHeight="false" outlineLevel="0" collapsed="false">
      <c r="BD383" s="228"/>
      <c r="BE383" s="228"/>
      <c r="BF383" s="228"/>
      <c r="BG383" s="228"/>
      <c r="BH383" s="228"/>
      <c r="BP383" s="228"/>
    </row>
    <row r="384" customFormat="false" ht="12.75" hidden="false" customHeight="false" outlineLevel="0" collapsed="false">
      <c r="BD384" s="228"/>
      <c r="BE384" s="228"/>
      <c r="BF384" s="228"/>
      <c r="BG384" s="228"/>
      <c r="BH384" s="228"/>
      <c r="BP384" s="228"/>
    </row>
    <row r="385" customFormat="false" ht="12.75" hidden="false" customHeight="false" outlineLevel="0" collapsed="false">
      <c r="BD385" s="228"/>
      <c r="BE385" s="228"/>
      <c r="BF385" s="228"/>
      <c r="BG385" s="228"/>
      <c r="BH385" s="228"/>
      <c r="BP385" s="228"/>
    </row>
    <row r="386" customFormat="false" ht="12.75" hidden="false" customHeight="false" outlineLevel="0" collapsed="false">
      <c r="BD386" s="228"/>
      <c r="BE386" s="228"/>
      <c r="BF386" s="228"/>
      <c r="BG386" s="228"/>
      <c r="BH386" s="228"/>
      <c r="BP386" s="228"/>
    </row>
    <row r="387" customFormat="false" ht="12.75" hidden="false" customHeight="false" outlineLevel="0" collapsed="false">
      <c r="BD387" s="228"/>
      <c r="BE387" s="228"/>
      <c r="BF387" s="228"/>
      <c r="BG387" s="228"/>
      <c r="BH387" s="228"/>
      <c r="BP387" s="228"/>
    </row>
    <row r="388" customFormat="false" ht="12.75" hidden="false" customHeight="false" outlineLevel="0" collapsed="false">
      <c r="BD388" s="228"/>
      <c r="BE388" s="228"/>
      <c r="BF388" s="228"/>
      <c r="BG388" s="228"/>
      <c r="BH388" s="228"/>
      <c r="BP388" s="228"/>
    </row>
    <row r="389" customFormat="false" ht="12.75" hidden="false" customHeight="false" outlineLevel="0" collapsed="false">
      <c r="BD389" s="228"/>
      <c r="BE389" s="228"/>
      <c r="BF389" s="228"/>
      <c r="BG389" s="228"/>
      <c r="BH389" s="228"/>
      <c r="BP389" s="228"/>
    </row>
    <row r="390" customFormat="false" ht="12.75" hidden="false" customHeight="false" outlineLevel="0" collapsed="false">
      <c r="BD390" s="228"/>
      <c r="BE390" s="228"/>
      <c r="BF390" s="228"/>
      <c r="BG390" s="228"/>
      <c r="BH390" s="228"/>
      <c r="BP390" s="228"/>
    </row>
    <row r="391" customFormat="false" ht="12.75" hidden="false" customHeight="false" outlineLevel="0" collapsed="false">
      <c r="BD391" s="228"/>
      <c r="BE391" s="228"/>
      <c r="BF391" s="228"/>
      <c r="BG391" s="228"/>
      <c r="BH391" s="228"/>
      <c r="BP391" s="228"/>
    </row>
    <row r="392" customFormat="false" ht="12.75" hidden="false" customHeight="false" outlineLevel="0" collapsed="false">
      <c r="BD392" s="228"/>
      <c r="BE392" s="228"/>
      <c r="BF392" s="228"/>
      <c r="BG392" s="228"/>
      <c r="BH392" s="228"/>
      <c r="BP392" s="228"/>
    </row>
    <row r="393" customFormat="false" ht="12.75" hidden="false" customHeight="false" outlineLevel="0" collapsed="false">
      <c r="BD393" s="228"/>
      <c r="BE393" s="228"/>
      <c r="BF393" s="228"/>
      <c r="BG393" s="228"/>
      <c r="BH393" s="228"/>
      <c r="BP393" s="228"/>
    </row>
    <row r="394" customFormat="false" ht="12.75" hidden="false" customHeight="false" outlineLevel="0" collapsed="false">
      <c r="BD394" s="228"/>
      <c r="BE394" s="228"/>
      <c r="BF394" s="228"/>
      <c r="BG394" s="228"/>
      <c r="BH394" s="228"/>
      <c r="BP394" s="228"/>
    </row>
    <row r="395" customFormat="false" ht="12.75" hidden="false" customHeight="false" outlineLevel="0" collapsed="false">
      <c r="BD395" s="228"/>
      <c r="BE395" s="228"/>
      <c r="BF395" s="228"/>
      <c r="BG395" s="228"/>
      <c r="BH395" s="228"/>
      <c r="BP395" s="228"/>
    </row>
    <row r="396" customFormat="false" ht="12.75" hidden="false" customHeight="false" outlineLevel="0" collapsed="false">
      <c r="BD396" s="228"/>
      <c r="BE396" s="228"/>
      <c r="BF396" s="228"/>
      <c r="BG396" s="228"/>
      <c r="BH396" s="228"/>
      <c r="BP396" s="228"/>
    </row>
    <row r="397" customFormat="false" ht="12.75" hidden="false" customHeight="false" outlineLevel="0" collapsed="false">
      <c r="BD397" s="228"/>
      <c r="BE397" s="228"/>
      <c r="BF397" s="228"/>
      <c r="BG397" s="228"/>
      <c r="BH397" s="228"/>
      <c r="BP397" s="228"/>
    </row>
    <row r="398" customFormat="false" ht="12.75" hidden="false" customHeight="false" outlineLevel="0" collapsed="false">
      <c r="BD398" s="228"/>
      <c r="BE398" s="228"/>
      <c r="BF398" s="228"/>
      <c r="BG398" s="228"/>
      <c r="BH398" s="228"/>
      <c r="BP398" s="228"/>
    </row>
    <row r="399" customFormat="false" ht="12.75" hidden="false" customHeight="false" outlineLevel="0" collapsed="false">
      <c r="BD399" s="228"/>
      <c r="BE399" s="228"/>
      <c r="BF399" s="228"/>
      <c r="BG399" s="228"/>
      <c r="BH399" s="228"/>
      <c r="BP399" s="228"/>
    </row>
    <row r="400" customFormat="false" ht="12.75" hidden="false" customHeight="false" outlineLevel="0" collapsed="false">
      <c r="BD400" s="228"/>
      <c r="BE400" s="228"/>
      <c r="BF400" s="228"/>
      <c r="BG400" s="228"/>
      <c r="BH400" s="228"/>
      <c r="BP400" s="228"/>
    </row>
    <row r="401" customFormat="false" ht="12.75" hidden="false" customHeight="false" outlineLevel="0" collapsed="false">
      <c r="BD401" s="228"/>
      <c r="BE401" s="228"/>
      <c r="BF401" s="228"/>
      <c r="BG401" s="228"/>
      <c r="BH401" s="228"/>
      <c r="BP401" s="228"/>
    </row>
    <row r="402" customFormat="false" ht="12.75" hidden="false" customHeight="false" outlineLevel="0" collapsed="false">
      <c r="BD402" s="228"/>
      <c r="BE402" s="228"/>
      <c r="BF402" s="228"/>
      <c r="BG402" s="228"/>
      <c r="BH402" s="228"/>
      <c r="BP402" s="228"/>
    </row>
    <row r="403" customFormat="false" ht="12.75" hidden="false" customHeight="false" outlineLevel="0" collapsed="false">
      <c r="BD403" s="228"/>
      <c r="BE403" s="228"/>
      <c r="BF403" s="228"/>
      <c r="BG403" s="228"/>
      <c r="BH403" s="228"/>
      <c r="BP403" s="228"/>
    </row>
    <row r="404" customFormat="false" ht="12.75" hidden="false" customHeight="false" outlineLevel="0" collapsed="false">
      <c r="BD404" s="228"/>
      <c r="BE404" s="228"/>
      <c r="BF404" s="228"/>
      <c r="BG404" s="228"/>
      <c r="BH404" s="228"/>
      <c r="BP404" s="228"/>
    </row>
    <row r="405" customFormat="false" ht="12.75" hidden="false" customHeight="false" outlineLevel="0" collapsed="false">
      <c r="BD405" s="228"/>
      <c r="BE405" s="228"/>
      <c r="BF405" s="228"/>
      <c r="BG405" s="228"/>
      <c r="BH405" s="228"/>
      <c r="BP405" s="228"/>
    </row>
    <row r="406" customFormat="false" ht="12.75" hidden="false" customHeight="false" outlineLevel="0" collapsed="false">
      <c r="BD406" s="228"/>
      <c r="BE406" s="228"/>
      <c r="BF406" s="228"/>
      <c r="BG406" s="228"/>
      <c r="BH406" s="228"/>
      <c r="BP406" s="228"/>
    </row>
    <row r="407" customFormat="false" ht="12.75" hidden="false" customHeight="false" outlineLevel="0" collapsed="false">
      <c r="BD407" s="228"/>
      <c r="BE407" s="228"/>
      <c r="BF407" s="228"/>
      <c r="BG407" s="228"/>
      <c r="BH407" s="228"/>
      <c r="BP407" s="228"/>
    </row>
    <row r="408" customFormat="false" ht="12.75" hidden="false" customHeight="false" outlineLevel="0" collapsed="false">
      <c r="BD408" s="228"/>
      <c r="BE408" s="228"/>
      <c r="BF408" s="228"/>
      <c r="BG408" s="228"/>
      <c r="BH408" s="228"/>
      <c r="BP408" s="228"/>
    </row>
    <row r="409" customFormat="false" ht="12.75" hidden="false" customHeight="false" outlineLevel="0" collapsed="false">
      <c r="BD409" s="228"/>
      <c r="BE409" s="228"/>
      <c r="BF409" s="228"/>
      <c r="BG409" s="228"/>
      <c r="BH409" s="228"/>
      <c r="BP409" s="228"/>
    </row>
    <row r="410" customFormat="false" ht="12.75" hidden="false" customHeight="false" outlineLevel="0" collapsed="false">
      <c r="BD410" s="228"/>
      <c r="BE410" s="228"/>
      <c r="BF410" s="228"/>
      <c r="BG410" s="228"/>
      <c r="BH410" s="228"/>
      <c r="BP410" s="228"/>
    </row>
    <row r="411" customFormat="false" ht="12.75" hidden="false" customHeight="false" outlineLevel="0" collapsed="false">
      <c r="BD411" s="228"/>
      <c r="BE411" s="228"/>
      <c r="BF411" s="228"/>
      <c r="BG411" s="228"/>
      <c r="BH411" s="228"/>
      <c r="BP411" s="228"/>
    </row>
    <row r="412" customFormat="false" ht="12.75" hidden="false" customHeight="false" outlineLevel="0" collapsed="false">
      <c r="BD412" s="228"/>
      <c r="BE412" s="228"/>
      <c r="BF412" s="228"/>
      <c r="BG412" s="228"/>
      <c r="BH412" s="228"/>
      <c r="BP412" s="228"/>
    </row>
    <row r="413" customFormat="false" ht="12.75" hidden="false" customHeight="false" outlineLevel="0" collapsed="false">
      <c r="BD413" s="228"/>
      <c r="BE413" s="228"/>
      <c r="BF413" s="228"/>
      <c r="BG413" s="228"/>
      <c r="BH413" s="228"/>
      <c r="BP413" s="228"/>
    </row>
    <row r="414" customFormat="false" ht="12.75" hidden="false" customHeight="false" outlineLevel="0" collapsed="false">
      <c r="BD414" s="228"/>
      <c r="BE414" s="228"/>
      <c r="BF414" s="228"/>
      <c r="BG414" s="228"/>
      <c r="BH414" s="228"/>
      <c r="BP414" s="228"/>
    </row>
    <row r="415" customFormat="false" ht="12.75" hidden="false" customHeight="false" outlineLevel="0" collapsed="false">
      <c r="BD415" s="228"/>
      <c r="BE415" s="228"/>
      <c r="BF415" s="228"/>
      <c r="BG415" s="228"/>
      <c r="BH415" s="228"/>
      <c r="BP415" s="228"/>
    </row>
    <row r="416" customFormat="false" ht="12.75" hidden="false" customHeight="false" outlineLevel="0" collapsed="false">
      <c r="BD416" s="228"/>
      <c r="BE416" s="228"/>
      <c r="BF416" s="228"/>
      <c r="BG416" s="228"/>
      <c r="BH416" s="228"/>
      <c r="BP416" s="228"/>
    </row>
    <row r="417" customFormat="false" ht="12.75" hidden="false" customHeight="false" outlineLevel="0" collapsed="false">
      <c r="BD417" s="228"/>
      <c r="BE417" s="228"/>
      <c r="BF417" s="228"/>
      <c r="BG417" s="228"/>
      <c r="BH417" s="228"/>
      <c r="BP417" s="228"/>
    </row>
    <row r="418" customFormat="false" ht="12.75" hidden="false" customHeight="false" outlineLevel="0" collapsed="false">
      <c r="BD418" s="228"/>
      <c r="BE418" s="228"/>
      <c r="BF418" s="228"/>
      <c r="BG418" s="228"/>
      <c r="BH418" s="228"/>
      <c r="BP418" s="228"/>
    </row>
    <row r="419" customFormat="false" ht="12.75" hidden="false" customHeight="false" outlineLevel="0" collapsed="false">
      <c r="BD419" s="228"/>
      <c r="BE419" s="228"/>
      <c r="BF419" s="228"/>
      <c r="BG419" s="228"/>
      <c r="BH419" s="228"/>
      <c r="BP419" s="228"/>
    </row>
    <row r="420" customFormat="false" ht="12.75" hidden="false" customHeight="false" outlineLevel="0" collapsed="false">
      <c r="BD420" s="228"/>
      <c r="BE420" s="228"/>
      <c r="BF420" s="228"/>
      <c r="BG420" s="228"/>
      <c r="BH420" s="228"/>
      <c r="BP420" s="228"/>
    </row>
    <row r="421" customFormat="false" ht="12.75" hidden="false" customHeight="false" outlineLevel="0" collapsed="false">
      <c r="BD421" s="228"/>
      <c r="BE421" s="228"/>
      <c r="BF421" s="228"/>
      <c r="BG421" s="228"/>
      <c r="BH421" s="228"/>
      <c r="BP421" s="228"/>
    </row>
    <row r="422" customFormat="false" ht="12.75" hidden="false" customHeight="false" outlineLevel="0" collapsed="false">
      <c r="BD422" s="228"/>
      <c r="BE422" s="228"/>
      <c r="BF422" s="228"/>
      <c r="BG422" s="228"/>
      <c r="BH422" s="228"/>
      <c r="BP422" s="228"/>
    </row>
    <row r="423" customFormat="false" ht="12.75" hidden="false" customHeight="false" outlineLevel="0" collapsed="false">
      <c r="BD423" s="228"/>
      <c r="BE423" s="228"/>
      <c r="BF423" s="228"/>
      <c r="BG423" s="228"/>
      <c r="BH423" s="228"/>
      <c r="BP423" s="228"/>
    </row>
    <row r="424" customFormat="false" ht="12.75" hidden="false" customHeight="false" outlineLevel="0" collapsed="false">
      <c r="BD424" s="228"/>
      <c r="BE424" s="228"/>
      <c r="BF424" s="228"/>
      <c r="BG424" s="228"/>
      <c r="BH424" s="228"/>
      <c r="BP424" s="228"/>
    </row>
    <row r="425" customFormat="false" ht="12.75" hidden="false" customHeight="false" outlineLevel="0" collapsed="false">
      <c r="BD425" s="228"/>
      <c r="BE425" s="228"/>
      <c r="BF425" s="228"/>
      <c r="BG425" s="228"/>
      <c r="BH425" s="228"/>
      <c r="BP425" s="228"/>
    </row>
    <row r="426" customFormat="false" ht="12.75" hidden="false" customHeight="false" outlineLevel="0" collapsed="false">
      <c r="BD426" s="228"/>
      <c r="BE426" s="228"/>
      <c r="BF426" s="228"/>
      <c r="BG426" s="228"/>
      <c r="BH426" s="228"/>
      <c r="BP426" s="228"/>
    </row>
    <row r="427" customFormat="false" ht="12.75" hidden="false" customHeight="false" outlineLevel="0" collapsed="false">
      <c r="BD427" s="228"/>
      <c r="BE427" s="228"/>
      <c r="BF427" s="228"/>
      <c r="BG427" s="228"/>
      <c r="BH427" s="228"/>
      <c r="BP427" s="228"/>
    </row>
    <row r="428" customFormat="false" ht="12.75" hidden="false" customHeight="false" outlineLevel="0" collapsed="false">
      <c r="BD428" s="228"/>
      <c r="BE428" s="228"/>
      <c r="BF428" s="228"/>
      <c r="BG428" s="228"/>
      <c r="BH428" s="228"/>
      <c r="BP428" s="228"/>
    </row>
    <row r="429" customFormat="false" ht="12.75" hidden="false" customHeight="false" outlineLevel="0" collapsed="false">
      <c r="BD429" s="228"/>
      <c r="BE429" s="228"/>
      <c r="BF429" s="228"/>
      <c r="BG429" s="228"/>
      <c r="BH429" s="228"/>
      <c r="BP429" s="228"/>
    </row>
    <row r="430" customFormat="false" ht="12.75" hidden="false" customHeight="false" outlineLevel="0" collapsed="false">
      <c r="BD430" s="228"/>
      <c r="BE430" s="228"/>
      <c r="BF430" s="228"/>
      <c r="BG430" s="228"/>
      <c r="BH430" s="228"/>
      <c r="BP430" s="228"/>
    </row>
    <row r="431" customFormat="false" ht="12.75" hidden="false" customHeight="false" outlineLevel="0" collapsed="false">
      <c r="BD431" s="228"/>
      <c r="BE431" s="228"/>
      <c r="BF431" s="228"/>
      <c r="BG431" s="228"/>
      <c r="BH431" s="228"/>
      <c r="BP431" s="228"/>
    </row>
    <row r="432" customFormat="false" ht="12.75" hidden="false" customHeight="false" outlineLevel="0" collapsed="false">
      <c r="BD432" s="228"/>
      <c r="BE432" s="228"/>
      <c r="BF432" s="228"/>
      <c r="BG432" s="228"/>
      <c r="BH432" s="228"/>
      <c r="BP432" s="228"/>
    </row>
    <row r="433" customFormat="false" ht="12.75" hidden="false" customHeight="false" outlineLevel="0" collapsed="false">
      <c r="BD433" s="228"/>
      <c r="BE433" s="228"/>
      <c r="BF433" s="228"/>
      <c r="BG433" s="228"/>
      <c r="BH433" s="228"/>
      <c r="BP433" s="228"/>
    </row>
    <row r="434" customFormat="false" ht="12.75" hidden="false" customHeight="false" outlineLevel="0" collapsed="false">
      <c r="BD434" s="228"/>
      <c r="BE434" s="228"/>
      <c r="BF434" s="228"/>
      <c r="BG434" s="228"/>
      <c r="BH434" s="228"/>
      <c r="BP434" s="228"/>
    </row>
    <row r="435" customFormat="false" ht="12.75" hidden="false" customHeight="false" outlineLevel="0" collapsed="false">
      <c r="BD435" s="228"/>
      <c r="BE435" s="228"/>
      <c r="BF435" s="228"/>
      <c r="BG435" s="228"/>
      <c r="BH435" s="228"/>
      <c r="BP435" s="228"/>
    </row>
    <row r="436" customFormat="false" ht="12.75" hidden="false" customHeight="false" outlineLevel="0" collapsed="false">
      <c r="BD436" s="228"/>
      <c r="BE436" s="228"/>
      <c r="BF436" s="228"/>
      <c r="BG436" s="228"/>
      <c r="BH436" s="228"/>
      <c r="BP436" s="228"/>
    </row>
    <row r="437" customFormat="false" ht="12.75" hidden="false" customHeight="false" outlineLevel="0" collapsed="false">
      <c r="BD437" s="228"/>
      <c r="BE437" s="228"/>
      <c r="BF437" s="228"/>
      <c r="BG437" s="228"/>
      <c r="BH437" s="228"/>
      <c r="BP437" s="228"/>
    </row>
    <row r="438" customFormat="false" ht="12.75" hidden="false" customHeight="false" outlineLevel="0" collapsed="false">
      <c r="BD438" s="228"/>
      <c r="BE438" s="228"/>
      <c r="BF438" s="228"/>
      <c r="BG438" s="228"/>
      <c r="BH438" s="228"/>
      <c r="BP438" s="228"/>
    </row>
    <row r="439" customFormat="false" ht="12.75" hidden="false" customHeight="false" outlineLevel="0" collapsed="false">
      <c r="BD439" s="228"/>
      <c r="BE439" s="228"/>
      <c r="BF439" s="228"/>
      <c r="BG439" s="228"/>
      <c r="BH439" s="228"/>
      <c r="BP439" s="228"/>
    </row>
    <row r="440" customFormat="false" ht="12.75" hidden="false" customHeight="false" outlineLevel="0" collapsed="false">
      <c r="BD440" s="228"/>
      <c r="BE440" s="228"/>
      <c r="BF440" s="228"/>
      <c r="BG440" s="228"/>
      <c r="BH440" s="228"/>
      <c r="BP440" s="228"/>
    </row>
    <row r="441" customFormat="false" ht="12.75" hidden="false" customHeight="false" outlineLevel="0" collapsed="false">
      <c r="BD441" s="228"/>
      <c r="BE441" s="228"/>
      <c r="BF441" s="228"/>
      <c r="BG441" s="228"/>
      <c r="BH441" s="228"/>
      <c r="BP441" s="228"/>
    </row>
    <row r="442" customFormat="false" ht="12.75" hidden="false" customHeight="false" outlineLevel="0" collapsed="false">
      <c r="BD442" s="228"/>
      <c r="BE442" s="228"/>
      <c r="BF442" s="228"/>
      <c r="BG442" s="228"/>
      <c r="BH442" s="228"/>
      <c r="BP442" s="228"/>
    </row>
    <row r="443" customFormat="false" ht="12.75" hidden="false" customHeight="false" outlineLevel="0" collapsed="false">
      <c r="BD443" s="228"/>
      <c r="BE443" s="228"/>
      <c r="BF443" s="228"/>
      <c r="BG443" s="228"/>
      <c r="BH443" s="228"/>
      <c r="BP443" s="228"/>
    </row>
    <row r="444" customFormat="false" ht="12.75" hidden="false" customHeight="false" outlineLevel="0" collapsed="false">
      <c r="BD444" s="228"/>
      <c r="BE444" s="228"/>
      <c r="BF444" s="228"/>
      <c r="BG444" s="228"/>
      <c r="BH444" s="228"/>
      <c r="BP444" s="228"/>
    </row>
    <row r="445" customFormat="false" ht="12.75" hidden="false" customHeight="false" outlineLevel="0" collapsed="false">
      <c r="BD445" s="228"/>
      <c r="BE445" s="228"/>
      <c r="BF445" s="228"/>
      <c r="BG445" s="228"/>
      <c r="BH445" s="228"/>
      <c r="BP445" s="228"/>
    </row>
    <row r="446" customFormat="false" ht="12.75" hidden="false" customHeight="false" outlineLevel="0" collapsed="false">
      <c r="BD446" s="228"/>
      <c r="BE446" s="228"/>
      <c r="BF446" s="228"/>
      <c r="BG446" s="228"/>
      <c r="BH446" s="228"/>
      <c r="BP446" s="228"/>
    </row>
    <row r="447" customFormat="false" ht="12.75" hidden="false" customHeight="false" outlineLevel="0" collapsed="false">
      <c r="BD447" s="228"/>
      <c r="BE447" s="228"/>
      <c r="BF447" s="228"/>
      <c r="BG447" s="228"/>
      <c r="BH447" s="228"/>
      <c r="BP447" s="228"/>
    </row>
    <row r="448" customFormat="false" ht="12.75" hidden="false" customHeight="false" outlineLevel="0" collapsed="false">
      <c r="BD448" s="228"/>
      <c r="BE448" s="228"/>
      <c r="BF448" s="228"/>
      <c r="BG448" s="228"/>
      <c r="BH448" s="228"/>
      <c r="BP448" s="228"/>
    </row>
    <row r="449" customFormat="false" ht="12.75" hidden="false" customHeight="false" outlineLevel="0" collapsed="false">
      <c r="BD449" s="228"/>
      <c r="BE449" s="228"/>
      <c r="BF449" s="228"/>
      <c r="BG449" s="228"/>
      <c r="BH449" s="228"/>
      <c r="BP449" s="228"/>
    </row>
    <row r="450" customFormat="false" ht="12.75" hidden="false" customHeight="false" outlineLevel="0" collapsed="false">
      <c r="BD450" s="228"/>
      <c r="BE450" s="228"/>
      <c r="BF450" s="228"/>
      <c r="BG450" s="228"/>
      <c r="BH450" s="228"/>
      <c r="BP450" s="228"/>
    </row>
    <row r="451" customFormat="false" ht="12.75" hidden="false" customHeight="false" outlineLevel="0" collapsed="false">
      <c r="BD451" s="228"/>
      <c r="BE451" s="228"/>
      <c r="BF451" s="228"/>
      <c r="BG451" s="228"/>
      <c r="BH451" s="228"/>
      <c r="BP451" s="228"/>
    </row>
    <row r="452" customFormat="false" ht="12.75" hidden="false" customHeight="false" outlineLevel="0" collapsed="false">
      <c r="BD452" s="228"/>
      <c r="BE452" s="228"/>
      <c r="BF452" s="228"/>
      <c r="BG452" s="228"/>
      <c r="BH452" s="228"/>
      <c r="BP452" s="228"/>
    </row>
    <row r="453" customFormat="false" ht="12.75" hidden="false" customHeight="false" outlineLevel="0" collapsed="false">
      <c r="BD453" s="228"/>
      <c r="BE453" s="228"/>
      <c r="BF453" s="228"/>
      <c r="BG453" s="228"/>
      <c r="BH453" s="228"/>
      <c r="BP453" s="228"/>
    </row>
    <row r="454" customFormat="false" ht="12.75" hidden="false" customHeight="false" outlineLevel="0" collapsed="false">
      <c r="BD454" s="228"/>
      <c r="BE454" s="228"/>
      <c r="BF454" s="228"/>
      <c r="BG454" s="228"/>
      <c r="BH454" s="228"/>
      <c r="BP454" s="228"/>
    </row>
    <row r="455" customFormat="false" ht="12.75" hidden="false" customHeight="false" outlineLevel="0" collapsed="false">
      <c r="BD455" s="228"/>
      <c r="BE455" s="228"/>
      <c r="BF455" s="228"/>
      <c r="BG455" s="228"/>
      <c r="BH455" s="228"/>
      <c r="BP455" s="228"/>
    </row>
    <row r="456" customFormat="false" ht="12.75" hidden="false" customHeight="false" outlineLevel="0" collapsed="false">
      <c r="BD456" s="228"/>
      <c r="BE456" s="228"/>
      <c r="BF456" s="228"/>
      <c r="BG456" s="228"/>
      <c r="BH456" s="228"/>
      <c r="BP456" s="228"/>
    </row>
    <row r="457" customFormat="false" ht="12.75" hidden="false" customHeight="false" outlineLevel="0" collapsed="false">
      <c r="BD457" s="228"/>
      <c r="BE457" s="228"/>
      <c r="BF457" s="228"/>
      <c r="BG457" s="228"/>
      <c r="BH457" s="228"/>
      <c r="BP457" s="228"/>
    </row>
    <row r="458" customFormat="false" ht="12.75" hidden="false" customHeight="false" outlineLevel="0" collapsed="false">
      <c r="BD458" s="228"/>
      <c r="BE458" s="228"/>
      <c r="BF458" s="228"/>
      <c r="BG458" s="228"/>
      <c r="BH458" s="228"/>
      <c r="BP458" s="228"/>
    </row>
    <row r="459" customFormat="false" ht="12.75" hidden="false" customHeight="false" outlineLevel="0" collapsed="false">
      <c r="BD459" s="228"/>
      <c r="BE459" s="228"/>
      <c r="BF459" s="228"/>
      <c r="BG459" s="228"/>
      <c r="BH459" s="228"/>
      <c r="BP459" s="228"/>
    </row>
    <row r="460" customFormat="false" ht="12.75" hidden="false" customHeight="false" outlineLevel="0" collapsed="false">
      <c r="BD460" s="228"/>
      <c r="BE460" s="228"/>
      <c r="BF460" s="228"/>
      <c r="BG460" s="228"/>
      <c r="BH460" s="228"/>
      <c r="BP460" s="228"/>
    </row>
    <row r="461" customFormat="false" ht="12.75" hidden="false" customHeight="false" outlineLevel="0" collapsed="false">
      <c r="BD461" s="228"/>
      <c r="BE461" s="228"/>
      <c r="BF461" s="228"/>
      <c r="BG461" s="228"/>
      <c r="BH461" s="228"/>
      <c r="BP461" s="228"/>
    </row>
    <row r="462" customFormat="false" ht="12.75" hidden="false" customHeight="false" outlineLevel="0" collapsed="false">
      <c r="BD462" s="228"/>
      <c r="BE462" s="228"/>
      <c r="BF462" s="228"/>
      <c r="BG462" s="228"/>
      <c r="BH462" s="228"/>
      <c r="BP462" s="228"/>
    </row>
    <row r="463" customFormat="false" ht="12.75" hidden="false" customHeight="false" outlineLevel="0" collapsed="false">
      <c r="BD463" s="228"/>
      <c r="BE463" s="228"/>
      <c r="BF463" s="228"/>
      <c r="BG463" s="228"/>
      <c r="BH463" s="228"/>
      <c r="BP463" s="228"/>
    </row>
    <row r="464" customFormat="false" ht="12.75" hidden="false" customHeight="false" outlineLevel="0" collapsed="false">
      <c r="BD464" s="228"/>
      <c r="BE464" s="228"/>
      <c r="BF464" s="228"/>
      <c r="BG464" s="228"/>
      <c r="BH464" s="228"/>
      <c r="BP464" s="228"/>
    </row>
    <row r="465" customFormat="false" ht="12.75" hidden="false" customHeight="false" outlineLevel="0" collapsed="false">
      <c r="BD465" s="228"/>
      <c r="BE465" s="228"/>
      <c r="BF465" s="228"/>
      <c r="BG465" s="228"/>
      <c r="BH465" s="228"/>
      <c r="BP465" s="228"/>
    </row>
    <row r="466" customFormat="false" ht="12.75" hidden="false" customHeight="false" outlineLevel="0" collapsed="false">
      <c r="BD466" s="228"/>
      <c r="BE466" s="228"/>
      <c r="BF466" s="228"/>
      <c r="BG466" s="228"/>
      <c r="BH466" s="228"/>
      <c r="BP466" s="228"/>
    </row>
    <row r="467" customFormat="false" ht="12.75" hidden="false" customHeight="false" outlineLevel="0" collapsed="false">
      <c r="BD467" s="228"/>
      <c r="BE467" s="228"/>
      <c r="BF467" s="228"/>
      <c r="BG467" s="228"/>
      <c r="BH467" s="228"/>
      <c r="BP467" s="228"/>
    </row>
    <row r="468" customFormat="false" ht="12.75" hidden="false" customHeight="false" outlineLevel="0" collapsed="false">
      <c r="BD468" s="228"/>
      <c r="BE468" s="228"/>
      <c r="BF468" s="228"/>
      <c r="BG468" s="228"/>
      <c r="BH468" s="228"/>
      <c r="BP468" s="228"/>
    </row>
    <row r="469" customFormat="false" ht="12.75" hidden="false" customHeight="false" outlineLevel="0" collapsed="false">
      <c r="BD469" s="228"/>
      <c r="BE469" s="228"/>
      <c r="BF469" s="228"/>
      <c r="BG469" s="228"/>
      <c r="BH469" s="228"/>
      <c r="BP469" s="228"/>
    </row>
    <row r="470" customFormat="false" ht="12.75" hidden="false" customHeight="false" outlineLevel="0" collapsed="false">
      <c r="BD470" s="228"/>
      <c r="BE470" s="228"/>
      <c r="BF470" s="228"/>
      <c r="BG470" s="228"/>
      <c r="BH470" s="228"/>
      <c r="BP470" s="228"/>
    </row>
    <row r="471" customFormat="false" ht="12.75" hidden="false" customHeight="false" outlineLevel="0" collapsed="false">
      <c r="BD471" s="228"/>
      <c r="BE471" s="228"/>
      <c r="BF471" s="228"/>
      <c r="BG471" s="228"/>
      <c r="BH471" s="228"/>
      <c r="BP471" s="228"/>
    </row>
    <row r="472" customFormat="false" ht="12.75" hidden="false" customHeight="false" outlineLevel="0" collapsed="false">
      <c r="BD472" s="228"/>
      <c r="BE472" s="228"/>
      <c r="BF472" s="228"/>
      <c r="BG472" s="228"/>
      <c r="BH472" s="228"/>
      <c r="BP472" s="228"/>
    </row>
    <row r="473" customFormat="false" ht="12.75" hidden="false" customHeight="false" outlineLevel="0" collapsed="false">
      <c r="BD473" s="228"/>
      <c r="BE473" s="228"/>
      <c r="BF473" s="228"/>
      <c r="BG473" s="228"/>
      <c r="BH473" s="228"/>
      <c r="BP473" s="228"/>
    </row>
    <row r="474" customFormat="false" ht="12.75" hidden="false" customHeight="false" outlineLevel="0" collapsed="false">
      <c r="BD474" s="228"/>
      <c r="BE474" s="228"/>
      <c r="BF474" s="228"/>
      <c r="BG474" s="228"/>
      <c r="BH474" s="228"/>
      <c r="BP474" s="228"/>
    </row>
    <row r="475" customFormat="false" ht="12.75" hidden="false" customHeight="false" outlineLevel="0" collapsed="false">
      <c r="BD475" s="228"/>
      <c r="BE475" s="228"/>
      <c r="BF475" s="228"/>
      <c r="BG475" s="228"/>
      <c r="BH475" s="228"/>
      <c r="BP475" s="228"/>
    </row>
    <row r="476" customFormat="false" ht="12.75" hidden="false" customHeight="false" outlineLevel="0" collapsed="false">
      <c r="BD476" s="228"/>
      <c r="BE476" s="228"/>
      <c r="BF476" s="228"/>
      <c r="BG476" s="228"/>
      <c r="BH476" s="228"/>
      <c r="BP476" s="228"/>
    </row>
    <row r="477" customFormat="false" ht="12.75" hidden="false" customHeight="false" outlineLevel="0" collapsed="false">
      <c r="BD477" s="228"/>
      <c r="BE477" s="228"/>
      <c r="BF477" s="228"/>
      <c r="BG477" s="228"/>
      <c r="BH477" s="228"/>
      <c r="BP477" s="228"/>
    </row>
    <row r="478" customFormat="false" ht="12.75" hidden="false" customHeight="false" outlineLevel="0" collapsed="false">
      <c r="BD478" s="228"/>
      <c r="BE478" s="228"/>
      <c r="BF478" s="228"/>
      <c r="BG478" s="228"/>
      <c r="BH478" s="228"/>
      <c r="BP478" s="228"/>
    </row>
    <row r="479" customFormat="false" ht="12.75" hidden="false" customHeight="false" outlineLevel="0" collapsed="false">
      <c r="BD479" s="228"/>
      <c r="BE479" s="228"/>
      <c r="BF479" s="228"/>
      <c r="BG479" s="228"/>
      <c r="BH479" s="228"/>
      <c r="BP479" s="228"/>
    </row>
    <row r="480" customFormat="false" ht="12.75" hidden="false" customHeight="false" outlineLevel="0" collapsed="false">
      <c r="BD480" s="228"/>
      <c r="BE480" s="228"/>
      <c r="BF480" s="228"/>
      <c r="BG480" s="228"/>
      <c r="BH480" s="228"/>
      <c r="BP480" s="228"/>
    </row>
    <row r="481" customFormat="false" ht="12.75" hidden="false" customHeight="false" outlineLevel="0" collapsed="false">
      <c r="BD481" s="228"/>
      <c r="BE481" s="228"/>
      <c r="BF481" s="228"/>
      <c r="BG481" s="228"/>
      <c r="BH481" s="228"/>
      <c r="BP481" s="228"/>
    </row>
    <row r="482" customFormat="false" ht="12.75" hidden="false" customHeight="false" outlineLevel="0" collapsed="false">
      <c r="BD482" s="228"/>
      <c r="BE482" s="228"/>
      <c r="BF482" s="228"/>
      <c r="BG482" s="228"/>
      <c r="BH482" s="228"/>
      <c r="BP482" s="228"/>
    </row>
    <row r="483" customFormat="false" ht="12.75" hidden="false" customHeight="false" outlineLevel="0" collapsed="false">
      <c r="BD483" s="228"/>
      <c r="BE483" s="228"/>
      <c r="BF483" s="228"/>
      <c r="BG483" s="228"/>
      <c r="BH483" s="228"/>
      <c r="BP483" s="228"/>
    </row>
    <row r="484" customFormat="false" ht="12.75" hidden="false" customHeight="false" outlineLevel="0" collapsed="false">
      <c r="BD484" s="228"/>
      <c r="BE484" s="228"/>
      <c r="BF484" s="228"/>
      <c r="BG484" s="228"/>
      <c r="BH484" s="228"/>
      <c r="BP484" s="228"/>
    </row>
    <row r="485" customFormat="false" ht="12.75" hidden="false" customHeight="false" outlineLevel="0" collapsed="false">
      <c r="BD485" s="228"/>
      <c r="BE485" s="228"/>
      <c r="BF485" s="228"/>
      <c r="BG485" s="228"/>
      <c r="BH485" s="228"/>
      <c r="BP485" s="228"/>
    </row>
    <row r="486" customFormat="false" ht="12.75" hidden="false" customHeight="false" outlineLevel="0" collapsed="false">
      <c r="BD486" s="228"/>
      <c r="BE486" s="228"/>
      <c r="BF486" s="228"/>
      <c r="BG486" s="228"/>
      <c r="BH486" s="228"/>
      <c r="BP486" s="228"/>
    </row>
    <row r="487" customFormat="false" ht="12.75" hidden="false" customHeight="false" outlineLevel="0" collapsed="false">
      <c r="BD487" s="228"/>
      <c r="BE487" s="228"/>
      <c r="BF487" s="228"/>
      <c r="BG487" s="228"/>
      <c r="BH487" s="228"/>
      <c r="BP487" s="228"/>
    </row>
    <row r="488" customFormat="false" ht="12.75" hidden="false" customHeight="false" outlineLevel="0" collapsed="false">
      <c r="BD488" s="228"/>
      <c r="BE488" s="228"/>
      <c r="BF488" s="228"/>
      <c r="BG488" s="228"/>
      <c r="BH488" s="228"/>
      <c r="BP488" s="228"/>
    </row>
    <row r="489" customFormat="false" ht="12.75" hidden="false" customHeight="false" outlineLevel="0" collapsed="false">
      <c r="BD489" s="228"/>
      <c r="BE489" s="228"/>
      <c r="BF489" s="228"/>
      <c r="BG489" s="228"/>
      <c r="BH489" s="228"/>
      <c r="BP489" s="228"/>
    </row>
    <row r="490" customFormat="false" ht="12.75" hidden="false" customHeight="false" outlineLevel="0" collapsed="false">
      <c r="BD490" s="228"/>
      <c r="BE490" s="228"/>
      <c r="BF490" s="228"/>
      <c r="BG490" s="228"/>
      <c r="BH490" s="228"/>
      <c r="BP490" s="228"/>
    </row>
    <row r="491" customFormat="false" ht="12.75" hidden="false" customHeight="false" outlineLevel="0" collapsed="false">
      <c r="BD491" s="228"/>
      <c r="BE491" s="228"/>
      <c r="BF491" s="228"/>
      <c r="BG491" s="228"/>
      <c r="BH491" s="228"/>
      <c r="BP491" s="228"/>
    </row>
    <row r="492" customFormat="false" ht="12.75" hidden="false" customHeight="false" outlineLevel="0" collapsed="false">
      <c r="BD492" s="228"/>
      <c r="BE492" s="228"/>
      <c r="BF492" s="228"/>
      <c r="BG492" s="228"/>
      <c r="BH492" s="228"/>
      <c r="BP492" s="228"/>
    </row>
    <row r="493" customFormat="false" ht="12.75" hidden="false" customHeight="false" outlineLevel="0" collapsed="false">
      <c r="BD493" s="228"/>
      <c r="BE493" s="228"/>
      <c r="BF493" s="228"/>
      <c r="BG493" s="228"/>
      <c r="BH493" s="228"/>
      <c r="BP493" s="228"/>
    </row>
    <row r="494" customFormat="false" ht="12.75" hidden="false" customHeight="false" outlineLevel="0" collapsed="false">
      <c r="BD494" s="228"/>
      <c r="BE494" s="228"/>
      <c r="BF494" s="228"/>
      <c r="BG494" s="228"/>
      <c r="BH494" s="228"/>
      <c r="BP494" s="228"/>
    </row>
    <row r="495" customFormat="false" ht="12.75" hidden="false" customHeight="false" outlineLevel="0" collapsed="false">
      <c r="BD495" s="228"/>
      <c r="BE495" s="228"/>
      <c r="BF495" s="228"/>
      <c r="BG495" s="228"/>
      <c r="BH495" s="228"/>
      <c r="BP495" s="228"/>
    </row>
    <row r="496" customFormat="false" ht="12.75" hidden="false" customHeight="false" outlineLevel="0" collapsed="false">
      <c r="BD496" s="228"/>
      <c r="BE496" s="228"/>
      <c r="BF496" s="228"/>
      <c r="BG496" s="228"/>
      <c r="BH496" s="228"/>
      <c r="BP496" s="228"/>
    </row>
    <row r="497" customFormat="false" ht="12.75" hidden="false" customHeight="false" outlineLevel="0" collapsed="false">
      <c r="BD497" s="228"/>
      <c r="BE497" s="228"/>
      <c r="BF497" s="228"/>
      <c r="BG497" s="228"/>
      <c r="BH497" s="228"/>
      <c r="BP497" s="228"/>
    </row>
    <row r="498" customFormat="false" ht="12.75" hidden="false" customHeight="false" outlineLevel="0" collapsed="false">
      <c r="BD498" s="228"/>
      <c r="BE498" s="228"/>
      <c r="BF498" s="228"/>
      <c r="BG498" s="228"/>
      <c r="BH498" s="228"/>
      <c r="BP498" s="228"/>
    </row>
    <row r="499" customFormat="false" ht="12.75" hidden="false" customHeight="false" outlineLevel="0" collapsed="false">
      <c r="BD499" s="228"/>
      <c r="BE499" s="228"/>
      <c r="BF499" s="228"/>
      <c r="BG499" s="228"/>
      <c r="BH499" s="228"/>
      <c r="BP499" s="228"/>
    </row>
    <row r="500" customFormat="false" ht="12.75" hidden="false" customHeight="false" outlineLevel="0" collapsed="false">
      <c r="BD500" s="228"/>
      <c r="BE500" s="228"/>
      <c r="BF500" s="228"/>
      <c r="BG500" s="228"/>
      <c r="BH500" s="228"/>
      <c r="BP500" s="228"/>
    </row>
    <row r="501" customFormat="false" ht="12.75" hidden="false" customHeight="false" outlineLevel="0" collapsed="false">
      <c r="BD501" s="228"/>
      <c r="BE501" s="228"/>
      <c r="BF501" s="228"/>
      <c r="BG501" s="228"/>
      <c r="BH501" s="228"/>
      <c r="BP501" s="228"/>
    </row>
    <row r="502" customFormat="false" ht="12.75" hidden="false" customHeight="false" outlineLevel="0" collapsed="false">
      <c r="BD502" s="228"/>
      <c r="BE502" s="228"/>
      <c r="BF502" s="228"/>
      <c r="BG502" s="228"/>
      <c r="BH502" s="228"/>
      <c r="BP502" s="228"/>
    </row>
    <row r="503" customFormat="false" ht="12.75" hidden="false" customHeight="false" outlineLevel="0" collapsed="false">
      <c r="BD503" s="228"/>
      <c r="BE503" s="228"/>
      <c r="BF503" s="228"/>
      <c r="BG503" s="228"/>
      <c r="BH503" s="228"/>
      <c r="BP503" s="228"/>
    </row>
    <row r="504" customFormat="false" ht="12.75" hidden="false" customHeight="false" outlineLevel="0" collapsed="false">
      <c r="BD504" s="228"/>
      <c r="BE504" s="228"/>
      <c r="BF504" s="228"/>
      <c r="BG504" s="228"/>
      <c r="BH504" s="228"/>
      <c r="BP504" s="228"/>
    </row>
    <row r="505" customFormat="false" ht="12.75" hidden="false" customHeight="false" outlineLevel="0" collapsed="false">
      <c r="BD505" s="228"/>
      <c r="BE505" s="228"/>
      <c r="BF505" s="228"/>
      <c r="BG505" s="228"/>
      <c r="BH505" s="228"/>
      <c r="BP505" s="228"/>
    </row>
    <row r="506" customFormat="false" ht="12.75" hidden="false" customHeight="false" outlineLevel="0" collapsed="false">
      <c r="BD506" s="228"/>
      <c r="BE506" s="228"/>
      <c r="BF506" s="228"/>
      <c r="BG506" s="228"/>
      <c r="BH506" s="228"/>
      <c r="BP506" s="228"/>
    </row>
    <row r="507" customFormat="false" ht="12.75" hidden="false" customHeight="false" outlineLevel="0" collapsed="false">
      <c r="BD507" s="228"/>
      <c r="BE507" s="228"/>
      <c r="BF507" s="228"/>
      <c r="BG507" s="228"/>
      <c r="BH507" s="228"/>
      <c r="BP507" s="228"/>
    </row>
    <row r="508" customFormat="false" ht="12.75" hidden="false" customHeight="false" outlineLevel="0" collapsed="false">
      <c r="BD508" s="228"/>
      <c r="BE508" s="228"/>
      <c r="BF508" s="228"/>
      <c r="BG508" s="228"/>
      <c r="BH508" s="228"/>
      <c r="BP508" s="228"/>
    </row>
    <row r="509" customFormat="false" ht="12.75" hidden="false" customHeight="false" outlineLevel="0" collapsed="false">
      <c r="BD509" s="228"/>
      <c r="BE509" s="228"/>
      <c r="BF509" s="228"/>
      <c r="BG509" s="228"/>
      <c r="BH509" s="228"/>
      <c r="BP509" s="228"/>
    </row>
    <row r="510" customFormat="false" ht="12.75" hidden="false" customHeight="false" outlineLevel="0" collapsed="false">
      <c r="BD510" s="228"/>
      <c r="BE510" s="228"/>
      <c r="BF510" s="228"/>
      <c r="BG510" s="228"/>
      <c r="BH510" s="228"/>
      <c r="BP510" s="228"/>
    </row>
    <row r="511" customFormat="false" ht="12.75" hidden="false" customHeight="false" outlineLevel="0" collapsed="false">
      <c r="BD511" s="228"/>
      <c r="BE511" s="228"/>
      <c r="BF511" s="228"/>
      <c r="BG511" s="228"/>
      <c r="BH511" s="228"/>
      <c r="BP511" s="228"/>
    </row>
    <row r="512" customFormat="false" ht="12.75" hidden="false" customHeight="false" outlineLevel="0" collapsed="false">
      <c r="BD512" s="228"/>
      <c r="BE512" s="228"/>
      <c r="BF512" s="228"/>
      <c r="BG512" s="228"/>
      <c r="BH512" s="228"/>
      <c r="BP512" s="228"/>
    </row>
    <row r="513" customFormat="false" ht="12.75" hidden="false" customHeight="false" outlineLevel="0" collapsed="false">
      <c r="BD513" s="228"/>
      <c r="BE513" s="228"/>
      <c r="BF513" s="228"/>
      <c r="BG513" s="228"/>
      <c r="BH513" s="228"/>
      <c r="BP513" s="228"/>
    </row>
    <row r="514" customFormat="false" ht="12.75" hidden="false" customHeight="false" outlineLevel="0" collapsed="false">
      <c r="BD514" s="228"/>
      <c r="BE514" s="228"/>
      <c r="BF514" s="228"/>
      <c r="BG514" s="228"/>
      <c r="BH514" s="228"/>
      <c r="BP514" s="228"/>
    </row>
    <row r="515" customFormat="false" ht="12.75" hidden="false" customHeight="false" outlineLevel="0" collapsed="false">
      <c r="BD515" s="228"/>
      <c r="BE515" s="228"/>
      <c r="BF515" s="228"/>
      <c r="BG515" s="228"/>
      <c r="BH515" s="228"/>
      <c r="BP515" s="228"/>
    </row>
    <row r="516" customFormat="false" ht="12.75" hidden="false" customHeight="false" outlineLevel="0" collapsed="false">
      <c r="BD516" s="228"/>
      <c r="BE516" s="228"/>
      <c r="BF516" s="228"/>
      <c r="BG516" s="228"/>
      <c r="BH516" s="228"/>
      <c r="BP516" s="228"/>
    </row>
    <row r="517" customFormat="false" ht="12.75" hidden="false" customHeight="false" outlineLevel="0" collapsed="false">
      <c r="BD517" s="228"/>
      <c r="BE517" s="228"/>
      <c r="BF517" s="228"/>
      <c r="BG517" s="228"/>
      <c r="BH517" s="228"/>
      <c r="BP517" s="228"/>
    </row>
    <row r="518" customFormat="false" ht="12.75" hidden="false" customHeight="false" outlineLevel="0" collapsed="false">
      <c r="BD518" s="228"/>
      <c r="BE518" s="228"/>
      <c r="BF518" s="228"/>
      <c r="BG518" s="228"/>
      <c r="BH518" s="228"/>
      <c r="BP518" s="228"/>
    </row>
    <row r="519" customFormat="false" ht="12.75" hidden="false" customHeight="false" outlineLevel="0" collapsed="false">
      <c r="BD519" s="228"/>
      <c r="BE519" s="228"/>
      <c r="BF519" s="228"/>
      <c r="BG519" s="228"/>
      <c r="BH519" s="228"/>
      <c r="BP519" s="228"/>
    </row>
    <row r="520" customFormat="false" ht="12.75" hidden="false" customHeight="false" outlineLevel="0" collapsed="false">
      <c r="BD520" s="228"/>
      <c r="BE520" s="228"/>
      <c r="BF520" s="228"/>
      <c r="BG520" s="228"/>
      <c r="BH520" s="228"/>
      <c r="BP520" s="228"/>
    </row>
    <row r="521" customFormat="false" ht="12.75" hidden="false" customHeight="false" outlineLevel="0" collapsed="false">
      <c r="BD521" s="228"/>
      <c r="BE521" s="228"/>
      <c r="BF521" s="228"/>
      <c r="BG521" s="228"/>
      <c r="BH521" s="228"/>
      <c r="BP521" s="228"/>
    </row>
    <row r="522" customFormat="false" ht="12.75" hidden="false" customHeight="false" outlineLevel="0" collapsed="false">
      <c r="BD522" s="228"/>
      <c r="BE522" s="228"/>
      <c r="BF522" s="228"/>
      <c r="BG522" s="228"/>
      <c r="BH522" s="228"/>
      <c r="BP522" s="228"/>
    </row>
    <row r="523" customFormat="false" ht="12.75" hidden="false" customHeight="false" outlineLevel="0" collapsed="false">
      <c r="BD523" s="228"/>
      <c r="BE523" s="228"/>
      <c r="BF523" s="228"/>
      <c r="BG523" s="228"/>
      <c r="BH523" s="228"/>
      <c r="BP523" s="228"/>
    </row>
    <row r="524" customFormat="false" ht="12.75" hidden="false" customHeight="false" outlineLevel="0" collapsed="false">
      <c r="BD524" s="228"/>
      <c r="BE524" s="228"/>
      <c r="BF524" s="228"/>
      <c r="BG524" s="228"/>
      <c r="BH524" s="228"/>
      <c r="BP524" s="228"/>
    </row>
    <row r="525" customFormat="false" ht="12.75" hidden="false" customHeight="false" outlineLevel="0" collapsed="false">
      <c r="BD525" s="228"/>
      <c r="BE525" s="228"/>
      <c r="BF525" s="228"/>
      <c r="BG525" s="228"/>
      <c r="BH525" s="228"/>
      <c r="BP525" s="228"/>
    </row>
    <row r="526" customFormat="false" ht="12.75" hidden="false" customHeight="false" outlineLevel="0" collapsed="false">
      <c r="BD526" s="228"/>
      <c r="BE526" s="228"/>
      <c r="BF526" s="228"/>
      <c r="BG526" s="228"/>
      <c r="BH526" s="228"/>
      <c r="BP526" s="228"/>
    </row>
    <row r="527" customFormat="false" ht="12.75" hidden="false" customHeight="false" outlineLevel="0" collapsed="false">
      <c r="BD527" s="228"/>
      <c r="BE527" s="228"/>
      <c r="BF527" s="228"/>
      <c r="BG527" s="228"/>
      <c r="BH527" s="228"/>
      <c r="BP527" s="228"/>
    </row>
    <row r="528" customFormat="false" ht="12.75" hidden="false" customHeight="false" outlineLevel="0" collapsed="false">
      <c r="BD528" s="228"/>
      <c r="BE528" s="228"/>
      <c r="BF528" s="228"/>
      <c r="BG528" s="228"/>
      <c r="BH528" s="228"/>
      <c r="BP528" s="228"/>
    </row>
    <row r="529" customFormat="false" ht="12.75" hidden="false" customHeight="false" outlineLevel="0" collapsed="false">
      <c r="BD529" s="228"/>
      <c r="BE529" s="228"/>
      <c r="BF529" s="228"/>
      <c r="BG529" s="228"/>
      <c r="BH529" s="228"/>
      <c r="BP529" s="228"/>
    </row>
    <row r="530" customFormat="false" ht="12.75" hidden="false" customHeight="false" outlineLevel="0" collapsed="false">
      <c r="BD530" s="228"/>
      <c r="BE530" s="228"/>
      <c r="BF530" s="228"/>
      <c r="BG530" s="228"/>
      <c r="BH530" s="228"/>
      <c r="BP530" s="228"/>
    </row>
    <row r="531" customFormat="false" ht="12.75" hidden="false" customHeight="false" outlineLevel="0" collapsed="false">
      <c r="BD531" s="228"/>
      <c r="BE531" s="228"/>
      <c r="BF531" s="228"/>
      <c r="BG531" s="228"/>
      <c r="BH531" s="228"/>
      <c r="BP531" s="228"/>
    </row>
    <row r="532" customFormat="false" ht="12.75" hidden="false" customHeight="false" outlineLevel="0" collapsed="false">
      <c r="BD532" s="228"/>
      <c r="BE532" s="228"/>
      <c r="BF532" s="228"/>
      <c r="BG532" s="228"/>
      <c r="BH532" s="228"/>
      <c r="BP532" s="228"/>
    </row>
    <row r="533" customFormat="false" ht="12.75" hidden="false" customHeight="false" outlineLevel="0" collapsed="false">
      <c r="BD533" s="228"/>
      <c r="BE533" s="228"/>
      <c r="BF533" s="228"/>
      <c r="BG533" s="228"/>
      <c r="BH533" s="228"/>
      <c r="BP533" s="228"/>
    </row>
    <row r="534" customFormat="false" ht="12.75" hidden="false" customHeight="false" outlineLevel="0" collapsed="false">
      <c r="BD534" s="228"/>
      <c r="BE534" s="228"/>
      <c r="BF534" s="228"/>
      <c r="BG534" s="228"/>
      <c r="BH534" s="228"/>
      <c r="BP534" s="228"/>
    </row>
    <row r="535" customFormat="false" ht="12.75" hidden="false" customHeight="false" outlineLevel="0" collapsed="false">
      <c r="BD535" s="228"/>
      <c r="BE535" s="228"/>
      <c r="BF535" s="228"/>
      <c r="BG535" s="228"/>
      <c r="BH535" s="228"/>
      <c r="BP535" s="228"/>
    </row>
    <row r="536" customFormat="false" ht="12.75" hidden="false" customHeight="false" outlineLevel="0" collapsed="false">
      <c r="BD536" s="228"/>
      <c r="BE536" s="228"/>
      <c r="BF536" s="228"/>
      <c r="BG536" s="228"/>
      <c r="BH536" s="228"/>
      <c r="BP536" s="228"/>
    </row>
    <row r="537" customFormat="false" ht="12.75" hidden="false" customHeight="false" outlineLevel="0" collapsed="false">
      <c r="BD537" s="228"/>
      <c r="BE537" s="228"/>
      <c r="BF537" s="228"/>
      <c r="BG537" s="228"/>
      <c r="BH537" s="228"/>
      <c r="BP537" s="228"/>
    </row>
    <row r="538" customFormat="false" ht="12.75" hidden="false" customHeight="false" outlineLevel="0" collapsed="false">
      <c r="BD538" s="228"/>
      <c r="BE538" s="228"/>
      <c r="BF538" s="228"/>
      <c r="BG538" s="228"/>
      <c r="BH538" s="228"/>
      <c r="BP538" s="228"/>
    </row>
    <row r="539" customFormat="false" ht="12.75" hidden="false" customHeight="false" outlineLevel="0" collapsed="false">
      <c r="BD539" s="228"/>
      <c r="BE539" s="228"/>
      <c r="BF539" s="228"/>
      <c r="BG539" s="228"/>
      <c r="BH539" s="228"/>
      <c r="BP539" s="228"/>
    </row>
    <row r="540" customFormat="false" ht="12.75" hidden="false" customHeight="false" outlineLevel="0" collapsed="false">
      <c r="BD540" s="228"/>
      <c r="BE540" s="228"/>
      <c r="BF540" s="228"/>
      <c r="BG540" s="228"/>
      <c r="BH540" s="228"/>
      <c r="BP540" s="228"/>
    </row>
    <row r="541" customFormat="false" ht="12.75" hidden="false" customHeight="false" outlineLevel="0" collapsed="false">
      <c r="BD541" s="228"/>
      <c r="BE541" s="228"/>
      <c r="BF541" s="228"/>
      <c r="BG541" s="228"/>
      <c r="BH541" s="228"/>
      <c r="BP541" s="228"/>
    </row>
    <row r="542" customFormat="false" ht="12.75" hidden="false" customHeight="false" outlineLevel="0" collapsed="false">
      <c r="BD542" s="228"/>
      <c r="BE542" s="228"/>
      <c r="BF542" s="228"/>
      <c r="BG542" s="228"/>
      <c r="BH542" s="228"/>
      <c r="BP542" s="228"/>
    </row>
    <row r="543" customFormat="false" ht="12.75" hidden="false" customHeight="false" outlineLevel="0" collapsed="false">
      <c r="BD543" s="228"/>
      <c r="BE543" s="228"/>
      <c r="BF543" s="228"/>
      <c r="BG543" s="228"/>
      <c r="BH543" s="228"/>
      <c r="BP543" s="228"/>
    </row>
    <row r="544" customFormat="false" ht="12.75" hidden="false" customHeight="false" outlineLevel="0" collapsed="false">
      <c r="BD544" s="228"/>
      <c r="BE544" s="228"/>
      <c r="BF544" s="228"/>
      <c r="BG544" s="228"/>
      <c r="BH544" s="228"/>
      <c r="BP544" s="228"/>
    </row>
    <row r="545" customFormat="false" ht="12.75" hidden="false" customHeight="false" outlineLevel="0" collapsed="false">
      <c r="BD545" s="228"/>
      <c r="BE545" s="228"/>
      <c r="BF545" s="228"/>
      <c r="BG545" s="228"/>
      <c r="BH545" s="228"/>
      <c r="BP545" s="228"/>
    </row>
    <row r="546" customFormat="false" ht="12.75" hidden="false" customHeight="false" outlineLevel="0" collapsed="false">
      <c r="BD546" s="228"/>
      <c r="BE546" s="228"/>
      <c r="BF546" s="228"/>
      <c r="BG546" s="228"/>
      <c r="BH546" s="228"/>
      <c r="BP546" s="228"/>
    </row>
    <row r="547" customFormat="false" ht="12.75" hidden="false" customHeight="false" outlineLevel="0" collapsed="false">
      <c r="BD547" s="228"/>
      <c r="BE547" s="228"/>
      <c r="BF547" s="228"/>
      <c r="BG547" s="228"/>
      <c r="BH547" s="228"/>
      <c r="BP547" s="228"/>
    </row>
    <row r="548" customFormat="false" ht="12.75" hidden="false" customHeight="false" outlineLevel="0" collapsed="false">
      <c r="BD548" s="228"/>
      <c r="BE548" s="228"/>
      <c r="BF548" s="228"/>
      <c r="BG548" s="228"/>
      <c r="BH548" s="228"/>
      <c r="BP548" s="228"/>
    </row>
    <row r="549" customFormat="false" ht="12.75" hidden="false" customHeight="false" outlineLevel="0" collapsed="false">
      <c r="BD549" s="228"/>
      <c r="BE549" s="228"/>
      <c r="BF549" s="228"/>
      <c r="BG549" s="228"/>
      <c r="BH549" s="228"/>
      <c r="BP549" s="228"/>
    </row>
    <row r="550" customFormat="false" ht="12.75" hidden="false" customHeight="false" outlineLevel="0" collapsed="false">
      <c r="BD550" s="228"/>
      <c r="BE550" s="228"/>
      <c r="BF550" s="228"/>
      <c r="BG550" s="228"/>
      <c r="BH550" s="228"/>
      <c r="BP550" s="228"/>
    </row>
    <row r="551" customFormat="false" ht="12.75" hidden="false" customHeight="false" outlineLevel="0" collapsed="false">
      <c r="BD551" s="228"/>
      <c r="BE551" s="228"/>
      <c r="BF551" s="228"/>
      <c r="BG551" s="228"/>
      <c r="BH551" s="228"/>
      <c r="BP551" s="228"/>
    </row>
    <row r="552" customFormat="false" ht="12.75" hidden="false" customHeight="false" outlineLevel="0" collapsed="false">
      <c r="BD552" s="228"/>
      <c r="BE552" s="228"/>
      <c r="BF552" s="228"/>
      <c r="BG552" s="228"/>
      <c r="BH552" s="228"/>
      <c r="BP552" s="228"/>
    </row>
    <row r="553" customFormat="false" ht="12.75" hidden="false" customHeight="false" outlineLevel="0" collapsed="false">
      <c r="BD553" s="228"/>
      <c r="BE553" s="228"/>
      <c r="BF553" s="228"/>
      <c r="BG553" s="228"/>
      <c r="BH553" s="228"/>
      <c r="BP553" s="228"/>
    </row>
    <row r="554" customFormat="false" ht="12.75" hidden="false" customHeight="false" outlineLevel="0" collapsed="false">
      <c r="BD554" s="228"/>
      <c r="BE554" s="228"/>
      <c r="BF554" s="228"/>
      <c r="BG554" s="228"/>
      <c r="BH554" s="228"/>
      <c r="BP554" s="228"/>
    </row>
    <row r="555" customFormat="false" ht="12.75" hidden="false" customHeight="false" outlineLevel="0" collapsed="false">
      <c r="BD555" s="228"/>
      <c r="BE555" s="228"/>
      <c r="BF555" s="228"/>
      <c r="BG555" s="228"/>
      <c r="BH555" s="228"/>
      <c r="BP555" s="228"/>
    </row>
    <row r="556" customFormat="false" ht="12.75" hidden="false" customHeight="false" outlineLevel="0" collapsed="false">
      <c r="BD556" s="228"/>
      <c r="BE556" s="228"/>
      <c r="BF556" s="228"/>
      <c r="BG556" s="228"/>
      <c r="BH556" s="228"/>
      <c r="BP556" s="228"/>
    </row>
    <row r="557" customFormat="false" ht="12.75" hidden="false" customHeight="false" outlineLevel="0" collapsed="false">
      <c r="BD557" s="228"/>
      <c r="BE557" s="228"/>
      <c r="BF557" s="228"/>
      <c r="BG557" s="228"/>
      <c r="BH557" s="228"/>
      <c r="BP557" s="228"/>
    </row>
    <row r="558" customFormat="false" ht="12.75" hidden="false" customHeight="false" outlineLevel="0" collapsed="false">
      <c r="BD558" s="228"/>
      <c r="BE558" s="228"/>
      <c r="BF558" s="228"/>
      <c r="BG558" s="228"/>
      <c r="BH558" s="228"/>
      <c r="BP558" s="228"/>
    </row>
    <row r="559" customFormat="false" ht="12.75" hidden="false" customHeight="false" outlineLevel="0" collapsed="false">
      <c r="BD559" s="228"/>
      <c r="BE559" s="228"/>
      <c r="BF559" s="228"/>
      <c r="BG559" s="228"/>
      <c r="BH559" s="228"/>
      <c r="BP559" s="228"/>
    </row>
    <row r="560" customFormat="false" ht="12.75" hidden="false" customHeight="false" outlineLevel="0" collapsed="false">
      <c r="BD560" s="228"/>
      <c r="BE560" s="228"/>
      <c r="BF560" s="228"/>
      <c r="BG560" s="228"/>
      <c r="BH560" s="228"/>
      <c r="BP560" s="228"/>
    </row>
    <row r="561" customFormat="false" ht="12.75" hidden="false" customHeight="false" outlineLevel="0" collapsed="false">
      <c r="BD561" s="228"/>
      <c r="BE561" s="228"/>
      <c r="BF561" s="228"/>
      <c r="BG561" s="228"/>
      <c r="BH561" s="228"/>
      <c r="BP561" s="228"/>
    </row>
    <row r="562" customFormat="false" ht="12.75" hidden="false" customHeight="false" outlineLevel="0" collapsed="false">
      <c r="BD562" s="228"/>
      <c r="BE562" s="228"/>
      <c r="BF562" s="228"/>
      <c r="BG562" s="228"/>
      <c r="BH562" s="228"/>
      <c r="BP562" s="228"/>
    </row>
    <row r="563" customFormat="false" ht="12.75" hidden="false" customHeight="false" outlineLevel="0" collapsed="false">
      <c r="BD563" s="228"/>
      <c r="BE563" s="228"/>
      <c r="BF563" s="228"/>
      <c r="BG563" s="228"/>
      <c r="BH563" s="228"/>
      <c r="BP563" s="228"/>
    </row>
    <row r="564" customFormat="false" ht="12.75" hidden="false" customHeight="false" outlineLevel="0" collapsed="false">
      <c r="BD564" s="228"/>
      <c r="BE564" s="228"/>
      <c r="BF564" s="228"/>
      <c r="BG564" s="228"/>
      <c r="BH564" s="228"/>
      <c r="BP564" s="228"/>
    </row>
    <row r="565" customFormat="false" ht="12.75" hidden="false" customHeight="false" outlineLevel="0" collapsed="false">
      <c r="BD565" s="228"/>
      <c r="BE565" s="228"/>
      <c r="BF565" s="228"/>
      <c r="BG565" s="228"/>
      <c r="BH565" s="228"/>
      <c r="BP565" s="228"/>
    </row>
    <row r="566" customFormat="false" ht="12.75" hidden="false" customHeight="false" outlineLevel="0" collapsed="false">
      <c r="BD566" s="228"/>
      <c r="BE566" s="228"/>
      <c r="BF566" s="228"/>
      <c r="BG566" s="228"/>
      <c r="BH566" s="228"/>
      <c r="BP566" s="228"/>
    </row>
    <row r="567" customFormat="false" ht="12.75" hidden="false" customHeight="false" outlineLevel="0" collapsed="false">
      <c r="BD567" s="228"/>
      <c r="BE567" s="228"/>
      <c r="BF567" s="228"/>
      <c r="BG567" s="228"/>
      <c r="BH567" s="228"/>
      <c r="BP567" s="228"/>
    </row>
    <row r="568" customFormat="false" ht="12.75" hidden="false" customHeight="false" outlineLevel="0" collapsed="false">
      <c r="BD568" s="228"/>
      <c r="BE568" s="228"/>
      <c r="BF568" s="228"/>
      <c r="BG568" s="228"/>
      <c r="BH568" s="228"/>
      <c r="BP568" s="228"/>
    </row>
    <row r="569" customFormat="false" ht="12.75" hidden="false" customHeight="false" outlineLevel="0" collapsed="false">
      <c r="BD569" s="228"/>
      <c r="BE569" s="228"/>
      <c r="BF569" s="228"/>
      <c r="BG569" s="228"/>
      <c r="BH569" s="228"/>
      <c r="BP569" s="228"/>
    </row>
    <row r="570" customFormat="false" ht="12.75" hidden="false" customHeight="false" outlineLevel="0" collapsed="false">
      <c r="BD570" s="228"/>
      <c r="BE570" s="228"/>
      <c r="BF570" s="228"/>
      <c r="BG570" s="228"/>
      <c r="BH570" s="228"/>
      <c r="BP570" s="228"/>
    </row>
    <row r="571" customFormat="false" ht="12.75" hidden="false" customHeight="false" outlineLevel="0" collapsed="false">
      <c r="BD571" s="228"/>
      <c r="BE571" s="228"/>
      <c r="BF571" s="228"/>
      <c r="BG571" s="228"/>
      <c r="BH571" s="228"/>
      <c r="BP571" s="228"/>
    </row>
    <row r="572" customFormat="false" ht="12.75" hidden="false" customHeight="false" outlineLevel="0" collapsed="false">
      <c r="BD572" s="228"/>
      <c r="BE572" s="228"/>
      <c r="BF572" s="228"/>
      <c r="BG572" s="228"/>
      <c r="BH572" s="228"/>
      <c r="BP572" s="228"/>
    </row>
    <row r="573" customFormat="false" ht="12.75" hidden="false" customHeight="false" outlineLevel="0" collapsed="false">
      <c r="BD573" s="228"/>
      <c r="BE573" s="228"/>
      <c r="BF573" s="228"/>
      <c r="BG573" s="228"/>
      <c r="BH573" s="228"/>
      <c r="BP573" s="228"/>
    </row>
    <row r="574" customFormat="false" ht="12.75" hidden="false" customHeight="false" outlineLevel="0" collapsed="false">
      <c r="BD574" s="228"/>
      <c r="BE574" s="228"/>
      <c r="BF574" s="228"/>
      <c r="BG574" s="228"/>
      <c r="BH574" s="228"/>
      <c r="BP574" s="228"/>
    </row>
    <row r="575" customFormat="false" ht="12.75" hidden="false" customHeight="false" outlineLevel="0" collapsed="false">
      <c r="BD575" s="228"/>
      <c r="BE575" s="228"/>
      <c r="BF575" s="228"/>
      <c r="BG575" s="228"/>
      <c r="BH575" s="228"/>
      <c r="BP575" s="228"/>
    </row>
    <row r="576" customFormat="false" ht="12.75" hidden="false" customHeight="false" outlineLevel="0" collapsed="false">
      <c r="BD576" s="228"/>
      <c r="BE576" s="228"/>
      <c r="BF576" s="228"/>
      <c r="BG576" s="228"/>
      <c r="BH576" s="228"/>
      <c r="BP576" s="228"/>
    </row>
    <row r="577" customFormat="false" ht="12.75" hidden="false" customHeight="false" outlineLevel="0" collapsed="false">
      <c r="BD577" s="228"/>
      <c r="BE577" s="228"/>
      <c r="BF577" s="228"/>
      <c r="BG577" s="228"/>
      <c r="BH577" s="228"/>
      <c r="BP577" s="228"/>
    </row>
    <row r="578" customFormat="false" ht="12.75" hidden="false" customHeight="false" outlineLevel="0" collapsed="false">
      <c r="BD578" s="228"/>
      <c r="BE578" s="228"/>
      <c r="BF578" s="228"/>
      <c r="BG578" s="228"/>
      <c r="BH578" s="228"/>
      <c r="BP578" s="228"/>
    </row>
    <row r="579" customFormat="false" ht="12.75" hidden="false" customHeight="false" outlineLevel="0" collapsed="false">
      <c r="BD579" s="228"/>
      <c r="BE579" s="228"/>
      <c r="BF579" s="228"/>
      <c r="BG579" s="228"/>
      <c r="BH579" s="228"/>
      <c r="BP579" s="228"/>
    </row>
    <row r="580" customFormat="false" ht="12.75" hidden="false" customHeight="false" outlineLevel="0" collapsed="false">
      <c r="BD580" s="228"/>
      <c r="BE580" s="228"/>
      <c r="BF580" s="228"/>
      <c r="BG580" s="228"/>
      <c r="BH580" s="228"/>
      <c r="BP580" s="228"/>
    </row>
    <row r="581" customFormat="false" ht="12.75" hidden="false" customHeight="false" outlineLevel="0" collapsed="false">
      <c r="BD581" s="228"/>
      <c r="BE581" s="228"/>
      <c r="BF581" s="228"/>
      <c r="BG581" s="228"/>
      <c r="BH581" s="228"/>
      <c r="BP581" s="228"/>
    </row>
    <row r="582" customFormat="false" ht="12.75" hidden="false" customHeight="false" outlineLevel="0" collapsed="false">
      <c r="BD582" s="228"/>
      <c r="BE582" s="228"/>
      <c r="BF582" s="228"/>
      <c r="BG582" s="228"/>
      <c r="BH582" s="228"/>
      <c r="BP582" s="228"/>
    </row>
    <row r="583" customFormat="false" ht="12.75" hidden="false" customHeight="false" outlineLevel="0" collapsed="false">
      <c r="BD583" s="228"/>
      <c r="BE583" s="228"/>
      <c r="BF583" s="228"/>
      <c r="BG583" s="228"/>
      <c r="BH583" s="228"/>
      <c r="BP583" s="228"/>
    </row>
    <row r="584" customFormat="false" ht="12.75" hidden="false" customHeight="false" outlineLevel="0" collapsed="false">
      <c r="BD584" s="228"/>
      <c r="BE584" s="228"/>
      <c r="BF584" s="228"/>
      <c r="BG584" s="228"/>
      <c r="BH584" s="228"/>
      <c r="BP584" s="228"/>
    </row>
    <row r="585" customFormat="false" ht="12.75" hidden="false" customHeight="false" outlineLevel="0" collapsed="false">
      <c r="BD585" s="228"/>
      <c r="BE585" s="228"/>
      <c r="BF585" s="228"/>
      <c r="BG585" s="228"/>
      <c r="BH585" s="228"/>
      <c r="BP585" s="228"/>
    </row>
    <row r="586" customFormat="false" ht="12.75" hidden="false" customHeight="false" outlineLevel="0" collapsed="false">
      <c r="BD586" s="228"/>
      <c r="BE586" s="228"/>
      <c r="BF586" s="228"/>
      <c r="BG586" s="228"/>
      <c r="BH586" s="228"/>
      <c r="BP586" s="228"/>
    </row>
    <row r="587" customFormat="false" ht="12.75" hidden="false" customHeight="false" outlineLevel="0" collapsed="false">
      <c r="BD587" s="228"/>
      <c r="BE587" s="228"/>
      <c r="BF587" s="228"/>
      <c r="BG587" s="228"/>
      <c r="BH587" s="228"/>
      <c r="BP587" s="228"/>
    </row>
    <row r="588" customFormat="false" ht="12.75" hidden="false" customHeight="false" outlineLevel="0" collapsed="false">
      <c r="BD588" s="228"/>
      <c r="BE588" s="228"/>
      <c r="BF588" s="228"/>
      <c r="BG588" s="228"/>
      <c r="BH588" s="228"/>
      <c r="BP588" s="228"/>
    </row>
    <row r="589" customFormat="false" ht="12.75" hidden="false" customHeight="false" outlineLevel="0" collapsed="false">
      <c r="BD589" s="228"/>
      <c r="BE589" s="228"/>
      <c r="BF589" s="228"/>
      <c r="BG589" s="228"/>
      <c r="BH589" s="228"/>
      <c r="BP589" s="228"/>
    </row>
    <row r="590" customFormat="false" ht="12.75" hidden="false" customHeight="false" outlineLevel="0" collapsed="false">
      <c r="BD590" s="228"/>
      <c r="BE590" s="228"/>
      <c r="BF590" s="228"/>
      <c r="BG590" s="228"/>
      <c r="BH590" s="228"/>
      <c r="BP590" s="228"/>
    </row>
    <row r="591" customFormat="false" ht="12.75" hidden="false" customHeight="false" outlineLevel="0" collapsed="false">
      <c r="BD591" s="228"/>
      <c r="BE591" s="228"/>
      <c r="BF591" s="228"/>
      <c r="BG591" s="228"/>
      <c r="BH591" s="228"/>
      <c r="BP591" s="228"/>
    </row>
    <row r="592" customFormat="false" ht="12.75" hidden="false" customHeight="false" outlineLevel="0" collapsed="false">
      <c r="BD592" s="228"/>
      <c r="BE592" s="228"/>
      <c r="BF592" s="228"/>
      <c r="BG592" s="228"/>
      <c r="BH592" s="228"/>
      <c r="BP592" s="228"/>
    </row>
    <row r="593" customFormat="false" ht="12.75" hidden="false" customHeight="false" outlineLevel="0" collapsed="false">
      <c r="BD593" s="228"/>
      <c r="BE593" s="228"/>
      <c r="BF593" s="228"/>
      <c r="BG593" s="228"/>
      <c r="BH593" s="228"/>
      <c r="BP593" s="228"/>
    </row>
    <row r="594" customFormat="false" ht="12.75" hidden="false" customHeight="false" outlineLevel="0" collapsed="false">
      <c r="BD594" s="228"/>
      <c r="BE594" s="228"/>
      <c r="BF594" s="228"/>
      <c r="BG594" s="228"/>
      <c r="BH594" s="228"/>
      <c r="BP594" s="228"/>
    </row>
    <row r="595" customFormat="false" ht="12.75" hidden="false" customHeight="false" outlineLevel="0" collapsed="false">
      <c r="BD595" s="228"/>
      <c r="BE595" s="228"/>
      <c r="BF595" s="228"/>
      <c r="BG595" s="228"/>
      <c r="BH595" s="228"/>
      <c r="BP595" s="228"/>
    </row>
    <row r="596" customFormat="false" ht="12.75" hidden="false" customHeight="false" outlineLevel="0" collapsed="false">
      <c r="BD596" s="228"/>
      <c r="BE596" s="228"/>
      <c r="BF596" s="228"/>
      <c r="BG596" s="228"/>
      <c r="BH596" s="228"/>
      <c r="BP596" s="228"/>
    </row>
    <row r="597" customFormat="false" ht="12.75" hidden="false" customHeight="false" outlineLevel="0" collapsed="false">
      <c r="BD597" s="228"/>
      <c r="BE597" s="228"/>
      <c r="BF597" s="228"/>
      <c r="BG597" s="228"/>
      <c r="BH597" s="228"/>
      <c r="BP597" s="228"/>
    </row>
    <row r="598" customFormat="false" ht="12.75" hidden="false" customHeight="false" outlineLevel="0" collapsed="false">
      <c r="BD598" s="228"/>
      <c r="BE598" s="228"/>
      <c r="BF598" s="228"/>
      <c r="BG598" s="228"/>
      <c r="BH598" s="228"/>
      <c r="BP598" s="228"/>
    </row>
    <row r="599" customFormat="false" ht="12.75" hidden="false" customHeight="false" outlineLevel="0" collapsed="false">
      <c r="BD599" s="228"/>
      <c r="BE599" s="228"/>
      <c r="BF599" s="228"/>
      <c r="BG599" s="228"/>
      <c r="BH599" s="228"/>
      <c r="BP599" s="228"/>
    </row>
    <row r="600" customFormat="false" ht="12.75" hidden="false" customHeight="false" outlineLevel="0" collapsed="false">
      <c r="BD600" s="228"/>
      <c r="BE600" s="228"/>
      <c r="BF600" s="228"/>
      <c r="BG600" s="228"/>
      <c r="BH600" s="228"/>
      <c r="BP600" s="228"/>
    </row>
    <row r="601" customFormat="false" ht="12.75" hidden="false" customHeight="false" outlineLevel="0" collapsed="false">
      <c r="BD601" s="228"/>
      <c r="BE601" s="228"/>
      <c r="BF601" s="228"/>
      <c r="BG601" s="228"/>
      <c r="BH601" s="228"/>
      <c r="BP601" s="228"/>
    </row>
    <row r="602" customFormat="false" ht="12.75" hidden="false" customHeight="false" outlineLevel="0" collapsed="false">
      <c r="BD602" s="228"/>
      <c r="BE602" s="228"/>
      <c r="BF602" s="228"/>
      <c r="BG602" s="228"/>
      <c r="BH602" s="228"/>
      <c r="BP602" s="228"/>
    </row>
    <row r="603" customFormat="false" ht="12.75" hidden="false" customHeight="false" outlineLevel="0" collapsed="false">
      <c r="BD603" s="228"/>
      <c r="BE603" s="228"/>
      <c r="BF603" s="228"/>
      <c r="BG603" s="228"/>
      <c r="BH603" s="228"/>
      <c r="BP603" s="228"/>
    </row>
    <row r="604" customFormat="false" ht="12.75" hidden="false" customHeight="false" outlineLevel="0" collapsed="false">
      <c r="BD604" s="228"/>
      <c r="BE604" s="228"/>
      <c r="BF604" s="228"/>
      <c r="BG604" s="228"/>
      <c r="BH604" s="228"/>
      <c r="BP604" s="228"/>
    </row>
    <row r="605" customFormat="false" ht="12.75" hidden="false" customHeight="false" outlineLevel="0" collapsed="false">
      <c r="BD605" s="228"/>
      <c r="BE605" s="228"/>
      <c r="BF605" s="228"/>
      <c r="BG605" s="228"/>
      <c r="BH605" s="228"/>
      <c r="BP605" s="228"/>
    </row>
    <row r="606" customFormat="false" ht="12.75" hidden="false" customHeight="false" outlineLevel="0" collapsed="false">
      <c r="BD606" s="228"/>
      <c r="BE606" s="228"/>
      <c r="BF606" s="228"/>
      <c r="BG606" s="228"/>
      <c r="BH606" s="228"/>
      <c r="BP606" s="228"/>
    </row>
    <row r="607" customFormat="false" ht="12.75" hidden="false" customHeight="false" outlineLevel="0" collapsed="false">
      <c r="BD607" s="228"/>
      <c r="BE607" s="228"/>
      <c r="BF607" s="228"/>
      <c r="BG607" s="228"/>
      <c r="BH607" s="228"/>
      <c r="BP607" s="228"/>
    </row>
    <row r="608" customFormat="false" ht="12.75" hidden="false" customHeight="false" outlineLevel="0" collapsed="false">
      <c r="BD608" s="228"/>
      <c r="BE608" s="228"/>
      <c r="BF608" s="228"/>
      <c r="BG608" s="228"/>
      <c r="BH608" s="228"/>
      <c r="BP608" s="228"/>
    </row>
    <row r="609" customFormat="false" ht="12.75" hidden="false" customHeight="false" outlineLevel="0" collapsed="false">
      <c r="BD609" s="228"/>
      <c r="BE609" s="228"/>
      <c r="BF609" s="228"/>
      <c r="BG609" s="228"/>
      <c r="BH609" s="228"/>
      <c r="BP609" s="228"/>
    </row>
    <row r="610" customFormat="false" ht="12.75" hidden="false" customHeight="false" outlineLevel="0" collapsed="false">
      <c r="BD610" s="228"/>
      <c r="BE610" s="228"/>
      <c r="BF610" s="228"/>
      <c r="BG610" s="228"/>
      <c r="BH610" s="228"/>
      <c r="BP610" s="228"/>
    </row>
    <row r="611" customFormat="false" ht="12.75" hidden="false" customHeight="false" outlineLevel="0" collapsed="false">
      <c r="BD611" s="228"/>
      <c r="BE611" s="228"/>
      <c r="BF611" s="228"/>
      <c r="BG611" s="228"/>
      <c r="BH611" s="228"/>
      <c r="BP611" s="228"/>
    </row>
    <row r="612" customFormat="false" ht="12.75" hidden="false" customHeight="false" outlineLevel="0" collapsed="false">
      <c r="BD612" s="228"/>
      <c r="BE612" s="228"/>
      <c r="BF612" s="228"/>
      <c r="BG612" s="228"/>
      <c r="BH612" s="228"/>
      <c r="BP612" s="228"/>
    </row>
    <row r="613" customFormat="false" ht="12.75" hidden="false" customHeight="false" outlineLevel="0" collapsed="false">
      <c r="BD613" s="228"/>
      <c r="BE613" s="228"/>
      <c r="BF613" s="228"/>
      <c r="BG613" s="228"/>
      <c r="BH613" s="228"/>
      <c r="BP613" s="228"/>
    </row>
    <row r="614" customFormat="false" ht="12.75" hidden="false" customHeight="false" outlineLevel="0" collapsed="false">
      <c r="BD614" s="228"/>
      <c r="BE614" s="228"/>
      <c r="BF614" s="228"/>
      <c r="BG614" s="228"/>
      <c r="BH614" s="228"/>
      <c r="BP614" s="228"/>
    </row>
    <row r="615" customFormat="false" ht="12.75" hidden="false" customHeight="false" outlineLevel="0" collapsed="false">
      <c r="BD615" s="228"/>
      <c r="BE615" s="228"/>
      <c r="BF615" s="228"/>
      <c r="BG615" s="228"/>
      <c r="BH615" s="228"/>
      <c r="BP615" s="228"/>
    </row>
    <row r="616" customFormat="false" ht="12.75" hidden="false" customHeight="false" outlineLevel="0" collapsed="false">
      <c r="BD616" s="228"/>
      <c r="BE616" s="228"/>
      <c r="BF616" s="228"/>
      <c r="BG616" s="228"/>
      <c r="BH616" s="228"/>
      <c r="BP616" s="228"/>
    </row>
    <row r="617" customFormat="false" ht="12.75" hidden="false" customHeight="false" outlineLevel="0" collapsed="false">
      <c r="BD617" s="228"/>
      <c r="BE617" s="228"/>
      <c r="BF617" s="228"/>
      <c r="BG617" s="228"/>
      <c r="BH617" s="228"/>
      <c r="BP617" s="228"/>
    </row>
    <row r="618" customFormat="false" ht="12.75" hidden="false" customHeight="false" outlineLevel="0" collapsed="false">
      <c r="BD618" s="228"/>
      <c r="BE618" s="228"/>
      <c r="BF618" s="228"/>
      <c r="BG618" s="228"/>
      <c r="BH618" s="228"/>
      <c r="BP618" s="228"/>
    </row>
    <row r="619" customFormat="false" ht="12.75" hidden="false" customHeight="false" outlineLevel="0" collapsed="false">
      <c r="BD619" s="228"/>
      <c r="BE619" s="228"/>
      <c r="BF619" s="228"/>
      <c r="BG619" s="228"/>
      <c r="BH619" s="228"/>
      <c r="BP619" s="228"/>
    </row>
    <row r="620" customFormat="false" ht="12.75" hidden="false" customHeight="false" outlineLevel="0" collapsed="false">
      <c r="BD620" s="228"/>
      <c r="BE620" s="228"/>
      <c r="BF620" s="228"/>
      <c r="BG620" s="228"/>
      <c r="BH620" s="228"/>
      <c r="BP620" s="228"/>
    </row>
    <row r="621" customFormat="false" ht="12.75" hidden="false" customHeight="false" outlineLevel="0" collapsed="false">
      <c r="BD621" s="228"/>
      <c r="BE621" s="228"/>
      <c r="BF621" s="228"/>
      <c r="BG621" s="228"/>
      <c r="BH621" s="228"/>
      <c r="BP621" s="228"/>
    </row>
    <row r="622" customFormat="false" ht="12.75" hidden="false" customHeight="false" outlineLevel="0" collapsed="false">
      <c r="BD622" s="228"/>
      <c r="BE622" s="228"/>
      <c r="BF622" s="228"/>
      <c r="BG622" s="228"/>
      <c r="BH622" s="228"/>
      <c r="BP622" s="228"/>
    </row>
    <row r="623" customFormat="false" ht="12.75" hidden="false" customHeight="false" outlineLevel="0" collapsed="false">
      <c r="BD623" s="228"/>
      <c r="BE623" s="228"/>
      <c r="BF623" s="228"/>
      <c r="BG623" s="228"/>
      <c r="BH623" s="228"/>
      <c r="BP623" s="228"/>
    </row>
    <row r="624" customFormat="false" ht="12.75" hidden="false" customHeight="false" outlineLevel="0" collapsed="false">
      <c r="BD624" s="228"/>
      <c r="BE624" s="228"/>
      <c r="BF624" s="228"/>
      <c r="BG624" s="228"/>
      <c r="BH624" s="228"/>
      <c r="BP624" s="228"/>
    </row>
    <row r="625" customFormat="false" ht="12.75" hidden="false" customHeight="false" outlineLevel="0" collapsed="false">
      <c r="BD625" s="228"/>
      <c r="BE625" s="228"/>
      <c r="BF625" s="228"/>
      <c r="BG625" s="228"/>
      <c r="BH625" s="228"/>
      <c r="BP625" s="228"/>
    </row>
    <row r="626" customFormat="false" ht="12.75" hidden="false" customHeight="false" outlineLevel="0" collapsed="false">
      <c r="BD626" s="228"/>
      <c r="BE626" s="228"/>
      <c r="BF626" s="228"/>
      <c r="BG626" s="228"/>
      <c r="BH626" s="228"/>
      <c r="BP626" s="228"/>
    </row>
    <row r="627" customFormat="false" ht="12.75" hidden="false" customHeight="false" outlineLevel="0" collapsed="false">
      <c r="BD627" s="228"/>
      <c r="BE627" s="228"/>
      <c r="BF627" s="228"/>
      <c r="BG627" s="228"/>
      <c r="BH627" s="228"/>
      <c r="BP627" s="228"/>
    </row>
    <row r="628" customFormat="false" ht="12.75" hidden="false" customHeight="false" outlineLevel="0" collapsed="false">
      <c r="BD628" s="228"/>
      <c r="BE628" s="228"/>
      <c r="BF628" s="228"/>
      <c r="BG628" s="228"/>
      <c r="BH628" s="228"/>
      <c r="BP628" s="228"/>
    </row>
    <row r="629" customFormat="false" ht="12.75" hidden="false" customHeight="false" outlineLevel="0" collapsed="false">
      <c r="BD629" s="228"/>
      <c r="BE629" s="228"/>
      <c r="BF629" s="228"/>
      <c r="BG629" s="228"/>
      <c r="BH629" s="228"/>
      <c r="BP629" s="228"/>
    </row>
    <row r="630" customFormat="false" ht="12.75" hidden="false" customHeight="false" outlineLevel="0" collapsed="false">
      <c r="BD630" s="228"/>
      <c r="BE630" s="228"/>
      <c r="BF630" s="228"/>
      <c r="BG630" s="228"/>
      <c r="BH630" s="228"/>
      <c r="BP630" s="228"/>
    </row>
    <row r="631" customFormat="false" ht="12.75" hidden="false" customHeight="false" outlineLevel="0" collapsed="false">
      <c r="BD631" s="228"/>
      <c r="BE631" s="228"/>
      <c r="BF631" s="228"/>
      <c r="BG631" s="228"/>
      <c r="BH631" s="228"/>
      <c r="BP631" s="228"/>
    </row>
    <row r="632" customFormat="false" ht="12.75" hidden="false" customHeight="false" outlineLevel="0" collapsed="false">
      <c r="BD632" s="228"/>
      <c r="BE632" s="228"/>
      <c r="BF632" s="228"/>
      <c r="BG632" s="228"/>
      <c r="BH632" s="228"/>
      <c r="BP632" s="228"/>
    </row>
    <row r="633" customFormat="false" ht="12.75" hidden="false" customHeight="false" outlineLevel="0" collapsed="false">
      <c r="BD633" s="228"/>
      <c r="BE633" s="228"/>
      <c r="BF633" s="228"/>
      <c r="BG633" s="228"/>
      <c r="BH633" s="228"/>
      <c r="BP633" s="228"/>
    </row>
    <row r="634" customFormat="false" ht="12.75" hidden="false" customHeight="false" outlineLevel="0" collapsed="false">
      <c r="BD634" s="228"/>
      <c r="BE634" s="228"/>
      <c r="BF634" s="228"/>
      <c r="BG634" s="228"/>
      <c r="BH634" s="228"/>
      <c r="BP634" s="228"/>
    </row>
    <row r="635" customFormat="false" ht="12.75" hidden="false" customHeight="false" outlineLevel="0" collapsed="false">
      <c r="BD635" s="228"/>
      <c r="BE635" s="228"/>
      <c r="BF635" s="228"/>
      <c r="BG635" s="228"/>
      <c r="BH635" s="228"/>
      <c r="BP635" s="228"/>
    </row>
    <row r="636" customFormat="false" ht="12.75" hidden="false" customHeight="false" outlineLevel="0" collapsed="false">
      <c r="BD636" s="228"/>
      <c r="BE636" s="228"/>
      <c r="BF636" s="228"/>
      <c r="BG636" s="228"/>
      <c r="BH636" s="228"/>
      <c r="BP636" s="228"/>
    </row>
    <row r="637" customFormat="false" ht="12.75" hidden="false" customHeight="false" outlineLevel="0" collapsed="false">
      <c r="BD637" s="228"/>
      <c r="BE637" s="228"/>
      <c r="BF637" s="228"/>
      <c r="BG637" s="228"/>
      <c r="BH637" s="228"/>
      <c r="BP637" s="228"/>
    </row>
    <row r="638" customFormat="false" ht="12.75" hidden="false" customHeight="false" outlineLevel="0" collapsed="false">
      <c r="BD638" s="228"/>
      <c r="BE638" s="228"/>
      <c r="BF638" s="228"/>
      <c r="BG638" s="228"/>
      <c r="BH638" s="228"/>
      <c r="BP638" s="228"/>
    </row>
    <row r="639" customFormat="false" ht="12.75" hidden="false" customHeight="false" outlineLevel="0" collapsed="false">
      <c r="BD639" s="228"/>
      <c r="BE639" s="228"/>
      <c r="BF639" s="228"/>
      <c r="BG639" s="228"/>
      <c r="BH639" s="228"/>
      <c r="BP639" s="228"/>
    </row>
    <row r="640" customFormat="false" ht="12.75" hidden="false" customHeight="false" outlineLevel="0" collapsed="false">
      <c r="BD640" s="228"/>
      <c r="BE640" s="228"/>
      <c r="BF640" s="228"/>
      <c r="BG640" s="228"/>
      <c r="BH640" s="228"/>
      <c r="BP640" s="228"/>
    </row>
    <row r="641" customFormat="false" ht="12.75" hidden="false" customHeight="false" outlineLevel="0" collapsed="false">
      <c r="BD641" s="228"/>
      <c r="BE641" s="228"/>
      <c r="BF641" s="228"/>
      <c r="BG641" s="228"/>
      <c r="BH641" s="228"/>
      <c r="BP641" s="228"/>
    </row>
    <row r="642" customFormat="false" ht="12.75" hidden="false" customHeight="false" outlineLevel="0" collapsed="false">
      <c r="BD642" s="228"/>
      <c r="BE642" s="228"/>
      <c r="BF642" s="228"/>
      <c r="BG642" s="228"/>
      <c r="BH642" s="228"/>
      <c r="BP642" s="228"/>
    </row>
    <row r="643" customFormat="false" ht="12.75" hidden="false" customHeight="false" outlineLevel="0" collapsed="false">
      <c r="BD643" s="228"/>
      <c r="BE643" s="228"/>
      <c r="BF643" s="228"/>
      <c r="BG643" s="228"/>
      <c r="BH643" s="228"/>
      <c r="BP643" s="228"/>
    </row>
    <row r="644" customFormat="false" ht="12.75" hidden="false" customHeight="false" outlineLevel="0" collapsed="false">
      <c r="BD644" s="228"/>
      <c r="BE644" s="228"/>
      <c r="BF644" s="228"/>
      <c r="BG644" s="228"/>
      <c r="BH644" s="228"/>
      <c r="BP644" s="228"/>
    </row>
    <row r="645" customFormat="false" ht="12.75" hidden="false" customHeight="false" outlineLevel="0" collapsed="false">
      <c r="BD645" s="228"/>
      <c r="BE645" s="228"/>
      <c r="BF645" s="228"/>
      <c r="BG645" s="228"/>
      <c r="BH645" s="228"/>
      <c r="BP645" s="228"/>
    </row>
    <row r="646" customFormat="false" ht="12.75" hidden="false" customHeight="false" outlineLevel="0" collapsed="false">
      <c r="BD646" s="228"/>
      <c r="BE646" s="228"/>
      <c r="BF646" s="228"/>
      <c r="BG646" s="228"/>
      <c r="BH646" s="228"/>
      <c r="BP646" s="228"/>
    </row>
    <row r="647" customFormat="false" ht="12.75" hidden="false" customHeight="false" outlineLevel="0" collapsed="false">
      <c r="BD647" s="228"/>
      <c r="BE647" s="228"/>
      <c r="BF647" s="228"/>
      <c r="BG647" s="228"/>
      <c r="BH647" s="228"/>
      <c r="BP647" s="228"/>
    </row>
    <row r="648" customFormat="false" ht="12.75" hidden="false" customHeight="false" outlineLevel="0" collapsed="false">
      <c r="BD648" s="228"/>
      <c r="BE648" s="228"/>
      <c r="BF648" s="228"/>
      <c r="BG648" s="228"/>
      <c r="BH648" s="228"/>
      <c r="BP648" s="228"/>
    </row>
    <row r="649" customFormat="false" ht="12.75" hidden="false" customHeight="false" outlineLevel="0" collapsed="false">
      <c r="BD649" s="228"/>
      <c r="BE649" s="228"/>
      <c r="BF649" s="228"/>
      <c r="BG649" s="228"/>
      <c r="BH649" s="228"/>
      <c r="BP649" s="228"/>
    </row>
    <row r="650" customFormat="false" ht="12.75" hidden="false" customHeight="false" outlineLevel="0" collapsed="false">
      <c r="BD650" s="228"/>
      <c r="BE650" s="228"/>
      <c r="BF650" s="228"/>
      <c r="BG650" s="228"/>
      <c r="BH650" s="228"/>
      <c r="BP650" s="228"/>
    </row>
    <row r="651" customFormat="false" ht="12.75" hidden="false" customHeight="false" outlineLevel="0" collapsed="false">
      <c r="BD651" s="228"/>
      <c r="BE651" s="228"/>
      <c r="BF651" s="228"/>
      <c r="BG651" s="228"/>
      <c r="BH651" s="228"/>
      <c r="BP651" s="228"/>
    </row>
    <row r="652" customFormat="false" ht="12.75" hidden="false" customHeight="false" outlineLevel="0" collapsed="false">
      <c r="BD652" s="228"/>
      <c r="BE652" s="228"/>
      <c r="BF652" s="228"/>
      <c r="BG652" s="228"/>
      <c r="BH652" s="228"/>
      <c r="BP652" s="228"/>
    </row>
    <row r="653" customFormat="false" ht="12.75" hidden="false" customHeight="false" outlineLevel="0" collapsed="false">
      <c r="BD653" s="228"/>
      <c r="BE653" s="228"/>
      <c r="BF653" s="228"/>
      <c r="BG653" s="228"/>
      <c r="BH653" s="228"/>
      <c r="BP653" s="228"/>
    </row>
    <row r="654" customFormat="false" ht="12.75" hidden="false" customHeight="false" outlineLevel="0" collapsed="false">
      <c r="BD654" s="228"/>
      <c r="BE654" s="228"/>
      <c r="BF654" s="228"/>
      <c r="BG654" s="228"/>
      <c r="BH654" s="228"/>
      <c r="BP654" s="228"/>
    </row>
    <row r="655" customFormat="false" ht="12.75" hidden="false" customHeight="false" outlineLevel="0" collapsed="false">
      <c r="BD655" s="228"/>
      <c r="BE655" s="228"/>
      <c r="BF655" s="228"/>
      <c r="BG655" s="228"/>
      <c r="BH655" s="228"/>
      <c r="BP655" s="228"/>
    </row>
    <row r="656" customFormat="false" ht="12.75" hidden="false" customHeight="false" outlineLevel="0" collapsed="false">
      <c r="BD656" s="228"/>
      <c r="BE656" s="228"/>
      <c r="BF656" s="228"/>
      <c r="BG656" s="228"/>
      <c r="BH656" s="228"/>
      <c r="BP656" s="228"/>
    </row>
    <row r="657" customFormat="false" ht="12.75" hidden="false" customHeight="false" outlineLevel="0" collapsed="false">
      <c r="BD657" s="228"/>
      <c r="BE657" s="228"/>
      <c r="BF657" s="228"/>
      <c r="BG657" s="228"/>
      <c r="BH657" s="228"/>
      <c r="BP657" s="228"/>
    </row>
    <row r="658" customFormat="false" ht="12.75" hidden="false" customHeight="false" outlineLevel="0" collapsed="false">
      <c r="BD658" s="228"/>
      <c r="BE658" s="228"/>
      <c r="BF658" s="228"/>
      <c r="BG658" s="228"/>
      <c r="BH658" s="228"/>
      <c r="BP658" s="228"/>
    </row>
    <row r="659" customFormat="false" ht="12.75" hidden="false" customHeight="false" outlineLevel="0" collapsed="false">
      <c r="BD659" s="228"/>
      <c r="BE659" s="228"/>
      <c r="BF659" s="228"/>
      <c r="BG659" s="228"/>
      <c r="BH659" s="228"/>
      <c r="BP659" s="228"/>
    </row>
    <row r="660" customFormat="false" ht="12.75" hidden="false" customHeight="false" outlineLevel="0" collapsed="false">
      <c r="BD660" s="228"/>
      <c r="BE660" s="228"/>
      <c r="BF660" s="228"/>
      <c r="BG660" s="228"/>
      <c r="BH660" s="228"/>
      <c r="BP660" s="228"/>
    </row>
    <row r="661" customFormat="false" ht="12.75" hidden="false" customHeight="false" outlineLevel="0" collapsed="false">
      <c r="BD661" s="228"/>
      <c r="BE661" s="228"/>
      <c r="BF661" s="228"/>
      <c r="BG661" s="228"/>
      <c r="BH661" s="228"/>
      <c r="BP661" s="228"/>
    </row>
    <row r="662" customFormat="false" ht="12.75" hidden="false" customHeight="false" outlineLevel="0" collapsed="false">
      <c r="BD662" s="228"/>
      <c r="BE662" s="228"/>
      <c r="BF662" s="228"/>
      <c r="BG662" s="228"/>
      <c r="BH662" s="228"/>
      <c r="BP662" s="228"/>
    </row>
    <row r="663" customFormat="false" ht="12.75" hidden="false" customHeight="false" outlineLevel="0" collapsed="false">
      <c r="BD663" s="228"/>
      <c r="BE663" s="228"/>
      <c r="BF663" s="228"/>
      <c r="BG663" s="228"/>
      <c r="BH663" s="228"/>
      <c r="BP663" s="228"/>
    </row>
    <row r="664" customFormat="false" ht="12.75" hidden="false" customHeight="false" outlineLevel="0" collapsed="false">
      <c r="BD664" s="228"/>
      <c r="BE664" s="228"/>
      <c r="BF664" s="228"/>
      <c r="BG664" s="228"/>
      <c r="BH664" s="228"/>
      <c r="BP664" s="228"/>
    </row>
    <row r="665" customFormat="false" ht="12.75" hidden="false" customHeight="false" outlineLevel="0" collapsed="false">
      <c r="BD665" s="228"/>
      <c r="BE665" s="228"/>
      <c r="BF665" s="228"/>
      <c r="BG665" s="228"/>
      <c r="BH665" s="228"/>
      <c r="BP665" s="228"/>
    </row>
    <row r="666" customFormat="false" ht="12.75" hidden="false" customHeight="false" outlineLevel="0" collapsed="false">
      <c r="BD666" s="228"/>
      <c r="BE666" s="228"/>
      <c r="BF666" s="228"/>
      <c r="BG666" s="228"/>
      <c r="BH666" s="228"/>
      <c r="BP666" s="228"/>
    </row>
    <row r="667" customFormat="false" ht="12.75" hidden="false" customHeight="false" outlineLevel="0" collapsed="false">
      <c r="BD667" s="228"/>
      <c r="BE667" s="228"/>
      <c r="BF667" s="228"/>
      <c r="BG667" s="228"/>
      <c r="BH667" s="228"/>
      <c r="BP667" s="228"/>
    </row>
    <row r="668" customFormat="false" ht="12.75" hidden="false" customHeight="false" outlineLevel="0" collapsed="false">
      <c r="BD668" s="228"/>
      <c r="BE668" s="228"/>
      <c r="BF668" s="228"/>
      <c r="BG668" s="228"/>
      <c r="BH668" s="228"/>
      <c r="BP668" s="228"/>
    </row>
    <row r="669" customFormat="false" ht="12.75" hidden="false" customHeight="false" outlineLevel="0" collapsed="false">
      <c r="BD669" s="228"/>
      <c r="BE669" s="228"/>
      <c r="BF669" s="228"/>
      <c r="BG669" s="228"/>
      <c r="BH669" s="228"/>
      <c r="BP669" s="228"/>
    </row>
    <row r="670" customFormat="false" ht="12.75" hidden="false" customHeight="false" outlineLevel="0" collapsed="false">
      <c r="BD670" s="228"/>
      <c r="BE670" s="228"/>
      <c r="BF670" s="228"/>
      <c r="BG670" s="228"/>
      <c r="BH670" s="228"/>
      <c r="BP670" s="228"/>
    </row>
    <row r="671" customFormat="false" ht="12.75" hidden="false" customHeight="false" outlineLevel="0" collapsed="false">
      <c r="BD671" s="228"/>
      <c r="BE671" s="228"/>
      <c r="BF671" s="228"/>
      <c r="BG671" s="228"/>
      <c r="BH671" s="228"/>
      <c r="BP671" s="228"/>
    </row>
    <row r="672" customFormat="false" ht="12.75" hidden="false" customHeight="false" outlineLevel="0" collapsed="false">
      <c r="BD672" s="228"/>
      <c r="BE672" s="228"/>
      <c r="BF672" s="228"/>
      <c r="BG672" s="228"/>
      <c r="BH672" s="228"/>
      <c r="BP672" s="228"/>
    </row>
    <row r="673" customFormat="false" ht="12.75" hidden="false" customHeight="false" outlineLevel="0" collapsed="false">
      <c r="BD673" s="228"/>
      <c r="BE673" s="228"/>
      <c r="BF673" s="228"/>
      <c r="BG673" s="228"/>
      <c r="BH673" s="228"/>
      <c r="BP673" s="228"/>
    </row>
    <row r="674" customFormat="false" ht="12.75" hidden="false" customHeight="false" outlineLevel="0" collapsed="false">
      <c r="BD674" s="228"/>
      <c r="BE674" s="228"/>
      <c r="BF674" s="228"/>
      <c r="BG674" s="228"/>
      <c r="BH674" s="228"/>
      <c r="BP674" s="228"/>
    </row>
    <row r="675" customFormat="false" ht="12.75" hidden="false" customHeight="false" outlineLevel="0" collapsed="false">
      <c r="BD675" s="228"/>
      <c r="BE675" s="228"/>
      <c r="BF675" s="228"/>
      <c r="BG675" s="228"/>
      <c r="BH675" s="228"/>
      <c r="BP675" s="228"/>
    </row>
    <row r="676" customFormat="false" ht="12.75" hidden="false" customHeight="false" outlineLevel="0" collapsed="false">
      <c r="BD676" s="228"/>
      <c r="BE676" s="228"/>
      <c r="BF676" s="228"/>
      <c r="BG676" s="228"/>
      <c r="BH676" s="228"/>
      <c r="BP676" s="228"/>
    </row>
    <row r="677" customFormat="false" ht="12.75" hidden="false" customHeight="false" outlineLevel="0" collapsed="false">
      <c r="BD677" s="228"/>
      <c r="BE677" s="228"/>
      <c r="BF677" s="228"/>
      <c r="BG677" s="228"/>
      <c r="BH677" s="228"/>
      <c r="BP677" s="228"/>
    </row>
    <row r="678" customFormat="false" ht="12.75" hidden="false" customHeight="false" outlineLevel="0" collapsed="false">
      <c r="BD678" s="228"/>
      <c r="BE678" s="228"/>
      <c r="BF678" s="228"/>
      <c r="BG678" s="228"/>
      <c r="BH678" s="228"/>
      <c r="BP678" s="228"/>
    </row>
    <row r="679" customFormat="false" ht="12.75" hidden="false" customHeight="false" outlineLevel="0" collapsed="false">
      <c r="BD679" s="228"/>
      <c r="BE679" s="228"/>
      <c r="BF679" s="228"/>
      <c r="BG679" s="228"/>
      <c r="BH679" s="228"/>
      <c r="BP679" s="228"/>
    </row>
    <row r="680" customFormat="false" ht="12.75" hidden="false" customHeight="false" outlineLevel="0" collapsed="false">
      <c r="BD680" s="228"/>
      <c r="BE680" s="228"/>
      <c r="BF680" s="228"/>
      <c r="BG680" s="228"/>
      <c r="BH680" s="228"/>
      <c r="BP680" s="228"/>
    </row>
    <row r="681" customFormat="false" ht="12.75" hidden="false" customHeight="false" outlineLevel="0" collapsed="false">
      <c r="BD681" s="228"/>
      <c r="BE681" s="228"/>
      <c r="BF681" s="228"/>
      <c r="BG681" s="228"/>
      <c r="BH681" s="228"/>
      <c r="BP681" s="228"/>
    </row>
    <row r="682" customFormat="false" ht="12.75" hidden="false" customHeight="false" outlineLevel="0" collapsed="false">
      <c r="BD682" s="228"/>
      <c r="BE682" s="228"/>
      <c r="BF682" s="228"/>
      <c r="BG682" s="228"/>
      <c r="BH682" s="228"/>
      <c r="BP682" s="228"/>
    </row>
    <row r="683" customFormat="false" ht="12.75" hidden="false" customHeight="false" outlineLevel="0" collapsed="false">
      <c r="BD683" s="228"/>
      <c r="BE683" s="228"/>
      <c r="BF683" s="228"/>
      <c r="BG683" s="228"/>
      <c r="BH683" s="228"/>
      <c r="BP683" s="228"/>
    </row>
    <row r="684" customFormat="false" ht="12.75" hidden="false" customHeight="false" outlineLevel="0" collapsed="false">
      <c r="BD684" s="228"/>
      <c r="BE684" s="228"/>
      <c r="BF684" s="228"/>
      <c r="BG684" s="228"/>
      <c r="BH684" s="228"/>
      <c r="BP684" s="228"/>
    </row>
    <row r="685" customFormat="false" ht="12.75" hidden="false" customHeight="false" outlineLevel="0" collapsed="false">
      <c r="BD685" s="228"/>
      <c r="BE685" s="228"/>
      <c r="BF685" s="228"/>
      <c r="BG685" s="228"/>
      <c r="BH685" s="228"/>
      <c r="BP685" s="228"/>
    </row>
    <row r="686" customFormat="false" ht="12.75" hidden="false" customHeight="false" outlineLevel="0" collapsed="false">
      <c r="BD686" s="228"/>
      <c r="BE686" s="228"/>
      <c r="BF686" s="228"/>
      <c r="BG686" s="228"/>
      <c r="BH686" s="228"/>
      <c r="BP686" s="228"/>
    </row>
    <row r="687" customFormat="false" ht="12.75" hidden="false" customHeight="false" outlineLevel="0" collapsed="false">
      <c r="BD687" s="228"/>
      <c r="BE687" s="228"/>
      <c r="BF687" s="228"/>
      <c r="BG687" s="228"/>
      <c r="BH687" s="228"/>
      <c r="BP687" s="228"/>
    </row>
    <row r="688" customFormat="false" ht="12.75" hidden="false" customHeight="false" outlineLevel="0" collapsed="false">
      <c r="BD688" s="228"/>
      <c r="BE688" s="228"/>
      <c r="BF688" s="228"/>
      <c r="BG688" s="228"/>
      <c r="BH688" s="228"/>
      <c r="BP688" s="228"/>
    </row>
    <row r="689" customFormat="false" ht="12.75" hidden="false" customHeight="false" outlineLevel="0" collapsed="false">
      <c r="BD689" s="228"/>
      <c r="BE689" s="228"/>
      <c r="BF689" s="228"/>
      <c r="BG689" s="228"/>
      <c r="BH689" s="228"/>
      <c r="BP689" s="228"/>
    </row>
    <row r="690" customFormat="false" ht="12.75" hidden="false" customHeight="false" outlineLevel="0" collapsed="false">
      <c r="BD690" s="228"/>
      <c r="BE690" s="228"/>
      <c r="BF690" s="228"/>
      <c r="BG690" s="228"/>
      <c r="BH690" s="228"/>
      <c r="BP690" s="228"/>
    </row>
    <row r="691" customFormat="false" ht="12.75" hidden="false" customHeight="false" outlineLevel="0" collapsed="false">
      <c r="BD691" s="228"/>
      <c r="BE691" s="228"/>
      <c r="BF691" s="228"/>
      <c r="BG691" s="228"/>
      <c r="BH691" s="228"/>
      <c r="BP691" s="228"/>
    </row>
    <row r="692" customFormat="false" ht="12.75" hidden="false" customHeight="false" outlineLevel="0" collapsed="false">
      <c r="BD692" s="228"/>
      <c r="BE692" s="228"/>
      <c r="BF692" s="228"/>
      <c r="BG692" s="228"/>
      <c r="BH692" s="228"/>
      <c r="BP692" s="228"/>
    </row>
    <row r="693" customFormat="false" ht="12.75" hidden="false" customHeight="false" outlineLevel="0" collapsed="false">
      <c r="BD693" s="228"/>
      <c r="BE693" s="228"/>
      <c r="BF693" s="228"/>
      <c r="BG693" s="228"/>
      <c r="BH693" s="228"/>
      <c r="BP693" s="228"/>
    </row>
    <row r="694" customFormat="false" ht="12.75" hidden="false" customHeight="false" outlineLevel="0" collapsed="false">
      <c r="BD694" s="228"/>
      <c r="BE694" s="228"/>
      <c r="BF694" s="228"/>
      <c r="BG694" s="228"/>
      <c r="BH694" s="228"/>
      <c r="BP694" s="228"/>
    </row>
    <row r="695" customFormat="false" ht="12.75" hidden="false" customHeight="false" outlineLevel="0" collapsed="false">
      <c r="BD695" s="228"/>
      <c r="BE695" s="228"/>
      <c r="BF695" s="228"/>
      <c r="BG695" s="228"/>
      <c r="BH695" s="228"/>
      <c r="BP695" s="228"/>
    </row>
    <row r="696" customFormat="false" ht="12.75" hidden="false" customHeight="false" outlineLevel="0" collapsed="false">
      <c r="BD696" s="228"/>
      <c r="BE696" s="228"/>
      <c r="BF696" s="228"/>
      <c r="BG696" s="228"/>
      <c r="BH696" s="228"/>
      <c r="BP696" s="228"/>
    </row>
    <row r="697" customFormat="false" ht="12.75" hidden="false" customHeight="false" outlineLevel="0" collapsed="false">
      <c r="BD697" s="228"/>
      <c r="BE697" s="228"/>
      <c r="BF697" s="228"/>
      <c r="BG697" s="228"/>
      <c r="BH697" s="228"/>
      <c r="BP697" s="228"/>
    </row>
    <row r="698" customFormat="false" ht="12.75" hidden="false" customHeight="false" outlineLevel="0" collapsed="false">
      <c r="BD698" s="228"/>
      <c r="BE698" s="228"/>
      <c r="BF698" s="228"/>
      <c r="BG698" s="228"/>
      <c r="BH698" s="228"/>
      <c r="BP698" s="228"/>
    </row>
    <row r="699" customFormat="false" ht="12.75" hidden="false" customHeight="false" outlineLevel="0" collapsed="false">
      <c r="BD699" s="228"/>
      <c r="BE699" s="228"/>
      <c r="BF699" s="228"/>
      <c r="BG699" s="228"/>
      <c r="BH699" s="228"/>
      <c r="BP699" s="228"/>
    </row>
    <row r="700" customFormat="false" ht="12.75" hidden="false" customHeight="false" outlineLevel="0" collapsed="false">
      <c r="BD700" s="228"/>
      <c r="BE700" s="228"/>
      <c r="BF700" s="228"/>
      <c r="BG700" s="228"/>
      <c r="BH700" s="228"/>
      <c r="BP700" s="228"/>
    </row>
    <row r="701" customFormat="false" ht="12.75" hidden="false" customHeight="false" outlineLevel="0" collapsed="false">
      <c r="BD701" s="228"/>
      <c r="BE701" s="228"/>
      <c r="BF701" s="228"/>
      <c r="BG701" s="228"/>
      <c r="BH701" s="228"/>
      <c r="BP701" s="228"/>
    </row>
    <row r="702" customFormat="false" ht="12.75" hidden="false" customHeight="false" outlineLevel="0" collapsed="false">
      <c r="BD702" s="228"/>
      <c r="BE702" s="228"/>
      <c r="BF702" s="228"/>
      <c r="BG702" s="228"/>
      <c r="BH702" s="228"/>
      <c r="BP702" s="228"/>
    </row>
    <row r="703" customFormat="false" ht="12.75" hidden="false" customHeight="false" outlineLevel="0" collapsed="false">
      <c r="BD703" s="228"/>
      <c r="BE703" s="228"/>
      <c r="BF703" s="228"/>
      <c r="BG703" s="228"/>
      <c r="BH703" s="228"/>
      <c r="BP703" s="228"/>
    </row>
    <row r="704" customFormat="false" ht="12.75" hidden="false" customHeight="false" outlineLevel="0" collapsed="false">
      <c r="BD704" s="228"/>
      <c r="BE704" s="228"/>
      <c r="BF704" s="228"/>
      <c r="BG704" s="228"/>
      <c r="BH704" s="228"/>
      <c r="BP704" s="228"/>
    </row>
    <row r="705" customFormat="false" ht="12.75" hidden="false" customHeight="false" outlineLevel="0" collapsed="false">
      <c r="BD705" s="228"/>
      <c r="BE705" s="228"/>
      <c r="BF705" s="228"/>
      <c r="BG705" s="228"/>
      <c r="BH705" s="228"/>
      <c r="BP705" s="228"/>
    </row>
    <row r="706" customFormat="false" ht="12.75" hidden="false" customHeight="false" outlineLevel="0" collapsed="false">
      <c r="BD706" s="228"/>
      <c r="BE706" s="228"/>
      <c r="BF706" s="228"/>
      <c r="BG706" s="228"/>
      <c r="BH706" s="228"/>
      <c r="BP706" s="228"/>
    </row>
    <row r="707" customFormat="false" ht="12.75" hidden="false" customHeight="false" outlineLevel="0" collapsed="false">
      <c r="BD707" s="228"/>
      <c r="BE707" s="228"/>
      <c r="BF707" s="228"/>
      <c r="BG707" s="228"/>
      <c r="BH707" s="228"/>
      <c r="BP707" s="228"/>
    </row>
    <row r="708" customFormat="false" ht="12.75" hidden="false" customHeight="false" outlineLevel="0" collapsed="false">
      <c r="BD708" s="228"/>
      <c r="BE708" s="228"/>
      <c r="BF708" s="228"/>
      <c r="BG708" s="228"/>
      <c r="BH708" s="228"/>
      <c r="BP708" s="228"/>
    </row>
    <row r="709" customFormat="false" ht="12.75" hidden="false" customHeight="false" outlineLevel="0" collapsed="false">
      <c r="BD709" s="228"/>
      <c r="BE709" s="228"/>
      <c r="BF709" s="228"/>
      <c r="BG709" s="228"/>
      <c r="BH709" s="228"/>
      <c r="BP709" s="228"/>
    </row>
    <row r="710" customFormat="false" ht="12.75" hidden="false" customHeight="false" outlineLevel="0" collapsed="false">
      <c r="BD710" s="228"/>
      <c r="BE710" s="228"/>
      <c r="BF710" s="228"/>
      <c r="BG710" s="228"/>
      <c r="BH710" s="228"/>
      <c r="BP710" s="228"/>
    </row>
    <row r="711" customFormat="false" ht="12.75" hidden="false" customHeight="false" outlineLevel="0" collapsed="false">
      <c r="BD711" s="228"/>
      <c r="BE711" s="228"/>
      <c r="BF711" s="228"/>
      <c r="BG711" s="228"/>
      <c r="BH711" s="228"/>
      <c r="BP711" s="228"/>
    </row>
    <row r="712" customFormat="false" ht="12.75" hidden="false" customHeight="false" outlineLevel="0" collapsed="false">
      <c r="BD712" s="228"/>
      <c r="BE712" s="228"/>
      <c r="BF712" s="228"/>
      <c r="BG712" s="228"/>
      <c r="BH712" s="228"/>
      <c r="BP712" s="228"/>
    </row>
    <row r="713" customFormat="false" ht="12.75" hidden="false" customHeight="false" outlineLevel="0" collapsed="false">
      <c r="BD713" s="228"/>
      <c r="BE713" s="228"/>
      <c r="BF713" s="228"/>
      <c r="BG713" s="228"/>
      <c r="BH713" s="228"/>
      <c r="BP713" s="228"/>
    </row>
    <row r="714" customFormat="false" ht="12.75" hidden="false" customHeight="false" outlineLevel="0" collapsed="false">
      <c r="BD714" s="228"/>
      <c r="BE714" s="228"/>
      <c r="BF714" s="228"/>
      <c r="BG714" s="228"/>
      <c r="BH714" s="228"/>
      <c r="BP714" s="228"/>
    </row>
    <row r="715" customFormat="false" ht="12.75" hidden="false" customHeight="false" outlineLevel="0" collapsed="false">
      <c r="BD715" s="228"/>
      <c r="BE715" s="228"/>
      <c r="BF715" s="228"/>
      <c r="BG715" s="228"/>
      <c r="BH715" s="228"/>
      <c r="BP715" s="228"/>
    </row>
    <row r="716" customFormat="false" ht="12.75" hidden="false" customHeight="false" outlineLevel="0" collapsed="false">
      <c r="BD716" s="228"/>
      <c r="BE716" s="228"/>
      <c r="BF716" s="228"/>
      <c r="BG716" s="228"/>
      <c r="BH716" s="228"/>
      <c r="BP716" s="228"/>
    </row>
    <row r="717" customFormat="false" ht="12.75" hidden="false" customHeight="false" outlineLevel="0" collapsed="false">
      <c r="BD717" s="228"/>
      <c r="BE717" s="228"/>
      <c r="BF717" s="228"/>
      <c r="BG717" s="228"/>
      <c r="BH717" s="228"/>
      <c r="BP717" s="228"/>
    </row>
    <row r="718" customFormat="false" ht="12.75" hidden="false" customHeight="false" outlineLevel="0" collapsed="false">
      <c r="BD718" s="228"/>
      <c r="BE718" s="228"/>
      <c r="BF718" s="228"/>
      <c r="BG718" s="228"/>
      <c r="BH718" s="228"/>
      <c r="BP718" s="228"/>
    </row>
    <row r="719" customFormat="false" ht="12.75" hidden="false" customHeight="false" outlineLevel="0" collapsed="false">
      <c r="BD719" s="228"/>
      <c r="BE719" s="228"/>
      <c r="BF719" s="228"/>
      <c r="BG719" s="228"/>
      <c r="BH719" s="228"/>
      <c r="BP719" s="228"/>
    </row>
    <row r="720" customFormat="false" ht="12.75" hidden="false" customHeight="false" outlineLevel="0" collapsed="false">
      <c r="BD720" s="228"/>
      <c r="BE720" s="228"/>
      <c r="BF720" s="228"/>
      <c r="BG720" s="228"/>
      <c r="BH720" s="228"/>
      <c r="BP720" s="228"/>
    </row>
    <row r="721" customFormat="false" ht="12.75" hidden="false" customHeight="false" outlineLevel="0" collapsed="false">
      <c r="BD721" s="228"/>
      <c r="BE721" s="228"/>
      <c r="BF721" s="228"/>
      <c r="BG721" s="228"/>
      <c r="BH721" s="228"/>
      <c r="BP721" s="228"/>
    </row>
    <row r="722" customFormat="false" ht="12.75" hidden="false" customHeight="false" outlineLevel="0" collapsed="false">
      <c r="BD722" s="228"/>
      <c r="BE722" s="228"/>
      <c r="BF722" s="228"/>
      <c r="BG722" s="228"/>
      <c r="BH722" s="228"/>
      <c r="BP722" s="228"/>
    </row>
    <row r="723" customFormat="false" ht="12.75" hidden="false" customHeight="false" outlineLevel="0" collapsed="false">
      <c r="BD723" s="228"/>
      <c r="BE723" s="228"/>
      <c r="BF723" s="228"/>
      <c r="BG723" s="228"/>
      <c r="BH723" s="228"/>
      <c r="BP723" s="228"/>
    </row>
    <row r="724" customFormat="false" ht="12.75" hidden="false" customHeight="false" outlineLevel="0" collapsed="false">
      <c r="BD724" s="228"/>
      <c r="BE724" s="228"/>
      <c r="BF724" s="228"/>
      <c r="BG724" s="228"/>
      <c r="BH724" s="228"/>
      <c r="BP724" s="228"/>
    </row>
    <row r="725" customFormat="false" ht="12.75" hidden="false" customHeight="false" outlineLevel="0" collapsed="false">
      <c r="BD725" s="228"/>
      <c r="BE725" s="228"/>
      <c r="BF725" s="228"/>
      <c r="BG725" s="228"/>
      <c r="BH725" s="228"/>
      <c r="BP725" s="228"/>
    </row>
    <row r="726" customFormat="false" ht="12.75" hidden="false" customHeight="false" outlineLevel="0" collapsed="false">
      <c r="BD726" s="228"/>
      <c r="BE726" s="228"/>
      <c r="BF726" s="228"/>
      <c r="BG726" s="228"/>
      <c r="BH726" s="228"/>
      <c r="BP726" s="228"/>
    </row>
    <row r="727" customFormat="false" ht="12.75" hidden="false" customHeight="false" outlineLevel="0" collapsed="false">
      <c r="BD727" s="228"/>
      <c r="BE727" s="228"/>
      <c r="BF727" s="228"/>
      <c r="BG727" s="228"/>
      <c r="BH727" s="228"/>
      <c r="BP727" s="228"/>
    </row>
    <row r="728" customFormat="false" ht="12.75" hidden="false" customHeight="false" outlineLevel="0" collapsed="false">
      <c r="BD728" s="228"/>
      <c r="BE728" s="228"/>
      <c r="BF728" s="228"/>
      <c r="BG728" s="228"/>
      <c r="BH728" s="228"/>
      <c r="BP728" s="228"/>
    </row>
    <row r="729" customFormat="false" ht="12.75" hidden="false" customHeight="false" outlineLevel="0" collapsed="false">
      <c r="BD729" s="228"/>
      <c r="BE729" s="228"/>
      <c r="BF729" s="228"/>
      <c r="BG729" s="228"/>
      <c r="BH729" s="228"/>
      <c r="BP729" s="228"/>
    </row>
    <row r="730" customFormat="false" ht="12.75" hidden="false" customHeight="false" outlineLevel="0" collapsed="false">
      <c r="BD730" s="228"/>
      <c r="BE730" s="228"/>
      <c r="BF730" s="228"/>
      <c r="BG730" s="228"/>
      <c r="BH730" s="228"/>
      <c r="BP730" s="228"/>
    </row>
    <row r="731" customFormat="false" ht="12.75" hidden="false" customHeight="false" outlineLevel="0" collapsed="false">
      <c r="BD731" s="228"/>
      <c r="BE731" s="228"/>
      <c r="BF731" s="228"/>
      <c r="BG731" s="228"/>
      <c r="BH731" s="228"/>
      <c r="BP731" s="228"/>
    </row>
    <row r="732" customFormat="false" ht="12.75" hidden="false" customHeight="false" outlineLevel="0" collapsed="false">
      <c r="BD732" s="228"/>
      <c r="BE732" s="228"/>
      <c r="BF732" s="228"/>
      <c r="BG732" s="228"/>
      <c r="BH732" s="228"/>
      <c r="BP732" s="228"/>
    </row>
    <row r="733" customFormat="false" ht="12.75" hidden="false" customHeight="false" outlineLevel="0" collapsed="false">
      <c r="BD733" s="228"/>
      <c r="BE733" s="228"/>
      <c r="BF733" s="228"/>
      <c r="BG733" s="228"/>
      <c r="BH733" s="228"/>
      <c r="BP733" s="228"/>
    </row>
    <row r="734" customFormat="false" ht="12.75" hidden="false" customHeight="false" outlineLevel="0" collapsed="false">
      <c r="BD734" s="228"/>
      <c r="BE734" s="228"/>
      <c r="BF734" s="228"/>
      <c r="BG734" s="228"/>
      <c r="BH734" s="228"/>
      <c r="BP734" s="228"/>
    </row>
    <row r="735" customFormat="false" ht="12.75" hidden="false" customHeight="false" outlineLevel="0" collapsed="false">
      <c r="BD735" s="228"/>
      <c r="BE735" s="228"/>
      <c r="BF735" s="228"/>
      <c r="BG735" s="228"/>
      <c r="BH735" s="228"/>
      <c r="BP735" s="228"/>
    </row>
    <row r="736" customFormat="false" ht="12.75" hidden="false" customHeight="false" outlineLevel="0" collapsed="false">
      <c r="BD736" s="228"/>
      <c r="BE736" s="228"/>
      <c r="BF736" s="228"/>
      <c r="BG736" s="228"/>
      <c r="BH736" s="228"/>
      <c r="BP736" s="228"/>
    </row>
    <row r="737" customFormat="false" ht="12.75" hidden="false" customHeight="false" outlineLevel="0" collapsed="false">
      <c r="BD737" s="228"/>
      <c r="BE737" s="228"/>
      <c r="BF737" s="228"/>
      <c r="BG737" s="228"/>
      <c r="BH737" s="228"/>
      <c r="BP737" s="228"/>
    </row>
    <row r="738" customFormat="false" ht="12.75" hidden="false" customHeight="false" outlineLevel="0" collapsed="false">
      <c r="BD738" s="228"/>
      <c r="BE738" s="228"/>
      <c r="BF738" s="228"/>
      <c r="BG738" s="228"/>
      <c r="BH738" s="228"/>
      <c r="BP738" s="228"/>
    </row>
    <row r="739" customFormat="false" ht="12.75" hidden="false" customHeight="false" outlineLevel="0" collapsed="false">
      <c r="BD739" s="228"/>
      <c r="BE739" s="228"/>
      <c r="BF739" s="228"/>
      <c r="BG739" s="228"/>
      <c r="BH739" s="228"/>
      <c r="BP739" s="228"/>
    </row>
    <row r="740" customFormat="false" ht="12.75" hidden="false" customHeight="false" outlineLevel="0" collapsed="false">
      <c r="BD740" s="228"/>
      <c r="BE740" s="228"/>
      <c r="BF740" s="228"/>
      <c r="BG740" s="228"/>
      <c r="BH740" s="228"/>
      <c r="BP740" s="228"/>
    </row>
    <row r="741" customFormat="false" ht="12.75" hidden="false" customHeight="false" outlineLevel="0" collapsed="false">
      <c r="BD741" s="228"/>
      <c r="BE741" s="228"/>
      <c r="BF741" s="228"/>
      <c r="BG741" s="228"/>
      <c r="BH741" s="228"/>
      <c r="BP741" s="228"/>
    </row>
    <row r="742" customFormat="false" ht="12.75" hidden="false" customHeight="false" outlineLevel="0" collapsed="false">
      <c r="BD742" s="228"/>
      <c r="BE742" s="228"/>
      <c r="BF742" s="228"/>
      <c r="BG742" s="228"/>
      <c r="BH742" s="228"/>
      <c r="BP742" s="228"/>
    </row>
    <row r="743" customFormat="false" ht="12.75" hidden="false" customHeight="false" outlineLevel="0" collapsed="false">
      <c r="BD743" s="228"/>
      <c r="BE743" s="228"/>
      <c r="BF743" s="228"/>
      <c r="BG743" s="228"/>
      <c r="BH743" s="228"/>
      <c r="BP743" s="228"/>
    </row>
    <row r="744" customFormat="false" ht="12.75" hidden="false" customHeight="false" outlineLevel="0" collapsed="false">
      <c r="BD744" s="228"/>
      <c r="BE744" s="228"/>
      <c r="BF744" s="228"/>
      <c r="BG744" s="228"/>
      <c r="BH744" s="228"/>
      <c r="BP744" s="228"/>
    </row>
    <row r="745" customFormat="false" ht="12.75" hidden="false" customHeight="false" outlineLevel="0" collapsed="false">
      <c r="BD745" s="228"/>
      <c r="BE745" s="228"/>
      <c r="BF745" s="228"/>
      <c r="BG745" s="228"/>
      <c r="BH745" s="228"/>
      <c r="BP745" s="228"/>
    </row>
    <row r="746" customFormat="false" ht="12.75" hidden="false" customHeight="false" outlineLevel="0" collapsed="false">
      <c r="BD746" s="228"/>
      <c r="BE746" s="228"/>
      <c r="BF746" s="228"/>
      <c r="BG746" s="228"/>
      <c r="BH746" s="228"/>
      <c r="BP746" s="228"/>
    </row>
    <row r="747" customFormat="false" ht="12.75" hidden="false" customHeight="false" outlineLevel="0" collapsed="false">
      <c r="BD747" s="228"/>
      <c r="BE747" s="228"/>
      <c r="BF747" s="228"/>
      <c r="BG747" s="228"/>
      <c r="BH747" s="228"/>
      <c r="BP747" s="228"/>
    </row>
    <row r="748" customFormat="false" ht="12.75" hidden="false" customHeight="false" outlineLevel="0" collapsed="false">
      <c r="BD748" s="228"/>
      <c r="BE748" s="228"/>
      <c r="BF748" s="228"/>
      <c r="BG748" s="228"/>
      <c r="BH748" s="228"/>
      <c r="BP748" s="228"/>
    </row>
    <row r="749" customFormat="false" ht="12.75" hidden="false" customHeight="false" outlineLevel="0" collapsed="false">
      <c r="BD749" s="228"/>
      <c r="BE749" s="228"/>
      <c r="BF749" s="228"/>
      <c r="BG749" s="228"/>
      <c r="BH749" s="228"/>
      <c r="BP749" s="228"/>
    </row>
    <row r="750" customFormat="false" ht="12.75" hidden="false" customHeight="false" outlineLevel="0" collapsed="false">
      <c r="BD750" s="228"/>
      <c r="BE750" s="228"/>
      <c r="BF750" s="228"/>
      <c r="BG750" s="228"/>
      <c r="BH750" s="228"/>
      <c r="BP750" s="228"/>
    </row>
    <row r="751" customFormat="false" ht="12.75" hidden="false" customHeight="false" outlineLevel="0" collapsed="false">
      <c r="BD751" s="228"/>
      <c r="BE751" s="228"/>
      <c r="BF751" s="228"/>
      <c r="BG751" s="228"/>
      <c r="BH751" s="228"/>
      <c r="BP751" s="228"/>
    </row>
    <row r="752" customFormat="false" ht="12.75" hidden="false" customHeight="false" outlineLevel="0" collapsed="false">
      <c r="BD752" s="228"/>
      <c r="BE752" s="228"/>
      <c r="BF752" s="228"/>
      <c r="BG752" s="228"/>
      <c r="BH752" s="228"/>
      <c r="BP752" s="228"/>
    </row>
    <row r="753" customFormat="false" ht="12.75" hidden="false" customHeight="false" outlineLevel="0" collapsed="false">
      <c r="BD753" s="228"/>
      <c r="BE753" s="228"/>
      <c r="BF753" s="228"/>
      <c r="BG753" s="228"/>
      <c r="BH753" s="228"/>
      <c r="BP753" s="228"/>
    </row>
    <row r="754" customFormat="false" ht="12.75" hidden="false" customHeight="false" outlineLevel="0" collapsed="false">
      <c r="BD754" s="228"/>
      <c r="BE754" s="228"/>
      <c r="BF754" s="228"/>
      <c r="BG754" s="228"/>
      <c r="BH754" s="228"/>
      <c r="BP754" s="228"/>
    </row>
    <row r="755" customFormat="false" ht="12.75" hidden="false" customHeight="false" outlineLevel="0" collapsed="false">
      <c r="BD755" s="228"/>
      <c r="BE755" s="228"/>
      <c r="BF755" s="228"/>
      <c r="BG755" s="228"/>
      <c r="BH755" s="228"/>
      <c r="BP755" s="228"/>
    </row>
    <row r="756" customFormat="false" ht="12.75" hidden="false" customHeight="false" outlineLevel="0" collapsed="false">
      <c r="BD756" s="228"/>
      <c r="BE756" s="228"/>
      <c r="BF756" s="228"/>
      <c r="BG756" s="228"/>
      <c r="BH756" s="228"/>
      <c r="BP756" s="228"/>
    </row>
    <row r="757" customFormat="false" ht="12.75" hidden="false" customHeight="false" outlineLevel="0" collapsed="false">
      <c r="BD757" s="228"/>
      <c r="BE757" s="228"/>
      <c r="BF757" s="228"/>
      <c r="BG757" s="228"/>
      <c r="BH757" s="228"/>
      <c r="BP757" s="228"/>
    </row>
    <row r="758" customFormat="false" ht="12.75" hidden="false" customHeight="false" outlineLevel="0" collapsed="false">
      <c r="BD758" s="228"/>
      <c r="BE758" s="228"/>
      <c r="BF758" s="228"/>
      <c r="BG758" s="228"/>
      <c r="BH758" s="228"/>
      <c r="BP758" s="228"/>
    </row>
    <row r="759" customFormat="false" ht="12.75" hidden="false" customHeight="false" outlineLevel="0" collapsed="false">
      <c r="BD759" s="228"/>
      <c r="BE759" s="228"/>
      <c r="BF759" s="228"/>
      <c r="BG759" s="228"/>
      <c r="BH759" s="228"/>
      <c r="BP759" s="228"/>
    </row>
    <row r="760" customFormat="false" ht="12.75" hidden="false" customHeight="false" outlineLevel="0" collapsed="false">
      <c r="BD760" s="228"/>
      <c r="BE760" s="228"/>
      <c r="BF760" s="228"/>
      <c r="BG760" s="228"/>
      <c r="BH760" s="228"/>
      <c r="BP760" s="228"/>
    </row>
    <row r="761" customFormat="false" ht="12.75" hidden="false" customHeight="false" outlineLevel="0" collapsed="false">
      <c r="BD761" s="228"/>
      <c r="BE761" s="228"/>
      <c r="BF761" s="228"/>
      <c r="BG761" s="228"/>
      <c r="BH761" s="228"/>
      <c r="BP761" s="228"/>
    </row>
    <row r="762" customFormat="false" ht="12.75" hidden="false" customHeight="false" outlineLevel="0" collapsed="false">
      <c r="BD762" s="228"/>
      <c r="BE762" s="228"/>
      <c r="BF762" s="228"/>
      <c r="BG762" s="228"/>
      <c r="BH762" s="228"/>
      <c r="BP762" s="228"/>
    </row>
    <row r="763" customFormat="false" ht="12.75" hidden="false" customHeight="false" outlineLevel="0" collapsed="false">
      <c r="BP763" s="228"/>
    </row>
    <row r="764" customFormat="false" ht="12.75" hidden="false" customHeight="false" outlineLevel="0" collapsed="false">
      <c r="BP764" s="228"/>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Y1011"/>
  <sheetViews>
    <sheetView showFormulas="false" showGridLines="true" showRowColHeaders="true" showZeros="true" rightToLeft="false" tabSelected="false" showOutlineSymbols="true" defaultGridColor="true" view="normal" topLeftCell="L1" colorId="64" zoomScale="100" zoomScaleNormal="100" zoomScalePageLayoutView="100" workbookViewId="0">
      <selection pane="topLeft" activeCell="M4" activeCellId="0" sqref="M4"/>
    </sheetView>
  </sheetViews>
  <sheetFormatPr defaultColWidth="9.0390625" defaultRowHeight="12.75" zeroHeight="false" outlineLevelRow="0" outlineLevelCol="0"/>
  <cols>
    <col collapsed="false" customWidth="true" hidden="false" outlineLevel="0" max="2" min="1" style="120" width="22.57"/>
    <col collapsed="false" customWidth="true" hidden="false" outlineLevel="0" max="6" min="3" style="120" width="16.43"/>
    <col collapsed="false" customWidth="true" hidden="false" outlineLevel="0" max="7" min="7" style="120" width="28.98"/>
    <col collapsed="false" customWidth="true" hidden="false" outlineLevel="0" max="11" min="8" style="120" width="16.43"/>
    <col collapsed="false" customWidth="true" hidden="false" outlineLevel="0" max="12" min="12" style="0" width="22.28"/>
    <col collapsed="false" customWidth="true" hidden="false" outlineLevel="0" max="13" min="13" style="0" width="10.72"/>
    <col collapsed="false" customWidth="true" hidden="false" outlineLevel="0" max="14" min="14" style="155" width="23.42"/>
    <col collapsed="false" customWidth="true" hidden="false" outlineLevel="0" max="15" min="15" style="245" width="37.98"/>
    <col collapsed="false" customWidth="true" hidden="false" outlineLevel="0" max="16" min="16" style="245" width="22.14"/>
    <col collapsed="false" customWidth="true" hidden="false" outlineLevel="0" max="17" min="17" style="155" width="14.43"/>
    <col collapsed="false" customWidth="true" hidden="false" outlineLevel="0" max="19" min="18" style="155" width="15.15"/>
    <col collapsed="false" customWidth="true" hidden="false" outlineLevel="0" max="20" min="20" style="155" width="23.01"/>
    <col collapsed="false" customWidth="true" hidden="false" outlineLevel="0" max="21" min="21" style="155" width="15.15"/>
    <col collapsed="false" customWidth="true" hidden="false" outlineLevel="0" max="22" min="22" style="230" width="16.29"/>
    <col collapsed="false" customWidth="true" hidden="false" outlineLevel="0" max="23" min="23" style="230" width="18.71"/>
    <col collapsed="false" customWidth="true" hidden="false" outlineLevel="0" max="24" min="24" style="230" width="13.14"/>
  </cols>
  <sheetData>
    <row r="1" customFormat="false" ht="45" hidden="false" customHeight="true" outlineLevel="0" collapsed="false">
      <c r="A1" s="124" t="s">
        <v>11656</v>
      </c>
      <c r="B1" s="124" t="s">
        <v>12222</v>
      </c>
      <c r="C1" s="124" t="s">
        <v>12223</v>
      </c>
      <c r="D1" s="124" t="s">
        <v>11475</v>
      </c>
      <c r="E1" s="124" t="s">
        <v>11947</v>
      </c>
      <c r="F1" s="124" t="s">
        <v>12224</v>
      </c>
      <c r="G1" s="124" t="s">
        <v>12226</v>
      </c>
      <c r="H1" s="124" t="s">
        <v>12227</v>
      </c>
      <c r="I1" s="124" t="s">
        <v>12228</v>
      </c>
      <c r="J1" s="124" t="s">
        <v>12229</v>
      </c>
      <c r="K1" s="124" t="s">
        <v>12230</v>
      </c>
      <c r="L1" s="270" t="s">
        <v>12441</v>
      </c>
      <c r="M1" s="246" t="s">
        <v>11510</v>
      </c>
      <c r="N1" s="127" t="s">
        <v>12231</v>
      </c>
      <c r="O1" s="127" t="s">
        <v>11832</v>
      </c>
      <c r="P1" s="127"/>
      <c r="Q1" s="247" t="s">
        <v>11751</v>
      </c>
      <c r="R1" s="247" t="s">
        <v>11751</v>
      </c>
      <c r="S1" s="247"/>
      <c r="T1" s="248" t="s">
        <v>12232</v>
      </c>
      <c r="U1" s="248" t="s">
        <v>12233</v>
      </c>
      <c r="V1" s="120"/>
    </row>
    <row r="2" customFormat="false" ht="22.5" hidden="false" customHeight="false" outlineLevel="0" collapsed="false">
      <c r="A2" s="130" t="s">
        <v>11659</v>
      </c>
      <c r="B2" s="130" t="s">
        <v>12234</v>
      </c>
      <c r="C2" s="130" t="s">
        <v>12235</v>
      </c>
      <c r="D2" s="130" t="s">
        <v>11548</v>
      </c>
      <c r="E2" s="130" t="s">
        <v>12236</v>
      </c>
      <c r="F2" s="130" t="s">
        <v>12237</v>
      </c>
      <c r="G2" s="130" t="s">
        <v>12239</v>
      </c>
      <c r="H2" s="130" t="s">
        <v>12240</v>
      </c>
      <c r="I2" s="130" t="s">
        <v>12241</v>
      </c>
      <c r="J2" s="130" t="s">
        <v>12242</v>
      </c>
      <c r="K2" s="130" t="s">
        <v>12243</v>
      </c>
      <c r="L2" s="272" t="s">
        <v>126</v>
      </c>
      <c r="M2" s="249"/>
      <c r="N2" s="135"/>
      <c r="O2" s="135"/>
      <c r="P2" s="135"/>
      <c r="T2" s="248"/>
      <c r="U2" s="248"/>
      <c r="V2" s="120"/>
    </row>
    <row r="3" customFormat="false" ht="45.75" hidden="false" customHeight="true" outlineLevel="0" collapsed="false">
      <c r="A3" s="137" t="s">
        <v>12442</v>
      </c>
      <c r="B3" s="137" t="s">
        <v>12443</v>
      </c>
      <c r="C3" s="137" t="s">
        <v>12444</v>
      </c>
      <c r="D3" s="137" t="s">
        <v>12445</v>
      </c>
      <c r="E3" s="137" t="s">
        <v>12446</v>
      </c>
      <c r="F3" s="137" t="s">
        <v>12447</v>
      </c>
      <c r="G3" s="137" t="s">
        <v>12448</v>
      </c>
      <c r="H3" s="137" t="s">
        <v>12449</v>
      </c>
      <c r="I3" s="137" t="s">
        <v>12450</v>
      </c>
      <c r="J3" s="137" t="s">
        <v>12451</v>
      </c>
      <c r="K3" s="137" t="s">
        <v>12452</v>
      </c>
      <c r="L3" s="137" t="s">
        <v>12453</v>
      </c>
      <c r="M3" s="250"/>
      <c r="N3" s="205" t="s">
        <v>12256</v>
      </c>
      <c r="O3" s="139" t="s">
        <v>11863</v>
      </c>
      <c r="P3" s="139" t="s">
        <v>12257</v>
      </c>
      <c r="Q3" s="139" t="s">
        <v>11947</v>
      </c>
      <c r="R3" s="139" t="s">
        <v>12226</v>
      </c>
      <c r="S3" s="139" t="s">
        <v>12454</v>
      </c>
      <c r="T3" s="251" t="s">
        <v>12258</v>
      </c>
      <c r="U3" s="251" t="s">
        <v>11650</v>
      </c>
      <c r="V3" s="120"/>
    </row>
    <row r="4" customFormat="false" ht="12.75" hidden="false" customHeight="false" outlineLevel="0" collapsed="false">
      <c r="H4" s="160"/>
      <c r="I4" s="160"/>
      <c r="N4" s="155" t="n">
        <f aca="false">+IF(AND(C4&gt;0,C4&lt;55),0,1)</f>
        <v>1</v>
      </c>
      <c r="O4" s="155" t="n">
        <f aca="false">+IF(AND(D4&gt;0,D4&lt;6),0,1)</f>
        <v>1</v>
      </c>
      <c r="P4" s="155" t="n">
        <f aca="false">IF(OR(F4&lt;2014,F4=9999),0,IF(D4&gt;=3,0,1))</f>
        <v>0</v>
      </c>
      <c r="Q4" s="155" t="n">
        <f aca="false">+IF(E4&gt;0,0,1)</f>
        <v>1</v>
      </c>
      <c r="R4" s="155" t="n">
        <f aca="false">+IF(G4&gt;0,0,1)</f>
        <v>1</v>
      </c>
      <c r="S4" s="155" t="n">
        <f aca="false">IF(OR(L4=1,L4=0,L4="S",L4="N"),0,1)</f>
        <v>0</v>
      </c>
      <c r="T4" s="248" t="n">
        <f aca="false">IF(OR(F4=9999,F4&lt;2015),0,IF(OR(H4="X",I4="X",J4="X",K4="X"),1,0))</f>
        <v>0</v>
      </c>
      <c r="U4" s="248" t="n">
        <f aca="false">IF(F4=9999,0,IF(F4&gt;=2015,IF(COUNTBLANK(A4:L4)=0,0,1),0))</f>
        <v>0</v>
      </c>
      <c r="W4" s="281" t="s">
        <v>12259</v>
      </c>
      <c r="X4" s="282" t="str">
        <f aca="false">+IF(SUM(N:N)=0,"OK","errore su materiale")</f>
        <v>errore su materiale</v>
      </c>
    </row>
    <row r="5" customFormat="false" ht="12.75" hidden="false" customHeight="false" outlineLevel="0" collapsed="false">
      <c r="H5" s="160"/>
      <c r="I5" s="160"/>
      <c r="O5" s="155"/>
      <c r="P5" s="155"/>
      <c r="W5" s="281" t="s">
        <v>12455</v>
      </c>
      <c r="X5" s="282" t="str">
        <f aca="false">+IF(SUM(O:O)=0,"OK","errore su stato di conservazione del tronco")</f>
        <v>errore su stato di conservazione del tronco</v>
      </c>
    </row>
    <row r="6" customFormat="false" ht="22.5" hidden="false" customHeight="false" outlineLevel="0" collapsed="false">
      <c r="H6" s="160"/>
      <c r="I6" s="160"/>
      <c r="O6" s="155"/>
      <c r="P6" s="155"/>
      <c r="W6" s="281" t="s">
        <v>12456</v>
      </c>
      <c r="X6" s="282" t="str">
        <f aca="false">+IF(SUM(P:P)=0,"OK","errore su stato di conservazione del tronco")</f>
        <v>OK</v>
      </c>
      <c r="Y6" s="156"/>
    </row>
    <row r="7" customFormat="false" ht="12.75" hidden="false" customHeight="false" outlineLevel="0" collapsed="false">
      <c r="H7" s="160"/>
      <c r="I7" s="160"/>
      <c r="O7" s="155"/>
      <c r="P7" s="155"/>
      <c r="W7" s="281" t="s">
        <v>12262</v>
      </c>
      <c r="X7" s="282" t="str">
        <f aca="false">+IF(SUM(Q:Q)=0,"OK","errore su diametro")</f>
        <v>errore su diametro</v>
      </c>
    </row>
    <row r="8" customFormat="false" ht="12.75" hidden="false" customHeight="false" outlineLevel="0" collapsed="false">
      <c r="H8" s="160"/>
      <c r="I8" s="160"/>
      <c r="O8" s="155"/>
      <c r="P8" s="155"/>
      <c r="W8" s="281" t="s">
        <v>12264</v>
      </c>
      <c r="X8" s="282" t="str">
        <f aca="false">+IF(SUM(R:R)=0,"OK","errore su lunghezza")</f>
        <v>errore su lunghezza</v>
      </c>
    </row>
    <row r="9" customFormat="false" ht="22.5" hidden="false" customHeight="false" outlineLevel="0" collapsed="false">
      <c r="H9" s="160"/>
      <c r="I9" s="160"/>
      <c r="O9" s="155"/>
      <c r="P9" s="283"/>
      <c r="W9" s="281" t="s">
        <v>12457</v>
      </c>
      <c r="X9" s="282" t="str">
        <f aca="false">+IF(SUM(S:S)=0,"OK","errore sulla gestione della pressione")</f>
        <v>OK</v>
      </c>
    </row>
    <row r="10" customFormat="false" ht="36" hidden="false" customHeight="false" outlineLevel="0" collapsed="false">
      <c r="H10" s="160"/>
      <c r="I10" s="160"/>
      <c r="O10" s="155"/>
      <c r="P10" s="155"/>
      <c r="W10" s="254" t="s">
        <v>12265</v>
      </c>
      <c r="X10" s="248" t="str">
        <f aca="false">IF(SUM(T:T)=0,"OK","Indici di confidenza errati")</f>
        <v>OK</v>
      </c>
    </row>
    <row r="11" customFormat="false" ht="24" hidden="false" customHeight="false" outlineLevel="0" collapsed="false">
      <c r="H11" s="160"/>
      <c r="I11" s="160"/>
      <c r="O11" s="155"/>
      <c r="P11" s="155"/>
      <c r="W11" s="254" t="s">
        <v>11650</v>
      </c>
      <c r="X11" s="248" t="str">
        <f aca="false">IF(SUM(U:U)=0,"OK","Errore: celle vuote in corrispondenza di opera costruita in anno &gt;=2015")</f>
        <v>OK</v>
      </c>
    </row>
    <row r="12" customFormat="false" ht="12.75" hidden="false" customHeight="false" outlineLevel="0" collapsed="false">
      <c r="H12" s="160"/>
      <c r="I12" s="160"/>
      <c r="O12" s="155"/>
      <c r="P12" s="155"/>
      <c r="W12" s="284"/>
      <c r="X12" s="255"/>
    </row>
    <row r="13" customFormat="false" ht="12.75" hidden="false" customHeight="false" outlineLevel="0" collapsed="false">
      <c r="H13" s="160"/>
      <c r="I13" s="160"/>
      <c r="O13" s="155"/>
      <c r="P13" s="155"/>
    </row>
    <row r="14" customFormat="false" ht="12.75" hidden="false" customHeight="false" outlineLevel="0" collapsed="false">
      <c r="H14" s="160"/>
      <c r="I14" s="160"/>
      <c r="O14" s="155"/>
      <c r="P14" s="155"/>
    </row>
    <row r="15" customFormat="false" ht="12.75" hidden="false" customHeight="false" outlineLevel="0" collapsed="false">
      <c r="H15" s="160"/>
      <c r="I15" s="160"/>
      <c r="O15" s="155"/>
      <c r="P15" s="155"/>
    </row>
    <row r="16" customFormat="false" ht="12.75" hidden="false" customHeight="false" outlineLevel="0" collapsed="false">
      <c r="H16" s="160"/>
      <c r="I16" s="160"/>
      <c r="O16" s="155"/>
      <c r="P16" s="155"/>
    </row>
    <row r="17" customFormat="false" ht="12.75" hidden="false" customHeight="false" outlineLevel="0" collapsed="false">
      <c r="H17" s="160"/>
      <c r="I17" s="160"/>
      <c r="O17" s="155"/>
      <c r="P17" s="155"/>
    </row>
    <row r="18" customFormat="false" ht="12.75" hidden="false" customHeight="false" outlineLevel="0" collapsed="false">
      <c r="H18" s="160"/>
      <c r="I18" s="160"/>
      <c r="O18" s="155"/>
      <c r="P18" s="155"/>
    </row>
    <row r="19" customFormat="false" ht="12.75" hidden="false" customHeight="false" outlineLevel="0" collapsed="false">
      <c r="H19" s="160"/>
      <c r="I19" s="160"/>
      <c r="O19" s="155"/>
      <c r="P19" s="155"/>
    </row>
    <row r="20" customFormat="false" ht="12.75" hidden="false" customHeight="false" outlineLevel="0" collapsed="false">
      <c r="H20" s="160"/>
      <c r="I20" s="160"/>
      <c r="O20" s="155"/>
      <c r="P20" s="155"/>
    </row>
    <row r="21" customFormat="false" ht="12.75" hidden="false" customHeight="false" outlineLevel="0" collapsed="false">
      <c r="H21" s="160"/>
      <c r="I21" s="160"/>
      <c r="O21" s="155"/>
      <c r="P21" s="155"/>
    </row>
    <row r="22" customFormat="false" ht="12.75" hidden="false" customHeight="false" outlineLevel="0" collapsed="false">
      <c r="H22" s="160"/>
      <c r="I22" s="160"/>
      <c r="O22" s="155"/>
      <c r="P22" s="155"/>
    </row>
    <row r="23" customFormat="false" ht="12.75" hidden="false" customHeight="false" outlineLevel="0" collapsed="false">
      <c r="H23" s="160"/>
      <c r="I23" s="160"/>
      <c r="O23" s="155"/>
      <c r="P23" s="155"/>
    </row>
    <row r="24" customFormat="false" ht="12.75" hidden="false" customHeight="false" outlineLevel="0" collapsed="false">
      <c r="H24" s="160"/>
      <c r="I24" s="160"/>
      <c r="O24" s="155"/>
      <c r="P24" s="155"/>
    </row>
    <row r="25" customFormat="false" ht="12.75" hidden="false" customHeight="false" outlineLevel="0" collapsed="false">
      <c r="H25" s="160"/>
      <c r="I25" s="160"/>
      <c r="O25" s="155"/>
      <c r="P25" s="155"/>
    </row>
    <row r="26" customFormat="false" ht="12.75" hidden="false" customHeight="false" outlineLevel="0" collapsed="false">
      <c r="H26" s="160"/>
      <c r="I26" s="160"/>
      <c r="O26" s="155"/>
      <c r="P26" s="155"/>
    </row>
    <row r="27" customFormat="false" ht="12.75" hidden="false" customHeight="false" outlineLevel="0" collapsed="false">
      <c r="O27" s="155"/>
      <c r="P27" s="155"/>
    </row>
    <row r="28" customFormat="false" ht="12.75" hidden="false" customHeight="false" outlineLevel="0" collapsed="false">
      <c r="H28" s="160"/>
      <c r="I28" s="160"/>
      <c r="O28" s="155"/>
      <c r="P28" s="155"/>
    </row>
    <row r="29" customFormat="false" ht="12.75" hidden="false" customHeight="false" outlineLevel="0" collapsed="false">
      <c r="H29" s="160"/>
      <c r="I29" s="160"/>
      <c r="O29" s="155"/>
      <c r="P29" s="155"/>
    </row>
    <row r="30" customFormat="false" ht="12.75" hidden="false" customHeight="false" outlineLevel="0" collapsed="false">
      <c r="H30" s="160"/>
      <c r="I30" s="160"/>
      <c r="O30" s="155"/>
      <c r="P30" s="155"/>
    </row>
    <row r="31" customFormat="false" ht="12.75" hidden="false" customHeight="false" outlineLevel="0" collapsed="false">
      <c r="O31" s="155"/>
      <c r="P31" s="155"/>
    </row>
    <row r="32" customFormat="false" ht="12.75" hidden="false" customHeight="false" outlineLevel="0" collapsed="false">
      <c r="H32" s="160"/>
      <c r="I32" s="160"/>
      <c r="O32" s="155"/>
      <c r="P32" s="155"/>
    </row>
    <row r="33" customFormat="false" ht="12.75" hidden="false" customHeight="false" outlineLevel="0" collapsed="false">
      <c r="H33" s="160"/>
      <c r="I33" s="160"/>
      <c r="O33" s="155"/>
      <c r="P33" s="155"/>
    </row>
    <row r="34" customFormat="false" ht="12.75" hidden="false" customHeight="false" outlineLevel="0" collapsed="false">
      <c r="H34" s="160"/>
      <c r="I34" s="160"/>
      <c r="O34" s="155"/>
      <c r="P34" s="155"/>
    </row>
    <row r="35" customFormat="false" ht="12.75" hidden="false" customHeight="false" outlineLevel="0" collapsed="false">
      <c r="H35" s="160"/>
      <c r="I35" s="160"/>
      <c r="O35" s="155"/>
      <c r="P35" s="155"/>
    </row>
    <row r="36" customFormat="false" ht="12.75" hidden="false" customHeight="false" outlineLevel="0" collapsed="false">
      <c r="H36" s="160"/>
      <c r="I36" s="160"/>
      <c r="O36" s="155"/>
      <c r="P36" s="155"/>
    </row>
    <row r="37" customFormat="false" ht="12.75" hidden="false" customHeight="false" outlineLevel="0" collapsed="false">
      <c r="H37" s="160"/>
      <c r="I37" s="160"/>
      <c r="O37" s="155"/>
      <c r="P37" s="155"/>
    </row>
    <row r="38" customFormat="false" ht="12.75" hidden="false" customHeight="false" outlineLevel="0" collapsed="false">
      <c r="H38" s="160"/>
      <c r="I38" s="160"/>
      <c r="O38" s="155"/>
      <c r="P38" s="155"/>
    </row>
    <row r="39" customFormat="false" ht="12.75" hidden="false" customHeight="false" outlineLevel="0" collapsed="false">
      <c r="H39" s="160"/>
      <c r="I39" s="160"/>
      <c r="O39" s="155"/>
      <c r="P39" s="155"/>
    </row>
    <row r="40" customFormat="false" ht="12.75" hidden="false" customHeight="false" outlineLevel="0" collapsed="false">
      <c r="H40" s="160"/>
      <c r="I40" s="160"/>
      <c r="O40" s="155"/>
      <c r="P40" s="155"/>
    </row>
    <row r="41" customFormat="false" ht="12.75" hidden="false" customHeight="false" outlineLevel="0" collapsed="false">
      <c r="H41" s="160"/>
      <c r="I41" s="160"/>
      <c r="O41" s="155"/>
      <c r="P41" s="155"/>
    </row>
    <row r="42" customFormat="false" ht="12.75" hidden="false" customHeight="false" outlineLevel="0" collapsed="false">
      <c r="H42" s="160"/>
      <c r="I42" s="160"/>
      <c r="O42" s="155"/>
      <c r="P42" s="155"/>
    </row>
    <row r="43" customFormat="false" ht="12.75" hidden="false" customHeight="false" outlineLevel="0" collapsed="false">
      <c r="H43" s="160"/>
      <c r="I43" s="160"/>
      <c r="O43" s="155"/>
      <c r="P43" s="155"/>
    </row>
    <row r="44" customFormat="false" ht="12.75" hidden="false" customHeight="false" outlineLevel="0" collapsed="false">
      <c r="H44" s="160"/>
      <c r="I44" s="160"/>
      <c r="O44" s="155"/>
      <c r="P44" s="155"/>
    </row>
    <row r="45" customFormat="false" ht="12.75" hidden="false" customHeight="false" outlineLevel="0" collapsed="false">
      <c r="H45" s="160"/>
      <c r="I45" s="160"/>
      <c r="O45" s="155"/>
      <c r="P45" s="155"/>
    </row>
    <row r="46" customFormat="false" ht="12.75" hidden="false" customHeight="false" outlineLevel="0" collapsed="false">
      <c r="H46" s="160"/>
      <c r="I46" s="160"/>
      <c r="O46" s="155"/>
      <c r="P46" s="155"/>
    </row>
    <row r="47" customFormat="false" ht="12.75" hidden="false" customHeight="false" outlineLevel="0" collapsed="false">
      <c r="H47" s="160"/>
      <c r="I47" s="160"/>
      <c r="O47" s="155"/>
      <c r="P47" s="155"/>
    </row>
    <row r="48" customFormat="false" ht="12.75" hidden="false" customHeight="false" outlineLevel="0" collapsed="false">
      <c r="H48" s="160"/>
      <c r="I48" s="160"/>
      <c r="O48" s="155"/>
      <c r="P48" s="155"/>
    </row>
    <row r="49" customFormat="false" ht="12.75" hidden="false" customHeight="false" outlineLevel="0" collapsed="false">
      <c r="H49" s="160"/>
      <c r="I49" s="160"/>
      <c r="O49" s="155"/>
      <c r="P49" s="155"/>
    </row>
    <row r="50" customFormat="false" ht="12.75" hidden="false" customHeight="false" outlineLevel="0" collapsed="false">
      <c r="O50" s="155"/>
      <c r="P50" s="155"/>
    </row>
    <row r="51" customFormat="false" ht="12.75" hidden="false" customHeight="false" outlineLevel="0" collapsed="false">
      <c r="H51" s="160"/>
      <c r="I51" s="160"/>
      <c r="O51" s="155"/>
      <c r="P51" s="155"/>
    </row>
    <row r="52" customFormat="false" ht="12.75" hidden="false" customHeight="false" outlineLevel="0" collapsed="false">
      <c r="O52" s="155"/>
      <c r="P52" s="155"/>
    </row>
    <row r="53" customFormat="false" ht="12.75" hidden="false" customHeight="false" outlineLevel="0" collapsed="false">
      <c r="H53" s="160"/>
      <c r="I53" s="160"/>
      <c r="O53" s="155"/>
      <c r="P53" s="155"/>
    </row>
    <row r="54" customFormat="false" ht="12.75" hidden="false" customHeight="false" outlineLevel="0" collapsed="false">
      <c r="H54" s="160"/>
      <c r="I54" s="160"/>
      <c r="O54" s="155"/>
      <c r="P54" s="155"/>
    </row>
    <row r="55" customFormat="false" ht="12.75" hidden="false" customHeight="false" outlineLevel="0" collapsed="false">
      <c r="H55" s="160"/>
      <c r="I55" s="160"/>
      <c r="O55" s="155"/>
      <c r="P55" s="155"/>
    </row>
    <row r="56" customFormat="false" ht="12.75" hidden="false" customHeight="false" outlineLevel="0" collapsed="false">
      <c r="H56" s="160"/>
      <c r="I56" s="160"/>
      <c r="O56" s="155"/>
      <c r="P56" s="155"/>
    </row>
    <row r="57" customFormat="false" ht="12.75" hidden="false" customHeight="false" outlineLevel="0" collapsed="false">
      <c r="H57" s="160"/>
      <c r="I57" s="160"/>
      <c r="O57" s="155"/>
      <c r="P57" s="155"/>
    </row>
    <row r="58" customFormat="false" ht="12.75" hidden="false" customHeight="false" outlineLevel="0" collapsed="false">
      <c r="H58" s="160"/>
      <c r="I58" s="160"/>
      <c r="O58" s="155"/>
      <c r="P58" s="155"/>
    </row>
    <row r="59" customFormat="false" ht="12.75" hidden="false" customHeight="false" outlineLevel="0" collapsed="false">
      <c r="H59" s="160"/>
      <c r="I59" s="160"/>
      <c r="O59" s="155"/>
      <c r="P59" s="155"/>
    </row>
    <row r="60" customFormat="false" ht="12.75" hidden="false" customHeight="false" outlineLevel="0" collapsed="false">
      <c r="H60" s="160"/>
      <c r="I60" s="160"/>
      <c r="O60" s="155"/>
      <c r="P60" s="155"/>
    </row>
    <row r="61" customFormat="false" ht="12.75" hidden="false" customHeight="false" outlineLevel="0" collapsed="false">
      <c r="H61" s="160"/>
      <c r="I61" s="160"/>
      <c r="O61" s="155"/>
      <c r="P61" s="155"/>
    </row>
    <row r="62" customFormat="false" ht="12.75" hidden="false" customHeight="false" outlineLevel="0" collapsed="false">
      <c r="H62" s="160"/>
      <c r="I62" s="160"/>
      <c r="O62" s="155"/>
      <c r="P62" s="155"/>
    </row>
    <row r="63" customFormat="false" ht="12.75" hidden="false" customHeight="false" outlineLevel="0" collapsed="false">
      <c r="H63" s="160"/>
      <c r="I63" s="160"/>
      <c r="O63" s="155"/>
      <c r="P63" s="155"/>
    </row>
    <row r="64" customFormat="false" ht="12.75" hidden="false" customHeight="false" outlineLevel="0" collapsed="false">
      <c r="H64" s="160"/>
      <c r="I64" s="160"/>
      <c r="O64" s="155"/>
      <c r="P64" s="155"/>
    </row>
    <row r="65" customFormat="false" ht="12.75" hidden="false" customHeight="false" outlineLevel="0" collapsed="false">
      <c r="H65" s="160"/>
      <c r="I65" s="160"/>
      <c r="O65" s="155"/>
      <c r="P65" s="155"/>
    </row>
    <row r="66" customFormat="false" ht="12.75" hidden="false" customHeight="false" outlineLevel="0" collapsed="false">
      <c r="H66" s="160"/>
      <c r="I66" s="160"/>
      <c r="O66" s="155"/>
      <c r="P66" s="155"/>
    </row>
    <row r="67" customFormat="false" ht="12.75" hidden="false" customHeight="false" outlineLevel="0" collapsed="false">
      <c r="H67" s="160"/>
      <c r="I67" s="160"/>
      <c r="O67" s="155"/>
      <c r="P67" s="155"/>
    </row>
    <row r="68" customFormat="false" ht="12.75" hidden="false" customHeight="false" outlineLevel="0" collapsed="false">
      <c r="H68" s="160"/>
      <c r="I68" s="160"/>
      <c r="O68" s="155"/>
      <c r="P68" s="155"/>
    </row>
    <row r="69" customFormat="false" ht="12.75" hidden="false" customHeight="false" outlineLevel="0" collapsed="false">
      <c r="H69" s="160"/>
      <c r="I69" s="160"/>
      <c r="O69" s="155"/>
      <c r="P69" s="155"/>
    </row>
    <row r="70" customFormat="false" ht="12.75" hidden="false" customHeight="false" outlineLevel="0" collapsed="false">
      <c r="H70" s="160"/>
      <c r="I70" s="160"/>
      <c r="O70" s="155"/>
      <c r="P70" s="155"/>
    </row>
    <row r="71" customFormat="false" ht="12.75" hidden="false" customHeight="false" outlineLevel="0" collapsed="false">
      <c r="H71" s="160"/>
      <c r="I71" s="160"/>
      <c r="O71" s="155"/>
      <c r="P71" s="155"/>
    </row>
    <row r="72" customFormat="false" ht="12.75" hidden="false" customHeight="false" outlineLevel="0" collapsed="false">
      <c r="H72" s="160"/>
      <c r="I72" s="160"/>
      <c r="O72" s="155"/>
      <c r="P72" s="155"/>
    </row>
    <row r="73" customFormat="false" ht="12.75" hidden="false" customHeight="false" outlineLevel="0" collapsed="false">
      <c r="I73" s="160"/>
      <c r="O73" s="155"/>
      <c r="P73" s="155"/>
    </row>
    <row r="74" customFormat="false" ht="12.75" hidden="false" customHeight="false" outlineLevel="0" collapsed="false">
      <c r="H74" s="160"/>
      <c r="I74" s="160"/>
      <c r="O74" s="155"/>
      <c r="P74" s="155"/>
    </row>
    <row r="75" customFormat="false" ht="12.75" hidden="false" customHeight="false" outlineLevel="0" collapsed="false">
      <c r="H75" s="160"/>
      <c r="I75" s="160"/>
      <c r="O75" s="155"/>
      <c r="P75" s="155"/>
    </row>
    <row r="76" customFormat="false" ht="12.75" hidden="false" customHeight="false" outlineLevel="0" collapsed="false">
      <c r="O76" s="155"/>
      <c r="P76" s="155"/>
    </row>
    <row r="77" customFormat="false" ht="12.75" hidden="false" customHeight="false" outlineLevel="0" collapsed="false">
      <c r="H77" s="160"/>
      <c r="I77" s="160"/>
      <c r="O77" s="155"/>
      <c r="P77" s="155"/>
    </row>
    <row r="78" customFormat="false" ht="12.75" hidden="false" customHeight="false" outlineLevel="0" collapsed="false">
      <c r="H78" s="160"/>
      <c r="I78" s="160"/>
      <c r="O78" s="155"/>
      <c r="P78" s="155"/>
    </row>
    <row r="79" customFormat="false" ht="12.75" hidden="false" customHeight="false" outlineLevel="0" collapsed="false">
      <c r="H79" s="160"/>
      <c r="I79" s="160"/>
      <c r="O79" s="155"/>
      <c r="P79" s="155"/>
    </row>
    <row r="80" customFormat="false" ht="12.75" hidden="false" customHeight="false" outlineLevel="0" collapsed="false">
      <c r="O80" s="155"/>
      <c r="P80" s="155"/>
    </row>
    <row r="81" customFormat="false" ht="12.75" hidden="false" customHeight="false" outlineLevel="0" collapsed="false">
      <c r="H81" s="160"/>
      <c r="I81" s="160"/>
      <c r="O81" s="155"/>
      <c r="P81" s="155"/>
    </row>
    <row r="82" customFormat="false" ht="12.75" hidden="false" customHeight="false" outlineLevel="0" collapsed="false">
      <c r="H82" s="160"/>
      <c r="I82" s="160"/>
      <c r="O82" s="155"/>
      <c r="P82" s="155"/>
    </row>
    <row r="83" customFormat="false" ht="12.75" hidden="false" customHeight="false" outlineLevel="0" collapsed="false">
      <c r="H83" s="160"/>
      <c r="I83" s="160"/>
      <c r="O83" s="155"/>
      <c r="P83" s="155"/>
    </row>
    <row r="84" customFormat="false" ht="12.75" hidden="false" customHeight="false" outlineLevel="0" collapsed="false">
      <c r="H84" s="160"/>
      <c r="I84" s="160"/>
      <c r="O84" s="155"/>
      <c r="P84" s="155"/>
    </row>
    <row r="85" customFormat="false" ht="12.75" hidden="false" customHeight="false" outlineLevel="0" collapsed="false">
      <c r="H85" s="160"/>
      <c r="I85" s="160"/>
      <c r="O85" s="155"/>
      <c r="P85" s="155"/>
    </row>
    <row r="86" customFormat="false" ht="12.75" hidden="false" customHeight="false" outlineLevel="0" collapsed="false">
      <c r="H86" s="160"/>
      <c r="I86" s="160"/>
      <c r="O86" s="155"/>
      <c r="P86" s="155"/>
    </row>
    <row r="87" customFormat="false" ht="12.75" hidden="false" customHeight="false" outlineLevel="0" collapsed="false">
      <c r="H87" s="160"/>
      <c r="I87" s="160"/>
      <c r="O87" s="155"/>
      <c r="P87" s="155"/>
    </row>
    <row r="88" customFormat="false" ht="12.75" hidden="false" customHeight="false" outlineLevel="0" collapsed="false">
      <c r="H88" s="160"/>
      <c r="I88" s="160"/>
      <c r="O88" s="155"/>
      <c r="P88" s="155"/>
    </row>
    <row r="89" customFormat="false" ht="12.75" hidden="false" customHeight="false" outlineLevel="0" collapsed="false">
      <c r="H89" s="160"/>
      <c r="I89" s="160"/>
      <c r="O89" s="155"/>
      <c r="P89" s="155"/>
    </row>
    <row r="90" customFormat="false" ht="12.75" hidden="false" customHeight="false" outlineLevel="0" collapsed="false">
      <c r="H90" s="160"/>
      <c r="I90" s="160"/>
      <c r="O90" s="155"/>
      <c r="P90" s="155"/>
    </row>
    <row r="91" customFormat="false" ht="12.75" hidden="false" customHeight="false" outlineLevel="0" collapsed="false">
      <c r="H91" s="160"/>
      <c r="I91" s="160"/>
      <c r="O91" s="155"/>
      <c r="P91" s="155"/>
    </row>
    <row r="92" customFormat="false" ht="12.75" hidden="false" customHeight="false" outlineLevel="0" collapsed="false">
      <c r="H92" s="160"/>
      <c r="I92" s="160"/>
      <c r="O92" s="155"/>
      <c r="P92" s="155"/>
    </row>
    <row r="93" customFormat="false" ht="12.75" hidden="false" customHeight="false" outlineLevel="0" collapsed="false">
      <c r="O93" s="155"/>
      <c r="P93" s="155"/>
    </row>
    <row r="94" customFormat="false" ht="12.75" hidden="false" customHeight="false" outlineLevel="0" collapsed="false">
      <c r="O94" s="155"/>
      <c r="P94" s="155"/>
    </row>
    <row r="95" customFormat="false" ht="12.75" hidden="false" customHeight="false" outlineLevel="0" collapsed="false">
      <c r="H95" s="160"/>
      <c r="I95" s="160"/>
      <c r="O95" s="155"/>
      <c r="P95" s="155"/>
    </row>
    <row r="96" customFormat="false" ht="12.75" hidden="false" customHeight="false" outlineLevel="0" collapsed="false">
      <c r="H96" s="160"/>
      <c r="I96" s="160"/>
      <c r="O96" s="155"/>
      <c r="P96" s="155"/>
    </row>
    <row r="97" customFormat="false" ht="12.75" hidden="false" customHeight="false" outlineLevel="0" collapsed="false">
      <c r="H97" s="160"/>
      <c r="I97" s="160"/>
      <c r="O97" s="155"/>
      <c r="P97" s="155"/>
    </row>
    <row r="98" customFormat="false" ht="12.75" hidden="false" customHeight="false" outlineLevel="0" collapsed="false">
      <c r="H98" s="160"/>
      <c r="I98" s="160"/>
      <c r="O98" s="155"/>
      <c r="P98" s="155"/>
    </row>
    <row r="99" customFormat="false" ht="12.75" hidden="false" customHeight="false" outlineLevel="0" collapsed="false">
      <c r="O99" s="155"/>
      <c r="P99" s="155"/>
    </row>
    <row r="100" customFormat="false" ht="12.75" hidden="false" customHeight="false" outlineLevel="0" collapsed="false">
      <c r="H100" s="160"/>
      <c r="I100" s="160"/>
      <c r="O100" s="155"/>
      <c r="P100" s="155"/>
    </row>
    <row r="101" customFormat="false" ht="12.75" hidden="false" customHeight="false" outlineLevel="0" collapsed="false">
      <c r="O101" s="155"/>
      <c r="P101" s="155"/>
    </row>
    <row r="102" customFormat="false" ht="12.75" hidden="false" customHeight="false" outlineLevel="0" collapsed="false">
      <c r="H102" s="160"/>
      <c r="I102" s="160"/>
      <c r="O102" s="155"/>
      <c r="P102" s="155"/>
    </row>
    <row r="103" customFormat="false" ht="12.75" hidden="false" customHeight="false" outlineLevel="0" collapsed="false">
      <c r="H103" s="160"/>
      <c r="I103" s="160"/>
      <c r="O103" s="155"/>
      <c r="P103" s="155"/>
    </row>
    <row r="104" customFormat="false" ht="12.75" hidden="false" customHeight="false" outlineLevel="0" collapsed="false">
      <c r="H104" s="160"/>
      <c r="I104" s="160"/>
      <c r="O104" s="155"/>
      <c r="P104" s="155"/>
    </row>
    <row r="105" customFormat="false" ht="12.75" hidden="false" customHeight="false" outlineLevel="0" collapsed="false">
      <c r="H105" s="160"/>
      <c r="I105" s="160"/>
      <c r="O105" s="155"/>
      <c r="P105" s="155"/>
    </row>
    <row r="106" customFormat="false" ht="12.75" hidden="false" customHeight="false" outlineLevel="0" collapsed="false">
      <c r="H106" s="160"/>
      <c r="I106" s="160"/>
      <c r="O106" s="155"/>
      <c r="P106" s="155"/>
    </row>
    <row r="107" customFormat="false" ht="12.75" hidden="false" customHeight="false" outlineLevel="0" collapsed="false">
      <c r="H107" s="160"/>
      <c r="I107" s="160"/>
      <c r="O107" s="155"/>
      <c r="P107" s="155"/>
    </row>
    <row r="108" customFormat="false" ht="12.75" hidden="false" customHeight="false" outlineLevel="0" collapsed="false">
      <c r="H108" s="160"/>
      <c r="I108" s="160"/>
      <c r="O108" s="155"/>
      <c r="P108" s="155"/>
    </row>
    <row r="109" customFormat="false" ht="12.75" hidden="false" customHeight="false" outlineLevel="0" collapsed="false">
      <c r="H109" s="160"/>
      <c r="I109" s="160"/>
      <c r="O109" s="155"/>
      <c r="P109" s="155"/>
    </row>
    <row r="110" customFormat="false" ht="12.75" hidden="false" customHeight="false" outlineLevel="0" collapsed="false">
      <c r="H110" s="160"/>
      <c r="I110" s="160"/>
      <c r="O110" s="155"/>
      <c r="P110" s="155"/>
    </row>
    <row r="111" customFormat="false" ht="12.75" hidden="false" customHeight="false" outlineLevel="0" collapsed="false">
      <c r="H111" s="160"/>
      <c r="I111" s="160"/>
      <c r="O111" s="155"/>
      <c r="P111" s="155"/>
    </row>
    <row r="112" customFormat="false" ht="12.75" hidden="false" customHeight="false" outlineLevel="0" collapsed="false">
      <c r="H112" s="160"/>
      <c r="I112" s="160"/>
      <c r="O112" s="155"/>
      <c r="P112" s="155"/>
    </row>
    <row r="113" customFormat="false" ht="12.75" hidden="false" customHeight="false" outlineLevel="0" collapsed="false">
      <c r="H113" s="160"/>
      <c r="I113" s="160"/>
      <c r="O113" s="155"/>
      <c r="P113" s="155"/>
    </row>
    <row r="114" customFormat="false" ht="12.75" hidden="false" customHeight="false" outlineLevel="0" collapsed="false">
      <c r="H114" s="160"/>
      <c r="I114" s="160"/>
      <c r="O114" s="155"/>
      <c r="P114" s="155"/>
    </row>
    <row r="115" customFormat="false" ht="12.75" hidden="false" customHeight="false" outlineLevel="0" collapsed="false">
      <c r="H115" s="160"/>
      <c r="I115" s="160"/>
      <c r="O115" s="155"/>
      <c r="P115" s="155"/>
    </row>
    <row r="116" customFormat="false" ht="12.75" hidden="false" customHeight="false" outlineLevel="0" collapsed="false">
      <c r="H116" s="160"/>
      <c r="I116" s="160"/>
      <c r="O116" s="155"/>
      <c r="P116" s="155"/>
    </row>
    <row r="117" customFormat="false" ht="12.75" hidden="false" customHeight="false" outlineLevel="0" collapsed="false">
      <c r="H117" s="160"/>
      <c r="I117" s="160"/>
      <c r="O117" s="155"/>
      <c r="P117" s="155"/>
    </row>
    <row r="118" customFormat="false" ht="12.75" hidden="false" customHeight="false" outlineLevel="0" collapsed="false">
      <c r="O118" s="155"/>
      <c r="P118" s="155"/>
    </row>
    <row r="119" customFormat="false" ht="12.75" hidden="false" customHeight="false" outlineLevel="0" collapsed="false">
      <c r="O119" s="155"/>
      <c r="P119" s="155"/>
    </row>
    <row r="120" customFormat="false" ht="12.75" hidden="false" customHeight="false" outlineLevel="0" collapsed="false">
      <c r="H120" s="160"/>
      <c r="I120" s="160"/>
      <c r="O120" s="155"/>
      <c r="P120" s="155"/>
    </row>
    <row r="121" customFormat="false" ht="12.75" hidden="false" customHeight="false" outlineLevel="0" collapsed="false">
      <c r="H121" s="160"/>
      <c r="I121" s="160"/>
      <c r="O121" s="155"/>
      <c r="P121" s="155"/>
    </row>
    <row r="122" customFormat="false" ht="12.75" hidden="false" customHeight="false" outlineLevel="0" collapsed="false">
      <c r="H122" s="160"/>
      <c r="I122" s="160"/>
      <c r="O122" s="155"/>
      <c r="P122" s="155"/>
    </row>
    <row r="123" customFormat="false" ht="12.75" hidden="false" customHeight="false" outlineLevel="0" collapsed="false">
      <c r="H123" s="160"/>
      <c r="I123" s="160"/>
      <c r="O123" s="155"/>
      <c r="P123" s="155"/>
    </row>
    <row r="124" customFormat="false" ht="12.75" hidden="false" customHeight="false" outlineLevel="0" collapsed="false">
      <c r="O124" s="155"/>
      <c r="P124" s="155"/>
    </row>
    <row r="125" customFormat="false" ht="12.75" hidden="false" customHeight="false" outlineLevel="0" collapsed="false">
      <c r="O125" s="155"/>
      <c r="P125" s="155"/>
    </row>
    <row r="126" customFormat="false" ht="12.75" hidden="false" customHeight="false" outlineLevel="0" collapsed="false">
      <c r="O126" s="155"/>
      <c r="P126" s="155"/>
    </row>
    <row r="127" customFormat="false" ht="12.75" hidden="false" customHeight="false" outlineLevel="0" collapsed="false">
      <c r="O127" s="155"/>
      <c r="P127" s="155"/>
    </row>
    <row r="128" customFormat="false" ht="12.75" hidden="false" customHeight="false" outlineLevel="0" collapsed="false">
      <c r="O128" s="155"/>
      <c r="P128" s="155"/>
    </row>
    <row r="129" customFormat="false" ht="12.75" hidden="false" customHeight="false" outlineLevel="0" collapsed="false">
      <c r="O129" s="155"/>
      <c r="P129" s="155"/>
    </row>
    <row r="130" customFormat="false" ht="12.75" hidden="false" customHeight="false" outlineLevel="0" collapsed="false">
      <c r="H130" s="160"/>
      <c r="I130" s="160"/>
      <c r="O130" s="155"/>
      <c r="P130" s="155"/>
    </row>
    <row r="131" customFormat="false" ht="12.75" hidden="false" customHeight="false" outlineLevel="0" collapsed="false">
      <c r="H131" s="160"/>
      <c r="I131" s="160"/>
      <c r="O131" s="155"/>
      <c r="P131" s="155"/>
    </row>
    <row r="132" customFormat="false" ht="12.75" hidden="false" customHeight="false" outlineLevel="0" collapsed="false">
      <c r="H132" s="160"/>
      <c r="I132" s="160"/>
      <c r="O132" s="155"/>
      <c r="P132" s="155"/>
    </row>
    <row r="133" customFormat="false" ht="12.75" hidden="false" customHeight="false" outlineLevel="0" collapsed="false">
      <c r="H133" s="160"/>
      <c r="I133" s="160"/>
      <c r="O133" s="155"/>
      <c r="P133" s="155"/>
    </row>
    <row r="134" customFormat="false" ht="12.75" hidden="false" customHeight="false" outlineLevel="0" collapsed="false">
      <c r="H134" s="160"/>
      <c r="I134" s="160"/>
      <c r="O134" s="155"/>
      <c r="P134" s="155"/>
    </row>
    <row r="135" customFormat="false" ht="12.75" hidden="false" customHeight="false" outlineLevel="0" collapsed="false">
      <c r="O135" s="155"/>
      <c r="P135" s="155"/>
    </row>
    <row r="136" customFormat="false" ht="12.75" hidden="false" customHeight="false" outlineLevel="0" collapsed="false">
      <c r="O136" s="155"/>
      <c r="P136" s="155"/>
    </row>
    <row r="137" customFormat="false" ht="12.75" hidden="false" customHeight="false" outlineLevel="0" collapsed="false">
      <c r="O137" s="155"/>
      <c r="P137" s="155"/>
    </row>
    <row r="138" customFormat="false" ht="12.75" hidden="false" customHeight="false" outlineLevel="0" collapsed="false">
      <c r="O138" s="155"/>
      <c r="P138" s="155"/>
    </row>
    <row r="139" customFormat="false" ht="12.75" hidden="false" customHeight="false" outlineLevel="0" collapsed="false">
      <c r="O139" s="155"/>
      <c r="P139" s="155"/>
    </row>
    <row r="140" customFormat="false" ht="12.75" hidden="false" customHeight="false" outlineLevel="0" collapsed="false">
      <c r="H140" s="160"/>
      <c r="I140" s="160"/>
      <c r="O140" s="155"/>
      <c r="P140" s="155"/>
    </row>
    <row r="141" customFormat="false" ht="12.75" hidden="false" customHeight="false" outlineLevel="0" collapsed="false">
      <c r="H141" s="160"/>
      <c r="I141" s="160"/>
      <c r="O141" s="155"/>
      <c r="P141" s="155"/>
    </row>
    <row r="142" customFormat="false" ht="12.75" hidden="false" customHeight="false" outlineLevel="0" collapsed="false">
      <c r="O142" s="155"/>
      <c r="P142" s="155"/>
    </row>
    <row r="143" customFormat="false" ht="12.75" hidden="false" customHeight="false" outlineLevel="0" collapsed="false">
      <c r="O143" s="155"/>
      <c r="P143" s="155"/>
    </row>
    <row r="144" customFormat="false" ht="12.75" hidden="false" customHeight="false" outlineLevel="0" collapsed="false">
      <c r="O144" s="155"/>
      <c r="P144" s="155"/>
    </row>
    <row r="145" customFormat="false" ht="12.75" hidden="false" customHeight="false" outlineLevel="0" collapsed="false">
      <c r="O145" s="155"/>
      <c r="P145" s="155"/>
    </row>
    <row r="146" customFormat="false" ht="12.75" hidden="false" customHeight="false" outlineLevel="0" collapsed="false">
      <c r="I146" s="160"/>
      <c r="O146" s="155"/>
      <c r="P146" s="155"/>
    </row>
    <row r="147" customFormat="false" ht="12.75" hidden="false" customHeight="false" outlineLevel="0" collapsed="false">
      <c r="O147" s="155"/>
      <c r="P147" s="155"/>
    </row>
    <row r="148" customFormat="false" ht="12.75" hidden="false" customHeight="false" outlineLevel="0" collapsed="false">
      <c r="O148" s="155"/>
      <c r="P148" s="155"/>
    </row>
    <row r="149" customFormat="false" ht="12.75" hidden="false" customHeight="false" outlineLevel="0" collapsed="false">
      <c r="H149" s="160"/>
      <c r="I149" s="160"/>
      <c r="O149" s="155"/>
      <c r="P149" s="155"/>
    </row>
    <row r="150" customFormat="false" ht="12.75" hidden="false" customHeight="false" outlineLevel="0" collapsed="false">
      <c r="H150" s="160"/>
      <c r="I150" s="160"/>
      <c r="O150" s="155"/>
      <c r="P150" s="155"/>
    </row>
    <row r="151" customFormat="false" ht="12.75" hidden="false" customHeight="false" outlineLevel="0" collapsed="false">
      <c r="H151" s="160"/>
      <c r="I151" s="160"/>
      <c r="O151" s="155"/>
      <c r="P151" s="155"/>
    </row>
    <row r="152" customFormat="false" ht="12.75" hidden="false" customHeight="false" outlineLevel="0" collapsed="false">
      <c r="H152" s="160"/>
      <c r="I152" s="160"/>
      <c r="O152" s="155"/>
      <c r="P152" s="155"/>
    </row>
    <row r="153" customFormat="false" ht="12.75" hidden="false" customHeight="false" outlineLevel="0" collapsed="false">
      <c r="H153" s="160"/>
      <c r="I153" s="160"/>
      <c r="O153" s="155"/>
      <c r="P153" s="155"/>
    </row>
    <row r="154" customFormat="false" ht="12.75" hidden="false" customHeight="false" outlineLevel="0" collapsed="false">
      <c r="H154" s="160"/>
      <c r="I154" s="160"/>
      <c r="O154" s="155"/>
      <c r="P154" s="155"/>
    </row>
    <row r="155" customFormat="false" ht="12.75" hidden="false" customHeight="false" outlineLevel="0" collapsed="false">
      <c r="H155" s="160"/>
      <c r="I155" s="160"/>
      <c r="O155" s="155"/>
      <c r="P155" s="155"/>
    </row>
    <row r="156" customFormat="false" ht="12.75" hidden="false" customHeight="false" outlineLevel="0" collapsed="false">
      <c r="H156" s="160"/>
      <c r="I156" s="160"/>
      <c r="O156" s="155"/>
      <c r="P156" s="155"/>
    </row>
    <row r="157" customFormat="false" ht="12.75" hidden="false" customHeight="false" outlineLevel="0" collapsed="false">
      <c r="H157" s="160"/>
      <c r="I157" s="160"/>
      <c r="O157" s="155"/>
      <c r="P157" s="155"/>
    </row>
    <row r="158" customFormat="false" ht="12.75" hidden="false" customHeight="false" outlineLevel="0" collapsed="false">
      <c r="H158" s="160"/>
      <c r="I158" s="160"/>
      <c r="O158" s="155"/>
      <c r="P158" s="155"/>
    </row>
    <row r="159" customFormat="false" ht="12.75" hidden="false" customHeight="false" outlineLevel="0" collapsed="false">
      <c r="H159" s="160"/>
      <c r="I159" s="160"/>
      <c r="O159" s="155"/>
      <c r="P159" s="155"/>
    </row>
    <row r="160" customFormat="false" ht="12.75" hidden="false" customHeight="false" outlineLevel="0" collapsed="false">
      <c r="O160" s="155"/>
      <c r="P160" s="155"/>
    </row>
    <row r="161" customFormat="false" ht="12.75" hidden="false" customHeight="false" outlineLevel="0" collapsed="false">
      <c r="H161" s="160"/>
      <c r="I161" s="160"/>
      <c r="O161" s="155"/>
      <c r="P161" s="155"/>
    </row>
    <row r="162" customFormat="false" ht="12.75" hidden="false" customHeight="false" outlineLevel="0" collapsed="false">
      <c r="H162" s="160"/>
      <c r="I162" s="160"/>
      <c r="O162" s="155"/>
      <c r="P162" s="155"/>
    </row>
    <row r="163" customFormat="false" ht="12.75" hidden="false" customHeight="false" outlineLevel="0" collapsed="false">
      <c r="H163" s="160"/>
      <c r="I163" s="160"/>
      <c r="O163" s="155"/>
      <c r="P163" s="155"/>
    </row>
    <row r="164" customFormat="false" ht="12.75" hidden="false" customHeight="false" outlineLevel="0" collapsed="false">
      <c r="H164" s="160"/>
      <c r="I164" s="160"/>
      <c r="O164" s="155"/>
      <c r="P164" s="155"/>
    </row>
    <row r="165" customFormat="false" ht="12.75" hidden="false" customHeight="false" outlineLevel="0" collapsed="false">
      <c r="H165" s="160"/>
      <c r="I165" s="160"/>
      <c r="O165" s="155"/>
      <c r="P165" s="155"/>
    </row>
    <row r="166" customFormat="false" ht="12.75" hidden="false" customHeight="false" outlineLevel="0" collapsed="false">
      <c r="O166" s="155"/>
      <c r="P166" s="155"/>
    </row>
    <row r="167" customFormat="false" ht="12.75" hidden="false" customHeight="false" outlineLevel="0" collapsed="false">
      <c r="H167" s="160"/>
      <c r="I167" s="160"/>
      <c r="O167" s="155"/>
      <c r="P167" s="155"/>
    </row>
    <row r="168" customFormat="false" ht="12.75" hidden="false" customHeight="false" outlineLevel="0" collapsed="false">
      <c r="H168" s="160"/>
      <c r="I168" s="160"/>
      <c r="O168" s="155"/>
      <c r="P168" s="155"/>
    </row>
    <row r="169" customFormat="false" ht="12.75" hidden="false" customHeight="false" outlineLevel="0" collapsed="false">
      <c r="H169" s="160"/>
      <c r="I169" s="160"/>
      <c r="O169" s="155"/>
      <c r="P169" s="155"/>
    </row>
    <row r="170" customFormat="false" ht="12.75" hidden="false" customHeight="false" outlineLevel="0" collapsed="false">
      <c r="H170" s="160"/>
      <c r="I170" s="160"/>
      <c r="O170" s="155"/>
      <c r="P170" s="155"/>
    </row>
    <row r="171" customFormat="false" ht="12.75" hidden="false" customHeight="false" outlineLevel="0" collapsed="false">
      <c r="H171" s="160"/>
      <c r="I171" s="160"/>
      <c r="O171" s="155"/>
      <c r="P171" s="155"/>
    </row>
    <row r="172" customFormat="false" ht="12.75" hidden="false" customHeight="false" outlineLevel="0" collapsed="false">
      <c r="H172" s="160"/>
      <c r="I172" s="160"/>
      <c r="O172" s="155"/>
      <c r="P172" s="155"/>
    </row>
    <row r="173" customFormat="false" ht="12.75" hidden="false" customHeight="false" outlineLevel="0" collapsed="false">
      <c r="O173" s="155"/>
      <c r="P173" s="155"/>
    </row>
    <row r="174" customFormat="false" ht="12.75" hidden="false" customHeight="false" outlineLevel="0" collapsed="false">
      <c r="H174" s="160"/>
      <c r="I174" s="160"/>
      <c r="O174" s="155"/>
      <c r="P174" s="155"/>
    </row>
    <row r="175" customFormat="false" ht="12.75" hidden="false" customHeight="false" outlineLevel="0" collapsed="false">
      <c r="H175" s="160"/>
      <c r="I175" s="160"/>
      <c r="O175" s="155"/>
      <c r="P175" s="155"/>
    </row>
    <row r="176" customFormat="false" ht="12.75" hidden="false" customHeight="false" outlineLevel="0" collapsed="false">
      <c r="H176" s="160"/>
      <c r="I176" s="160"/>
      <c r="O176" s="155"/>
      <c r="P176" s="155"/>
    </row>
    <row r="177" customFormat="false" ht="12.75" hidden="false" customHeight="false" outlineLevel="0" collapsed="false">
      <c r="O177" s="155"/>
      <c r="P177" s="155"/>
    </row>
    <row r="178" customFormat="false" ht="12.75" hidden="false" customHeight="false" outlineLevel="0" collapsed="false">
      <c r="O178" s="155"/>
      <c r="P178" s="155"/>
    </row>
    <row r="179" customFormat="false" ht="12.75" hidden="false" customHeight="false" outlineLevel="0" collapsed="false">
      <c r="O179" s="155"/>
      <c r="P179" s="155"/>
    </row>
    <row r="180" customFormat="false" ht="12.75" hidden="false" customHeight="false" outlineLevel="0" collapsed="false">
      <c r="O180" s="155"/>
      <c r="P180" s="155"/>
    </row>
    <row r="181" customFormat="false" ht="12.75" hidden="false" customHeight="false" outlineLevel="0" collapsed="false">
      <c r="O181" s="155"/>
      <c r="P181" s="155"/>
    </row>
    <row r="182" customFormat="false" ht="12.75" hidden="false" customHeight="false" outlineLevel="0" collapsed="false">
      <c r="O182" s="155"/>
      <c r="P182" s="155"/>
    </row>
    <row r="183" customFormat="false" ht="12.75" hidden="false" customHeight="false" outlineLevel="0" collapsed="false">
      <c r="O183" s="155"/>
      <c r="P183" s="155"/>
    </row>
    <row r="184" customFormat="false" ht="12.75" hidden="false" customHeight="false" outlineLevel="0" collapsed="false">
      <c r="O184" s="155"/>
      <c r="P184" s="155"/>
    </row>
    <row r="185" customFormat="false" ht="12.75" hidden="false" customHeight="false" outlineLevel="0" collapsed="false">
      <c r="O185" s="155"/>
      <c r="P185" s="155"/>
    </row>
    <row r="186" customFormat="false" ht="12.75" hidden="false" customHeight="false" outlineLevel="0" collapsed="false">
      <c r="O186" s="155"/>
      <c r="P186" s="155"/>
    </row>
    <row r="187" customFormat="false" ht="12.75" hidden="false" customHeight="false" outlineLevel="0" collapsed="false">
      <c r="O187" s="155"/>
      <c r="P187" s="155"/>
    </row>
    <row r="188" customFormat="false" ht="12.75" hidden="false" customHeight="false" outlineLevel="0" collapsed="false">
      <c r="O188" s="155"/>
      <c r="P188" s="155"/>
    </row>
    <row r="189" customFormat="false" ht="12.75" hidden="false" customHeight="false" outlineLevel="0" collapsed="false">
      <c r="H189" s="160"/>
      <c r="I189" s="160"/>
      <c r="O189" s="155"/>
      <c r="P189" s="155"/>
    </row>
    <row r="190" customFormat="false" ht="12.75" hidden="false" customHeight="false" outlineLevel="0" collapsed="false">
      <c r="H190" s="160"/>
      <c r="I190" s="160"/>
      <c r="O190" s="155"/>
      <c r="P190" s="155"/>
    </row>
    <row r="191" customFormat="false" ht="12.75" hidden="false" customHeight="false" outlineLevel="0" collapsed="false">
      <c r="H191" s="160"/>
      <c r="I191" s="160"/>
      <c r="O191" s="155"/>
      <c r="P191" s="155"/>
    </row>
    <row r="192" customFormat="false" ht="12.75" hidden="false" customHeight="false" outlineLevel="0" collapsed="false">
      <c r="H192" s="160"/>
      <c r="I192" s="160"/>
      <c r="O192" s="155"/>
      <c r="P192" s="155"/>
    </row>
    <row r="193" customFormat="false" ht="12.75" hidden="false" customHeight="false" outlineLevel="0" collapsed="false">
      <c r="H193" s="160"/>
      <c r="I193" s="160"/>
      <c r="O193" s="155"/>
      <c r="P193" s="155"/>
    </row>
    <row r="194" customFormat="false" ht="12.75" hidden="false" customHeight="false" outlineLevel="0" collapsed="false">
      <c r="H194" s="160"/>
      <c r="I194" s="160"/>
      <c r="O194" s="155"/>
      <c r="P194" s="155"/>
    </row>
    <row r="195" customFormat="false" ht="12.75" hidden="false" customHeight="false" outlineLevel="0" collapsed="false">
      <c r="H195" s="160"/>
      <c r="I195" s="160"/>
      <c r="O195" s="155"/>
      <c r="P195" s="155"/>
    </row>
    <row r="196" customFormat="false" ht="12.75" hidden="false" customHeight="false" outlineLevel="0" collapsed="false">
      <c r="O196" s="155"/>
      <c r="P196" s="155"/>
    </row>
    <row r="197" customFormat="false" ht="12.75" hidden="false" customHeight="false" outlineLevel="0" collapsed="false">
      <c r="O197" s="155"/>
      <c r="P197" s="155"/>
    </row>
    <row r="198" customFormat="false" ht="12.75" hidden="false" customHeight="false" outlineLevel="0" collapsed="false">
      <c r="O198" s="155"/>
      <c r="P198" s="155"/>
    </row>
    <row r="199" customFormat="false" ht="12.75" hidden="false" customHeight="false" outlineLevel="0" collapsed="false">
      <c r="O199" s="155"/>
      <c r="P199" s="155"/>
    </row>
    <row r="200" customFormat="false" ht="12.75" hidden="false" customHeight="false" outlineLevel="0" collapsed="false">
      <c r="H200" s="160"/>
      <c r="I200" s="160"/>
      <c r="O200" s="155"/>
      <c r="P200" s="155"/>
    </row>
    <row r="201" customFormat="false" ht="12.75" hidden="false" customHeight="false" outlineLevel="0" collapsed="false">
      <c r="H201" s="160"/>
      <c r="I201" s="160"/>
      <c r="O201" s="155"/>
      <c r="P201" s="155"/>
    </row>
    <row r="202" customFormat="false" ht="12.75" hidden="false" customHeight="false" outlineLevel="0" collapsed="false">
      <c r="H202" s="160"/>
      <c r="I202" s="160"/>
      <c r="O202" s="155"/>
      <c r="P202" s="155"/>
    </row>
    <row r="203" customFormat="false" ht="12.75" hidden="false" customHeight="false" outlineLevel="0" collapsed="false">
      <c r="H203" s="160"/>
      <c r="I203" s="160"/>
      <c r="O203" s="155"/>
      <c r="P203" s="155"/>
    </row>
    <row r="204" customFormat="false" ht="12.75" hidden="false" customHeight="false" outlineLevel="0" collapsed="false">
      <c r="H204" s="160"/>
      <c r="I204" s="160"/>
      <c r="O204" s="155"/>
      <c r="P204" s="155"/>
    </row>
    <row r="205" customFormat="false" ht="12.75" hidden="false" customHeight="false" outlineLevel="0" collapsed="false">
      <c r="H205" s="160"/>
      <c r="I205" s="160"/>
      <c r="O205" s="155"/>
      <c r="P205" s="155"/>
    </row>
    <row r="206" customFormat="false" ht="12.75" hidden="false" customHeight="false" outlineLevel="0" collapsed="false">
      <c r="H206" s="160"/>
      <c r="I206" s="160"/>
      <c r="O206" s="155"/>
      <c r="P206" s="155"/>
    </row>
    <row r="207" customFormat="false" ht="12.75" hidden="false" customHeight="false" outlineLevel="0" collapsed="false">
      <c r="O207" s="155"/>
      <c r="P207" s="155"/>
    </row>
    <row r="208" customFormat="false" ht="12.75" hidden="false" customHeight="false" outlineLevel="0" collapsed="false">
      <c r="O208" s="155"/>
      <c r="P208" s="155"/>
    </row>
    <row r="209" customFormat="false" ht="12.75" hidden="false" customHeight="false" outlineLevel="0" collapsed="false">
      <c r="O209" s="155"/>
      <c r="P209" s="155"/>
    </row>
    <row r="210" customFormat="false" ht="12.75" hidden="false" customHeight="false" outlineLevel="0" collapsed="false">
      <c r="O210" s="155"/>
      <c r="P210" s="155"/>
    </row>
    <row r="211" customFormat="false" ht="12.75" hidden="false" customHeight="false" outlineLevel="0" collapsed="false">
      <c r="H211" s="160"/>
      <c r="I211" s="160"/>
      <c r="O211" s="155"/>
      <c r="P211" s="155"/>
    </row>
    <row r="212" customFormat="false" ht="12.75" hidden="false" customHeight="false" outlineLevel="0" collapsed="false">
      <c r="H212" s="160"/>
      <c r="I212" s="160"/>
      <c r="O212" s="155"/>
      <c r="P212" s="155"/>
    </row>
    <row r="213" customFormat="false" ht="12.75" hidden="false" customHeight="false" outlineLevel="0" collapsed="false">
      <c r="H213" s="160"/>
      <c r="I213" s="160"/>
      <c r="O213" s="155"/>
      <c r="P213" s="155"/>
    </row>
    <row r="214" customFormat="false" ht="12.75" hidden="false" customHeight="false" outlineLevel="0" collapsed="false">
      <c r="H214" s="160"/>
      <c r="I214" s="160"/>
      <c r="O214" s="155"/>
      <c r="P214" s="155"/>
    </row>
    <row r="215" customFormat="false" ht="12.75" hidden="false" customHeight="false" outlineLevel="0" collapsed="false">
      <c r="O215" s="155"/>
      <c r="P215" s="155"/>
    </row>
    <row r="216" customFormat="false" ht="12.75" hidden="false" customHeight="false" outlineLevel="0" collapsed="false">
      <c r="O216" s="155"/>
      <c r="P216" s="155"/>
    </row>
    <row r="217" customFormat="false" ht="12.75" hidden="false" customHeight="false" outlineLevel="0" collapsed="false">
      <c r="H217" s="160"/>
      <c r="I217" s="160"/>
      <c r="O217" s="155"/>
      <c r="P217" s="155"/>
    </row>
    <row r="218" customFormat="false" ht="12.75" hidden="false" customHeight="false" outlineLevel="0" collapsed="false">
      <c r="O218" s="155"/>
      <c r="P218" s="155"/>
    </row>
    <row r="219" customFormat="false" ht="12.75" hidden="false" customHeight="false" outlineLevel="0" collapsed="false">
      <c r="O219" s="155"/>
      <c r="P219" s="155"/>
    </row>
    <row r="220" customFormat="false" ht="12.75" hidden="false" customHeight="false" outlineLevel="0" collapsed="false">
      <c r="O220" s="155"/>
      <c r="P220" s="155"/>
    </row>
    <row r="221" customFormat="false" ht="12.75" hidden="false" customHeight="false" outlineLevel="0" collapsed="false">
      <c r="H221" s="160"/>
      <c r="I221" s="160"/>
      <c r="O221" s="155"/>
      <c r="P221" s="155"/>
    </row>
    <row r="222" customFormat="false" ht="12.75" hidden="false" customHeight="false" outlineLevel="0" collapsed="false">
      <c r="O222" s="155"/>
      <c r="P222" s="155"/>
    </row>
    <row r="223" customFormat="false" ht="12.75" hidden="false" customHeight="false" outlineLevel="0" collapsed="false">
      <c r="O223" s="155"/>
      <c r="P223" s="155"/>
    </row>
    <row r="224" customFormat="false" ht="12.75" hidden="false" customHeight="false" outlineLevel="0" collapsed="false">
      <c r="O224" s="155"/>
      <c r="P224" s="155"/>
    </row>
    <row r="225" customFormat="false" ht="12.75" hidden="false" customHeight="false" outlineLevel="0" collapsed="false">
      <c r="O225" s="155"/>
      <c r="P225" s="155"/>
    </row>
    <row r="226" customFormat="false" ht="12.75" hidden="false" customHeight="false" outlineLevel="0" collapsed="false">
      <c r="H226" s="160"/>
      <c r="I226" s="160"/>
      <c r="O226" s="155"/>
      <c r="P226" s="155"/>
    </row>
    <row r="227" customFormat="false" ht="12.75" hidden="false" customHeight="false" outlineLevel="0" collapsed="false">
      <c r="H227" s="160"/>
      <c r="I227" s="160"/>
      <c r="O227" s="155"/>
      <c r="P227" s="155"/>
    </row>
    <row r="228" customFormat="false" ht="12.75" hidden="false" customHeight="false" outlineLevel="0" collapsed="false">
      <c r="H228" s="160"/>
      <c r="I228" s="160"/>
      <c r="O228" s="155"/>
      <c r="P228" s="155"/>
    </row>
    <row r="229" customFormat="false" ht="12.75" hidden="false" customHeight="false" outlineLevel="0" collapsed="false">
      <c r="O229" s="155"/>
      <c r="P229" s="155"/>
    </row>
    <row r="230" customFormat="false" ht="12.75" hidden="false" customHeight="false" outlineLevel="0" collapsed="false">
      <c r="H230" s="160"/>
      <c r="I230" s="160"/>
      <c r="O230" s="155"/>
      <c r="P230" s="155"/>
    </row>
    <row r="231" customFormat="false" ht="12.75" hidden="false" customHeight="false" outlineLevel="0" collapsed="false">
      <c r="O231" s="155"/>
      <c r="P231" s="155"/>
    </row>
    <row r="232" customFormat="false" ht="12.75" hidden="false" customHeight="false" outlineLevel="0" collapsed="false">
      <c r="H232" s="160"/>
      <c r="I232" s="160"/>
      <c r="O232" s="155"/>
      <c r="P232" s="155"/>
    </row>
    <row r="233" customFormat="false" ht="12.75" hidden="false" customHeight="false" outlineLevel="0" collapsed="false">
      <c r="O233" s="155"/>
      <c r="P233" s="155"/>
    </row>
    <row r="234" customFormat="false" ht="12.75" hidden="false" customHeight="false" outlineLevel="0" collapsed="false">
      <c r="O234" s="155"/>
      <c r="P234" s="155"/>
    </row>
    <row r="235" customFormat="false" ht="12.75" hidden="false" customHeight="false" outlineLevel="0" collapsed="false">
      <c r="H235" s="160"/>
      <c r="I235" s="160"/>
      <c r="O235" s="155"/>
      <c r="P235" s="155"/>
    </row>
    <row r="236" customFormat="false" ht="12.75" hidden="false" customHeight="false" outlineLevel="0" collapsed="false">
      <c r="O236" s="155"/>
      <c r="P236" s="155"/>
    </row>
    <row r="237" customFormat="false" ht="12.75" hidden="false" customHeight="false" outlineLevel="0" collapsed="false">
      <c r="O237" s="155"/>
      <c r="P237" s="155"/>
    </row>
    <row r="238" customFormat="false" ht="12.75" hidden="false" customHeight="false" outlineLevel="0" collapsed="false">
      <c r="O238" s="155"/>
      <c r="P238" s="155"/>
    </row>
    <row r="239" customFormat="false" ht="12.75" hidden="false" customHeight="false" outlineLevel="0" collapsed="false">
      <c r="O239" s="155"/>
      <c r="P239" s="155"/>
    </row>
    <row r="240" customFormat="false" ht="12.75" hidden="false" customHeight="false" outlineLevel="0" collapsed="false">
      <c r="H240" s="160"/>
      <c r="I240" s="160"/>
      <c r="O240" s="155"/>
      <c r="P240" s="155"/>
    </row>
    <row r="241" customFormat="false" ht="12.75" hidden="false" customHeight="false" outlineLevel="0" collapsed="false">
      <c r="O241" s="155"/>
      <c r="P241" s="155"/>
    </row>
    <row r="242" customFormat="false" ht="12.75" hidden="false" customHeight="false" outlineLevel="0" collapsed="false">
      <c r="O242" s="155"/>
      <c r="P242" s="155"/>
    </row>
    <row r="243" customFormat="false" ht="12.75" hidden="false" customHeight="false" outlineLevel="0" collapsed="false">
      <c r="O243" s="155"/>
      <c r="P243" s="155"/>
    </row>
    <row r="244" customFormat="false" ht="12.75" hidden="false" customHeight="false" outlineLevel="0" collapsed="false">
      <c r="O244" s="155"/>
      <c r="P244" s="155"/>
    </row>
    <row r="245" customFormat="false" ht="12.75" hidden="false" customHeight="false" outlineLevel="0" collapsed="false">
      <c r="O245" s="155"/>
      <c r="P245" s="155"/>
    </row>
    <row r="246" customFormat="false" ht="12.75" hidden="false" customHeight="false" outlineLevel="0" collapsed="false">
      <c r="O246" s="155"/>
      <c r="P246" s="155"/>
    </row>
    <row r="247" customFormat="false" ht="12.75" hidden="false" customHeight="false" outlineLevel="0" collapsed="false">
      <c r="H247" s="160"/>
      <c r="I247" s="160"/>
      <c r="O247" s="155"/>
      <c r="P247" s="155"/>
    </row>
    <row r="248" customFormat="false" ht="12.75" hidden="false" customHeight="false" outlineLevel="0" collapsed="false">
      <c r="O248" s="155"/>
      <c r="P248" s="155"/>
    </row>
    <row r="249" customFormat="false" ht="12.75" hidden="false" customHeight="false" outlineLevel="0" collapsed="false">
      <c r="O249" s="155"/>
      <c r="P249" s="155"/>
    </row>
    <row r="250" customFormat="false" ht="12.75" hidden="false" customHeight="false" outlineLevel="0" collapsed="false">
      <c r="H250" s="160"/>
      <c r="I250" s="160"/>
      <c r="O250" s="155"/>
      <c r="P250" s="155"/>
    </row>
    <row r="251" customFormat="false" ht="12.75" hidden="false" customHeight="false" outlineLevel="0" collapsed="false">
      <c r="H251" s="160"/>
      <c r="I251" s="160"/>
      <c r="O251" s="155"/>
      <c r="P251" s="155"/>
    </row>
    <row r="252" customFormat="false" ht="12.75" hidden="false" customHeight="false" outlineLevel="0" collapsed="false">
      <c r="O252" s="155"/>
      <c r="P252" s="155"/>
    </row>
    <row r="253" customFormat="false" ht="12.75" hidden="false" customHeight="false" outlineLevel="0" collapsed="false">
      <c r="H253" s="160"/>
      <c r="I253" s="160"/>
      <c r="O253" s="155"/>
      <c r="P253" s="155"/>
    </row>
    <row r="254" customFormat="false" ht="12.75" hidden="false" customHeight="false" outlineLevel="0" collapsed="false">
      <c r="H254" s="160"/>
      <c r="I254" s="160"/>
      <c r="O254" s="155"/>
      <c r="P254" s="155"/>
    </row>
    <row r="255" customFormat="false" ht="12.75" hidden="false" customHeight="false" outlineLevel="0" collapsed="false">
      <c r="I255" s="160"/>
      <c r="O255" s="155"/>
      <c r="P255" s="155"/>
    </row>
    <row r="256" customFormat="false" ht="12.75" hidden="false" customHeight="false" outlineLevel="0" collapsed="false">
      <c r="I256" s="160"/>
      <c r="O256" s="155"/>
      <c r="P256" s="155"/>
    </row>
    <row r="257" customFormat="false" ht="12.75" hidden="false" customHeight="false" outlineLevel="0" collapsed="false">
      <c r="O257" s="155"/>
      <c r="P257" s="155"/>
    </row>
    <row r="258" customFormat="false" ht="12.75" hidden="false" customHeight="false" outlineLevel="0" collapsed="false">
      <c r="O258" s="155"/>
      <c r="P258" s="155"/>
    </row>
    <row r="259" customFormat="false" ht="12.75" hidden="false" customHeight="false" outlineLevel="0" collapsed="false">
      <c r="O259" s="155"/>
      <c r="P259" s="155"/>
    </row>
    <row r="260" customFormat="false" ht="12.75" hidden="false" customHeight="false" outlineLevel="0" collapsed="false">
      <c r="O260" s="155"/>
      <c r="P260" s="155"/>
    </row>
    <row r="261" customFormat="false" ht="12.75" hidden="false" customHeight="false" outlineLevel="0" collapsed="false">
      <c r="O261" s="155"/>
      <c r="P261" s="155"/>
    </row>
    <row r="262" customFormat="false" ht="12.75" hidden="false" customHeight="false" outlineLevel="0" collapsed="false">
      <c r="O262" s="155"/>
      <c r="P262" s="155"/>
    </row>
    <row r="263" customFormat="false" ht="12.75" hidden="false" customHeight="false" outlineLevel="0" collapsed="false">
      <c r="H263" s="160"/>
      <c r="I263" s="160"/>
      <c r="O263" s="155"/>
      <c r="P263" s="155"/>
    </row>
    <row r="264" customFormat="false" ht="12.75" hidden="false" customHeight="false" outlineLevel="0" collapsed="false">
      <c r="H264" s="160"/>
      <c r="I264" s="160"/>
      <c r="O264" s="155"/>
      <c r="P264" s="155"/>
    </row>
    <row r="265" customFormat="false" ht="12.75" hidden="false" customHeight="false" outlineLevel="0" collapsed="false">
      <c r="H265" s="160"/>
      <c r="I265" s="160"/>
      <c r="O265" s="155"/>
      <c r="P265" s="155"/>
    </row>
    <row r="266" customFormat="false" ht="12.75" hidden="false" customHeight="false" outlineLevel="0" collapsed="false">
      <c r="O266" s="155"/>
      <c r="P266" s="155"/>
    </row>
    <row r="267" customFormat="false" ht="12.75" hidden="false" customHeight="false" outlineLevel="0" collapsed="false">
      <c r="O267" s="155"/>
      <c r="P267" s="155"/>
    </row>
    <row r="268" customFormat="false" ht="12.75" hidden="false" customHeight="false" outlineLevel="0" collapsed="false">
      <c r="H268" s="160"/>
      <c r="I268" s="160"/>
      <c r="O268" s="155"/>
      <c r="P268" s="155"/>
    </row>
    <row r="269" customFormat="false" ht="12.75" hidden="false" customHeight="false" outlineLevel="0" collapsed="false">
      <c r="H269" s="160"/>
      <c r="I269" s="160"/>
      <c r="O269" s="155"/>
      <c r="P269" s="155"/>
    </row>
    <row r="270" customFormat="false" ht="12.75" hidden="false" customHeight="false" outlineLevel="0" collapsed="false">
      <c r="O270" s="155"/>
      <c r="P270" s="155"/>
    </row>
    <row r="271" customFormat="false" ht="12.75" hidden="false" customHeight="false" outlineLevel="0" collapsed="false">
      <c r="O271" s="155"/>
      <c r="P271" s="155"/>
    </row>
    <row r="272" customFormat="false" ht="12.75" hidden="false" customHeight="false" outlineLevel="0" collapsed="false">
      <c r="O272" s="155"/>
      <c r="P272" s="155"/>
    </row>
    <row r="273" customFormat="false" ht="12.75" hidden="false" customHeight="false" outlineLevel="0" collapsed="false">
      <c r="H273" s="160"/>
      <c r="I273" s="160"/>
      <c r="O273" s="155"/>
      <c r="P273" s="155"/>
    </row>
    <row r="274" customFormat="false" ht="12.75" hidden="false" customHeight="false" outlineLevel="0" collapsed="false">
      <c r="H274" s="160"/>
      <c r="I274" s="160"/>
      <c r="O274" s="155"/>
      <c r="P274" s="155"/>
    </row>
    <row r="275" customFormat="false" ht="12.75" hidden="false" customHeight="false" outlineLevel="0" collapsed="false">
      <c r="O275" s="155"/>
      <c r="P275" s="155"/>
    </row>
    <row r="276" customFormat="false" ht="12.75" hidden="false" customHeight="false" outlineLevel="0" collapsed="false">
      <c r="O276" s="155"/>
      <c r="P276" s="155"/>
    </row>
    <row r="277" customFormat="false" ht="12.75" hidden="false" customHeight="false" outlineLevel="0" collapsed="false">
      <c r="H277" s="160"/>
      <c r="I277" s="160"/>
      <c r="O277" s="155"/>
      <c r="P277" s="155"/>
    </row>
    <row r="278" customFormat="false" ht="12.75" hidden="false" customHeight="false" outlineLevel="0" collapsed="false">
      <c r="H278" s="160"/>
      <c r="I278" s="160"/>
      <c r="O278" s="155"/>
      <c r="P278" s="155"/>
    </row>
    <row r="279" customFormat="false" ht="12.75" hidden="false" customHeight="false" outlineLevel="0" collapsed="false">
      <c r="O279" s="155"/>
      <c r="P279" s="155"/>
    </row>
    <row r="280" customFormat="false" ht="12.75" hidden="false" customHeight="false" outlineLevel="0" collapsed="false">
      <c r="H280" s="160"/>
      <c r="I280" s="160"/>
      <c r="O280" s="155"/>
      <c r="P280" s="155"/>
    </row>
    <row r="281" customFormat="false" ht="12.75" hidden="false" customHeight="false" outlineLevel="0" collapsed="false">
      <c r="O281" s="155"/>
      <c r="P281" s="155"/>
    </row>
    <row r="282" customFormat="false" ht="12.75" hidden="false" customHeight="false" outlineLevel="0" collapsed="false">
      <c r="O282" s="155"/>
      <c r="P282" s="155"/>
    </row>
    <row r="283" customFormat="false" ht="12.75" hidden="false" customHeight="false" outlineLevel="0" collapsed="false">
      <c r="H283" s="160"/>
      <c r="I283" s="160"/>
      <c r="O283" s="155"/>
      <c r="P283" s="155"/>
    </row>
    <row r="284" customFormat="false" ht="12.75" hidden="false" customHeight="false" outlineLevel="0" collapsed="false">
      <c r="O284" s="155"/>
      <c r="P284" s="155"/>
    </row>
    <row r="285" customFormat="false" ht="12.75" hidden="false" customHeight="false" outlineLevel="0" collapsed="false">
      <c r="O285" s="155"/>
      <c r="P285" s="155"/>
    </row>
    <row r="286" customFormat="false" ht="12.75" hidden="false" customHeight="false" outlineLevel="0" collapsed="false">
      <c r="O286" s="155"/>
      <c r="P286" s="155"/>
    </row>
    <row r="287" customFormat="false" ht="12.75" hidden="false" customHeight="false" outlineLevel="0" collapsed="false">
      <c r="H287" s="160"/>
      <c r="I287" s="160"/>
      <c r="O287" s="155"/>
      <c r="P287" s="155"/>
    </row>
    <row r="288" customFormat="false" ht="12.75" hidden="false" customHeight="false" outlineLevel="0" collapsed="false">
      <c r="O288" s="155"/>
      <c r="P288" s="155"/>
    </row>
    <row r="289" customFormat="false" ht="12.75" hidden="false" customHeight="false" outlineLevel="0" collapsed="false">
      <c r="H289" s="160"/>
      <c r="I289" s="160"/>
      <c r="O289" s="155"/>
      <c r="P289" s="155"/>
    </row>
    <row r="290" customFormat="false" ht="12.75" hidden="false" customHeight="false" outlineLevel="0" collapsed="false">
      <c r="O290" s="155"/>
      <c r="P290" s="155"/>
    </row>
    <row r="291" customFormat="false" ht="12.75" hidden="false" customHeight="false" outlineLevel="0" collapsed="false">
      <c r="O291" s="155"/>
      <c r="P291" s="155"/>
    </row>
    <row r="292" customFormat="false" ht="12.75" hidden="false" customHeight="false" outlineLevel="0" collapsed="false">
      <c r="O292" s="155"/>
      <c r="P292" s="155"/>
    </row>
    <row r="293" customFormat="false" ht="12.75" hidden="false" customHeight="false" outlineLevel="0" collapsed="false">
      <c r="H293" s="160"/>
      <c r="I293" s="160"/>
      <c r="O293" s="155"/>
      <c r="P293" s="155"/>
    </row>
    <row r="294" customFormat="false" ht="12.75" hidden="false" customHeight="false" outlineLevel="0" collapsed="false">
      <c r="H294" s="160"/>
      <c r="I294" s="160"/>
      <c r="O294" s="155"/>
      <c r="P294" s="155"/>
    </row>
    <row r="295" customFormat="false" ht="12.75" hidden="false" customHeight="false" outlineLevel="0" collapsed="false">
      <c r="O295" s="155"/>
      <c r="P295" s="155"/>
    </row>
    <row r="296" customFormat="false" ht="12.75" hidden="false" customHeight="false" outlineLevel="0" collapsed="false">
      <c r="H296" s="160"/>
      <c r="I296" s="160"/>
      <c r="O296" s="155"/>
      <c r="P296" s="155"/>
    </row>
    <row r="297" customFormat="false" ht="12.75" hidden="false" customHeight="false" outlineLevel="0" collapsed="false">
      <c r="O297" s="155"/>
      <c r="P297" s="155"/>
    </row>
    <row r="298" customFormat="false" ht="12.75" hidden="false" customHeight="false" outlineLevel="0" collapsed="false">
      <c r="H298" s="160"/>
      <c r="I298" s="160"/>
      <c r="O298" s="155"/>
      <c r="P298" s="155"/>
    </row>
    <row r="299" customFormat="false" ht="12.75" hidden="false" customHeight="false" outlineLevel="0" collapsed="false">
      <c r="O299" s="155"/>
      <c r="P299" s="155"/>
    </row>
    <row r="300" customFormat="false" ht="12.75" hidden="false" customHeight="false" outlineLevel="0" collapsed="false">
      <c r="O300" s="155"/>
      <c r="P300" s="155"/>
    </row>
    <row r="301" customFormat="false" ht="12.75" hidden="false" customHeight="false" outlineLevel="0" collapsed="false">
      <c r="O301" s="155"/>
      <c r="P301" s="155"/>
    </row>
    <row r="302" customFormat="false" ht="12.75" hidden="false" customHeight="false" outlineLevel="0" collapsed="false">
      <c r="H302" s="160"/>
      <c r="I302" s="160"/>
      <c r="O302" s="155"/>
      <c r="P302" s="155"/>
    </row>
    <row r="303" customFormat="false" ht="12.75" hidden="false" customHeight="false" outlineLevel="0" collapsed="false">
      <c r="O303" s="155"/>
      <c r="P303" s="155"/>
    </row>
    <row r="304" customFormat="false" ht="12.75" hidden="false" customHeight="false" outlineLevel="0" collapsed="false">
      <c r="H304" s="160"/>
      <c r="I304" s="160"/>
      <c r="O304" s="155"/>
      <c r="P304" s="155"/>
    </row>
    <row r="305" customFormat="false" ht="12.75" hidden="false" customHeight="false" outlineLevel="0" collapsed="false">
      <c r="O305" s="155"/>
      <c r="P305" s="155"/>
    </row>
    <row r="306" customFormat="false" ht="12.75" hidden="false" customHeight="false" outlineLevel="0" collapsed="false">
      <c r="H306" s="160"/>
      <c r="I306" s="160"/>
      <c r="O306" s="155"/>
      <c r="P306" s="155"/>
    </row>
    <row r="307" customFormat="false" ht="12.75" hidden="false" customHeight="false" outlineLevel="0" collapsed="false">
      <c r="H307" s="160"/>
      <c r="I307" s="160"/>
      <c r="O307" s="155"/>
      <c r="P307" s="155"/>
    </row>
    <row r="308" customFormat="false" ht="12.75" hidden="false" customHeight="false" outlineLevel="0" collapsed="false">
      <c r="O308" s="155"/>
      <c r="P308" s="155"/>
    </row>
    <row r="309" customFormat="false" ht="12.75" hidden="false" customHeight="false" outlineLevel="0" collapsed="false">
      <c r="O309" s="155"/>
      <c r="P309" s="155"/>
    </row>
    <row r="310" customFormat="false" ht="12.75" hidden="false" customHeight="false" outlineLevel="0" collapsed="false">
      <c r="H310" s="160"/>
      <c r="I310" s="160"/>
      <c r="O310" s="155"/>
      <c r="P310" s="155"/>
    </row>
    <row r="311" customFormat="false" ht="12.75" hidden="false" customHeight="false" outlineLevel="0" collapsed="false">
      <c r="H311" s="160"/>
      <c r="I311" s="160"/>
      <c r="O311" s="155"/>
      <c r="P311" s="155"/>
    </row>
    <row r="312" customFormat="false" ht="12.75" hidden="false" customHeight="false" outlineLevel="0" collapsed="false">
      <c r="H312" s="160"/>
      <c r="I312" s="160"/>
      <c r="O312" s="155"/>
      <c r="P312" s="155"/>
    </row>
    <row r="313" customFormat="false" ht="12.75" hidden="false" customHeight="false" outlineLevel="0" collapsed="false">
      <c r="H313" s="160"/>
      <c r="I313" s="160"/>
      <c r="O313" s="155"/>
      <c r="P313" s="155"/>
    </row>
    <row r="314" customFormat="false" ht="12.75" hidden="false" customHeight="false" outlineLevel="0" collapsed="false">
      <c r="H314" s="160"/>
      <c r="I314" s="160"/>
      <c r="O314" s="155"/>
      <c r="P314" s="155"/>
    </row>
    <row r="315" customFormat="false" ht="12.75" hidden="false" customHeight="false" outlineLevel="0" collapsed="false">
      <c r="H315" s="160"/>
      <c r="I315" s="160"/>
      <c r="O315" s="155"/>
      <c r="P315" s="155"/>
    </row>
    <row r="316" customFormat="false" ht="12.75" hidden="false" customHeight="false" outlineLevel="0" collapsed="false">
      <c r="O316" s="155"/>
      <c r="P316" s="155"/>
    </row>
    <row r="317" customFormat="false" ht="12.75" hidden="false" customHeight="false" outlineLevel="0" collapsed="false">
      <c r="H317" s="160"/>
      <c r="I317" s="160"/>
      <c r="O317" s="155"/>
      <c r="P317" s="155"/>
    </row>
    <row r="318" customFormat="false" ht="12.75" hidden="false" customHeight="false" outlineLevel="0" collapsed="false">
      <c r="O318" s="155"/>
      <c r="P318" s="155"/>
    </row>
    <row r="319" customFormat="false" ht="12.75" hidden="false" customHeight="false" outlineLevel="0" collapsed="false">
      <c r="O319" s="155"/>
      <c r="P319" s="155"/>
    </row>
    <row r="320" customFormat="false" ht="12.75" hidden="false" customHeight="false" outlineLevel="0" collapsed="false">
      <c r="O320" s="155"/>
      <c r="P320" s="155"/>
    </row>
    <row r="321" customFormat="false" ht="12.75" hidden="false" customHeight="false" outlineLevel="0" collapsed="false">
      <c r="O321" s="155"/>
      <c r="P321" s="155"/>
    </row>
    <row r="322" customFormat="false" ht="12.75" hidden="false" customHeight="false" outlineLevel="0" collapsed="false">
      <c r="O322" s="155"/>
      <c r="P322" s="155"/>
    </row>
    <row r="323" customFormat="false" ht="12.75" hidden="false" customHeight="false" outlineLevel="0" collapsed="false">
      <c r="O323" s="155"/>
      <c r="P323" s="155"/>
    </row>
    <row r="324" customFormat="false" ht="12.75" hidden="false" customHeight="false" outlineLevel="0" collapsed="false">
      <c r="O324" s="155"/>
      <c r="P324" s="155"/>
    </row>
    <row r="325" customFormat="false" ht="12.75" hidden="false" customHeight="false" outlineLevel="0" collapsed="false">
      <c r="O325" s="155"/>
      <c r="P325" s="155"/>
    </row>
    <row r="326" customFormat="false" ht="12.75" hidden="false" customHeight="false" outlineLevel="0" collapsed="false">
      <c r="O326" s="155"/>
      <c r="P326" s="155"/>
    </row>
    <row r="327" customFormat="false" ht="12.75" hidden="false" customHeight="false" outlineLevel="0" collapsed="false">
      <c r="O327" s="155"/>
      <c r="P327" s="155"/>
    </row>
    <row r="328" customFormat="false" ht="12.75" hidden="false" customHeight="false" outlineLevel="0" collapsed="false">
      <c r="O328" s="155"/>
      <c r="P328" s="155"/>
    </row>
    <row r="329" customFormat="false" ht="12.75" hidden="false" customHeight="false" outlineLevel="0" collapsed="false">
      <c r="O329" s="155"/>
      <c r="P329" s="155"/>
    </row>
    <row r="330" customFormat="false" ht="12.75" hidden="false" customHeight="false" outlineLevel="0" collapsed="false">
      <c r="O330" s="155"/>
      <c r="P330" s="155"/>
    </row>
    <row r="331" customFormat="false" ht="12.75" hidden="false" customHeight="false" outlineLevel="0" collapsed="false">
      <c r="O331" s="155"/>
      <c r="P331" s="155"/>
    </row>
    <row r="332" customFormat="false" ht="12.75" hidden="false" customHeight="false" outlineLevel="0" collapsed="false">
      <c r="O332" s="155"/>
      <c r="P332" s="155"/>
    </row>
    <row r="333" customFormat="false" ht="12.75" hidden="false" customHeight="false" outlineLevel="0" collapsed="false">
      <c r="O333" s="155"/>
      <c r="P333" s="155"/>
    </row>
    <row r="334" customFormat="false" ht="12.75" hidden="false" customHeight="false" outlineLevel="0" collapsed="false">
      <c r="O334" s="155"/>
      <c r="P334" s="155"/>
    </row>
    <row r="335" customFormat="false" ht="12.75" hidden="false" customHeight="false" outlineLevel="0" collapsed="false">
      <c r="O335" s="155"/>
      <c r="P335" s="155"/>
    </row>
    <row r="336" customFormat="false" ht="12.75" hidden="false" customHeight="false" outlineLevel="0" collapsed="false">
      <c r="O336" s="155"/>
      <c r="P336" s="155"/>
    </row>
    <row r="337" customFormat="false" ht="12.75" hidden="false" customHeight="false" outlineLevel="0" collapsed="false">
      <c r="O337" s="155"/>
      <c r="P337" s="155"/>
    </row>
    <row r="338" customFormat="false" ht="12.75" hidden="false" customHeight="false" outlineLevel="0" collapsed="false">
      <c r="O338" s="155"/>
      <c r="P338" s="155"/>
    </row>
    <row r="339" customFormat="false" ht="12.75" hidden="false" customHeight="false" outlineLevel="0" collapsed="false">
      <c r="O339" s="155"/>
      <c r="P339" s="155"/>
    </row>
    <row r="340" customFormat="false" ht="12.75" hidden="false" customHeight="false" outlineLevel="0" collapsed="false">
      <c r="O340" s="155"/>
      <c r="P340" s="155"/>
    </row>
    <row r="341" customFormat="false" ht="12.75" hidden="false" customHeight="false" outlineLevel="0" collapsed="false">
      <c r="O341" s="155"/>
      <c r="P341" s="155"/>
    </row>
    <row r="342" customFormat="false" ht="12.75" hidden="false" customHeight="false" outlineLevel="0" collapsed="false">
      <c r="O342" s="155"/>
      <c r="P342" s="155"/>
    </row>
    <row r="343" customFormat="false" ht="12.75" hidden="false" customHeight="false" outlineLevel="0" collapsed="false">
      <c r="O343" s="155"/>
      <c r="P343" s="155"/>
    </row>
    <row r="344" customFormat="false" ht="12.75" hidden="false" customHeight="false" outlineLevel="0" collapsed="false">
      <c r="O344" s="155"/>
      <c r="P344" s="155"/>
    </row>
    <row r="345" customFormat="false" ht="12.75" hidden="false" customHeight="false" outlineLevel="0" collapsed="false">
      <c r="O345" s="155"/>
      <c r="P345" s="155"/>
    </row>
    <row r="346" customFormat="false" ht="12.75" hidden="false" customHeight="false" outlineLevel="0" collapsed="false">
      <c r="O346" s="155"/>
      <c r="P346" s="155"/>
    </row>
    <row r="347" customFormat="false" ht="12.75" hidden="false" customHeight="false" outlineLevel="0" collapsed="false">
      <c r="O347" s="155"/>
      <c r="P347" s="155"/>
    </row>
    <row r="348" customFormat="false" ht="12.75" hidden="false" customHeight="false" outlineLevel="0" collapsed="false">
      <c r="O348" s="155"/>
      <c r="P348" s="155"/>
    </row>
    <row r="349" customFormat="false" ht="12.75" hidden="false" customHeight="false" outlineLevel="0" collapsed="false">
      <c r="O349" s="155"/>
      <c r="P349" s="155"/>
    </row>
    <row r="350" customFormat="false" ht="12.75" hidden="false" customHeight="false" outlineLevel="0" collapsed="false">
      <c r="O350" s="155"/>
      <c r="P350" s="155"/>
    </row>
    <row r="351" customFormat="false" ht="12.75" hidden="false" customHeight="false" outlineLevel="0" collapsed="false">
      <c r="O351" s="155"/>
      <c r="P351" s="155"/>
    </row>
    <row r="352" customFormat="false" ht="12.75" hidden="false" customHeight="false" outlineLevel="0" collapsed="false">
      <c r="O352" s="155"/>
      <c r="P352" s="155"/>
    </row>
    <row r="353" customFormat="false" ht="12.75" hidden="false" customHeight="false" outlineLevel="0" collapsed="false">
      <c r="O353" s="155"/>
      <c r="P353" s="155"/>
    </row>
    <row r="354" customFormat="false" ht="12.75" hidden="false" customHeight="false" outlineLevel="0" collapsed="false">
      <c r="O354" s="155"/>
      <c r="P354" s="155"/>
    </row>
    <row r="355" customFormat="false" ht="12.75" hidden="false" customHeight="false" outlineLevel="0" collapsed="false">
      <c r="O355" s="155"/>
      <c r="P355" s="155"/>
    </row>
    <row r="356" customFormat="false" ht="12.75" hidden="false" customHeight="false" outlineLevel="0" collapsed="false">
      <c r="O356" s="155"/>
      <c r="P356" s="155"/>
    </row>
    <row r="357" customFormat="false" ht="12.75" hidden="false" customHeight="false" outlineLevel="0" collapsed="false">
      <c r="O357" s="155"/>
      <c r="P357" s="155"/>
    </row>
    <row r="358" customFormat="false" ht="12.75" hidden="false" customHeight="false" outlineLevel="0" collapsed="false">
      <c r="O358" s="155"/>
      <c r="P358" s="155"/>
    </row>
    <row r="359" customFormat="false" ht="12.75" hidden="false" customHeight="false" outlineLevel="0" collapsed="false">
      <c r="O359" s="155"/>
      <c r="P359" s="155"/>
    </row>
    <row r="360" customFormat="false" ht="12.75" hidden="false" customHeight="false" outlineLevel="0" collapsed="false">
      <c r="O360" s="155"/>
      <c r="P360" s="155"/>
    </row>
    <row r="361" customFormat="false" ht="12.75" hidden="false" customHeight="false" outlineLevel="0" collapsed="false">
      <c r="O361" s="155"/>
      <c r="P361" s="155"/>
    </row>
    <row r="362" customFormat="false" ht="12.75" hidden="false" customHeight="false" outlineLevel="0" collapsed="false">
      <c r="O362" s="155"/>
      <c r="P362" s="155"/>
    </row>
    <row r="363" customFormat="false" ht="12.75" hidden="false" customHeight="false" outlineLevel="0" collapsed="false">
      <c r="O363" s="155"/>
      <c r="P363" s="155"/>
    </row>
    <row r="364" customFormat="false" ht="12.75" hidden="false" customHeight="false" outlineLevel="0" collapsed="false">
      <c r="O364" s="155"/>
      <c r="P364" s="155"/>
    </row>
    <row r="365" customFormat="false" ht="12.75" hidden="false" customHeight="false" outlineLevel="0" collapsed="false">
      <c r="O365" s="155"/>
      <c r="P365" s="155"/>
    </row>
    <row r="366" customFormat="false" ht="12.75" hidden="false" customHeight="false" outlineLevel="0" collapsed="false">
      <c r="O366" s="155"/>
      <c r="P366" s="155"/>
    </row>
    <row r="367" customFormat="false" ht="12.75" hidden="false" customHeight="false" outlineLevel="0" collapsed="false">
      <c r="O367" s="155"/>
      <c r="P367" s="155"/>
    </row>
    <row r="368" customFormat="false" ht="12.75" hidden="false" customHeight="false" outlineLevel="0" collapsed="false">
      <c r="O368" s="155"/>
      <c r="P368" s="155"/>
    </row>
    <row r="369" customFormat="false" ht="12.75" hidden="false" customHeight="false" outlineLevel="0" collapsed="false">
      <c r="O369" s="155"/>
      <c r="P369" s="155"/>
    </row>
    <row r="370" customFormat="false" ht="12.75" hidden="false" customHeight="false" outlineLevel="0" collapsed="false">
      <c r="O370" s="155"/>
      <c r="P370" s="155"/>
    </row>
    <row r="371" customFormat="false" ht="12.75" hidden="false" customHeight="false" outlineLevel="0" collapsed="false">
      <c r="O371" s="155"/>
      <c r="P371" s="155"/>
    </row>
    <row r="372" customFormat="false" ht="12.75" hidden="false" customHeight="false" outlineLevel="0" collapsed="false">
      <c r="O372" s="155"/>
      <c r="P372" s="155"/>
    </row>
    <row r="373" customFormat="false" ht="12.75" hidden="false" customHeight="false" outlineLevel="0" collapsed="false">
      <c r="O373" s="155"/>
      <c r="P373" s="155"/>
    </row>
    <row r="374" customFormat="false" ht="12.75" hidden="false" customHeight="false" outlineLevel="0" collapsed="false">
      <c r="O374" s="155"/>
      <c r="P374" s="155"/>
    </row>
    <row r="375" customFormat="false" ht="12.75" hidden="false" customHeight="false" outlineLevel="0" collapsed="false">
      <c r="O375" s="155"/>
      <c r="P375" s="155"/>
    </row>
    <row r="376" customFormat="false" ht="12.75" hidden="false" customHeight="false" outlineLevel="0" collapsed="false">
      <c r="O376" s="155"/>
      <c r="P376" s="155"/>
    </row>
    <row r="377" customFormat="false" ht="12.75" hidden="false" customHeight="false" outlineLevel="0" collapsed="false">
      <c r="O377" s="155"/>
      <c r="P377" s="155"/>
    </row>
    <row r="378" customFormat="false" ht="12.75" hidden="false" customHeight="false" outlineLevel="0" collapsed="false">
      <c r="O378" s="155"/>
      <c r="P378" s="155"/>
    </row>
    <row r="379" customFormat="false" ht="12.75" hidden="false" customHeight="false" outlineLevel="0" collapsed="false">
      <c r="O379" s="155"/>
      <c r="P379" s="155"/>
    </row>
    <row r="380" customFormat="false" ht="12.75" hidden="false" customHeight="false" outlineLevel="0" collapsed="false">
      <c r="O380" s="155"/>
      <c r="P380" s="155"/>
    </row>
    <row r="381" customFormat="false" ht="12.75" hidden="false" customHeight="false" outlineLevel="0" collapsed="false">
      <c r="O381" s="155"/>
      <c r="P381" s="155"/>
    </row>
    <row r="382" customFormat="false" ht="12.75" hidden="false" customHeight="false" outlineLevel="0" collapsed="false">
      <c r="O382" s="155"/>
      <c r="P382" s="155"/>
    </row>
    <row r="383" customFormat="false" ht="12.75" hidden="false" customHeight="false" outlineLevel="0" collapsed="false">
      <c r="O383" s="155"/>
      <c r="P383" s="155"/>
    </row>
    <row r="384" customFormat="false" ht="12.75" hidden="false" customHeight="false" outlineLevel="0" collapsed="false">
      <c r="O384" s="155"/>
      <c r="P384" s="155"/>
    </row>
    <row r="385" customFormat="false" ht="12.75" hidden="false" customHeight="false" outlineLevel="0" collapsed="false">
      <c r="O385" s="155"/>
      <c r="P385" s="155"/>
    </row>
    <row r="386" customFormat="false" ht="12.75" hidden="false" customHeight="false" outlineLevel="0" collapsed="false">
      <c r="O386" s="155"/>
      <c r="P386" s="155"/>
    </row>
    <row r="387" customFormat="false" ht="12.75" hidden="false" customHeight="false" outlineLevel="0" collapsed="false">
      <c r="O387" s="155"/>
      <c r="P387" s="155"/>
    </row>
    <row r="388" customFormat="false" ht="12.75" hidden="false" customHeight="false" outlineLevel="0" collapsed="false">
      <c r="O388" s="155"/>
      <c r="P388" s="155"/>
    </row>
    <row r="389" customFormat="false" ht="12.75" hidden="false" customHeight="false" outlineLevel="0" collapsed="false">
      <c r="O389" s="155"/>
      <c r="P389" s="155"/>
    </row>
    <row r="390" customFormat="false" ht="12.75" hidden="false" customHeight="false" outlineLevel="0" collapsed="false">
      <c r="O390" s="155"/>
      <c r="P390" s="155"/>
    </row>
    <row r="391" customFormat="false" ht="12.75" hidden="false" customHeight="false" outlineLevel="0" collapsed="false">
      <c r="O391" s="155"/>
      <c r="P391" s="155"/>
    </row>
    <row r="392" customFormat="false" ht="12.75" hidden="false" customHeight="false" outlineLevel="0" collapsed="false">
      <c r="O392" s="155"/>
      <c r="P392" s="155"/>
    </row>
    <row r="393" customFormat="false" ht="12.75" hidden="false" customHeight="false" outlineLevel="0" collapsed="false">
      <c r="O393" s="155"/>
      <c r="P393" s="155"/>
    </row>
    <row r="394" customFormat="false" ht="12.75" hidden="false" customHeight="false" outlineLevel="0" collapsed="false">
      <c r="O394" s="155"/>
      <c r="P394" s="155"/>
    </row>
    <row r="395" customFormat="false" ht="12.75" hidden="false" customHeight="false" outlineLevel="0" collapsed="false">
      <c r="O395" s="155"/>
      <c r="P395" s="155"/>
    </row>
    <row r="396" customFormat="false" ht="12.75" hidden="false" customHeight="false" outlineLevel="0" collapsed="false">
      <c r="O396" s="155"/>
      <c r="P396" s="155"/>
    </row>
    <row r="397" customFormat="false" ht="12.75" hidden="false" customHeight="false" outlineLevel="0" collapsed="false">
      <c r="O397" s="155"/>
      <c r="P397" s="155"/>
    </row>
    <row r="398" customFormat="false" ht="12.75" hidden="false" customHeight="false" outlineLevel="0" collapsed="false">
      <c r="H398" s="160"/>
      <c r="I398" s="160"/>
      <c r="O398" s="155"/>
      <c r="P398" s="155"/>
    </row>
    <row r="399" customFormat="false" ht="12.75" hidden="false" customHeight="false" outlineLevel="0" collapsed="false">
      <c r="H399" s="160"/>
      <c r="I399" s="160"/>
      <c r="O399" s="155"/>
      <c r="P399" s="155"/>
    </row>
    <row r="400" customFormat="false" ht="12.75" hidden="false" customHeight="false" outlineLevel="0" collapsed="false">
      <c r="O400" s="155"/>
      <c r="P400" s="155"/>
    </row>
    <row r="401" customFormat="false" ht="12.75" hidden="false" customHeight="false" outlineLevel="0" collapsed="false">
      <c r="O401" s="155"/>
      <c r="P401" s="155"/>
    </row>
    <row r="402" customFormat="false" ht="12.75" hidden="false" customHeight="false" outlineLevel="0" collapsed="false">
      <c r="O402" s="155"/>
      <c r="P402" s="155"/>
    </row>
    <row r="403" customFormat="false" ht="12.75" hidden="false" customHeight="false" outlineLevel="0" collapsed="false">
      <c r="O403" s="155"/>
      <c r="P403" s="155"/>
    </row>
    <row r="404" customFormat="false" ht="12.75" hidden="false" customHeight="false" outlineLevel="0" collapsed="false">
      <c r="O404" s="155"/>
      <c r="P404" s="155"/>
    </row>
    <row r="405" customFormat="false" ht="12.75" hidden="false" customHeight="false" outlineLevel="0" collapsed="false">
      <c r="O405" s="155"/>
      <c r="P405" s="155"/>
    </row>
    <row r="406" customFormat="false" ht="12.75" hidden="false" customHeight="false" outlineLevel="0" collapsed="false">
      <c r="H406" s="160"/>
      <c r="I406" s="160"/>
      <c r="O406" s="155"/>
      <c r="P406" s="155"/>
    </row>
    <row r="407" customFormat="false" ht="12.75" hidden="false" customHeight="false" outlineLevel="0" collapsed="false">
      <c r="O407" s="155"/>
      <c r="P407" s="155"/>
    </row>
    <row r="408" customFormat="false" ht="12.75" hidden="false" customHeight="false" outlineLevel="0" collapsed="false">
      <c r="H408" s="160"/>
      <c r="I408" s="160"/>
      <c r="O408" s="155"/>
      <c r="P408" s="155"/>
    </row>
    <row r="409" customFormat="false" ht="12.75" hidden="false" customHeight="false" outlineLevel="0" collapsed="false">
      <c r="O409" s="155"/>
      <c r="P409" s="155"/>
    </row>
    <row r="410" customFormat="false" ht="12.75" hidden="false" customHeight="false" outlineLevel="0" collapsed="false">
      <c r="O410" s="155"/>
      <c r="P410" s="155"/>
    </row>
    <row r="411" customFormat="false" ht="12.75" hidden="false" customHeight="false" outlineLevel="0" collapsed="false">
      <c r="O411" s="155"/>
      <c r="P411" s="155"/>
    </row>
    <row r="412" customFormat="false" ht="12.75" hidden="false" customHeight="false" outlineLevel="0" collapsed="false">
      <c r="O412" s="155"/>
      <c r="P412" s="155"/>
    </row>
    <row r="413" customFormat="false" ht="12.75" hidden="false" customHeight="false" outlineLevel="0" collapsed="false">
      <c r="O413" s="155"/>
      <c r="P413" s="155"/>
    </row>
    <row r="414" customFormat="false" ht="12.75" hidden="false" customHeight="false" outlineLevel="0" collapsed="false">
      <c r="O414" s="155"/>
      <c r="P414" s="155"/>
    </row>
    <row r="415" customFormat="false" ht="12.75" hidden="false" customHeight="false" outlineLevel="0" collapsed="false">
      <c r="O415" s="155"/>
      <c r="P415" s="155"/>
    </row>
    <row r="416" customFormat="false" ht="12.75" hidden="false" customHeight="false" outlineLevel="0" collapsed="false">
      <c r="H416" s="160"/>
      <c r="I416" s="160"/>
      <c r="O416" s="155"/>
      <c r="P416" s="155"/>
    </row>
    <row r="417" customFormat="false" ht="12.75" hidden="false" customHeight="false" outlineLevel="0" collapsed="false">
      <c r="O417" s="155"/>
      <c r="P417" s="155"/>
    </row>
    <row r="418" customFormat="false" ht="12.75" hidden="false" customHeight="false" outlineLevel="0" collapsed="false">
      <c r="O418" s="155"/>
      <c r="P418" s="155"/>
    </row>
    <row r="419" customFormat="false" ht="12.75" hidden="false" customHeight="false" outlineLevel="0" collapsed="false">
      <c r="O419" s="155"/>
      <c r="P419" s="155"/>
    </row>
    <row r="420" customFormat="false" ht="12.75" hidden="false" customHeight="false" outlineLevel="0" collapsed="false">
      <c r="H420" s="160"/>
      <c r="I420" s="160"/>
      <c r="O420" s="155"/>
      <c r="P420" s="155"/>
    </row>
    <row r="421" customFormat="false" ht="12.75" hidden="false" customHeight="false" outlineLevel="0" collapsed="false">
      <c r="H421" s="160"/>
      <c r="I421" s="160"/>
      <c r="O421" s="155"/>
      <c r="P421" s="155"/>
    </row>
    <row r="422" customFormat="false" ht="12.75" hidden="false" customHeight="false" outlineLevel="0" collapsed="false">
      <c r="H422" s="160"/>
      <c r="I422" s="160"/>
      <c r="O422" s="155"/>
      <c r="P422" s="155"/>
    </row>
    <row r="423" customFormat="false" ht="12.75" hidden="false" customHeight="false" outlineLevel="0" collapsed="false">
      <c r="O423" s="155"/>
      <c r="P423" s="155"/>
    </row>
    <row r="424" customFormat="false" ht="12.75" hidden="false" customHeight="false" outlineLevel="0" collapsed="false">
      <c r="O424" s="155"/>
      <c r="P424" s="155"/>
    </row>
    <row r="425" customFormat="false" ht="12.75" hidden="false" customHeight="false" outlineLevel="0" collapsed="false">
      <c r="H425" s="160"/>
      <c r="I425" s="160"/>
      <c r="O425" s="155"/>
      <c r="P425" s="155"/>
    </row>
    <row r="426" customFormat="false" ht="12.75" hidden="false" customHeight="false" outlineLevel="0" collapsed="false">
      <c r="H426" s="160"/>
      <c r="I426" s="160"/>
      <c r="O426" s="155"/>
      <c r="P426" s="155"/>
    </row>
    <row r="427" customFormat="false" ht="12.75" hidden="false" customHeight="false" outlineLevel="0" collapsed="false">
      <c r="H427" s="160"/>
      <c r="I427" s="160"/>
      <c r="O427" s="155"/>
      <c r="P427" s="155"/>
    </row>
    <row r="428" customFormat="false" ht="12.75" hidden="false" customHeight="false" outlineLevel="0" collapsed="false">
      <c r="O428" s="155"/>
      <c r="P428" s="155"/>
    </row>
    <row r="429" customFormat="false" ht="12.75" hidden="false" customHeight="false" outlineLevel="0" collapsed="false">
      <c r="O429" s="155"/>
      <c r="P429" s="155"/>
    </row>
    <row r="430" customFormat="false" ht="12.75" hidden="false" customHeight="false" outlineLevel="0" collapsed="false">
      <c r="O430" s="155"/>
      <c r="P430" s="155"/>
    </row>
    <row r="431" customFormat="false" ht="12.75" hidden="false" customHeight="false" outlineLevel="0" collapsed="false">
      <c r="O431" s="155"/>
      <c r="P431" s="155"/>
    </row>
    <row r="432" customFormat="false" ht="12.75" hidden="false" customHeight="false" outlineLevel="0" collapsed="false">
      <c r="O432" s="155"/>
      <c r="P432" s="155"/>
    </row>
    <row r="433" customFormat="false" ht="12.75" hidden="false" customHeight="false" outlineLevel="0" collapsed="false">
      <c r="O433" s="155"/>
      <c r="P433" s="155"/>
    </row>
    <row r="434" customFormat="false" ht="12.75" hidden="false" customHeight="false" outlineLevel="0" collapsed="false">
      <c r="O434" s="155"/>
      <c r="P434" s="155"/>
    </row>
    <row r="435" customFormat="false" ht="12.75" hidden="false" customHeight="false" outlineLevel="0" collapsed="false">
      <c r="O435" s="155"/>
      <c r="P435" s="155"/>
    </row>
    <row r="436" customFormat="false" ht="12.75" hidden="false" customHeight="false" outlineLevel="0" collapsed="false">
      <c r="H436" s="160"/>
      <c r="O436" s="155"/>
      <c r="P436" s="155"/>
    </row>
    <row r="437" customFormat="false" ht="12.75" hidden="false" customHeight="false" outlineLevel="0" collapsed="false">
      <c r="O437" s="155"/>
      <c r="P437" s="155"/>
    </row>
    <row r="438" customFormat="false" ht="12.75" hidden="false" customHeight="false" outlineLevel="0" collapsed="false">
      <c r="H438" s="160"/>
      <c r="I438" s="160"/>
      <c r="O438" s="155"/>
      <c r="P438" s="155"/>
    </row>
    <row r="439" customFormat="false" ht="12.75" hidden="false" customHeight="false" outlineLevel="0" collapsed="false">
      <c r="H439" s="160"/>
      <c r="I439" s="160"/>
      <c r="O439" s="155"/>
      <c r="P439" s="155"/>
    </row>
    <row r="440" customFormat="false" ht="12.75" hidden="false" customHeight="false" outlineLevel="0" collapsed="false">
      <c r="O440" s="155"/>
      <c r="P440" s="155"/>
    </row>
    <row r="441" customFormat="false" ht="12.75" hidden="false" customHeight="false" outlineLevel="0" collapsed="false">
      <c r="O441" s="155"/>
      <c r="P441" s="155"/>
    </row>
    <row r="442" customFormat="false" ht="12.75" hidden="false" customHeight="false" outlineLevel="0" collapsed="false">
      <c r="O442" s="155"/>
      <c r="P442" s="155"/>
    </row>
    <row r="443" customFormat="false" ht="12.75" hidden="false" customHeight="false" outlineLevel="0" collapsed="false">
      <c r="O443" s="155"/>
      <c r="P443" s="155"/>
    </row>
    <row r="444" customFormat="false" ht="12.75" hidden="false" customHeight="false" outlineLevel="0" collapsed="false">
      <c r="O444" s="155"/>
      <c r="P444" s="155"/>
    </row>
    <row r="445" customFormat="false" ht="12.75" hidden="false" customHeight="false" outlineLevel="0" collapsed="false">
      <c r="O445" s="155"/>
      <c r="P445" s="155"/>
    </row>
    <row r="446" customFormat="false" ht="12.75" hidden="false" customHeight="false" outlineLevel="0" collapsed="false">
      <c r="O446" s="155"/>
      <c r="P446" s="155"/>
    </row>
    <row r="447" customFormat="false" ht="12.75" hidden="false" customHeight="false" outlineLevel="0" collapsed="false">
      <c r="O447" s="155"/>
      <c r="P447" s="155"/>
    </row>
    <row r="448" customFormat="false" ht="12.75" hidden="false" customHeight="false" outlineLevel="0" collapsed="false">
      <c r="O448" s="155"/>
      <c r="P448" s="155"/>
    </row>
    <row r="449" customFormat="false" ht="12.75" hidden="false" customHeight="false" outlineLevel="0" collapsed="false">
      <c r="O449" s="155"/>
      <c r="P449" s="155"/>
    </row>
    <row r="450" customFormat="false" ht="12.75" hidden="false" customHeight="false" outlineLevel="0" collapsed="false">
      <c r="O450" s="155"/>
      <c r="P450" s="155"/>
    </row>
    <row r="451" customFormat="false" ht="12.75" hidden="false" customHeight="false" outlineLevel="0" collapsed="false">
      <c r="O451" s="155"/>
      <c r="P451" s="155"/>
    </row>
    <row r="452" customFormat="false" ht="12.75" hidden="false" customHeight="false" outlineLevel="0" collapsed="false">
      <c r="O452" s="155"/>
      <c r="P452" s="155"/>
    </row>
    <row r="453" customFormat="false" ht="12.75" hidden="false" customHeight="false" outlineLevel="0" collapsed="false">
      <c r="O453" s="155"/>
      <c r="P453" s="155"/>
    </row>
    <row r="454" customFormat="false" ht="12.75" hidden="false" customHeight="false" outlineLevel="0" collapsed="false">
      <c r="O454" s="155"/>
      <c r="P454" s="155"/>
    </row>
    <row r="455" customFormat="false" ht="12.75" hidden="false" customHeight="false" outlineLevel="0" collapsed="false">
      <c r="O455" s="155"/>
      <c r="P455" s="155"/>
    </row>
    <row r="456" customFormat="false" ht="12.75" hidden="false" customHeight="false" outlineLevel="0" collapsed="false">
      <c r="O456" s="155"/>
      <c r="P456" s="155"/>
    </row>
    <row r="457" customFormat="false" ht="12.75" hidden="false" customHeight="false" outlineLevel="0" collapsed="false">
      <c r="O457" s="155"/>
      <c r="P457" s="155"/>
    </row>
    <row r="458" customFormat="false" ht="12.75" hidden="false" customHeight="false" outlineLevel="0" collapsed="false">
      <c r="O458" s="155"/>
      <c r="P458" s="155"/>
    </row>
    <row r="459" customFormat="false" ht="12.75" hidden="false" customHeight="false" outlineLevel="0" collapsed="false">
      <c r="O459" s="155"/>
      <c r="P459" s="155"/>
    </row>
    <row r="460" customFormat="false" ht="12.75" hidden="false" customHeight="false" outlineLevel="0" collapsed="false">
      <c r="O460" s="155"/>
      <c r="P460" s="155"/>
    </row>
    <row r="461" customFormat="false" ht="12.75" hidden="false" customHeight="false" outlineLevel="0" collapsed="false">
      <c r="O461" s="155"/>
      <c r="P461" s="155"/>
    </row>
    <row r="462" customFormat="false" ht="12.75" hidden="false" customHeight="false" outlineLevel="0" collapsed="false">
      <c r="O462" s="155"/>
      <c r="P462" s="155"/>
    </row>
    <row r="463" customFormat="false" ht="12.75" hidden="false" customHeight="false" outlineLevel="0" collapsed="false">
      <c r="O463" s="155"/>
      <c r="P463" s="155"/>
    </row>
    <row r="464" customFormat="false" ht="12.75" hidden="false" customHeight="false" outlineLevel="0" collapsed="false">
      <c r="O464" s="155"/>
      <c r="P464" s="155"/>
    </row>
    <row r="465" customFormat="false" ht="12.75" hidden="false" customHeight="false" outlineLevel="0" collapsed="false">
      <c r="O465" s="155"/>
      <c r="P465" s="155"/>
    </row>
    <row r="466" customFormat="false" ht="12.75" hidden="false" customHeight="false" outlineLevel="0" collapsed="false">
      <c r="O466" s="155"/>
      <c r="P466" s="155"/>
    </row>
    <row r="467" customFormat="false" ht="12.75" hidden="false" customHeight="false" outlineLevel="0" collapsed="false">
      <c r="O467" s="155"/>
      <c r="P467" s="155"/>
    </row>
    <row r="468" customFormat="false" ht="12.75" hidden="false" customHeight="false" outlineLevel="0" collapsed="false">
      <c r="O468" s="155"/>
      <c r="P468" s="155"/>
    </row>
    <row r="469" customFormat="false" ht="12.75" hidden="false" customHeight="false" outlineLevel="0" collapsed="false">
      <c r="O469" s="155"/>
      <c r="P469" s="155"/>
    </row>
    <row r="470" customFormat="false" ht="12.75" hidden="false" customHeight="false" outlineLevel="0" collapsed="false">
      <c r="O470" s="155"/>
      <c r="P470" s="155"/>
    </row>
    <row r="471" customFormat="false" ht="12.75" hidden="false" customHeight="false" outlineLevel="0" collapsed="false">
      <c r="O471" s="155"/>
      <c r="P471" s="155"/>
    </row>
    <row r="472" customFormat="false" ht="12.75" hidden="false" customHeight="false" outlineLevel="0" collapsed="false">
      <c r="O472" s="155"/>
      <c r="P472" s="155"/>
    </row>
    <row r="473" customFormat="false" ht="12.75" hidden="false" customHeight="false" outlineLevel="0" collapsed="false">
      <c r="O473" s="155"/>
      <c r="P473" s="155"/>
    </row>
    <row r="474" customFormat="false" ht="12.75" hidden="false" customHeight="false" outlineLevel="0" collapsed="false">
      <c r="O474" s="155"/>
      <c r="P474" s="155"/>
    </row>
    <row r="475" customFormat="false" ht="12.75" hidden="false" customHeight="false" outlineLevel="0" collapsed="false">
      <c r="O475" s="155"/>
      <c r="P475" s="155"/>
    </row>
    <row r="476" customFormat="false" ht="12.75" hidden="false" customHeight="false" outlineLevel="0" collapsed="false">
      <c r="O476" s="155"/>
      <c r="P476" s="155"/>
    </row>
    <row r="477" customFormat="false" ht="12.75" hidden="false" customHeight="false" outlineLevel="0" collapsed="false">
      <c r="O477" s="155"/>
      <c r="P477" s="155"/>
    </row>
    <row r="478" customFormat="false" ht="12.75" hidden="false" customHeight="false" outlineLevel="0" collapsed="false">
      <c r="O478" s="155"/>
      <c r="P478" s="155"/>
    </row>
    <row r="479" customFormat="false" ht="12.75" hidden="false" customHeight="false" outlineLevel="0" collapsed="false">
      <c r="O479" s="155"/>
      <c r="P479" s="155"/>
    </row>
    <row r="480" customFormat="false" ht="12.75" hidden="false" customHeight="false" outlineLevel="0" collapsed="false">
      <c r="O480" s="155"/>
      <c r="P480" s="155"/>
    </row>
    <row r="481" customFormat="false" ht="12.75" hidden="false" customHeight="false" outlineLevel="0" collapsed="false">
      <c r="O481" s="155"/>
      <c r="P481" s="155"/>
    </row>
    <row r="482" customFormat="false" ht="12.75" hidden="false" customHeight="false" outlineLevel="0" collapsed="false">
      <c r="O482" s="155"/>
      <c r="P482" s="155"/>
    </row>
    <row r="483" customFormat="false" ht="12.75" hidden="false" customHeight="false" outlineLevel="0" collapsed="false">
      <c r="O483" s="155"/>
      <c r="P483" s="155"/>
    </row>
    <row r="484" customFormat="false" ht="12.75" hidden="false" customHeight="false" outlineLevel="0" collapsed="false">
      <c r="O484" s="155"/>
      <c r="P484" s="155"/>
    </row>
    <row r="485" customFormat="false" ht="12.75" hidden="false" customHeight="false" outlineLevel="0" collapsed="false">
      <c r="O485" s="155"/>
      <c r="P485" s="155"/>
    </row>
    <row r="486" customFormat="false" ht="12.75" hidden="false" customHeight="false" outlineLevel="0" collapsed="false">
      <c r="H486" s="160"/>
      <c r="I486" s="160"/>
      <c r="O486" s="155"/>
      <c r="P486" s="155"/>
    </row>
    <row r="487" customFormat="false" ht="12.75" hidden="false" customHeight="false" outlineLevel="0" collapsed="false">
      <c r="O487" s="155"/>
      <c r="P487" s="155"/>
    </row>
    <row r="488" customFormat="false" ht="12.75" hidden="false" customHeight="false" outlineLevel="0" collapsed="false">
      <c r="O488" s="155"/>
      <c r="P488" s="155"/>
    </row>
    <row r="489" customFormat="false" ht="12.75" hidden="false" customHeight="false" outlineLevel="0" collapsed="false">
      <c r="O489" s="155"/>
      <c r="P489" s="155"/>
    </row>
    <row r="490" customFormat="false" ht="12.75" hidden="false" customHeight="false" outlineLevel="0" collapsed="false">
      <c r="O490" s="155"/>
      <c r="P490" s="155"/>
    </row>
    <row r="491" customFormat="false" ht="12.75" hidden="false" customHeight="false" outlineLevel="0" collapsed="false">
      <c r="H491" s="160"/>
      <c r="I491" s="160"/>
      <c r="O491" s="155"/>
      <c r="P491" s="155"/>
    </row>
    <row r="492" customFormat="false" ht="12.75" hidden="false" customHeight="false" outlineLevel="0" collapsed="false">
      <c r="O492" s="155"/>
      <c r="P492" s="155"/>
    </row>
    <row r="493" customFormat="false" ht="12.75" hidden="false" customHeight="false" outlineLevel="0" collapsed="false">
      <c r="O493" s="155"/>
      <c r="P493" s="155"/>
    </row>
    <row r="494" customFormat="false" ht="12.75" hidden="false" customHeight="false" outlineLevel="0" collapsed="false">
      <c r="O494" s="155"/>
      <c r="P494" s="155"/>
    </row>
    <row r="495" customFormat="false" ht="12.75" hidden="false" customHeight="false" outlineLevel="0" collapsed="false">
      <c r="O495" s="155"/>
      <c r="P495" s="155"/>
    </row>
    <row r="496" customFormat="false" ht="12.75" hidden="false" customHeight="false" outlineLevel="0" collapsed="false">
      <c r="O496" s="155"/>
      <c r="P496" s="155"/>
    </row>
    <row r="497" customFormat="false" ht="12.75" hidden="false" customHeight="false" outlineLevel="0" collapsed="false">
      <c r="O497" s="155"/>
      <c r="P497" s="155"/>
    </row>
    <row r="498" customFormat="false" ht="12.75" hidden="false" customHeight="false" outlineLevel="0" collapsed="false">
      <c r="O498" s="155"/>
      <c r="P498" s="155"/>
    </row>
    <row r="499" customFormat="false" ht="12.75" hidden="false" customHeight="false" outlineLevel="0" collapsed="false">
      <c r="O499" s="155"/>
      <c r="P499" s="155"/>
    </row>
    <row r="500" customFormat="false" ht="12.75" hidden="false" customHeight="false" outlineLevel="0" collapsed="false">
      <c r="O500" s="155"/>
      <c r="P500" s="155"/>
    </row>
    <row r="501" customFormat="false" ht="12.75" hidden="false" customHeight="false" outlineLevel="0" collapsed="false">
      <c r="O501" s="155"/>
      <c r="P501" s="155"/>
    </row>
    <row r="502" customFormat="false" ht="12.75" hidden="false" customHeight="false" outlineLevel="0" collapsed="false">
      <c r="O502" s="155"/>
      <c r="P502" s="155"/>
    </row>
    <row r="503" customFormat="false" ht="12.75" hidden="false" customHeight="false" outlineLevel="0" collapsed="false">
      <c r="O503" s="155"/>
      <c r="P503" s="155"/>
    </row>
    <row r="504" customFormat="false" ht="12.75" hidden="false" customHeight="false" outlineLevel="0" collapsed="false">
      <c r="O504" s="155"/>
      <c r="P504" s="155"/>
    </row>
    <row r="505" customFormat="false" ht="12.75" hidden="false" customHeight="false" outlineLevel="0" collapsed="false">
      <c r="O505" s="155"/>
      <c r="P505" s="155"/>
    </row>
    <row r="506" customFormat="false" ht="12.75" hidden="false" customHeight="false" outlineLevel="0" collapsed="false">
      <c r="O506" s="155"/>
      <c r="P506" s="155"/>
    </row>
    <row r="507" customFormat="false" ht="12.75" hidden="false" customHeight="false" outlineLevel="0" collapsed="false">
      <c r="O507" s="155"/>
      <c r="P507" s="155"/>
    </row>
    <row r="508" customFormat="false" ht="12.75" hidden="false" customHeight="false" outlineLevel="0" collapsed="false">
      <c r="O508" s="155"/>
      <c r="P508" s="155"/>
    </row>
    <row r="509" customFormat="false" ht="12.75" hidden="false" customHeight="false" outlineLevel="0" collapsed="false">
      <c r="O509" s="155"/>
      <c r="P509" s="155"/>
    </row>
    <row r="510" customFormat="false" ht="12.75" hidden="false" customHeight="false" outlineLevel="0" collapsed="false">
      <c r="O510" s="155"/>
      <c r="P510" s="155"/>
    </row>
    <row r="511" customFormat="false" ht="12.75" hidden="false" customHeight="false" outlineLevel="0" collapsed="false">
      <c r="O511" s="155"/>
      <c r="P511" s="155"/>
    </row>
    <row r="512" customFormat="false" ht="12.75" hidden="false" customHeight="false" outlineLevel="0" collapsed="false">
      <c r="O512" s="155"/>
      <c r="P512" s="155"/>
    </row>
    <row r="513" customFormat="false" ht="12.75" hidden="false" customHeight="false" outlineLevel="0" collapsed="false">
      <c r="O513" s="155"/>
      <c r="P513" s="155"/>
    </row>
    <row r="514" customFormat="false" ht="12.75" hidden="false" customHeight="false" outlineLevel="0" collapsed="false">
      <c r="O514" s="155"/>
      <c r="P514" s="155"/>
    </row>
    <row r="515" customFormat="false" ht="12.75" hidden="false" customHeight="false" outlineLevel="0" collapsed="false">
      <c r="O515" s="155"/>
      <c r="P515" s="155"/>
    </row>
    <row r="516" customFormat="false" ht="12.75" hidden="false" customHeight="false" outlineLevel="0" collapsed="false">
      <c r="O516" s="155"/>
      <c r="P516" s="155"/>
    </row>
    <row r="517" customFormat="false" ht="12.75" hidden="false" customHeight="false" outlineLevel="0" collapsed="false">
      <c r="O517" s="155"/>
      <c r="P517" s="155"/>
    </row>
    <row r="518" customFormat="false" ht="12.75" hidden="false" customHeight="false" outlineLevel="0" collapsed="false">
      <c r="O518" s="155"/>
      <c r="P518" s="155"/>
    </row>
    <row r="519" customFormat="false" ht="12.75" hidden="false" customHeight="false" outlineLevel="0" collapsed="false">
      <c r="O519" s="155"/>
      <c r="P519" s="155"/>
    </row>
    <row r="520" customFormat="false" ht="12.75" hidden="false" customHeight="false" outlineLevel="0" collapsed="false">
      <c r="O520" s="155"/>
      <c r="P520" s="155"/>
    </row>
    <row r="521" customFormat="false" ht="12.75" hidden="false" customHeight="false" outlineLevel="0" collapsed="false">
      <c r="O521" s="155"/>
      <c r="P521" s="155"/>
    </row>
    <row r="522" customFormat="false" ht="12.75" hidden="false" customHeight="false" outlineLevel="0" collapsed="false">
      <c r="O522" s="155"/>
      <c r="P522" s="155"/>
    </row>
    <row r="523" customFormat="false" ht="12.75" hidden="false" customHeight="false" outlineLevel="0" collapsed="false">
      <c r="O523" s="155"/>
      <c r="P523" s="155"/>
    </row>
    <row r="524" customFormat="false" ht="12.75" hidden="false" customHeight="false" outlineLevel="0" collapsed="false">
      <c r="O524" s="155"/>
      <c r="P524" s="155"/>
    </row>
    <row r="525" customFormat="false" ht="12.75" hidden="false" customHeight="false" outlineLevel="0" collapsed="false">
      <c r="O525" s="155"/>
      <c r="P525" s="155"/>
    </row>
    <row r="526" customFormat="false" ht="12.75" hidden="false" customHeight="false" outlineLevel="0" collapsed="false">
      <c r="O526" s="155"/>
      <c r="P526" s="155"/>
    </row>
    <row r="527" customFormat="false" ht="12.75" hidden="false" customHeight="false" outlineLevel="0" collapsed="false">
      <c r="O527" s="155"/>
      <c r="P527" s="155"/>
    </row>
    <row r="528" customFormat="false" ht="12.75" hidden="false" customHeight="false" outlineLevel="0" collapsed="false">
      <c r="O528" s="155"/>
      <c r="P528" s="155"/>
    </row>
    <row r="529" customFormat="false" ht="12.75" hidden="false" customHeight="false" outlineLevel="0" collapsed="false">
      <c r="O529" s="155"/>
      <c r="P529" s="155"/>
    </row>
    <row r="530" customFormat="false" ht="12.75" hidden="false" customHeight="false" outlineLevel="0" collapsed="false">
      <c r="O530" s="155"/>
      <c r="P530" s="155"/>
    </row>
    <row r="531" customFormat="false" ht="12.75" hidden="false" customHeight="false" outlineLevel="0" collapsed="false">
      <c r="O531" s="155"/>
      <c r="P531" s="155"/>
    </row>
    <row r="532" customFormat="false" ht="12.75" hidden="false" customHeight="false" outlineLevel="0" collapsed="false">
      <c r="O532" s="155"/>
      <c r="P532" s="155"/>
    </row>
    <row r="533" customFormat="false" ht="12.75" hidden="false" customHeight="false" outlineLevel="0" collapsed="false">
      <c r="O533" s="155"/>
      <c r="P533" s="155"/>
    </row>
    <row r="534" customFormat="false" ht="12.75" hidden="false" customHeight="false" outlineLevel="0" collapsed="false">
      <c r="O534" s="155"/>
      <c r="P534" s="155"/>
    </row>
    <row r="535" customFormat="false" ht="12.75" hidden="false" customHeight="false" outlineLevel="0" collapsed="false">
      <c r="O535" s="155"/>
      <c r="P535" s="155"/>
    </row>
    <row r="536" customFormat="false" ht="12.75" hidden="false" customHeight="false" outlineLevel="0" collapsed="false">
      <c r="O536" s="155"/>
      <c r="P536" s="155"/>
    </row>
    <row r="537" customFormat="false" ht="12.75" hidden="false" customHeight="false" outlineLevel="0" collapsed="false">
      <c r="O537" s="155"/>
      <c r="P537" s="155"/>
    </row>
    <row r="538" customFormat="false" ht="12.75" hidden="false" customHeight="false" outlineLevel="0" collapsed="false">
      <c r="O538" s="155"/>
      <c r="P538" s="155"/>
    </row>
    <row r="539" customFormat="false" ht="12.75" hidden="false" customHeight="false" outlineLevel="0" collapsed="false">
      <c r="O539" s="155"/>
      <c r="P539" s="155"/>
    </row>
    <row r="540" customFormat="false" ht="12.75" hidden="false" customHeight="false" outlineLevel="0" collapsed="false">
      <c r="O540" s="155"/>
      <c r="P540" s="155"/>
    </row>
    <row r="541" customFormat="false" ht="12.75" hidden="false" customHeight="false" outlineLevel="0" collapsed="false">
      <c r="O541" s="155"/>
      <c r="P541" s="155"/>
    </row>
    <row r="542" customFormat="false" ht="12.75" hidden="false" customHeight="false" outlineLevel="0" collapsed="false">
      <c r="O542" s="155"/>
      <c r="P542" s="155"/>
    </row>
    <row r="543" customFormat="false" ht="12.75" hidden="false" customHeight="false" outlineLevel="0" collapsed="false">
      <c r="O543" s="155"/>
      <c r="P543" s="155"/>
    </row>
    <row r="544" customFormat="false" ht="12.75" hidden="false" customHeight="false" outlineLevel="0" collapsed="false">
      <c r="O544" s="155"/>
      <c r="P544" s="155"/>
    </row>
    <row r="545" customFormat="false" ht="12.75" hidden="false" customHeight="false" outlineLevel="0" collapsed="false">
      <c r="O545" s="155"/>
      <c r="P545" s="155"/>
    </row>
    <row r="546" customFormat="false" ht="12.75" hidden="false" customHeight="false" outlineLevel="0" collapsed="false">
      <c r="O546" s="155"/>
      <c r="P546" s="155"/>
    </row>
    <row r="547" customFormat="false" ht="12.75" hidden="false" customHeight="false" outlineLevel="0" collapsed="false">
      <c r="O547" s="155"/>
      <c r="P547" s="155"/>
    </row>
    <row r="548" customFormat="false" ht="12.75" hidden="false" customHeight="false" outlineLevel="0" collapsed="false">
      <c r="O548" s="155"/>
      <c r="P548" s="155"/>
    </row>
    <row r="549" customFormat="false" ht="12.75" hidden="false" customHeight="false" outlineLevel="0" collapsed="false">
      <c r="O549" s="155"/>
      <c r="P549" s="155"/>
    </row>
    <row r="550" customFormat="false" ht="12.75" hidden="false" customHeight="false" outlineLevel="0" collapsed="false">
      <c r="O550" s="155"/>
      <c r="P550" s="155"/>
    </row>
    <row r="551" customFormat="false" ht="12.75" hidden="false" customHeight="false" outlineLevel="0" collapsed="false">
      <c r="O551" s="155"/>
      <c r="P551" s="155"/>
    </row>
    <row r="552" customFormat="false" ht="12.75" hidden="false" customHeight="false" outlineLevel="0" collapsed="false">
      <c r="O552" s="155"/>
      <c r="P552" s="155"/>
    </row>
    <row r="553" customFormat="false" ht="12.75" hidden="false" customHeight="false" outlineLevel="0" collapsed="false">
      <c r="O553" s="155"/>
      <c r="P553" s="155"/>
    </row>
    <row r="554" customFormat="false" ht="12.75" hidden="false" customHeight="false" outlineLevel="0" collapsed="false">
      <c r="O554" s="155"/>
      <c r="P554" s="155"/>
    </row>
    <row r="555" customFormat="false" ht="12.75" hidden="false" customHeight="false" outlineLevel="0" collapsed="false">
      <c r="O555" s="155"/>
      <c r="P555" s="155"/>
    </row>
    <row r="556" customFormat="false" ht="12.75" hidden="false" customHeight="false" outlineLevel="0" collapsed="false">
      <c r="O556" s="155"/>
      <c r="P556" s="155"/>
    </row>
    <row r="557" customFormat="false" ht="12.75" hidden="false" customHeight="false" outlineLevel="0" collapsed="false">
      <c r="O557" s="155"/>
      <c r="P557" s="155"/>
    </row>
    <row r="558" customFormat="false" ht="12.75" hidden="false" customHeight="false" outlineLevel="0" collapsed="false">
      <c r="O558" s="155"/>
      <c r="P558" s="155"/>
    </row>
    <row r="559" customFormat="false" ht="12.75" hidden="false" customHeight="false" outlineLevel="0" collapsed="false">
      <c r="O559" s="155"/>
      <c r="P559" s="155"/>
    </row>
    <row r="560" customFormat="false" ht="12.75" hidden="false" customHeight="false" outlineLevel="0" collapsed="false">
      <c r="O560" s="155"/>
      <c r="P560" s="155"/>
    </row>
    <row r="561" customFormat="false" ht="12.75" hidden="false" customHeight="false" outlineLevel="0" collapsed="false">
      <c r="O561" s="155"/>
      <c r="P561" s="155"/>
    </row>
    <row r="562" customFormat="false" ht="12.75" hidden="false" customHeight="false" outlineLevel="0" collapsed="false">
      <c r="O562" s="155"/>
      <c r="P562" s="155"/>
    </row>
    <row r="563" customFormat="false" ht="12.75" hidden="false" customHeight="false" outlineLevel="0" collapsed="false">
      <c r="O563" s="155"/>
      <c r="P563" s="155"/>
    </row>
    <row r="564" customFormat="false" ht="12.75" hidden="false" customHeight="false" outlineLevel="0" collapsed="false">
      <c r="O564" s="155"/>
      <c r="P564" s="155"/>
    </row>
    <row r="565" customFormat="false" ht="12.75" hidden="false" customHeight="false" outlineLevel="0" collapsed="false">
      <c r="O565" s="155"/>
      <c r="P565" s="155"/>
    </row>
    <row r="566" customFormat="false" ht="12.75" hidden="false" customHeight="false" outlineLevel="0" collapsed="false">
      <c r="O566" s="155"/>
      <c r="P566" s="155"/>
    </row>
    <row r="567" customFormat="false" ht="12.75" hidden="false" customHeight="false" outlineLevel="0" collapsed="false">
      <c r="O567" s="155"/>
      <c r="P567" s="155"/>
    </row>
    <row r="568" customFormat="false" ht="12.75" hidden="false" customHeight="false" outlineLevel="0" collapsed="false">
      <c r="O568" s="155"/>
      <c r="P568" s="155"/>
    </row>
    <row r="569" customFormat="false" ht="12.75" hidden="false" customHeight="false" outlineLevel="0" collapsed="false">
      <c r="O569" s="155"/>
      <c r="P569" s="155"/>
    </row>
    <row r="570" customFormat="false" ht="12.75" hidden="false" customHeight="false" outlineLevel="0" collapsed="false">
      <c r="O570" s="155"/>
      <c r="P570" s="155"/>
    </row>
    <row r="571" customFormat="false" ht="12.75" hidden="false" customHeight="false" outlineLevel="0" collapsed="false">
      <c r="O571" s="155"/>
      <c r="P571" s="155"/>
    </row>
    <row r="572" customFormat="false" ht="12.75" hidden="false" customHeight="false" outlineLevel="0" collapsed="false">
      <c r="O572" s="155"/>
      <c r="P572" s="155"/>
    </row>
    <row r="573" customFormat="false" ht="12.75" hidden="false" customHeight="false" outlineLevel="0" collapsed="false">
      <c r="O573" s="155"/>
      <c r="P573" s="155"/>
    </row>
    <row r="574" customFormat="false" ht="12.75" hidden="false" customHeight="false" outlineLevel="0" collapsed="false">
      <c r="O574" s="155"/>
      <c r="P574" s="155"/>
    </row>
    <row r="575" customFormat="false" ht="12.75" hidden="false" customHeight="false" outlineLevel="0" collapsed="false">
      <c r="O575" s="155"/>
      <c r="P575" s="155"/>
    </row>
    <row r="576" customFormat="false" ht="12.75" hidden="false" customHeight="false" outlineLevel="0" collapsed="false">
      <c r="O576" s="155"/>
      <c r="P576" s="155"/>
    </row>
    <row r="577" customFormat="false" ht="12.75" hidden="false" customHeight="false" outlineLevel="0" collapsed="false">
      <c r="O577" s="155"/>
      <c r="P577" s="155"/>
    </row>
    <row r="578" customFormat="false" ht="12.75" hidden="false" customHeight="false" outlineLevel="0" collapsed="false">
      <c r="O578" s="155"/>
      <c r="P578" s="155"/>
    </row>
    <row r="579" customFormat="false" ht="12.75" hidden="false" customHeight="false" outlineLevel="0" collapsed="false">
      <c r="H579" s="160"/>
      <c r="I579" s="160"/>
      <c r="O579" s="155"/>
      <c r="P579" s="155"/>
    </row>
    <row r="580" customFormat="false" ht="12.75" hidden="false" customHeight="false" outlineLevel="0" collapsed="false">
      <c r="H580" s="160"/>
      <c r="I580" s="160"/>
      <c r="O580" s="155"/>
      <c r="P580" s="155"/>
    </row>
    <row r="581" customFormat="false" ht="12.75" hidden="false" customHeight="false" outlineLevel="0" collapsed="false">
      <c r="O581" s="155"/>
      <c r="P581" s="155"/>
    </row>
    <row r="582" customFormat="false" ht="12.75" hidden="false" customHeight="false" outlineLevel="0" collapsed="false">
      <c r="O582" s="155"/>
      <c r="P582" s="155"/>
    </row>
    <row r="583" customFormat="false" ht="12.75" hidden="false" customHeight="false" outlineLevel="0" collapsed="false">
      <c r="O583" s="155"/>
      <c r="P583" s="155"/>
    </row>
    <row r="584" customFormat="false" ht="12.75" hidden="false" customHeight="false" outlineLevel="0" collapsed="false">
      <c r="O584" s="155"/>
      <c r="P584" s="155"/>
    </row>
    <row r="585" customFormat="false" ht="12.75" hidden="false" customHeight="false" outlineLevel="0" collapsed="false">
      <c r="O585" s="155"/>
      <c r="P585" s="155"/>
    </row>
    <row r="586" customFormat="false" ht="12.75" hidden="false" customHeight="false" outlineLevel="0" collapsed="false">
      <c r="O586" s="155"/>
      <c r="P586" s="155"/>
    </row>
    <row r="587" customFormat="false" ht="12.75" hidden="false" customHeight="false" outlineLevel="0" collapsed="false">
      <c r="O587" s="155"/>
      <c r="P587" s="155"/>
    </row>
    <row r="588" customFormat="false" ht="12.75" hidden="false" customHeight="false" outlineLevel="0" collapsed="false">
      <c r="O588" s="155"/>
      <c r="P588" s="155"/>
    </row>
    <row r="589" customFormat="false" ht="12.75" hidden="false" customHeight="false" outlineLevel="0" collapsed="false">
      <c r="O589" s="155"/>
      <c r="P589" s="155"/>
    </row>
    <row r="590" customFormat="false" ht="12.75" hidden="false" customHeight="false" outlineLevel="0" collapsed="false">
      <c r="O590" s="155"/>
      <c r="P590" s="155"/>
    </row>
    <row r="591" customFormat="false" ht="12.75" hidden="false" customHeight="false" outlineLevel="0" collapsed="false">
      <c r="O591" s="155"/>
      <c r="P591" s="155"/>
    </row>
    <row r="592" customFormat="false" ht="12.75" hidden="false" customHeight="false" outlineLevel="0" collapsed="false">
      <c r="O592" s="155"/>
      <c r="P592" s="155"/>
    </row>
    <row r="593" customFormat="false" ht="12.75" hidden="false" customHeight="false" outlineLevel="0" collapsed="false">
      <c r="O593" s="155"/>
      <c r="P593" s="155"/>
    </row>
    <row r="594" customFormat="false" ht="12.75" hidden="false" customHeight="false" outlineLevel="0" collapsed="false">
      <c r="O594" s="155"/>
      <c r="P594" s="155"/>
    </row>
    <row r="595" customFormat="false" ht="12.75" hidden="false" customHeight="false" outlineLevel="0" collapsed="false">
      <c r="O595" s="155"/>
      <c r="P595" s="155"/>
    </row>
    <row r="596" customFormat="false" ht="12.75" hidden="false" customHeight="false" outlineLevel="0" collapsed="false">
      <c r="O596" s="155"/>
      <c r="P596" s="155"/>
    </row>
    <row r="597" customFormat="false" ht="12.75" hidden="false" customHeight="false" outlineLevel="0" collapsed="false">
      <c r="O597" s="155"/>
      <c r="P597" s="155"/>
    </row>
    <row r="598" customFormat="false" ht="12.75" hidden="false" customHeight="false" outlineLevel="0" collapsed="false">
      <c r="O598" s="155"/>
      <c r="P598" s="155"/>
    </row>
    <row r="599" customFormat="false" ht="12.75" hidden="false" customHeight="false" outlineLevel="0" collapsed="false">
      <c r="O599" s="155"/>
      <c r="P599" s="155"/>
    </row>
    <row r="600" customFormat="false" ht="12.75" hidden="false" customHeight="false" outlineLevel="0" collapsed="false">
      <c r="O600" s="155"/>
      <c r="P600" s="155"/>
    </row>
    <row r="601" customFormat="false" ht="12.75" hidden="false" customHeight="false" outlineLevel="0" collapsed="false">
      <c r="O601" s="155"/>
      <c r="P601" s="155"/>
    </row>
    <row r="602" customFormat="false" ht="12.75" hidden="false" customHeight="false" outlineLevel="0" collapsed="false">
      <c r="O602" s="155"/>
      <c r="P602" s="155"/>
    </row>
    <row r="603" customFormat="false" ht="12.75" hidden="false" customHeight="false" outlineLevel="0" collapsed="false">
      <c r="O603" s="155"/>
      <c r="P603" s="155"/>
    </row>
    <row r="604" customFormat="false" ht="12.75" hidden="false" customHeight="false" outlineLevel="0" collapsed="false">
      <c r="O604" s="155"/>
      <c r="P604" s="155"/>
    </row>
    <row r="605" customFormat="false" ht="12.75" hidden="false" customHeight="false" outlineLevel="0" collapsed="false">
      <c r="O605" s="155"/>
      <c r="P605" s="155"/>
    </row>
    <row r="606" customFormat="false" ht="12.75" hidden="false" customHeight="false" outlineLevel="0" collapsed="false">
      <c r="O606" s="155"/>
      <c r="P606" s="155"/>
    </row>
    <row r="607" customFormat="false" ht="12.75" hidden="false" customHeight="false" outlineLevel="0" collapsed="false">
      <c r="O607" s="155"/>
      <c r="P607" s="155"/>
    </row>
    <row r="608" customFormat="false" ht="12.75" hidden="false" customHeight="false" outlineLevel="0" collapsed="false">
      <c r="O608" s="155"/>
      <c r="P608" s="155"/>
    </row>
    <row r="609" customFormat="false" ht="12.75" hidden="false" customHeight="false" outlineLevel="0" collapsed="false">
      <c r="O609" s="155"/>
      <c r="P609" s="155"/>
    </row>
    <row r="610" customFormat="false" ht="12.75" hidden="false" customHeight="false" outlineLevel="0" collapsed="false">
      <c r="O610" s="155"/>
      <c r="P610" s="155"/>
    </row>
    <row r="611" customFormat="false" ht="12.75" hidden="false" customHeight="false" outlineLevel="0" collapsed="false">
      <c r="O611" s="155"/>
      <c r="P611" s="155"/>
    </row>
    <row r="612" customFormat="false" ht="12.75" hidden="false" customHeight="false" outlineLevel="0" collapsed="false">
      <c r="O612" s="155"/>
      <c r="P612" s="155"/>
    </row>
    <row r="613" customFormat="false" ht="12.75" hidden="false" customHeight="false" outlineLevel="0" collapsed="false">
      <c r="O613" s="155"/>
      <c r="P613" s="155"/>
    </row>
    <row r="614" customFormat="false" ht="12.75" hidden="false" customHeight="false" outlineLevel="0" collapsed="false">
      <c r="O614" s="155"/>
      <c r="P614" s="155"/>
    </row>
    <row r="615" customFormat="false" ht="12.75" hidden="false" customHeight="false" outlineLevel="0" collapsed="false">
      <c r="O615" s="155"/>
      <c r="P615" s="155"/>
    </row>
    <row r="616" customFormat="false" ht="12.75" hidden="false" customHeight="false" outlineLevel="0" collapsed="false">
      <c r="H616" s="160"/>
      <c r="I616" s="160"/>
      <c r="O616" s="155"/>
      <c r="P616" s="155"/>
    </row>
    <row r="617" customFormat="false" ht="12.75" hidden="false" customHeight="false" outlineLevel="0" collapsed="false">
      <c r="O617" s="155"/>
      <c r="P617" s="155"/>
    </row>
    <row r="618" customFormat="false" ht="12.75" hidden="false" customHeight="false" outlineLevel="0" collapsed="false">
      <c r="O618" s="155"/>
      <c r="P618" s="155"/>
    </row>
    <row r="619" customFormat="false" ht="12.75" hidden="false" customHeight="false" outlineLevel="0" collapsed="false">
      <c r="O619" s="155"/>
      <c r="P619" s="155"/>
    </row>
    <row r="620" customFormat="false" ht="12.75" hidden="false" customHeight="false" outlineLevel="0" collapsed="false">
      <c r="O620" s="155"/>
      <c r="P620" s="155"/>
    </row>
    <row r="621" customFormat="false" ht="12.75" hidden="false" customHeight="false" outlineLevel="0" collapsed="false">
      <c r="H621" s="160"/>
      <c r="I621" s="160"/>
      <c r="O621" s="155"/>
      <c r="P621" s="155"/>
    </row>
    <row r="622" customFormat="false" ht="12.75" hidden="false" customHeight="false" outlineLevel="0" collapsed="false">
      <c r="O622" s="155"/>
      <c r="P622" s="155"/>
    </row>
    <row r="623" customFormat="false" ht="12.75" hidden="false" customHeight="false" outlineLevel="0" collapsed="false">
      <c r="O623" s="155"/>
      <c r="P623" s="155"/>
    </row>
    <row r="624" customFormat="false" ht="12.75" hidden="false" customHeight="false" outlineLevel="0" collapsed="false">
      <c r="O624" s="155"/>
      <c r="P624" s="155"/>
    </row>
    <row r="625" customFormat="false" ht="12.75" hidden="false" customHeight="false" outlineLevel="0" collapsed="false">
      <c r="H625" s="160"/>
      <c r="I625" s="160"/>
      <c r="O625" s="155"/>
      <c r="P625" s="155"/>
    </row>
    <row r="626" customFormat="false" ht="12.75" hidden="false" customHeight="false" outlineLevel="0" collapsed="false">
      <c r="O626" s="155"/>
      <c r="P626" s="155"/>
    </row>
    <row r="627" customFormat="false" ht="12.75" hidden="false" customHeight="false" outlineLevel="0" collapsed="false">
      <c r="O627" s="155"/>
      <c r="P627" s="155"/>
    </row>
    <row r="628" customFormat="false" ht="12.75" hidden="false" customHeight="false" outlineLevel="0" collapsed="false">
      <c r="O628" s="155"/>
      <c r="P628" s="155"/>
    </row>
    <row r="629" customFormat="false" ht="12.75" hidden="false" customHeight="false" outlineLevel="0" collapsed="false">
      <c r="O629" s="155"/>
      <c r="P629" s="155"/>
    </row>
    <row r="630" customFormat="false" ht="12.75" hidden="false" customHeight="false" outlineLevel="0" collapsed="false">
      <c r="O630" s="155"/>
      <c r="P630" s="155"/>
    </row>
    <row r="631" customFormat="false" ht="12.75" hidden="false" customHeight="false" outlineLevel="0" collapsed="false">
      <c r="O631" s="155"/>
      <c r="P631" s="155"/>
    </row>
    <row r="632" customFormat="false" ht="12.75" hidden="false" customHeight="false" outlineLevel="0" collapsed="false">
      <c r="O632" s="155"/>
      <c r="P632" s="155"/>
    </row>
    <row r="633" customFormat="false" ht="12.75" hidden="false" customHeight="false" outlineLevel="0" collapsed="false">
      <c r="O633" s="155"/>
      <c r="P633" s="155"/>
    </row>
    <row r="634" customFormat="false" ht="12.75" hidden="false" customHeight="false" outlineLevel="0" collapsed="false">
      <c r="O634" s="155"/>
      <c r="P634" s="155"/>
    </row>
    <row r="635" customFormat="false" ht="12.75" hidden="false" customHeight="false" outlineLevel="0" collapsed="false">
      <c r="O635" s="155"/>
      <c r="P635" s="155"/>
    </row>
    <row r="636" customFormat="false" ht="12.75" hidden="false" customHeight="false" outlineLevel="0" collapsed="false">
      <c r="O636" s="155"/>
      <c r="P636" s="155"/>
    </row>
    <row r="637" customFormat="false" ht="12.75" hidden="false" customHeight="false" outlineLevel="0" collapsed="false">
      <c r="O637" s="155"/>
      <c r="P637" s="155"/>
    </row>
    <row r="638" customFormat="false" ht="12.75" hidden="false" customHeight="false" outlineLevel="0" collapsed="false">
      <c r="O638" s="155"/>
      <c r="P638" s="155"/>
    </row>
    <row r="639" customFormat="false" ht="12.75" hidden="false" customHeight="false" outlineLevel="0" collapsed="false">
      <c r="O639" s="155"/>
      <c r="P639" s="155"/>
    </row>
    <row r="640" customFormat="false" ht="12.75" hidden="false" customHeight="false" outlineLevel="0" collapsed="false">
      <c r="O640" s="155"/>
      <c r="P640" s="155"/>
    </row>
    <row r="641" customFormat="false" ht="12.75" hidden="false" customHeight="false" outlineLevel="0" collapsed="false">
      <c r="O641" s="155"/>
      <c r="P641" s="155"/>
    </row>
    <row r="642" customFormat="false" ht="12.75" hidden="false" customHeight="false" outlineLevel="0" collapsed="false">
      <c r="O642" s="155"/>
      <c r="P642" s="155"/>
    </row>
    <row r="643" customFormat="false" ht="12.75" hidden="false" customHeight="false" outlineLevel="0" collapsed="false">
      <c r="O643" s="155"/>
      <c r="P643" s="155"/>
    </row>
    <row r="644" customFormat="false" ht="12.75" hidden="false" customHeight="false" outlineLevel="0" collapsed="false">
      <c r="O644" s="155"/>
      <c r="P644" s="155"/>
    </row>
    <row r="645" customFormat="false" ht="12.75" hidden="false" customHeight="false" outlineLevel="0" collapsed="false">
      <c r="O645" s="155"/>
      <c r="P645" s="155"/>
    </row>
    <row r="646" customFormat="false" ht="12.75" hidden="false" customHeight="false" outlineLevel="0" collapsed="false">
      <c r="O646" s="155"/>
      <c r="P646" s="155"/>
    </row>
    <row r="647" customFormat="false" ht="12.75" hidden="false" customHeight="false" outlineLevel="0" collapsed="false">
      <c r="O647" s="155"/>
      <c r="P647" s="155"/>
    </row>
    <row r="648" customFormat="false" ht="12.75" hidden="false" customHeight="false" outlineLevel="0" collapsed="false">
      <c r="H648" s="160"/>
      <c r="I648" s="160"/>
      <c r="O648" s="155"/>
      <c r="P648" s="155"/>
    </row>
    <row r="649" customFormat="false" ht="12.75" hidden="false" customHeight="false" outlineLevel="0" collapsed="false">
      <c r="H649" s="160"/>
      <c r="I649" s="160"/>
      <c r="O649" s="155"/>
      <c r="P649" s="155"/>
    </row>
    <row r="650" customFormat="false" ht="12.75" hidden="false" customHeight="false" outlineLevel="0" collapsed="false">
      <c r="H650" s="160"/>
      <c r="I650" s="160"/>
      <c r="O650" s="155"/>
      <c r="P650" s="155"/>
    </row>
    <row r="651" customFormat="false" ht="12.75" hidden="false" customHeight="false" outlineLevel="0" collapsed="false">
      <c r="H651" s="160"/>
      <c r="I651" s="160"/>
      <c r="O651" s="155"/>
      <c r="P651" s="155"/>
    </row>
    <row r="652" customFormat="false" ht="12.75" hidden="false" customHeight="false" outlineLevel="0" collapsed="false">
      <c r="H652" s="160"/>
      <c r="I652" s="160"/>
      <c r="O652" s="155"/>
      <c r="P652" s="155"/>
    </row>
    <row r="653" customFormat="false" ht="12.75" hidden="false" customHeight="false" outlineLevel="0" collapsed="false">
      <c r="H653" s="160"/>
      <c r="I653" s="160"/>
      <c r="O653" s="155"/>
      <c r="P653" s="155"/>
    </row>
    <row r="654" customFormat="false" ht="12.75" hidden="false" customHeight="false" outlineLevel="0" collapsed="false">
      <c r="H654" s="160"/>
      <c r="I654" s="160"/>
      <c r="O654" s="155"/>
      <c r="P654" s="155"/>
    </row>
    <row r="655" customFormat="false" ht="12.75" hidden="false" customHeight="false" outlineLevel="0" collapsed="false">
      <c r="H655" s="160"/>
      <c r="O655" s="155"/>
      <c r="P655" s="155"/>
    </row>
    <row r="656" customFormat="false" ht="12.75" hidden="false" customHeight="false" outlineLevel="0" collapsed="false">
      <c r="O656" s="155"/>
      <c r="P656" s="155"/>
    </row>
    <row r="657" customFormat="false" ht="12.75" hidden="false" customHeight="false" outlineLevel="0" collapsed="false">
      <c r="O657" s="155"/>
      <c r="P657" s="155"/>
    </row>
    <row r="658" customFormat="false" ht="12.75" hidden="false" customHeight="false" outlineLevel="0" collapsed="false">
      <c r="H658" s="160"/>
      <c r="I658" s="160"/>
      <c r="O658" s="155"/>
      <c r="P658" s="155"/>
    </row>
    <row r="659" customFormat="false" ht="12.75" hidden="false" customHeight="false" outlineLevel="0" collapsed="false">
      <c r="O659" s="155"/>
      <c r="P659" s="155"/>
    </row>
    <row r="660" customFormat="false" ht="12.75" hidden="false" customHeight="false" outlineLevel="0" collapsed="false">
      <c r="H660" s="160"/>
      <c r="I660" s="160"/>
      <c r="O660" s="155"/>
      <c r="P660" s="155"/>
    </row>
    <row r="661" customFormat="false" ht="12.75" hidden="false" customHeight="false" outlineLevel="0" collapsed="false">
      <c r="H661" s="160"/>
      <c r="I661" s="160"/>
      <c r="O661" s="155"/>
      <c r="P661" s="155"/>
    </row>
    <row r="662" customFormat="false" ht="12.75" hidden="false" customHeight="false" outlineLevel="0" collapsed="false">
      <c r="O662" s="155"/>
      <c r="P662" s="155"/>
    </row>
    <row r="663" customFormat="false" ht="12.75" hidden="false" customHeight="false" outlineLevel="0" collapsed="false">
      <c r="O663" s="155"/>
      <c r="P663" s="155"/>
    </row>
    <row r="664" customFormat="false" ht="12.75" hidden="false" customHeight="false" outlineLevel="0" collapsed="false">
      <c r="O664" s="155"/>
      <c r="P664" s="155"/>
    </row>
    <row r="665" customFormat="false" ht="12.75" hidden="false" customHeight="false" outlineLevel="0" collapsed="false">
      <c r="O665" s="155"/>
      <c r="P665" s="155"/>
    </row>
    <row r="666" customFormat="false" ht="12.75" hidden="false" customHeight="false" outlineLevel="0" collapsed="false">
      <c r="O666" s="155"/>
      <c r="P666" s="155"/>
    </row>
    <row r="667" customFormat="false" ht="12.75" hidden="false" customHeight="false" outlineLevel="0" collapsed="false">
      <c r="O667" s="155"/>
      <c r="P667" s="155"/>
    </row>
    <row r="668" customFormat="false" ht="12.75" hidden="false" customHeight="false" outlineLevel="0" collapsed="false">
      <c r="O668" s="155"/>
      <c r="P668" s="155"/>
    </row>
    <row r="669" customFormat="false" ht="12.75" hidden="false" customHeight="false" outlineLevel="0" collapsed="false">
      <c r="O669" s="155"/>
      <c r="P669" s="155"/>
    </row>
    <row r="670" customFormat="false" ht="12.75" hidden="false" customHeight="false" outlineLevel="0" collapsed="false">
      <c r="O670" s="155"/>
      <c r="P670" s="155"/>
    </row>
    <row r="671" customFormat="false" ht="12.75" hidden="false" customHeight="false" outlineLevel="0" collapsed="false">
      <c r="O671" s="155"/>
      <c r="P671" s="155"/>
    </row>
    <row r="672" customFormat="false" ht="12.75" hidden="false" customHeight="false" outlineLevel="0" collapsed="false">
      <c r="O672" s="155"/>
      <c r="P672" s="155"/>
    </row>
    <row r="673" customFormat="false" ht="12.75" hidden="false" customHeight="false" outlineLevel="0" collapsed="false">
      <c r="O673" s="155"/>
      <c r="P673" s="155"/>
    </row>
    <row r="674" customFormat="false" ht="12.75" hidden="false" customHeight="false" outlineLevel="0" collapsed="false">
      <c r="O674" s="155"/>
      <c r="P674" s="155"/>
    </row>
    <row r="675" customFormat="false" ht="12.75" hidden="false" customHeight="false" outlineLevel="0" collapsed="false">
      <c r="O675" s="155"/>
      <c r="P675" s="155"/>
    </row>
    <row r="676" customFormat="false" ht="12.75" hidden="false" customHeight="false" outlineLevel="0" collapsed="false">
      <c r="O676" s="155"/>
      <c r="P676" s="155"/>
    </row>
    <row r="677" customFormat="false" ht="12.75" hidden="false" customHeight="false" outlineLevel="0" collapsed="false">
      <c r="O677" s="155"/>
      <c r="P677" s="155"/>
    </row>
    <row r="678" customFormat="false" ht="12.75" hidden="false" customHeight="false" outlineLevel="0" collapsed="false">
      <c r="O678" s="155"/>
      <c r="P678" s="155"/>
    </row>
    <row r="679" customFormat="false" ht="12.75" hidden="false" customHeight="false" outlineLevel="0" collapsed="false">
      <c r="O679" s="155"/>
      <c r="P679" s="155"/>
    </row>
    <row r="680" customFormat="false" ht="12.75" hidden="false" customHeight="false" outlineLevel="0" collapsed="false">
      <c r="O680" s="155"/>
      <c r="P680" s="155"/>
    </row>
    <row r="681" customFormat="false" ht="12.75" hidden="false" customHeight="false" outlineLevel="0" collapsed="false">
      <c r="O681" s="155"/>
      <c r="P681" s="155"/>
    </row>
    <row r="682" customFormat="false" ht="12.75" hidden="false" customHeight="false" outlineLevel="0" collapsed="false">
      <c r="H682" s="160"/>
      <c r="I682" s="160"/>
      <c r="O682" s="155"/>
      <c r="P682" s="155"/>
    </row>
    <row r="683" customFormat="false" ht="12.75" hidden="false" customHeight="false" outlineLevel="0" collapsed="false">
      <c r="O683" s="155"/>
      <c r="P683" s="155"/>
    </row>
    <row r="684" customFormat="false" ht="12.75" hidden="false" customHeight="false" outlineLevel="0" collapsed="false">
      <c r="O684" s="155"/>
      <c r="P684" s="155"/>
    </row>
    <row r="685" customFormat="false" ht="12.75" hidden="false" customHeight="false" outlineLevel="0" collapsed="false">
      <c r="O685" s="155"/>
      <c r="P685" s="155"/>
    </row>
    <row r="686" customFormat="false" ht="12.75" hidden="false" customHeight="false" outlineLevel="0" collapsed="false">
      <c r="O686" s="155"/>
      <c r="P686" s="155"/>
    </row>
    <row r="687" customFormat="false" ht="12.75" hidden="false" customHeight="false" outlineLevel="0" collapsed="false">
      <c r="O687" s="155"/>
      <c r="P687" s="155"/>
    </row>
    <row r="688" customFormat="false" ht="12.75" hidden="false" customHeight="false" outlineLevel="0" collapsed="false">
      <c r="O688" s="155"/>
      <c r="P688" s="155"/>
    </row>
    <row r="689" customFormat="false" ht="12.75" hidden="false" customHeight="false" outlineLevel="0" collapsed="false">
      <c r="O689" s="155"/>
      <c r="P689" s="155"/>
    </row>
    <row r="690" customFormat="false" ht="12.75" hidden="false" customHeight="false" outlineLevel="0" collapsed="false">
      <c r="O690" s="155"/>
      <c r="P690" s="155"/>
    </row>
    <row r="691" customFormat="false" ht="12.75" hidden="false" customHeight="false" outlineLevel="0" collapsed="false">
      <c r="H691" s="160"/>
      <c r="I691" s="160"/>
      <c r="O691" s="155"/>
      <c r="P691" s="155"/>
    </row>
    <row r="692" customFormat="false" ht="12.75" hidden="false" customHeight="false" outlineLevel="0" collapsed="false">
      <c r="O692" s="155"/>
      <c r="P692" s="155"/>
    </row>
    <row r="693" customFormat="false" ht="12.75" hidden="false" customHeight="false" outlineLevel="0" collapsed="false">
      <c r="O693" s="155"/>
      <c r="P693" s="155"/>
    </row>
    <row r="694" customFormat="false" ht="12.75" hidden="false" customHeight="false" outlineLevel="0" collapsed="false">
      <c r="H694" s="160"/>
      <c r="I694" s="160"/>
      <c r="O694" s="155"/>
      <c r="P694" s="155"/>
    </row>
    <row r="695" customFormat="false" ht="12.75" hidden="false" customHeight="false" outlineLevel="0" collapsed="false">
      <c r="O695" s="155"/>
      <c r="P695" s="155"/>
    </row>
    <row r="696" customFormat="false" ht="12.75" hidden="false" customHeight="false" outlineLevel="0" collapsed="false">
      <c r="H696" s="160"/>
      <c r="I696" s="160"/>
      <c r="O696" s="155"/>
      <c r="P696" s="155"/>
    </row>
    <row r="697" customFormat="false" ht="12.75" hidden="false" customHeight="false" outlineLevel="0" collapsed="false">
      <c r="O697" s="155"/>
      <c r="P697" s="155"/>
    </row>
    <row r="698" customFormat="false" ht="12.75" hidden="false" customHeight="false" outlineLevel="0" collapsed="false">
      <c r="O698" s="155"/>
      <c r="P698" s="155"/>
    </row>
    <row r="699" customFormat="false" ht="12.75" hidden="false" customHeight="false" outlineLevel="0" collapsed="false">
      <c r="O699" s="155"/>
      <c r="P699" s="155"/>
    </row>
    <row r="700" customFormat="false" ht="12.75" hidden="false" customHeight="false" outlineLevel="0" collapsed="false">
      <c r="H700" s="160"/>
      <c r="I700" s="160"/>
      <c r="O700" s="155"/>
      <c r="P700" s="155"/>
    </row>
    <row r="701" customFormat="false" ht="12.75" hidden="false" customHeight="false" outlineLevel="0" collapsed="false">
      <c r="H701" s="160"/>
      <c r="I701" s="160"/>
      <c r="O701" s="155"/>
      <c r="P701" s="155"/>
    </row>
    <row r="702" customFormat="false" ht="12.75" hidden="false" customHeight="false" outlineLevel="0" collapsed="false">
      <c r="H702" s="160"/>
      <c r="I702" s="160"/>
      <c r="O702" s="155"/>
      <c r="P702" s="155"/>
    </row>
    <row r="703" customFormat="false" ht="12.75" hidden="false" customHeight="false" outlineLevel="0" collapsed="false">
      <c r="O703" s="155"/>
      <c r="P703" s="155"/>
    </row>
    <row r="704" customFormat="false" ht="12.75" hidden="false" customHeight="false" outlineLevel="0" collapsed="false">
      <c r="O704" s="155"/>
      <c r="P704" s="155"/>
    </row>
    <row r="705" customFormat="false" ht="12.75" hidden="false" customHeight="false" outlineLevel="0" collapsed="false">
      <c r="O705" s="155"/>
      <c r="P705" s="155"/>
    </row>
    <row r="706" customFormat="false" ht="12.75" hidden="false" customHeight="false" outlineLevel="0" collapsed="false">
      <c r="O706" s="155"/>
      <c r="P706" s="155"/>
    </row>
    <row r="707" customFormat="false" ht="12.75" hidden="false" customHeight="false" outlineLevel="0" collapsed="false">
      <c r="O707" s="155"/>
      <c r="P707" s="155"/>
    </row>
    <row r="708" customFormat="false" ht="12.75" hidden="false" customHeight="false" outlineLevel="0" collapsed="false">
      <c r="O708" s="155"/>
      <c r="P708" s="155"/>
    </row>
    <row r="709" customFormat="false" ht="12.75" hidden="false" customHeight="false" outlineLevel="0" collapsed="false">
      <c r="O709" s="155"/>
      <c r="P709" s="155"/>
    </row>
    <row r="710" customFormat="false" ht="12.75" hidden="false" customHeight="false" outlineLevel="0" collapsed="false">
      <c r="O710" s="155"/>
      <c r="P710" s="155"/>
    </row>
    <row r="711" customFormat="false" ht="12.75" hidden="false" customHeight="false" outlineLevel="0" collapsed="false">
      <c r="O711" s="155"/>
      <c r="P711" s="155"/>
    </row>
    <row r="712" customFormat="false" ht="12.75" hidden="false" customHeight="false" outlineLevel="0" collapsed="false">
      <c r="O712" s="155"/>
      <c r="P712" s="155"/>
    </row>
    <row r="713" customFormat="false" ht="12.75" hidden="false" customHeight="false" outlineLevel="0" collapsed="false">
      <c r="O713" s="155"/>
      <c r="P713" s="155"/>
    </row>
    <row r="714" customFormat="false" ht="12.75" hidden="false" customHeight="false" outlineLevel="0" collapsed="false">
      <c r="O714" s="155"/>
      <c r="P714" s="155"/>
    </row>
    <row r="715" customFormat="false" ht="12.75" hidden="false" customHeight="false" outlineLevel="0" collapsed="false">
      <c r="O715" s="155"/>
      <c r="P715" s="155"/>
    </row>
    <row r="716" customFormat="false" ht="12.75" hidden="false" customHeight="false" outlineLevel="0" collapsed="false">
      <c r="O716" s="155"/>
      <c r="P716" s="155"/>
    </row>
    <row r="717" customFormat="false" ht="12.75" hidden="false" customHeight="false" outlineLevel="0" collapsed="false">
      <c r="O717" s="155"/>
      <c r="P717" s="155"/>
    </row>
    <row r="718" customFormat="false" ht="12.75" hidden="false" customHeight="false" outlineLevel="0" collapsed="false">
      <c r="O718" s="155"/>
      <c r="P718" s="155"/>
    </row>
    <row r="719" customFormat="false" ht="12.75" hidden="false" customHeight="false" outlineLevel="0" collapsed="false">
      <c r="H719" s="160"/>
      <c r="I719" s="160"/>
      <c r="O719" s="155"/>
      <c r="P719" s="155"/>
    </row>
    <row r="720" customFormat="false" ht="12.75" hidden="false" customHeight="false" outlineLevel="0" collapsed="false">
      <c r="O720" s="155"/>
      <c r="P720" s="155"/>
    </row>
    <row r="721" customFormat="false" ht="12.75" hidden="false" customHeight="false" outlineLevel="0" collapsed="false">
      <c r="H721" s="160"/>
      <c r="I721" s="160"/>
      <c r="O721" s="155"/>
      <c r="P721" s="155"/>
    </row>
    <row r="722" customFormat="false" ht="12.75" hidden="false" customHeight="false" outlineLevel="0" collapsed="false">
      <c r="O722" s="155"/>
      <c r="P722" s="155"/>
    </row>
    <row r="723" customFormat="false" ht="12.75" hidden="false" customHeight="false" outlineLevel="0" collapsed="false">
      <c r="O723" s="155"/>
      <c r="P723" s="155"/>
    </row>
    <row r="724" customFormat="false" ht="12.75" hidden="false" customHeight="false" outlineLevel="0" collapsed="false">
      <c r="O724" s="155"/>
      <c r="P724" s="155"/>
    </row>
    <row r="725" customFormat="false" ht="12.75" hidden="false" customHeight="false" outlineLevel="0" collapsed="false">
      <c r="H725" s="160"/>
      <c r="I725" s="160"/>
      <c r="O725" s="155"/>
      <c r="P725" s="155"/>
    </row>
    <row r="726" customFormat="false" ht="12.75" hidden="false" customHeight="false" outlineLevel="0" collapsed="false">
      <c r="O726" s="155"/>
      <c r="P726" s="155"/>
    </row>
    <row r="727" customFormat="false" ht="12.75" hidden="false" customHeight="false" outlineLevel="0" collapsed="false">
      <c r="O727" s="155"/>
      <c r="P727" s="155"/>
    </row>
    <row r="728" customFormat="false" ht="12.75" hidden="false" customHeight="false" outlineLevel="0" collapsed="false">
      <c r="O728" s="155"/>
      <c r="P728" s="155"/>
    </row>
    <row r="729" customFormat="false" ht="12.75" hidden="false" customHeight="false" outlineLevel="0" collapsed="false">
      <c r="H729" s="160"/>
      <c r="I729" s="160"/>
      <c r="O729" s="155"/>
      <c r="P729" s="155"/>
    </row>
    <row r="730" customFormat="false" ht="12.75" hidden="false" customHeight="false" outlineLevel="0" collapsed="false">
      <c r="H730" s="160"/>
      <c r="I730" s="160"/>
      <c r="O730" s="155"/>
      <c r="P730" s="155"/>
    </row>
    <row r="731" customFormat="false" ht="12.75" hidden="false" customHeight="false" outlineLevel="0" collapsed="false">
      <c r="H731" s="160"/>
      <c r="I731" s="160"/>
      <c r="O731" s="155"/>
      <c r="P731" s="155"/>
    </row>
    <row r="732" customFormat="false" ht="12.75" hidden="false" customHeight="false" outlineLevel="0" collapsed="false">
      <c r="O732" s="155"/>
      <c r="P732" s="155"/>
    </row>
    <row r="733" customFormat="false" ht="12.75" hidden="false" customHeight="false" outlineLevel="0" collapsed="false">
      <c r="O733" s="155"/>
      <c r="P733" s="155"/>
    </row>
    <row r="734" customFormat="false" ht="12.75" hidden="false" customHeight="false" outlineLevel="0" collapsed="false">
      <c r="O734" s="155"/>
      <c r="P734" s="155"/>
    </row>
    <row r="735" customFormat="false" ht="12.75" hidden="false" customHeight="false" outlineLevel="0" collapsed="false">
      <c r="O735" s="155"/>
      <c r="P735" s="155"/>
    </row>
    <row r="736" customFormat="false" ht="12.75" hidden="false" customHeight="false" outlineLevel="0" collapsed="false">
      <c r="O736" s="155"/>
      <c r="P736" s="155"/>
    </row>
    <row r="737" customFormat="false" ht="12.75" hidden="false" customHeight="false" outlineLevel="0" collapsed="false">
      <c r="O737" s="155"/>
      <c r="P737" s="155"/>
    </row>
    <row r="738" customFormat="false" ht="12.75" hidden="false" customHeight="false" outlineLevel="0" collapsed="false">
      <c r="H738" s="160"/>
      <c r="I738" s="160"/>
      <c r="O738" s="155"/>
      <c r="P738" s="155"/>
    </row>
    <row r="739" customFormat="false" ht="12.75" hidden="false" customHeight="false" outlineLevel="0" collapsed="false">
      <c r="O739" s="155"/>
      <c r="P739" s="155"/>
    </row>
    <row r="740" customFormat="false" ht="12.75" hidden="false" customHeight="false" outlineLevel="0" collapsed="false">
      <c r="H740" s="160"/>
      <c r="I740" s="160"/>
      <c r="O740" s="155"/>
      <c r="P740" s="155"/>
    </row>
    <row r="741" customFormat="false" ht="12.75" hidden="false" customHeight="false" outlineLevel="0" collapsed="false">
      <c r="O741" s="155"/>
      <c r="P741" s="155"/>
    </row>
    <row r="742" customFormat="false" ht="12.75" hidden="false" customHeight="false" outlineLevel="0" collapsed="false">
      <c r="O742" s="155"/>
      <c r="P742" s="155"/>
    </row>
    <row r="743" customFormat="false" ht="12.75" hidden="false" customHeight="false" outlineLevel="0" collapsed="false">
      <c r="O743" s="155"/>
      <c r="P743" s="155"/>
    </row>
    <row r="744" customFormat="false" ht="12.75" hidden="false" customHeight="false" outlineLevel="0" collapsed="false">
      <c r="O744" s="155"/>
      <c r="P744" s="155"/>
    </row>
    <row r="745" customFormat="false" ht="12.75" hidden="false" customHeight="false" outlineLevel="0" collapsed="false">
      <c r="O745" s="155"/>
      <c r="P745" s="155"/>
    </row>
    <row r="746" customFormat="false" ht="12.75" hidden="false" customHeight="false" outlineLevel="0" collapsed="false">
      <c r="O746" s="155"/>
      <c r="P746" s="155"/>
    </row>
    <row r="747" customFormat="false" ht="12.75" hidden="false" customHeight="false" outlineLevel="0" collapsed="false">
      <c r="O747" s="155"/>
      <c r="P747" s="155"/>
    </row>
    <row r="748" customFormat="false" ht="12.75" hidden="false" customHeight="false" outlineLevel="0" collapsed="false">
      <c r="O748" s="155"/>
      <c r="P748" s="155"/>
    </row>
    <row r="749" customFormat="false" ht="12.75" hidden="false" customHeight="false" outlineLevel="0" collapsed="false">
      <c r="O749" s="155"/>
      <c r="P749" s="155"/>
    </row>
    <row r="750" customFormat="false" ht="12.75" hidden="false" customHeight="false" outlineLevel="0" collapsed="false">
      <c r="H750" s="160"/>
      <c r="I750" s="160"/>
      <c r="O750" s="155"/>
      <c r="P750" s="155"/>
    </row>
    <row r="751" customFormat="false" ht="12.75" hidden="false" customHeight="false" outlineLevel="0" collapsed="false">
      <c r="H751" s="160"/>
      <c r="I751" s="160"/>
      <c r="O751" s="155"/>
      <c r="P751" s="155"/>
    </row>
    <row r="752" customFormat="false" ht="12.75" hidden="false" customHeight="false" outlineLevel="0" collapsed="false">
      <c r="O752" s="155"/>
      <c r="P752" s="155"/>
    </row>
    <row r="753" customFormat="false" ht="12.75" hidden="false" customHeight="false" outlineLevel="0" collapsed="false">
      <c r="O753" s="155"/>
      <c r="P753" s="155"/>
    </row>
    <row r="754" customFormat="false" ht="12.75" hidden="false" customHeight="false" outlineLevel="0" collapsed="false">
      <c r="H754" s="160"/>
      <c r="I754" s="160"/>
      <c r="O754" s="155"/>
      <c r="P754" s="155"/>
    </row>
    <row r="755" customFormat="false" ht="12.75" hidden="false" customHeight="false" outlineLevel="0" collapsed="false">
      <c r="H755" s="160"/>
      <c r="I755" s="160"/>
      <c r="O755" s="155"/>
      <c r="P755" s="155"/>
    </row>
    <row r="756" customFormat="false" ht="12.75" hidden="false" customHeight="false" outlineLevel="0" collapsed="false">
      <c r="H756" s="160"/>
      <c r="I756" s="160"/>
      <c r="O756" s="155"/>
      <c r="P756" s="155"/>
    </row>
    <row r="757" customFormat="false" ht="12.75" hidden="false" customHeight="false" outlineLevel="0" collapsed="false">
      <c r="H757" s="160"/>
      <c r="I757" s="160"/>
      <c r="O757" s="155"/>
      <c r="P757" s="155"/>
    </row>
    <row r="758" customFormat="false" ht="12.75" hidden="false" customHeight="false" outlineLevel="0" collapsed="false">
      <c r="O758" s="155"/>
      <c r="P758" s="155"/>
    </row>
    <row r="759" customFormat="false" ht="12.75" hidden="false" customHeight="false" outlineLevel="0" collapsed="false">
      <c r="O759" s="155"/>
      <c r="P759" s="155"/>
    </row>
    <row r="760" customFormat="false" ht="12.75" hidden="false" customHeight="false" outlineLevel="0" collapsed="false">
      <c r="O760" s="155"/>
      <c r="P760" s="155"/>
    </row>
    <row r="761" customFormat="false" ht="12.75" hidden="false" customHeight="false" outlineLevel="0" collapsed="false">
      <c r="O761" s="155"/>
      <c r="P761" s="155"/>
    </row>
    <row r="762" customFormat="false" ht="12.75" hidden="false" customHeight="false" outlineLevel="0" collapsed="false">
      <c r="O762" s="155"/>
      <c r="P762" s="155"/>
    </row>
    <row r="763" customFormat="false" ht="12.75" hidden="false" customHeight="false" outlineLevel="0" collapsed="false">
      <c r="O763" s="155"/>
      <c r="P763" s="155"/>
    </row>
    <row r="764" customFormat="false" ht="12.75" hidden="false" customHeight="false" outlineLevel="0" collapsed="false">
      <c r="H764" s="160"/>
      <c r="I764" s="160"/>
      <c r="O764" s="155"/>
      <c r="P764" s="155"/>
    </row>
    <row r="765" customFormat="false" ht="12.75" hidden="false" customHeight="false" outlineLevel="0" collapsed="false">
      <c r="H765" s="160"/>
      <c r="I765" s="160"/>
      <c r="O765" s="155"/>
      <c r="P765" s="155"/>
    </row>
    <row r="766" customFormat="false" ht="12.75" hidden="false" customHeight="false" outlineLevel="0" collapsed="false">
      <c r="O766" s="155"/>
      <c r="P766" s="155"/>
    </row>
    <row r="767" customFormat="false" ht="12.75" hidden="false" customHeight="false" outlineLevel="0" collapsed="false">
      <c r="O767" s="155"/>
      <c r="P767" s="155"/>
    </row>
    <row r="768" customFormat="false" ht="12.75" hidden="false" customHeight="false" outlineLevel="0" collapsed="false">
      <c r="O768" s="155"/>
      <c r="P768" s="155"/>
    </row>
    <row r="769" customFormat="false" ht="12.75" hidden="false" customHeight="false" outlineLevel="0" collapsed="false">
      <c r="O769" s="155"/>
      <c r="P769" s="155"/>
    </row>
    <row r="770" customFormat="false" ht="12.75" hidden="false" customHeight="false" outlineLevel="0" collapsed="false">
      <c r="O770" s="155"/>
      <c r="P770" s="155"/>
    </row>
    <row r="771" customFormat="false" ht="12.75" hidden="false" customHeight="false" outlineLevel="0" collapsed="false">
      <c r="H771" s="160"/>
      <c r="I771" s="160"/>
      <c r="O771" s="155"/>
      <c r="P771" s="155"/>
    </row>
    <row r="772" customFormat="false" ht="12.75" hidden="false" customHeight="false" outlineLevel="0" collapsed="false">
      <c r="O772" s="155"/>
      <c r="P772" s="155"/>
    </row>
    <row r="773" customFormat="false" ht="12.75" hidden="false" customHeight="false" outlineLevel="0" collapsed="false">
      <c r="H773" s="160"/>
      <c r="I773" s="160"/>
      <c r="O773" s="155"/>
      <c r="P773" s="155"/>
    </row>
    <row r="774" customFormat="false" ht="12.75" hidden="false" customHeight="false" outlineLevel="0" collapsed="false">
      <c r="O774" s="155"/>
      <c r="P774" s="155"/>
    </row>
    <row r="775" customFormat="false" ht="12.75" hidden="false" customHeight="false" outlineLevel="0" collapsed="false">
      <c r="O775" s="155"/>
      <c r="P775" s="155"/>
    </row>
    <row r="776" customFormat="false" ht="12.75" hidden="false" customHeight="false" outlineLevel="0" collapsed="false">
      <c r="O776" s="155"/>
      <c r="P776" s="155"/>
    </row>
    <row r="777" customFormat="false" ht="12.75" hidden="false" customHeight="false" outlineLevel="0" collapsed="false">
      <c r="O777" s="155"/>
      <c r="P777" s="155"/>
    </row>
    <row r="778" customFormat="false" ht="12.75" hidden="false" customHeight="false" outlineLevel="0" collapsed="false">
      <c r="O778" s="155"/>
      <c r="P778" s="155"/>
    </row>
    <row r="779" customFormat="false" ht="12.75" hidden="false" customHeight="false" outlineLevel="0" collapsed="false">
      <c r="H779" s="160"/>
      <c r="I779" s="160"/>
      <c r="O779" s="155"/>
      <c r="P779" s="155"/>
    </row>
    <row r="780" customFormat="false" ht="12.75" hidden="false" customHeight="false" outlineLevel="0" collapsed="false">
      <c r="H780" s="160"/>
      <c r="I780" s="160"/>
      <c r="O780" s="155"/>
      <c r="P780" s="155"/>
    </row>
    <row r="781" customFormat="false" ht="12.75" hidden="false" customHeight="false" outlineLevel="0" collapsed="false">
      <c r="O781" s="155"/>
      <c r="P781" s="155"/>
    </row>
    <row r="782" customFormat="false" ht="12.75" hidden="false" customHeight="false" outlineLevel="0" collapsed="false">
      <c r="O782" s="155"/>
      <c r="P782" s="155"/>
    </row>
    <row r="783" customFormat="false" ht="12.75" hidden="false" customHeight="false" outlineLevel="0" collapsed="false">
      <c r="O783" s="155"/>
      <c r="P783" s="155"/>
    </row>
    <row r="784" customFormat="false" ht="12.75" hidden="false" customHeight="false" outlineLevel="0" collapsed="false">
      <c r="O784" s="155"/>
      <c r="P784" s="155"/>
    </row>
    <row r="785" customFormat="false" ht="12.75" hidden="false" customHeight="false" outlineLevel="0" collapsed="false">
      <c r="O785" s="155"/>
      <c r="P785" s="155"/>
    </row>
    <row r="786" customFormat="false" ht="12.75" hidden="false" customHeight="false" outlineLevel="0" collapsed="false">
      <c r="O786" s="155"/>
      <c r="P786" s="155"/>
    </row>
    <row r="787" customFormat="false" ht="12.75" hidden="false" customHeight="false" outlineLevel="0" collapsed="false">
      <c r="H787" s="160"/>
      <c r="I787" s="160"/>
      <c r="O787" s="155"/>
      <c r="P787" s="155"/>
    </row>
    <row r="788" customFormat="false" ht="12.75" hidden="false" customHeight="false" outlineLevel="0" collapsed="false">
      <c r="H788" s="160"/>
      <c r="I788" s="160"/>
      <c r="O788" s="155"/>
      <c r="P788" s="155"/>
    </row>
    <row r="789" customFormat="false" ht="12.75" hidden="false" customHeight="false" outlineLevel="0" collapsed="false">
      <c r="O789" s="155"/>
      <c r="P789" s="155"/>
    </row>
    <row r="790" customFormat="false" ht="12.75" hidden="false" customHeight="false" outlineLevel="0" collapsed="false">
      <c r="O790" s="155"/>
      <c r="P790" s="155"/>
    </row>
    <row r="791" customFormat="false" ht="12.75" hidden="false" customHeight="false" outlineLevel="0" collapsed="false">
      <c r="O791" s="155"/>
      <c r="P791" s="155"/>
    </row>
    <row r="792" customFormat="false" ht="12.75" hidden="false" customHeight="false" outlineLevel="0" collapsed="false">
      <c r="O792" s="155"/>
      <c r="P792" s="155"/>
    </row>
    <row r="793" customFormat="false" ht="12.75" hidden="false" customHeight="false" outlineLevel="0" collapsed="false">
      <c r="O793" s="155"/>
      <c r="P793" s="155"/>
    </row>
    <row r="794" customFormat="false" ht="12.75" hidden="false" customHeight="false" outlineLevel="0" collapsed="false">
      <c r="H794" s="160"/>
      <c r="I794" s="160"/>
      <c r="O794" s="155"/>
      <c r="P794" s="155"/>
    </row>
    <row r="795" customFormat="false" ht="12.75" hidden="false" customHeight="false" outlineLevel="0" collapsed="false">
      <c r="O795" s="155"/>
      <c r="P795" s="155"/>
    </row>
    <row r="796" customFormat="false" ht="12.75" hidden="false" customHeight="false" outlineLevel="0" collapsed="false">
      <c r="O796" s="155"/>
      <c r="P796" s="155"/>
    </row>
    <row r="797" customFormat="false" ht="12.75" hidden="false" customHeight="false" outlineLevel="0" collapsed="false">
      <c r="H797" s="160"/>
      <c r="I797" s="160"/>
      <c r="O797" s="155"/>
      <c r="P797" s="155"/>
    </row>
    <row r="798" customFormat="false" ht="12.75" hidden="false" customHeight="false" outlineLevel="0" collapsed="false">
      <c r="O798" s="155"/>
      <c r="P798" s="155"/>
    </row>
    <row r="799" customFormat="false" ht="12.75" hidden="false" customHeight="false" outlineLevel="0" collapsed="false">
      <c r="O799" s="155"/>
      <c r="P799" s="155"/>
    </row>
    <row r="800" customFormat="false" ht="12.75" hidden="false" customHeight="false" outlineLevel="0" collapsed="false">
      <c r="O800" s="155"/>
      <c r="P800" s="155"/>
    </row>
    <row r="801" customFormat="false" ht="12.75" hidden="false" customHeight="false" outlineLevel="0" collapsed="false">
      <c r="O801" s="155"/>
      <c r="P801" s="155"/>
    </row>
    <row r="802" customFormat="false" ht="12.75" hidden="false" customHeight="false" outlineLevel="0" collapsed="false">
      <c r="H802" s="160"/>
      <c r="I802" s="160"/>
      <c r="O802" s="155"/>
      <c r="P802" s="155"/>
    </row>
    <row r="803" customFormat="false" ht="12.75" hidden="false" customHeight="false" outlineLevel="0" collapsed="false">
      <c r="H803" s="160"/>
      <c r="I803" s="160"/>
      <c r="O803" s="155"/>
      <c r="P803" s="155"/>
    </row>
    <row r="804" customFormat="false" ht="12.75" hidden="false" customHeight="false" outlineLevel="0" collapsed="false">
      <c r="O804" s="155"/>
      <c r="P804" s="155"/>
    </row>
    <row r="805" customFormat="false" ht="12.75" hidden="false" customHeight="false" outlineLevel="0" collapsed="false">
      <c r="O805" s="155"/>
      <c r="P805" s="155"/>
    </row>
    <row r="806" customFormat="false" ht="12.75" hidden="false" customHeight="false" outlineLevel="0" collapsed="false">
      <c r="O806" s="155"/>
      <c r="P806" s="155"/>
    </row>
    <row r="807" customFormat="false" ht="12.75" hidden="false" customHeight="false" outlineLevel="0" collapsed="false">
      <c r="O807" s="155"/>
      <c r="P807" s="155"/>
    </row>
    <row r="808" customFormat="false" ht="12.75" hidden="false" customHeight="false" outlineLevel="0" collapsed="false">
      <c r="O808" s="155"/>
      <c r="P808" s="155"/>
    </row>
    <row r="809" customFormat="false" ht="12.75" hidden="false" customHeight="false" outlineLevel="0" collapsed="false">
      <c r="H809" s="160"/>
      <c r="I809" s="160"/>
      <c r="O809" s="155"/>
      <c r="P809" s="155"/>
    </row>
    <row r="810" customFormat="false" ht="12.75" hidden="false" customHeight="false" outlineLevel="0" collapsed="false">
      <c r="O810" s="155"/>
      <c r="P810" s="155"/>
    </row>
    <row r="811" customFormat="false" ht="12.75" hidden="false" customHeight="false" outlineLevel="0" collapsed="false">
      <c r="O811" s="155"/>
      <c r="P811" s="155"/>
    </row>
    <row r="812" customFormat="false" ht="12.75" hidden="false" customHeight="false" outlineLevel="0" collapsed="false">
      <c r="H812" s="160"/>
      <c r="I812" s="160"/>
      <c r="O812" s="155"/>
      <c r="P812" s="155"/>
    </row>
    <row r="813" customFormat="false" ht="12.75" hidden="false" customHeight="false" outlineLevel="0" collapsed="false">
      <c r="O813" s="155"/>
      <c r="P813" s="155"/>
    </row>
    <row r="814" customFormat="false" ht="12.75" hidden="false" customHeight="false" outlineLevel="0" collapsed="false">
      <c r="O814" s="155"/>
      <c r="P814" s="155"/>
    </row>
    <row r="815" customFormat="false" ht="12.75" hidden="false" customHeight="false" outlineLevel="0" collapsed="false">
      <c r="O815" s="155"/>
      <c r="P815" s="155"/>
    </row>
    <row r="816" customFormat="false" ht="12.75" hidden="false" customHeight="false" outlineLevel="0" collapsed="false">
      <c r="O816" s="155"/>
      <c r="P816" s="155"/>
    </row>
    <row r="817" customFormat="false" ht="12.75" hidden="false" customHeight="false" outlineLevel="0" collapsed="false">
      <c r="O817" s="155"/>
      <c r="P817" s="155"/>
    </row>
    <row r="818" customFormat="false" ht="12.75" hidden="false" customHeight="false" outlineLevel="0" collapsed="false">
      <c r="O818" s="155"/>
      <c r="P818" s="155"/>
    </row>
    <row r="819" customFormat="false" ht="12.75" hidden="false" customHeight="false" outlineLevel="0" collapsed="false">
      <c r="O819" s="155"/>
      <c r="P819" s="155"/>
    </row>
    <row r="820" customFormat="false" ht="12.75" hidden="false" customHeight="false" outlineLevel="0" collapsed="false">
      <c r="O820" s="155"/>
      <c r="P820" s="155"/>
    </row>
    <row r="821" customFormat="false" ht="12.75" hidden="false" customHeight="false" outlineLevel="0" collapsed="false">
      <c r="O821" s="155"/>
      <c r="P821" s="155"/>
    </row>
    <row r="822" customFormat="false" ht="12.75" hidden="false" customHeight="false" outlineLevel="0" collapsed="false">
      <c r="O822" s="155"/>
      <c r="P822" s="155"/>
    </row>
    <row r="823" customFormat="false" ht="12.75" hidden="false" customHeight="false" outlineLevel="0" collapsed="false">
      <c r="O823" s="155"/>
      <c r="P823" s="155"/>
    </row>
    <row r="824" customFormat="false" ht="12.75" hidden="false" customHeight="false" outlineLevel="0" collapsed="false">
      <c r="H824" s="160"/>
      <c r="I824" s="160"/>
      <c r="O824" s="155"/>
      <c r="P824" s="155"/>
    </row>
    <row r="825" customFormat="false" ht="12.75" hidden="false" customHeight="false" outlineLevel="0" collapsed="false">
      <c r="O825" s="155"/>
      <c r="P825" s="155"/>
    </row>
    <row r="826" customFormat="false" ht="12.75" hidden="false" customHeight="false" outlineLevel="0" collapsed="false">
      <c r="O826" s="155"/>
      <c r="P826" s="155"/>
    </row>
    <row r="827" customFormat="false" ht="12.75" hidden="false" customHeight="false" outlineLevel="0" collapsed="false">
      <c r="O827" s="155"/>
      <c r="P827" s="155"/>
    </row>
    <row r="828" customFormat="false" ht="12.75" hidden="false" customHeight="false" outlineLevel="0" collapsed="false">
      <c r="O828" s="155"/>
      <c r="P828" s="155"/>
    </row>
    <row r="829" customFormat="false" ht="12.75" hidden="false" customHeight="false" outlineLevel="0" collapsed="false">
      <c r="O829" s="155"/>
      <c r="P829" s="155"/>
    </row>
    <row r="830" customFormat="false" ht="12.75" hidden="false" customHeight="false" outlineLevel="0" collapsed="false">
      <c r="O830" s="155"/>
      <c r="P830" s="155"/>
    </row>
    <row r="831" customFormat="false" ht="12.75" hidden="false" customHeight="false" outlineLevel="0" collapsed="false">
      <c r="O831" s="155"/>
      <c r="P831" s="155"/>
    </row>
    <row r="832" customFormat="false" ht="12.75" hidden="false" customHeight="false" outlineLevel="0" collapsed="false">
      <c r="O832" s="155"/>
      <c r="P832" s="155"/>
    </row>
    <row r="833" customFormat="false" ht="12.75" hidden="false" customHeight="false" outlineLevel="0" collapsed="false">
      <c r="O833" s="155"/>
      <c r="P833" s="155"/>
    </row>
    <row r="834" customFormat="false" ht="12.75" hidden="false" customHeight="false" outlineLevel="0" collapsed="false">
      <c r="O834" s="155"/>
      <c r="P834" s="155"/>
    </row>
    <row r="835" customFormat="false" ht="12.75" hidden="false" customHeight="false" outlineLevel="0" collapsed="false">
      <c r="O835" s="155"/>
      <c r="P835" s="155"/>
    </row>
    <row r="836" customFormat="false" ht="12.75" hidden="false" customHeight="false" outlineLevel="0" collapsed="false">
      <c r="H836" s="160"/>
      <c r="I836" s="160"/>
      <c r="O836" s="155"/>
      <c r="P836" s="155"/>
    </row>
    <row r="837" customFormat="false" ht="12.75" hidden="false" customHeight="false" outlineLevel="0" collapsed="false">
      <c r="H837" s="160"/>
      <c r="I837" s="160"/>
      <c r="O837" s="155"/>
      <c r="P837" s="155"/>
    </row>
    <row r="838" customFormat="false" ht="12.75" hidden="false" customHeight="false" outlineLevel="0" collapsed="false">
      <c r="O838" s="155"/>
      <c r="P838" s="155"/>
    </row>
    <row r="839" customFormat="false" ht="12.75" hidden="false" customHeight="false" outlineLevel="0" collapsed="false">
      <c r="O839" s="155"/>
      <c r="P839" s="155"/>
    </row>
    <row r="840" customFormat="false" ht="12.75" hidden="false" customHeight="false" outlineLevel="0" collapsed="false">
      <c r="O840" s="155"/>
      <c r="P840" s="155"/>
    </row>
    <row r="841" customFormat="false" ht="12.75" hidden="false" customHeight="false" outlineLevel="0" collapsed="false">
      <c r="O841" s="155"/>
      <c r="P841" s="155"/>
    </row>
    <row r="842" customFormat="false" ht="12.75" hidden="false" customHeight="false" outlineLevel="0" collapsed="false">
      <c r="O842" s="155"/>
      <c r="P842" s="155"/>
    </row>
    <row r="843" customFormat="false" ht="12.75" hidden="false" customHeight="false" outlineLevel="0" collapsed="false">
      <c r="O843" s="155"/>
      <c r="P843" s="155"/>
    </row>
    <row r="844" customFormat="false" ht="12.75" hidden="false" customHeight="false" outlineLevel="0" collapsed="false">
      <c r="O844" s="155"/>
      <c r="P844" s="155"/>
    </row>
    <row r="845" customFormat="false" ht="12.75" hidden="false" customHeight="false" outlineLevel="0" collapsed="false">
      <c r="O845" s="155"/>
      <c r="P845" s="155"/>
    </row>
    <row r="846" customFormat="false" ht="12.75" hidden="false" customHeight="false" outlineLevel="0" collapsed="false">
      <c r="O846" s="155"/>
      <c r="P846" s="155"/>
    </row>
    <row r="847" customFormat="false" ht="12.75" hidden="false" customHeight="false" outlineLevel="0" collapsed="false">
      <c r="O847" s="155"/>
      <c r="P847" s="155"/>
    </row>
    <row r="848" customFormat="false" ht="12.75" hidden="false" customHeight="false" outlineLevel="0" collapsed="false">
      <c r="O848" s="155"/>
      <c r="P848" s="155"/>
    </row>
    <row r="849" customFormat="false" ht="12.75" hidden="false" customHeight="false" outlineLevel="0" collapsed="false">
      <c r="O849" s="155"/>
      <c r="P849" s="155"/>
    </row>
    <row r="850" customFormat="false" ht="12.75" hidden="false" customHeight="false" outlineLevel="0" collapsed="false">
      <c r="O850" s="155"/>
      <c r="P850" s="155"/>
    </row>
    <row r="851" customFormat="false" ht="12.75" hidden="false" customHeight="false" outlineLevel="0" collapsed="false">
      <c r="O851" s="155"/>
      <c r="P851" s="155"/>
    </row>
    <row r="852" customFormat="false" ht="12.75" hidden="false" customHeight="false" outlineLevel="0" collapsed="false">
      <c r="O852" s="155"/>
      <c r="P852" s="155"/>
    </row>
    <row r="853" customFormat="false" ht="12.75" hidden="false" customHeight="false" outlineLevel="0" collapsed="false">
      <c r="O853" s="155"/>
      <c r="P853" s="155"/>
    </row>
    <row r="854" customFormat="false" ht="12.75" hidden="false" customHeight="false" outlineLevel="0" collapsed="false">
      <c r="O854" s="155"/>
      <c r="P854" s="155"/>
    </row>
    <row r="855" customFormat="false" ht="12.75" hidden="false" customHeight="false" outlineLevel="0" collapsed="false">
      <c r="O855" s="155"/>
      <c r="P855" s="155"/>
    </row>
    <row r="856" customFormat="false" ht="12.75" hidden="false" customHeight="false" outlineLevel="0" collapsed="false">
      <c r="O856" s="155"/>
      <c r="P856" s="155"/>
    </row>
    <row r="857" customFormat="false" ht="12.75" hidden="false" customHeight="false" outlineLevel="0" collapsed="false">
      <c r="O857" s="155"/>
      <c r="P857" s="155"/>
    </row>
    <row r="858" customFormat="false" ht="12.75" hidden="false" customHeight="false" outlineLevel="0" collapsed="false">
      <c r="O858" s="155"/>
      <c r="P858" s="155"/>
    </row>
    <row r="859" customFormat="false" ht="12.75" hidden="false" customHeight="false" outlineLevel="0" collapsed="false">
      <c r="O859" s="155"/>
      <c r="P859" s="155"/>
    </row>
    <row r="860" customFormat="false" ht="12.75" hidden="false" customHeight="false" outlineLevel="0" collapsed="false">
      <c r="O860" s="155"/>
      <c r="P860" s="155"/>
    </row>
    <row r="861" customFormat="false" ht="12.75" hidden="false" customHeight="false" outlineLevel="0" collapsed="false">
      <c r="O861" s="155"/>
      <c r="P861" s="155"/>
    </row>
    <row r="862" customFormat="false" ht="12.75" hidden="false" customHeight="false" outlineLevel="0" collapsed="false">
      <c r="O862" s="155"/>
      <c r="P862" s="155"/>
    </row>
    <row r="863" customFormat="false" ht="12.75" hidden="false" customHeight="false" outlineLevel="0" collapsed="false">
      <c r="O863" s="155"/>
      <c r="P863" s="155"/>
    </row>
    <row r="864" customFormat="false" ht="12.75" hidden="false" customHeight="false" outlineLevel="0" collapsed="false">
      <c r="O864" s="155"/>
      <c r="P864" s="155"/>
    </row>
    <row r="865" customFormat="false" ht="12.75" hidden="false" customHeight="false" outlineLevel="0" collapsed="false">
      <c r="O865" s="155"/>
      <c r="P865" s="155"/>
    </row>
    <row r="866" customFormat="false" ht="12.75" hidden="false" customHeight="false" outlineLevel="0" collapsed="false">
      <c r="O866" s="155"/>
      <c r="P866" s="155"/>
    </row>
    <row r="867" customFormat="false" ht="12.75" hidden="false" customHeight="false" outlineLevel="0" collapsed="false">
      <c r="O867" s="155"/>
      <c r="P867" s="155"/>
    </row>
    <row r="868" customFormat="false" ht="12.75" hidden="false" customHeight="false" outlineLevel="0" collapsed="false">
      <c r="O868" s="155"/>
      <c r="P868" s="155"/>
    </row>
    <row r="869" customFormat="false" ht="12.75" hidden="false" customHeight="false" outlineLevel="0" collapsed="false">
      <c r="O869" s="155"/>
      <c r="P869" s="155"/>
    </row>
    <row r="870" customFormat="false" ht="12.75" hidden="false" customHeight="false" outlineLevel="0" collapsed="false">
      <c r="O870" s="155"/>
      <c r="P870" s="155"/>
    </row>
    <row r="871" customFormat="false" ht="12.75" hidden="false" customHeight="false" outlineLevel="0" collapsed="false">
      <c r="O871" s="155"/>
      <c r="P871" s="155"/>
    </row>
    <row r="872" customFormat="false" ht="12.75" hidden="false" customHeight="false" outlineLevel="0" collapsed="false">
      <c r="O872" s="155"/>
      <c r="P872" s="155"/>
    </row>
    <row r="873" customFormat="false" ht="12.75" hidden="false" customHeight="false" outlineLevel="0" collapsed="false">
      <c r="O873" s="155"/>
      <c r="P873" s="155"/>
    </row>
    <row r="874" customFormat="false" ht="12.75" hidden="false" customHeight="false" outlineLevel="0" collapsed="false">
      <c r="O874" s="155"/>
      <c r="P874" s="155"/>
    </row>
    <row r="875" customFormat="false" ht="12.75" hidden="false" customHeight="false" outlineLevel="0" collapsed="false">
      <c r="O875" s="155"/>
      <c r="P875" s="155"/>
    </row>
    <row r="876" customFormat="false" ht="12.75" hidden="false" customHeight="false" outlineLevel="0" collapsed="false">
      <c r="O876" s="155"/>
      <c r="P876" s="155"/>
    </row>
    <row r="877" customFormat="false" ht="12.75" hidden="false" customHeight="false" outlineLevel="0" collapsed="false">
      <c r="O877" s="155"/>
      <c r="P877" s="155"/>
    </row>
    <row r="878" customFormat="false" ht="12.75" hidden="false" customHeight="false" outlineLevel="0" collapsed="false">
      <c r="O878" s="155"/>
      <c r="P878" s="155"/>
    </row>
    <row r="879" customFormat="false" ht="12.75" hidden="false" customHeight="false" outlineLevel="0" collapsed="false">
      <c r="O879" s="155"/>
      <c r="P879" s="155"/>
    </row>
    <row r="880" customFormat="false" ht="12.75" hidden="false" customHeight="false" outlineLevel="0" collapsed="false">
      <c r="O880" s="155"/>
      <c r="P880" s="155"/>
    </row>
    <row r="881" customFormat="false" ht="12.75" hidden="false" customHeight="false" outlineLevel="0" collapsed="false">
      <c r="O881" s="155"/>
      <c r="P881" s="155"/>
    </row>
    <row r="882" customFormat="false" ht="12.75" hidden="false" customHeight="false" outlineLevel="0" collapsed="false">
      <c r="O882" s="155"/>
      <c r="P882" s="155"/>
    </row>
    <row r="883" customFormat="false" ht="12.75" hidden="false" customHeight="false" outlineLevel="0" collapsed="false">
      <c r="O883" s="155"/>
      <c r="P883" s="155"/>
    </row>
    <row r="884" customFormat="false" ht="12.75" hidden="false" customHeight="false" outlineLevel="0" collapsed="false">
      <c r="O884" s="155"/>
      <c r="P884" s="155"/>
    </row>
    <row r="885" customFormat="false" ht="12.75" hidden="false" customHeight="false" outlineLevel="0" collapsed="false">
      <c r="H885" s="160"/>
      <c r="I885" s="160"/>
      <c r="O885" s="155"/>
      <c r="P885" s="155"/>
    </row>
    <row r="886" customFormat="false" ht="12.75" hidden="false" customHeight="false" outlineLevel="0" collapsed="false">
      <c r="H886" s="160"/>
      <c r="I886" s="160"/>
      <c r="O886" s="155"/>
      <c r="P886" s="155"/>
    </row>
    <row r="887" customFormat="false" ht="12.75" hidden="false" customHeight="false" outlineLevel="0" collapsed="false">
      <c r="O887" s="155"/>
      <c r="P887" s="155"/>
    </row>
    <row r="888" customFormat="false" ht="12.75" hidden="false" customHeight="false" outlineLevel="0" collapsed="false">
      <c r="O888" s="155"/>
      <c r="P888" s="155"/>
    </row>
    <row r="889" customFormat="false" ht="12.75" hidden="false" customHeight="false" outlineLevel="0" collapsed="false">
      <c r="O889" s="155"/>
      <c r="P889" s="155"/>
    </row>
    <row r="890" customFormat="false" ht="12.75" hidden="false" customHeight="false" outlineLevel="0" collapsed="false">
      <c r="H890" s="160"/>
      <c r="I890" s="160"/>
      <c r="O890" s="155"/>
      <c r="P890" s="155"/>
    </row>
    <row r="891" customFormat="false" ht="12.75" hidden="false" customHeight="false" outlineLevel="0" collapsed="false">
      <c r="O891" s="155"/>
      <c r="P891" s="155"/>
    </row>
    <row r="892" customFormat="false" ht="12.75" hidden="false" customHeight="false" outlineLevel="0" collapsed="false">
      <c r="O892" s="155"/>
      <c r="P892" s="155"/>
    </row>
    <row r="893" customFormat="false" ht="12.75" hidden="false" customHeight="false" outlineLevel="0" collapsed="false">
      <c r="O893" s="155"/>
      <c r="P893" s="155"/>
    </row>
    <row r="894" customFormat="false" ht="12.75" hidden="false" customHeight="false" outlineLevel="0" collapsed="false">
      <c r="O894" s="155"/>
      <c r="P894" s="155"/>
    </row>
    <row r="895" customFormat="false" ht="12.75" hidden="false" customHeight="false" outlineLevel="0" collapsed="false">
      <c r="O895" s="155"/>
      <c r="P895" s="155"/>
    </row>
    <row r="896" customFormat="false" ht="12.75" hidden="false" customHeight="false" outlineLevel="0" collapsed="false">
      <c r="O896" s="155"/>
      <c r="P896" s="155"/>
    </row>
    <row r="897" customFormat="false" ht="12.75" hidden="false" customHeight="false" outlineLevel="0" collapsed="false">
      <c r="H897" s="160"/>
      <c r="I897" s="160"/>
      <c r="O897" s="155"/>
      <c r="P897" s="155"/>
    </row>
    <row r="898" customFormat="false" ht="12.75" hidden="false" customHeight="false" outlineLevel="0" collapsed="false">
      <c r="H898" s="160"/>
      <c r="I898" s="160"/>
      <c r="O898" s="155"/>
      <c r="P898" s="155"/>
    </row>
    <row r="899" customFormat="false" ht="12.75" hidden="false" customHeight="false" outlineLevel="0" collapsed="false">
      <c r="H899" s="160"/>
      <c r="I899" s="160"/>
      <c r="O899" s="155"/>
      <c r="P899" s="155"/>
    </row>
    <row r="900" customFormat="false" ht="12.75" hidden="false" customHeight="false" outlineLevel="0" collapsed="false">
      <c r="H900" s="160"/>
      <c r="I900" s="160"/>
      <c r="O900" s="155"/>
      <c r="P900" s="155"/>
    </row>
    <row r="901" customFormat="false" ht="12.75" hidden="false" customHeight="false" outlineLevel="0" collapsed="false">
      <c r="O901" s="155"/>
      <c r="P901" s="155"/>
    </row>
    <row r="902" customFormat="false" ht="12.75" hidden="false" customHeight="false" outlineLevel="0" collapsed="false">
      <c r="O902" s="155"/>
      <c r="P902" s="155"/>
    </row>
    <row r="903" customFormat="false" ht="12.75" hidden="false" customHeight="false" outlineLevel="0" collapsed="false">
      <c r="O903" s="155"/>
      <c r="P903" s="155"/>
    </row>
    <row r="904" customFormat="false" ht="12.75" hidden="false" customHeight="false" outlineLevel="0" collapsed="false">
      <c r="H904" s="160"/>
      <c r="I904" s="160"/>
      <c r="O904" s="155"/>
      <c r="P904" s="155"/>
    </row>
    <row r="905" customFormat="false" ht="12.75" hidden="false" customHeight="false" outlineLevel="0" collapsed="false">
      <c r="H905" s="160"/>
      <c r="I905" s="160"/>
      <c r="O905" s="155"/>
      <c r="P905" s="155"/>
    </row>
    <row r="906" customFormat="false" ht="12.75" hidden="false" customHeight="false" outlineLevel="0" collapsed="false">
      <c r="H906" s="160"/>
      <c r="I906" s="160"/>
      <c r="O906" s="155"/>
      <c r="P906" s="155"/>
    </row>
    <row r="907" customFormat="false" ht="12.75" hidden="false" customHeight="false" outlineLevel="0" collapsed="false">
      <c r="H907" s="160"/>
      <c r="I907" s="160"/>
      <c r="O907" s="155"/>
      <c r="P907" s="155"/>
    </row>
    <row r="908" customFormat="false" ht="12.75" hidden="false" customHeight="false" outlineLevel="0" collapsed="false">
      <c r="H908" s="160"/>
      <c r="I908" s="160"/>
      <c r="O908" s="155"/>
      <c r="P908" s="155"/>
    </row>
    <row r="909" customFormat="false" ht="12.75" hidden="false" customHeight="false" outlineLevel="0" collapsed="false">
      <c r="O909" s="155"/>
      <c r="P909" s="155"/>
    </row>
    <row r="910" customFormat="false" ht="12.75" hidden="false" customHeight="false" outlineLevel="0" collapsed="false">
      <c r="O910" s="155"/>
      <c r="P910" s="155"/>
    </row>
    <row r="911" customFormat="false" ht="12.75" hidden="false" customHeight="false" outlineLevel="0" collapsed="false">
      <c r="O911" s="155"/>
      <c r="P911" s="155"/>
    </row>
    <row r="912" customFormat="false" ht="12.75" hidden="false" customHeight="false" outlineLevel="0" collapsed="false">
      <c r="O912" s="155"/>
      <c r="P912" s="155"/>
    </row>
    <row r="913" customFormat="false" ht="12.75" hidden="false" customHeight="false" outlineLevel="0" collapsed="false">
      <c r="O913" s="155"/>
      <c r="P913" s="155"/>
    </row>
    <row r="914" customFormat="false" ht="12.75" hidden="false" customHeight="false" outlineLevel="0" collapsed="false">
      <c r="O914" s="155"/>
      <c r="P914" s="155"/>
    </row>
    <row r="915" customFormat="false" ht="12.75" hidden="false" customHeight="false" outlineLevel="0" collapsed="false">
      <c r="O915" s="155"/>
      <c r="P915" s="155"/>
    </row>
    <row r="916" customFormat="false" ht="12.75" hidden="false" customHeight="false" outlineLevel="0" collapsed="false">
      <c r="O916" s="155"/>
      <c r="P916" s="155"/>
    </row>
    <row r="917" customFormat="false" ht="12.75" hidden="false" customHeight="false" outlineLevel="0" collapsed="false">
      <c r="H917" s="160"/>
      <c r="I917" s="160"/>
      <c r="O917" s="155"/>
      <c r="P917" s="155"/>
    </row>
    <row r="918" customFormat="false" ht="12.75" hidden="false" customHeight="false" outlineLevel="0" collapsed="false">
      <c r="O918" s="155"/>
      <c r="P918" s="155"/>
    </row>
    <row r="919" customFormat="false" ht="12.75" hidden="false" customHeight="false" outlineLevel="0" collapsed="false">
      <c r="O919" s="155"/>
      <c r="P919" s="155"/>
    </row>
    <row r="920" customFormat="false" ht="12.75" hidden="false" customHeight="false" outlineLevel="0" collapsed="false">
      <c r="H920" s="160"/>
      <c r="I920" s="160"/>
      <c r="O920" s="155"/>
      <c r="P920" s="155"/>
    </row>
    <row r="921" customFormat="false" ht="12.75" hidden="false" customHeight="false" outlineLevel="0" collapsed="false">
      <c r="O921" s="155"/>
      <c r="P921" s="155"/>
    </row>
    <row r="922" customFormat="false" ht="12.75" hidden="false" customHeight="false" outlineLevel="0" collapsed="false">
      <c r="O922" s="155"/>
      <c r="P922" s="155"/>
    </row>
    <row r="923" customFormat="false" ht="12.75" hidden="false" customHeight="false" outlineLevel="0" collapsed="false">
      <c r="H923" s="160"/>
      <c r="I923" s="160"/>
      <c r="O923" s="155"/>
      <c r="P923" s="155"/>
    </row>
    <row r="924" customFormat="false" ht="12.75" hidden="false" customHeight="false" outlineLevel="0" collapsed="false">
      <c r="O924" s="155"/>
      <c r="P924" s="155"/>
    </row>
    <row r="925" customFormat="false" ht="12.75" hidden="false" customHeight="false" outlineLevel="0" collapsed="false">
      <c r="H925" s="160"/>
      <c r="I925" s="160"/>
      <c r="O925" s="155"/>
      <c r="P925" s="155"/>
    </row>
    <row r="926" customFormat="false" ht="12.75" hidden="false" customHeight="false" outlineLevel="0" collapsed="false">
      <c r="O926" s="155"/>
      <c r="P926" s="155"/>
    </row>
    <row r="927" customFormat="false" ht="12.75" hidden="false" customHeight="false" outlineLevel="0" collapsed="false">
      <c r="O927" s="155"/>
      <c r="P927" s="155"/>
    </row>
    <row r="928" customFormat="false" ht="12.75" hidden="false" customHeight="false" outlineLevel="0" collapsed="false">
      <c r="O928" s="155"/>
      <c r="P928" s="155"/>
    </row>
    <row r="929" customFormat="false" ht="12.75" hidden="false" customHeight="false" outlineLevel="0" collapsed="false">
      <c r="O929" s="155"/>
      <c r="P929" s="155"/>
    </row>
    <row r="930" customFormat="false" ht="12.75" hidden="false" customHeight="false" outlineLevel="0" collapsed="false">
      <c r="O930" s="155"/>
      <c r="P930" s="155"/>
    </row>
    <row r="931" customFormat="false" ht="12.75" hidden="false" customHeight="false" outlineLevel="0" collapsed="false">
      <c r="O931" s="155"/>
      <c r="P931" s="155"/>
    </row>
    <row r="932" customFormat="false" ht="12.75" hidden="false" customHeight="false" outlineLevel="0" collapsed="false">
      <c r="O932" s="155"/>
      <c r="P932" s="155"/>
    </row>
    <row r="933" customFormat="false" ht="12.75" hidden="false" customHeight="false" outlineLevel="0" collapsed="false">
      <c r="H933" s="160"/>
      <c r="I933" s="160"/>
      <c r="O933" s="155"/>
      <c r="P933" s="155"/>
    </row>
    <row r="934" customFormat="false" ht="12.75" hidden="false" customHeight="false" outlineLevel="0" collapsed="false">
      <c r="O934" s="155"/>
      <c r="P934" s="155"/>
    </row>
    <row r="935" customFormat="false" ht="12.75" hidden="false" customHeight="false" outlineLevel="0" collapsed="false">
      <c r="H935" s="160"/>
      <c r="I935" s="160"/>
      <c r="O935" s="155"/>
      <c r="P935" s="155"/>
    </row>
    <row r="936" customFormat="false" ht="12.75" hidden="false" customHeight="false" outlineLevel="0" collapsed="false">
      <c r="O936" s="155"/>
      <c r="P936" s="155"/>
    </row>
    <row r="937" customFormat="false" ht="12.75" hidden="false" customHeight="false" outlineLevel="0" collapsed="false">
      <c r="H937" s="160"/>
      <c r="I937" s="160"/>
      <c r="O937" s="155"/>
      <c r="P937" s="155"/>
    </row>
    <row r="938" customFormat="false" ht="12.75" hidden="false" customHeight="false" outlineLevel="0" collapsed="false">
      <c r="O938" s="155"/>
      <c r="P938" s="155"/>
    </row>
    <row r="939" customFormat="false" ht="12.75" hidden="false" customHeight="false" outlineLevel="0" collapsed="false">
      <c r="H939" s="160"/>
      <c r="I939" s="160"/>
      <c r="O939" s="155"/>
      <c r="P939" s="155"/>
    </row>
    <row r="940" customFormat="false" ht="12.75" hidden="false" customHeight="false" outlineLevel="0" collapsed="false">
      <c r="H940" s="160"/>
      <c r="I940" s="160"/>
      <c r="O940" s="155"/>
      <c r="P940" s="155"/>
    </row>
    <row r="941" customFormat="false" ht="12.75" hidden="false" customHeight="false" outlineLevel="0" collapsed="false">
      <c r="H941" s="160"/>
      <c r="I941" s="160"/>
      <c r="O941" s="155"/>
      <c r="P941" s="155"/>
    </row>
    <row r="942" customFormat="false" ht="12.75" hidden="false" customHeight="false" outlineLevel="0" collapsed="false">
      <c r="H942" s="160"/>
      <c r="I942" s="160"/>
      <c r="O942" s="155"/>
      <c r="P942" s="155"/>
    </row>
    <row r="943" customFormat="false" ht="12.75" hidden="false" customHeight="false" outlineLevel="0" collapsed="false">
      <c r="H943" s="160"/>
      <c r="I943" s="160"/>
      <c r="O943" s="155"/>
      <c r="P943" s="155"/>
    </row>
    <row r="944" customFormat="false" ht="12.75" hidden="false" customHeight="false" outlineLevel="0" collapsed="false">
      <c r="H944" s="160"/>
      <c r="I944" s="160"/>
      <c r="O944" s="155"/>
      <c r="P944" s="155"/>
    </row>
    <row r="945" customFormat="false" ht="12.75" hidden="false" customHeight="false" outlineLevel="0" collapsed="false">
      <c r="H945" s="160"/>
      <c r="I945" s="160"/>
      <c r="O945" s="155"/>
      <c r="P945" s="155"/>
    </row>
    <row r="946" customFormat="false" ht="12.75" hidden="false" customHeight="false" outlineLevel="0" collapsed="false">
      <c r="H946" s="160"/>
      <c r="I946" s="160"/>
      <c r="O946" s="155"/>
      <c r="P946" s="155"/>
    </row>
    <row r="947" customFormat="false" ht="12.75" hidden="false" customHeight="false" outlineLevel="0" collapsed="false">
      <c r="O947" s="155"/>
      <c r="P947" s="155"/>
    </row>
    <row r="948" customFormat="false" ht="12.75" hidden="false" customHeight="false" outlineLevel="0" collapsed="false">
      <c r="H948" s="160"/>
      <c r="I948" s="160"/>
      <c r="O948" s="155"/>
      <c r="P948" s="155"/>
    </row>
    <row r="949" customFormat="false" ht="12.75" hidden="false" customHeight="false" outlineLevel="0" collapsed="false">
      <c r="H949" s="160"/>
      <c r="I949" s="160"/>
      <c r="O949" s="155"/>
      <c r="P949" s="155"/>
    </row>
    <row r="950" customFormat="false" ht="12.75" hidden="false" customHeight="false" outlineLevel="0" collapsed="false">
      <c r="O950" s="155"/>
      <c r="P950" s="155"/>
    </row>
    <row r="951" customFormat="false" ht="12.75" hidden="false" customHeight="false" outlineLevel="0" collapsed="false">
      <c r="O951" s="155"/>
      <c r="P951" s="155"/>
    </row>
    <row r="952" customFormat="false" ht="12.75" hidden="false" customHeight="false" outlineLevel="0" collapsed="false">
      <c r="H952" s="160"/>
      <c r="I952" s="160"/>
      <c r="O952" s="155"/>
      <c r="P952" s="155"/>
    </row>
    <row r="953" customFormat="false" ht="12.75" hidden="false" customHeight="false" outlineLevel="0" collapsed="false">
      <c r="H953" s="160"/>
      <c r="I953" s="160"/>
      <c r="O953" s="155"/>
      <c r="P953" s="155"/>
    </row>
    <row r="954" customFormat="false" ht="12.75" hidden="false" customHeight="false" outlineLevel="0" collapsed="false">
      <c r="H954" s="160"/>
      <c r="I954" s="160"/>
      <c r="O954" s="155"/>
      <c r="P954" s="155"/>
    </row>
    <row r="955" customFormat="false" ht="12.75" hidden="false" customHeight="false" outlineLevel="0" collapsed="false">
      <c r="H955" s="160"/>
      <c r="I955" s="160"/>
      <c r="O955" s="155"/>
      <c r="P955" s="155"/>
    </row>
    <row r="956" customFormat="false" ht="12.75" hidden="false" customHeight="false" outlineLevel="0" collapsed="false">
      <c r="H956" s="160"/>
      <c r="I956" s="160"/>
      <c r="O956" s="155"/>
      <c r="P956" s="155"/>
    </row>
    <row r="957" customFormat="false" ht="12.75" hidden="false" customHeight="false" outlineLevel="0" collapsed="false">
      <c r="H957" s="160"/>
      <c r="I957" s="160"/>
      <c r="O957" s="155"/>
      <c r="P957" s="155"/>
    </row>
    <row r="958" customFormat="false" ht="12.75" hidden="false" customHeight="false" outlineLevel="0" collapsed="false">
      <c r="O958" s="155"/>
      <c r="P958" s="155"/>
    </row>
    <row r="959" customFormat="false" ht="12.75" hidden="false" customHeight="false" outlineLevel="0" collapsed="false">
      <c r="O959" s="155"/>
      <c r="P959" s="155"/>
    </row>
    <row r="960" customFormat="false" ht="12.75" hidden="false" customHeight="false" outlineLevel="0" collapsed="false">
      <c r="O960" s="155"/>
      <c r="P960" s="155"/>
    </row>
    <row r="961" customFormat="false" ht="12.75" hidden="false" customHeight="false" outlineLevel="0" collapsed="false">
      <c r="O961" s="155"/>
      <c r="P961" s="155"/>
    </row>
    <row r="962" customFormat="false" ht="12.75" hidden="false" customHeight="false" outlineLevel="0" collapsed="false">
      <c r="H962" s="160"/>
      <c r="I962" s="160"/>
      <c r="O962" s="155"/>
      <c r="P962" s="155"/>
    </row>
    <row r="963" customFormat="false" ht="12.75" hidden="false" customHeight="false" outlineLevel="0" collapsed="false">
      <c r="O963" s="155"/>
      <c r="P963" s="155"/>
    </row>
    <row r="964" customFormat="false" ht="12.75" hidden="false" customHeight="false" outlineLevel="0" collapsed="false">
      <c r="O964" s="155"/>
      <c r="P964" s="155"/>
    </row>
    <row r="965" customFormat="false" ht="12.75" hidden="false" customHeight="false" outlineLevel="0" collapsed="false">
      <c r="O965" s="155"/>
      <c r="P965" s="155"/>
    </row>
    <row r="966" customFormat="false" ht="12.75" hidden="false" customHeight="false" outlineLevel="0" collapsed="false">
      <c r="H966" s="160"/>
      <c r="O966" s="155"/>
      <c r="P966" s="155"/>
    </row>
    <row r="967" customFormat="false" ht="12.75" hidden="false" customHeight="false" outlineLevel="0" collapsed="false">
      <c r="O967" s="155"/>
      <c r="P967" s="155"/>
    </row>
    <row r="968" customFormat="false" ht="12.75" hidden="false" customHeight="false" outlineLevel="0" collapsed="false">
      <c r="O968" s="155"/>
      <c r="P968" s="155"/>
    </row>
    <row r="969" customFormat="false" ht="12.75" hidden="false" customHeight="false" outlineLevel="0" collapsed="false">
      <c r="O969" s="155"/>
      <c r="P969" s="155"/>
    </row>
    <row r="970" customFormat="false" ht="12.75" hidden="false" customHeight="false" outlineLevel="0" collapsed="false">
      <c r="O970" s="155"/>
      <c r="P970" s="155"/>
    </row>
    <row r="971" customFormat="false" ht="12.75" hidden="false" customHeight="false" outlineLevel="0" collapsed="false">
      <c r="O971" s="155"/>
      <c r="P971" s="155"/>
    </row>
    <row r="972" customFormat="false" ht="12.75" hidden="false" customHeight="false" outlineLevel="0" collapsed="false">
      <c r="H972" s="160"/>
      <c r="I972" s="160"/>
      <c r="O972" s="155"/>
      <c r="P972" s="155"/>
    </row>
    <row r="973" customFormat="false" ht="12.75" hidden="false" customHeight="false" outlineLevel="0" collapsed="false">
      <c r="H973" s="160"/>
      <c r="I973" s="160"/>
      <c r="O973" s="155"/>
      <c r="P973" s="155"/>
    </row>
    <row r="974" customFormat="false" ht="12.75" hidden="false" customHeight="false" outlineLevel="0" collapsed="false">
      <c r="O974" s="155"/>
      <c r="P974" s="155"/>
    </row>
    <row r="975" customFormat="false" ht="12.75" hidden="false" customHeight="false" outlineLevel="0" collapsed="false">
      <c r="O975" s="155"/>
      <c r="P975" s="155"/>
    </row>
    <row r="976" customFormat="false" ht="12.75" hidden="false" customHeight="false" outlineLevel="0" collapsed="false">
      <c r="O976" s="155"/>
      <c r="P976" s="155"/>
    </row>
    <row r="977" customFormat="false" ht="12.75" hidden="false" customHeight="false" outlineLevel="0" collapsed="false">
      <c r="O977" s="155"/>
      <c r="P977" s="155"/>
    </row>
    <row r="978" customFormat="false" ht="12.75" hidden="false" customHeight="false" outlineLevel="0" collapsed="false">
      <c r="O978" s="155"/>
      <c r="P978" s="155"/>
    </row>
    <row r="979" customFormat="false" ht="12.75" hidden="false" customHeight="false" outlineLevel="0" collapsed="false">
      <c r="O979" s="155"/>
      <c r="P979" s="155"/>
    </row>
    <row r="980" customFormat="false" ht="12.75" hidden="false" customHeight="false" outlineLevel="0" collapsed="false">
      <c r="H980" s="160"/>
      <c r="I980" s="160"/>
      <c r="O980" s="155"/>
      <c r="P980" s="155"/>
    </row>
    <row r="981" customFormat="false" ht="12.75" hidden="false" customHeight="false" outlineLevel="0" collapsed="false">
      <c r="O981" s="155"/>
      <c r="P981" s="155"/>
    </row>
    <row r="982" customFormat="false" ht="12.75" hidden="false" customHeight="false" outlineLevel="0" collapsed="false">
      <c r="O982" s="155"/>
      <c r="P982" s="155"/>
    </row>
    <row r="983" customFormat="false" ht="12.75" hidden="false" customHeight="false" outlineLevel="0" collapsed="false">
      <c r="O983" s="155"/>
      <c r="P983" s="155"/>
    </row>
    <row r="984" customFormat="false" ht="12.75" hidden="false" customHeight="false" outlineLevel="0" collapsed="false">
      <c r="H984" s="160"/>
      <c r="I984" s="160"/>
      <c r="O984" s="155"/>
      <c r="P984" s="155"/>
    </row>
    <row r="985" customFormat="false" ht="12.75" hidden="false" customHeight="false" outlineLevel="0" collapsed="false">
      <c r="H985" s="160"/>
      <c r="I985" s="160"/>
      <c r="O985" s="155"/>
      <c r="P985" s="155"/>
    </row>
    <row r="986" customFormat="false" ht="12.75" hidden="false" customHeight="false" outlineLevel="0" collapsed="false">
      <c r="H986" s="160"/>
      <c r="I986" s="160"/>
      <c r="O986" s="155"/>
      <c r="P986" s="155"/>
    </row>
    <row r="987" customFormat="false" ht="12.75" hidden="false" customHeight="false" outlineLevel="0" collapsed="false">
      <c r="O987" s="155"/>
      <c r="P987" s="155"/>
    </row>
    <row r="988" customFormat="false" ht="12.75" hidden="false" customHeight="false" outlineLevel="0" collapsed="false">
      <c r="H988" s="160"/>
      <c r="I988" s="160"/>
      <c r="O988" s="155"/>
      <c r="P988" s="155"/>
    </row>
    <row r="989" customFormat="false" ht="12.75" hidden="false" customHeight="false" outlineLevel="0" collapsed="false">
      <c r="O989" s="155"/>
      <c r="P989" s="155"/>
    </row>
    <row r="990" customFormat="false" ht="12.75" hidden="false" customHeight="false" outlineLevel="0" collapsed="false">
      <c r="H990" s="160"/>
      <c r="I990" s="160"/>
      <c r="O990" s="155"/>
      <c r="P990" s="155"/>
    </row>
    <row r="991" customFormat="false" ht="12.75" hidden="false" customHeight="false" outlineLevel="0" collapsed="false">
      <c r="H991" s="160"/>
      <c r="I991" s="160"/>
      <c r="O991" s="155"/>
      <c r="P991" s="155"/>
    </row>
    <row r="992" customFormat="false" ht="12.75" hidden="false" customHeight="false" outlineLevel="0" collapsed="false">
      <c r="O992" s="155"/>
      <c r="P992" s="155"/>
    </row>
    <row r="993" customFormat="false" ht="12.75" hidden="false" customHeight="false" outlineLevel="0" collapsed="false">
      <c r="O993" s="155"/>
      <c r="P993" s="155"/>
    </row>
    <row r="994" customFormat="false" ht="12.75" hidden="false" customHeight="false" outlineLevel="0" collapsed="false">
      <c r="O994" s="155"/>
      <c r="P994" s="155"/>
    </row>
    <row r="995" customFormat="false" ht="12.75" hidden="false" customHeight="false" outlineLevel="0" collapsed="false">
      <c r="O995" s="155"/>
      <c r="P995" s="155"/>
    </row>
    <row r="996" customFormat="false" ht="12.75" hidden="false" customHeight="false" outlineLevel="0" collapsed="false">
      <c r="O996" s="155"/>
      <c r="P996" s="155"/>
    </row>
    <row r="997" customFormat="false" ht="12.75" hidden="false" customHeight="false" outlineLevel="0" collapsed="false">
      <c r="O997" s="155"/>
      <c r="P997" s="155"/>
    </row>
    <row r="998" customFormat="false" ht="12.75" hidden="false" customHeight="false" outlineLevel="0" collapsed="false">
      <c r="H998" s="160"/>
      <c r="I998" s="160"/>
      <c r="O998" s="155"/>
      <c r="P998" s="155"/>
    </row>
    <row r="999" customFormat="false" ht="12.75" hidden="false" customHeight="false" outlineLevel="0" collapsed="false">
      <c r="O999" s="155"/>
      <c r="P999" s="155"/>
    </row>
    <row r="1000" customFormat="false" ht="12.75" hidden="false" customHeight="false" outlineLevel="0" collapsed="false">
      <c r="O1000" s="155"/>
      <c r="P1000" s="155"/>
    </row>
    <row r="1001" customFormat="false" ht="12.75" hidden="false" customHeight="false" outlineLevel="0" collapsed="false">
      <c r="O1001" s="155"/>
      <c r="P1001" s="155"/>
    </row>
    <row r="1002" customFormat="false" ht="12.75" hidden="false" customHeight="false" outlineLevel="0" collapsed="false">
      <c r="H1002" s="160"/>
      <c r="I1002" s="160"/>
      <c r="O1002" s="155"/>
      <c r="P1002" s="155"/>
    </row>
    <row r="1003" customFormat="false" ht="12.75" hidden="false" customHeight="false" outlineLevel="0" collapsed="false">
      <c r="O1003" s="155"/>
      <c r="P1003" s="155"/>
    </row>
    <row r="1004" customFormat="false" ht="12.75" hidden="false" customHeight="false" outlineLevel="0" collapsed="false">
      <c r="O1004" s="155"/>
      <c r="P1004" s="155"/>
    </row>
    <row r="1005" customFormat="false" ht="12.75" hidden="false" customHeight="false" outlineLevel="0" collapsed="false">
      <c r="O1005" s="155"/>
      <c r="P1005" s="155"/>
    </row>
    <row r="1006" customFormat="false" ht="12.75" hidden="false" customHeight="false" outlineLevel="0" collapsed="false">
      <c r="H1006" s="160"/>
      <c r="I1006" s="160"/>
      <c r="O1006" s="155"/>
      <c r="P1006" s="155"/>
    </row>
    <row r="1007" customFormat="false" ht="12.75" hidden="false" customHeight="false" outlineLevel="0" collapsed="false">
      <c r="O1007" s="155"/>
      <c r="P1007" s="155"/>
    </row>
    <row r="1008" customFormat="false" ht="12.75" hidden="false" customHeight="false" outlineLevel="0" collapsed="false">
      <c r="H1008" s="160"/>
      <c r="I1008" s="160"/>
      <c r="O1008" s="155"/>
      <c r="P1008" s="155"/>
    </row>
    <row r="1009" customFormat="false" ht="12.75" hidden="false" customHeight="false" outlineLevel="0" collapsed="false">
      <c r="O1009" s="155"/>
      <c r="P1009" s="155"/>
    </row>
    <row r="1010" customFormat="false" ht="12.75" hidden="false" customHeight="false" outlineLevel="0" collapsed="false">
      <c r="O1010" s="155"/>
      <c r="P1010" s="155"/>
    </row>
    <row r="1011" customFormat="false" ht="12.75" hidden="false" customHeight="false" outlineLevel="0" collapsed="false">
      <c r="O1011" s="155"/>
      <c r="P1011" s="155"/>
    </row>
  </sheetData>
  <printOptions headings="false" gridLines="false" gridLinesSet="true" horizontalCentered="false" verticalCentered="false"/>
  <pageMargins left="0.75" right="0.75" top="1" bottom="1" header="0.511811023622047" footer="0.511811023622047"/>
  <pageSetup paperSize="9" scale="100" fitToWidth="1" fitToHeight="0" pageOrder="downThenOver" orientation="landscape" blackAndWhite="false" draft="false" cellComments="non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R1015"/>
  <sheetViews>
    <sheetView showFormulas="false" showGridLines="true" showRowColHeaders="true" showZeros="true" rightToLeft="false" tabSelected="false" showOutlineSymbols="true" defaultGridColor="true" view="normal" topLeftCell="Z1" colorId="64" zoomScale="90" zoomScaleNormal="90" zoomScalePageLayoutView="100" workbookViewId="0">
      <selection pane="topLeft" activeCell="Z4" activeCellId="0" sqref="Z4"/>
    </sheetView>
  </sheetViews>
  <sheetFormatPr defaultColWidth="10.73046875" defaultRowHeight="12.75" zeroHeight="false" outlineLevelRow="0" outlineLevelCol="0"/>
  <cols>
    <col collapsed="false" customWidth="true" hidden="false" outlineLevel="0" max="1" min="1" style="0" width="8"/>
    <col collapsed="false" customWidth="true" hidden="false" outlineLevel="0" max="2" min="2" style="0" width="9"/>
    <col collapsed="false" customWidth="true" hidden="false" outlineLevel="0" max="3" min="3" style="0" width="31.43"/>
    <col collapsed="false" customWidth="true" hidden="false" outlineLevel="0" max="4" min="4" style="0" width="11.99"/>
    <col collapsed="false" customWidth="true" hidden="false" outlineLevel="0" max="6" min="5" style="0" width="9"/>
    <col collapsed="false" customWidth="true" hidden="false" outlineLevel="0" max="7" min="7" style="0" width="10.99"/>
    <col collapsed="false" customWidth="true" hidden="false" outlineLevel="0" max="8" min="8" style="0" width="13.7"/>
    <col collapsed="false" customWidth="true" hidden="false" outlineLevel="0" max="9" min="9" style="0" width="11.99"/>
    <col collapsed="false" customWidth="true" hidden="false" outlineLevel="0" max="11" min="11" style="0" width="9"/>
    <col collapsed="false" customWidth="true" hidden="false" outlineLevel="0" max="12" min="12" style="0" width="13.57"/>
    <col collapsed="false" customWidth="true" hidden="false" outlineLevel="0" max="13" min="13" style="0" width="12.86"/>
    <col collapsed="false" customWidth="true" hidden="false" outlineLevel="0" max="15" min="14" style="0" width="9"/>
    <col collapsed="false" customWidth="true" hidden="false" outlineLevel="0" max="16" min="16" style="0" width="10.12"/>
    <col collapsed="false" customWidth="true" hidden="false" outlineLevel="0" max="17" min="17" style="0" width="11.99"/>
    <col collapsed="false" customWidth="true" hidden="false" outlineLevel="0" max="21" min="18" style="0" width="9"/>
    <col collapsed="false" customWidth="true" hidden="false" outlineLevel="0" max="22" min="22" style="0" width="17.43"/>
    <col collapsed="false" customWidth="true" hidden="false" outlineLevel="0" max="27" min="23" style="0" width="17"/>
    <col collapsed="false" customWidth="true" hidden="false" outlineLevel="0" max="28" min="28" style="154" width="11.57"/>
    <col collapsed="false" customWidth="true" hidden="false" outlineLevel="0" max="29" min="29" style="154" width="20.71"/>
    <col collapsed="false" customWidth="true" hidden="false" outlineLevel="0" max="31" min="30" style="154" width="20.98"/>
    <col collapsed="false" customWidth="true" hidden="false" outlineLevel="0" max="32" min="32" style="154" width="15.71"/>
    <col collapsed="false" customWidth="true" hidden="false" outlineLevel="0" max="33" min="33" style="154" width="21.57"/>
    <col collapsed="false" customWidth="true" hidden="false" outlineLevel="0" max="34" min="34" style="154" width="14.43"/>
    <col collapsed="false" customWidth="true" hidden="false" outlineLevel="0" max="35" min="35" style="154" width="15.42"/>
    <col collapsed="false" customWidth="true" hidden="false" outlineLevel="0" max="36" min="36" style="154" width="19.85"/>
    <col collapsed="false" customWidth="true" hidden="false" outlineLevel="0" max="38" min="37" style="154" width="15.42"/>
    <col collapsed="false" customWidth="true" hidden="false" outlineLevel="0" max="39" min="39" style="120" width="26"/>
    <col collapsed="false" customWidth="true" hidden="false" outlineLevel="0" max="40" min="40" style="120" width="20.71"/>
    <col collapsed="false" customWidth="true" hidden="false" outlineLevel="0" max="41" min="41" style="0" width="9.13"/>
    <col collapsed="false" customWidth="true" hidden="false" outlineLevel="0" max="42" min="42" style="120" width="42.14"/>
    <col collapsed="false" customWidth="true" hidden="false" outlineLevel="0" max="43" min="43" style="230" width="44.72"/>
    <col collapsed="false" customWidth="true" hidden="false" outlineLevel="0" max="44" min="44" style="120" width="22.14"/>
    <col collapsed="false" customWidth="true" hidden="false" outlineLevel="0" max="45" min="45" style="120" width="14.01"/>
    <col collapsed="false" customWidth="false" hidden="false" outlineLevel="0" max="1024" min="46" style="120" width="10.72"/>
  </cols>
  <sheetData>
    <row r="1" s="172" customFormat="true" ht="69" hidden="false" customHeight="true" outlineLevel="0" collapsed="false">
      <c r="A1" s="124" t="s">
        <v>11456</v>
      </c>
      <c r="B1" s="124" t="s">
        <v>11457</v>
      </c>
      <c r="C1" s="124" t="s">
        <v>12458</v>
      </c>
      <c r="D1" s="124" t="s">
        <v>12139</v>
      </c>
      <c r="E1" s="270" t="s">
        <v>12459</v>
      </c>
      <c r="F1" s="270" t="s">
        <v>12365</v>
      </c>
      <c r="G1" s="125" t="s">
        <v>12460</v>
      </c>
      <c r="H1" s="125" t="s">
        <v>12461</v>
      </c>
      <c r="I1" s="270" t="s">
        <v>12142</v>
      </c>
      <c r="J1" s="125" t="s">
        <v>12462</v>
      </c>
      <c r="K1" s="124" t="s">
        <v>12463</v>
      </c>
      <c r="L1" s="124" t="s">
        <v>12464</v>
      </c>
      <c r="M1" s="124" t="s">
        <v>12465</v>
      </c>
      <c r="N1" s="124" t="s">
        <v>12466</v>
      </c>
      <c r="O1" s="124" t="s">
        <v>12467</v>
      </c>
      <c r="P1" s="124" t="s">
        <v>11492</v>
      </c>
      <c r="Q1" s="270" t="s">
        <v>12468</v>
      </c>
      <c r="R1" s="270" t="s">
        <v>12153</v>
      </c>
      <c r="S1" s="124" t="s">
        <v>11491</v>
      </c>
      <c r="T1" s="124" t="s">
        <v>11499</v>
      </c>
      <c r="U1" s="124" t="s">
        <v>12156</v>
      </c>
      <c r="V1" s="125" t="s">
        <v>12469</v>
      </c>
      <c r="W1" s="270" t="s">
        <v>12470</v>
      </c>
      <c r="X1" s="125" t="s">
        <v>12471</v>
      </c>
      <c r="Y1" s="125" t="s">
        <v>12472</v>
      </c>
      <c r="Z1" s="124" t="s">
        <v>11509</v>
      </c>
      <c r="AA1" s="126" t="s">
        <v>11510</v>
      </c>
      <c r="AB1" s="271" t="s">
        <v>11751</v>
      </c>
      <c r="AC1" s="271" t="s">
        <v>12473</v>
      </c>
      <c r="AD1" s="271" t="s">
        <v>12474</v>
      </c>
      <c r="AE1" s="271" t="s">
        <v>11751</v>
      </c>
      <c r="AF1" s="271" t="s">
        <v>12475</v>
      </c>
      <c r="AG1" s="271" t="s">
        <v>12476</v>
      </c>
      <c r="AH1" s="271" t="s">
        <v>12477</v>
      </c>
      <c r="AI1" s="127" t="s">
        <v>12478</v>
      </c>
      <c r="AJ1" s="271" t="s">
        <v>12009</v>
      </c>
      <c r="AK1" s="271" t="s">
        <v>11751</v>
      </c>
      <c r="AL1" s="271" t="s">
        <v>11751</v>
      </c>
      <c r="AM1" s="271"/>
      <c r="AN1" s="271" t="s">
        <v>12169</v>
      </c>
      <c r="AP1" s="152"/>
      <c r="AQ1" s="166"/>
      <c r="AR1" s="285"/>
    </row>
    <row r="2" s="175" customFormat="true" ht="37.5" hidden="false" customHeight="true" outlineLevel="0" collapsed="false">
      <c r="A2" s="130" t="s">
        <v>12479</v>
      </c>
      <c r="B2" s="130" t="s">
        <v>11530</v>
      </c>
      <c r="C2" s="130" t="s">
        <v>11531</v>
      </c>
      <c r="D2" s="130" t="s">
        <v>12172</v>
      </c>
      <c r="E2" s="272" t="s">
        <v>563</v>
      </c>
      <c r="F2" s="272" t="s">
        <v>82</v>
      </c>
      <c r="G2" s="131" t="s">
        <v>12480</v>
      </c>
      <c r="H2" s="131" t="s">
        <v>12481</v>
      </c>
      <c r="I2" s="272" t="s">
        <v>156</v>
      </c>
      <c r="J2" s="131" t="s">
        <v>12482</v>
      </c>
      <c r="K2" s="130" t="s">
        <v>12483</v>
      </c>
      <c r="L2" s="130" t="s">
        <v>12484</v>
      </c>
      <c r="M2" s="130" t="s">
        <v>12485</v>
      </c>
      <c r="N2" s="130" t="s">
        <v>12486</v>
      </c>
      <c r="O2" s="130" t="s">
        <v>12487</v>
      </c>
      <c r="P2" s="130" t="s">
        <v>11565</v>
      </c>
      <c r="Q2" s="272" t="s">
        <v>126</v>
      </c>
      <c r="R2" s="272" t="s">
        <v>82</v>
      </c>
      <c r="S2" s="130" t="s">
        <v>11564</v>
      </c>
      <c r="T2" s="130" t="s">
        <v>11572</v>
      </c>
      <c r="U2" s="130" t="s">
        <v>12188</v>
      </c>
      <c r="V2" s="131" t="s">
        <v>12488</v>
      </c>
      <c r="W2" s="272" t="s">
        <v>220</v>
      </c>
      <c r="X2" s="131" t="s">
        <v>12489</v>
      </c>
      <c r="Y2" s="131" t="s">
        <v>12490</v>
      </c>
      <c r="Z2" s="130" t="s">
        <v>11582</v>
      </c>
      <c r="AA2" s="132"/>
      <c r="AB2" s="134"/>
      <c r="AC2" s="134"/>
      <c r="AD2" s="134"/>
      <c r="AE2" s="134"/>
      <c r="AF2" s="134"/>
      <c r="AG2" s="134"/>
      <c r="AH2" s="134"/>
      <c r="AI2" s="134"/>
      <c r="AJ2" s="134"/>
      <c r="AK2" s="134"/>
      <c r="AL2" s="134"/>
      <c r="AM2" s="134"/>
      <c r="AN2" s="134"/>
      <c r="AP2" s="152"/>
      <c r="AR2" s="285"/>
    </row>
    <row r="3" s="172" customFormat="true" ht="52.5" hidden="false" customHeight="true" outlineLevel="0" collapsed="false">
      <c r="A3" s="137" t="s">
        <v>12491</v>
      </c>
      <c r="B3" s="137" t="s">
        <v>12492</v>
      </c>
      <c r="C3" s="137" t="s">
        <v>12493</v>
      </c>
      <c r="D3" s="137" t="s">
        <v>12494</v>
      </c>
      <c r="E3" s="137" t="s">
        <v>12495</v>
      </c>
      <c r="F3" s="137" t="s">
        <v>12496</v>
      </c>
      <c r="G3" s="137" t="n">
        <v>117000</v>
      </c>
      <c r="H3" s="137" t="n">
        <v>117100</v>
      </c>
      <c r="I3" s="137" t="s">
        <v>12497</v>
      </c>
      <c r="J3" s="137" t="n">
        <v>117200</v>
      </c>
      <c r="K3" s="137" t="s">
        <v>12498</v>
      </c>
      <c r="L3" s="137" t="s">
        <v>12499</v>
      </c>
      <c r="M3" s="137" t="s">
        <v>12500</v>
      </c>
      <c r="N3" s="137" t="s">
        <v>12501</v>
      </c>
      <c r="O3" s="137" t="s">
        <v>12502</v>
      </c>
      <c r="P3" s="137" t="s">
        <v>12503</v>
      </c>
      <c r="Q3" s="137" t="s">
        <v>12504</v>
      </c>
      <c r="R3" s="137" t="s">
        <v>12505</v>
      </c>
      <c r="S3" s="137" t="s">
        <v>12506</v>
      </c>
      <c r="T3" s="137" t="s">
        <v>12507</v>
      </c>
      <c r="U3" s="137" t="s">
        <v>12508</v>
      </c>
      <c r="V3" s="137" t="s">
        <v>12509</v>
      </c>
      <c r="W3" s="137" t="s">
        <v>12510</v>
      </c>
      <c r="X3" s="137" t="n">
        <v>119100</v>
      </c>
      <c r="Y3" s="137" t="n">
        <v>119200</v>
      </c>
      <c r="Z3" s="137" t="s">
        <v>12511</v>
      </c>
      <c r="AA3" s="138"/>
      <c r="AB3" s="286" t="s">
        <v>12139</v>
      </c>
      <c r="AC3" s="287" t="s">
        <v>12460</v>
      </c>
      <c r="AD3" s="287" t="s">
        <v>12461</v>
      </c>
      <c r="AE3" s="287" t="s">
        <v>806</v>
      </c>
      <c r="AF3" s="287" t="s">
        <v>809</v>
      </c>
      <c r="AG3" s="287" t="s">
        <v>12512</v>
      </c>
      <c r="AH3" s="287" t="s">
        <v>12465</v>
      </c>
      <c r="AI3" s="287" t="s">
        <v>12467</v>
      </c>
      <c r="AJ3" s="287" t="s">
        <v>12116</v>
      </c>
      <c r="AK3" s="287" t="s">
        <v>12459</v>
      </c>
      <c r="AL3" s="287" t="s">
        <v>12142</v>
      </c>
      <c r="AM3" s="288" t="s">
        <v>12513</v>
      </c>
      <c r="AN3" s="287" t="s">
        <v>12214</v>
      </c>
    </row>
    <row r="4" s="120" customFormat="true" ht="12.75" hidden="false" customHeight="false" outlineLevel="0" collapsed="false">
      <c r="R4" s="0"/>
      <c r="S4" s="0"/>
      <c r="T4" s="0"/>
      <c r="U4" s="0"/>
      <c r="V4" s="0"/>
      <c r="W4" s="0"/>
      <c r="X4" s="0"/>
      <c r="Y4" s="0"/>
      <c r="Z4" s="0"/>
      <c r="AA4" s="0"/>
      <c r="AB4" s="154" t="n">
        <f aca="false">+IF(T4&lt;3,IF(D4&gt;0,0,1),0)</f>
        <v>1</v>
      </c>
      <c r="AC4" s="154" t="n">
        <f aca="false">+IF(T4&lt;3,IF(G4&gt;D4,1,0),0)</f>
        <v>0</v>
      </c>
      <c r="AD4" s="154" t="n">
        <f aca="false">+IF(T4&lt;3,IF(H4&gt;D4,1,0),0)</f>
        <v>0</v>
      </c>
      <c r="AE4" s="154" t="n">
        <f aca="false">IF(T4&lt;3,IF(J4&gt;0,0,1),0)</f>
        <v>1</v>
      </c>
      <c r="AF4" s="154" t="n">
        <f aca="false">IF(K4&lt;=J4,0,1)</f>
        <v>0</v>
      </c>
      <c r="AG4" s="154" t="n">
        <f aca="false">+IF(T4&lt;3,IF(K4&gt;0,IF(L4&gt;0,0,1),0),0)</f>
        <v>0</v>
      </c>
      <c r="AH4" s="154" t="n">
        <f aca="false">+IF(T4&lt;3,IF(M4&gt;0,0,1),0)</f>
        <v>1</v>
      </c>
      <c r="AI4" s="154" t="n">
        <f aca="false">+IF(T4&lt;3,IF(Q4=0,IF(O4&gt;0,0,1),IF(O4&gt;0,1,0)),0)</f>
        <v>1</v>
      </c>
      <c r="AJ4" s="154" t="n">
        <f aca="false">+IF(T4&lt;3,IF(AND(S4&gt;0,S4&lt;5),0,1),0)</f>
        <v>1</v>
      </c>
      <c r="AK4" s="154" t="n">
        <f aca="false">+IF(T4&lt;3,IF(E4&gt;0,0,1),0)</f>
        <v>1</v>
      </c>
      <c r="AL4" s="154" t="n">
        <f aca="false">IF(T4&lt;3,IF(I4&gt;0,0,1),0)</f>
        <v>1</v>
      </c>
      <c r="AM4" s="153" t="n">
        <f aca="false">SUMIF(Fognat_tronchi!A:A,B4,Fognat_tronchi!H:H)</f>
        <v>0</v>
      </c>
      <c r="AN4" s="289" t="n">
        <f aca="false">+IF(T4&lt;3,TRUNC(AM4-D4),0)</f>
        <v>0</v>
      </c>
      <c r="AO4" s="0"/>
      <c r="AP4" s="166" t="s">
        <v>12514</v>
      </c>
      <c r="AQ4" s="166" t="str">
        <f aca="false">IF(SUM(AB:AB)=0,"OK","errore su lunghezza totale")</f>
        <v>errore su lunghezza totale</v>
      </c>
    </row>
    <row r="5" customFormat="false" ht="12.75" hidden="false" customHeight="false" outlineLevel="0" collapsed="false">
      <c r="A5" s="120"/>
      <c r="B5" s="120"/>
      <c r="C5" s="120"/>
      <c r="D5" s="120"/>
      <c r="E5" s="120"/>
      <c r="F5" s="120"/>
      <c r="G5" s="120"/>
      <c r="H5" s="120"/>
      <c r="I5" s="120"/>
      <c r="J5" s="120"/>
      <c r="K5" s="120"/>
      <c r="L5" s="120"/>
      <c r="M5" s="120"/>
      <c r="N5" s="120"/>
      <c r="O5" s="120"/>
      <c r="P5" s="120"/>
      <c r="Q5" s="120"/>
      <c r="AM5" s="153"/>
      <c r="AN5" s="289"/>
      <c r="AP5" s="166" t="s">
        <v>12515</v>
      </c>
      <c r="AQ5" s="166" t="str">
        <f aca="false">IF(SUM(AC:AC)=0,"OK","errore su lunghezza rete mista soggetta ad ispezione")</f>
        <v>OK</v>
      </c>
    </row>
    <row r="6" customFormat="false" ht="12.75" hidden="false" customHeight="false" outlineLevel="0" collapsed="false">
      <c r="A6" s="120"/>
      <c r="B6" s="120"/>
      <c r="C6" s="120"/>
      <c r="D6" s="120"/>
      <c r="E6" s="120"/>
      <c r="F6" s="120"/>
      <c r="G6" s="120"/>
      <c r="H6" s="120"/>
      <c r="I6" s="120"/>
      <c r="J6" s="120"/>
      <c r="K6" s="120"/>
      <c r="L6" s="120"/>
      <c r="M6" s="120"/>
      <c r="N6" s="120"/>
      <c r="O6" s="120"/>
      <c r="P6" s="120"/>
      <c r="Q6" s="120"/>
      <c r="AM6" s="153"/>
      <c r="AN6" s="289"/>
      <c r="AP6" s="166" t="s">
        <v>12516</v>
      </c>
      <c r="AQ6" s="166" t="str">
        <f aca="false">IF(SUM(AD:AD)=0,"OK","errore su lunghezza rete nera soggetta ad ispezione")</f>
        <v>OK</v>
      </c>
    </row>
    <row r="7" customFormat="false" ht="12.75" hidden="false" customHeight="false" outlineLevel="0" collapsed="false">
      <c r="A7" s="120"/>
      <c r="B7" s="120"/>
      <c r="C7" s="120"/>
      <c r="D7" s="120"/>
      <c r="E7" s="120"/>
      <c r="F7" s="120"/>
      <c r="G7" s="120"/>
      <c r="H7" s="120"/>
      <c r="I7" s="120"/>
      <c r="J7" s="120"/>
      <c r="K7" s="120"/>
      <c r="L7" s="120"/>
      <c r="M7" s="120"/>
      <c r="N7" s="120"/>
      <c r="O7" s="120"/>
      <c r="P7" s="120"/>
      <c r="Q7" s="120"/>
      <c r="AM7" s="153"/>
      <c r="AN7" s="289"/>
      <c r="AP7" s="166" t="s">
        <v>12517</v>
      </c>
      <c r="AQ7" s="166" t="str">
        <f aca="false">IF(SUM(AE:AE)=0,"OK","errore su utenze totali")</f>
        <v>errore su utenze totali</v>
      </c>
    </row>
    <row r="8" customFormat="false" ht="12.75" hidden="false" customHeight="false" outlineLevel="0" collapsed="false">
      <c r="A8" s="120"/>
      <c r="B8" s="120"/>
      <c r="C8" s="120"/>
      <c r="D8" s="120"/>
      <c r="E8" s="120"/>
      <c r="F8" s="120"/>
      <c r="G8" s="120"/>
      <c r="H8" s="120"/>
      <c r="I8" s="120"/>
      <c r="J8" s="120"/>
      <c r="K8" s="120"/>
      <c r="L8" s="120"/>
      <c r="M8" s="120"/>
      <c r="N8" s="120"/>
      <c r="O8" s="120"/>
      <c r="P8" s="120"/>
      <c r="Q8" s="120"/>
      <c r="AM8" s="153"/>
      <c r="AN8" s="289"/>
      <c r="AP8" s="166" t="s">
        <v>12518</v>
      </c>
      <c r="AQ8" s="166" t="str">
        <f aca="false">IF(SUM(AF:AF)=0,"OK","errore su numero di utenti industriali")</f>
        <v>OK</v>
      </c>
    </row>
    <row r="9" s="120" customFormat="true" ht="12.75" hidden="false" customHeight="false" outlineLevel="0" collapsed="false">
      <c r="R9" s="0"/>
      <c r="S9" s="0"/>
      <c r="T9" s="0"/>
      <c r="U9" s="0"/>
      <c r="V9" s="0"/>
      <c r="W9" s="0"/>
      <c r="X9" s="0"/>
      <c r="Y9" s="0"/>
      <c r="Z9" s="0"/>
      <c r="AA9" s="0"/>
      <c r="AB9" s="189"/>
      <c r="AC9" s="189"/>
      <c r="AD9" s="189"/>
      <c r="AE9" s="189"/>
      <c r="AF9" s="189"/>
      <c r="AG9" s="189"/>
      <c r="AH9" s="189"/>
      <c r="AI9" s="189"/>
      <c r="AJ9" s="189"/>
      <c r="AK9" s="189"/>
      <c r="AL9" s="189"/>
      <c r="AM9" s="153"/>
      <c r="AN9" s="289"/>
      <c r="AO9" s="0"/>
      <c r="AP9" s="166" t="s">
        <v>12519</v>
      </c>
      <c r="AQ9" s="166" t="str">
        <f aca="false">IF(SUM(AG:AG)=0,"OK","errore su volume utenze produttive autorizzate")</f>
        <v>OK</v>
      </c>
    </row>
    <row r="10" s="120" customFormat="true" ht="12.75" hidden="false" customHeight="false" outlineLevel="0" collapsed="false">
      <c r="R10" s="0"/>
      <c r="S10" s="0"/>
      <c r="T10" s="0"/>
      <c r="U10" s="0"/>
      <c r="V10" s="0"/>
      <c r="W10" s="0"/>
      <c r="X10" s="0"/>
      <c r="Y10" s="0"/>
      <c r="Z10" s="0"/>
      <c r="AA10" s="0"/>
      <c r="AB10" s="177"/>
      <c r="AC10" s="177"/>
      <c r="AD10" s="177"/>
      <c r="AE10" s="177"/>
      <c r="AF10" s="177"/>
      <c r="AG10" s="177"/>
      <c r="AH10" s="177"/>
      <c r="AI10" s="177"/>
      <c r="AJ10" s="177"/>
      <c r="AK10" s="177"/>
      <c r="AL10" s="177"/>
      <c r="AM10" s="153"/>
      <c r="AN10" s="289"/>
      <c r="AO10" s="0"/>
      <c r="AP10" s="166" t="s">
        <v>12520</v>
      </c>
      <c r="AQ10" s="166" t="str">
        <f aca="false">IF(SUM(AH:AH)=0,"OK","errore su numero scaricatori di piena")</f>
        <v>errore su numero scaricatori di piena</v>
      </c>
    </row>
    <row r="11" s="120" customFormat="true" ht="12.75" hidden="false" customHeight="false" outlineLevel="0" collapsed="false">
      <c r="R11" s="0"/>
      <c r="S11" s="0"/>
      <c r="T11" s="0"/>
      <c r="U11" s="0"/>
      <c r="V11" s="0"/>
      <c r="W11" s="0"/>
      <c r="X11" s="0"/>
      <c r="Y11" s="0"/>
      <c r="Z11" s="0"/>
      <c r="AA11" s="0"/>
      <c r="AB11" s="177"/>
      <c r="AC11" s="177"/>
      <c r="AD11" s="177"/>
      <c r="AE11" s="177"/>
      <c r="AF11" s="177"/>
      <c r="AG11" s="177"/>
      <c r="AH11" s="177"/>
      <c r="AI11" s="177"/>
      <c r="AJ11" s="177"/>
      <c r="AK11" s="177"/>
      <c r="AL11" s="177"/>
      <c r="AM11" s="153"/>
      <c r="AN11" s="289"/>
      <c r="AO11" s="0"/>
      <c r="AP11" s="166" t="s">
        <v>12521</v>
      </c>
      <c r="AQ11" s="166" t="str">
        <f aca="false">IF(SUM(AI:AI)=0,"OK","errore su lunghezza conn. Depur.")</f>
        <v>errore su lunghezza conn. Depur.</v>
      </c>
    </row>
    <row r="12" s="120" customFormat="true" ht="12.75" hidden="false" customHeight="false" outlineLevel="0" collapsed="false">
      <c r="R12" s="0"/>
      <c r="S12" s="0"/>
      <c r="T12" s="0"/>
      <c r="U12" s="0"/>
      <c r="V12" s="0"/>
      <c r="W12" s="0"/>
      <c r="X12" s="0"/>
      <c r="Y12" s="0"/>
      <c r="Z12" s="0"/>
      <c r="AA12" s="0"/>
      <c r="AB12" s="177"/>
      <c r="AC12" s="177"/>
      <c r="AD12" s="177"/>
      <c r="AE12" s="177"/>
      <c r="AF12" s="177"/>
      <c r="AG12" s="177"/>
      <c r="AH12" s="177"/>
      <c r="AI12" s="177"/>
      <c r="AJ12" s="177"/>
      <c r="AK12" s="177"/>
      <c r="AL12" s="177"/>
      <c r="AM12" s="153"/>
      <c r="AN12" s="289"/>
      <c r="AO12" s="0"/>
      <c r="AP12" s="166" t="s">
        <v>12522</v>
      </c>
      <c r="AQ12" s="166" t="str">
        <f aca="false">IF(SUM(AJ:AJ)=0,"OK","errore su Tipo telecontrollo")</f>
        <v>errore su Tipo telecontrollo</v>
      </c>
    </row>
    <row r="13" s="120" customFormat="true" ht="12.75" hidden="false" customHeight="false" outlineLevel="0" collapsed="false">
      <c r="R13" s="0"/>
      <c r="S13" s="0"/>
      <c r="T13" s="0"/>
      <c r="U13" s="0"/>
      <c r="V13" s="0"/>
      <c r="W13" s="0"/>
      <c r="X13" s="0"/>
      <c r="Y13" s="0"/>
      <c r="Z13" s="0"/>
      <c r="AA13" s="0"/>
      <c r="AB13" s="177"/>
      <c r="AC13" s="177"/>
      <c r="AD13" s="177"/>
      <c r="AE13" s="177"/>
      <c r="AF13" s="177"/>
      <c r="AG13" s="177"/>
      <c r="AH13" s="177"/>
      <c r="AI13" s="177"/>
      <c r="AJ13" s="177"/>
      <c r="AK13" s="177"/>
      <c r="AL13" s="177"/>
      <c r="AM13" s="153"/>
      <c r="AN13" s="289"/>
      <c r="AO13" s="0"/>
      <c r="AP13" s="166" t="s">
        <v>12523</v>
      </c>
      <c r="AQ13" s="166" t="str">
        <f aca="false">IF(SUM(AK:AK)=0,"OK","errore su Lunghezza totale allacci")</f>
        <v>errore su Lunghezza totale allacci</v>
      </c>
    </row>
    <row r="14" s="120" customFormat="true" ht="12.75" hidden="false" customHeight="false" outlineLevel="0" collapsed="false">
      <c r="R14" s="0"/>
      <c r="S14" s="0"/>
      <c r="T14" s="0"/>
      <c r="U14" s="0"/>
      <c r="V14" s="0"/>
      <c r="W14" s="0"/>
      <c r="X14" s="0"/>
      <c r="Y14" s="0"/>
      <c r="Z14" s="0"/>
      <c r="AA14" s="0"/>
      <c r="AB14" s="177"/>
      <c r="AC14" s="177"/>
      <c r="AD14" s="177"/>
      <c r="AE14" s="177"/>
      <c r="AF14" s="177"/>
      <c r="AG14" s="177"/>
      <c r="AH14" s="177"/>
      <c r="AI14" s="177"/>
      <c r="AJ14" s="177"/>
      <c r="AK14" s="177"/>
      <c r="AL14" s="177"/>
      <c r="AM14" s="153"/>
      <c r="AN14" s="289"/>
      <c r="AO14" s="0"/>
      <c r="AP14" s="166" t="s">
        <v>12524</v>
      </c>
      <c r="AQ14" s="166" t="str">
        <f aca="false">IF(SUM(AL:AL)=0,"OK","errore su volume fatturato")</f>
        <v>errore su volume fatturato</v>
      </c>
    </row>
    <row r="15" s="120" customFormat="true" ht="12.75" hidden="false" customHeight="false" outlineLevel="0" collapsed="false">
      <c r="R15" s="0"/>
      <c r="S15" s="0"/>
      <c r="T15" s="0"/>
      <c r="U15" s="0"/>
      <c r="V15" s="0"/>
      <c r="W15" s="0"/>
      <c r="X15" s="0"/>
      <c r="Y15" s="0"/>
      <c r="Z15" s="0"/>
      <c r="AA15" s="0"/>
      <c r="AB15" s="177"/>
      <c r="AC15" s="177"/>
      <c r="AD15" s="177"/>
      <c r="AE15" s="177"/>
      <c r="AF15" s="177"/>
      <c r="AG15" s="177"/>
      <c r="AH15" s="177"/>
      <c r="AI15" s="177"/>
      <c r="AJ15" s="177"/>
      <c r="AK15" s="177"/>
      <c r="AL15" s="177"/>
      <c r="AM15" s="153"/>
      <c r="AN15" s="289"/>
      <c r="AO15" s="0"/>
      <c r="AP15" s="260" t="s">
        <v>12214</v>
      </c>
      <c r="AQ15" s="260" t="str">
        <f aca="false">+IF(SUM(AN:AN)=0,"OK","Errore: lunghezza aggregata non congruente con somma di lunghezze dei singoli tratti")</f>
        <v>OK</v>
      </c>
    </row>
    <row r="16" s="120" customFormat="true" ht="12.75" hidden="false" customHeight="false" outlineLevel="0" collapsed="false">
      <c r="R16" s="0"/>
      <c r="S16" s="0"/>
      <c r="T16" s="0"/>
      <c r="U16" s="0"/>
      <c r="V16" s="0"/>
      <c r="W16" s="0"/>
      <c r="X16" s="0"/>
      <c r="Y16" s="0"/>
      <c r="Z16" s="0"/>
      <c r="AA16" s="0"/>
      <c r="AB16" s="177"/>
      <c r="AC16" s="177"/>
      <c r="AD16" s="177"/>
      <c r="AE16" s="177"/>
      <c r="AF16" s="177"/>
      <c r="AG16" s="177"/>
      <c r="AH16" s="177"/>
      <c r="AI16" s="177"/>
      <c r="AJ16" s="177"/>
      <c r="AK16" s="177"/>
      <c r="AL16" s="177"/>
      <c r="AM16" s="153"/>
      <c r="AN16" s="289"/>
      <c r="AO16" s="0"/>
      <c r="AQ16" s="230"/>
    </row>
    <row r="17" s="120" customFormat="true" ht="12.75" hidden="false" customHeight="false" outlineLevel="0" collapsed="false">
      <c r="R17" s="0"/>
      <c r="S17" s="0"/>
      <c r="T17" s="0"/>
      <c r="U17" s="0"/>
      <c r="V17" s="0"/>
      <c r="W17" s="0"/>
      <c r="X17" s="0"/>
      <c r="Y17" s="0"/>
      <c r="Z17" s="0"/>
      <c r="AA17" s="0"/>
      <c r="AB17" s="177"/>
      <c r="AC17" s="177"/>
      <c r="AD17" s="177"/>
      <c r="AE17" s="177"/>
      <c r="AF17" s="177"/>
      <c r="AG17" s="177"/>
      <c r="AH17" s="177"/>
      <c r="AI17" s="177"/>
      <c r="AJ17" s="177"/>
      <c r="AK17" s="177"/>
      <c r="AL17" s="177"/>
      <c r="AM17" s="153"/>
      <c r="AN17" s="289"/>
      <c r="AO17" s="0"/>
      <c r="AQ17" s="230"/>
    </row>
    <row r="18" s="120" customFormat="true" ht="12.75" hidden="false" customHeight="false" outlineLevel="0" collapsed="false">
      <c r="R18" s="0"/>
      <c r="S18" s="0"/>
      <c r="T18" s="0"/>
      <c r="U18" s="0"/>
      <c r="V18" s="0"/>
      <c r="W18" s="0"/>
      <c r="X18" s="0"/>
      <c r="Y18" s="0"/>
      <c r="Z18" s="0"/>
      <c r="AA18" s="0"/>
      <c r="AB18" s="177"/>
      <c r="AC18" s="177"/>
      <c r="AD18" s="177"/>
      <c r="AE18" s="177"/>
      <c r="AF18" s="177"/>
      <c r="AG18" s="177"/>
      <c r="AH18" s="177"/>
      <c r="AI18" s="177"/>
      <c r="AJ18" s="177"/>
      <c r="AK18" s="177"/>
      <c r="AL18" s="177"/>
      <c r="AM18" s="153"/>
      <c r="AN18" s="289"/>
      <c r="AO18" s="0"/>
      <c r="AQ18" s="230"/>
    </row>
    <row r="19" s="120" customFormat="true" ht="12.75" hidden="false" customHeight="false" outlineLevel="0" collapsed="false">
      <c r="R19" s="0"/>
      <c r="S19" s="0"/>
      <c r="T19" s="0"/>
      <c r="U19" s="0"/>
      <c r="V19" s="0"/>
      <c r="W19" s="0"/>
      <c r="X19" s="0"/>
      <c r="Y19" s="0"/>
      <c r="Z19" s="0"/>
      <c r="AA19" s="0"/>
      <c r="AB19" s="177"/>
      <c r="AC19" s="177"/>
      <c r="AD19" s="177"/>
      <c r="AE19" s="177"/>
      <c r="AF19" s="177"/>
      <c r="AG19" s="177"/>
      <c r="AH19" s="177"/>
      <c r="AI19" s="177"/>
      <c r="AJ19" s="177"/>
      <c r="AK19" s="177"/>
      <c r="AL19" s="177"/>
      <c r="AM19" s="153"/>
      <c r="AN19" s="289"/>
      <c r="AO19" s="0"/>
      <c r="AQ19" s="230"/>
    </row>
    <row r="20" s="120" customFormat="true" ht="12.75" hidden="false" customHeight="false" outlineLevel="0" collapsed="false">
      <c r="R20" s="0"/>
      <c r="S20" s="0"/>
      <c r="T20" s="0"/>
      <c r="U20" s="0"/>
      <c r="V20" s="0"/>
      <c r="W20" s="0"/>
      <c r="X20" s="0"/>
      <c r="Y20" s="0"/>
      <c r="Z20" s="0"/>
      <c r="AA20" s="0"/>
      <c r="AB20" s="177"/>
      <c r="AC20" s="177"/>
      <c r="AD20" s="177"/>
      <c r="AE20" s="177"/>
      <c r="AF20" s="177"/>
      <c r="AG20" s="177"/>
      <c r="AH20" s="177"/>
      <c r="AI20" s="177"/>
      <c r="AJ20" s="177"/>
      <c r="AK20" s="177"/>
      <c r="AL20" s="177"/>
      <c r="AM20" s="153"/>
      <c r="AN20" s="289"/>
      <c r="AO20" s="0"/>
      <c r="AQ20" s="230"/>
    </row>
    <row r="21" s="120" customFormat="true" ht="12.75" hidden="false" customHeight="false" outlineLevel="0" collapsed="false">
      <c r="R21" s="0"/>
      <c r="S21" s="0"/>
      <c r="T21" s="0"/>
      <c r="U21" s="0"/>
      <c r="V21" s="0"/>
      <c r="W21" s="0"/>
      <c r="X21" s="0"/>
      <c r="Y21" s="0"/>
      <c r="Z21" s="0"/>
      <c r="AA21" s="0"/>
      <c r="AB21" s="177"/>
      <c r="AC21" s="177"/>
      <c r="AD21" s="177"/>
      <c r="AE21" s="177"/>
      <c r="AF21" s="177"/>
      <c r="AG21" s="177"/>
      <c r="AH21" s="177"/>
      <c r="AI21" s="177"/>
      <c r="AJ21" s="177"/>
      <c r="AK21" s="177"/>
      <c r="AL21" s="177"/>
      <c r="AM21" s="153"/>
      <c r="AN21" s="289"/>
      <c r="AO21" s="0"/>
      <c r="AQ21" s="230"/>
    </row>
    <row r="22" s="120" customFormat="true" ht="12" hidden="false" customHeight="true" outlineLevel="0" collapsed="false">
      <c r="R22" s="0"/>
      <c r="S22" s="0"/>
      <c r="T22" s="0"/>
      <c r="U22" s="0"/>
      <c r="V22" s="0"/>
      <c r="W22" s="0"/>
      <c r="X22" s="0"/>
      <c r="Y22" s="0"/>
      <c r="Z22" s="0"/>
      <c r="AA22" s="0"/>
      <c r="AB22" s="177"/>
      <c r="AC22" s="177"/>
      <c r="AD22" s="177"/>
      <c r="AE22" s="177"/>
      <c r="AF22" s="177"/>
      <c r="AG22" s="177"/>
      <c r="AH22" s="177"/>
      <c r="AI22" s="177"/>
      <c r="AJ22" s="177"/>
      <c r="AK22" s="177"/>
      <c r="AL22" s="177"/>
      <c r="AM22" s="153"/>
      <c r="AN22" s="289"/>
      <c r="AO22" s="0"/>
      <c r="AQ22" s="230"/>
    </row>
    <row r="23" s="120" customFormat="true" ht="12.75" hidden="false" customHeight="false" outlineLevel="0" collapsed="false">
      <c r="R23" s="0"/>
      <c r="S23" s="0"/>
      <c r="T23" s="0"/>
      <c r="U23" s="0"/>
      <c r="V23" s="0"/>
      <c r="W23" s="0"/>
      <c r="X23" s="0"/>
      <c r="Y23" s="0"/>
      <c r="Z23" s="0"/>
      <c r="AA23" s="0"/>
      <c r="AB23" s="177"/>
      <c r="AC23" s="177"/>
      <c r="AD23" s="177"/>
      <c r="AE23" s="177"/>
      <c r="AF23" s="177"/>
      <c r="AG23" s="177"/>
      <c r="AH23" s="177"/>
      <c r="AI23" s="177"/>
      <c r="AJ23" s="177"/>
      <c r="AK23" s="177"/>
      <c r="AL23" s="177"/>
      <c r="AM23" s="153"/>
      <c r="AN23" s="289"/>
      <c r="AO23" s="0"/>
      <c r="AQ23" s="230"/>
    </row>
    <row r="24" s="120" customFormat="true" ht="12.75" hidden="false" customHeight="false" outlineLevel="0" collapsed="false">
      <c r="R24" s="0"/>
      <c r="S24" s="0"/>
      <c r="T24" s="0"/>
      <c r="U24" s="0"/>
      <c r="V24" s="0"/>
      <c r="W24" s="0"/>
      <c r="X24" s="0"/>
      <c r="Y24" s="0"/>
      <c r="Z24" s="0"/>
      <c r="AA24" s="0"/>
      <c r="AB24" s="177"/>
      <c r="AC24" s="177"/>
      <c r="AD24" s="177"/>
      <c r="AE24" s="177"/>
      <c r="AF24" s="177"/>
      <c r="AG24" s="177"/>
      <c r="AH24" s="177"/>
      <c r="AI24" s="177"/>
      <c r="AJ24" s="177"/>
      <c r="AK24" s="177"/>
      <c r="AL24" s="177"/>
      <c r="AM24" s="153"/>
      <c r="AN24" s="289"/>
      <c r="AO24" s="0"/>
      <c r="AQ24" s="230"/>
    </row>
    <row r="25" s="120" customFormat="true" ht="12.75" hidden="false" customHeight="false" outlineLevel="0" collapsed="false">
      <c r="R25" s="0"/>
      <c r="S25" s="0"/>
      <c r="T25" s="0"/>
      <c r="U25" s="0"/>
      <c r="V25" s="0"/>
      <c r="W25" s="0"/>
      <c r="X25" s="0"/>
      <c r="Y25" s="0"/>
      <c r="Z25" s="0"/>
      <c r="AA25" s="0"/>
      <c r="AB25" s="177"/>
      <c r="AC25" s="177"/>
      <c r="AD25" s="177"/>
      <c r="AE25" s="177"/>
      <c r="AF25" s="177"/>
      <c r="AG25" s="177"/>
      <c r="AH25" s="177"/>
      <c r="AI25" s="177"/>
      <c r="AJ25" s="177"/>
      <c r="AK25" s="177"/>
      <c r="AL25" s="177"/>
      <c r="AM25" s="153"/>
      <c r="AN25" s="289"/>
      <c r="AO25" s="0"/>
      <c r="AQ25" s="230"/>
    </row>
    <row r="26" s="120" customFormat="true" ht="12.75" hidden="false" customHeight="false" outlineLevel="0" collapsed="false">
      <c r="R26" s="0"/>
      <c r="S26" s="0"/>
      <c r="T26" s="0"/>
      <c r="U26" s="0"/>
      <c r="V26" s="0"/>
      <c r="W26" s="0"/>
      <c r="X26" s="0"/>
      <c r="Y26" s="0"/>
      <c r="Z26" s="0"/>
      <c r="AA26" s="0"/>
      <c r="AB26" s="177"/>
      <c r="AC26" s="177"/>
      <c r="AD26" s="177"/>
      <c r="AE26" s="177"/>
      <c r="AF26" s="177"/>
      <c r="AG26" s="177"/>
      <c r="AH26" s="177"/>
      <c r="AI26" s="177"/>
      <c r="AJ26" s="177"/>
      <c r="AK26" s="177"/>
      <c r="AL26" s="177"/>
      <c r="AM26" s="153"/>
      <c r="AN26" s="289"/>
      <c r="AO26" s="0"/>
      <c r="AQ26" s="230"/>
    </row>
    <row r="27" s="120" customFormat="true" ht="12.75" hidden="false" customHeight="false" outlineLevel="0" collapsed="false">
      <c r="R27" s="0"/>
      <c r="S27" s="0"/>
      <c r="T27" s="0"/>
      <c r="U27" s="0"/>
      <c r="V27" s="0"/>
      <c r="W27" s="0"/>
      <c r="X27" s="0"/>
      <c r="Y27" s="0"/>
      <c r="Z27" s="0"/>
      <c r="AA27" s="0"/>
      <c r="AB27" s="177"/>
      <c r="AC27" s="177"/>
      <c r="AD27" s="177"/>
      <c r="AE27" s="177"/>
      <c r="AF27" s="177"/>
      <c r="AG27" s="177"/>
      <c r="AH27" s="177"/>
      <c r="AI27" s="177"/>
      <c r="AJ27" s="177"/>
      <c r="AK27" s="177"/>
      <c r="AL27" s="177"/>
      <c r="AM27" s="153"/>
      <c r="AN27" s="289"/>
      <c r="AO27" s="0"/>
      <c r="AQ27" s="230"/>
    </row>
    <row r="28" s="120" customFormat="true" ht="12.75" hidden="false" customHeight="false" outlineLevel="0" collapsed="false">
      <c r="R28" s="0"/>
      <c r="S28" s="0"/>
      <c r="T28" s="0"/>
      <c r="U28" s="0"/>
      <c r="V28" s="0"/>
      <c r="W28" s="0"/>
      <c r="X28" s="0"/>
      <c r="Y28" s="0"/>
      <c r="Z28" s="0"/>
      <c r="AA28" s="0"/>
      <c r="AB28" s="177"/>
      <c r="AC28" s="177"/>
      <c r="AD28" s="177"/>
      <c r="AE28" s="177"/>
      <c r="AF28" s="177"/>
      <c r="AG28" s="177"/>
      <c r="AH28" s="177"/>
      <c r="AI28" s="177"/>
      <c r="AJ28" s="177"/>
      <c r="AK28" s="177"/>
      <c r="AL28" s="177"/>
      <c r="AM28" s="153"/>
      <c r="AN28" s="289"/>
      <c r="AO28" s="0"/>
      <c r="AQ28" s="230"/>
    </row>
    <row r="29" s="120" customFormat="true" ht="12.75" hidden="false" customHeight="false" outlineLevel="0" collapsed="false">
      <c r="R29" s="0"/>
      <c r="S29" s="0"/>
      <c r="T29" s="0"/>
      <c r="U29" s="0"/>
      <c r="V29" s="0"/>
      <c r="W29" s="0"/>
      <c r="X29" s="0"/>
      <c r="Y29" s="0"/>
      <c r="Z29" s="0"/>
      <c r="AA29" s="0"/>
      <c r="AB29" s="177"/>
      <c r="AC29" s="177"/>
      <c r="AD29" s="177"/>
      <c r="AE29" s="177"/>
      <c r="AF29" s="177"/>
      <c r="AG29" s="177"/>
      <c r="AH29" s="177"/>
      <c r="AI29" s="177"/>
      <c r="AJ29" s="177"/>
      <c r="AK29" s="177"/>
      <c r="AL29" s="177"/>
      <c r="AM29" s="153"/>
      <c r="AN29" s="289"/>
      <c r="AO29" s="0"/>
      <c r="AQ29" s="230"/>
    </row>
    <row r="30" s="120" customFormat="true" ht="12.75" hidden="false" customHeight="false" outlineLevel="0" collapsed="false">
      <c r="R30" s="0"/>
      <c r="S30" s="0"/>
      <c r="T30" s="0"/>
      <c r="U30" s="0"/>
      <c r="V30" s="0"/>
      <c r="W30" s="0"/>
      <c r="X30" s="0"/>
      <c r="Y30" s="0"/>
      <c r="Z30" s="0"/>
      <c r="AA30" s="0"/>
      <c r="AB30" s="177"/>
      <c r="AC30" s="177"/>
      <c r="AD30" s="177"/>
      <c r="AE30" s="177"/>
      <c r="AF30" s="177"/>
      <c r="AG30" s="177"/>
      <c r="AH30" s="177"/>
      <c r="AI30" s="177"/>
      <c r="AJ30" s="177"/>
      <c r="AK30" s="177"/>
      <c r="AL30" s="177"/>
      <c r="AM30" s="153"/>
      <c r="AN30" s="289"/>
      <c r="AO30" s="0"/>
      <c r="AQ30" s="230"/>
    </row>
    <row r="31" s="120" customFormat="true" ht="12.75" hidden="false" customHeight="false" outlineLevel="0" collapsed="false">
      <c r="R31" s="0"/>
      <c r="S31" s="0"/>
      <c r="T31" s="0"/>
      <c r="U31" s="0"/>
      <c r="V31" s="0"/>
      <c r="W31" s="0"/>
      <c r="X31" s="0"/>
      <c r="Y31" s="0"/>
      <c r="Z31" s="0"/>
      <c r="AA31" s="0"/>
      <c r="AB31" s="177"/>
      <c r="AC31" s="177"/>
      <c r="AD31" s="177"/>
      <c r="AE31" s="177"/>
      <c r="AF31" s="177"/>
      <c r="AG31" s="177"/>
      <c r="AH31" s="177"/>
      <c r="AI31" s="177"/>
      <c r="AJ31" s="177"/>
      <c r="AK31" s="177"/>
      <c r="AL31" s="177"/>
      <c r="AM31" s="153"/>
      <c r="AN31" s="289"/>
      <c r="AO31" s="0"/>
      <c r="AQ31" s="230"/>
    </row>
    <row r="32" s="120" customFormat="true" ht="12.75" hidden="false" customHeight="false" outlineLevel="0" collapsed="false">
      <c r="R32" s="0"/>
      <c r="S32" s="0"/>
      <c r="T32" s="0"/>
      <c r="U32" s="0"/>
      <c r="V32" s="0"/>
      <c r="W32" s="0"/>
      <c r="X32" s="0"/>
      <c r="Y32" s="0"/>
      <c r="Z32" s="0"/>
      <c r="AA32" s="0"/>
      <c r="AB32" s="177"/>
      <c r="AC32" s="177"/>
      <c r="AD32" s="177"/>
      <c r="AE32" s="177"/>
      <c r="AF32" s="177"/>
      <c r="AG32" s="177"/>
      <c r="AH32" s="177"/>
      <c r="AI32" s="177"/>
      <c r="AJ32" s="177"/>
      <c r="AK32" s="177"/>
      <c r="AL32" s="177"/>
      <c r="AM32" s="153"/>
      <c r="AN32" s="289"/>
      <c r="AO32" s="0"/>
      <c r="AQ32" s="230"/>
    </row>
    <row r="33" s="120" customFormat="true" ht="12.75" hidden="false" customHeight="false" outlineLevel="0" collapsed="false">
      <c r="R33" s="0"/>
      <c r="S33" s="0"/>
      <c r="T33" s="0"/>
      <c r="U33" s="0"/>
      <c r="V33" s="0"/>
      <c r="W33" s="0"/>
      <c r="X33" s="0"/>
      <c r="Y33" s="0"/>
      <c r="Z33" s="0"/>
      <c r="AA33" s="0"/>
      <c r="AB33" s="177"/>
      <c r="AC33" s="177"/>
      <c r="AD33" s="177"/>
      <c r="AE33" s="177"/>
      <c r="AF33" s="177"/>
      <c r="AG33" s="177"/>
      <c r="AH33" s="177"/>
      <c r="AI33" s="177"/>
      <c r="AJ33" s="177"/>
      <c r="AK33" s="177"/>
      <c r="AL33" s="177"/>
      <c r="AM33" s="153"/>
      <c r="AN33" s="289"/>
      <c r="AO33" s="0"/>
      <c r="AQ33" s="230"/>
    </row>
    <row r="34" s="120" customFormat="true" ht="12.75" hidden="false" customHeight="false" outlineLevel="0" collapsed="false">
      <c r="R34" s="0"/>
      <c r="S34" s="0"/>
      <c r="T34" s="0"/>
      <c r="U34" s="0"/>
      <c r="V34" s="0"/>
      <c r="W34" s="0"/>
      <c r="X34" s="0"/>
      <c r="Y34" s="0"/>
      <c r="Z34" s="0"/>
      <c r="AA34" s="0"/>
      <c r="AB34" s="177"/>
      <c r="AC34" s="177"/>
      <c r="AD34" s="177"/>
      <c r="AE34" s="177"/>
      <c r="AF34" s="177"/>
      <c r="AG34" s="177"/>
      <c r="AH34" s="177"/>
      <c r="AI34" s="177"/>
      <c r="AJ34" s="177"/>
      <c r="AK34" s="177"/>
      <c r="AL34" s="177"/>
      <c r="AM34" s="153"/>
      <c r="AN34" s="289"/>
      <c r="AO34" s="0"/>
      <c r="AQ34" s="230"/>
    </row>
    <row r="35" s="120" customFormat="true" ht="12.75" hidden="false" customHeight="false" outlineLevel="0" collapsed="false">
      <c r="R35" s="0"/>
      <c r="S35" s="0"/>
      <c r="T35" s="0"/>
      <c r="U35" s="0"/>
      <c r="V35" s="0"/>
      <c r="W35" s="0"/>
      <c r="X35" s="0"/>
      <c r="Y35" s="0"/>
      <c r="Z35" s="0"/>
      <c r="AA35" s="0"/>
      <c r="AB35" s="177"/>
      <c r="AC35" s="177"/>
      <c r="AD35" s="177"/>
      <c r="AE35" s="177"/>
      <c r="AF35" s="177"/>
      <c r="AG35" s="177"/>
      <c r="AH35" s="177"/>
      <c r="AI35" s="177"/>
      <c r="AJ35" s="177"/>
      <c r="AK35" s="177"/>
      <c r="AL35" s="177"/>
      <c r="AM35" s="153"/>
      <c r="AN35" s="289"/>
      <c r="AO35" s="0"/>
      <c r="AQ35" s="230"/>
    </row>
    <row r="36" s="120" customFormat="true" ht="12.75" hidden="false" customHeight="false" outlineLevel="0" collapsed="false">
      <c r="R36" s="0"/>
      <c r="S36" s="0"/>
      <c r="T36" s="0"/>
      <c r="U36" s="0"/>
      <c r="V36" s="0"/>
      <c r="W36" s="0"/>
      <c r="X36" s="0"/>
      <c r="Y36" s="0"/>
      <c r="Z36" s="0"/>
      <c r="AA36" s="0"/>
      <c r="AB36" s="177"/>
      <c r="AC36" s="177"/>
      <c r="AD36" s="177"/>
      <c r="AE36" s="177"/>
      <c r="AF36" s="177"/>
      <c r="AG36" s="177"/>
      <c r="AH36" s="177"/>
      <c r="AI36" s="177"/>
      <c r="AJ36" s="177"/>
      <c r="AK36" s="177"/>
      <c r="AL36" s="177"/>
      <c r="AM36" s="153"/>
      <c r="AN36" s="289"/>
      <c r="AO36" s="0"/>
      <c r="AQ36" s="230"/>
    </row>
    <row r="37" s="120" customFormat="true" ht="12.75" hidden="false" customHeight="false" outlineLevel="0" collapsed="false">
      <c r="R37" s="0"/>
      <c r="S37" s="0"/>
      <c r="T37" s="0"/>
      <c r="U37" s="0"/>
      <c r="V37" s="0"/>
      <c r="W37" s="0"/>
      <c r="X37" s="0"/>
      <c r="Y37" s="0"/>
      <c r="Z37" s="0"/>
      <c r="AA37" s="0"/>
      <c r="AB37" s="177"/>
      <c r="AC37" s="177"/>
      <c r="AD37" s="177"/>
      <c r="AE37" s="177"/>
      <c r="AF37" s="177"/>
      <c r="AG37" s="177"/>
      <c r="AH37" s="177"/>
      <c r="AI37" s="177"/>
      <c r="AJ37" s="177"/>
      <c r="AK37" s="177"/>
      <c r="AL37" s="177"/>
      <c r="AM37" s="153"/>
      <c r="AN37" s="289"/>
      <c r="AO37" s="0"/>
      <c r="AQ37" s="230"/>
    </row>
    <row r="38" s="120" customFormat="true" ht="12.75" hidden="false" customHeight="false" outlineLevel="0" collapsed="false">
      <c r="R38" s="0"/>
      <c r="S38" s="0"/>
      <c r="T38" s="0"/>
      <c r="U38" s="0"/>
      <c r="V38" s="0"/>
      <c r="W38" s="0"/>
      <c r="X38" s="0"/>
      <c r="Y38" s="0"/>
      <c r="Z38" s="0"/>
      <c r="AA38" s="0"/>
      <c r="AB38" s="177"/>
      <c r="AC38" s="177"/>
      <c r="AD38" s="177"/>
      <c r="AE38" s="177"/>
      <c r="AF38" s="177"/>
      <c r="AG38" s="177"/>
      <c r="AH38" s="177"/>
      <c r="AI38" s="177"/>
      <c r="AJ38" s="177"/>
      <c r="AK38" s="177"/>
      <c r="AL38" s="177"/>
      <c r="AM38" s="153"/>
      <c r="AN38" s="289"/>
      <c r="AO38" s="0"/>
      <c r="AQ38" s="230"/>
    </row>
    <row r="39" s="120" customFormat="true" ht="12.75" hidden="false" customHeight="false" outlineLevel="0" collapsed="false">
      <c r="R39" s="0"/>
      <c r="S39" s="0"/>
      <c r="T39" s="0"/>
      <c r="U39" s="0"/>
      <c r="V39" s="0"/>
      <c r="W39" s="0"/>
      <c r="X39" s="0"/>
      <c r="Y39" s="0"/>
      <c r="Z39" s="0"/>
      <c r="AA39" s="0"/>
      <c r="AB39" s="177"/>
      <c r="AC39" s="177"/>
      <c r="AD39" s="177"/>
      <c r="AE39" s="177"/>
      <c r="AF39" s="177"/>
      <c r="AG39" s="177"/>
      <c r="AH39" s="177"/>
      <c r="AI39" s="177"/>
      <c r="AJ39" s="177"/>
      <c r="AK39" s="177"/>
      <c r="AL39" s="177"/>
      <c r="AM39" s="153"/>
      <c r="AN39" s="289"/>
      <c r="AO39" s="0"/>
      <c r="AQ39" s="230"/>
    </row>
    <row r="40" s="120" customFormat="true" ht="12.75" hidden="false" customHeight="false" outlineLevel="0" collapsed="false">
      <c r="R40" s="0"/>
      <c r="S40" s="0"/>
      <c r="T40" s="0"/>
      <c r="U40" s="0"/>
      <c r="V40" s="0"/>
      <c r="W40" s="0"/>
      <c r="X40" s="0"/>
      <c r="Y40" s="0"/>
      <c r="Z40" s="0"/>
      <c r="AA40" s="0"/>
      <c r="AB40" s="177"/>
      <c r="AC40" s="177"/>
      <c r="AD40" s="177"/>
      <c r="AE40" s="177"/>
      <c r="AF40" s="177"/>
      <c r="AG40" s="177"/>
      <c r="AH40" s="177"/>
      <c r="AI40" s="177"/>
      <c r="AJ40" s="177"/>
      <c r="AK40" s="177"/>
      <c r="AL40" s="177"/>
      <c r="AM40" s="153"/>
      <c r="AN40" s="289"/>
      <c r="AO40" s="0"/>
      <c r="AQ40" s="230"/>
    </row>
    <row r="41" s="120" customFormat="true" ht="12.75" hidden="false" customHeight="false" outlineLevel="0" collapsed="false">
      <c r="R41" s="0"/>
      <c r="S41" s="0"/>
      <c r="T41" s="0"/>
      <c r="U41" s="0"/>
      <c r="V41" s="0"/>
      <c r="W41" s="0"/>
      <c r="X41" s="0"/>
      <c r="Y41" s="0"/>
      <c r="Z41" s="0"/>
      <c r="AA41" s="0"/>
      <c r="AB41" s="177"/>
      <c r="AC41" s="177"/>
      <c r="AD41" s="177"/>
      <c r="AE41" s="177"/>
      <c r="AF41" s="177"/>
      <c r="AG41" s="177"/>
      <c r="AH41" s="177"/>
      <c r="AI41" s="177"/>
      <c r="AJ41" s="177"/>
      <c r="AK41" s="177"/>
      <c r="AL41" s="177"/>
      <c r="AM41" s="153"/>
      <c r="AN41" s="289"/>
      <c r="AO41" s="0"/>
      <c r="AQ41" s="230"/>
    </row>
    <row r="42" s="120" customFormat="true" ht="12.75" hidden="false" customHeight="false" outlineLevel="0" collapsed="false">
      <c r="R42" s="0"/>
      <c r="S42" s="0"/>
      <c r="T42" s="0"/>
      <c r="U42" s="0"/>
      <c r="V42" s="0"/>
      <c r="W42" s="0"/>
      <c r="X42" s="0"/>
      <c r="Y42" s="0"/>
      <c r="Z42" s="0"/>
      <c r="AA42" s="0"/>
      <c r="AB42" s="177"/>
      <c r="AC42" s="177"/>
      <c r="AD42" s="177"/>
      <c r="AE42" s="177"/>
      <c r="AF42" s="177"/>
      <c r="AG42" s="177"/>
      <c r="AH42" s="177"/>
      <c r="AI42" s="177"/>
      <c r="AJ42" s="177"/>
      <c r="AK42" s="177"/>
      <c r="AL42" s="177"/>
      <c r="AM42" s="153"/>
      <c r="AN42" s="289"/>
      <c r="AO42" s="0"/>
      <c r="AQ42" s="230"/>
    </row>
    <row r="43" s="120" customFormat="true" ht="12.75" hidden="false" customHeight="false" outlineLevel="0" collapsed="false">
      <c r="R43" s="0"/>
      <c r="S43" s="0"/>
      <c r="T43" s="0"/>
      <c r="U43" s="0"/>
      <c r="V43" s="0"/>
      <c r="W43" s="0"/>
      <c r="X43" s="0"/>
      <c r="Y43" s="0"/>
      <c r="Z43" s="0"/>
      <c r="AA43" s="0"/>
      <c r="AB43" s="177"/>
      <c r="AC43" s="177"/>
      <c r="AD43" s="177"/>
      <c r="AE43" s="177"/>
      <c r="AF43" s="177"/>
      <c r="AG43" s="177"/>
      <c r="AH43" s="177"/>
      <c r="AI43" s="177"/>
      <c r="AJ43" s="177"/>
      <c r="AK43" s="177"/>
      <c r="AL43" s="177"/>
      <c r="AM43" s="153"/>
      <c r="AN43" s="289"/>
      <c r="AO43" s="0"/>
      <c r="AQ43" s="230"/>
    </row>
    <row r="44" s="120" customFormat="true" ht="12.75" hidden="false" customHeight="false" outlineLevel="0" collapsed="false">
      <c r="R44" s="0"/>
      <c r="S44" s="0"/>
      <c r="T44" s="0"/>
      <c r="U44" s="0"/>
      <c r="V44" s="0"/>
      <c r="W44" s="0"/>
      <c r="X44" s="0"/>
      <c r="Y44" s="0"/>
      <c r="Z44" s="0"/>
      <c r="AA44" s="0"/>
      <c r="AB44" s="177"/>
      <c r="AC44" s="177"/>
      <c r="AD44" s="177"/>
      <c r="AE44" s="177"/>
      <c r="AF44" s="177"/>
      <c r="AG44" s="177"/>
      <c r="AH44" s="177"/>
      <c r="AI44" s="177"/>
      <c r="AJ44" s="177"/>
      <c r="AK44" s="177"/>
      <c r="AL44" s="177"/>
      <c r="AM44" s="153"/>
      <c r="AN44" s="289"/>
      <c r="AO44" s="0"/>
      <c r="AQ44" s="230"/>
    </row>
    <row r="45" s="120" customFormat="true" ht="12.75" hidden="false" customHeight="false" outlineLevel="0" collapsed="false">
      <c r="R45" s="0"/>
      <c r="S45" s="0"/>
      <c r="T45" s="0"/>
      <c r="U45" s="0"/>
      <c r="V45" s="0"/>
      <c r="W45" s="0"/>
      <c r="X45" s="0"/>
      <c r="Y45" s="0"/>
      <c r="Z45" s="0"/>
      <c r="AA45" s="0"/>
      <c r="AB45" s="177"/>
      <c r="AC45" s="177"/>
      <c r="AD45" s="177"/>
      <c r="AE45" s="177"/>
      <c r="AF45" s="177"/>
      <c r="AG45" s="177"/>
      <c r="AH45" s="177"/>
      <c r="AI45" s="177"/>
      <c r="AJ45" s="177"/>
      <c r="AK45" s="177"/>
      <c r="AL45" s="177"/>
      <c r="AM45" s="153"/>
      <c r="AN45" s="289"/>
      <c r="AO45" s="0"/>
      <c r="AQ45" s="230"/>
    </row>
    <row r="46" s="120" customFormat="true" ht="12.75" hidden="false" customHeight="false" outlineLevel="0" collapsed="false">
      <c r="R46" s="0"/>
      <c r="S46" s="0"/>
      <c r="T46" s="0"/>
      <c r="U46" s="0"/>
      <c r="V46" s="0"/>
      <c r="W46" s="0"/>
      <c r="X46" s="0"/>
      <c r="Y46" s="0"/>
      <c r="Z46" s="0"/>
      <c r="AA46" s="0"/>
      <c r="AB46" s="177"/>
      <c r="AC46" s="177"/>
      <c r="AD46" s="177"/>
      <c r="AE46" s="177"/>
      <c r="AF46" s="177"/>
      <c r="AG46" s="177"/>
      <c r="AH46" s="177"/>
      <c r="AI46" s="177"/>
      <c r="AJ46" s="177"/>
      <c r="AK46" s="177"/>
      <c r="AL46" s="177"/>
      <c r="AM46" s="153"/>
      <c r="AN46" s="289"/>
      <c r="AO46" s="0"/>
      <c r="AQ46" s="230"/>
    </row>
    <row r="47" s="120" customFormat="true" ht="12.75" hidden="false" customHeight="false" outlineLevel="0" collapsed="false">
      <c r="R47" s="0"/>
      <c r="S47" s="0"/>
      <c r="T47" s="0"/>
      <c r="U47" s="0"/>
      <c r="V47" s="0"/>
      <c r="W47" s="0"/>
      <c r="X47" s="0"/>
      <c r="Y47" s="0"/>
      <c r="Z47" s="0"/>
      <c r="AA47" s="0"/>
      <c r="AB47" s="177"/>
      <c r="AC47" s="177"/>
      <c r="AD47" s="177"/>
      <c r="AE47" s="177"/>
      <c r="AF47" s="177"/>
      <c r="AG47" s="177"/>
      <c r="AH47" s="177"/>
      <c r="AI47" s="177"/>
      <c r="AJ47" s="177"/>
      <c r="AK47" s="177"/>
      <c r="AL47" s="177"/>
      <c r="AM47" s="153"/>
      <c r="AN47" s="289"/>
      <c r="AO47" s="0"/>
      <c r="AQ47" s="230"/>
    </row>
    <row r="48" s="120" customFormat="true" ht="12.75" hidden="false" customHeight="false" outlineLevel="0" collapsed="false">
      <c r="R48" s="0"/>
      <c r="S48" s="0"/>
      <c r="T48" s="0"/>
      <c r="U48" s="0"/>
      <c r="V48" s="0"/>
      <c r="W48" s="0"/>
      <c r="X48" s="0"/>
      <c r="Y48" s="0"/>
      <c r="Z48" s="0"/>
      <c r="AA48" s="0"/>
      <c r="AB48" s="177"/>
      <c r="AC48" s="177"/>
      <c r="AD48" s="177"/>
      <c r="AE48" s="177"/>
      <c r="AF48" s="177"/>
      <c r="AG48" s="177"/>
      <c r="AH48" s="177"/>
      <c r="AI48" s="177"/>
      <c r="AJ48" s="177"/>
      <c r="AK48" s="177"/>
      <c r="AL48" s="177"/>
      <c r="AM48" s="153"/>
      <c r="AN48" s="289"/>
      <c r="AO48" s="0"/>
      <c r="AQ48" s="230"/>
    </row>
    <row r="49" s="120" customFormat="true" ht="12.75" hidden="false" customHeight="false" outlineLevel="0" collapsed="false">
      <c r="R49" s="0"/>
      <c r="S49" s="0"/>
      <c r="T49" s="0"/>
      <c r="U49" s="0"/>
      <c r="V49" s="0"/>
      <c r="W49" s="0"/>
      <c r="X49" s="0"/>
      <c r="Y49" s="0"/>
      <c r="Z49" s="0"/>
      <c r="AA49" s="0"/>
      <c r="AB49" s="177"/>
      <c r="AC49" s="177"/>
      <c r="AD49" s="177"/>
      <c r="AE49" s="177"/>
      <c r="AF49" s="177"/>
      <c r="AG49" s="177"/>
      <c r="AH49" s="177"/>
      <c r="AI49" s="177"/>
      <c r="AJ49" s="177"/>
      <c r="AK49" s="177"/>
      <c r="AL49" s="177"/>
      <c r="AM49" s="153"/>
      <c r="AN49" s="289"/>
      <c r="AO49" s="0"/>
      <c r="AQ49" s="230"/>
    </row>
    <row r="50" s="120" customFormat="true" ht="12.75" hidden="false" customHeight="false" outlineLevel="0" collapsed="false">
      <c r="R50" s="0"/>
      <c r="S50" s="0"/>
      <c r="T50" s="0"/>
      <c r="U50" s="0"/>
      <c r="V50" s="0"/>
      <c r="W50" s="0"/>
      <c r="X50" s="0"/>
      <c r="Y50" s="0"/>
      <c r="Z50" s="0"/>
      <c r="AA50" s="0"/>
      <c r="AB50" s="177"/>
      <c r="AC50" s="177"/>
      <c r="AD50" s="177"/>
      <c r="AE50" s="177"/>
      <c r="AF50" s="177"/>
      <c r="AG50" s="177"/>
      <c r="AH50" s="177"/>
      <c r="AI50" s="177"/>
      <c r="AJ50" s="177"/>
      <c r="AK50" s="177"/>
      <c r="AL50" s="177"/>
      <c r="AM50" s="153"/>
      <c r="AN50" s="289"/>
      <c r="AO50" s="0"/>
      <c r="AQ50" s="230"/>
    </row>
    <row r="51" s="120" customFormat="true" ht="12.75" hidden="false" customHeight="false" outlineLevel="0" collapsed="false">
      <c r="R51" s="0"/>
      <c r="S51" s="0"/>
      <c r="T51" s="0"/>
      <c r="U51" s="0"/>
      <c r="V51" s="0"/>
      <c r="W51" s="0"/>
      <c r="X51" s="0"/>
      <c r="Y51" s="0"/>
      <c r="Z51" s="0"/>
      <c r="AA51" s="0"/>
      <c r="AB51" s="177"/>
      <c r="AC51" s="177"/>
      <c r="AD51" s="177"/>
      <c r="AE51" s="177"/>
      <c r="AF51" s="177"/>
      <c r="AG51" s="177"/>
      <c r="AH51" s="177"/>
      <c r="AI51" s="177"/>
      <c r="AJ51" s="177"/>
      <c r="AK51" s="177"/>
      <c r="AL51" s="177"/>
      <c r="AM51" s="153"/>
      <c r="AN51" s="289"/>
      <c r="AO51" s="0"/>
      <c r="AQ51" s="230"/>
    </row>
    <row r="52" s="120" customFormat="true" ht="12.75" hidden="false" customHeight="false" outlineLevel="0" collapsed="false">
      <c r="R52" s="0"/>
      <c r="S52" s="0"/>
      <c r="T52" s="0"/>
      <c r="U52" s="0"/>
      <c r="V52" s="0"/>
      <c r="W52" s="0"/>
      <c r="X52" s="0"/>
      <c r="Y52" s="0"/>
      <c r="Z52" s="0"/>
      <c r="AA52" s="0"/>
      <c r="AB52" s="177"/>
      <c r="AC52" s="177"/>
      <c r="AD52" s="177"/>
      <c r="AE52" s="177"/>
      <c r="AF52" s="177"/>
      <c r="AG52" s="177"/>
      <c r="AH52" s="177"/>
      <c r="AI52" s="177"/>
      <c r="AJ52" s="177"/>
      <c r="AK52" s="177"/>
      <c r="AL52" s="177"/>
      <c r="AM52" s="153"/>
      <c r="AN52" s="289"/>
      <c r="AO52" s="0"/>
      <c r="AQ52" s="230"/>
    </row>
    <row r="53" s="120" customFormat="true" ht="12.75" hidden="false" customHeight="false" outlineLevel="0" collapsed="false">
      <c r="R53" s="0"/>
      <c r="S53" s="0"/>
      <c r="T53" s="0"/>
      <c r="U53" s="0"/>
      <c r="V53" s="0"/>
      <c r="W53" s="0"/>
      <c r="X53" s="0"/>
      <c r="Y53" s="0"/>
      <c r="Z53" s="0"/>
      <c r="AA53" s="0"/>
      <c r="AB53" s="177"/>
      <c r="AC53" s="177"/>
      <c r="AD53" s="177"/>
      <c r="AE53" s="177"/>
      <c r="AF53" s="177"/>
      <c r="AG53" s="177"/>
      <c r="AH53" s="177"/>
      <c r="AI53" s="177"/>
      <c r="AJ53" s="177"/>
      <c r="AK53" s="177"/>
      <c r="AL53" s="177"/>
      <c r="AM53" s="153"/>
      <c r="AN53" s="289"/>
      <c r="AO53" s="0"/>
      <c r="AQ53" s="230"/>
    </row>
    <row r="54" s="120" customFormat="true" ht="12.75" hidden="false" customHeight="false" outlineLevel="0" collapsed="false">
      <c r="R54" s="0"/>
      <c r="S54" s="0"/>
      <c r="T54" s="0"/>
      <c r="U54" s="0"/>
      <c r="V54" s="0"/>
      <c r="W54" s="0"/>
      <c r="X54" s="0"/>
      <c r="Y54" s="0"/>
      <c r="Z54" s="0"/>
      <c r="AA54" s="0"/>
      <c r="AB54" s="177"/>
      <c r="AC54" s="177"/>
      <c r="AD54" s="177"/>
      <c r="AE54" s="177"/>
      <c r="AF54" s="177"/>
      <c r="AG54" s="177"/>
      <c r="AH54" s="177"/>
      <c r="AI54" s="177"/>
      <c r="AJ54" s="177"/>
      <c r="AK54" s="177"/>
      <c r="AL54" s="177"/>
      <c r="AM54" s="153"/>
      <c r="AN54" s="289"/>
      <c r="AO54" s="0"/>
      <c r="AQ54" s="230"/>
    </row>
    <row r="55" s="120" customFormat="true" ht="12.75" hidden="false" customHeight="false" outlineLevel="0" collapsed="false">
      <c r="R55" s="0"/>
      <c r="S55" s="0"/>
      <c r="T55" s="0"/>
      <c r="U55" s="0"/>
      <c r="V55" s="0"/>
      <c r="W55" s="0"/>
      <c r="X55" s="0"/>
      <c r="Y55" s="0"/>
      <c r="Z55" s="0"/>
      <c r="AA55" s="0"/>
      <c r="AB55" s="177"/>
      <c r="AC55" s="177"/>
      <c r="AD55" s="177"/>
      <c r="AE55" s="177"/>
      <c r="AF55" s="177"/>
      <c r="AG55" s="177"/>
      <c r="AH55" s="177"/>
      <c r="AI55" s="177"/>
      <c r="AJ55" s="177"/>
      <c r="AK55" s="177"/>
      <c r="AL55" s="177"/>
      <c r="AM55" s="153"/>
      <c r="AN55" s="289"/>
      <c r="AO55" s="0"/>
      <c r="AQ55" s="230"/>
    </row>
    <row r="56" s="120" customFormat="true" ht="12.75" hidden="false" customHeight="false" outlineLevel="0" collapsed="false">
      <c r="R56" s="0"/>
      <c r="S56" s="0"/>
      <c r="T56" s="0"/>
      <c r="U56" s="0"/>
      <c r="V56" s="0"/>
      <c r="W56" s="0"/>
      <c r="X56" s="0"/>
      <c r="Y56" s="0"/>
      <c r="Z56" s="0"/>
      <c r="AA56" s="0"/>
      <c r="AB56" s="177"/>
      <c r="AC56" s="177"/>
      <c r="AD56" s="177"/>
      <c r="AE56" s="177"/>
      <c r="AF56" s="177"/>
      <c r="AG56" s="177"/>
      <c r="AH56" s="177"/>
      <c r="AI56" s="177"/>
      <c r="AJ56" s="177"/>
      <c r="AK56" s="177"/>
      <c r="AL56" s="177"/>
      <c r="AM56" s="153"/>
      <c r="AN56" s="289"/>
      <c r="AO56" s="0"/>
      <c r="AQ56" s="230"/>
    </row>
    <row r="57" s="120" customFormat="true" ht="12.75" hidden="false" customHeight="false" outlineLevel="0" collapsed="false">
      <c r="R57" s="0"/>
      <c r="S57" s="0"/>
      <c r="T57" s="0"/>
      <c r="U57" s="0"/>
      <c r="V57" s="0"/>
      <c r="W57" s="0"/>
      <c r="X57" s="0"/>
      <c r="Y57" s="0"/>
      <c r="Z57" s="0"/>
      <c r="AA57" s="0"/>
      <c r="AB57" s="177"/>
      <c r="AC57" s="177"/>
      <c r="AD57" s="177"/>
      <c r="AE57" s="177"/>
      <c r="AF57" s="177"/>
      <c r="AG57" s="177"/>
      <c r="AH57" s="177"/>
      <c r="AI57" s="177"/>
      <c r="AJ57" s="177"/>
      <c r="AK57" s="177"/>
      <c r="AL57" s="177"/>
      <c r="AM57" s="153"/>
      <c r="AN57" s="289"/>
      <c r="AO57" s="0"/>
      <c r="AQ57" s="230"/>
    </row>
    <row r="58" s="120" customFormat="true" ht="12.75" hidden="false" customHeight="false" outlineLevel="0" collapsed="false">
      <c r="R58" s="0"/>
      <c r="S58" s="0"/>
      <c r="T58" s="0"/>
      <c r="U58" s="0"/>
      <c r="V58" s="0"/>
      <c r="W58" s="0"/>
      <c r="X58" s="0"/>
      <c r="Y58" s="0"/>
      <c r="Z58" s="0"/>
      <c r="AA58" s="0"/>
      <c r="AB58" s="177"/>
      <c r="AC58" s="177"/>
      <c r="AD58" s="177"/>
      <c r="AE58" s="177"/>
      <c r="AF58" s="177"/>
      <c r="AG58" s="177"/>
      <c r="AH58" s="177"/>
      <c r="AI58" s="177"/>
      <c r="AJ58" s="177"/>
      <c r="AK58" s="177"/>
      <c r="AL58" s="177"/>
      <c r="AM58" s="153"/>
      <c r="AN58" s="289"/>
      <c r="AO58" s="0"/>
      <c r="AQ58" s="230"/>
    </row>
    <row r="59" s="120" customFormat="true" ht="12.75" hidden="false" customHeight="false" outlineLevel="0" collapsed="false">
      <c r="R59" s="0"/>
      <c r="S59" s="0"/>
      <c r="T59" s="0"/>
      <c r="U59" s="0"/>
      <c r="V59" s="0"/>
      <c r="W59" s="0"/>
      <c r="X59" s="0"/>
      <c r="Y59" s="0"/>
      <c r="Z59" s="0"/>
      <c r="AA59" s="0"/>
      <c r="AB59" s="177"/>
      <c r="AC59" s="177"/>
      <c r="AD59" s="177"/>
      <c r="AE59" s="177"/>
      <c r="AF59" s="177"/>
      <c r="AG59" s="177"/>
      <c r="AH59" s="177"/>
      <c r="AI59" s="177"/>
      <c r="AJ59" s="177"/>
      <c r="AK59" s="177"/>
      <c r="AL59" s="177"/>
      <c r="AM59" s="153"/>
      <c r="AN59" s="289"/>
      <c r="AO59" s="0"/>
      <c r="AQ59" s="230"/>
    </row>
    <row r="60" s="120" customFormat="true" ht="12.75" hidden="false" customHeight="false" outlineLevel="0" collapsed="false">
      <c r="R60" s="0"/>
      <c r="S60" s="0"/>
      <c r="T60" s="0"/>
      <c r="U60" s="0"/>
      <c r="V60" s="0"/>
      <c r="W60" s="0"/>
      <c r="X60" s="0"/>
      <c r="Y60" s="0"/>
      <c r="Z60" s="0"/>
      <c r="AA60" s="0"/>
      <c r="AB60" s="177"/>
      <c r="AC60" s="177"/>
      <c r="AD60" s="177"/>
      <c r="AE60" s="177"/>
      <c r="AF60" s="177"/>
      <c r="AG60" s="177"/>
      <c r="AH60" s="177"/>
      <c r="AI60" s="177"/>
      <c r="AJ60" s="177"/>
      <c r="AK60" s="177"/>
      <c r="AL60" s="177"/>
      <c r="AM60" s="153"/>
      <c r="AN60" s="289"/>
      <c r="AO60" s="0"/>
      <c r="AQ60" s="230"/>
    </row>
    <row r="61" s="120" customFormat="true" ht="12.75" hidden="false" customHeight="false" outlineLevel="0" collapsed="false">
      <c r="R61" s="0"/>
      <c r="S61" s="0"/>
      <c r="T61" s="0"/>
      <c r="U61" s="0"/>
      <c r="V61" s="0"/>
      <c r="W61" s="0"/>
      <c r="X61" s="0"/>
      <c r="Y61" s="0"/>
      <c r="Z61" s="0"/>
      <c r="AA61" s="0"/>
      <c r="AB61" s="177"/>
      <c r="AC61" s="177"/>
      <c r="AD61" s="177"/>
      <c r="AE61" s="177"/>
      <c r="AF61" s="177"/>
      <c r="AG61" s="177"/>
      <c r="AH61" s="177"/>
      <c r="AI61" s="177"/>
      <c r="AJ61" s="177"/>
      <c r="AK61" s="177"/>
      <c r="AL61" s="177"/>
      <c r="AM61" s="153"/>
      <c r="AN61" s="289"/>
      <c r="AO61" s="0"/>
      <c r="AQ61" s="230"/>
    </row>
    <row r="62" s="120" customFormat="true" ht="12.75" hidden="false" customHeight="false" outlineLevel="0" collapsed="false">
      <c r="R62" s="0"/>
      <c r="S62" s="0"/>
      <c r="T62" s="0"/>
      <c r="U62" s="0"/>
      <c r="V62" s="0"/>
      <c r="W62" s="0"/>
      <c r="X62" s="0"/>
      <c r="Y62" s="0"/>
      <c r="Z62" s="0"/>
      <c r="AA62" s="0"/>
      <c r="AB62" s="177"/>
      <c r="AC62" s="177"/>
      <c r="AD62" s="177"/>
      <c r="AE62" s="177"/>
      <c r="AF62" s="177"/>
      <c r="AG62" s="177"/>
      <c r="AH62" s="177"/>
      <c r="AI62" s="177"/>
      <c r="AJ62" s="177"/>
      <c r="AK62" s="177"/>
      <c r="AL62" s="177"/>
      <c r="AM62" s="153"/>
      <c r="AN62" s="289"/>
      <c r="AO62" s="0"/>
      <c r="AQ62" s="230"/>
    </row>
    <row r="63" s="120" customFormat="true" ht="12.75" hidden="false" customHeight="false" outlineLevel="0" collapsed="false">
      <c r="R63" s="0"/>
      <c r="S63" s="0"/>
      <c r="T63" s="0"/>
      <c r="U63" s="0"/>
      <c r="V63" s="0"/>
      <c r="W63" s="0"/>
      <c r="X63" s="0"/>
      <c r="Y63" s="0"/>
      <c r="Z63" s="0"/>
      <c r="AA63" s="0"/>
      <c r="AB63" s="177"/>
      <c r="AC63" s="177"/>
      <c r="AD63" s="177"/>
      <c r="AE63" s="177"/>
      <c r="AF63" s="177"/>
      <c r="AG63" s="177"/>
      <c r="AH63" s="177"/>
      <c r="AI63" s="177"/>
      <c r="AJ63" s="177"/>
      <c r="AK63" s="177"/>
      <c r="AL63" s="177"/>
      <c r="AM63" s="153"/>
      <c r="AN63" s="289"/>
      <c r="AO63" s="0"/>
      <c r="AQ63" s="230"/>
    </row>
    <row r="64" s="120" customFormat="true" ht="12.75" hidden="false" customHeight="false" outlineLevel="0" collapsed="false">
      <c r="R64" s="0"/>
      <c r="S64" s="0"/>
      <c r="T64" s="0"/>
      <c r="U64" s="0"/>
      <c r="V64" s="0"/>
      <c r="W64" s="0"/>
      <c r="X64" s="0"/>
      <c r="Y64" s="0"/>
      <c r="Z64" s="0"/>
      <c r="AA64" s="0"/>
      <c r="AB64" s="177"/>
      <c r="AC64" s="177"/>
      <c r="AD64" s="177"/>
      <c r="AE64" s="177"/>
      <c r="AF64" s="177"/>
      <c r="AG64" s="177"/>
      <c r="AH64" s="177"/>
      <c r="AI64" s="177"/>
      <c r="AJ64" s="177"/>
      <c r="AK64" s="177"/>
      <c r="AL64" s="177"/>
      <c r="AM64" s="153"/>
      <c r="AN64" s="289"/>
      <c r="AO64" s="0"/>
      <c r="AQ64" s="230"/>
    </row>
    <row r="65" s="120" customFormat="true" ht="12.75" hidden="false" customHeight="false" outlineLevel="0" collapsed="false">
      <c r="R65" s="0"/>
      <c r="S65" s="0"/>
      <c r="T65" s="0"/>
      <c r="U65" s="0"/>
      <c r="V65" s="0"/>
      <c r="W65" s="0"/>
      <c r="X65" s="0"/>
      <c r="Y65" s="0"/>
      <c r="Z65" s="0"/>
      <c r="AA65" s="0"/>
      <c r="AB65" s="177"/>
      <c r="AC65" s="177"/>
      <c r="AD65" s="177"/>
      <c r="AE65" s="177"/>
      <c r="AF65" s="177"/>
      <c r="AG65" s="177"/>
      <c r="AH65" s="177"/>
      <c r="AI65" s="177"/>
      <c r="AJ65" s="177"/>
      <c r="AK65" s="177"/>
      <c r="AL65" s="177"/>
      <c r="AM65" s="153"/>
      <c r="AN65" s="289"/>
      <c r="AO65" s="0"/>
      <c r="AQ65" s="230"/>
    </row>
    <row r="66" s="120" customFormat="true" ht="12.75" hidden="false" customHeight="false" outlineLevel="0" collapsed="false">
      <c r="R66" s="0"/>
      <c r="S66" s="0"/>
      <c r="T66" s="0"/>
      <c r="U66" s="0"/>
      <c r="V66" s="0"/>
      <c r="W66" s="0"/>
      <c r="X66" s="0"/>
      <c r="Y66" s="0"/>
      <c r="Z66" s="0"/>
      <c r="AA66" s="0"/>
      <c r="AB66" s="177"/>
      <c r="AC66" s="177"/>
      <c r="AD66" s="177"/>
      <c r="AE66" s="177"/>
      <c r="AF66" s="177"/>
      <c r="AG66" s="177"/>
      <c r="AH66" s="177"/>
      <c r="AI66" s="177"/>
      <c r="AJ66" s="177"/>
      <c r="AK66" s="177"/>
      <c r="AL66" s="177"/>
      <c r="AM66" s="153"/>
      <c r="AN66" s="289"/>
      <c r="AO66" s="0"/>
      <c r="AQ66" s="230"/>
    </row>
    <row r="67" s="120" customFormat="true" ht="12.75" hidden="false" customHeight="false" outlineLevel="0" collapsed="false">
      <c r="R67" s="0"/>
      <c r="S67" s="0"/>
      <c r="T67" s="0"/>
      <c r="U67" s="0"/>
      <c r="V67" s="0"/>
      <c r="W67" s="0"/>
      <c r="X67" s="0"/>
      <c r="Y67" s="0"/>
      <c r="Z67" s="0"/>
      <c r="AA67" s="0"/>
      <c r="AB67" s="177"/>
      <c r="AC67" s="177"/>
      <c r="AD67" s="177"/>
      <c r="AE67" s="177"/>
      <c r="AF67" s="177"/>
      <c r="AG67" s="177"/>
      <c r="AH67" s="177"/>
      <c r="AI67" s="177"/>
      <c r="AJ67" s="177"/>
      <c r="AK67" s="177"/>
      <c r="AL67" s="177"/>
      <c r="AM67" s="153"/>
      <c r="AN67" s="289"/>
      <c r="AO67" s="0"/>
      <c r="AQ67" s="230"/>
    </row>
    <row r="68" s="120" customFormat="true" ht="12.75" hidden="false" customHeight="false" outlineLevel="0" collapsed="false">
      <c r="R68" s="0"/>
      <c r="S68" s="0"/>
      <c r="T68" s="0"/>
      <c r="U68" s="0"/>
      <c r="V68" s="0"/>
      <c r="W68" s="0"/>
      <c r="X68" s="0"/>
      <c r="Y68" s="0"/>
      <c r="Z68" s="0"/>
      <c r="AA68" s="0"/>
      <c r="AB68" s="177"/>
      <c r="AC68" s="177"/>
      <c r="AD68" s="177"/>
      <c r="AE68" s="177"/>
      <c r="AF68" s="177"/>
      <c r="AG68" s="177"/>
      <c r="AH68" s="177"/>
      <c r="AI68" s="177"/>
      <c r="AJ68" s="177"/>
      <c r="AK68" s="177"/>
      <c r="AL68" s="177"/>
      <c r="AM68" s="153"/>
      <c r="AN68" s="289"/>
      <c r="AO68" s="0"/>
      <c r="AQ68" s="230"/>
    </row>
    <row r="69" s="120" customFormat="true" ht="12.75" hidden="false" customHeight="false" outlineLevel="0" collapsed="false">
      <c r="R69" s="0"/>
      <c r="S69" s="0"/>
      <c r="T69" s="0"/>
      <c r="U69" s="0"/>
      <c r="V69" s="0"/>
      <c r="W69" s="0"/>
      <c r="X69" s="0"/>
      <c r="Y69" s="0"/>
      <c r="Z69" s="0"/>
      <c r="AA69" s="0"/>
      <c r="AB69" s="177"/>
      <c r="AC69" s="177"/>
      <c r="AD69" s="177"/>
      <c r="AE69" s="177"/>
      <c r="AF69" s="177"/>
      <c r="AG69" s="177"/>
      <c r="AH69" s="177"/>
      <c r="AI69" s="177"/>
      <c r="AJ69" s="177"/>
      <c r="AK69" s="177"/>
      <c r="AL69" s="177"/>
      <c r="AM69" s="153"/>
      <c r="AN69" s="289"/>
      <c r="AO69" s="0"/>
      <c r="AQ69" s="230"/>
    </row>
    <row r="70" s="120" customFormat="true" ht="12.75" hidden="false" customHeight="false" outlineLevel="0" collapsed="false">
      <c r="R70" s="0"/>
      <c r="S70" s="0"/>
      <c r="T70" s="0"/>
      <c r="U70" s="0"/>
      <c r="V70" s="0"/>
      <c r="W70" s="0"/>
      <c r="X70" s="0"/>
      <c r="Y70" s="0"/>
      <c r="Z70" s="0"/>
      <c r="AA70" s="0"/>
      <c r="AB70" s="177"/>
      <c r="AC70" s="177"/>
      <c r="AD70" s="177"/>
      <c r="AE70" s="177"/>
      <c r="AF70" s="177"/>
      <c r="AG70" s="177"/>
      <c r="AH70" s="177"/>
      <c r="AI70" s="177"/>
      <c r="AJ70" s="177"/>
      <c r="AK70" s="177"/>
      <c r="AL70" s="177"/>
      <c r="AM70" s="153"/>
      <c r="AN70" s="289"/>
      <c r="AO70" s="0"/>
      <c r="AQ70" s="230"/>
    </row>
    <row r="71" s="120" customFormat="true" ht="12.75" hidden="false" customHeight="false" outlineLevel="0" collapsed="false">
      <c r="R71" s="0"/>
      <c r="S71" s="0"/>
      <c r="T71" s="0"/>
      <c r="U71" s="0"/>
      <c r="V71" s="0"/>
      <c r="W71" s="0"/>
      <c r="X71" s="0"/>
      <c r="Y71" s="0"/>
      <c r="Z71" s="0"/>
      <c r="AA71" s="0"/>
      <c r="AB71" s="177"/>
      <c r="AC71" s="177"/>
      <c r="AD71" s="177"/>
      <c r="AE71" s="177"/>
      <c r="AF71" s="177"/>
      <c r="AG71" s="177"/>
      <c r="AH71" s="177"/>
      <c r="AI71" s="177"/>
      <c r="AJ71" s="177"/>
      <c r="AK71" s="177"/>
      <c r="AL71" s="177"/>
      <c r="AM71" s="153"/>
      <c r="AN71" s="289"/>
      <c r="AO71" s="0"/>
      <c r="AQ71" s="230"/>
    </row>
    <row r="72" s="120" customFormat="true" ht="12.75" hidden="false" customHeight="false" outlineLevel="0" collapsed="false">
      <c r="R72" s="0"/>
      <c r="S72" s="0"/>
      <c r="T72" s="0"/>
      <c r="U72" s="0"/>
      <c r="V72" s="0"/>
      <c r="W72" s="0"/>
      <c r="X72" s="0"/>
      <c r="Y72" s="0"/>
      <c r="Z72" s="0"/>
      <c r="AA72" s="0"/>
      <c r="AB72" s="177"/>
      <c r="AC72" s="177"/>
      <c r="AD72" s="177"/>
      <c r="AE72" s="177"/>
      <c r="AF72" s="177"/>
      <c r="AG72" s="177"/>
      <c r="AH72" s="177"/>
      <c r="AI72" s="177"/>
      <c r="AJ72" s="177"/>
      <c r="AK72" s="177"/>
      <c r="AL72" s="177"/>
      <c r="AM72" s="153"/>
      <c r="AN72" s="289"/>
      <c r="AO72" s="0"/>
      <c r="AQ72" s="230"/>
    </row>
    <row r="73" s="120" customFormat="true" ht="12.75" hidden="false" customHeight="false" outlineLevel="0" collapsed="false">
      <c r="R73" s="0"/>
      <c r="S73" s="0"/>
      <c r="T73" s="0"/>
      <c r="U73" s="0"/>
      <c r="V73" s="0"/>
      <c r="W73" s="0"/>
      <c r="X73" s="0"/>
      <c r="Y73" s="0"/>
      <c r="Z73" s="0"/>
      <c r="AA73" s="0"/>
      <c r="AB73" s="177"/>
      <c r="AC73" s="177"/>
      <c r="AD73" s="177"/>
      <c r="AE73" s="177"/>
      <c r="AF73" s="177"/>
      <c r="AG73" s="177"/>
      <c r="AH73" s="177"/>
      <c r="AI73" s="177"/>
      <c r="AJ73" s="177"/>
      <c r="AK73" s="177"/>
      <c r="AL73" s="177"/>
      <c r="AM73" s="153"/>
      <c r="AN73" s="289"/>
      <c r="AO73" s="0"/>
      <c r="AQ73" s="230"/>
    </row>
    <row r="74" s="120" customFormat="true" ht="12.75" hidden="false" customHeight="false" outlineLevel="0" collapsed="false">
      <c r="R74" s="0"/>
      <c r="S74" s="0"/>
      <c r="T74" s="0"/>
      <c r="U74" s="0"/>
      <c r="V74" s="0"/>
      <c r="W74" s="0"/>
      <c r="X74" s="0"/>
      <c r="Y74" s="0"/>
      <c r="Z74" s="0"/>
      <c r="AA74" s="0"/>
      <c r="AB74" s="177"/>
      <c r="AC74" s="177"/>
      <c r="AD74" s="177"/>
      <c r="AE74" s="177"/>
      <c r="AF74" s="177"/>
      <c r="AG74" s="177"/>
      <c r="AH74" s="177"/>
      <c r="AI74" s="177"/>
      <c r="AJ74" s="177"/>
      <c r="AK74" s="177"/>
      <c r="AL74" s="177"/>
      <c r="AM74" s="153"/>
      <c r="AN74" s="289"/>
      <c r="AO74" s="0"/>
      <c r="AQ74" s="230"/>
    </row>
    <row r="75" s="120" customFormat="true" ht="12.75" hidden="false" customHeight="false" outlineLevel="0" collapsed="false">
      <c r="R75" s="0"/>
      <c r="S75" s="0"/>
      <c r="T75" s="0"/>
      <c r="U75" s="0"/>
      <c r="V75" s="0"/>
      <c r="W75" s="0"/>
      <c r="X75" s="0"/>
      <c r="Y75" s="0"/>
      <c r="Z75" s="0"/>
      <c r="AA75" s="0"/>
      <c r="AB75" s="177"/>
      <c r="AC75" s="177"/>
      <c r="AD75" s="177"/>
      <c r="AE75" s="177"/>
      <c r="AF75" s="177"/>
      <c r="AG75" s="177"/>
      <c r="AH75" s="177"/>
      <c r="AI75" s="177"/>
      <c r="AJ75" s="177"/>
      <c r="AK75" s="177"/>
      <c r="AL75" s="177"/>
      <c r="AM75" s="153"/>
      <c r="AN75" s="289"/>
      <c r="AO75" s="0"/>
      <c r="AQ75" s="230"/>
    </row>
    <row r="76" s="120" customFormat="true" ht="12.75" hidden="false" customHeight="false" outlineLevel="0" collapsed="false">
      <c r="R76" s="0"/>
      <c r="S76" s="0"/>
      <c r="T76" s="0"/>
      <c r="U76" s="0"/>
      <c r="V76" s="0"/>
      <c r="W76" s="0"/>
      <c r="X76" s="0"/>
      <c r="Y76" s="0"/>
      <c r="Z76" s="0"/>
      <c r="AA76" s="0"/>
      <c r="AB76" s="177"/>
      <c r="AC76" s="177"/>
      <c r="AD76" s="177"/>
      <c r="AE76" s="177"/>
      <c r="AF76" s="177"/>
      <c r="AG76" s="177"/>
      <c r="AH76" s="177"/>
      <c r="AI76" s="177"/>
      <c r="AJ76" s="177"/>
      <c r="AK76" s="177"/>
      <c r="AL76" s="177"/>
      <c r="AM76" s="153"/>
      <c r="AN76" s="289"/>
      <c r="AO76" s="0"/>
      <c r="AQ76" s="230"/>
    </row>
    <row r="77" s="120" customFormat="true" ht="12.75" hidden="false" customHeight="false" outlineLevel="0" collapsed="false">
      <c r="R77" s="0"/>
      <c r="S77" s="0"/>
      <c r="T77" s="0"/>
      <c r="U77" s="0"/>
      <c r="V77" s="0"/>
      <c r="W77" s="0"/>
      <c r="X77" s="0"/>
      <c r="Y77" s="0"/>
      <c r="Z77" s="0"/>
      <c r="AA77" s="0"/>
      <c r="AB77" s="177"/>
      <c r="AC77" s="177"/>
      <c r="AD77" s="177"/>
      <c r="AE77" s="177"/>
      <c r="AF77" s="177"/>
      <c r="AG77" s="177"/>
      <c r="AH77" s="177"/>
      <c r="AI77" s="177"/>
      <c r="AJ77" s="177"/>
      <c r="AK77" s="177"/>
      <c r="AL77" s="177"/>
      <c r="AM77" s="153"/>
      <c r="AN77" s="289"/>
      <c r="AO77" s="0"/>
      <c r="AQ77" s="230"/>
    </row>
    <row r="78" s="120" customFormat="true" ht="12.75" hidden="false" customHeight="false" outlineLevel="0" collapsed="false">
      <c r="R78" s="0"/>
      <c r="S78" s="0"/>
      <c r="T78" s="0"/>
      <c r="U78" s="0"/>
      <c r="V78" s="0"/>
      <c r="W78" s="0"/>
      <c r="X78" s="0"/>
      <c r="Y78" s="0"/>
      <c r="Z78" s="0"/>
      <c r="AA78" s="0"/>
      <c r="AB78" s="177"/>
      <c r="AC78" s="177"/>
      <c r="AD78" s="177"/>
      <c r="AE78" s="177"/>
      <c r="AF78" s="177"/>
      <c r="AG78" s="177"/>
      <c r="AH78" s="177"/>
      <c r="AI78" s="177"/>
      <c r="AJ78" s="177"/>
      <c r="AK78" s="177"/>
      <c r="AL78" s="177"/>
      <c r="AM78" s="153"/>
      <c r="AN78" s="289"/>
      <c r="AO78" s="0"/>
      <c r="AQ78" s="230"/>
    </row>
    <row r="79" s="120" customFormat="true" ht="12.75" hidden="false" customHeight="false" outlineLevel="0" collapsed="false">
      <c r="R79" s="0"/>
      <c r="S79" s="0"/>
      <c r="T79" s="0"/>
      <c r="U79" s="0"/>
      <c r="V79" s="0"/>
      <c r="W79" s="0"/>
      <c r="X79" s="0"/>
      <c r="Y79" s="0"/>
      <c r="Z79" s="0"/>
      <c r="AA79" s="0"/>
      <c r="AB79" s="177"/>
      <c r="AC79" s="177"/>
      <c r="AD79" s="177"/>
      <c r="AE79" s="177"/>
      <c r="AF79" s="177"/>
      <c r="AG79" s="177"/>
      <c r="AH79" s="177"/>
      <c r="AI79" s="177"/>
      <c r="AJ79" s="177"/>
      <c r="AK79" s="177"/>
      <c r="AL79" s="177"/>
      <c r="AM79" s="153"/>
      <c r="AN79" s="289"/>
      <c r="AO79" s="0"/>
      <c r="AQ79" s="230"/>
    </row>
    <row r="80" s="120" customFormat="true" ht="12.75" hidden="false" customHeight="false" outlineLevel="0" collapsed="false">
      <c r="R80" s="0"/>
      <c r="S80" s="0"/>
      <c r="T80" s="0"/>
      <c r="U80" s="0"/>
      <c r="V80" s="0"/>
      <c r="W80" s="0"/>
      <c r="X80" s="0"/>
      <c r="Y80" s="0"/>
      <c r="Z80" s="0"/>
      <c r="AA80" s="0"/>
      <c r="AB80" s="177"/>
      <c r="AC80" s="177"/>
      <c r="AD80" s="177"/>
      <c r="AE80" s="177"/>
      <c r="AF80" s="177"/>
      <c r="AG80" s="177"/>
      <c r="AH80" s="177"/>
      <c r="AI80" s="177"/>
      <c r="AJ80" s="177"/>
      <c r="AK80" s="177"/>
      <c r="AL80" s="177"/>
      <c r="AM80" s="153"/>
      <c r="AN80" s="289"/>
      <c r="AO80" s="0"/>
      <c r="AQ80" s="230"/>
    </row>
    <row r="81" s="120" customFormat="true" ht="12.75" hidden="false" customHeight="false" outlineLevel="0" collapsed="false">
      <c r="R81" s="0"/>
      <c r="S81" s="0"/>
      <c r="T81" s="0"/>
      <c r="U81" s="0"/>
      <c r="V81" s="0"/>
      <c r="W81" s="0"/>
      <c r="X81" s="0"/>
      <c r="Y81" s="0"/>
      <c r="Z81" s="0"/>
      <c r="AA81" s="0"/>
      <c r="AB81" s="177"/>
      <c r="AC81" s="177"/>
      <c r="AD81" s="177"/>
      <c r="AE81" s="177"/>
      <c r="AF81" s="177"/>
      <c r="AG81" s="177"/>
      <c r="AH81" s="177"/>
      <c r="AI81" s="177"/>
      <c r="AJ81" s="177"/>
      <c r="AK81" s="177"/>
      <c r="AL81" s="177"/>
      <c r="AM81" s="153"/>
      <c r="AN81" s="289"/>
      <c r="AO81" s="0"/>
      <c r="AQ81" s="230"/>
    </row>
    <row r="82" s="120" customFormat="true" ht="12.75" hidden="false" customHeight="false" outlineLevel="0" collapsed="false">
      <c r="R82" s="0"/>
      <c r="S82" s="0"/>
      <c r="T82" s="0"/>
      <c r="U82" s="0"/>
      <c r="V82" s="0"/>
      <c r="W82" s="0"/>
      <c r="X82" s="0"/>
      <c r="Y82" s="0"/>
      <c r="Z82" s="0"/>
      <c r="AA82" s="0"/>
      <c r="AB82" s="177"/>
      <c r="AC82" s="177"/>
      <c r="AD82" s="177"/>
      <c r="AE82" s="177"/>
      <c r="AF82" s="177"/>
      <c r="AG82" s="177"/>
      <c r="AH82" s="177"/>
      <c r="AI82" s="177"/>
      <c r="AJ82" s="177"/>
      <c r="AK82" s="177"/>
      <c r="AL82" s="177"/>
      <c r="AM82" s="153"/>
      <c r="AN82" s="289"/>
      <c r="AO82" s="0"/>
      <c r="AQ82" s="230"/>
    </row>
    <row r="83" s="120" customFormat="true" ht="12.75" hidden="false" customHeight="false" outlineLevel="0" collapsed="false">
      <c r="R83" s="0"/>
      <c r="S83" s="0"/>
      <c r="T83" s="0"/>
      <c r="U83" s="0"/>
      <c r="V83" s="0"/>
      <c r="W83" s="0"/>
      <c r="X83" s="0"/>
      <c r="Y83" s="0"/>
      <c r="Z83" s="0"/>
      <c r="AA83" s="0"/>
      <c r="AB83" s="177"/>
      <c r="AC83" s="177"/>
      <c r="AD83" s="177"/>
      <c r="AE83" s="177"/>
      <c r="AF83" s="177"/>
      <c r="AG83" s="177"/>
      <c r="AH83" s="177"/>
      <c r="AI83" s="177"/>
      <c r="AJ83" s="177"/>
      <c r="AK83" s="177"/>
      <c r="AL83" s="177"/>
      <c r="AM83" s="153"/>
      <c r="AN83" s="289"/>
      <c r="AO83" s="0"/>
      <c r="AQ83" s="230"/>
    </row>
    <row r="84" s="120" customFormat="true" ht="12.75" hidden="false" customHeight="false" outlineLevel="0" collapsed="false">
      <c r="R84" s="0"/>
      <c r="S84" s="0"/>
      <c r="T84" s="0"/>
      <c r="U84" s="0"/>
      <c r="V84" s="0"/>
      <c r="W84" s="0"/>
      <c r="X84" s="0"/>
      <c r="Y84" s="0"/>
      <c r="Z84" s="0"/>
      <c r="AA84" s="0"/>
      <c r="AB84" s="177"/>
      <c r="AC84" s="177"/>
      <c r="AD84" s="177"/>
      <c r="AE84" s="177"/>
      <c r="AF84" s="177"/>
      <c r="AG84" s="177"/>
      <c r="AH84" s="177"/>
      <c r="AI84" s="177"/>
      <c r="AJ84" s="177"/>
      <c r="AK84" s="177"/>
      <c r="AL84" s="177"/>
      <c r="AM84" s="153"/>
      <c r="AN84" s="289"/>
      <c r="AO84" s="0"/>
      <c r="AQ84" s="230"/>
    </row>
    <row r="85" s="120" customFormat="true" ht="12.75" hidden="false" customHeight="false" outlineLevel="0" collapsed="false">
      <c r="R85" s="0"/>
      <c r="S85" s="0"/>
      <c r="T85" s="0"/>
      <c r="U85" s="0"/>
      <c r="V85" s="0"/>
      <c r="W85" s="0"/>
      <c r="X85" s="0"/>
      <c r="Y85" s="0"/>
      <c r="Z85" s="0"/>
      <c r="AA85" s="0"/>
      <c r="AB85" s="177"/>
      <c r="AC85" s="177"/>
      <c r="AD85" s="177"/>
      <c r="AE85" s="177"/>
      <c r="AF85" s="177"/>
      <c r="AG85" s="177"/>
      <c r="AH85" s="177"/>
      <c r="AI85" s="177"/>
      <c r="AJ85" s="177"/>
      <c r="AK85" s="177"/>
      <c r="AL85" s="177"/>
      <c r="AM85" s="153"/>
      <c r="AN85" s="289"/>
      <c r="AO85" s="0"/>
      <c r="AQ85" s="230"/>
    </row>
    <row r="86" s="120" customFormat="true" ht="12.75" hidden="false" customHeight="false" outlineLevel="0" collapsed="false">
      <c r="R86" s="0"/>
      <c r="S86" s="0"/>
      <c r="T86" s="0"/>
      <c r="U86" s="0"/>
      <c r="V86" s="0"/>
      <c r="W86" s="0"/>
      <c r="X86" s="0"/>
      <c r="Y86" s="0"/>
      <c r="Z86" s="0"/>
      <c r="AA86" s="0"/>
      <c r="AB86" s="177"/>
      <c r="AC86" s="177"/>
      <c r="AD86" s="177"/>
      <c r="AE86" s="177"/>
      <c r="AF86" s="177"/>
      <c r="AG86" s="177"/>
      <c r="AH86" s="177"/>
      <c r="AI86" s="177"/>
      <c r="AJ86" s="177"/>
      <c r="AK86" s="177"/>
      <c r="AL86" s="177"/>
      <c r="AM86" s="153"/>
      <c r="AN86" s="289"/>
      <c r="AO86" s="0"/>
      <c r="AQ86" s="230"/>
    </row>
    <row r="87" s="120" customFormat="true" ht="12.75" hidden="false" customHeight="false" outlineLevel="0" collapsed="false">
      <c r="R87" s="0"/>
      <c r="S87" s="0"/>
      <c r="T87" s="0"/>
      <c r="U87" s="0"/>
      <c r="V87" s="0"/>
      <c r="W87" s="0"/>
      <c r="X87" s="0"/>
      <c r="Y87" s="0"/>
      <c r="Z87" s="0"/>
      <c r="AA87" s="0"/>
      <c r="AB87" s="177"/>
      <c r="AC87" s="177"/>
      <c r="AD87" s="177"/>
      <c r="AE87" s="177"/>
      <c r="AF87" s="177"/>
      <c r="AG87" s="177"/>
      <c r="AH87" s="177"/>
      <c r="AI87" s="177"/>
      <c r="AJ87" s="177"/>
      <c r="AK87" s="177"/>
      <c r="AL87" s="177"/>
      <c r="AM87" s="153"/>
      <c r="AN87" s="289"/>
      <c r="AO87" s="0"/>
      <c r="AQ87" s="230"/>
    </row>
    <row r="88" s="120" customFormat="true" ht="12.75" hidden="false" customHeight="false" outlineLevel="0" collapsed="false">
      <c r="R88" s="0"/>
      <c r="S88" s="0"/>
      <c r="T88" s="0"/>
      <c r="U88" s="0"/>
      <c r="V88" s="0"/>
      <c r="W88" s="0"/>
      <c r="X88" s="0"/>
      <c r="Y88" s="0"/>
      <c r="Z88" s="0"/>
      <c r="AA88" s="0"/>
      <c r="AB88" s="177"/>
      <c r="AC88" s="177"/>
      <c r="AD88" s="177"/>
      <c r="AE88" s="177"/>
      <c r="AF88" s="177"/>
      <c r="AG88" s="177"/>
      <c r="AH88" s="177"/>
      <c r="AI88" s="177"/>
      <c r="AJ88" s="177"/>
      <c r="AK88" s="177"/>
      <c r="AL88" s="177"/>
      <c r="AM88" s="153"/>
      <c r="AN88" s="289"/>
      <c r="AO88" s="0"/>
      <c r="AQ88" s="230"/>
    </row>
    <row r="89" s="120" customFormat="true" ht="12.75" hidden="false" customHeight="false" outlineLevel="0" collapsed="false">
      <c r="R89" s="0"/>
      <c r="S89" s="0"/>
      <c r="T89" s="0"/>
      <c r="U89" s="0"/>
      <c r="V89" s="0"/>
      <c r="W89" s="0"/>
      <c r="X89" s="0"/>
      <c r="Y89" s="0"/>
      <c r="Z89" s="0"/>
      <c r="AA89" s="0"/>
      <c r="AB89" s="177"/>
      <c r="AC89" s="177"/>
      <c r="AD89" s="177"/>
      <c r="AE89" s="177"/>
      <c r="AF89" s="177"/>
      <c r="AG89" s="177"/>
      <c r="AH89" s="177"/>
      <c r="AI89" s="177"/>
      <c r="AJ89" s="177"/>
      <c r="AK89" s="177"/>
      <c r="AL89" s="177"/>
      <c r="AM89" s="153"/>
      <c r="AN89" s="289"/>
      <c r="AO89" s="0"/>
      <c r="AQ89" s="230"/>
    </row>
    <row r="90" s="120" customFormat="true" ht="12.75" hidden="false" customHeight="false" outlineLevel="0" collapsed="false">
      <c r="R90" s="0"/>
      <c r="S90" s="0"/>
      <c r="T90" s="0"/>
      <c r="U90" s="0"/>
      <c r="V90" s="0"/>
      <c r="W90" s="0"/>
      <c r="X90" s="0"/>
      <c r="Y90" s="0"/>
      <c r="Z90" s="0"/>
      <c r="AA90" s="0"/>
      <c r="AB90" s="177"/>
      <c r="AC90" s="177"/>
      <c r="AD90" s="177"/>
      <c r="AE90" s="177"/>
      <c r="AF90" s="177"/>
      <c r="AG90" s="177"/>
      <c r="AH90" s="177"/>
      <c r="AI90" s="177"/>
      <c r="AJ90" s="177"/>
      <c r="AK90" s="177"/>
      <c r="AL90" s="177"/>
      <c r="AM90" s="153"/>
      <c r="AN90" s="289"/>
      <c r="AO90" s="0"/>
      <c r="AQ90" s="230"/>
    </row>
    <row r="91" s="120" customFormat="true" ht="12.75" hidden="false" customHeight="false" outlineLevel="0" collapsed="false">
      <c r="R91" s="0"/>
      <c r="S91" s="0"/>
      <c r="T91" s="0"/>
      <c r="U91" s="0"/>
      <c r="V91" s="0"/>
      <c r="W91" s="0"/>
      <c r="X91" s="0"/>
      <c r="Y91" s="0"/>
      <c r="Z91" s="0"/>
      <c r="AA91" s="0"/>
      <c r="AB91" s="177"/>
      <c r="AC91" s="177"/>
      <c r="AD91" s="177"/>
      <c r="AE91" s="177"/>
      <c r="AF91" s="177"/>
      <c r="AG91" s="177"/>
      <c r="AH91" s="177"/>
      <c r="AI91" s="177"/>
      <c r="AJ91" s="177"/>
      <c r="AK91" s="177"/>
      <c r="AL91" s="177"/>
      <c r="AM91" s="153"/>
      <c r="AN91" s="289"/>
      <c r="AO91" s="0"/>
      <c r="AQ91" s="230"/>
    </row>
    <row r="92" s="120" customFormat="true" ht="12.75" hidden="false" customHeight="false" outlineLevel="0" collapsed="false">
      <c r="R92" s="0"/>
      <c r="S92" s="0"/>
      <c r="T92" s="0"/>
      <c r="U92" s="0"/>
      <c r="V92" s="0"/>
      <c r="W92" s="0"/>
      <c r="X92" s="0"/>
      <c r="Y92" s="0"/>
      <c r="Z92" s="0"/>
      <c r="AA92" s="0"/>
      <c r="AB92" s="177"/>
      <c r="AC92" s="177"/>
      <c r="AD92" s="177"/>
      <c r="AE92" s="177"/>
      <c r="AF92" s="177"/>
      <c r="AG92" s="177"/>
      <c r="AH92" s="177"/>
      <c r="AI92" s="177"/>
      <c r="AJ92" s="177"/>
      <c r="AK92" s="177"/>
      <c r="AL92" s="177"/>
      <c r="AM92" s="153"/>
      <c r="AN92" s="289"/>
      <c r="AO92" s="0"/>
      <c r="AQ92" s="230"/>
    </row>
    <row r="93" s="120" customFormat="true" ht="12.75" hidden="false" customHeight="false" outlineLevel="0" collapsed="false">
      <c r="R93" s="0"/>
      <c r="S93" s="0"/>
      <c r="T93" s="0"/>
      <c r="U93" s="0"/>
      <c r="V93" s="0"/>
      <c r="W93" s="0"/>
      <c r="X93" s="0"/>
      <c r="Y93" s="0"/>
      <c r="Z93" s="0"/>
      <c r="AA93" s="0"/>
      <c r="AB93" s="177"/>
      <c r="AC93" s="177"/>
      <c r="AD93" s="177"/>
      <c r="AE93" s="177"/>
      <c r="AF93" s="177"/>
      <c r="AG93" s="177"/>
      <c r="AH93" s="177"/>
      <c r="AI93" s="177"/>
      <c r="AJ93" s="177"/>
      <c r="AK93" s="177"/>
      <c r="AL93" s="177"/>
      <c r="AM93" s="153"/>
      <c r="AN93" s="289"/>
      <c r="AO93" s="0"/>
      <c r="AQ93" s="230"/>
    </row>
    <row r="94" s="120" customFormat="true" ht="12.75" hidden="false" customHeight="false" outlineLevel="0" collapsed="false">
      <c r="R94" s="0"/>
      <c r="S94" s="0"/>
      <c r="T94" s="0"/>
      <c r="U94" s="0"/>
      <c r="V94" s="0"/>
      <c r="W94" s="0"/>
      <c r="X94" s="0"/>
      <c r="Y94" s="0"/>
      <c r="Z94" s="0"/>
      <c r="AA94" s="0"/>
      <c r="AB94" s="177"/>
      <c r="AC94" s="177"/>
      <c r="AD94" s="177"/>
      <c r="AE94" s="177"/>
      <c r="AF94" s="177"/>
      <c r="AG94" s="177"/>
      <c r="AH94" s="177"/>
      <c r="AI94" s="177"/>
      <c r="AJ94" s="177"/>
      <c r="AK94" s="177"/>
      <c r="AL94" s="177"/>
      <c r="AM94" s="153"/>
      <c r="AN94" s="289"/>
      <c r="AO94" s="0"/>
      <c r="AQ94" s="230"/>
    </row>
    <row r="95" s="120" customFormat="true" ht="12.75" hidden="false" customHeight="false" outlineLevel="0" collapsed="false">
      <c r="R95" s="0"/>
      <c r="S95" s="0"/>
      <c r="T95" s="0"/>
      <c r="U95" s="0"/>
      <c r="V95" s="0"/>
      <c r="W95" s="0"/>
      <c r="X95" s="0"/>
      <c r="Y95" s="0"/>
      <c r="Z95" s="0"/>
      <c r="AA95" s="0"/>
      <c r="AB95" s="177"/>
      <c r="AC95" s="177"/>
      <c r="AD95" s="177"/>
      <c r="AE95" s="177"/>
      <c r="AF95" s="177"/>
      <c r="AG95" s="177"/>
      <c r="AH95" s="177"/>
      <c r="AI95" s="177"/>
      <c r="AJ95" s="177"/>
      <c r="AK95" s="177"/>
      <c r="AL95" s="177"/>
      <c r="AM95" s="153"/>
      <c r="AN95" s="289"/>
      <c r="AO95" s="0"/>
      <c r="AQ95" s="230"/>
    </row>
    <row r="96" s="120" customFormat="true" ht="12.75" hidden="false" customHeight="false" outlineLevel="0" collapsed="false">
      <c r="R96" s="0"/>
      <c r="S96" s="0"/>
      <c r="T96" s="0"/>
      <c r="U96" s="0"/>
      <c r="V96" s="0"/>
      <c r="W96" s="0"/>
      <c r="X96" s="0"/>
      <c r="Y96" s="0"/>
      <c r="Z96" s="0"/>
      <c r="AA96" s="0"/>
      <c r="AB96" s="177"/>
      <c r="AC96" s="177"/>
      <c r="AD96" s="177"/>
      <c r="AE96" s="177"/>
      <c r="AF96" s="177"/>
      <c r="AG96" s="177"/>
      <c r="AH96" s="177"/>
      <c r="AI96" s="177"/>
      <c r="AJ96" s="177"/>
      <c r="AK96" s="177"/>
      <c r="AL96" s="177"/>
      <c r="AM96" s="153"/>
      <c r="AN96" s="289"/>
      <c r="AO96" s="0"/>
      <c r="AQ96" s="230"/>
    </row>
    <row r="97" s="120" customFormat="true" ht="12.75" hidden="false" customHeight="false" outlineLevel="0" collapsed="false">
      <c r="R97" s="0"/>
      <c r="S97" s="0"/>
      <c r="T97" s="0"/>
      <c r="U97" s="0"/>
      <c r="V97" s="0"/>
      <c r="W97" s="0"/>
      <c r="X97" s="0"/>
      <c r="Y97" s="0"/>
      <c r="Z97" s="0"/>
      <c r="AA97" s="0"/>
      <c r="AB97" s="177"/>
      <c r="AC97" s="177"/>
      <c r="AD97" s="177"/>
      <c r="AE97" s="177"/>
      <c r="AF97" s="177"/>
      <c r="AG97" s="177"/>
      <c r="AH97" s="177"/>
      <c r="AI97" s="177"/>
      <c r="AJ97" s="177"/>
      <c r="AK97" s="177"/>
      <c r="AL97" s="177"/>
      <c r="AM97" s="153"/>
      <c r="AN97" s="289"/>
      <c r="AO97" s="0"/>
      <c r="AQ97" s="230"/>
    </row>
    <row r="98" s="120" customFormat="true" ht="12.75" hidden="false" customHeight="false" outlineLevel="0" collapsed="false">
      <c r="R98" s="0"/>
      <c r="S98" s="0"/>
      <c r="T98" s="0"/>
      <c r="U98" s="0"/>
      <c r="V98" s="0"/>
      <c r="W98" s="0"/>
      <c r="X98" s="0"/>
      <c r="Y98" s="0"/>
      <c r="Z98" s="0"/>
      <c r="AA98" s="0"/>
      <c r="AB98" s="177"/>
      <c r="AC98" s="177"/>
      <c r="AD98" s="177"/>
      <c r="AE98" s="177"/>
      <c r="AF98" s="177"/>
      <c r="AG98" s="177"/>
      <c r="AH98" s="177"/>
      <c r="AI98" s="177"/>
      <c r="AJ98" s="177"/>
      <c r="AK98" s="177"/>
      <c r="AL98" s="177"/>
      <c r="AM98" s="153"/>
      <c r="AN98" s="289"/>
      <c r="AO98" s="0"/>
      <c r="AQ98" s="230"/>
    </row>
    <row r="99" s="120" customFormat="true" ht="12.75" hidden="false" customHeight="false" outlineLevel="0" collapsed="false">
      <c r="R99" s="0"/>
      <c r="S99" s="0"/>
      <c r="T99" s="0"/>
      <c r="U99" s="0"/>
      <c r="V99" s="0"/>
      <c r="W99" s="0"/>
      <c r="X99" s="0"/>
      <c r="Y99" s="0"/>
      <c r="Z99" s="0"/>
      <c r="AA99" s="0"/>
      <c r="AB99" s="177"/>
      <c r="AC99" s="177"/>
      <c r="AD99" s="177"/>
      <c r="AE99" s="177"/>
      <c r="AF99" s="177"/>
      <c r="AG99" s="177"/>
      <c r="AH99" s="177"/>
      <c r="AI99" s="177"/>
      <c r="AJ99" s="177"/>
      <c r="AK99" s="177"/>
      <c r="AL99" s="177"/>
      <c r="AM99" s="153"/>
      <c r="AN99" s="289"/>
      <c r="AO99" s="0"/>
      <c r="AQ99" s="230"/>
    </row>
    <row r="100" s="120" customFormat="true" ht="12.75" hidden="false" customHeight="false" outlineLevel="0" collapsed="false">
      <c r="R100" s="0"/>
      <c r="S100" s="0"/>
      <c r="T100" s="0"/>
      <c r="U100" s="0"/>
      <c r="V100" s="0"/>
      <c r="W100" s="0"/>
      <c r="X100" s="0"/>
      <c r="Y100" s="0"/>
      <c r="Z100" s="0"/>
      <c r="AA100" s="0"/>
      <c r="AB100" s="177"/>
      <c r="AC100" s="177"/>
      <c r="AD100" s="177"/>
      <c r="AE100" s="177"/>
      <c r="AF100" s="177"/>
      <c r="AG100" s="177"/>
      <c r="AH100" s="177"/>
      <c r="AI100" s="177"/>
      <c r="AJ100" s="177"/>
      <c r="AK100" s="177"/>
      <c r="AL100" s="177"/>
      <c r="AM100" s="153"/>
      <c r="AN100" s="289"/>
      <c r="AO100" s="0"/>
      <c r="AQ100" s="230"/>
    </row>
    <row r="101" s="120" customFormat="true" ht="12.75" hidden="false" customHeight="false" outlineLevel="0" collapsed="false">
      <c r="R101" s="0"/>
      <c r="S101" s="0"/>
      <c r="T101" s="0"/>
      <c r="U101" s="0"/>
      <c r="V101" s="0"/>
      <c r="W101" s="0"/>
      <c r="X101" s="0"/>
      <c r="Y101" s="0"/>
      <c r="Z101" s="0"/>
      <c r="AA101" s="0"/>
      <c r="AB101" s="177"/>
      <c r="AC101" s="177"/>
      <c r="AD101" s="177"/>
      <c r="AE101" s="177"/>
      <c r="AF101" s="177"/>
      <c r="AG101" s="177"/>
      <c r="AH101" s="177"/>
      <c r="AI101" s="177"/>
      <c r="AJ101" s="177"/>
      <c r="AK101" s="177"/>
      <c r="AL101" s="177"/>
      <c r="AM101" s="153"/>
      <c r="AN101" s="289"/>
      <c r="AO101" s="0"/>
      <c r="AQ101" s="230"/>
    </row>
    <row r="102" s="120" customFormat="true" ht="12.75" hidden="false" customHeight="false" outlineLevel="0" collapsed="false">
      <c r="R102" s="0"/>
      <c r="S102" s="0"/>
      <c r="T102" s="0"/>
      <c r="U102" s="0"/>
      <c r="V102" s="0"/>
      <c r="W102" s="0"/>
      <c r="X102" s="0"/>
      <c r="Y102" s="0"/>
      <c r="Z102" s="0"/>
      <c r="AA102" s="0"/>
      <c r="AB102" s="177"/>
      <c r="AC102" s="177"/>
      <c r="AD102" s="177"/>
      <c r="AE102" s="177"/>
      <c r="AF102" s="177"/>
      <c r="AG102" s="177"/>
      <c r="AH102" s="177"/>
      <c r="AI102" s="177"/>
      <c r="AJ102" s="177"/>
      <c r="AK102" s="177"/>
      <c r="AL102" s="177"/>
      <c r="AM102" s="153"/>
      <c r="AN102" s="289"/>
      <c r="AO102" s="0"/>
      <c r="AQ102" s="230"/>
    </row>
    <row r="103" s="120" customFormat="true" ht="12.75" hidden="false" customHeight="false" outlineLevel="0" collapsed="false">
      <c r="R103" s="0"/>
      <c r="S103" s="0"/>
      <c r="T103" s="0"/>
      <c r="U103" s="0"/>
      <c r="V103" s="0"/>
      <c r="W103" s="0"/>
      <c r="X103" s="0"/>
      <c r="Y103" s="0"/>
      <c r="Z103" s="0"/>
      <c r="AA103" s="0"/>
      <c r="AB103" s="177"/>
      <c r="AC103" s="177"/>
      <c r="AD103" s="177"/>
      <c r="AE103" s="177"/>
      <c r="AF103" s="177"/>
      <c r="AG103" s="177"/>
      <c r="AH103" s="177"/>
      <c r="AI103" s="177"/>
      <c r="AJ103" s="177"/>
      <c r="AK103" s="177"/>
      <c r="AL103" s="177"/>
      <c r="AM103" s="153"/>
      <c r="AN103" s="289"/>
      <c r="AO103" s="0"/>
      <c r="AQ103" s="230"/>
    </row>
    <row r="104" s="120" customFormat="true" ht="12.75" hidden="false" customHeight="false" outlineLevel="0" collapsed="false">
      <c r="R104" s="0"/>
      <c r="S104" s="0"/>
      <c r="T104" s="0"/>
      <c r="U104" s="0"/>
      <c r="V104" s="0"/>
      <c r="W104" s="0"/>
      <c r="X104" s="0"/>
      <c r="Y104" s="0"/>
      <c r="Z104" s="0"/>
      <c r="AA104" s="0"/>
      <c r="AB104" s="177"/>
      <c r="AC104" s="177"/>
      <c r="AD104" s="177"/>
      <c r="AE104" s="177"/>
      <c r="AF104" s="177"/>
      <c r="AG104" s="177"/>
      <c r="AH104" s="177"/>
      <c r="AI104" s="177"/>
      <c r="AJ104" s="177"/>
      <c r="AK104" s="177"/>
      <c r="AL104" s="177"/>
      <c r="AM104" s="153"/>
      <c r="AN104" s="289"/>
      <c r="AO104" s="0"/>
      <c r="AQ104" s="230"/>
    </row>
    <row r="105" s="120" customFormat="true" ht="12.75" hidden="false" customHeight="false" outlineLevel="0" collapsed="false">
      <c r="R105" s="0"/>
      <c r="S105" s="0"/>
      <c r="T105" s="0"/>
      <c r="U105" s="0"/>
      <c r="V105" s="0"/>
      <c r="W105" s="0"/>
      <c r="X105" s="0"/>
      <c r="Y105" s="0"/>
      <c r="Z105" s="0"/>
      <c r="AA105" s="0"/>
      <c r="AB105" s="177"/>
      <c r="AC105" s="177"/>
      <c r="AD105" s="177"/>
      <c r="AE105" s="177"/>
      <c r="AF105" s="177"/>
      <c r="AG105" s="177"/>
      <c r="AH105" s="177"/>
      <c r="AI105" s="177"/>
      <c r="AJ105" s="177"/>
      <c r="AK105" s="177"/>
      <c r="AL105" s="177"/>
      <c r="AM105" s="153"/>
      <c r="AN105" s="289"/>
      <c r="AO105" s="0"/>
      <c r="AQ105" s="230"/>
    </row>
    <row r="106" s="120" customFormat="true" ht="12.75" hidden="false" customHeight="false" outlineLevel="0" collapsed="false">
      <c r="R106" s="0"/>
      <c r="S106" s="0"/>
      <c r="T106" s="0"/>
      <c r="U106" s="0"/>
      <c r="V106" s="0"/>
      <c r="W106" s="0"/>
      <c r="X106" s="0"/>
      <c r="Y106" s="0"/>
      <c r="Z106" s="0"/>
      <c r="AA106" s="0"/>
      <c r="AB106" s="177"/>
      <c r="AC106" s="177"/>
      <c r="AD106" s="177"/>
      <c r="AE106" s="177"/>
      <c r="AF106" s="177"/>
      <c r="AG106" s="177"/>
      <c r="AH106" s="177"/>
      <c r="AI106" s="177"/>
      <c r="AJ106" s="177"/>
      <c r="AK106" s="177"/>
      <c r="AL106" s="177"/>
      <c r="AM106" s="153"/>
      <c r="AN106" s="289"/>
      <c r="AO106" s="0"/>
      <c r="AQ106" s="230"/>
    </row>
    <row r="107" s="120" customFormat="true" ht="12.75" hidden="false" customHeight="false" outlineLevel="0" collapsed="false">
      <c r="R107" s="0"/>
      <c r="S107" s="0"/>
      <c r="T107" s="0"/>
      <c r="U107" s="0"/>
      <c r="V107" s="0"/>
      <c r="W107" s="0"/>
      <c r="X107" s="0"/>
      <c r="Y107" s="0"/>
      <c r="Z107" s="0"/>
      <c r="AA107" s="0"/>
      <c r="AB107" s="177"/>
      <c r="AC107" s="177"/>
      <c r="AD107" s="177"/>
      <c r="AE107" s="177"/>
      <c r="AF107" s="177"/>
      <c r="AG107" s="177"/>
      <c r="AH107" s="177"/>
      <c r="AI107" s="177"/>
      <c r="AJ107" s="177"/>
      <c r="AK107" s="177"/>
      <c r="AL107" s="177"/>
      <c r="AM107" s="153"/>
      <c r="AN107" s="289"/>
      <c r="AO107" s="0"/>
      <c r="AQ107" s="230"/>
    </row>
    <row r="108" s="120" customFormat="true" ht="12.75" hidden="false" customHeight="false" outlineLevel="0" collapsed="false">
      <c r="R108" s="0"/>
      <c r="S108" s="0"/>
      <c r="T108" s="0"/>
      <c r="U108" s="0"/>
      <c r="V108" s="0"/>
      <c r="W108" s="0"/>
      <c r="X108" s="0"/>
      <c r="Y108" s="0"/>
      <c r="Z108" s="0"/>
      <c r="AA108" s="0"/>
      <c r="AB108" s="177"/>
      <c r="AC108" s="177"/>
      <c r="AD108" s="177"/>
      <c r="AE108" s="177"/>
      <c r="AF108" s="177"/>
      <c r="AG108" s="177"/>
      <c r="AH108" s="177"/>
      <c r="AI108" s="177"/>
      <c r="AJ108" s="177"/>
      <c r="AK108" s="177"/>
      <c r="AL108" s="177"/>
      <c r="AM108" s="153"/>
      <c r="AN108" s="289"/>
      <c r="AO108" s="0"/>
      <c r="AQ108" s="230"/>
    </row>
    <row r="109" s="120" customFormat="true" ht="12.75" hidden="false" customHeight="false" outlineLevel="0" collapsed="false">
      <c r="R109" s="0"/>
      <c r="S109" s="0"/>
      <c r="T109" s="0"/>
      <c r="U109" s="0"/>
      <c r="V109" s="0"/>
      <c r="W109" s="0"/>
      <c r="X109" s="0"/>
      <c r="Y109" s="0"/>
      <c r="Z109" s="0"/>
      <c r="AA109" s="0"/>
      <c r="AB109" s="177"/>
      <c r="AC109" s="177"/>
      <c r="AD109" s="177"/>
      <c r="AE109" s="177"/>
      <c r="AF109" s="177"/>
      <c r="AG109" s="177"/>
      <c r="AH109" s="177"/>
      <c r="AI109" s="177"/>
      <c r="AJ109" s="177"/>
      <c r="AK109" s="177"/>
      <c r="AL109" s="177"/>
      <c r="AM109" s="153"/>
      <c r="AN109" s="289"/>
      <c r="AO109" s="0"/>
      <c r="AQ109" s="230"/>
    </row>
    <row r="110" s="120" customFormat="true" ht="12.75" hidden="false" customHeight="false" outlineLevel="0" collapsed="false">
      <c r="R110" s="0"/>
      <c r="S110" s="0"/>
      <c r="T110" s="0"/>
      <c r="U110" s="0"/>
      <c r="V110" s="0"/>
      <c r="W110" s="0"/>
      <c r="X110" s="0"/>
      <c r="Y110" s="0"/>
      <c r="Z110" s="0"/>
      <c r="AA110" s="0"/>
      <c r="AB110" s="177"/>
      <c r="AC110" s="177"/>
      <c r="AD110" s="177"/>
      <c r="AE110" s="177"/>
      <c r="AF110" s="177"/>
      <c r="AG110" s="177"/>
      <c r="AH110" s="177"/>
      <c r="AI110" s="177"/>
      <c r="AJ110" s="177"/>
      <c r="AK110" s="177"/>
      <c r="AL110" s="177"/>
      <c r="AM110" s="153"/>
      <c r="AN110" s="289"/>
      <c r="AO110" s="0"/>
      <c r="AQ110" s="230"/>
    </row>
    <row r="111" s="120" customFormat="true" ht="12.75" hidden="false" customHeight="false" outlineLevel="0" collapsed="false">
      <c r="R111" s="0"/>
      <c r="S111" s="0"/>
      <c r="T111" s="0"/>
      <c r="U111" s="0"/>
      <c r="V111" s="0"/>
      <c r="W111" s="0"/>
      <c r="X111" s="0"/>
      <c r="Y111" s="0"/>
      <c r="Z111" s="0"/>
      <c r="AA111" s="0"/>
      <c r="AB111" s="177"/>
      <c r="AC111" s="177"/>
      <c r="AD111" s="177"/>
      <c r="AE111" s="177"/>
      <c r="AF111" s="177"/>
      <c r="AG111" s="177"/>
      <c r="AH111" s="177"/>
      <c r="AI111" s="177"/>
      <c r="AJ111" s="177"/>
      <c r="AK111" s="177"/>
      <c r="AL111" s="177"/>
      <c r="AM111" s="153"/>
      <c r="AN111" s="289"/>
      <c r="AO111" s="0"/>
      <c r="AQ111" s="230"/>
    </row>
    <row r="112" s="120" customFormat="true" ht="12.75" hidden="false" customHeight="false" outlineLevel="0" collapsed="false">
      <c r="R112" s="0"/>
      <c r="S112" s="0"/>
      <c r="T112" s="0"/>
      <c r="U112" s="0"/>
      <c r="V112" s="0"/>
      <c r="W112" s="0"/>
      <c r="X112" s="0"/>
      <c r="Y112" s="0"/>
      <c r="Z112" s="0"/>
      <c r="AA112" s="0"/>
      <c r="AB112" s="177"/>
      <c r="AC112" s="177"/>
      <c r="AD112" s="177"/>
      <c r="AE112" s="177"/>
      <c r="AF112" s="177"/>
      <c r="AG112" s="177"/>
      <c r="AH112" s="177"/>
      <c r="AI112" s="177"/>
      <c r="AJ112" s="177"/>
      <c r="AK112" s="177"/>
      <c r="AL112" s="177"/>
      <c r="AM112" s="153"/>
      <c r="AN112" s="289"/>
      <c r="AO112" s="0"/>
      <c r="AQ112" s="230"/>
    </row>
    <row r="113" s="120" customFormat="true" ht="12.75" hidden="false" customHeight="false" outlineLevel="0" collapsed="false">
      <c r="R113" s="0"/>
      <c r="S113" s="0"/>
      <c r="T113" s="0"/>
      <c r="U113" s="0"/>
      <c r="V113" s="0"/>
      <c r="W113" s="0"/>
      <c r="X113" s="0"/>
      <c r="Y113" s="0"/>
      <c r="Z113" s="0"/>
      <c r="AA113" s="0"/>
      <c r="AB113" s="177"/>
      <c r="AC113" s="177"/>
      <c r="AD113" s="177"/>
      <c r="AE113" s="177"/>
      <c r="AF113" s="177"/>
      <c r="AG113" s="177"/>
      <c r="AH113" s="177"/>
      <c r="AI113" s="177"/>
      <c r="AJ113" s="177"/>
      <c r="AK113" s="177"/>
      <c r="AL113" s="177"/>
      <c r="AM113" s="153"/>
      <c r="AN113" s="289"/>
      <c r="AO113" s="0"/>
      <c r="AQ113" s="230"/>
    </row>
    <row r="114" s="120" customFormat="true" ht="12.75" hidden="false" customHeight="false" outlineLevel="0" collapsed="false">
      <c r="R114" s="0"/>
      <c r="S114" s="0"/>
      <c r="T114" s="0"/>
      <c r="U114" s="0"/>
      <c r="V114" s="0"/>
      <c r="W114" s="0"/>
      <c r="X114" s="0"/>
      <c r="Y114" s="0"/>
      <c r="Z114" s="0"/>
      <c r="AA114" s="0"/>
      <c r="AB114" s="177"/>
      <c r="AC114" s="177"/>
      <c r="AD114" s="177"/>
      <c r="AE114" s="177"/>
      <c r="AF114" s="177"/>
      <c r="AG114" s="177"/>
      <c r="AH114" s="177"/>
      <c r="AI114" s="177"/>
      <c r="AJ114" s="177"/>
      <c r="AK114" s="177"/>
      <c r="AL114" s="177"/>
      <c r="AM114" s="153"/>
      <c r="AN114" s="289"/>
      <c r="AO114" s="0"/>
      <c r="AQ114" s="230"/>
    </row>
    <row r="115" s="120" customFormat="true" ht="12.75" hidden="false" customHeight="false" outlineLevel="0" collapsed="false">
      <c r="R115" s="0"/>
      <c r="S115" s="0"/>
      <c r="T115" s="0"/>
      <c r="U115" s="0"/>
      <c r="V115" s="0"/>
      <c r="W115" s="0"/>
      <c r="X115" s="0"/>
      <c r="Y115" s="0"/>
      <c r="Z115" s="0"/>
      <c r="AA115" s="0"/>
      <c r="AB115" s="177"/>
      <c r="AC115" s="177"/>
      <c r="AD115" s="177"/>
      <c r="AE115" s="177"/>
      <c r="AF115" s="177"/>
      <c r="AG115" s="177"/>
      <c r="AH115" s="177"/>
      <c r="AI115" s="177"/>
      <c r="AJ115" s="177"/>
      <c r="AK115" s="177"/>
      <c r="AL115" s="177"/>
      <c r="AM115" s="153"/>
      <c r="AN115" s="289"/>
      <c r="AO115" s="0"/>
      <c r="AQ115" s="230"/>
    </row>
    <row r="116" s="120" customFormat="true" ht="12.75" hidden="false" customHeight="false" outlineLevel="0" collapsed="false">
      <c r="R116" s="0"/>
      <c r="S116" s="0"/>
      <c r="T116" s="0"/>
      <c r="U116" s="0"/>
      <c r="V116" s="0"/>
      <c r="W116" s="0"/>
      <c r="X116" s="0"/>
      <c r="Y116" s="0"/>
      <c r="Z116" s="0"/>
      <c r="AA116" s="0"/>
      <c r="AB116" s="177"/>
      <c r="AC116" s="177"/>
      <c r="AD116" s="177"/>
      <c r="AE116" s="177"/>
      <c r="AF116" s="177"/>
      <c r="AG116" s="177"/>
      <c r="AH116" s="177"/>
      <c r="AI116" s="177"/>
      <c r="AJ116" s="177"/>
      <c r="AK116" s="177"/>
      <c r="AL116" s="177"/>
      <c r="AM116" s="153"/>
      <c r="AN116" s="289"/>
      <c r="AO116" s="0"/>
      <c r="AQ116" s="230"/>
    </row>
    <row r="117" s="120" customFormat="true" ht="12.75" hidden="false" customHeight="false" outlineLevel="0" collapsed="false">
      <c r="R117" s="0"/>
      <c r="S117" s="0"/>
      <c r="T117" s="0"/>
      <c r="U117" s="0"/>
      <c r="V117" s="0"/>
      <c r="W117" s="0"/>
      <c r="X117" s="0"/>
      <c r="Y117" s="0"/>
      <c r="Z117" s="0"/>
      <c r="AA117" s="0"/>
      <c r="AB117" s="177"/>
      <c r="AC117" s="177"/>
      <c r="AD117" s="177"/>
      <c r="AE117" s="177"/>
      <c r="AF117" s="177"/>
      <c r="AG117" s="177"/>
      <c r="AH117" s="177"/>
      <c r="AI117" s="177"/>
      <c r="AJ117" s="177"/>
      <c r="AK117" s="177"/>
      <c r="AL117" s="177"/>
      <c r="AM117" s="153"/>
      <c r="AN117" s="289"/>
      <c r="AO117" s="0"/>
      <c r="AQ117" s="230"/>
    </row>
    <row r="118" s="120" customFormat="true" ht="12.75" hidden="false" customHeight="false" outlineLevel="0" collapsed="false">
      <c r="R118" s="0"/>
      <c r="S118" s="0"/>
      <c r="T118" s="0"/>
      <c r="U118" s="0"/>
      <c r="V118" s="0"/>
      <c r="W118" s="0"/>
      <c r="X118" s="0"/>
      <c r="Y118" s="0"/>
      <c r="Z118" s="0"/>
      <c r="AA118" s="0"/>
      <c r="AB118" s="177"/>
      <c r="AC118" s="177"/>
      <c r="AD118" s="177"/>
      <c r="AE118" s="177"/>
      <c r="AF118" s="177"/>
      <c r="AG118" s="177"/>
      <c r="AH118" s="177"/>
      <c r="AI118" s="177"/>
      <c r="AJ118" s="177"/>
      <c r="AK118" s="177"/>
      <c r="AL118" s="177"/>
      <c r="AM118" s="153"/>
      <c r="AN118" s="289"/>
      <c r="AO118" s="0"/>
      <c r="AQ118" s="230"/>
    </row>
    <row r="119" s="120" customFormat="true" ht="12.75" hidden="false" customHeight="false" outlineLevel="0" collapsed="false">
      <c r="R119" s="0"/>
      <c r="S119" s="0"/>
      <c r="T119" s="0"/>
      <c r="U119" s="0"/>
      <c r="V119" s="0"/>
      <c r="W119" s="0"/>
      <c r="X119" s="0"/>
      <c r="Y119" s="0"/>
      <c r="Z119" s="0"/>
      <c r="AA119" s="0"/>
      <c r="AB119" s="177"/>
      <c r="AC119" s="177"/>
      <c r="AD119" s="177"/>
      <c r="AE119" s="177"/>
      <c r="AF119" s="177"/>
      <c r="AG119" s="177"/>
      <c r="AH119" s="177"/>
      <c r="AI119" s="177"/>
      <c r="AJ119" s="177"/>
      <c r="AK119" s="177"/>
      <c r="AL119" s="177"/>
      <c r="AM119" s="153"/>
      <c r="AN119" s="289"/>
      <c r="AO119" s="0"/>
      <c r="AQ119" s="230"/>
    </row>
    <row r="120" s="120" customFormat="true" ht="12.75" hidden="false" customHeight="false" outlineLevel="0" collapsed="false">
      <c r="R120" s="0"/>
      <c r="S120" s="0"/>
      <c r="T120" s="0"/>
      <c r="U120" s="0"/>
      <c r="V120" s="0"/>
      <c r="W120" s="0"/>
      <c r="X120" s="0"/>
      <c r="Y120" s="0"/>
      <c r="Z120" s="0"/>
      <c r="AA120" s="0"/>
      <c r="AB120" s="177"/>
      <c r="AC120" s="177"/>
      <c r="AD120" s="177"/>
      <c r="AE120" s="177"/>
      <c r="AF120" s="177"/>
      <c r="AG120" s="177"/>
      <c r="AH120" s="177"/>
      <c r="AI120" s="177"/>
      <c r="AJ120" s="177"/>
      <c r="AK120" s="177"/>
      <c r="AL120" s="177"/>
      <c r="AM120" s="153"/>
      <c r="AN120" s="289"/>
      <c r="AO120" s="0"/>
      <c r="AQ120" s="230"/>
    </row>
    <row r="121" s="120" customFormat="true" ht="12.75" hidden="false" customHeight="false" outlineLevel="0" collapsed="false">
      <c r="R121" s="0"/>
      <c r="S121" s="0"/>
      <c r="T121" s="0"/>
      <c r="U121" s="0"/>
      <c r="V121" s="0"/>
      <c r="W121" s="0"/>
      <c r="X121" s="0"/>
      <c r="Y121" s="0"/>
      <c r="Z121" s="0"/>
      <c r="AA121" s="0"/>
      <c r="AB121" s="177"/>
      <c r="AC121" s="177"/>
      <c r="AD121" s="177"/>
      <c r="AE121" s="177"/>
      <c r="AF121" s="177"/>
      <c r="AG121" s="177"/>
      <c r="AH121" s="177"/>
      <c r="AI121" s="177"/>
      <c r="AJ121" s="177"/>
      <c r="AK121" s="177"/>
      <c r="AL121" s="177"/>
      <c r="AM121" s="153"/>
      <c r="AN121" s="289"/>
      <c r="AO121" s="0"/>
      <c r="AQ121" s="230"/>
    </row>
    <row r="122" s="120" customFormat="true" ht="12.75" hidden="false" customHeight="false" outlineLevel="0" collapsed="false">
      <c r="R122" s="0"/>
      <c r="S122" s="0"/>
      <c r="T122" s="0"/>
      <c r="U122" s="0"/>
      <c r="V122" s="0"/>
      <c r="W122" s="0"/>
      <c r="X122" s="0"/>
      <c r="Y122" s="0"/>
      <c r="Z122" s="0"/>
      <c r="AA122" s="0"/>
      <c r="AB122" s="177"/>
      <c r="AC122" s="177"/>
      <c r="AD122" s="177"/>
      <c r="AE122" s="177"/>
      <c r="AF122" s="177"/>
      <c r="AG122" s="177"/>
      <c r="AH122" s="177"/>
      <c r="AI122" s="177"/>
      <c r="AJ122" s="177"/>
      <c r="AK122" s="177"/>
      <c r="AL122" s="177"/>
      <c r="AM122" s="153"/>
      <c r="AN122" s="289"/>
      <c r="AO122" s="0"/>
      <c r="AQ122" s="230"/>
    </row>
    <row r="123" s="120" customFormat="true" ht="12.75" hidden="false" customHeight="false" outlineLevel="0" collapsed="false">
      <c r="R123" s="0"/>
      <c r="S123" s="0"/>
      <c r="T123" s="0"/>
      <c r="U123" s="0"/>
      <c r="V123" s="0"/>
      <c r="W123" s="0"/>
      <c r="X123" s="0"/>
      <c r="Y123" s="0"/>
      <c r="Z123" s="0"/>
      <c r="AA123" s="0"/>
      <c r="AB123" s="177"/>
      <c r="AC123" s="177"/>
      <c r="AD123" s="177"/>
      <c r="AE123" s="177"/>
      <c r="AF123" s="177"/>
      <c r="AG123" s="177"/>
      <c r="AH123" s="177"/>
      <c r="AI123" s="177"/>
      <c r="AJ123" s="177"/>
      <c r="AK123" s="177"/>
      <c r="AL123" s="177"/>
      <c r="AM123" s="153"/>
      <c r="AN123" s="289"/>
      <c r="AO123" s="0"/>
      <c r="AQ123" s="230"/>
    </row>
    <row r="124" s="120" customFormat="true" ht="12.75" hidden="false" customHeight="false" outlineLevel="0" collapsed="false">
      <c r="R124" s="0"/>
      <c r="S124" s="0"/>
      <c r="T124" s="0"/>
      <c r="U124" s="0"/>
      <c r="V124" s="0"/>
      <c r="W124" s="0"/>
      <c r="X124" s="0"/>
      <c r="Y124" s="0"/>
      <c r="Z124" s="0"/>
      <c r="AA124" s="0"/>
      <c r="AB124" s="177"/>
      <c r="AC124" s="177"/>
      <c r="AD124" s="177"/>
      <c r="AE124" s="177"/>
      <c r="AF124" s="177"/>
      <c r="AG124" s="177"/>
      <c r="AH124" s="177"/>
      <c r="AI124" s="177"/>
      <c r="AJ124" s="177"/>
      <c r="AK124" s="177"/>
      <c r="AL124" s="177"/>
      <c r="AM124" s="153"/>
      <c r="AN124" s="289"/>
      <c r="AO124" s="0"/>
      <c r="AQ124" s="230"/>
    </row>
    <row r="125" s="120" customFormat="true" ht="12.75" hidden="false" customHeight="false" outlineLevel="0" collapsed="false">
      <c r="R125" s="0"/>
      <c r="S125" s="0"/>
      <c r="T125" s="0"/>
      <c r="U125" s="0"/>
      <c r="V125" s="0"/>
      <c r="W125" s="0"/>
      <c r="X125" s="0"/>
      <c r="Y125" s="0"/>
      <c r="Z125" s="0"/>
      <c r="AA125" s="0"/>
      <c r="AB125" s="177"/>
      <c r="AC125" s="177"/>
      <c r="AD125" s="177"/>
      <c r="AE125" s="177"/>
      <c r="AF125" s="177"/>
      <c r="AG125" s="177"/>
      <c r="AH125" s="177"/>
      <c r="AI125" s="177"/>
      <c r="AJ125" s="177"/>
      <c r="AK125" s="177"/>
      <c r="AL125" s="177"/>
      <c r="AM125" s="153"/>
      <c r="AN125" s="289"/>
      <c r="AO125" s="0"/>
      <c r="AQ125" s="230"/>
    </row>
    <row r="126" s="120" customFormat="true" ht="12.75" hidden="false" customHeight="false" outlineLevel="0" collapsed="false">
      <c r="R126" s="0"/>
      <c r="S126" s="0"/>
      <c r="T126" s="0"/>
      <c r="U126" s="0"/>
      <c r="V126" s="0"/>
      <c r="W126" s="0"/>
      <c r="X126" s="0"/>
      <c r="Y126" s="0"/>
      <c r="Z126" s="0"/>
      <c r="AA126" s="0"/>
      <c r="AB126" s="177"/>
      <c r="AC126" s="177"/>
      <c r="AD126" s="177"/>
      <c r="AE126" s="177"/>
      <c r="AF126" s="177"/>
      <c r="AG126" s="177"/>
      <c r="AH126" s="177"/>
      <c r="AI126" s="177"/>
      <c r="AJ126" s="177"/>
      <c r="AK126" s="177"/>
      <c r="AL126" s="177"/>
      <c r="AM126" s="153"/>
      <c r="AN126" s="289"/>
      <c r="AO126" s="0"/>
      <c r="AQ126" s="230"/>
    </row>
    <row r="127" s="120" customFormat="true" ht="12.75" hidden="false" customHeight="false" outlineLevel="0" collapsed="false">
      <c r="R127" s="0"/>
      <c r="S127" s="0"/>
      <c r="T127" s="0"/>
      <c r="U127" s="0"/>
      <c r="V127" s="0"/>
      <c r="W127" s="0"/>
      <c r="X127" s="0"/>
      <c r="Y127" s="0"/>
      <c r="Z127" s="0"/>
      <c r="AA127" s="0"/>
      <c r="AB127" s="177"/>
      <c r="AC127" s="177"/>
      <c r="AD127" s="177"/>
      <c r="AE127" s="177"/>
      <c r="AF127" s="177"/>
      <c r="AG127" s="177"/>
      <c r="AH127" s="177"/>
      <c r="AI127" s="177"/>
      <c r="AJ127" s="177"/>
      <c r="AK127" s="177"/>
      <c r="AL127" s="177"/>
      <c r="AM127" s="153"/>
      <c r="AN127" s="289"/>
      <c r="AO127" s="0"/>
      <c r="AQ127" s="230"/>
    </row>
    <row r="128" s="120" customFormat="true" ht="12.75" hidden="false" customHeight="false" outlineLevel="0" collapsed="false">
      <c r="R128" s="0"/>
      <c r="S128" s="0"/>
      <c r="T128" s="0"/>
      <c r="U128" s="0"/>
      <c r="V128" s="0"/>
      <c r="W128" s="0"/>
      <c r="X128" s="0"/>
      <c r="Y128" s="0"/>
      <c r="Z128" s="0"/>
      <c r="AA128" s="0"/>
      <c r="AB128" s="177"/>
      <c r="AC128" s="177"/>
      <c r="AD128" s="177"/>
      <c r="AE128" s="177"/>
      <c r="AF128" s="177"/>
      <c r="AG128" s="177"/>
      <c r="AH128" s="177"/>
      <c r="AI128" s="177"/>
      <c r="AJ128" s="177"/>
      <c r="AK128" s="177"/>
      <c r="AL128" s="177"/>
      <c r="AM128" s="153"/>
      <c r="AN128" s="289"/>
      <c r="AO128" s="0"/>
      <c r="AQ128" s="230"/>
    </row>
    <row r="129" s="120" customFormat="true" ht="12.75" hidden="false" customHeight="false" outlineLevel="0" collapsed="false">
      <c r="R129" s="0"/>
      <c r="S129" s="0"/>
      <c r="T129" s="0"/>
      <c r="U129" s="0"/>
      <c r="V129" s="0"/>
      <c r="W129" s="0"/>
      <c r="X129" s="0"/>
      <c r="Y129" s="0"/>
      <c r="Z129" s="0"/>
      <c r="AA129" s="0"/>
      <c r="AB129" s="177"/>
      <c r="AC129" s="177"/>
      <c r="AD129" s="177"/>
      <c r="AE129" s="177"/>
      <c r="AF129" s="177"/>
      <c r="AG129" s="177"/>
      <c r="AH129" s="177"/>
      <c r="AI129" s="177"/>
      <c r="AJ129" s="177"/>
      <c r="AK129" s="177"/>
      <c r="AL129" s="177"/>
      <c r="AM129" s="153"/>
      <c r="AN129" s="289"/>
      <c r="AO129" s="0"/>
      <c r="AQ129" s="230"/>
    </row>
    <row r="130" s="120" customFormat="true" ht="12.75" hidden="false" customHeight="false" outlineLevel="0" collapsed="false">
      <c r="R130" s="0"/>
      <c r="S130" s="0"/>
      <c r="T130" s="0"/>
      <c r="U130" s="0"/>
      <c r="V130" s="0"/>
      <c r="W130" s="0"/>
      <c r="X130" s="0"/>
      <c r="Y130" s="0"/>
      <c r="Z130" s="0"/>
      <c r="AA130" s="0"/>
      <c r="AB130" s="177"/>
      <c r="AC130" s="177"/>
      <c r="AD130" s="177"/>
      <c r="AE130" s="177"/>
      <c r="AF130" s="177"/>
      <c r="AG130" s="177"/>
      <c r="AH130" s="177"/>
      <c r="AI130" s="177"/>
      <c r="AJ130" s="177"/>
      <c r="AK130" s="177"/>
      <c r="AL130" s="177"/>
      <c r="AM130" s="153"/>
      <c r="AN130" s="289"/>
      <c r="AO130" s="0"/>
      <c r="AQ130" s="230"/>
    </row>
    <row r="131" s="120" customFormat="true" ht="12.75" hidden="false" customHeight="false" outlineLevel="0" collapsed="false">
      <c r="R131" s="0"/>
      <c r="S131" s="0"/>
      <c r="T131" s="0"/>
      <c r="U131" s="0"/>
      <c r="V131" s="0"/>
      <c r="W131" s="0"/>
      <c r="X131" s="0"/>
      <c r="Y131" s="0"/>
      <c r="Z131" s="0"/>
      <c r="AA131" s="0"/>
      <c r="AB131" s="177"/>
      <c r="AC131" s="177"/>
      <c r="AD131" s="177"/>
      <c r="AE131" s="177"/>
      <c r="AF131" s="177"/>
      <c r="AG131" s="177"/>
      <c r="AH131" s="177"/>
      <c r="AI131" s="177"/>
      <c r="AJ131" s="177"/>
      <c r="AK131" s="177"/>
      <c r="AL131" s="177"/>
      <c r="AM131" s="153"/>
      <c r="AN131" s="289"/>
      <c r="AO131" s="0"/>
      <c r="AQ131" s="230"/>
    </row>
    <row r="132" s="120" customFormat="true" ht="12.75" hidden="false" customHeight="false" outlineLevel="0" collapsed="false">
      <c r="R132" s="0"/>
      <c r="S132" s="0"/>
      <c r="T132" s="0"/>
      <c r="U132" s="0"/>
      <c r="V132" s="0"/>
      <c r="W132" s="0"/>
      <c r="X132" s="0"/>
      <c r="Y132" s="0"/>
      <c r="Z132" s="0"/>
      <c r="AA132" s="0"/>
      <c r="AB132" s="177"/>
      <c r="AC132" s="177"/>
      <c r="AD132" s="177"/>
      <c r="AE132" s="177"/>
      <c r="AF132" s="177"/>
      <c r="AG132" s="177"/>
      <c r="AH132" s="177"/>
      <c r="AI132" s="177"/>
      <c r="AJ132" s="177"/>
      <c r="AK132" s="177"/>
      <c r="AL132" s="177"/>
      <c r="AM132" s="153"/>
      <c r="AN132" s="289"/>
      <c r="AO132" s="0"/>
      <c r="AQ132" s="230"/>
    </row>
    <row r="133" s="120" customFormat="true" ht="12.75" hidden="false" customHeight="false" outlineLevel="0" collapsed="false">
      <c r="R133" s="0"/>
      <c r="S133" s="0"/>
      <c r="T133" s="0"/>
      <c r="U133" s="0"/>
      <c r="V133" s="0"/>
      <c r="W133" s="0"/>
      <c r="X133" s="0"/>
      <c r="Y133" s="0"/>
      <c r="Z133" s="0"/>
      <c r="AA133" s="0"/>
      <c r="AB133" s="177"/>
      <c r="AC133" s="177"/>
      <c r="AD133" s="177"/>
      <c r="AE133" s="177"/>
      <c r="AF133" s="177"/>
      <c r="AG133" s="177"/>
      <c r="AH133" s="177"/>
      <c r="AI133" s="177"/>
      <c r="AJ133" s="177"/>
      <c r="AK133" s="177"/>
      <c r="AL133" s="177"/>
      <c r="AM133" s="153"/>
      <c r="AN133" s="289"/>
      <c r="AO133" s="0"/>
      <c r="AQ133" s="230"/>
    </row>
    <row r="134" s="120" customFormat="true" ht="12.75" hidden="false" customHeight="false" outlineLevel="0" collapsed="false">
      <c r="R134" s="0"/>
      <c r="S134" s="0"/>
      <c r="T134" s="0"/>
      <c r="U134" s="0"/>
      <c r="V134" s="0"/>
      <c r="W134" s="0"/>
      <c r="X134" s="0"/>
      <c r="Y134" s="0"/>
      <c r="Z134" s="0"/>
      <c r="AA134" s="0"/>
      <c r="AB134" s="177"/>
      <c r="AC134" s="177"/>
      <c r="AD134" s="177"/>
      <c r="AE134" s="177"/>
      <c r="AF134" s="177"/>
      <c r="AG134" s="177"/>
      <c r="AH134" s="177"/>
      <c r="AI134" s="177"/>
      <c r="AJ134" s="177"/>
      <c r="AK134" s="177"/>
      <c r="AL134" s="177"/>
      <c r="AM134" s="153"/>
      <c r="AN134" s="289"/>
      <c r="AO134" s="0"/>
      <c r="AQ134" s="230"/>
    </row>
    <row r="135" s="120" customFormat="true" ht="12.75" hidden="false" customHeight="false" outlineLevel="0" collapsed="false">
      <c r="R135" s="0"/>
      <c r="S135" s="0"/>
      <c r="T135" s="0"/>
      <c r="U135" s="0"/>
      <c r="V135" s="0"/>
      <c r="W135" s="0"/>
      <c r="X135" s="0"/>
      <c r="Y135" s="0"/>
      <c r="Z135" s="0"/>
      <c r="AA135" s="0"/>
      <c r="AB135" s="177"/>
      <c r="AC135" s="177"/>
      <c r="AD135" s="177"/>
      <c r="AE135" s="177"/>
      <c r="AF135" s="177"/>
      <c r="AG135" s="177"/>
      <c r="AH135" s="177"/>
      <c r="AI135" s="177"/>
      <c r="AJ135" s="177"/>
      <c r="AK135" s="177"/>
      <c r="AL135" s="177"/>
      <c r="AM135" s="153"/>
      <c r="AN135" s="289"/>
      <c r="AO135" s="0"/>
      <c r="AQ135" s="230"/>
    </row>
    <row r="136" s="120" customFormat="true" ht="12.75" hidden="false" customHeight="false" outlineLevel="0" collapsed="false">
      <c r="R136" s="0"/>
      <c r="S136" s="0"/>
      <c r="T136" s="0"/>
      <c r="U136" s="0"/>
      <c r="V136" s="0"/>
      <c r="W136" s="0"/>
      <c r="X136" s="0"/>
      <c r="Y136" s="0"/>
      <c r="Z136" s="0"/>
      <c r="AA136" s="0"/>
      <c r="AB136" s="177"/>
      <c r="AC136" s="177"/>
      <c r="AD136" s="177"/>
      <c r="AE136" s="177"/>
      <c r="AF136" s="177"/>
      <c r="AG136" s="177"/>
      <c r="AH136" s="177"/>
      <c r="AI136" s="177"/>
      <c r="AJ136" s="177"/>
      <c r="AK136" s="177"/>
      <c r="AL136" s="177"/>
      <c r="AM136" s="153"/>
      <c r="AN136" s="289"/>
      <c r="AO136" s="0"/>
      <c r="AQ136" s="230"/>
    </row>
    <row r="137" s="120" customFormat="true" ht="12.75" hidden="false" customHeight="false" outlineLevel="0" collapsed="false">
      <c r="R137" s="0"/>
      <c r="S137" s="0"/>
      <c r="T137" s="0"/>
      <c r="U137" s="0"/>
      <c r="V137" s="0"/>
      <c r="W137" s="0"/>
      <c r="X137" s="0"/>
      <c r="Y137" s="0"/>
      <c r="Z137" s="0"/>
      <c r="AA137" s="0"/>
      <c r="AB137" s="177"/>
      <c r="AC137" s="177"/>
      <c r="AD137" s="177"/>
      <c r="AE137" s="177"/>
      <c r="AF137" s="177"/>
      <c r="AG137" s="177"/>
      <c r="AH137" s="177"/>
      <c r="AI137" s="177"/>
      <c r="AJ137" s="177"/>
      <c r="AK137" s="177"/>
      <c r="AL137" s="177"/>
      <c r="AM137" s="153"/>
      <c r="AN137" s="289"/>
      <c r="AO137" s="0"/>
      <c r="AQ137" s="230"/>
    </row>
    <row r="138" s="120" customFormat="true" ht="12.75" hidden="false" customHeight="false" outlineLevel="0" collapsed="false">
      <c r="R138" s="0"/>
      <c r="S138" s="0"/>
      <c r="T138" s="0"/>
      <c r="U138" s="0"/>
      <c r="V138" s="0"/>
      <c r="W138" s="0"/>
      <c r="X138" s="0"/>
      <c r="Y138" s="0"/>
      <c r="Z138" s="0"/>
      <c r="AA138" s="0"/>
      <c r="AB138" s="177"/>
      <c r="AC138" s="177"/>
      <c r="AD138" s="177"/>
      <c r="AE138" s="177"/>
      <c r="AF138" s="177"/>
      <c r="AG138" s="177"/>
      <c r="AH138" s="177"/>
      <c r="AI138" s="177"/>
      <c r="AJ138" s="177"/>
      <c r="AK138" s="177"/>
      <c r="AL138" s="177"/>
      <c r="AM138" s="153"/>
      <c r="AN138" s="289"/>
      <c r="AO138" s="0"/>
      <c r="AQ138" s="230"/>
    </row>
    <row r="139" s="120" customFormat="true" ht="12.75" hidden="false" customHeight="false" outlineLevel="0" collapsed="false">
      <c r="R139" s="0"/>
      <c r="S139" s="0"/>
      <c r="T139" s="0"/>
      <c r="U139" s="0"/>
      <c r="V139" s="0"/>
      <c r="W139" s="0"/>
      <c r="X139" s="0"/>
      <c r="Y139" s="0"/>
      <c r="Z139" s="0"/>
      <c r="AA139" s="0"/>
      <c r="AB139" s="177"/>
      <c r="AC139" s="177"/>
      <c r="AD139" s="177"/>
      <c r="AE139" s="177"/>
      <c r="AF139" s="177"/>
      <c r="AG139" s="177"/>
      <c r="AH139" s="177"/>
      <c r="AI139" s="177"/>
      <c r="AJ139" s="177"/>
      <c r="AK139" s="177"/>
      <c r="AL139" s="177"/>
      <c r="AM139" s="153"/>
      <c r="AN139" s="289"/>
      <c r="AO139" s="0"/>
      <c r="AQ139" s="230"/>
    </row>
    <row r="140" s="120" customFormat="true" ht="12.75" hidden="false" customHeight="false" outlineLevel="0" collapsed="false">
      <c r="R140" s="0"/>
      <c r="S140" s="0"/>
      <c r="T140" s="0"/>
      <c r="U140" s="0"/>
      <c r="V140" s="0"/>
      <c r="W140" s="0"/>
      <c r="X140" s="0"/>
      <c r="Y140" s="0"/>
      <c r="Z140" s="0"/>
      <c r="AA140" s="0"/>
      <c r="AB140" s="177"/>
      <c r="AC140" s="177"/>
      <c r="AD140" s="177"/>
      <c r="AE140" s="177"/>
      <c r="AF140" s="177"/>
      <c r="AG140" s="177"/>
      <c r="AH140" s="177"/>
      <c r="AI140" s="177"/>
      <c r="AJ140" s="177"/>
      <c r="AK140" s="177"/>
      <c r="AL140" s="177"/>
      <c r="AM140" s="153"/>
      <c r="AN140" s="289"/>
      <c r="AO140" s="0"/>
      <c r="AQ140" s="230"/>
    </row>
    <row r="141" s="120" customFormat="true" ht="12.75" hidden="false" customHeight="false" outlineLevel="0" collapsed="false">
      <c r="R141" s="0"/>
      <c r="S141" s="0"/>
      <c r="T141" s="0"/>
      <c r="U141" s="0"/>
      <c r="V141" s="0"/>
      <c r="W141" s="0"/>
      <c r="X141" s="0"/>
      <c r="Y141" s="0"/>
      <c r="Z141" s="0"/>
      <c r="AA141" s="0"/>
      <c r="AB141" s="177"/>
      <c r="AC141" s="177"/>
      <c r="AD141" s="177"/>
      <c r="AE141" s="177"/>
      <c r="AF141" s="177"/>
      <c r="AG141" s="177"/>
      <c r="AH141" s="177"/>
      <c r="AI141" s="177"/>
      <c r="AJ141" s="177"/>
      <c r="AK141" s="177"/>
      <c r="AL141" s="177"/>
      <c r="AM141" s="153"/>
      <c r="AN141" s="289"/>
      <c r="AO141" s="0"/>
      <c r="AQ141" s="230"/>
    </row>
    <row r="142" s="120" customFormat="true" ht="12.75" hidden="false" customHeight="false" outlineLevel="0" collapsed="false">
      <c r="R142" s="0"/>
      <c r="S142" s="0"/>
      <c r="T142" s="0"/>
      <c r="U142" s="0"/>
      <c r="V142" s="0"/>
      <c r="W142" s="0"/>
      <c r="X142" s="0"/>
      <c r="Y142" s="0"/>
      <c r="Z142" s="0"/>
      <c r="AA142" s="0"/>
      <c r="AB142" s="177"/>
      <c r="AC142" s="177"/>
      <c r="AD142" s="177"/>
      <c r="AE142" s="177"/>
      <c r="AF142" s="177"/>
      <c r="AG142" s="177"/>
      <c r="AH142" s="177"/>
      <c r="AI142" s="177"/>
      <c r="AJ142" s="177"/>
      <c r="AK142" s="177"/>
      <c r="AL142" s="177"/>
      <c r="AM142" s="153"/>
      <c r="AN142" s="289"/>
      <c r="AO142" s="0"/>
      <c r="AQ142" s="230"/>
    </row>
    <row r="143" s="120" customFormat="true" ht="12.75" hidden="false" customHeight="false" outlineLevel="0" collapsed="false">
      <c r="R143" s="0"/>
      <c r="S143" s="0"/>
      <c r="T143" s="0"/>
      <c r="U143" s="0"/>
      <c r="V143" s="0"/>
      <c r="W143" s="0"/>
      <c r="X143" s="0"/>
      <c r="Y143" s="0"/>
      <c r="Z143" s="0"/>
      <c r="AA143" s="0"/>
      <c r="AB143" s="177"/>
      <c r="AC143" s="177"/>
      <c r="AD143" s="177"/>
      <c r="AE143" s="177"/>
      <c r="AF143" s="177"/>
      <c r="AG143" s="177"/>
      <c r="AH143" s="177"/>
      <c r="AI143" s="177"/>
      <c r="AJ143" s="177"/>
      <c r="AK143" s="177"/>
      <c r="AL143" s="177"/>
      <c r="AM143" s="153"/>
      <c r="AN143" s="289"/>
      <c r="AO143" s="0"/>
      <c r="AQ143" s="230"/>
    </row>
    <row r="144" s="120" customFormat="true" ht="12.75" hidden="false" customHeight="false" outlineLevel="0" collapsed="false">
      <c r="R144" s="0"/>
      <c r="S144" s="0"/>
      <c r="T144" s="0"/>
      <c r="U144" s="0"/>
      <c r="V144" s="0"/>
      <c r="W144" s="0"/>
      <c r="X144" s="0"/>
      <c r="Y144" s="0"/>
      <c r="Z144" s="0"/>
      <c r="AA144" s="0"/>
      <c r="AB144" s="177"/>
      <c r="AC144" s="177"/>
      <c r="AD144" s="177"/>
      <c r="AE144" s="177"/>
      <c r="AF144" s="177"/>
      <c r="AG144" s="177"/>
      <c r="AH144" s="177"/>
      <c r="AI144" s="177"/>
      <c r="AJ144" s="177"/>
      <c r="AK144" s="177"/>
      <c r="AL144" s="177"/>
      <c r="AM144" s="153"/>
      <c r="AN144" s="289"/>
      <c r="AO144" s="0"/>
      <c r="AQ144" s="230"/>
    </row>
    <row r="145" s="120" customFormat="true" ht="12.75" hidden="false" customHeight="false" outlineLevel="0" collapsed="false">
      <c r="R145" s="0"/>
      <c r="S145" s="0"/>
      <c r="T145" s="0"/>
      <c r="U145" s="0"/>
      <c r="V145" s="0"/>
      <c r="W145" s="0"/>
      <c r="X145" s="0"/>
      <c r="Y145" s="0"/>
      <c r="Z145" s="0"/>
      <c r="AA145" s="0"/>
      <c r="AB145" s="177"/>
      <c r="AC145" s="177"/>
      <c r="AD145" s="177"/>
      <c r="AE145" s="177"/>
      <c r="AF145" s="177"/>
      <c r="AG145" s="177"/>
      <c r="AH145" s="177"/>
      <c r="AI145" s="177"/>
      <c r="AJ145" s="177"/>
      <c r="AK145" s="177"/>
      <c r="AL145" s="177"/>
      <c r="AM145" s="153"/>
      <c r="AN145" s="289"/>
      <c r="AO145" s="0"/>
      <c r="AQ145" s="230"/>
    </row>
    <row r="146" s="120" customFormat="true" ht="12.75" hidden="false" customHeight="false" outlineLevel="0" collapsed="false">
      <c r="R146" s="0"/>
      <c r="S146" s="0"/>
      <c r="T146" s="0"/>
      <c r="U146" s="0"/>
      <c r="V146" s="0"/>
      <c r="W146" s="0"/>
      <c r="X146" s="0"/>
      <c r="Y146" s="0"/>
      <c r="Z146" s="0"/>
      <c r="AA146" s="0"/>
      <c r="AB146" s="177"/>
      <c r="AC146" s="177"/>
      <c r="AD146" s="177"/>
      <c r="AE146" s="177"/>
      <c r="AF146" s="177"/>
      <c r="AG146" s="177"/>
      <c r="AH146" s="177"/>
      <c r="AI146" s="177"/>
      <c r="AJ146" s="177"/>
      <c r="AK146" s="177"/>
      <c r="AL146" s="177"/>
      <c r="AM146" s="153"/>
      <c r="AN146" s="289"/>
      <c r="AO146" s="0"/>
      <c r="AQ146" s="230"/>
    </row>
    <row r="147" s="120" customFormat="true" ht="12.75" hidden="false" customHeight="false" outlineLevel="0" collapsed="false">
      <c r="R147" s="0"/>
      <c r="S147" s="0"/>
      <c r="T147" s="0"/>
      <c r="U147" s="0"/>
      <c r="V147" s="0"/>
      <c r="W147" s="0"/>
      <c r="X147" s="0"/>
      <c r="Y147" s="0"/>
      <c r="Z147" s="0"/>
      <c r="AA147" s="0"/>
      <c r="AB147" s="177"/>
      <c r="AC147" s="177"/>
      <c r="AD147" s="177"/>
      <c r="AE147" s="177"/>
      <c r="AF147" s="177"/>
      <c r="AG147" s="177"/>
      <c r="AH147" s="177"/>
      <c r="AI147" s="177"/>
      <c r="AJ147" s="177"/>
      <c r="AK147" s="177"/>
      <c r="AL147" s="177"/>
      <c r="AM147" s="153"/>
      <c r="AN147" s="289"/>
      <c r="AO147" s="0"/>
      <c r="AQ147" s="230"/>
    </row>
    <row r="148" s="120" customFormat="true" ht="12.75" hidden="false" customHeight="false" outlineLevel="0" collapsed="false">
      <c r="R148" s="0"/>
      <c r="S148" s="0"/>
      <c r="T148" s="0"/>
      <c r="U148" s="0"/>
      <c r="V148" s="0"/>
      <c r="W148" s="0"/>
      <c r="X148" s="0"/>
      <c r="Y148" s="0"/>
      <c r="Z148" s="0"/>
      <c r="AA148" s="0"/>
      <c r="AB148" s="177"/>
      <c r="AC148" s="177"/>
      <c r="AD148" s="177"/>
      <c r="AE148" s="177"/>
      <c r="AF148" s="177"/>
      <c r="AG148" s="177"/>
      <c r="AH148" s="177"/>
      <c r="AI148" s="177"/>
      <c r="AJ148" s="177"/>
      <c r="AK148" s="177"/>
      <c r="AL148" s="177"/>
      <c r="AM148" s="153"/>
      <c r="AN148" s="289"/>
      <c r="AO148" s="0"/>
      <c r="AQ148" s="230"/>
    </row>
    <row r="149" s="120" customFormat="true" ht="12.75" hidden="false" customHeight="false" outlineLevel="0" collapsed="false">
      <c r="R149" s="0"/>
      <c r="S149" s="0"/>
      <c r="T149" s="0"/>
      <c r="U149" s="0"/>
      <c r="V149" s="0"/>
      <c r="W149" s="0"/>
      <c r="X149" s="0"/>
      <c r="Y149" s="0"/>
      <c r="Z149" s="0"/>
      <c r="AA149" s="0"/>
      <c r="AB149" s="177"/>
      <c r="AC149" s="177"/>
      <c r="AD149" s="177"/>
      <c r="AE149" s="177"/>
      <c r="AF149" s="177"/>
      <c r="AG149" s="177"/>
      <c r="AH149" s="177"/>
      <c r="AI149" s="177"/>
      <c r="AJ149" s="177"/>
      <c r="AK149" s="177"/>
      <c r="AL149" s="177"/>
      <c r="AM149" s="153"/>
      <c r="AN149" s="289"/>
      <c r="AO149" s="0"/>
      <c r="AQ149" s="230"/>
    </row>
    <row r="150" s="120" customFormat="true" ht="12.75" hidden="false" customHeight="false" outlineLevel="0" collapsed="false">
      <c r="R150" s="0"/>
      <c r="S150" s="0"/>
      <c r="T150" s="0"/>
      <c r="U150" s="0"/>
      <c r="V150" s="0"/>
      <c r="W150" s="0"/>
      <c r="X150" s="0"/>
      <c r="Y150" s="0"/>
      <c r="Z150" s="0"/>
      <c r="AA150" s="0"/>
      <c r="AB150" s="177"/>
      <c r="AC150" s="177"/>
      <c r="AD150" s="177"/>
      <c r="AE150" s="177"/>
      <c r="AF150" s="177"/>
      <c r="AG150" s="177"/>
      <c r="AH150" s="177"/>
      <c r="AI150" s="177"/>
      <c r="AJ150" s="177"/>
      <c r="AK150" s="177"/>
      <c r="AL150" s="177"/>
      <c r="AM150" s="153"/>
      <c r="AN150" s="289"/>
      <c r="AO150" s="0"/>
      <c r="AQ150" s="230"/>
    </row>
    <row r="151" s="120" customFormat="true" ht="12.75" hidden="false" customHeight="false" outlineLevel="0" collapsed="false">
      <c r="R151" s="0"/>
      <c r="S151" s="0"/>
      <c r="T151" s="0"/>
      <c r="U151" s="0"/>
      <c r="V151" s="0"/>
      <c r="W151" s="0"/>
      <c r="X151" s="0"/>
      <c r="Y151" s="0"/>
      <c r="Z151" s="0"/>
      <c r="AA151" s="0"/>
      <c r="AB151" s="177"/>
      <c r="AC151" s="177"/>
      <c r="AD151" s="177"/>
      <c r="AE151" s="177"/>
      <c r="AF151" s="177"/>
      <c r="AG151" s="177"/>
      <c r="AH151" s="177"/>
      <c r="AI151" s="177"/>
      <c r="AJ151" s="177"/>
      <c r="AK151" s="177"/>
      <c r="AL151" s="177"/>
      <c r="AM151" s="153"/>
      <c r="AN151" s="289"/>
      <c r="AO151" s="0"/>
      <c r="AQ151" s="230"/>
    </row>
    <row r="152" s="120" customFormat="true" ht="12.75" hidden="false" customHeight="false" outlineLevel="0" collapsed="false">
      <c r="R152" s="0"/>
      <c r="S152" s="0"/>
      <c r="T152" s="0"/>
      <c r="U152" s="0"/>
      <c r="V152" s="0"/>
      <c r="W152" s="0"/>
      <c r="X152" s="0"/>
      <c r="Y152" s="0"/>
      <c r="Z152" s="0"/>
      <c r="AA152" s="0"/>
      <c r="AB152" s="177"/>
      <c r="AC152" s="177"/>
      <c r="AD152" s="177"/>
      <c r="AE152" s="177"/>
      <c r="AF152" s="177"/>
      <c r="AG152" s="177"/>
      <c r="AH152" s="177"/>
      <c r="AI152" s="177"/>
      <c r="AJ152" s="177"/>
      <c r="AK152" s="177"/>
      <c r="AL152" s="177"/>
      <c r="AM152" s="153"/>
      <c r="AN152" s="289"/>
      <c r="AO152" s="0"/>
      <c r="AQ152" s="230"/>
    </row>
    <row r="153" s="120" customFormat="true" ht="12.75" hidden="false" customHeight="false" outlineLevel="0" collapsed="false">
      <c r="R153" s="0"/>
      <c r="S153" s="0"/>
      <c r="T153" s="0"/>
      <c r="U153" s="0"/>
      <c r="V153" s="0"/>
      <c r="W153" s="0"/>
      <c r="X153" s="0"/>
      <c r="Y153" s="0"/>
      <c r="Z153" s="0"/>
      <c r="AA153" s="0"/>
      <c r="AB153" s="177"/>
      <c r="AC153" s="177"/>
      <c r="AD153" s="177"/>
      <c r="AE153" s="177"/>
      <c r="AF153" s="177"/>
      <c r="AG153" s="177"/>
      <c r="AH153" s="177"/>
      <c r="AI153" s="177"/>
      <c r="AJ153" s="177"/>
      <c r="AK153" s="177"/>
      <c r="AL153" s="177"/>
      <c r="AM153" s="153"/>
      <c r="AN153" s="289"/>
      <c r="AO153" s="0"/>
      <c r="AQ153" s="230"/>
    </row>
    <row r="154" s="120" customFormat="true" ht="12.75" hidden="false" customHeight="false" outlineLevel="0" collapsed="false">
      <c r="R154" s="0"/>
      <c r="S154" s="0"/>
      <c r="T154" s="0"/>
      <c r="U154" s="0"/>
      <c r="V154" s="0"/>
      <c r="W154" s="0"/>
      <c r="X154" s="0"/>
      <c r="Y154" s="0"/>
      <c r="Z154" s="0"/>
      <c r="AA154" s="0"/>
      <c r="AB154" s="177"/>
      <c r="AC154" s="177"/>
      <c r="AD154" s="177"/>
      <c r="AE154" s="177"/>
      <c r="AF154" s="177"/>
      <c r="AG154" s="177"/>
      <c r="AH154" s="177"/>
      <c r="AI154" s="177"/>
      <c r="AJ154" s="177"/>
      <c r="AK154" s="177"/>
      <c r="AL154" s="177"/>
      <c r="AM154" s="153"/>
      <c r="AN154" s="289"/>
      <c r="AO154" s="0"/>
      <c r="AQ154" s="230"/>
    </row>
    <row r="155" s="120" customFormat="true" ht="12.75" hidden="false" customHeight="false" outlineLevel="0" collapsed="false">
      <c r="R155" s="0"/>
      <c r="S155" s="0"/>
      <c r="T155" s="0"/>
      <c r="U155" s="0"/>
      <c r="V155" s="0"/>
      <c r="W155" s="0"/>
      <c r="X155" s="0"/>
      <c r="Y155" s="0"/>
      <c r="Z155" s="0"/>
      <c r="AA155" s="0"/>
      <c r="AB155" s="177"/>
      <c r="AC155" s="177"/>
      <c r="AD155" s="177"/>
      <c r="AE155" s="177"/>
      <c r="AF155" s="177"/>
      <c r="AG155" s="177"/>
      <c r="AH155" s="177"/>
      <c r="AI155" s="177"/>
      <c r="AJ155" s="177"/>
      <c r="AK155" s="177"/>
      <c r="AL155" s="177"/>
      <c r="AM155" s="153"/>
      <c r="AN155" s="289"/>
      <c r="AO155" s="0"/>
      <c r="AQ155" s="230"/>
    </row>
    <row r="156" s="120" customFormat="true" ht="12.75" hidden="false" customHeight="false" outlineLevel="0" collapsed="false">
      <c r="R156" s="0"/>
      <c r="S156" s="0"/>
      <c r="T156" s="0"/>
      <c r="U156" s="0"/>
      <c r="V156" s="0"/>
      <c r="W156" s="0"/>
      <c r="X156" s="0"/>
      <c r="Y156" s="0"/>
      <c r="Z156" s="0"/>
      <c r="AA156" s="0"/>
      <c r="AB156" s="177"/>
      <c r="AC156" s="177"/>
      <c r="AD156" s="177"/>
      <c r="AE156" s="177"/>
      <c r="AF156" s="177"/>
      <c r="AG156" s="177"/>
      <c r="AH156" s="177"/>
      <c r="AI156" s="177"/>
      <c r="AJ156" s="177"/>
      <c r="AK156" s="177"/>
      <c r="AL156" s="177"/>
      <c r="AM156" s="153"/>
      <c r="AN156" s="289"/>
      <c r="AO156" s="0"/>
      <c r="AQ156" s="230"/>
    </row>
    <row r="157" s="120" customFormat="true" ht="12.75" hidden="false" customHeight="false" outlineLevel="0" collapsed="false">
      <c r="R157" s="0"/>
      <c r="S157" s="0"/>
      <c r="T157" s="0"/>
      <c r="U157" s="0"/>
      <c r="V157" s="0"/>
      <c r="W157" s="0"/>
      <c r="X157" s="0"/>
      <c r="Y157" s="0"/>
      <c r="Z157" s="0"/>
      <c r="AA157" s="0"/>
      <c r="AB157" s="177"/>
      <c r="AC157" s="177"/>
      <c r="AD157" s="177"/>
      <c r="AE157" s="177"/>
      <c r="AF157" s="177"/>
      <c r="AG157" s="177"/>
      <c r="AH157" s="177"/>
      <c r="AI157" s="177"/>
      <c r="AJ157" s="177"/>
      <c r="AK157" s="177"/>
      <c r="AL157" s="177"/>
      <c r="AM157" s="153"/>
      <c r="AN157" s="289"/>
      <c r="AO157" s="0"/>
      <c r="AQ157" s="230"/>
    </row>
    <row r="158" s="120" customFormat="true" ht="12.75" hidden="false" customHeight="false" outlineLevel="0" collapsed="false">
      <c r="R158" s="0"/>
      <c r="S158" s="0"/>
      <c r="T158" s="0"/>
      <c r="U158" s="0"/>
      <c r="V158" s="0"/>
      <c r="W158" s="0"/>
      <c r="X158" s="0"/>
      <c r="Y158" s="0"/>
      <c r="Z158" s="0"/>
      <c r="AA158" s="0"/>
      <c r="AB158" s="177"/>
      <c r="AC158" s="177"/>
      <c r="AD158" s="177"/>
      <c r="AE158" s="177"/>
      <c r="AF158" s="177"/>
      <c r="AG158" s="177"/>
      <c r="AH158" s="177"/>
      <c r="AI158" s="177"/>
      <c r="AJ158" s="177"/>
      <c r="AK158" s="177"/>
      <c r="AL158" s="177"/>
      <c r="AM158" s="153"/>
      <c r="AN158" s="289"/>
      <c r="AO158" s="0"/>
      <c r="AQ158" s="230"/>
    </row>
    <row r="159" s="120" customFormat="true" ht="12.75" hidden="false" customHeight="false" outlineLevel="0" collapsed="false">
      <c r="R159" s="0"/>
      <c r="S159" s="0"/>
      <c r="T159" s="0"/>
      <c r="U159" s="0"/>
      <c r="V159" s="0"/>
      <c r="W159" s="0"/>
      <c r="X159" s="0"/>
      <c r="Y159" s="0"/>
      <c r="Z159" s="0"/>
      <c r="AA159" s="0"/>
      <c r="AB159" s="177"/>
      <c r="AC159" s="177"/>
      <c r="AD159" s="177"/>
      <c r="AE159" s="177"/>
      <c r="AF159" s="177"/>
      <c r="AG159" s="177"/>
      <c r="AH159" s="177"/>
      <c r="AI159" s="177"/>
      <c r="AJ159" s="177"/>
      <c r="AK159" s="177"/>
      <c r="AL159" s="177"/>
      <c r="AM159" s="153"/>
      <c r="AN159" s="289"/>
      <c r="AO159" s="0"/>
      <c r="AQ159" s="230"/>
    </row>
    <row r="160" s="120" customFormat="true" ht="12.75" hidden="false" customHeight="false" outlineLevel="0" collapsed="false">
      <c r="R160" s="0"/>
      <c r="S160" s="0"/>
      <c r="T160" s="0"/>
      <c r="U160" s="0"/>
      <c r="V160" s="0"/>
      <c r="W160" s="0"/>
      <c r="X160" s="0"/>
      <c r="Y160" s="0"/>
      <c r="Z160" s="0"/>
      <c r="AA160" s="0"/>
      <c r="AB160" s="177"/>
      <c r="AC160" s="177"/>
      <c r="AD160" s="177"/>
      <c r="AE160" s="177"/>
      <c r="AF160" s="177"/>
      <c r="AG160" s="177"/>
      <c r="AH160" s="177"/>
      <c r="AI160" s="177"/>
      <c r="AJ160" s="177"/>
      <c r="AK160" s="177"/>
      <c r="AL160" s="177"/>
      <c r="AM160" s="153"/>
      <c r="AN160" s="289"/>
      <c r="AO160" s="0"/>
      <c r="AQ160" s="230"/>
    </row>
    <row r="161" s="120" customFormat="true" ht="12.75" hidden="false" customHeight="false" outlineLevel="0" collapsed="false">
      <c r="R161" s="0"/>
      <c r="S161" s="0"/>
      <c r="T161" s="0"/>
      <c r="U161" s="0"/>
      <c r="V161" s="0"/>
      <c r="W161" s="0"/>
      <c r="X161" s="0"/>
      <c r="Y161" s="0"/>
      <c r="Z161" s="0"/>
      <c r="AA161" s="0"/>
      <c r="AB161" s="177"/>
      <c r="AC161" s="177"/>
      <c r="AD161" s="177"/>
      <c r="AE161" s="177"/>
      <c r="AF161" s="177"/>
      <c r="AG161" s="177"/>
      <c r="AH161" s="177"/>
      <c r="AI161" s="177"/>
      <c r="AJ161" s="177"/>
      <c r="AK161" s="177"/>
      <c r="AL161" s="177"/>
      <c r="AM161" s="153"/>
      <c r="AN161" s="289"/>
      <c r="AO161" s="0"/>
      <c r="AQ161" s="230"/>
    </row>
    <row r="162" s="120" customFormat="true" ht="12.75" hidden="false" customHeight="false" outlineLevel="0" collapsed="false">
      <c r="R162" s="0"/>
      <c r="S162" s="0"/>
      <c r="T162" s="0"/>
      <c r="U162" s="0"/>
      <c r="V162" s="0"/>
      <c r="W162" s="0"/>
      <c r="X162" s="0"/>
      <c r="Y162" s="0"/>
      <c r="Z162" s="0"/>
      <c r="AA162" s="0"/>
      <c r="AB162" s="177"/>
      <c r="AC162" s="177"/>
      <c r="AD162" s="177"/>
      <c r="AE162" s="177"/>
      <c r="AF162" s="177"/>
      <c r="AG162" s="177"/>
      <c r="AH162" s="177"/>
      <c r="AI162" s="177"/>
      <c r="AJ162" s="177"/>
      <c r="AK162" s="177"/>
      <c r="AL162" s="177"/>
      <c r="AM162" s="153"/>
      <c r="AN162" s="289"/>
      <c r="AO162" s="0"/>
      <c r="AQ162" s="230"/>
    </row>
    <row r="163" s="120" customFormat="true" ht="12.75" hidden="false" customHeight="false" outlineLevel="0" collapsed="false">
      <c r="R163" s="0"/>
      <c r="S163" s="0"/>
      <c r="T163" s="0"/>
      <c r="U163" s="0"/>
      <c r="V163" s="0"/>
      <c r="W163" s="0"/>
      <c r="X163" s="0"/>
      <c r="Y163" s="0"/>
      <c r="Z163" s="0"/>
      <c r="AA163" s="0"/>
      <c r="AB163" s="177"/>
      <c r="AC163" s="177"/>
      <c r="AD163" s="177"/>
      <c r="AE163" s="177"/>
      <c r="AF163" s="177"/>
      <c r="AG163" s="177"/>
      <c r="AH163" s="177"/>
      <c r="AI163" s="177"/>
      <c r="AJ163" s="177"/>
      <c r="AK163" s="177"/>
      <c r="AL163" s="177"/>
      <c r="AM163" s="153"/>
      <c r="AN163" s="289"/>
      <c r="AO163" s="0"/>
      <c r="AQ163" s="230"/>
    </row>
    <row r="164" s="120" customFormat="true" ht="12.75" hidden="false" customHeight="false" outlineLevel="0" collapsed="false">
      <c r="R164" s="0"/>
      <c r="S164" s="0"/>
      <c r="T164" s="0"/>
      <c r="U164" s="0"/>
      <c r="V164" s="0"/>
      <c r="W164" s="0"/>
      <c r="X164" s="0"/>
      <c r="Y164" s="0"/>
      <c r="Z164" s="0"/>
      <c r="AA164" s="0"/>
      <c r="AB164" s="177"/>
      <c r="AC164" s="177"/>
      <c r="AD164" s="177"/>
      <c r="AE164" s="177"/>
      <c r="AF164" s="177"/>
      <c r="AG164" s="177"/>
      <c r="AH164" s="177"/>
      <c r="AI164" s="177"/>
      <c r="AJ164" s="177"/>
      <c r="AK164" s="177"/>
      <c r="AL164" s="177"/>
      <c r="AM164" s="153"/>
      <c r="AN164" s="289"/>
      <c r="AO164" s="0"/>
      <c r="AQ164" s="230"/>
    </row>
    <row r="165" s="120" customFormat="true" ht="12.75" hidden="false" customHeight="false" outlineLevel="0" collapsed="false">
      <c r="R165" s="0"/>
      <c r="S165" s="0"/>
      <c r="T165" s="0"/>
      <c r="U165" s="0"/>
      <c r="V165" s="0"/>
      <c r="W165" s="0"/>
      <c r="X165" s="0"/>
      <c r="Y165" s="0"/>
      <c r="Z165" s="0"/>
      <c r="AA165" s="0"/>
      <c r="AB165" s="177"/>
      <c r="AC165" s="177"/>
      <c r="AD165" s="177"/>
      <c r="AE165" s="177"/>
      <c r="AF165" s="177"/>
      <c r="AG165" s="177"/>
      <c r="AH165" s="177"/>
      <c r="AI165" s="177"/>
      <c r="AJ165" s="177"/>
      <c r="AK165" s="177"/>
      <c r="AL165" s="177"/>
      <c r="AM165" s="153"/>
      <c r="AN165" s="289"/>
      <c r="AO165" s="0"/>
      <c r="AQ165" s="230"/>
    </row>
    <row r="166" s="120" customFormat="true" ht="12.75" hidden="false" customHeight="false" outlineLevel="0" collapsed="false">
      <c r="R166" s="0"/>
      <c r="S166" s="0"/>
      <c r="T166" s="0"/>
      <c r="U166" s="0"/>
      <c r="V166" s="0"/>
      <c r="W166" s="0"/>
      <c r="X166" s="0"/>
      <c r="Y166" s="0"/>
      <c r="Z166" s="0"/>
      <c r="AA166" s="0"/>
      <c r="AB166" s="177"/>
      <c r="AC166" s="177"/>
      <c r="AD166" s="177"/>
      <c r="AE166" s="177"/>
      <c r="AF166" s="177"/>
      <c r="AG166" s="177"/>
      <c r="AH166" s="177"/>
      <c r="AI166" s="177"/>
      <c r="AJ166" s="177"/>
      <c r="AK166" s="177"/>
      <c r="AL166" s="177"/>
      <c r="AM166" s="153"/>
      <c r="AN166" s="289"/>
      <c r="AO166" s="0"/>
      <c r="AQ166" s="230"/>
    </row>
    <row r="167" s="120" customFormat="true" ht="12.75" hidden="false" customHeight="false" outlineLevel="0" collapsed="false">
      <c r="R167" s="0"/>
      <c r="S167" s="0"/>
      <c r="T167" s="0"/>
      <c r="U167" s="0"/>
      <c r="V167" s="0"/>
      <c r="W167" s="0"/>
      <c r="X167" s="0"/>
      <c r="Y167" s="0"/>
      <c r="Z167" s="0"/>
      <c r="AA167" s="0"/>
      <c r="AB167" s="177"/>
      <c r="AC167" s="177"/>
      <c r="AD167" s="177"/>
      <c r="AE167" s="177"/>
      <c r="AF167" s="177"/>
      <c r="AG167" s="177"/>
      <c r="AH167" s="177"/>
      <c r="AI167" s="177"/>
      <c r="AJ167" s="177"/>
      <c r="AK167" s="177"/>
      <c r="AL167" s="177"/>
      <c r="AM167" s="153"/>
      <c r="AN167" s="289"/>
      <c r="AO167" s="0"/>
      <c r="AQ167" s="230"/>
    </row>
    <row r="168" s="120" customFormat="true" ht="12.75" hidden="false" customHeight="false" outlineLevel="0" collapsed="false">
      <c r="R168" s="0"/>
      <c r="S168" s="0"/>
      <c r="T168" s="0"/>
      <c r="U168" s="0"/>
      <c r="V168" s="0"/>
      <c r="W168" s="0"/>
      <c r="X168" s="0"/>
      <c r="Y168" s="0"/>
      <c r="Z168" s="0"/>
      <c r="AA168" s="0"/>
      <c r="AB168" s="177"/>
      <c r="AC168" s="177"/>
      <c r="AD168" s="177"/>
      <c r="AE168" s="177"/>
      <c r="AF168" s="177"/>
      <c r="AG168" s="177"/>
      <c r="AH168" s="177"/>
      <c r="AI168" s="177"/>
      <c r="AJ168" s="177"/>
      <c r="AK168" s="177"/>
      <c r="AL168" s="177"/>
      <c r="AM168" s="153"/>
      <c r="AN168" s="289"/>
      <c r="AO168" s="0"/>
      <c r="AQ168" s="230"/>
    </row>
    <row r="169" s="120" customFormat="true" ht="12.75" hidden="false" customHeight="false" outlineLevel="0" collapsed="false">
      <c r="R169" s="0"/>
      <c r="S169" s="0"/>
      <c r="T169" s="0"/>
      <c r="U169" s="0"/>
      <c r="V169" s="0"/>
      <c r="W169" s="0"/>
      <c r="X169" s="0"/>
      <c r="Y169" s="0"/>
      <c r="Z169" s="0"/>
      <c r="AA169" s="0"/>
      <c r="AB169" s="177"/>
      <c r="AC169" s="177"/>
      <c r="AD169" s="177"/>
      <c r="AE169" s="177"/>
      <c r="AF169" s="177"/>
      <c r="AG169" s="177"/>
      <c r="AH169" s="177"/>
      <c r="AI169" s="177"/>
      <c r="AJ169" s="177"/>
      <c r="AK169" s="177"/>
      <c r="AL169" s="177"/>
      <c r="AM169" s="153"/>
      <c r="AN169" s="289"/>
      <c r="AO169" s="0"/>
      <c r="AQ169" s="230"/>
    </row>
    <row r="170" s="120" customFormat="true" ht="12.75" hidden="false" customHeight="false" outlineLevel="0" collapsed="false">
      <c r="R170" s="0"/>
      <c r="S170" s="0"/>
      <c r="T170" s="0"/>
      <c r="U170" s="0"/>
      <c r="V170" s="0"/>
      <c r="W170" s="0"/>
      <c r="X170" s="0"/>
      <c r="Y170" s="0"/>
      <c r="Z170" s="0"/>
      <c r="AA170" s="0"/>
      <c r="AB170" s="177"/>
      <c r="AC170" s="177"/>
      <c r="AD170" s="177"/>
      <c r="AE170" s="177"/>
      <c r="AF170" s="177"/>
      <c r="AG170" s="177"/>
      <c r="AH170" s="177"/>
      <c r="AI170" s="177"/>
      <c r="AJ170" s="177"/>
      <c r="AK170" s="177"/>
      <c r="AL170" s="177"/>
      <c r="AM170" s="153"/>
      <c r="AN170" s="289"/>
      <c r="AO170" s="0"/>
      <c r="AQ170" s="230"/>
    </row>
    <row r="171" s="120" customFormat="true" ht="12.75" hidden="false" customHeight="false" outlineLevel="0" collapsed="false">
      <c r="R171" s="0"/>
      <c r="S171" s="0"/>
      <c r="T171" s="0"/>
      <c r="U171" s="0"/>
      <c r="V171" s="0"/>
      <c r="W171" s="0"/>
      <c r="X171" s="0"/>
      <c r="Y171" s="0"/>
      <c r="Z171" s="0"/>
      <c r="AA171" s="0"/>
      <c r="AB171" s="177"/>
      <c r="AC171" s="177"/>
      <c r="AD171" s="177"/>
      <c r="AE171" s="177"/>
      <c r="AF171" s="177"/>
      <c r="AG171" s="177"/>
      <c r="AH171" s="177"/>
      <c r="AI171" s="177"/>
      <c r="AJ171" s="177"/>
      <c r="AK171" s="177"/>
      <c r="AL171" s="177"/>
      <c r="AM171" s="153"/>
      <c r="AN171" s="289"/>
      <c r="AO171" s="0"/>
      <c r="AQ171" s="230"/>
    </row>
    <row r="172" s="120" customFormat="true" ht="12.75" hidden="false" customHeight="false" outlineLevel="0" collapsed="false">
      <c r="R172" s="0"/>
      <c r="S172" s="0"/>
      <c r="T172" s="0"/>
      <c r="U172" s="0"/>
      <c r="V172" s="0"/>
      <c r="W172" s="0"/>
      <c r="X172" s="0"/>
      <c r="Y172" s="0"/>
      <c r="Z172" s="0"/>
      <c r="AA172" s="0"/>
      <c r="AB172" s="177"/>
      <c r="AC172" s="177"/>
      <c r="AD172" s="177"/>
      <c r="AE172" s="177"/>
      <c r="AF172" s="177"/>
      <c r="AG172" s="177"/>
      <c r="AH172" s="177"/>
      <c r="AI172" s="177"/>
      <c r="AJ172" s="177"/>
      <c r="AK172" s="177"/>
      <c r="AL172" s="177"/>
      <c r="AM172" s="153"/>
      <c r="AN172" s="289"/>
      <c r="AO172" s="0"/>
      <c r="AQ172" s="230"/>
    </row>
    <row r="173" s="120" customFormat="true" ht="12.75" hidden="false" customHeight="false" outlineLevel="0" collapsed="false">
      <c r="R173" s="0"/>
      <c r="S173" s="0"/>
      <c r="T173" s="0"/>
      <c r="U173" s="0"/>
      <c r="V173" s="0"/>
      <c r="W173" s="0"/>
      <c r="X173" s="0"/>
      <c r="Y173" s="0"/>
      <c r="Z173" s="0"/>
      <c r="AA173" s="0"/>
      <c r="AB173" s="177"/>
      <c r="AC173" s="177"/>
      <c r="AD173" s="177"/>
      <c r="AE173" s="177"/>
      <c r="AF173" s="177"/>
      <c r="AG173" s="177"/>
      <c r="AH173" s="177"/>
      <c r="AI173" s="177"/>
      <c r="AJ173" s="177"/>
      <c r="AK173" s="177"/>
      <c r="AL173" s="177"/>
      <c r="AM173" s="153"/>
      <c r="AN173" s="289"/>
      <c r="AO173" s="0"/>
      <c r="AQ173" s="230"/>
    </row>
    <row r="174" s="120" customFormat="true" ht="12.75" hidden="false" customHeight="false" outlineLevel="0" collapsed="false">
      <c r="R174" s="0"/>
      <c r="S174" s="0"/>
      <c r="T174" s="0"/>
      <c r="U174" s="0"/>
      <c r="V174" s="0"/>
      <c r="W174" s="0"/>
      <c r="X174" s="0"/>
      <c r="Y174" s="0"/>
      <c r="Z174" s="0"/>
      <c r="AA174" s="0"/>
      <c r="AB174" s="177"/>
      <c r="AC174" s="177"/>
      <c r="AD174" s="177"/>
      <c r="AE174" s="177"/>
      <c r="AF174" s="177"/>
      <c r="AG174" s="177"/>
      <c r="AH174" s="177"/>
      <c r="AI174" s="177"/>
      <c r="AJ174" s="177"/>
      <c r="AK174" s="177"/>
      <c r="AL174" s="177"/>
      <c r="AM174" s="153"/>
      <c r="AN174" s="289"/>
      <c r="AO174" s="0"/>
      <c r="AQ174" s="230"/>
    </row>
    <row r="175" s="120" customFormat="true" ht="12.75" hidden="false" customHeight="false" outlineLevel="0" collapsed="false">
      <c r="R175" s="0"/>
      <c r="S175" s="0"/>
      <c r="T175" s="0"/>
      <c r="U175" s="0"/>
      <c r="V175" s="0"/>
      <c r="W175" s="0"/>
      <c r="X175" s="0"/>
      <c r="Y175" s="0"/>
      <c r="Z175" s="0"/>
      <c r="AA175" s="0"/>
      <c r="AB175" s="177"/>
      <c r="AC175" s="177"/>
      <c r="AD175" s="177"/>
      <c r="AE175" s="177"/>
      <c r="AF175" s="177"/>
      <c r="AG175" s="177"/>
      <c r="AH175" s="177"/>
      <c r="AI175" s="177"/>
      <c r="AJ175" s="177"/>
      <c r="AK175" s="177"/>
      <c r="AL175" s="177"/>
      <c r="AM175" s="153"/>
      <c r="AN175" s="289"/>
      <c r="AO175" s="0"/>
      <c r="AQ175" s="230"/>
    </row>
    <row r="176" s="120" customFormat="true" ht="12.75" hidden="false" customHeight="false" outlineLevel="0" collapsed="false">
      <c r="R176" s="0"/>
      <c r="S176" s="0"/>
      <c r="T176" s="0"/>
      <c r="U176" s="0"/>
      <c r="V176" s="0"/>
      <c r="W176" s="0"/>
      <c r="X176" s="0"/>
      <c r="Y176" s="0"/>
      <c r="Z176" s="0"/>
      <c r="AA176" s="0"/>
      <c r="AB176" s="177"/>
      <c r="AC176" s="177"/>
      <c r="AD176" s="177"/>
      <c r="AE176" s="177"/>
      <c r="AF176" s="177"/>
      <c r="AG176" s="177"/>
      <c r="AH176" s="177"/>
      <c r="AI176" s="177"/>
      <c r="AJ176" s="177"/>
      <c r="AK176" s="177"/>
      <c r="AL176" s="177"/>
      <c r="AM176" s="153"/>
      <c r="AN176" s="289"/>
      <c r="AO176" s="0"/>
      <c r="AQ176" s="230"/>
    </row>
    <row r="177" s="120" customFormat="true" ht="12.75" hidden="false" customHeight="false" outlineLevel="0" collapsed="false">
      <c r="R177" s="0"/>
      <c r="S177" s="0"/>
      <c r="T177" s="0"/>
      <c r="U177" s="0"/>
      <c r="V177" s="0"/>
      <c r="W177" s="0"/>
      <c r="X177" s="0"/>
      <c r="Y177" s="0"/>
      <c r="Z177" s="0"/>
      <c r="AA177" s="0"/>
      <c r="AB177" s="177"/>
      <c r="AC177" s="177"/>
      <c r="AD177" s="177"/>
      <c r="AE177" s="177"/>
      <c r="AF177" s="177"/>
      <c r="AG177" s="177"/>
      <c r="AH177" s="177"/>
      <c r="AI177" s="177"/>
      <c r="AJ177" s="177"/>
      <c r="AK177" s="177"/>
      <c r="AL177" s="177"/>
      <c r="AM177" s="153"/>
      <c r="AN177" s="289"/>
      <c r="AO177" s="0"/>
      <c r="AQ177" s="230"/>
    </row>
    <row r="178" s="120" customFormat="true" ht="12.75" hidden="false" customHeight="false" outlineLevel="0" collapsed="false">
      <c r="R178" s="0"/>
      <c r="S178" s="0"/>
      <c r="T178" s="0"/>
      <c r="U178" s="0"/>
      <c r="V178" s="0"/>
      <c r="W178" s="0"/>
      <c r="X178" s="0"/>
      <c r="Y178" s="0"/>
      <c r="Z178" s="0"/>
      <c r="AA178" s="0"/>
      <c r="AB178" s="177"/>
      <c r="AC178" s="177"/>
      <c r="AD178" s="177"/>
      <c r="AE178" s="177"/>
      <c r="AF178" s="177"/>
      <c r="AG178" s="177"/>
      <c r="AH178" s="177"/>
      <c r="AI178" s="177"/>
      <c r="AJ178" s="177"/>
      <c r="AK178" s="177"/>
      <c r="AL178" s="177"/>
      <c r="AM178" s="153"/>
      <c r="AN178" s="289"/>
      <c r="AO178" s="0"/>
      <c r="AQ178" s="230"/>
    </row>
    <row r="179" s="120" customFormat="true" ht="12.75" hidden="false" customHeight="false" outlineLevel="0" collapsed="false">
      <c r="R179" s="0"/>
      <c r="S179" s="0"/>
      <c r="T179" s="0"/>
      <c r="U179" s="0"/>
      <c r="V179" s="0"/>
      <c r="W179" s="0"/>
      <c r="X179" s="0"/>
      <c r="Y179" s="0"/>
      <c r="Z179" s="0"/>
      <c r="AA179" s="0"/>
      <c r="AB179" s="177"/>
      <c r="AC179" s="177"/>
      <c r="AD179" s="177"/>
      <c r="AE179" s="177"/>
      <c r="AF179" s="177"/>
      <c r="AG179" s="177"/>
      <c r="AH179" s="177"/>
      <c r="AI179" s="177"/>
      <c r="AJ179" s="177"/>
      <c r="AK179" s="177"/>
      <c r="AL179" s="177"/>
      <c r="AM179" s="153"/>
      <c r="AN179" s="289"/>
      <c r="AO179" s="0"/>
      <c r="AQ179" s="230"/>
    </row>
    <row r="180" s="120" customFormat="true" ht="12.75" hidden="false" customHeight="false" outlineLevel="0" collapsed="false">
      <c r="R180" s="0"/>
      <c r="S180" s="0"/>
      <c r="T180" s="0"/>
      <c r="U180" s="0"/>
      <c r="V180" s="0"/>
      <c r="W180" s="0"/>
      <c r="X180" s="0"/>
      <c r="Y180" s="0"/>
      <c r="Z180" s="0"/>
      <c r="AA180" s="0"/>
      <c r="AB180" s="177"/>
      <c r="AC180" s="177"/>
      <c r="AD180" s="177"/>
      <c r="AE180" s="177"/>
      <c r="AF180" s="177"/>
      <c r="AG180" s="177"/>
      <c r="AH180" s="177"/>
      <c r="AI180" s="177"/>
      <c r="AJ180" s="177"/>
      <c r="AK180" s="177"/>
      <c r="AL180" s="177"/>
      <c r="AM180" s="153"/>
      <c r="AN180" s="289"/>
      <c r="AO180" s="0"/>
      <c r="AQ180" s="230"/>
    </row>
    <row r="181" s="120" customFormat="true" ht="12.75" hidden="false" customHeight="false" outlineLevel="0" collapsed="false">
      <c r="R181" s="0"/>
      <c r="S181" s="0"/>
      <c r="T181" s="0"/>
      <c r="U181" s="0"/>
      <c r="V181" s="0"/>
      <c r="W181" s="0"/>
      <c r="X181" s="0"/>
      <c r="Y181" s="0"/>
      <c r="Z181" s="0"/>
      <c r="AA181" s="0"/>
      <c r="AB181" s="177"/>
      <c r="AC181" s="177"/>
      <c r="AD181" s="177"/>
      <c r="AE181" s="177"/>
      <c r="AF181" s="177"/>
      <c r="AG181" s="177"/>
      <c r="AH181" s="177"/>
      <c r="AI181" s="177"/>
      <c r="AJ181" s="177"/>
      <c r="AK181" s="177"/>
      <c r="AL181" s="177"/>
      <c r="AM181" s="153"/>
      <c r="AN181" s="289"/>
      <c r="AO181" s="0"/>
      <c r="AQ181" s="230"/>
    </row>
    <row r="182" s="120" customFormat="true" ht="12.75" hidden="false" customHeight="false" outlineLevel="0" collapsed="false">
      <c r="R182" s="0"/>
      <c r="S182" s="0"/>
      <c r="T182" s="0"/>
      <c r="U182" s="0"/>
      <c r="V182" s="0"/>
      <c r="W182" s="0"/>
      <c r="X182" s="0"/>
      <c r="Y182" s="0"/>
      <c r="Z182" s="0"/>
      <c r="AA182" s="0"/>
      <c r="AB182" s="177"/>
      <c r="AC182" s="177"/>
      <c r="AD182" s="177"/>
      <c r="AE182" s="177"/>
      <c r="AF182" s="177"/>
      <c r="AG182" s="177"/>
      <c r="AH182" s="177"/>
      <c r="AI182" s="177"/>
      <c r="AJ182" s="177"/>
      <c r="AK182" s="177"/>
      <c r="AL182" s="177"/>
      <c r="AM182" s="153"/>
      <c r="AN182" s="289"/>
      <c r="AO182" s="0"/>
      <c r="AQ182" s="230"/>
    </row>
    <row r="183" s="120" customFormat="true" ht="12.75" hidden="false" customHeight="false" outlineLevel="0" collapsed="false">
      <c r="R183" s="0"/>
      <c r="S183" s="0"/>
      <c r="T183" s="0"/>
      <c r="U183" s="0"/>
      <c r="V183" s="0"/>
      <c r="W183" s="0"/>
      <c r="X183" s="0"/>
      <c r="Y183" s="0"/>
      <c r="Z183" s="0"/>
      <c r="AA183" s="0"/>
      <c r="AB183" s="177"/>
      <c r="AC183" s="177"/>
      <c r="AD183" s="177"/>
      <c r="AE183" s="177"/>
      <c r="AF183" s="177"/>
      <c r="AG183" s="177"/>
      <c r="AH183" s="177"/>
      <c r="AI183" s="177"/>
      <c r="AJ183" s="177"/>
      <c r="AK183" s="177"/>
      <c r="AL183" s="177"/>
      <c r="AM183" s="153"/>
      <c r="AN183" s="289"/>
      <c r="AO183" s="0"/>
      <c r="AQ183" s="230"/>
    </row>
    <row r="184" s="120" customFormat="true" ht="12.75" hidden="false" customHeight="false" outlineLevel="0" collapsed="false">
      <c r="R184" s="0"/>
      <c r="S184" s="0"/>
      <c r="T184" s="0"/>
      <c r="U184" s="0"/>
      <c r="V184" s="0"/>
      <c r="W184" s="0"/>
      <c r="X184" s="0"/>
      <c r="Y184" s="0"/>
      <c r="Z184" s="0"/>
      <c r="AA184" s="0"/>
      <c r="AB184" s="177"/>
      <c r="AC184" s="177"/>
      <c r="AD184" s="177"/>
      <c r="AE184" s="177"/>
      <c r="AF184" s="177"/>
      <c r="AG184" s="177"/>
      <c r="AH184" s="177"/>
      <c r="AI184" s="177"/>
      <c r="AJ184" s="177"/>
      <c r="AK184" s="177"/>
      <c r="AL184" s="177"/>
      <c r="AM184" s="153"/>
      <c r="AN184" s="289"/>
      <c r="AO184" s="0"/>
      <c r="AQ184" s="230"/>
    </row>
    <row r="185" s="120" customFormat="true" ht="12.75" hidden="false" customHeight="false" outlineLevel="0" collapsed="false">
      <c r="R185" s="0"/>
      <c r="S185" s="0"/>
      <c r="T185" s="0"/>
      <c r="U185" s="0"/>
      <c r="V185" s="0"/>
      <c r="W185" s="0"/>
      <c r="X185" s="0"/>
      <c r="Y185" s="0"/>
      <c r="Z185" s="0"/>
      <c r="AA185" s="0"/>
      <c r="AB185" s="177"/>
      <c r="AC185" s="177"/>
      <c r="AD185" s="177"/>
      <c r="AE185" s="177"/>
      <c r="AF185" s="177"/>
      <c r="AG185" s="177"/>
      <c r="AH185" s="177"/>
      <c r="AI185" s="177"/>
      <c r="AJ185" s="177"/>
      <c r="AK185" s="177"/>
      <c r="AL185" s="177"/>
      <c r="AM185" s="153"/>
      <c r="AN185" s="289"/>
      <c r="AO185" s="0"/>
      <c r="AQ185" s="230"/>
    </row>
    <row r="186" s="120" customFormat="true" ht="12.75" hidden="false" customHeight="false" outlineLevel="0" collapsed="false">
      <c r="R186" s="0"/>
      <c r="S186" s="0"/>
      <c r="T186" s="0"/>
      <c r="U186" s="0"/>
      <c r="V186" s="0"/>
      <c r="W186" s="0"/>
      <c r="X186" s="0"/>
      <c r="Y186" s="0"/>
      <c r="Z186" s="0"/>
      <c r="AA186" s="0"/>
      <c r="AB186" s="177"/>
      <c r="AC186" s="177"/>
      <c r="AD186" s="177"/>
      <c r="AE186" s="177"/>
      <c r="AF186" s="177"/>
      <c r="AG186" s="177"/>
      <c r="AH186" s="177"/>
      <c r="AI186" s="177"/>
      <c r="AJ186" s="177"/>
      <c r="AK186" s="177"/>
      <c r="AL186" s="177"/>
      <c r="AM186" s="153"/>
      <c r="AN186" s="289"/>
      <c r="AO186" s="0"/>
      <c r="AQ186" s="230"/>
    </row>
    <row r="187" s="120" customFormat="true" ht="12.75" hidden="false" customHeight="false" outlineLevel="0" collapsed="false">
      <c r="R187" s="0"/>
      <c r="S187" s="0"/>
      <c r="T187" s="0"/>
      <c r="U187" s="0"/>
      <c r="V187" s="0"/>
      <c r="W187" s="0"/>
      <c r="X187" s="0"/>
      <c r="Y187" s="0"/>
      <c r="Z187" s="0"/>
      <c r="AA187" s="0"/>
      <c r="AB187" s="177"/>
      <c r="AC187" s="177"/>
      <c r="AD187" s="177"/>
      <c r="AE187" s="177"/>
      <c r="AF187" s="177"/>
      <c r="AG187" s="177"/>
      <c r="AH187" s="177"/>
      <c r="AI187" s="177"/>
      <c r="AJ187" s="177"/>
      <c r="AK187" s="177"/>
      <c r="AL187" s="177"/>
      <c r="AM187" s="153"/>
      <c r="AN187" s="289"/>
      <c r="AO187" s="0"/>
      <c r="AQ187" s="230"/>
    </row>
    <row r="188" s="120" customFormat="true" ht="12.75" hidden="false" customHeight="false" outlineLevel="0" collapsed="false">
      <c r="R188" s="0"/>
      <c r="S188" s="0"/>
      <c r="T188" s="0"/>
      <c r="U188" s="0"/>
      <c r="V188" s="0"/>
      <c r="W188" s="0"/>
      <c r="X188" s="0"/>
      <c r="Y188" s="0"/>
      <c r="Z188" s="0"/>
      <c r="AA188" s="0"/>
      <c r="AB188" s="177"/>
      <c r="AC188" s="177"/>
      <c r="AD188" s="177"/>
      <c r="AE188" s="177"/>
      <c r="AF188" s="177"/>
      <c r="AG188" s="177"/>
      <c r="AH188" s="177"/>
      <c r="AI188" s="177"/>
      <c r="AJ188" s="177"/>
      <c r="AK188" s="177"/>
      <c r="AL188" s="177"/>
      <c r="AM188" s="153"/>
      <c r="AN188" s="289"/>
      <c r="AO188" s="0"/>
      <c r="AQ188" s="230"/>
    </row>
    <row r="189" s="120" customFormat="true" ht="12.75" hidden="false" customHeight="false" outlineLevel="0" collapsed="false">
      <c r="R189" s="0"/>
      <c r="S189" s="0"/>
      <c r="T189" s="0"/>
      <c r="U189" s="0"/>
      <c r="V189" s="0"/>
      <c r="W189" s="0"/>
      <c r="X189" s="0"/>
      <c r="Y189" s="0"/>
      <c r="Z189" s="0"/>
      <c r="AA189" s="0"/>
      <c r="AB189" s="177"/>
      <c r="AC189" s="177"/>
      <c r="AD189" s="177"/>
      <c r="AE189" s="177"/>
      <c r="AF189" s="177"/>
      <c r="AG189" s="177"/>
      <c r="AH189" s="177"/>
      <c r="AI189" s="177"/>
      <c r="AJ189" s="177"/>
      <c r="AK189" s="177"/>
      <c r="AL189" s="177"/>
      <c r="AM189" s="153"/>
      <c r="AN189" s="289"/>
      <c r="AO189" s="0"/>
      <c r="AQ189" s="230"/>
    </row>
    <row r="190" s="120" customFormat="true" ht="12.75" hidden="false" customHeight="false" outlineLevel="0" collapsed="false">
      <c r="R190" s="0"/>
      <c r="S190" s="0"/>
      <c r="T190" s="0"/>
      <c r="U190" s="0"/>
      <c r="V190" s="0"/>
      <c r="W190" s="0"/>
      <c r="X190" s="0"/>
      <c r="Y190" s="0"/>
      <c r="Z190" s="0"/>
      <c r="AA190" s="0"/>
      <c r="AB190" s="177"/>
      <c r="AC190" s="177"/>
      <c r="AD190" s="177"/>
      <c r="AE190" s="177"/>
      <c r="AF190" s="177"/>
      <c r="AG190" s="177"/>
      <c r="AH190" s="177"/>
      <c r="AI190" s="177"/>
      <c r="AJ190" s="177"/>
      <c r="AK190" s="177"/>
      <c r="AL190" s="177"/>
      <c r="AM190" s="153"/>
      <c r="AN190" s="289"/>
      <c r="AO190" s="0"/>
      <c r="AQ190" s="230"/>
    </row>
    <row r="191" s="120" customFormat="true" ht="12.75" hidden="false" customHeight="false" outlineLevel="0" collapsed="false">
      <c r="R191" s="0"/>
      <c r="S191" s="0"/>
      <c r="T191" s="0"/>
      <c r="U191" s="0"/>
      <c r="V191" s="0"/>
      <c r="W191" s="0"/>
      <c r="X191" s="0"/>
      <c r="Y191" s="0"/>
      <c r="Z191" s="0"/>
      <c r="AA191" s="0"/>
      <c r="AB191" s="177"/>
      <c r="AC191" s="177"/>
      <c r="AD191" s="177"/>
      <c r="AE191" s="177"/>
      <c r="AF191" s="177"/>
      <c r="AG191" s="177"/>
      <c r="AH191" s="177"/>
      <c r="AI191" s="177"/>
      <c r="AJ191" s="177"/>
      <c r="AK191" s="177"/>
      <c r="AL191" s="177"/>
      <c r="AM191" s="153"/>
      <c r="AN191" s="289"/>
      <c r="AO191" s="0"/>
      <c r="AQ191" s="230"/>
    </row>
    <row r="192" s="120" customFormat="true" ht="12.75" hidden="false" customHeight="false" outlineLevel="0" collapsed="false">
      <c r="R192" s="0"/>
      <c r="S192" s="0"/>
      <c r="T192" s="0"/>
      <c r="U192" s="0"/>
      <c r="V192" s="0"/>
      <c r="W192" s="0"/>
      <c r="X192" s="0"/>
      <c r="Y192" s="0"/>
      <c r="Z192" s="0"/>
      <c r="AA192" s="0"/>
      <c r="AB192" s="177"/>
      <c r="AC192" s="177"/>
      <c r="AD192" s="177"/>
      <c r="AE192" s="177"/>
      <c r="AF192" s="177"/>
      <c r="AG192" s="177"/>
      <c r="AH192" s="177"/>
      <c r="AI192" s="177"/>
      <c r="AJ192" s="177"/>
      <c r="AK192" s="177"/>
      <c r="AL192" s="177"/>
      <c r="AM192" s="153"/>
      <c r="AN192" s="289"/>
      <c r="AO192" s="0"/>
      <c r="AQ192" s="230"/>
    </row>
    <row r="193" s="120" customFormat="true" ht="12.75" hidden="false" customHeight="false" outlineLevel="0" collapsed="false">
      <c r="R193" s="0"/>
      <c r="S193" s="0"/>
      <c r="T193" s="0"/>
      <c r="U193" s="0"/>
      <c r="V193" s="0"/>
      <c r="W193" s="0"/>
      <c r="X193" s="0"/>
      <c r="Y193" s="0"/>
      <c r="Z193" s="0"/>
      <c r="AA193" s="0"/>
      <c r="AB193" s="177"/>
      <c r="AC193" s="177"/>
      <c r="AD193" s="177"/>
      <c r="AE193" s="177"/>
      <c r="AF193" s="177"/>
      <c r="AG193" s="177"/>
      <c r="AH193" s="177"/>
      <c r="AI193" s="177"/>
      <c r="AJ193" s="177"/>
      <c r="AK193" s="177"/>
      <c r="AL193" s="177"/>
      <c r="AM193" s="153"/>
      <c r="AN193" s="289"/>
      <c r="AO193" s="0"/>
      <c r="AQ193" s="230"/>
    </row>
    <row r="194" s="120" customFormat="true" ht="12.75" hidden="false" customHeight="false" outlineLevel="0" collapsed="false">
      <c r="R194" s="0"/>
      <c r="S194" s="0"/>
      <c r="T194" s="0"/>
      <c r="U194" s="0"/>
      <c r="V194" s="0"/>
      <c r="W194" s="0"/>
      <c r="X194" s="0"/>
      <c r="Y194" s="0"/>
      <c r="Z194" s="0"/>
      <c r="AA194" s="0"/>
      <c r="AB194" s="177"/>
      <c r="AC194" s="177"/>
      <c r="AD194" s="177"/>
      <c r="AE194" s="177"/>
      <c r="AF194" s="177"/>
      <c r="AG194" s="177"/>
      <c r="AH194" s="177"/>
      <c r="AI194" s="177"/>
      <c r="AJ194" s="177"/>
      <c r="AK194" s="177"/>
      <c r="AL194" s="177"/>
      <c r="AM194" s="153"/>
      <c r="AN194" s="289"/>
      <c r="AO194" s="0"/>
      <c r="AQ194" s="230"/>
    </row>
    <row r="195" s="120" customFormat="true" ht="12.75" hidden="false" customHeight="false" outlineLevel="0" collapsed="false">
      <c r="R195" s="0"/>
      <c r="S195" s="0"/>
      <c r="T195" s="0"/>
      <c r="U195" s="0"/>
      <c r="V195" s="0"/>
      <c r="W195" s="0"/>
      <c r="X195" s="0"/>
      <c r="Y195" s="0"/>
      <c r="Z195" s="0"/>
      <c r="AA195" s="0"/>
      <c r="AB195" s="177"/>
      <c r="AC195" s="177"/>
      <c r="AD195" s="177"/>
      <c r="AE195" s="177"/>
      <c r="AF195" s="177"/>
      <c r="AG195" s="177"/>
      <c r="AH195" s="177"/>
      <c r="AI195" s="177"/>
      <c r="AJ195" s="177"/>
      <c r="AK195" s="177"/>
      <c r="AL195" s="177"/>
      <c r="AM195" s="153"/>
      <c r="AN195" s="289"/>
      <c r="AO195" s="0"/>
      <c r="AQ195" s="230"/>
    </row>
    <row r="196" s="120" customFormat="true" ht="12.75" hidden="false" customHeight="false" outlineLevel="0" collapsed="false">
      <c r="R196" s="0"/>
      <c r="S196" s="0"/>
      <c r="T196" s="0"/>
      <c r="U196" s="0"/>
      <c r="V196" s="0"/>
      <c r="W196" s="0"/>
      <c r="X196" s="0"/>
      <c r="Y196" s="0"/>
      <c r="Z196" s="0"/>
      <c r="AA196" s="0"/>
      <c r="AB196" s="177"/>
      <c r="AC196" s="177"/>
      <c r="AD196" s="177"/>
      <c r="AE196" s="177"/>
      <c r="AF196" s="177"/>
      <c r="AG196" s="177"/>
      <c r="AH196" s="177"/>
      <c r="AI196" s="177"/>
      <c r="AJ196" s="177"/>
      <c r="AK196" s="177"/>
      <c r="AL196" s="177"/>
      <c r="AM196" s="153"/>
      <c r="AN196" s="289"/>
      <c r="AO196" s="0"/>
      <c r="AQ196" s="230"/>
    </row>
    <row r="197" s="120" customFormat="true" ht="12.75" hidden="false" customHeight="false" outlineLevel="0" collapsed="false">
      <c r="R197" s="0"/>
      <c r="S197" s="0"/>
      <c r="T197" s="0"/>
      <c r="U197" s="0"/>
      <c r="V197" s="0"/>
      <c r="W197" s="0"/>
      <c r="X197" s="0"/>
      <c r="Y197" s="0"/>
      <c r="Z197" s="0"/>
      <c r="AA197" s="0"/>
      <c r="AB197" s="177"/>
      <c r="AC197" s="177"/>
      <c r="AD197" s="177"/>
      <c r="AE197" s="177"/>
      <c r="AF197" s="177"/>
      <c r="AG197" s="177"/>
      <c r="AH197" s="177"/>
      <c r="AI197" s="177"/>
      <c r="AJ197" s="177"/>
      <c r="AK197" s="177"/>
      <c r="AL197" s="177"/>
      <c r="AM197" s="153"/>
      <c r="AN197" s="289"/>
      <c r="AO197" s="0"/>
      <c r="AQ197" s="230"/>
    </row>
    <row r="198" s="120" customFormat="true" ht="12.75" hidden="false" customHeight="false" outlineLevel="0" collapsed="false">
      <c r="R198" s="0"/>
      <c r="S198" s="0"/>
      <c r="T198" s="0"/>
      <c r="U198" s="0"/>
      <c r="V198" s="0"/>
      <c r="W198" s="0"/>
      <c r="X198" s="0"/>
      <c r="Y198" s="0"/>
      <c r="Z198" s="0"/>
      <c r="AA198" s="0"/>
      <c r="AB198" s="177"/>
      <c r="AC198" s="177"/>
      <c r="AD198" s="177"/>
      <c r="AE198" s="177"/>
      <c r="AF198" s="177"/>
      <c r="AG198" s="177"/>
      <c r="AH198" s="177"/>
      <c r="AI198" s="177"/>
      <c r="AJ198" s="177"/>
      <c r="AK198" s="177"/>
      <c r="AL198" s="177"/>
      <c r="AM198" s="153"/>
      <c r="AN198" s="289"/>
      <c r="AO198" s="0"/>
      <c r="AQ198" s="230"/>
    </row>
    <row r="199" s="120" customFormat="true" ht="12.75" hidden="false" customHeight="false" outlineLevel="0" collapsed="false">
      <c r="R199" s="0"/>
      <c r="S199" s="0"/>
      <c r="T199" s="0"/>
      <c r="U199" s="0"/>
      <c r="V199" s="0"/>
      <c r="W199" s="0"/>
      <c r="X199" s="0"/>
      <c r="Y199" s="0"/>
      <c r="Z199" s="0"/>
      <c r="AA199" s="0"/>
      <c r="AB199" s="177"/>
      <c r="AC199" s="177"/>
      <c r="AD199" s="177"/>
      <c r="AE199" s="177"/>
      <c r="AF199" s="177"/>
      <c r="AG199" s="177"/>
      <c r="AH199" s="177"/>
      <c r="AI199" s="177"/>
      <c r="AJ199" s="177"/>
      <c r="AK199" s="177"/>
      <c r="AL199" s="177"/>
      <c r="AM199" s="153"/>
      <c r="AN199" s="289"/>
      <c r="AO199" s="0"/>
      <c r="AQ199" s="230"/>
    </row>
    <row r="200" s="120" customFormat="true" ht="12.75" hidden="false" customHeight="false" outlineLevel="0" collapsed="false">
      <c r="R200" s="0"/>
      <c r="S200" s="0"/>
      <c r="T200" s="0"/>
      <c r="U200" s="0"/>
      <c r="V200" s="0"/>
      <c r="W200" s="0"/>
      <c r="X200" s="0"/>
      <c r="Y200" s="0"/>
      <c r="Z200" s="0"/>
      <c r="AA200" s="0"/>
      <c r="AB200" s="177"/>
      <c r="AC200" s="177"/>
      <c r="AD200" s="177"/>
      <c r="AE200" s="177"/>
      <c r="AF200" s="177"/>
      <c r="AG200" s="177"/>
      <c r="AH200" s="177"/>
      <c r="AI200" s="177"/>
      <c r="AJ200" s="177"/>
      <c r="AK200" s="177"/>
      <c r="AL200" s="177"/>
      <c r="AM200" s="153"/>
      <c r="AN200" s="289"/>
      <c r="AO200" s="0"/>
      <c r="AQ200" s="230"/>
    </row>
    <row r="201" s="120" customFormat="true" ht="12.75" hidden="false" customHeight="false" outlineLevel="0" collapsed="false">
      <c r="R201" s="0"/>
      <c r="S201" s="0"/>
      <c r="T201" s="0"/>
      <c r="U201" s="0"/>
      <c r="V201" s="0"/>
      <c r="W201" s="0"/>
      <c r="X201" s="0"/>
      <c r="Y201" s="0"/>
      <c r="Z201" s="0"/>
      <c r="AA201" s="0"/>
      <c r="AB201" s="177"/>
      <c r="AC201" s="177"/>
      <c r="AD201" s="177"/>
      <c r="AE201" s="177"/>
      <c r="AF201" s="177"/>
      <c r="AG201" s="177"/>
      <c r="AH201" s="177"/>
      <c r="AI201" s="177"/>
      <c r="AJ201" s="177"/>
      <c r="AK201" s="177"/>
      <c r="AL201" s="177"/>
      <c r="AM201" s="153"/>
      <c r="AN201" s="289"/>
      <c r="AO201" s="0"/>
      <c r="AQ201" s="230"/>
    </row>
    <row r="202" s="120" customFormat="true" ht="12.75" hidden="false" customHeight="false" outlineLevel="0" collapsed="false">
      <c r="R202" s="0"/>
      <c r="S202" s="0"/>
      <c r="T202" s="0"/>
      <c r="U202" s="0"/>
      <c r="V202" s="0"/>
      <c r="W202" s="0"/>
      <c r="X202" s="0"/>
      <c r="Y202" s="0"/>
      <c r="Z202" s="0"/>
      <c r="AA202" s="0"/>
      <c r="AB202" s="177"/>
      <c r="AC202" s="177"/>
      <c r="AD202" s="177"/>
      <c r="AE202" s="177"/>
      <c r="AF202" s="177"/>
      <c r="AG202" s="177"/>
      <c r="AH202" s="177"/>
      <c r="AI202" s="177"/>
      <c r="AJ202" s="177"/>
      <c r="AK202" s="177"/>
      <c r="AL202" s="177"/>
      <c r="AM202" s="153"/>
      <c r="AN202" s="289"/>
      <c r="AO202" s="0"/>
      <c r="AQ202" s="230"/>
    </row>
    <row r="203" s="120" customFormat="true" ht="12.75" hidden="false" customHeight="false" outlineLevel="0" collapsed="false">
      <c r="R203" s="0"/>
      <c r="S203" s="0"/>
      <c r="T203" s="0"/>
      <c r="U203" s="0"/>
      <c r="V203" s="0"/>
      <c r="W203" s="0"/>
      <c r="X203" s="0"/>
      <c r="Y203" s="0"/>
      <c r="Z203" s="0"/>
      <c r="AA203" s="0"/>
      <c r="AB203" s="177"/>
      <c r="AC203" s="177"/>
      <c r="AD203" s="177"/>
      <c r="AE203" s="177"/>
      <c r="AF203" s="177"/>
      <c r="AG203" s="177"/>
      <c r="AH203" s="177"/>
      <c r="AI203" s="177"/>
      <c r="AJ203" s="177"/>
      <c r="AK203" s="177"/>
      <c r="AL203" s="177"/>
      <c r="AM203" s="153"/>
      <c r="AN203" s="289"/>
      <c r="AO203" s="0"/>
      <c r="AQ203" s="230"/>
    </row>
    <row r="204" s="120" customFormat="true" ht="12.75" hidden="false" customHeight="false" outlineLevel="0" collapsed="false">
      <c r="R204" s="0"/>
      <c r="S204" s="0"/>
      <c r="T204" s="0"/>
      <c r="U204" s="0"/>
      <c r="V204" s="0"/>
      <c r="W204" s="0"/>
      <c r="X204" s="0"/>
      <c r="Y204" s="0"/>
      <c r="Z204" s="0"/>
      <c r="AA204" s="0"/>
      <c r="AB204" s="177"/>
      <c r="AC204" s="177"/>
      <c r="AD204" s="177"/>
      <c r="AE204" s="177"/>
      <c r="AF204" s="177"/>
      <c r="AG204" s="177"/>
      <c r="AH204" s="177"/>
      <c r="AI204" s="177"/>
      <c r="AJ204" s="177"/>
      <c r="AK204" s="177"/>
      <c r="AL204" s="177"/>
      <c r="AM204" s="153"/>
      <c r="AN204" s="289"/>
      <c r="AO204" s="0"/>
      <c r="AQ204" s="230"/>
    </row>
    <row r="205" s="120" customFormat="true" ht="12.75" hidden="false" customHeight="false" outlineLevel="0" collapsed="false">
      <c r="R205" s="0"/>
      <c r="S205" s="0"/>
      <c r="T205" s="0"/>
      <c r="U205" s="0"/>
      <c r="V205" s="0"/>
      <c r="W205" s="0"/>
      <c r="X205" s="0"/>
      <c r="Y205" s="0"/>
      <c r="Z205" s="0"/>
      <c r="AA205" s="0"/>
      <c r="AB205" s="177"/>
      <c r="AC205" s="177"/>
      <c r="AD205" s="177"/>
      <c r="AE205" s="177"/>
      <c r="AF205" s="177"/>
      <c r="AG205" s="177"/>
      <c r="AH205" s="177"/>
      <c r="AI205" s="177"/>
      <c r="AJ205" s="177"/>
      <c r="AK205" s="177"/>
      <c r="AL205" s="177"/>
      <c r="AM205" s="153"/>
      <c r="AN205" s="289"/>
      <c r="AO205" s="0"/>
      <c r="AQ205" s="230"/>
    </row>
    <row r="206" s="120" customFormat="true" ht="12.75" hidden="false" customHeight="false" outlineLevel="0" collapsed="false">
      <c r="R206" s="0"/>
      <c r="S206" s="0"/>
      <c r="T206" s="0"/>
      <c r="U206" s="0"/>
      <c r="V206" s="0"/>
      <c r="W206" s="0"/>
      <c r="X206" s="0"/>
      <c r="Y206" s="0"/>
      <c r="Z206" s="0"/>
      <c r="AA206" s="0"/>
      <c r="AB206" s="177"/>
      <c r="AC206" s="177"/>
      <c r="AD206" s="177"/>
      <c r="AE206" s="177"/>
      <c r="AF206" s="177"/>
      <c r="AG206" s="177"/>
      <c r="AH206" s="177"/>
      <c r="AI206" s="177"/>
      <c r="AJ206" s="177"/>
      <c r="AK206" s="177"/>
      <c r="AL206" s="177"/>
      <c r="AM206" s="153"/>
      <c r="AN206" s="289"/>
      <c r="AO206" s="0"/>
      <c r="AQ206" s="230"/>
    </row>
    <row r="207" s="120" customFormat="true" ht="12.75" hidden="false" customHeight="false" outlineLevel="0" collapsed="false">
      <c r="R207" s="0"/>
      <c r="S207" s="0"/>
      <c r="T207" s="0"/>
      <c r="U207" s="0"/>
      <c r="V207" s="0"/>
      <c r="W207" s="0"/>
      <c r="X207" s="0"/>
      <c r="Y207" s="0"/>
      <c r="Z207" s="0"/>
      <c r="AA207" s="0"/>
      <c r="AB207" s="177"/>
      <c r="AC207" s="177"/>
      <c r="AD207" s="177"/>
      <c r="AE207" s="177"/>
      <c r="AF207" s="177"/>
      <c r="AG207" s="177"/>
      <c r="AH207" s="177"/>
      <c r="AI207" s="177"/>
      <c r="AJ207" s="177"/>
      <c r="AK207" s="177"/>
      <c r="AL207" s="177"/>
      <c r="AM207" s="153"/>
      <c r="AN207" s="289"/>
      <c r="AO207" s="0"/>
      <c r="AQ207" s="230"/>
    </row>
    <row r="208" s="120" customFormat="true" ht="12.75" hidden="false" customHeight="false" outlineLevel="0" collapsed="false">
      <c r="R208" s="0"/>
      <c r="S208" s="0"/>
      <c r="T208" s="0"/>
      <c r="U208" s="0"/>
      <c r="V208" s="0"/>
      <c r="W208" s="0"/>
      <c r="X208" s="0"/>
      <c r="Y208" s="0"/>
      <c r="Z208" s="0"/>
      <c r="AA208" s="0"/>
      <c r="AB208" s="177"/>
      <c r="AC208" s="177"/>
      <c r="AD208" s="177"/>
      <c r="AE208" s="177"/>
      <c r="AF208" s="177"/>
      <c r="AG208" s="177"/>
      <c r="AH208" s="177"/>
      <c r="AI208" s="177"/>
      <c r="AJ208" s="177"/>
      <c r="AK208" s="177"/>
      <c r="AL208" s="177"/>
      <c r="AM208" s="153"/>
      <c r="AN208" s="289"/>
      <c r="AO208" s="0"/>
      <c r="AQ208" s="230"/>
    </row>
    <row r="209" s="120" customFormat="true" ht="12.75" hidden="false" customHeight="false" outlineLevel="0" collapsed="false">
      <c r="R209" s="0"/>
      <c r="S209" s="0"/>
      <c r="T209" s="0"/>
      <c r="U209" s="0"/>
      <c r="V209" s="0"/>
      <c r="W209" s="0"/>
      <c r="X209" s="0"/>
      <c r="Y209" s="0"/>
      <c r="Z209" s="0"/>
      <c r="AA209" s="0"/>
      <c r="AB209" s="177"/>
      <c r="AC209" s="177"/>
      <c r="AD209" s="177"/>
      <c r="AE209" s="177"/>
      <c r="AF209" s="177"/>
      <c r="AG209" s="177"/>
      <c r="AH209" s="177"/>
      <c r="AI209" s="177"/>
      <c r="AJ209" s="177"/>
      <c r="AK209" s="177"/>
      <c r="AL209" s="177"/>
      <c r="AM209" s="153"/>
      <c r="AN209" s="289"/>
      <c r="AO209" s="0"/>
      <c r="AQ209" s="230"/>
    </row>
    <row r="210" s="120" customFormat="true" ht="12.75" hidden="false" customHeight="false" outlineLevel="0" collapsed="false">
      <c r="R210" s="0"/>
      <c r="S210" s="0"/>
      <c r="T210" s="0"/>
      <c r="U210" s="0"/>
      <c r="V210" s="0"/>
      <c r="W210" s="0"/>
      <c r="X210" s="0"/>
      <c r="Y210" s="0"/>
      <c r="Z210" s="0"/>
      <c r="AA210" s="0"/>
      <c r="AB210" s="177"/>
      <c r="AC210" s="177"/>
      <c r="AD210" s="177"/>
      <c r="AE210" s="177"/>
      <c r="AF210" s="177"/>
      <c r="AG210" s="177"/>
      <c r="AH210" s="177"/>
      <c r="AI210" s="177"/>
      <c r="AJ210" s="177"/>
      <c r="AK210" s="177"/>
      <c r="AL210" s="177"/>
      <c r="AM210" s="153"/>
      <c r="AN210" s="289"/>
      <c r="AO210" s="0"/>
      <c r="AQ210" s="230"/>
    </row>
    <row r="211" s="120" customFormat="true" ht="12.75" hidden="false" customHeight="false" outlineLevel="0" collapsed="false">
      <c r="R211" s="0"/>
      <c r="S211" s="0"/>
      <c r="T211" s="0"/>
      <c r="U211" s="0"/>
      <c r="V211" s="0"/>
      <c r="W211" s="0"/>
      <c r="X211" s="0"/>
      <c r="Y211" s="0"/>
      <c r="Z211" s="0"/>
      <c r="AA211" s="0"/>
      <c r="AB211" s="177"/>
      <c r="AC211" s="177"/>
      <c r="AD211" s="177"/>
      <c r="AE211" s="177"/>
      <c r="AF211" s="177"/>
      <c r="AG211" s="177"/>
      <c r="AH211" s="177"/>
      <c r="AI211" s="177"/>
      <c r="AJ211" s="177"/>
      <c r="AK211" s="177"/>
      <c r="AL211" s="177"/>
      <c r="AM211" s="153"/>
      <c r="AN211" s="289"/>
      <c r="AO211" s="0"/>
      <c r="AQ211" s="230"/>
    </row>
    <row r="212" s="120" customFormat="true" ht="12.75" hidden="false" customHeight="false" outlineLevel="0" collapsed="false">
      <c r="R212" s="0"/>
      <c r="S212" s="0"/>
      <c r="T212" s="0"/>
      <c r="U212" s="0"/>
      <c r="V212" s="0"/>
      <c r="W212" s="0"/>
      <c r="X212" s="0"/>
      <c r="Y212" s="0"/>
      <c r="Z212" s="0"/>
      <c r="AA212" s="0"/>
      <c r="AB212" s="177"/>
      <c r="AC212" s="177"/>
      <c r="AD212" s="177"/>
      <c r="AE212" s="177"/>
      <c r="AF212" s="177"/>
      <c r="AG212" s="177"/>
      <c r="AH212" s="177"/>
      <c r="AI212" s="177"/>
      <c r="AJ212" s="177"/>
      <c r="AK212" s="177"/>
      <c r="AL212" s="177"/>
      <c r="AM212" s="153"/>
      <c r="AN212" s="289"/>
      <c r="AO212" s="0"/>
      <c r="AQ212" s="230"/>
    </row>
    <row r="213" s="120" customFormat="true" ht="12.75" hidden="false" customHeight="false" outlineLevel="0" collapsed="false">
      <c r="R213" s="0"/>
      <c r="S213" s="0"/>
      <c r="T213" s="0"/>
      <c r="U213" s="0"/>
      <c r="V213" s="0"/>
      <c r="W213" s="0"/>
      <c r="X213" s="0"/>
      <c r="Y213" s="0"/>
      <c r="Z213" s="0"/>
      <c r="AA213" s="0"/>
      <c r="AB213" s="177"/>
      <c r="AC213" s="177"/>
      <c r="AD213" s="177"/>
      <c r="AE213" s="177"/>
      <c r="AF213" s="177"/>
      <c r="AG213" s="177"/>
      <c r="AH213" s="177"/>
      <c r="AI213" s="177"/>
      <c r="AJ213" s="177"/>
      <c r="AK213" s="177"/>
      <c r="AL213" s="177"/>
      <c r="AM213" s="153"/>
      <c r="AN213" s="289"/>
      <c r="AO213" s="0"/>
      <c r="AQ213" s="230"/>
    </row>
    <row r="214" s="120" customFormat="true" ht="12.75" hidden="false" customHeight="false" outlineLevel="0" collapsed="false">
      <c r="R214" s="0"/>
      <c r="S214" s="0"/>
      <c r="T214" s="0"/>
      <c r="U214" s="0"/>
      <c r="V214" s="0"/>
      <c r="W214" s="0"/>
      <c r="X214" s="0"/>
      <c r="Y214" s="0"/>
      <c r="Z214" s="0"/>
      <c r="AA214" s="0"/>
      <c r="AB214" s="177"/>
      <c r="AC214" s="177"/>
      <c r="AD214" s="177"/>
      <c r="AE214" s="177"/>
      <c r="AF214" s="177"/>
      <c r="AG214" s="177"/>
      <c r="AH214" s="177"/>
      <c r="AI214" s="177"/>
      <c r="AJ214" s="177"/>
      <c r="AK214" s="177"/>
      <c r="AL214" s="177"/>
      <c r="AM214" s="153"/>
      <c r="AN214" s="289"/>
      <c r="AO214" s="0"/>
      <c r="AQ214" s="230"/>
    </row>
    <row r="215" s="120" customFormat="true" ht="12.75" hidden="false" customHeight="false" outlineLevel="0" collapsed="false">
      <c r="R215" s="0"/>
      <c r="S215" s="0"/>
      <c r="T215" s="0"/>
      <c r="U215" s="0"/>
      <c r="V215" s="0"/>
      <c r="W215" s="0"/>
      <c r="X215" s="0"/>
      <c r="Y215" s="0"/>
      <c r="Z215" s="0"/>
      <c r="AA215" s="0"/>
      <c r="AB215" s="177"/>
      <c r="AC215" s="177"/>
      <c r="AD215" s="177"/>
      <c r="AE215" s="177"/>
      <c r="AF215" s="177"/>
      <c r="AG215" s="177"/>
      <c r="AH215" s="177"/>
      <c r="AI215" s="177"/>
      <c r="AJ215" s="177"/>
      <c r="AK215" s="177"/>
      <c r="AL215" s="177"/>
      <c r="AM215" s="153"/>
      <c r="AN215" s="289"/>
      <c r="AO215" s="0"/>
      <c r="AQ215" s="230"/>
    </row>
    <row r="216" s="120" customFormat="true" ht="12.75" hidden="false" customHeight="false" outlineLevel="0" collapsed="false">
      <c r="R216" s="0"/>
      <c r="S216" s="0"/>
      <c r="T216" s="0"/>
      <c r="U216" s="0"/>
      <c r="V216" s="0"/>
      <c r="W216" s="0"/>
      <c r="X216" s="0"/>
      <c r="Y216" s="0"/>
      <c r="Z216" s="0"/>
      <c r="AA216" s="0"/>
      <c r="AB216" s="177"/>
      <c r="AC216" s="177"/>
      <c r="AD216" s="177"/>
      <c r="AE216" s="177"/>
      <c r="AF216" s="177"/>
      <c r="AG216" s="177"/>
      <c r="AH216" s="177"/>
      <c r="AI216" s="177"/>
      <c r="AJ216" s="177"/>
      <c r="AK216" s="177"/>
      <c r="AL216" s="177"/>
      <c r="AM216" s="153"/>
      <c r="AN216" s="289"/>
      <c r="AO216" s="0"/>
      <c r="AQ216" s="230"/>
    </row>
    <row r="217" s="120" customFormat="true" ht="12.75" hidden="false" customHeight="false" outlineLevel="0" collapsed="false">
      <c r="R217" s="0"/>
      <c r="S217" s="0"/>
      <c r="T217" s="0"/>
      <c r="U217" s="0"/>
      <c r="V217" s="0"/>
      <c r="W217" s="0"/>
      <c r="X217" s="0"/>
      <c r="Y217" s="0"/>
      <c r="Z217" s="0"/>
      <c r="AA217" s="0"/>
      <c r="AB217" s="177"/>
      <c r="AC217" s="177"/>
      <c r="AD217" s="177"/>
      <c r="AE217" s="177"/>
      <c r="AF217" s="177"/>
      <c r="AG217" s="177"/>
      <c r="AH217" s="177"/>
      <c r="AI217" s="177"/>
      <c r="AJ217" s="177"/>
      <c r="AK217" s="177"/>
      <c r="AL217" s="177"/>
      <c r="AM217" s="153"/>
      <c r="AN217" s="289"/>
      <c r="AO217" s="0"/>
      <c r="AQ217" s="230"/>
    </row>
    <row r="218" s="120" customFormat="true" ht="12.75" hidden="false" customHeight="false" outlineLevel="0" collapsed="false">
      <c r="R218" s="0"/>
      <c r="S218" s="0"/>
      <c r="T218" s="0"/>
      <c r="U218" s="0"/>
      <c r="V218" s="0"/>
      <c r="W218" s="0"/>
      <c r="X218" s="0"/>
      <c r="Y218" s="0"/>
      <c r="Z218" s="0"/>
      <c r="AA218" s="0"/>
      <c r="AB218" s="177"/>
      <c r="AC218" s="177"/>
      <c r="AD218" s="177"/>
      <c r="AE218" s="177"/>
      <c r="AF218" s="177"/>
      <c r="AG218" s="177"/>
      <c r="AH218" s="177"/>
      <c r="AI218" s="177"/>
      <c r="AJ218" s="177"/>
      <c r="AK218" s="177"/>
      <c r="AL218" s="177"/>
      <c r="AM218" s="153"/>
      <c r="AN218" s="289"/>
      <c r="AO218" s="0"/>
      <c r="AQ218" s="230"/>
    </row>
    <row r="219" s="120" customFormat="true" ht="12.75" hidden="false" customHeight="false" outlineLevel="0" collapsed="false">
      <c r="R219" s="0"/>
      <c r="S219" s="0"/>
      <c r="T219" s="0"/>
      <c r="U219" s="0"/>
      <c r="V219" s="0"/>
      <c r="W219" s="0"/>
      <c r="X219" s="0"/>
      <c r="Y219" s="0"/>
      <c r="Z219" s="0"/>
      <c r="AA219" s="0"/>
      <c r="AB219" s="177"/>
      <c r="AC219" s="177"/>
      <c r="AD219" s="177"/>
      <c r="AE219" s="177"/>
      <c r="AF219" s="177"/>
      <c r="AG219" s="177"/>
      <c r="AH219" s="177"/>
      <c r="AI219" s="177"/>
      <c r="AJ219" s="177"/>
      <c r="AK219" s="177"/>
      <c r="AL219" s="177"/>
      <c r="AM219" s="153"/>
      <c r="AN219" s="289"/>
      <c r="AO219" s="0"/>
      <c r="AQ219" s="230"/>
    </row>
    <row r="220" s="120" customFormat="true" ht="12.75" hidden="false" customHeight="false" outlineLevel="0" collapsed="false">
      <c r="R220" s="0"/>
      <c r="S220" s="0"/>
      <c r="T220" s="0"/>
      <c r="U220" s="0"/>
      <c r="V220" s="0"/>
      <c r="W220" s="0"/>
      <c r="X220" s="0"/>
      <c r="Y220" s="0"/>
      <c r="Z220" s="0"/>
      <c r="AA220" s="0"/>
      <c r="AB220" s="177"/>
      <c r="AC220" s="177"/>
      <c r="AD220" s="177"/>
      <c r="AE220" s="177"/>
      <c r="AF220" s="177"/>
      <c r="AG220" s="177"/>
      <c r="AH220" s="177"/>
      <c r="AI220" s="177"/>
      <c r="AJ220" s="177"/>
      <c r="AK220" s="177"/>
      <c r="AL220" s="177"/>
      <c r="AM220" s="153"/>
      <c r="AN220" s="289"/>
      <c r="AO220" s="0"/>
      <c r="AQ220" s="230"/>
    </row>
    <row r="221" s="120" customFormat="true" ht="12.75" hidden="false" customHeight="false" outlineLevel="0" collapsed="false">
      <c r="R221" s="0"/>
      <c r="S221" s="0"/>
      <c r="T221" s="0"/>
      <c r="U221" s="0"/>
      <c r="V221" s="0"/>
      <c r="W221" s="0"/>
      <c r="X221" s="0"/>
      <c r="Y221" s="0"/>
      <c r="Z221" s="0"/>
      <c r="AA221" s="0"/>
      <c r="AB221" s="177"/>
      <c r="AC221" s="177"/>
      <c r="AD221" s="177"/>
      <c r="AE221" s="177"/>
      <c r="AF221" s="177"/>
      <c r="AG221" s="177"/>
      <c r="AH221" s="177"/>
      <c r="AI221" s="177"/>
      <c r="AJ221" s="177"/>
      <c r="AK221" s="177"/>
      <c r="AL221" s="177"/>
      <c r="AM221" s="153"/>
      <c r="AN221" s="289"/>
      <c r="AO221" s="0"/>
      <c r="AQ221" s="230"/>
    </row>
    <row r="222" s="120" customFormat="true" ht="12.75" hidden="false" customHeight="false" outlineLevel="0" collapsed="false">
      <c r="R222" s="0"/>
      <c r="S222" s="0"/>
      <c r="T222" s="0"/>
      <c r="U222" s="0"/>
      <c r="V222" s="0"/>
      <c r="W222" s="0"/>
      <c r="X222" s="0"/>
      <c r="Y222" s="0"/>
      <c r="Z222" s="0"/>
      <c r="AA222" s="0"/>
      <c r="AB222" s="177"/>
      <c r="AC222" s="177"/>
      <c r="AD222" s="177"/>
      <c r="AE222" s="177"/>
      <c r="AF222" s="177"/>
      <c r="AG222" s="177"/>
      <c r="AH222" s="177"/>
      <c r="AI222" s="177"/>
      <c r="AJ222" s="177"/>
      <c r="AK222" s="177"/>
      <c r="AL222" s="177"/>
      <c r="AM222" s="153"/>
      <c r="AN222" s="289"/>
      <c r="AO222" s="0"/>
      <c r="AQ222" s="230"/>
    </row>
    <row r="223" s="120" customFormat="true" ht="12.75" hidden="false" customHeight="false" outlineLevel="0" collapsed="false">
      <c r="R223" s="0"/>
      <c r="S223" s="0"/>
      <c r="T223" s="0"/>
      <c r="U223" s="0"/>
      <c r="V223" s="0"/>
      <c r="W223" s="0"/>
      <c r="X223" s="0"/>
      <c r="Y223" s="0"/>
      <c r="Z223" s="0"/>
      <c r="AA223" s="0"/>
      <c r="AB223" s="177"/>
      <c r="AC223" s="177"/>
      <c r="AD223" s="177"/>
      <c r="AE223" s="177"/>
      <c r="AF223" s="177"/>
      <c r="AG223" s="177"/>
      <c r="AH223" s="177"/>
      <c r="AI223" s="177"/>
      <c r="AJ223" s="177"/>
      <c r="AK223" s="177"/>
      <c r="AL223" s="177"/>
      <c r="AM223" s="153"/>
      <c r="AN223" s="289"/>
      <c r="AO223" s="0"/>
      <c r="AQ223" s="230"/>
    </row>
    <row r="224" s="120" customFormat="true" ht="12.75" hidden="false" customHeight="false" outlineLevel="0" collapsed="false">
      <c r="R224" s="0"/>
      <c r="S224" s="0"/>
      <c r="T224" s="0"/>
      <c r="U224" s="0"/>
      <c r="V224" s="0"/>
      <c r="W224" s="0"/>
      <c r="X224" s="0"/>
      <c r="Y224" s="0"/>
      <c r="Z224" s="0"/>
      <c r="AA224" s="0"/>
      <c r="AB224" s="177"/>
      <c r="AC224" s="177"/>
      <c r="AD224" s="177"/>
      <c r="AE224" s="177"/>
      <c r="AF224" s="177"/>
      <c r="AG224" s="177"/>
      <c r="AH224" s="177"/>
      <c r="AI224" s="177"/>
      <c r="AJ224" s="177"/>
      <c r="AK224" s="177"/>
      <c r="AL224" s="177"/>
      <c r="AM224" s="153"/>
      <c r="AN224" s="289"/>
      <c r="AO224" s="0"/>
      <c r="AQ224" s="230"/>
    </row>
    <row r="225" s="120" customFormat="true" ht="12.75" hidden="false" customHeight="false" outlineLevel="0" collapsed="false">
      <c r="R225" s="0"/>
      <c r="S225" s="0"/>
      <c r="T225" s="0"/>
      <c r="U225" s="0"/>
      <c r="V225" s="0"/>
      <c r="W225" s="0"/>
      <c r="X225" s="0"/>
      <c r="Y225" s="0"/>
      <c r="Z225" s="0"/>
      <c r="AA225" s="0"/>
      <c r="AB225" s="177"/>
      <c r="AC225" s="177"/>
      <c r="AD225" s="177"/>
      <c r="AE225" s="177"/>
      <c r="AF225" s="177"/>
      <c r="AG225" s="177"/>
      <c r="AH225" s="177"/>
      <c r="AI225" s="177"/>
      <c r="AJ225" s="177"/>
      <c r="AK225" s="177"/>
      <c r="AL225" s="177"/>
      <c r="AM225" s="153"/>
      <c r="AN225" s="289"/>
      <c r="AO225" s="0"/>
      <c r="AQ225" s="230"/>
    </row>
    <row r="226" s="120" customFormat="true" ht="12.75" hidden="false" customHeight="false" outlineLevel="0" collapsed="false">
      <c r="R226" s="0"/>
      <c r="S226" s="0"/>
      <c r="T226" s="0"/>
      <c r="U226" s="0"/>
      <c r="V226" s="0"/>
      <c r="W226" s="0"/>
      <c r="X226" s="0"/>
      <c r="Y226" s="0"/>
      <c r="Z226" s="0"/>
      <c r="AA226" s="0"/>
      <c r="AB226" s="177"/>
      <c r="AC226" s="177"/>
      <c r="AD226" s="177"/>
      <c r="AE226" s="177"/>
      <c r="AF226" s="177"/>
      <c r="AG226" s="177"/>
      <c r="AH226" s="177"/>
      <c r="AI226" s="177"/>
      <c r="AJ226" s="177"/>
      <c r="AK226" s="177"/>
      <c r="AL226" s="177"/>
      <c r="AM226" s="153"/>
      <c r="AN226" s="289"/>
      <c r="AO226" s="0"/>
      <c r="AQ226" s="230"/>
    </row>
    <row r="227" s="120" customFormat="true" ht="12.75" hidden="false" customHeight="false" outlineLevel="0" collapsed="false">
      <c r="R227" s="0"/>
      <c r="S227" s="0"/>
      <c r="T227" s="0"/>
      <c r="U227" s="0"/>
      <c r="V227" s="0"/>
      <c r="W227" s="0"/>
      <c r="X227" s="0"/>
      <c r="Y227" s="0"/>
      <c r="Z227" s="0"/>
      <c r="AA227" s="0"/>
      <c r="AB227" s="177"/>
      <c r="AC227" s="177"/>
      <c r="AD227" s="177"/>
      <c r="AE227" s="177"/>
      <c r="AF227" s="177"/>
      <c r="AG227" s="177"/>
      <c r="AH227" s="177"/>
      <c r="AI227" s="177"/>
      <c r="AJ227" s="177"/>
      <c r="AK227" s="177"/>
      <c r="AL227" s="177"/>
      <c r="AM227" s="153"/>
      <c r="AN227" s="289"/>
      <c r="AO227" s="0"/>
      <c r="AQ227" s="230"/>
    </row>
    <row r="228" s="120" customFormat="true" ht="12.75" hidden="false" customHeight="false" outlineLevel="0" collapsed="false">
      <c r="R228" s="0"/>
      <c r="S228" s="0"/>
      <c r="T228" s="0"/>
      <c r="U228" s="0"/>
      <c r="V228" s="0"/>
      <c r="W228" s="0"/>
      <c r="X228" s="0"/>
      <c r="Y228" s="0"/>
      <c r="Z228" s="0"/>
      <c r="AA228" s="0"/>
      <c r="AB228" s="177"/>
      <c r="AC228" s="177"/>
      <c r="AD228" s="177"/>
      <c r="AE228" s="177"/>
      <c r="AF228" s="177"/>
      <c r="AG228" s="177"/>
      <c r="AH228" s="177"/>
      <c r="AI228" s="177"/>
      <c r="AJ228" s="177"/>
      <c r="AK228" s="177"/>
      <c r="AL228" s="177"/>
      <c r="AM228" s="153"/>
      <c r="AN228" s="289"/>
      <c r="AO228" s="0"/>
      <c r="AQ228" s="230"/>
    </row>
    <row r="229" s="120" customFormat="true" ht="12.75" hidden="false" customHeight="false" outlineLevel="0" collapsed="false">
      <c r="R229" s="0"/>
      <c r="S229" s="0"/>
      <c r="T229" s="0"/>
      <c r="U229" s="0"/>
      <c r="V229" s="0"/>
      <c r="W229" s="0"/>
      <c r="X229" s="0"/>
      <c r="Y229" s="0"/>
      <c r="Z229" s="0"/>
      <c r="AA229" s="0"/>
      <c r="AB229" s="177"/>
      <c r="AC229" s="177"/>
      <c r="AD229" s="177"/>
      <c r="AE229" s="177"/>
      <c r="AF229" s="177"/>
      <c r="AG229" s="177"/>
      <c r="AH229" s="177"/>
      <c r="AI229" s="177"/>
      <c r="AJ229" s="177"/>
      <c r="AK229" s="177"/>
      <c r="AL229" s="177"/>
      <c r="AM229" s="153"/>
      <c r="AN229" s="289"/>
      <c r="AO229" s="0"/>
      <c r="AQ229" s="230"/>
    </row>
    <row r="230" s="120" customFormat="true" ht="12.75" hidden="false" customHeight="false" outlineLevel="0" collapsed="false">
      <c r="R230" s="0"/>
      <c r="S230" s="0"/>
      <c r="T230" s="0"/>
      <c r="U230" s="0"/>
      <c r="V230" s="0"/>
      <c r="W230" s="0"/>
      <c r="X230" s="0"/>
      <c r="Y230" s="0"/>
      <c r="Z230" s="0"/>
      <c r="AA230" s="0"/>
      <c r="AB230" s="177"/>
      <c r="AC230" s="177"/>
      <c r="AD230" s="177"/>
      <c r="AE230" s="177"/>
      <c r="AF230" s="177"/>
      <c r="AG230" s="177"/>
      <c r="AH230" s="177"/>
      <c r="AI230" s="177"/>
      <c r="AJ230" s="177"/>
      <c r="AK230" s="177"/>
      <c r="AL230" s="177"/>
      <c r="AM230" s="153"/>
      <c r="AN230" s="289"/>
      <c r="AO230" s="0"/>
      <c r="AQ230" s="230"/>
    </row>
    <row r="231" s="120" customFormat="true" ht="12.75" hidden="false" customHeight="false" outlineLevel="0" collapsed="false">
      <c r="R231" s="0"/>
      <c r="S231" s="0"/>
      <c r="T231" s="0"/>
      <c r="U231" s="0"/>
      <c r="V231" s="0"/>
      <c r="W231" s="0"/>
      <c r="X231" s="0"/>
      <c r="Y231" s="0"/>
      <c r="Z231" s="0"/>
      <c r="AA231" s="0"/>
      <c r="AB231" s="177"/>
      <c r="AC231" s="177"/>
      <c r="AD231" s="177"/>
      <c r="AE231" s="177"/>
      <c r="AF231" s="177"/>
      <c r="AG231" s="177"/>
      <c r="AH231" s="177"/>
      <c r="AI231" s="177"/>
      <c r="AJ231" s="177"/>
      <c r="AK231" s="177"/>
      <c r="AL231" s="177"/>
      <c r="AM231" s="153"/>
      <c r="AN231" s="289"/>
      <c r="AO231" s="0"/>
      <c r="AQ231" s="230"/>
    </row>
    <row r="232" s="120" customFormat="true" ht="12.75" hidden="false" customHeight="false" outlineLevel="0" collapsed="false">
      <c r="R232" s="0"/>
      <c r="S232" s="0"/>
      <c r="T232" s="0"/>
      <c r="U232" s="0"/>
      <c r="V232" s="0"/>
      <c r="W232" s="0"/>
      <c r="X232" s="0"/>
      <c r="Y232" s="0"/>
      <c r="Z232" s="0"/>
      <c r="AA232" s="0"/>
      <c r="AB232" s="177"/>
      <c r="AC232" s="177"/>
      <c r="AD232" s="177"/>
      <c r="AE232" s="177"/>
      <c r="AF232" s="177"/>
      <c r="AG232" s="177"/>
      <c r="AH232" s="177"/>
      <c r="AI232" s="177"/>
      <c r="AJ232" s="177"/>
      <c r="AK232" s="177"/>
      <c r="AL232" s="177"/>
      <c r="AM232" s="153"/>
      <c r="AN232" s="289"/>
      <c r="AO232" s="0"/>
      <c r="AQ232" s="230"/>
    </row>
    <row r="233" s="120" customFormat="true" ht="12.75" hidden="false" customHeight="false" outlineLevel="0" collapsed="false">
      <c r="R233" s="0"/>
      <c r="S233" s="0"/>
      <c r="T233" s="0"/>
      <c r="U233" s="0"/>
      <c r="V233" s="0"/>
      <c r="W233" s="0"/>
      <c r="X233" s="0"/>
      <c r="Y233" s="0"/>
      <c r="Z233" s="0"/>
      <c r="AA233" s="0"/>
      <c r="AB233" s="177"/>
      <c r="AC233" s="177"/>
      <c r="AD233" s="177"/>
      <c r="AE233" s="177"/>
      <c r="AF233" s="177"/>
      <c r="AG233" s="177"/>
      <c r="AH233" s="177"/>
      <c r="AI233" s="177"/>
      <c r="AJ233" s="177"/>
      <c r="AK233" s="177"/>
      <c r="AL233" s="177"/>
      <c r="AM233" s="153"/>
      <c r="AN233" s="289"/>
      <c r="AO233" s="0"/>
      <c r="AQ233" s="230"/>
    </row>
    <row r="234" s="120" customFormat="true" ht="12.75" hidden="false" customHeight="false" outlineLevel="0" collapsed="false">
      <c r="R234" s="0"/>
      <c r="S234" s="0"/>
      <c r="T234" s="0"/>
      <c r="U234" s="0"/>
      <c r="V234" s="0"/>
      <c r="W234" s="0"/>
      <c r="X234" s="0"/>
      <c r="Y234" s="0"/>
      <c r="Z234" s="0"/>
      <c r="AA234" s="0"/>
      <c r="AB234" s="177"/>
      <c r="AC234" s="177"/>
      <c r="AD234" s="177"/>
      <c r="AE234" s="177"/>
      <c r="AF234" s="177"/>
      <c r="AG234" s="177"/>
      <c r="AH234" s="177"/>
      <c r="AI234" s="177"/>
      <c r="AJ234" s="177"/>
      <c r="AK234" s="177"/>
      <c r="AL234" s="177"/>
      <c r="AM234" s="153"/>
      <c r="AN234" s="289"/>
      <c r="AO234" s="0"/>
      <c r="AQ234" s="230"/>
    </row>
    <row r="235" s="120" customFormat="true" ht="12.75" hidden="false" customHeight="false" outlineLevel="0" collapsed="false">
      <c r="R235" s="0"/>
      <c r="S235" s="0"/>
      <c r="T235" s="0"/>
      <c r="U235" s="0"/>
      <c r="V235" s="0"/>
      <c r="W235" s="0"/>
      <c r="X235" s="0"/>
      <c r="Y235" s="0"/>
      <c r="Z235" s="0"/>
      <c r="AA235" s="0"/>
      <c r="AB235" s="177"/>
      <c r="AC235" s="177"/>
      <c r="AD235" s="177"/>
      <c r="AE235" s="177"/>
      <c r="AF235" s="177"/>
      <c r="AG235" s="177"/>
      <c r="AH235" s="177"/>
      <c r="AI235" s="177"/>
      <c r="AJ235" s="177"/>
      <c r="AK235" s="177"/>
      <c r="AL235" s="177"/>
      <c r="AM235" s="153"/>
      <c r="AN235" s="289"/>
      <c r="AO235" s="0"/>
      <c r="AQ235" s="230"/>
    </row>
    <row r="236" s="120" customFormat="true" ht="12.75" hidden="false" customHeight="false" outlineLevel="0" collapsed="false">
      <c r="R236" s="0"/>
      <c r="S236" s="0"/>
      <c r="T236" s="0"/>
      <c r="U236" s="0"/>
      <c r="V236" s="0"/>
      <c r="W236" s="0"/>
      <c r="X236" s="0"/>
      <c r="Y236" s="0"/>
      <c r="Z236" s="0"/>
      <c r="AA236" s="0"/>
      <c r="AB236" s="177"/>
      <c r="AC236" s="177"/>
      <c r="AD236" s="177"/>
      <c r="AE236" s="177"/>
      <c r="AF236" s="177"/>
      <c r="AG236" s="177"/>
      <c r="AH236" s="177"/>
      <c r="AI236" s="177"/>
      <c r="AJ236" s="177"/>
      <c r="AK236" s="177"/>
      <c r="AL236" s="177"/>
      <c r="AM236" s="153"/>
      <c r="AN236" s="289"/>
      <c r="AO236" s="0"/>
      <c r="AQ236" s="230"/>
    </row>
    <row r="237" s="120" customFormat="true" ht="12.75" hidden="false" customHeight="false" outlineLevel="0" collapsed="false">
      <c r="R237" s="0"/>
      <c r="S237" s="0"/>
      <c r="T237" s="0"/>
      <c r="U237" s="0"/>
      <c r="V237" s="0"/>
      <c r="W237" s="0"/>
      <c r="X237" s="0"/>
      <c r="Y237" s="0"/>
      <c r="Z237" s="0"/>
      <c r="AA237" s="0"/>
      <c r="AB237" s="177"/>
      <c r="AC237" s="177"/>
      <c r="AD237" s="177"/>
      <c r="AE237" s="177"/>
      <c r="AF237" s="177"/>
      <c r="AG237" s="177"/>
      <c r="AH237" s="177"/>
      <c r="AI237" s="177"/>
      <c r="AJ237" s="177"/>
      <c r="AK237" s="177"/>
      <c r="AL237" s="177"/>
      <c r="AM237" s="153"/>
      <c r="AN237" s="289"/>
      <c r="AO237" s="0"/>
      <c r="AQ237" s="230"/>
    </row>
    <row r="238" s="120" customFormat="true" ht="12.75" hidden="false" customHeight="false" outlineLevel="0" collapsed="false">
      <c r="R238" s="0"/>
      <c r="S238" s="0"/>
      <c r="T238" s="0"/>
      <c r="U238" s="0"/>
      <c r="V238" s="0"/>
      <c r="W238" s="0"/>
      <c r="X238" s="0"/>
      <c r="Y238" s="0"/>
      <c r="Z238" s="0"/>
      <c r="AA238" s="0"/>
      <c r="AB238" s="177"/>
      <c r="AC238" s="177"/>
      <c r="AD238" s="177"/>
      <c r="AE238" s="177"/>
      <c r="AF238" s="177"/>
      <c r="AG238" s="177"/>
      <c r="AH238" s="177"/>
      <c r="AI238" s="177"/>
      <c r="AJ238" s="177"/>
      <c r="AK238" s="177"/>
      <c r="AL238" s="177"/>
      <c r="AM238" s="153"/>
      <c r="AN238" s="289"/>
      <c r="AO238" s="0"/>
      <c r="AQ238" s="230"/>
    </row>
    <row r="239" s="120" customFormat="true" ht="12.75" hidden="false" customHeight="false" outlineLevel="0" collapsed="false">
      <c r="R239" s="0"/>
      <c r="S239" s="0"/>
      <c r="T239" s="0"/>
      <c r="U239" s="0"/>
      <c r="V239" s="0"/>
      <c r="W239" s="0"/>
      <c r="X239" s="0"/>
      <c r="Y239" s="0"/>
      <c r="Z239" s="0"/>
      <c r="AA239" s="0"/>
      <c r="AB239" s="177"/>
      <c r="AC239" s="177"/>
      <c r="AD239" s="177"/>
      <c r="AE239" s="177"/>
      <c r="AF239" s="177"/>
      <c r="AG239" s="177"/>
      <c r="AH239" s="177"/>
      <c r="AI239" s="177"/>
      <c r="AJ239" s="177"/>
      <c r="AK239" s="177"/>
      <c r="AL239" s="177"/>
      <c r="AM239" s="153"/>
      <c r="AN239" s="289"/>
      <c r="AO239" s="0"/>
      <c r="AQ239" s="230"/>
    </row>
    <row r="240" s="120" customFormat="true" ht="12.75" hidden="false" customHeight="false" outlineLevel="0" collapsed="false">
      <c r="R240" s="0"/>
      <c r="S240" s="0"/>
      <c r="T240" s="0"/>
      <c r="U240" s="0"/>
      <c r="V240" s="0"/>
      <c r="W240" s="0"/>
      <c r="X240" s="0"/>
      <c r="Y240" s="0"/>
      <c r="Z240" s="0"/>
      <c r="AA240" s="0"/>
      <c r="AB240" s="177"/>
      <c r="AC240" s="177"/>
      <c r="AD240" s="177"/>
      <c r="AE240" s="177"/>
      <c r="AF240" s="177"/>
      <c r="AG240" s="177"/>
      <c r="AH240" s="177"/>
      <c r="AI240" s="177"/>
      <c r="AJ240" s="177"/>
      <c r="AK240" s="177"/>
      <c r="AL240" s="177"/>
      <c r="AM240" s="153"/>
      <c r="AN240" s="289"/>
      <c r="AO240" s="0"/>
      <c r="AQ240" s="230"/>
    </row>
    <row r="241" s="120" customFormat="true" ht="12.75" hidden="false" customHeight="false" outlineLevel="0" collapsed="false">
      <c r="R241" s="0"/>
      <c r="S241" s="0"/>
      <c r="T241" s="0"/>
      <c r="U241" s="0"/>
      <c r="V241" s="0"/>
      <c r="W241" s="0"/>
      <c r="X241" s="0"/>
      <c r="Y241" s="0"/>
      <c r="Z241" s="0"/>
      <c r="AA241" s="0"/>
      <c r="AB241" s="177"/>
      <c r="AC241" s="177"/>
      <c r="AD241" s="177"/>
      <c r="AE241" s="177"/>
      <c r="AF241" s="177"/>
      <c r="AG241" s="177"/>
      <c r="AH241" s="177"/>
      <c r="AI241" s="177"/>
      <c r="AJ241" s="177"/>
      <c r="AK241" s="177"/>
      <c r="AL241" s="177"/>
      <c r="AM241" s="153"/>
      <c r="AN241" s="289"/>
      <c r="AO241" s="0"/>
      <c r="AQ241" s="230"/>
    </row>
    <row r="242" s="120" customFormat="true" ht="12.75" hidden="false" customHeight="false" outlineLevel="0" collapsed="false">
      <c r="R242" s="0"/>
      <c r="S242" s="0"/>
      <c r="T242" s="0"/>
      <c r="U242" s="0"/>
      <c r="V242" s="0"/>
      <c r="W242" s="0"/>
      <c r="X242" s="0"/>
      <c r="Y242" s="0"/>
      <c r="Z242" s="0"/>
      <c r="AA242" s="0"/>
      <c r="AB242" s="177"/>
      <c r="AC242" s="177"/>
      <c r="AD242" s="177"/>
      <c r="AE242" s="177"/>
      <c r="AF242" s="177"/>
      <c r="AG242" s="177"/>
      <c r="AH242" s="177"/>
      <c r="AI242" s="177"/>
      <c r="AJ242" s="177"/>
      <c r="AK242" s="177"/>
      <c r="AL242" s="177"/>
      <c r="AM242" s="153"/>
      <c r="AN242" s="289"/>
      <c r="AO242" s="0"/>
      <c r="AQ242" s="230"/>
    </row>
    <row r="243" s="120" customFormat="true" ht="12.75" hidden="false" customHeight="false" outlineLevel="0" collapsed="false">
      <c r="R243" s="0"/>
      <c r="S243" s="0"/>
      <c r="T243" s="0"/>
      <c r="U243" s="0"/>
      <c r="V243" s="0"/>
      <c r="W243" s="0"/>
      <c r="X243" s="0"/>
      <c r="Y243" s="0"/>
      <c r="Z243" s="0"/>
      <c r="AA243" s="0"/>
      <c r="AB243" s="177"/>
      <c r="AC243" s="177"/>
      <c r="AD243" s="177"/>
      <c r="AE243" s="177"/>
      <c r="AF243" s="177"/>
      <c r="AG243" s="177"/>
      <c r="AH243" s="177"/>
      <c r="AI243" s="177"/>
      <c r="AJ243" s="177"/>
      <c r="AK243" s="177"/>
      <c r="AL243" s="177"/>
      <c r="AM243" s="153"/>
      <c r="AN243" s="289"/>
      <c r="AO243" s="0"/>
      <c r="AQ243" s="230"/>
    </row>
    <row r="244" s="120" customFormat="true" ht="12.75" hidden="false" customHeight="false" outlineLevel="0" collapsed="false">
      <c r="R244" s="0"/>
      <c r="S244" s="0"/>
      <c r="T244" s="0"/>
      <c r="U244" s="0"/>
      <c r="V244" s="0"/>
      <c r="W244" s="0"/>
      <c r="X244" s="0"/>
      <c r="Y244" s="0"/>
      <c r="Z244" s="0"/>
      <c r="AA244" s="0"/>
      <c r="AB244" s="177"/>
      <c r="AC244" s="177"/>
      <c r="AD244" s="177"/>
      <c r="AE244" s="177"/>
      <c r="AF244" s="177"/>
      <c r="AG244" s="177"/>
      <c r="AH244" s="177"/>
      <c r="AI244" s="177"/>
      <c r="AJ244" s="177"/>
      <c r="AK244" s="177"/>
      <c r="AL244" s="177"/>
      <c r="AM244" s="153"/>
      <c r="AN244" s="289"/>
      <c r="AO244" s="0"/>
      <c r="AQ244" s="230"/>
    </row>
    <row r="245" s="120" customFormat="true" ht="12.75" hidden="false" customHeight="false" outlineLevel="0" collapsed="false">
      <c r="R245" s="0"/>
      <c r="S245" s="0"/>
      <c r="T245" s="0"/>
      <c r="U245" s="0"/>
      <c r="V245" s="0"/>
      <c r="W245" s="0"/>
      <c r="X245" s="0"/>
      <c r="Y245" s="0"/>
      <c r="Z245" s="0"/>
      <c r="AA245" s="0"/>
      <c r="AB245" s="177"/>
      <c r="AC245" s="177"/>
      <c r="AD245" s="177"/>
      <c r="AE245" s="177"/>
      <c r="AF245" s="177"/>
      <c r="AG245" s="177"/>
      <c r="AH245" s="177"/>
      <c r="AI245" s="177"/>
      <c r="AJ245" s="177"/>
      <c r="AK245" s="177"/>
      <c r="AL245" s="177"/>
      <c r="AM245" s="153"/>
      <c r="AN245" s="289"/>
      <c r="AO245" s="0"/>
      <c r="AQ245" s="230"/>
    </row>
    <row r="246" s="120" customFormat="true" ht="12.75" hidden="false" customHeight="false" outlineLevel="0" collapsed="false">
      <c r="R246" s="0"/>
      <c r="S246" s="0"/>
      <c r="T246" s="0"/>
      <c r="U246" s="0"/>
      <c r="V246" s="0"/>
      <c r="W246" s="0"/>
      <c r="X246" s="0"/>
      <c r="Y246" s="0"/>
      <c r="Z246" s="0"/>
      <c r="AA246" s="0"/>
      <c r="AB246" s="177"/>
      <c r="AC246" s="177"/>
      <c r="AD246" s="177"/>
      <c r="AE246" s="177"/>
      <c r="AF246" s="177"/>
      <c r="AG246" s="177"/>
      <c r="AH246" s="177"/>
      <c r="AI246" s="177"/>
      <c r="AJ246" s="177"/>
      <c r="AK246" s="177"/>
      <c r="AL246" s="177"/>
      <c r="AM246" s="153"/>
      <c r="AN246" s="289"/>
      <c r="AO246" s="0"/>
      <c r="AQ246" s="230"/>
    </row>
    <row r="247" s="120" customFormat="true" ht="12.75" hidden="false" customHeight="false" outlineLevel="0" collapsed="false">
      <c r="R247" s="0"/>
      <c r="S247" s="0"/>
      <c r="T247" s="0"/>
      <c r="U247" s="0"/>
      <c r="V247" s="0"/>
      <c r="W247" s="0"/>
      <c r="X247" s="0"/>
      <c r="Y247" s="0"/>
      <c r="Z247" s="0"/>
      <c r="AA247" s="0"/>
      <c r="AB247" s="177"/>
      <c r="AC247" s="177"/>
      <c r="AD247" s="177"/>
      <c r="AE247" s="177"/>
      <c r="AF247" s="177"/>
      <c r="AG247" s="177"/>
      <c r="AH247" s="177"/>
      <c r="AI247" s="177"/>
      <c r="AJ247" s="177"/>
      <c r="AK247" s="177"/>
      <c r="AL247" s="177"/>
      <c r="AM247" s="153"/>
      <c r="AN247" s="289"/>
      <c r="AO247" s="0"/>
      <c r="AQ247" s="230"/>
    </row>
    <row r="248" s="120" customFormat="true" ht="12.75" hidden="false" customHeight="false" outlineLevel="0" collapsed="false">
      <c r="R248" s="0"/>
      <c r="S248" s="0"/>
      <c r="T248" s="0"/>
      <c r="U248" s="0"/>
      <c r="V248" s="0"/>
      <c r="W248" s="0"/>
      <c r="X248" s="0"/>
      <c r="Y248" s="0"/>
      <c r="Z248" s="0"/>
      <c r="AA248" s="0"/>
      <c r="AB248" s="177"/>
      <c r="AC248" s="177"/>
      <c r="AD248" s="177"/>
      <c r="AE248" s="177"/>
      <c r="AF248" s="177"/>
      <c r="AG248" s="177"/>
      <c r="AH248" s="177"/>
      <c r="AI248" s="177"/>
      <c r="AJ248" s="177"/>
      <c r="AK248" s="177"/>
      <c r="AL248" s="177"/>
      <c r="AM248" s="153"/>
      <c r="AN248" s="289"/>
      <c r="AO248" s="0"/>
      <c r="AQ248" s="230"/>
    </row>
    <row r="249" s="120" customFormat="true" ht="12.75" hidden="false" customHeight="false" outlineLevel="0" collapsed="false">
      <c r="R249" s="0"/>
      <c r="S249" s="0"/>
      <c r="T249" s="0"/>
      <c r="U249" s="0"/>
      <c r="V249" s="0"/>
      <c r="W249" s="0"/>
      <c r="X249" s="0"/>
      <c r="Y249" s="0"/>
      <c r="Z249" s="0"/>
      <c r="AA249" s="0"/>
      <c r="AB249" s="177"/>
      <c r="AC249" s="177"/>
      <c r="AD249" s="177"/>
      <c r="AE249" s="177"/>
      <c r="AF249" s="177"/>
      <c r="AG249" s="177"/>
      <c r="AH249" s="177"/>
      <c r="AI249" s="177"/>
      <c r="AJ249" s="177"/>
      <c r="AK249" s="177"/>
      <c r="AL249" s="177"/>
      <c r="AM249" s="153"/>
      <c r="AN249" s="289"/>
      <c r="AO249" s="0"/>
      <c r="AQ249" s="230"/>
    </row>
    <row r="250" s="120" customFormat="true" ht="12.75" hidden="false" customHeight="false" outlineLevel="0" collapsed="false">
      <c r="R250" s="0"/>
      <c r="S250" s="0"/>
      <c r="T250" s="0"/>
      <c r="U250" s="0"/>
      <c r="V250" s="0"/>
      <c r="W250" s="0"/>
      <c r="X250" s="0"/>
      <c r="Y250" s="0"/>
      <c r="Z250" s="0"/>
      <c r="AA250" s="0"/>
      <c r="AB250" s="177"/>
      <c r="AC250" s="177"/>
      <c r="AD250" s="177"/>
      <c r="AE250" s="177"/>
      <c r="AF250" s="177"/>
      <c r="AG250" s="177"/>
      <c r="AH250" s="177"/>
      <c r="AI250" s="177"/>
      <c r="AJ250" s="177"/>
      <c r="AK250" s="177"/>
      <c r="AL250" s="177"/>
      <c r="AM250" s="153"/>
      <c r="AN250" s="289"/>
      <c r="AO250" s="0"/>
      <c r="AQ250" s="230"/>
    </row>
    <row r="251" s="120" customFormat="true" ht="12.75" hidden="false" customHeight="false" outlineLevel="0" collapsed="false">
      <c r="R251" s="0"/>
      <c r="S251" s="0"/>
      <c r="T251" s="0"/>
      <c r="U251" s="0"/>
      <c r="V251" s="0"/>
      <c r="W251" s="0"/>
      <c r="X251" s="0"/>
      <c r="Y251" s="0"/>
      <c r="Z251" s="0"/>
      <c r="AA251" s="0"/>
      <c r="AB251" s="177"/>
      <c r="AC251" s="177"/>
      <c r="AD251" s="177"/>
      <c r="AE251" s="177"/>
      <c r="AF251" s="177"/>
      <c r="AG251" s="177"/>
      <c r="AH251" s="177"/>
      <c r="AI251" s="177"/>
      <c r="AJ251" s="177"/>
      <c r="AK251" s="177"/>
      <c r="AL251" s="177"/>
      <c r="AM251" s="153"/>
      <c r="AN251" s="289"/>
      <c r="AO251" s="0"/>
      <c r="AQ251" s="230"/>
    </row>
    <row r="252" s="120" customFormat="true" ht="12.75" hidden="false" customHeight="false" outlineLevel="0" collapsed="false">
      <c r="R252" s="0"/>
      <c r="S252" s="0"/>
      <c r="T252" s="0"/>
      <c r="U252" s="0"/>
      <c r="V252" s="0"/>
      <c r="W252" s="0"/>
      <c r="X252" s="0"/>
      <c r="Y252" s="0"/>
      <c r="Z252" s="0"/>
      <c r="AA252" s="0"/>
      <c r="AB252" s="177"/>
      <c r="AC252" s="177"/>
      <c r="AD252" s="177"/>
      <c r="AE252" s="177"/>
      <c r="AF252" s="177"/>
      <c r="AG252" s="177"/>
      <c r="AH252" s="177"/>
      <c r="AI252" s="177"/>
      <c r="AJ252" s="177"/>
      <c r="AK252" s="177"/>
      <c r="AL252" s="177"/>
      <c r="AM252" s="153"/>
      <c r="AN252" s="289"/>
      <c r="AO252" s="0"/>
      <c r="AQ252" s="230"/>
    </row>
    <row r="253" s="120" customFormat="true" ht="12.75" hidden="false" customHeight="false" outlineLevel="0" collapsed="false">
      <c r="R253" s="0"/>
      <c r="S253" s="0"/>
      <c r="T253" s="0"/>
      <c r="U253" s="0"/>
      <c r="V253" s="0"/>
      <c r="W253" s="0"/>
      <c r="X253" s="0"/>
      <c r="Y253" s="0"/>
      <c r="Z253" s="0"/>
      <c r="AA253" s="0"/>
      <c r="AB253" s="177"/>
      <c r="AC253" s="177"/>
      <c r="AD253" s="177"/>
      <c r="AE253" s="177"/>
      <c r="AF253" s="177"/>
      <c r="AG253" s="177"/>
      <c r="AH253" s="177"/>
      <c r="AI253" s="177"/>
      <c r="AJ253" s="177"/>
      <c r="AK253" s="177"/>
      <c r="AL253" s="177"/>
      <c r="AM253" s="153"/>
      <c r="AN253" s="289"/>
      <c r="AO253" s="0"/>
      <c r="AQ253" s="230"/>
    </row>
    <row r="254" s="120" customFormat="true" ht="12.75" hidden="false" customHeight="false" outlineLevel="0" collapsed="false">
      <c r="R254" s="0"/>
      <c r="S254" s="0"/>
      <c r="T254" s="0"/>
      <c r="U254" s="0"/>
      <c r="V254" s="0"/>
      <c r="W254" s="0"/>
      <c r="X254" s="0"/>
      <c r="Y254" s="0"/>
      <c r="Z254" s="0"/>
      <c r="AA254" s="0"/>
      <c r="AB254" s="177"/>
      <c r="AC254" s="177"/>
      <c r="AD254" s="177"/>
      <c r="AE254" s="177"/>
      <c r="AF254" s="177"/>
      <c r="AG254" s="177"/>
      <c r="AH254" s="177"/>
      <c r="AI254" s="177"/>
      <c r="AJ254" s="177"/>
      <c r="AK254" s="177"/>
      <c r="AL254" s="177"/>
      <c r="AM254" s="153"/>
      <c r="AN254" s="289"/>
      <c r="AO254" s="0"/>
      <c r="AQ254" s="230"/>
    </row>
    <row r="255" s="120" customFormat="true" ht="12.75" hidden="false" customHeight="false" outlineLevel="0" collapsed="false">
      <c r="R255" s="0"/>
      <c r="S255" s="0"/>
      <c r="T255" s="0"/>
      <c r="U255" s="0"/>
      <c r="V255" s="0"/>
      <c r="W255" s="0"/>
      <c r="X255" s="0"/>
      <c r="Y255" s="0"/>
      <c r="Z255" s="0"/>
      <c r="AA255" s="0"/>
      <c r="AB255" s="177"/>
      <c r="AC255" s="177"/>
      <c r="AD255" s="177"/>
      <c r="AE255" s="177"/>
      <c r="AF255" s="177"/>
      <c r="AG255" s="177"/>
      <c r="AH255" s="177"/>
      <c r="AI255" s="177"/>
      <c r="AJ255" s="177"/>
      <c r="AK255" s="177"/>
      <c r="AL255" s="177"/>
      <c r="AM255" s="153"/>
      <c r="AN255" s="289"/>
      <c r="AO255" s="0"/>
      <c r="AQ255" s="230"/>
    </row>
    <row r="256" s="120" customFormat="true" ht="12.75" hidden="false" customHeight="false" outlineLevel="0" collapsed="false">
      <c r="R256" s="0"/>
      <c r="S256" s="0"/>
      <c r="T256" s="0"/>
      <c r="U256" s="0"/>
      <c r="V256" s="0"/>
      <c r="W256" s="0"/>
      <c r="X256" s="0"/>
      <c r="Y256" s="0"/>
      <c r="Z256" s="0"/>
      <c r="AA256" s="0"/>
      <c r="AB256" s="177"/>
      <c r="AC256" s="177"/>
      <c r="AD256" s="177"/>
      <c r="AE256" s="177"/>
      <c r="AF256" s="177"/>
      <c r="AG256" s="177"/>
      <c r="AH256" s="177"/>
      <c r="AI256" s="177"/>
      <c r="AJ256" s="177"/>
      <c r="AK256" s="177"/>
      <c r="AL256" s="177"/>
      <c r="AM256" s="153"/>
      <c r="AN256" s="289"/>
      <c r="AO256" s="0"/>
      <c r="AQ256" s="230"/>
    </row>
    <row r="257" s="120" customFormat="true" ht="12.75" hidden="false" customHeight="false" outlineLevel="0" collapsed="false">
      <c r="R257" s="0"/>
      <c r="S257" s="0"/>
      <c r="T257" s="0"/>
      <c r="U257" s="0"/>
      <c r="V257" s="0"/>
      <c r="W257" s="0"/>
      <c r="X257" s="0"/>
      <c r="Y257" s="0"/>
      <c r="Z257" s="0"/>
      <c r="AA257" s="0"/>
      <c r="AB257" s="177"/>
      <c r="AC257" s="177"/>
      <c r="AD257" s="177"/>
      <c r="AE257" s="177"/>
      <c r="AF257" s="177"/>
      <c r="AG257" s="177"/>
      <c r="AH257" s="177"/>
      <c r="AI257" s="177"/>
      <c r="AJ257" s="177"/>
      <c r="AK257" s="177"/>
      <c r="AL257" s="177"/>
      <c r="AM257" s="153"/>
      <c r="AN257" s="289"/>
      <c r="AO257" s="0"/>
      <c r="AQ257" s="230"/>
    </row>
    <row r="258" s="120" customFormat="true" ht="12.75" hidden="false" customHeight="false" outlineLevel="0" collapsed="false">
      <c r="R258" s="0"/>
      <c r="S258" s="0"/>
      <c r="T258" s="0"/>
      <c r="U258" s="0"/>
      <c r="V258" s="0"/>
      <c r="W258" s="0"/>
      <c r="X258" s="0"/>
      <c r="Y258" s="0"/>
      <c r="Z258" s="0"/>
      <c r="AA258" s="0"/>
      <c r="AB258" s="177"/>
      <c r="AC258" s="177"/>
      <c r="AD258" s="177"/>
      <c r="AE258" s="177"/>
      <c r="AF258" s="177"/>
      <c r="AG258" s="177"/>
      <c r="AH258" s="177"/>
      <c r="AI258" s="177"/>
      <c r="AJ258" s="177"/>
      <c r="AK258" s="177"/>
      <c r="AL258" s="177"/>
      <c r="AM258" s="153"/>
      <c r="AN258" s="289"/>
      <c r="AO258" s="0"/>
      <c r="AQ258" s="230"/>
    </row>
    <row r="259" s="120" customFormat="true" ht="12.75" hidden="false" customHeight="false" outlineLevel="0" collapsed="false">
      <c r="R259" s="0"/>
      <c r="S259" s="0"/>
      <c r="T259" s="0"/>
      <c r="U259" s="0"/>
      <c r="V259" s="0"/>
      <c r="W259" s="0"/>
      <c r="X259" s="0"/>
      <c r="Y259" s="0"/>
      <c r="Z259" s="0"/>
      <c r="AA259" s="0"/>
      <c r="AB259" s="177"/>
      <c r="AC259" s="177"/>
      <c r="AD259" s="177"/>
      <c r="AE259" s="177"/>
      <c r="AF259" s="177"/>
      <c r="AG259" s="177"/>
      <c r="AH259" s="177"/>
      <c r="AI259" s="177"/>
      <c r="AJ259" s="177"/>
      <c r="AK259" s="177"/>
      <c r="AL259" s="177"/>
      <c r="AM259" s="153"/>
      <c r="AN259" s="289"/>
      <c r="AO259" s="0"/>
      <c r="AQ259" s="230"/>
    </row>
    <row r="260" s="120" customFormat="true" ht="12.75" hidden="false" customHeight="false" outlineLevel="0" collapsed="false">
      <c r="R260" s="0"/>
      <c r="S260" s="0"/>
      <c r="T260" s="0"/>
      <c r="U260" s="0"/>
      <c r="V260" s="0"/>
      <c r="W260" s="0"/>
      <c r="X260" s="0"/>
      <c r="Y260" s="0"/>
      <c r="Z260" s="0"/>
      <c r="AA260" s="0"/>
      <c r="AB260" s="177"/>
      <c r="AC260" s="177"/>
      <c r="AD260" s="177"/>
      <c r="AE260" s="177"/>
      <c r="AF260" s="177"/>
      <c r="AG260" s="177"/>
      <c r="AH260" s="177"/>
      <c r="AI260" s="177"/>
      <c r="AJ260" s="177"/>
      <c r="AK260" s="177"/>
      <c r="AL260" s="177"/>
      <c r="AM260" s="153"/>
      <c r="AN260" s="289"/>
      <c r="AO260" s="0"/>
      <c r="AQ260" s="230"/>
    </row>
    <row r="261" s="120" customFormat="true" ht="12.75" hidden="false" customHeight="false" outlineLevel="0" collapsed="false">
      <c r="R261" s="0"/>
      <c r="S261" s="0"/>
      <c r="T261" s="0"/>
      <c r="U261" s="0"/>
      <c r="V261" s="0"/>
      <c r="W261" s="0"/>
      <c r="X261" s="0"/>
      <c r="Y261" s="0"/>
      <c r="Z261" s="0"/>
      <c r="AA261" s="0"/>
      <c r="AB261" s="177"/>
      <c r="AC261" s="177"/>
      <c r="AD261" s="177"/>
      <c r="AE261" s="177"/>
      <c r="AF261" s="177"/>
      <c r="AG261" s="177"/>
      <c r="AH261" s="177"/>
      <c r="AI261" s="177"/>
      <c r="AJ261" s="177"/>
      <c r="AK261" s="177"/>
      <c r="AL261" s="177"/>
      <c r="AM261" s="153"/>
      <c r="AN261" s="289"/>
      <c r="AO261" s="0"/>
      <c r="AQ261" s="230"/>
    </row>
    <row r="262" s="120" customFormat="true" ht="12.75" hidden="false" customHeight="false" outlineLevel="0" collapsed="false">
      <c r="R262" s="0"/>
      <c r="S262" s="0"/>
      <c r="T262" s="0"/>
      <c r="U262" s="0"/>
      <c r="V262" s="0"/>
      <c r="W262" s="0"/>
      <c r="X262" s="0"/>
      <c r="Y262" s="0"/>
      <c r="Z262" s="0"/>
      <c r="AA262" s="0"/>
      <c r="AB262" s="177"/>
      <c r="AC262" s="177"/>
      <c r="AD262" s="177"/>
      <c r="AE262" s="177"/>
      <c r="AF262" s="177"/>
      <c r="AG262" s="177"/>
      <c r="AH262" s="177"/>
      <c r="AI262" s="177"/>
      <c r="AJ262" s="177"/>
      <c r="AK262" s="177"/>
      <c r="AL262" s="177"/>
      <c r="AM262" s="153"/>
      <c r="AN262" s="289"/>
      <c r="AO262" s="0"/>
      <c r="AQ262" s="230"/>
    </row>
    <row r="263" s="120" customFormat="true" ht="12.75" hidden="false" customHeight="false" outlineLevel="0" collapsed="false">
      <c r="R263" s="0"/>
      <c r="S263" s="0"/>
      <c r="T263" s="0"/>
      <c r="U263" s="0"/>
      <c r="V263" s="0"/>
      <c r="W263" s="0"/>
      <c r="X263" s="0"/>
      <c r="Y263" s="0"/>
      <c r="Z263" s="0"/>
      <c r="AA263" s="0"/>
      <c r="AB263" s="177"/>
      <c r="AC263" s="177"/>
      <c r="AD263" s="177"/>
      <c r="AE263" s="177"/>
      <c r="AF263" s="177"/>
      <c r="AG263" s="177"/>
      <c r="AH263" s="177"/>
      <c r="AI263" s="177"/>
      <c r="AJ263" s="177"/>
      <c r="AK263" s="177"/>
      <c r="AL263" s="177"/>
      <c r="AM263" s="153"/>
      <c r="AN263" s="289"/>
      <c r="AO263" s="0"/>
      <c r="AQ263" s="230"/>
    </row>
    <row r="264" s="120" customFormat="true" ht="12.75" hidden="false" customHeight="false" outlineLevel="0" collapsed="false">
      <c r="R264" s="0"/>
      <c r="S264" s="0"/>
      <c r="T264" s="0"/>
      <c r="U264" s="0"/>
      <c r="V264" s="0"/>
      <c r="W264" s="0"/>
      <c r="X264" s="0"/>
      <c r="Y264" s="0"/>
      <c r="Z264" s="0"/>
      <c r="AA264" s="0"/>
      <c r="AB264" s="177"/>
      <c r="AC264" s="177"/>
      <c r="AD264" s="177"/>
      <c r="AE264" s="177"/>
      <c r="AF264" s="177"/>
      <c r="AG264" s="177"/>
      <c r="AH264" s="177"/>
      <c r="AI264" s="177"/>
      <c r="AJ264" s="177"/>
      <c r="AK264" s="177"/>
      <c r="AL264" s="177"/>
      <c r="AM264" s="153"/>
      <c r="AN264" s="289"/>
      <c r="AO264" s="0"/>
      <c r="AQ264" s="230"/>
    </row>
    <row r="265" s="120" customFormat="true" ht="12.75" hidden="false" customHeight="false" outlineLevel="0" collapsed="false">
      <c r="R265" s="0"/>
      <c r="S265" s="0"/>
      <c r="T265" s="0"/>
      <c r="U265" s="0"/>
      <c r="V265" s="0"/>
      <c r="W265" s="0"/>
      <c r="X265" s="0"/>
      <c r="Y265" s="0"/>
      <c r="Z265" s="0"/>
      <c r="AA265" s="0"/>
      <c r="AB265" s="177"/>
      <c r="AC265" s="177"/>
      <c r="AD265" s="177"/>
      <c r="AE265" s="177"/>
      <c r="AF265" s="177"/>
      <c r="AG265" s="177"/>
      <c r="AH265" s="177"/>
      <c r="AI265" s="177"/>
      <c r="AJ265" s="177"/>
      <c r="AK265" s="177"/>
      <c r="AL265" s="177"/>
      <c r="AM265" s="153"/>
      <c r="AN265" s="289"/>
      <c r="AO265" s="0"/>
      <c r="AQ265" s="230"/>
    </row>
    <row r="266" s="120" customFormat="true" ht="12.75" hidden="false" customHeight="false" outlineLevel="0" collapsed="false">
      <c r="R266" s="0"/>
      <c r="S266" s="0"/>
      <c r="T266" s="0"/>
      <c r="U266" s="0"/>
      <c r="V266" s="0"/>
      <c r="W266" s="0"/>
      <c r="X266" s="0"/>
      <c r="Y266" s="0"/>
      <c r="Z266" s="0"/>
      <c r="AA266" s="0"/>
      <c r="AB266" s="177"/>
      <c r="AC266" s="177"/>
      <c r="AD266" s="177"/>
      <c r="AE266" s="177"/>
      <c r="AF266" s="177"/>
      <c r="AG266" s="177"/>
      <c r="AH266" s="177"/>
      <c r="AI266" s="177"/>
      <c r="AJ266" s="177"/>
      <c r="AK266" s="177"/>
      <c r="AL266" s="177"/>
      <c r="AM266" s="153"/>
      <c r="AN266" s="289"/>
      <c r="AO266" s="0"/>
      <c r="AQ266" s="230"/>
    </row>
    <row r="267" s="120" customFormat="true" ht="12.75" hidden="false" customHeight="false" outlineLevel="0" collapsed="false">
      <c r="R267" s="0"/>
      <c r="S267" s="0"/>
      <c r="T267" s="0"/>
      <c r="U267" s="0"/>
      <c r="V267" s="0"/>
      <c r="W267" s="0"/>
      <c r="X267" s="0"/>
      <c r="Y267" s="0"/>
      <c r="Z267" s="0"/>
      <c r="AA267" s="0"/>
      <c r="AB267" s="177"/>
      <c r="AC267" s="177"/>
      <c r="AD267" s="177"/>
      <c r="AE267" s="177"/>
      <c r="AF267" s="177"/>
      <c r="AG267" s="177"/>
      <c r="AH267" s="177"/>
      <c r="AI267" s="177"/>
      <c r="AJ267" s="177"/>
      <c r="AK267" s="177"/>
      <c r="AL267" s="177"/>
      <c r="AM267" s="153"/>
      <c r="AN267" s="289"/>
      <c r="AO267" s="0"/>
      <c r="AQ267" s="230"/>
    </row>
    <row r="268" s="120" customFormat="true" ht="12.75" hidden="false" customHeight="false" outlineLevel="0" collapsed="false">
      <c r="R268" s="0"/>
      <c r="S268" s="0"/>
      <c r="T268" s="0"/>
      <c r="U268" s="0"/>
      <c r="V268" s="0"/>
      <c r="W268" s="0"/>
      <c r="X268" s="0"/>
      <c r="Y268" s="0"/>
      <c r="Z268" s="0"/>
      <c r="AA268" s="0"/>
      <c r="AB268" s="177"/>
      <c r="AC268" s="177"/>
      <c r="AD268" s="177"/>
      <c r="AE268" s="177"/>
      <c r="AF268" s="177"/>
      <c r="AG268" s="177"/>
      <c r="AH268" s="177"/>
      <c r="AI268" s="177"/>
      <c r="AJ268" s="177"/>
      <c r="AK268" s="177"/>
      <c r="AL268" s="177"/>
      <c r="AM268" s="153"/>
      <c r="AN268" s="289"/>
      <c r="AO268" s="0"/>
      <c r="AQ268" s="230"/>
    </row>
    <row r="269" s="120" customFormat="true" ht="12.75" hidden="false" customHeight="false" outlineLevel="0" collapsed="false">
      <c r="R269" s="0"/>
      <c r="S269" s="0"/>
      <c r="T269" s="0"/>
      <c r="U269" s="0"/>
      <c r="V269" s="0"/>
      <c r="W269" s="0"/>
      <c r="X269" s="0"/>
      <c r="Y269" s="0"/>
      <c r="Z269" s="0"/>
      <c r="AA269" s="0"/>
      <c r="AB269" s="177"/>
      <c r="AC269" s="177"/>
      <c r="AD269" s="177"/>
      <c r="AE269" s="177"/>
      <c r="AF269" s="177"/>
      <c r="AG269" s="177"/>
      <c r="AH269" s="177"/>
      <c r="AI269" s="177"/>
      <c r="AJ269" s="177"/>
      <c r="AK269" s="177"/>
      <c r="AL269" s="177"/>
      <c r="AM269" s="153"/>
      <c r="AN269" s="289"/>
      <c r="AO269" s="0"/>
      <c r="AQ269" s="230"/>
    </row>
    <row r="270" s="120" customFormat="true" ht="12.75" hidden="false" customHeight="false" outlineLevel="0" collapsed="false">
      <c r="R270" s="0"/>
      <c r="S270" s="0"/>
      <c r="T270" s="0"/>
      <c r="U270" s="0"/>
      <c r="V270" s="0"/>
      <c r="W270" s="0"/>
      <c r="X270" s="0"/>
      <c r="Y270" s="0"/>
      <c r="Z270" s="0"/>
      <c r="AA270" s="0"/>
      <c r="AB270" s="177"/>
      <c r="AC270" s="177"/>
      <c r="AD270" s="177"/>
      <c r="AE270" s="177"/>
      <c r="AF270" s="177"/>
      <c r="AG270" s="177"/>
      <c r="AH270" s="177"/>
      <c r="AI270" s="177"/>
      <c r="AJ270" s="177"/>
      <c r="AK270" s="177"/>
      <c r="AL270" s="177"/>
      <c r="AM270" s="153"/>
      <c r="AN270" s="289"/>
      <c r="AO270" s="0"/>
      <c r="AQ270" s="230"/>
    </row>
    <row r="271" s="120" customFormat="true" ht="12.75" hidden="false" customHeight="false" outlineLevel="0" collapsed="false">
      <c r="R271" s="0"/>
      <c r="S271" s="0"/>
      <c r="T271" s="0"/>
      <c r="U271" s="0"/>
      <c r="V271" s="0"/>
      <c r="W271" s="0"/>
      <c r="X271" s="0"/>
      <c r="Y271" s="0"/>
      <c r="Z271" s="0"/>
      <c r="AA271" s="0"/>
      <c r="AB271" s="177"/>
      <c r="AC271" s="177"/>
      <c r="AD271" s="177"/>
      <c r="AE271" s="177"/>
      <c r="AF271" s="177"/>
      <c r="AG271" s="177"/>
      <c r="AH271" s="177"/>
      <c r="AI271" s="177"/>
      <c r="AJ271" s="177"/>
      <c r="AK271" s="177"/>
      <c r="AL271" s="177"/>
      <c r="AM271" s="153"/>
      <c r="AN271" s="289"/>
      <c r="AO271" s="0"/>
      <c r="AQ271" s="230"/>
    </row>
    <row r="272" s="120" customFormat="true" ht="12.75" hidden="false" customHeight="false" outlineLevel="0" collapsed="false">
      <c r="R272" s="0"/>
      <c r="S272" s="0"/>
      <c r="T272" s="0"/>
      <c r="U272" s="0"/>
      <c r="V272" s="0"/>
      <c r="W272" s="0"/>
      <c r="X272" s="0"/>
      <c r="Y272" s="0"/>
      <c r="Z272" s="0"/>
      <c r="AA272" s="0"/>
      <c r="AB272" s="177"/>
      <c r="AC272" s="177"/>
      <c r="AD272" s="177"/>
      <c r="AE272" s="177"/>
      <c r="AF272" s="177"/>
      <c r="AG272" s="177"/>
      <c r="AH272" s="177"/>
      <c r="AI272" s="177"/>
      <c r="AJ272" s="177"/>
      <c r="AK272" s="177"/>
      <c r="AL272" s="177"/>
      <c r="AM272" s="153"/>
      <c r="AN272" s="289"/>
      <c r="AO272" s="0"/>
      <c r="AQ272" s="230"/>
    </row>
    <row r="273" s="120" customFormat="true" ht="12.75" hidden="false" customHeight="false" outlineLevel="0" collapsed="false">
      <c r="R273" s="0"/>
      <c r="S273" s="0"/>
      <c r="T273" s="0"/>
      <c r="U273" s="0"/>
      <c r="V273" s="0"/>
      <c r="W273" s="0"/>
      <c r="X273" s="0"/>
      <c r="Y273" s="0"/>
      <c r="Z273" s="0"/>
      <c r="AA273" s="0"/>
      <c r="AB273" s="177"/>
      <c r="AC273" s="177"/>
      <c r="AD273" s="177"/>
      <c r="AE273" s="177"/>
      <c r="AF273" s="177"/>
      <c r="AG273" s="177"/>
      <c r="AH273" s="177"/>
      <c r="AI273" s="177"/>
      <c r="AJ273" s="177"/>
      <c r="AK273" s="177"/>
      <c r="AL273" s="177"/>
      <c r="AM273" s="153"/>
      <c r="AN273" s="289"/>
      <c r="AO273" s="0"/>
      <c r="AQ273" s="230"/>
    </row>
    <row r="274" s="120" customFormat="true" ht="12.75" hidden="false" customHeight="false" outlineLevel="0" collapsed="false">
      <c r="R274" s="0"/>
      <c r="S274" s="0"/>
      <c r="T274" s="0"/>
      <c r="U274" s="0"/>
      <c r="V274" s="0"/>
      <c r="W274" s="0"/>
      <c r="X274" s="0"/>
      <c r="Y274" s="0"/>
      <c r="Z274" s="0"/>
      <c r="AA274" s="0"/>
      <c r="AB274" s="177"/>
      <c r="AC274" s="177"/>
      <c r="AD274" s="177"/>
      <c r="AE274" s="177"/>
      <c r="AF274" s="177"/>
      <c r="AG274" s="177"/>
      <c r="AH274" s="177"/>
      <c r="AI274" s="177"/>
      <c r="AJ274" s="177"/>
      <c r="AK274" s="177"/>
      <c r="AL274" s="177"/>
      <c r="AM274" s="153"/>
      <c r="AN274" s="289"/>
      <c r="AO274" s="0"/>
      <c r="AQ274" s="230"/>
    </row>
    <row r="275" s="120" customFormat="true" ht="12.75" hidden="false" customHeight="false" outlineLevel="0" collapsed="false">
      <c r="R275" s="0"/>
      <c r="S275" s="0"/>
      <c r="T275" s="0"/>
      <c r="U275" s="0"/>
      <c r="V275" s="0"/>
      <c r="W275" s="0"/>
      <c r="X275" s="0"/>
      <c r="Y275" s="0"/>
      <c r="Z275" s="0"/>
      <c r="AA275" s="0"/>
      <c r="AB275" s="177"/>
      <c r="AC275" s="177"/>
      <c r="AD275" s="177"/>
      <c r="AE275" s="177"/>
      <c r="AF275" s="177"/>
      <c r="AG275" s="177"/>
      <c r="AH275" s="177"/>
      <c r="AI275" s="177"/>
      <c r="AJ275" s="177"/>
      <c r="AK275" s="177"/>
      <c r="AL275" s="177"/>
      <c r="AM275" s="153"/>
      <c r="AN275" s="289"/>
      <c r="AO275" s="0"/>
      <c r="AQ275" s="230"/>
    </row>
    <row r="276" s="120" customFormat="true" ht="12.75" hidden="false" customHeight="false" outlineLevel="0" collapsed="false">
      <c r="R276" s="0"/>
      <c r="S276" s="0"/>
      <c r="T276" s="0"/>
      <c r="U276" s="0"/>
      <c r="V276" s="0"/>
      <c r="W276" s="0"/>
      <c r="X276" s="0"/>
      <c r="Y276" s="0"/>
      <c r="Z276" s="0"/>
      <c r="AA276" s="0"/>
      <c r="AB276" s="177"/>
      <c r="AC276" s="177"/>
      <c r="AD276" s="177"/>
      <c r="AE276" s="177"/>
      <c r="AF276" s="177"/>
      <c r="AG276" s="177"/>
      <c r="AH276" s="177"/>
      <c r="AI276" s="177"/>
      <c r="AJ276" s="177"/>
      <c r="AK276" s="177"/>
      <c r="AL276" s="177"/>
      <c r="AM276" s="153"/>
      <c r="AN276" s="289"/>
      <c r="AO276" s="0"/>
      <c r="AQ276" s="230"/>
    </row>
    <row r="277" s="120" customFormat="true" ht="12.75" hidden="false" customHeight="false" outlineLevel="0" collapsed="false">
      <c r="R277" s="0"/>
      <c r="S277" s="0"/>
      <c r="T277" s="0"/>
      <c r="U277" s="0"/>
      <c r="V277" s="0"/>
      <c r="W277" s="0"/>
      <c r="X277" s="0"/>
      <c r="Y277" s="0"/>
      <c r="Z277" s="0"/>
      <c r="AA277" s="0"/>
      <c r="AB277" s="177"/>
      <c r="AC277" s="177"/>
      <c r="AD277" s="177"/>
      <c r="AE277" s="177"/>
      <c r="AF277" s="177"/>
      <c r="AG277" s="177"/>
      <c r="AH277" s="177"/>
      <c r="AI277" s="177"/>
      <c r="AJ277" s="177"/>
      <c r="AK277" s="177"/>
      <c r="AL277" s="177"/>
      <c r="AM277" s="153"/>
      <c r="AN277" s="289"/>
      <c r="AO277" s="0"/>
      <c r="AQ277" s="230"/>
    </row>
    <row r="278" s="120" customFormat="true" ht="12.75" hidden="false" customHeight="false" outlineLevel="0" collapsed="false">
      <c r="R278" s="0"/>
      <c r="S278" s="0"/>
      <c r="T278" s="0"/>
      <c r="U278" s="0"/>
      <c r="V278" s="0"/>
      <c r="W278" s="0"/>
      <c r="X278" s="0"/>
      <c r="Y278" s="0"/>
      <c r="Z278" s="0"/>
      <c r="AA278" s="0"/>
      <c r="AB278" s="177"/>
      <c r="AC278" s="177"/>
      <c r="AD278" s="177"/>
      <c r="AE278" s="177"/>
      <c r="AF278" s="177"/>
      <c r="AG278" s="177"/>
      <c r="AH278" s="177"/>
      <c r="AI278" s="177"/>
      <c r="AJ278" s="177"/>
      <c r="AK278" s="177"/>
      <c r="AL278" s="177"/>
      <c r="AM278" s="153"/>
      <c r="AN278" s="289"/>
      <c r="AO278" s="0"/>
      <c r="AQ278" s="230"/>
    </row>
    <row r="279" s="120" customFormat="true" ht="12.75" hidden="false" customHeight="false" outlineLevel="0" collapsed="false">
      <c r="R279" s="0"/>
      <c r="S279" s="0"/>
      <c r="T279" s="0"/>
      <c r="U279" s="0"/>
      <c r="V279" s="0"/>
      <c r="W279" s="0"/>
      <c r="X279" s="0"/>
      <c r="Y279" s="0"/>
      <c r="Z279" s="0"/>
      <c r="AA279" s="0"/>
      <c r="AB279" s="177"/>
      <c r="AC279" s="177"/>
      <c r="AD279" s="177"/>
      <c r="AE279" s="177"/>
      <c r="AF279" s="177"/>
      <c r="AG279" s="177"/>
      <c r="AH279" s="177"/>
      <c r="AI279" s="177"/>
      <c r="AJ279" s="177"/>
      <c r="AK279" s="177"/>
      <c r="AL279" s="177"/>
      <c r="AM279" s="153"/>
      <c r="AN279" s="289"/>
      <c r="AO279" s="0"/>
      <c r="AQ279" s="230"/>
    </row>
    <row r="280" s="120" customFormat="true" ht="12.75" hidden="false" customHeight="false" outlineLevel="0" collapsed="false">
      <c r="R280" s="0"/>
      <c r="S280" s="0"/>
      <c r="T280" s="0"/>
      <c r="U280" s="0"/>
      <c r="V280" s="0"/>
      <c r="W280" s="0"/>
      <c r="X280" s="0"/>
      <c r="Y280" s="0"/>
      <c r="Z280" s="0"/>
      <c r="AA280" s="0"/>
      <c r="AB280" s="177"/>
      <c r="AC280" s="177"/>
      <c r="AD280" s="177"/>
      <c r="AE280" s="177"/>
      <c r="AF280" s="177"/>
      <c r="AG280" s="177"/>
      <c r="AH280" s="177"/>
      <c r="AI280" s="177"/>
      <c r="AJ280" s="177"/>
      <c r="AK280" s="177"/>
      <c r="AL280" s="177"/>
      <c r="AM280" s="153"/>
      <c r="AN280" s="289"/>
      <c r="AO280" s="0"/>
      <c r="AQ280" s="230"/>
    </row>
    <row r="281" s="120" customFormat="true" ht="12.75" hidden="false" customHeight="false" outlineLevel="0" collapsed="false">
      <c r="R281" s="0"/>
      <c r="S281" s="0"/>
      <c r="T281" s="0"/>
      <c r="U281" s="0"/>
      <c r="V281" s="0"/>
      <c r="W281" s="0"/>
      <c r="X281" s="0"/>
      <c r="Y281" s="0"/>
      <c r="Z281" s="0"/>
      <c r="AA281" s="0"/>
      <c r="AB281" s="177"/>
      <c r="AC281" s="177"/>
      <c r="AD281" s="177"/>
      <c r="AE281" s="177"/>
      <c r="AF281" s="177"/>
      <c r="AG281" s="177"/>
      <c r="AH281" s="177"/>
      <c r="AI281" s="177"/>
      <c r="AJ281" s="177"/>
      <c r="AK281" s="177"/>
      <c r="AL281" s="177"/>
      <c r="AM281" s="153"/>
      <c r="AN281" s="289"/>
      <c r="AO281" s="0"/>
      <c r="AQ281" s="230"/>
    </row>
    <row r="282" s="120" customFormat="true" ht="12.75" hidden="false" customHeight="false" outlineLevel="0" collapsed="false">
      <c r="R282" s="0"/>
      <c r="S282" s="0"/>
      <c r="T282" s="0"/>
      <c r="U282" s="0"/>
      <c r="V282" s="0"/>
      <c r="W282" s="0"/>
      <c r="X282" s="0"/>
      <c r="Y282" s="0"/>
      <c r="Z282" s="0"/>
      <c r="AA282" s="0"/>
      <c r="AB282" s="177"/>
      <c r="AC282" s="177"/>
      <c r="AD282" s="177"/>
      <c r="AE282" s="177"/>
      <c r="AF282" s="177"/>
      <c r="AG282" s="177"/>
      <c r="AH282" s="177"/>
      <c r="AI282" s="177"/>
      <c r="AJ282" s="177"/>
      <c r="AK282" s="177"/>
      <c r="AL282" s="177"/>
      <c r="AM282" s="153"/>
      <c r="AN282" s="289"/>
      <c r="AO282" s="0"/>
      <c r="AQ282" s="230"/>
    </row>
    <row r="283" s="120" customFormat="true" ht="12.75" hidden="false" customHeight="false" outlineLevel="0" collapsed="false">
      <c r="R283" s="0"/>
      <c r="S283" s="0"/>
      <c r="T283" s="0"/>
      <c r="U283" s="0"/>
      <c r="V283" s="0"/>
      <c r="W283" s="0"/>
      <c r="X283" s="0"/>
      <c r="Y283" s="0"/>
      <c r="Z283" s="0"/>
      <c r="AA283" s="0"/>
      <c r="AB283" s="177"/>
      <c r="AC283" s="177"/>
      <c r="AD283" s="177"/>
      <c r="AE283" s="177"/>
      <c r="AF283" s="177"/>
      <c r="AG283" s="177"/>
      <c r="AH283" s="177"/>
      <c r="AI283" s="177"/>
      <c r="AJ283" s="177"/>
      <c r="AK283" s="177"/>
      <c r="AL283" s="177"/>
      <c r="AM283" s="153"/>
      <c r="AN283" s="289"/>
      <c r="AO283" s="0"/>
      <c r="AQ283" s="230"/>
    </row>
    <row r="284" s="120" customFormat="true" ht="12.75" hidden="false" customHeight="false" outlineLevel="0" collapsed="false">
      <c r="R284" s="0"/>
      <c r="S284" s="0"/>
      <c r="T284" s="0"/>
      <c r="U284" s="0"/>
      <c r="V284" s="0"/>
      <c r="W284" s="0"/>
      <c r="X284" s="0"/>
      <c r="Y284" s="0"/>
      <c r="Z284" s="0"/>
      <c r="AA284" s="0"/>
      <c r="AB284" s="177"/>
      <c r="AC284" s="177"/>
      <c r="AD284" s="177"/>
      <c r="AE284" s="177"/>
      <c r="AF284" s="177"/>
      <c r="AG284" s="177"/>
      <c r="AH284" s="177"/>
      <c r="AI284" s="177"/>
      <c r="AJ284" s="177"/>
      <c r="AK284" s="177"/>
      <c r="AL284" s="177"/>
      <c r="AM284" s="153"/>
      <c r="AN284" s="289"/>
      <c r="AO284" s="0"/>
      <c r="AQ284" s="230"/>
    </row>
    <row r="285" s="120" customFormat="true" ht="12.75" hidden="false" customHeight="false" outlineLevel="0" collapsed="false">
      <c r="R285" s="0"/>
      <c r="S285" s="0"/>
      <c r="T285" s="0"/>
      <c r="U285" s="0"/>
      <c r="V285" s="0"/>
      <c r="W285" s="0"/>
      <c r="X285" s="0"/>
      <c r="Y285" s="0"/>
      <c r="Z285" s="0"/>
      <c r="AA285" s="0"/>
      <c r="AB285" s="177"/>
      <c r="AC285" s="177"/>
      <c r="AD285" s="177"/>
      <c r="AE285" s="177"/>
      <c r="AF285" s="177"/>
      <c r="AG285" s="177"/>
      <c r="AH285" s="177"/>
      <c r="AI285" s="177"/>
      <c r="AJ285" s="177"/>
      <c r="AK285" s="177"/>
      <c r="AL285" s="177"/>
      <c r="AM285" s="153"/>
      <c r="AN285" s="289"/>
      <c r="AO285" s="0"/>
      <c r="AQ285" s="230"/>
    </row>
    <row r="286" s="120" customFormat="true" ht="12.75" hidden="false" customHeight="false" outlineLevel="0" collapsed="false">
      <c r="R286" s="0"/>
      <c r="S286" s="0"/>
      <c r="T286" s="0"/>
      <c r="U286" s="0"/>
      <c r="V286" s="0"/>
      <c r="W286" s="0"/>
      <c r="X286" s="0"/>
      <c r="Y286" s="0"/>
      <c r="Z286" s="0"/>
      <c r="AA286" s="0"/>
      <c r="AB286" s="177"/>
      <c r="AC286" s="177"/>
      <c r="AD286" s="177"/>
      <c r="AE286" s="177"/>
      <c r="AF286" s="177"/>
      <c r="AG286" s="177"/>
      <c r="AH286" s="177"/>
      <c r="AI286" s="177"/>
      <c r="AJ286" s="177"/>
      <c r="AK286" s="177"/>
      <c r="AL286" s="177"/>
      <c r="AM286" s="153"/>
      <c r="AN286" s="289"/>
      <c r="AO286" s="0"/>
      <c r="AQ286" s="230"/>
    </row>
    <row r="287" s="120" customFormat="true" ht="12.75" hidden="false" customHeight="false" outlineLevel="0" collapsed="false">
      <c r="R287" s="0"/>
      <c r="S287" s="0"/>
      <c r="T287" s="0"/>
      <c r="U287" s="0"/>
      <c r="V287" s="0"/>
      <c r="W287" s="0"/>
      <c r="X287" s="0"/>
      <c r="Y287" s="0"/>
      <c r="Z287" s="0"/>
      <c r="AA287" s="0"/>
      <c r="AB287" s="177"/>
      <c r="AC287" s="177"/>
      <c r="AD287" s="177"/>
      <c r="AE287" s="177"/>
      <c r="AF287" s="177"/>
      <c r="AG287" s="177"/>
      <c r="AH287" s="177"/>
      <c r="AI287" s="177"/>
      <c r="AJ287" s="177"/>
      <c r="AK287" s="177"/>
      <c r="AL287" s="177"/>
      <c r="AM287" s="153"/>
      <c r="AN287" s="289"/>
      <c r="AO287" s="0"/>
      <c r="AQ287" s="230"/>
    </row>
    <row r="288" s="120" customFormat="true" ht="12.75" hidden="false" customHeight="false" outlineLevel="0" collapsed="false">
      <c r="R288" s="0"/>
      <c r="S288" s="0"/>
      <c r="T288" s="0"/>
      <c r="U288" s="0"/>
      <c r="V288" s="0"/>
      <c r="W288" s="0"/>
      <c r="X288" s="0"/>
      <c r="Y288" s="0"/>
      <c r="Z288" s="0"/>
      <c r="AA288" s="0"/>
      <c r="AB288" s="177"/>
      <c r="AC288" s="177"/>
      <c r="AD288" s="177"/>
      <c r="AE288" s="177"/>
      <c r="AF288" s="177"/>
      <c r="AG288" s="177"/>
      <c r="AH288" s="177"/>
      <c r="AI288" s="177"/>
      <c r="AJ288" s="177"/>
      <c r="AK288" s="177"/>
      <c r="AL288" s="177"/>
      <c r="AM288" s="153"/>
      <c r="AN288" s="289"/>
      <c r="AO288" s="0"/>
      <c r="AQ288" s="230"/>
    </row>
    <row r="289" s="120" customFormat="true" ht="12.75" hidden="false" customHeight="false" outlineLevel="0" collapsed="false">
      <c r="R289" s="0"/>
      <c r="S289" s="0"/>
      <c r="T289" s="0"/>
      <c r="U289" s="0"/>
      <c r="V289" s="0"/>
      <c r="W289" s="0"/>
      <c r="X289" s="0"/>
      <c r="Y289" s="0"/>
      <c r="Z289" s="0"/>
      <c r="AA289" s="0"/>
      <c r="AB289" s="177"/>
      <c r="AC289" s="177"/>
      <c r="AD289" s="177"/>
      <c r="AE289" s="177"/>
      <c r="AF289" s="177"/>
      <c r="AG289" s="177"/>
      <c r="AH289" s="177"/>
      <c r="AI289" s="177"/>
      <c r="AJ289" s="177"/>
      <c r="AK289" s="177"/>
      <c r="AL289" s="177"/>
      <c r="AM289" s="153"/>
      <c r="AN289" s="289"/>
      <c r="AO289" s="0"/>
      <c r="AQ289" s="230"/>
    </row>
    <row r="290" s="120" customFormat="true" ht="12.75" hidden="false" customHeight="false" outlineLevel="0" collapsed="false">
      <c r="R290" s="0"/>
      <c r="S290" s="0"/>
      <c r="T290" s="0"/>
      <c r="U290" s="0"/>
      <c r="V290" s="0"/>
      <c r="W290" s="0"/>
      <c r="X290" s="0"/>
      <c r="Y290" s="0"/>
      <c r="Z290" s="0"/>
      <c r="AA290" s="0"/>
      <c r="AB290" s="177"/>
      <c r="AC290" s="177"/>
      <c r="AD290" s="177"/>
      <c r="AE290" s="177"/>
      <c r="AF290" s="177"/>
      <c r="AG290" s="177"/>
      <c r="AH290" s="177"/>
      <c r="AI290" s="177"/>
      <c r="AJ290" s="177"/>
      <c r="AK290" s="177"/>
      <c r="AL290" s="177"/>
      <c r="AM290" s="153"/>
      <c r="AN290" s="289"/>
      <c r="AO290" s="0"/>
      <c r="AQ290" s="230"/>
    </row>
    <row r="291" s="120" customFormat="true" ht="12.75" hidden="false" customHeight="false" outlineLevel="0" collapsed="false">
      <c r="R291" s="0"/>
      <c r="S291" s="0"/>
      <c r="T291" s="0"/>
      <c r="U291" s="0"/>
      <c r="V291" s="0"/>
      <c r="W291" s="0"/>
      <c r="X291" s="0"/>
      <c r="Y291" s="0"/>
      <c r="Z291" s="0"/>
      <c r="AA291" s="0"/>
      <c r="AB291" s="177"/>
      <c r="AC291" s="177"/>
      <c r="AD291" s="177"/>
      <c r="AE291" s="177"/>
      <c r="AF291" s="177"/>
      <c r="AG291" s="177"/>
      <c r="AH291" s="177"/>
      <c r="AI291" s="177"/>
      <c r="AJ291" s="177"/>
      <c r="AK291" s="177"/>
      <c r="AL291" s="177"/>
      <c r="AM291" s="153"/>
      <c r="AN291" s="289"/>
      <c r="AO291" s="0"/>
      <c r="AQ291" s="230"/>
    </row>
    <row r="292" s="120" customFormat="true" ht="12.75" hidden="false" customHeight="false" outlineLevel="0" collapsed="false">
      <c r="R292" s="0"/>
      <c r="S292" s="0"/>
      <c r="T292" s="0"/>
      <c r="U292" s="0"/>
      <c r="V292" s="0"/>
      <c r="W292" s="0"/>
      <c r="X292" s="0"/>
      <c r="Y292" s="0"/>
      <c r="Z292" s="0"/>
      <c r="AA292" s="0"/>
      <c r="AB292" s="177"/>
      <c r="AC292" s="177"/>
      <c r="AD292" s="177"/>
      <c r="AE292" s="177"/>
      <c r="AF292" s="177"/>
      <c r="AG292" s="177"/>
      <c r="AH292" s="177"/>
      <c r="AI292" s="177"/>
      <c r="AJ292" s="177"/>
      <c r="AK292" s="177"/>
      <c r="AL292" s="177"/>
      <c r="AM292" s="153"/>
      <c r="AN292" s="289"/>
      <c r="AO292" s="0"/>
      <c r="AQ292" s="230"/>
    </row>
    <row r="293" s="120" customFormat="true" ht="12.75" hidden="false" customHeight="false" outlineLevel="0" collapsed="false">
      <c r="R293" s="0"/>
      <c r="S293" s="0"/>
      <c r="T293" s="0"/>
      <c r="U293" s="0"/>
      <c r="V293" s="0"/>
      <c r="W293" s="0"/>
      <c r="X293" s="0"/>
      <c r="Y293" s="0"/>
      <c r="Z293" s="0"/>
      <c r="AA293" s="0"/>
      <c r="AB293" s="177"/>
      <c r="AC293" s="177"/>
      <c r="AD293" s="177"/>
      <c r="AE293" s="177"/>
      <c r="AF293" s="177"/>
      <c r="AG293" s="177"/>
      <c r="AH293" s="177"/>
      <c r="AI293" s="177"/>
      <c r="AJ293" s="177"/>
      <c r="AK293" s="177"/>
      <c r="AL293" s="177"/>
      <c r="AM293" s="153"/>
      <c r="AN293" s="289"/>
      <c r="AO293" s="0"/>
      <c r="AQ293" s="230"/>
    </row>
    <row r="294" s="120" customFormat="true" ht="12.75" hidden="false" customHeight="false" outlineLevel="0" collapsed="false">
      <c r="R294" s="0"/>
      <c r="S294" s="0"/>
      <c r="T294" s="0"/>
      <c r="U294" s="0"/>
      <c r="V294" s="0"/>
      <c r="W294" s="0"/>
      <c r="X294" s="0"/>
      <c r="Y294" s="0"/>
      <c r="Z294" s="0"/>
      <c r="AA294" s="0"/>
      <c r="AB294" s="177"/>
      <c r="AC294" s="177"/>
      <c r="AD294" s="177"/>
      <c r="AE294" s="177"/>
      <c r="AF294" s="177"/>
      <c r="AG294" s="177"/>
      <c r="AH294" s="177"/>
      <c r="AI294" s="177"/>
      <c r="AJ294" s="177"/>
      <c r="AK294" s="177"/>
      <c r="AL294" s="177"/>
      <c r="AM294" s="153"/>
      <c r="AN294" s="289"/>
      <c r="AO294" s="0"/>
      <c r="AQ294" s="230"/>
    </row>
    <row r="295" s="120" customFormat="true" ht="12.75" hidden="false" customHeight="false" outlineLevel="0" collapsed="false">
      <c r="R295" s="0"/>
      <c r="S295" s="0"/>
      <c r="T295" s="0"/>
      <c r="U295" s="0"/>
      <c r="V295" s="0"/>
      <c r="W295" s="0"/>
      <c r="X295" s="0"/>
      <c r="Y295" s="0"/>
      <c r="Z295" s="0"/>
      <c r="AA295" s="0"/>
      <c r="AB295" s="177"/>
      <c r="AC295" s="177"/>
      <c r="AD295" s="177"/>
      <c r="AE295" s="177"/>
      <c r="AF295" s="177"/>
      <c r="AG295" s="177"/>
      <c r="AH295" s="177"/>
      <c r="AI295" s="177"/>
      <c r="AJ295" s="177"/>
      <c r="AK295" s="177"/>
      <c r="AL295" s="177"/>
      <c r="AM295" s="153"/>
      <c r="AN295" s="289"/>
      <c r="AO295" s="0"/>
      <c r="AQ295" s="230"/>
    </row>
    <row r="296" s="120" customFormat="true" ht="12.75" hidden="false" customHeight="false" outlineLevel="0" collapsed="false">
      <c r="R296" s="0"/>
      <c r="S296" s="0"/>
      <c r="T296" s="0"/>
      <c r="U296" s="0"/>
      <c r="V296" s="0"/>
      <c r="W296" s="0"/>
      <c r="X296" s="0"/>
      <c r="Y296" s="0"/>
      <c r="Z296" s="0"/>
      <c r="AA296" s="0"/>
      <c r="AB296" s="177"/>
      <c r="AC296" s="177"/>
      <c r="AD296" s="177"/>
      <c r="AE296" s="177"/>
      <c r="AF296" s="177"/>
      <c r="AG296" s="177"/>
      <c r="AH296" s="177"/>
      <c r="AI296" s="177"/>
      <c r="AJ296" s="177"/>
      <c r="AK296" s="177"/>
      <c r="AL296" s="177"/>
      <c r="AM296" s="153"/>
      <c r="AN296" s="289"/>
      <c r="AO296" s="0"/>
      <c r="AQ296" s="230"/>
    </row>
    <row r="297" s="120" customFormat="true" ht="12.75" hidden="false" customHeight="false" outlineLevel="0" collapsed="false">
      <c r="R297" s="0"/>
      <c r="S297" s="0"/>
      <c r="T297" s="0"/>
      <c r="U297" s="0"/>
      <c r="V297" s="0"/>
      <c r="W297" s="0"/>
      <c r="X297" s="0"/>
      <c r="Y297" s="0"/>
      <c r="Z297" s="0"/>
      <c r="AA297" s="0"/>
      <c r="AB297" s="177"/>
      <c r="AC297" s="177"/>
      <c r="AD297" s="177"/>
      <c r="AE297" s="177"/>
      <c r="AF297" s="177"/>
      <c r="AG297" s="177"/>
      <c r="AH297" s="177"/>
      <c r="AI297" s="177"/>
      <c r="AJ297" s="177"/>
      <c r="AK297" s="177"/>
      <c r="AL297" s="177"/>
      <c r="AM297" s="153"/>
      <c r="AN297" s="289"/>
      <c r="AO297" s="0"/>
      <c r="AQ297" s="230"/>
    </row>
    <row r="298" s="120" customFormat="true" ht="12.75" hidden="false" customHeight="false" outlineLevel="0" collapsed="false">
      <c r="R298" s="0"/>
      <c r="S298" s="0"/>
      <c r="T298" s="0"/>
      <c r="U298" s="0"/>
      <c r="V298" s="0"/>
      <c r="W298" s="0"/>
      <c r="X298" s="0"/>
      <c r="Y298" s="0"/>
      <c r="Z298" s="0"/>
      <c r="AA298" s="0"/>
      <c r="AB298" s="177"/>
      <c r="AC298" s="177"/>
      <c r="AD298" s="177"/>
      <c r="AE298" s="177"/>
      <c r="AF298" s="177"/>
      <c r="AG298" s="177"/>
      <c r="AH298" s="177"/>
      <c r="AI298" s="177"/>
      <c r="AJ298" s="177"/>
      <c r="AK298" s="177"/>
      <c r="AL298" s="177"/>
      <c r="AM298" s="153"/>
      <c r="AN298" s="289"/>
      <c r="AO298" s="0"/>
      <c r="AQ298" s="230"/>
    </row>
    <row r="299" s="120" customFormat="true" ht="12.75" hidden="false" customHeight="false" outlineLevel="0" collapsed="false">
      <c r="R299" s="0"/>
      <c r="S299" s="0"/>
      <c r="T299" s="0"/>
      <c r="U299" s="0"/>
      <c r="V299" s="0"/>
      <c r="W299" s="0"/>
      <c r="X299" s="0"/>
      <c r="Y299" s="0"/>
      <c r="Z299" s="0"/>
      <c r="AA299" s="0"/>
      <c r="AB299" s="177"/>
      <c r="AC299" s="177"/>
      <c r="AD299" s="177"/>
      <c r="AE299" s="177"/>
      <c r="AF299" s="177"/>
      <c r="AG299" s="177"/>
      <c r="AH299" s="177"/>
      <c r="AI299" s="177"/>
      <c r="AJ299" s="177"/>
      <c r="AK299" s="177"/>
      <c r="AL299" s="177"/>
      <c r="AM299" s="153"/>
      <c r="AN299" s="289"/>
      <c r="AO299" s="0"/>
      <c r="AQ299" s="230"/>
    </row>
    <row r="300" s="120" customFormat="true" ht="12.75" hidden="false" customHeight="false" outlineLevel="0" collapsed="false">
      <c r="R300" s="0"/>
      <c r="S300" s="0"/>
      <c r="T300" s="0"/>
      <c r="U300" s="0"/>
      <c r="V300" s="0"/>
      <c r="W300" s="0"/>
      <c r="X300" s="0"/>
      <c r="Y300" s="0"/>
      <c r="Z300" s="0"/>
      <c r="AA300" s="0"/>
      <c r="AB300" s="177"/>
      <c r="AC300" s="177"/>
      <c r="AD300" s="177"/>
      <c r="AE300" s="177"/>
      <c r="AF300" s="177"/>
      <c r="AG300" s="177"/>
      <c r="AH300" s="177"/>
      <c r="AI300" s="177"/>
      <c r="AJ300" s="177"/>
      <c r="AK300" s="177"/>
      <c r="AL300" s="177"/>
      <c r="AM300" s="153"/>
      <c r="AN300" s="289"/>
      <c r="AO300" s="0"/>
      <c r="AQ300" s="230"/>
    </row>
    <row r="301" s="120" customFormat="true" ht="12.75" hidden="false" customHeight="false" outlineLevel="0" collapsed="false">
      <c r="R301" s="0"/>
      <c r="S301" s="0"/>
      <c r="T301" s="0"/>
      <c r="U301" s="0"/>
      <c r="V301" s="0"/>
      <c r="W301" s="0"/>
      <c r="X301" s="0"/>
      <c r="Y301" s="0"/>
      <c r="Z301" s="0"/>
      <c r="AA301" s="0"/>
      <c r="AB301" s="177"/>
      <c r="AC301" s="177"/>
      <c r="AD301" s="177"/>
      <c r="AE301" s="177"/>
      <c r="AF301" s="177"/>
      <c r="AG301" s="177"/>
      <c r="AH301" s="177"/>
      <c r="AI301" s="177"/>
      <c r="AJ301" s="177"/>
      <c r="AK301" s="177"/>
      <c r="AL301" s="177"/>
      <c r="AM301" s="153"/>
      <c r="AN301" s="289"/>
      <c r="AO301" s="0"/>
      <c r="AQ301" s="230"/>
    </row>
    <row r="302" s="120" customFormat="true" ht="12.75" hidden="false" customHeight="false" outlineLevel="0" collapsed="false">
      <c r="R302" s="0"/>
      <c r="S302" s="0"/>
      <c r="T302" s="0"/>
      <c r="U302" s="0"/>
      <c r="V302" s="0"/>
      <c r="W302" s="0"/>
      <c r="X302" s="0"/>
      <c r="Y302" s="0"/>
      <c r="Z302" s="0"/>
      <c r="AA302" s="0"/>
      <c r="AB302" s="177"/>
      <c r="AC302" s="177"/>
      <c r="AD302" s="177"/>
      <c r="AE302" s="177"/>
      <c r="AF302" s="177"/>
      <c r="AG302" s="177"/>
      <c r="AH302" s="177"/>
      <c r="AI302" s="177"/>
      <c r="AJ302" s="177"/>
      <c r="AK302" s="177"/>
      <c r="AL302" s="177"/>
      <c r="AM302" s="153"/>
      <c r="AN302" s="289"/>
      <c r="AO302" s="0"/>
      <c r="AQ302" s="230"/>
    </row>
    <row r="303" s="120" customFormat="true" ht="12.75" hidden="false" customHeight="false" outlineLevel="0" collapsed="false">
      <c r="R303" s="0"/>
      <c r="S303" s="0"/>
      <c r="T303" s="0"/>
      <c r="U303" s="0"/>
      <c r="V303" s="0"/>
      <c r="W303" s="0"/>
      <c r="X303" s="0"/>
      <c r="Y303" s="0"/>
      <c r="Z303" s="0"/>
      <c r="AA303" s="0"/>
      <c r="AB303" s="177"/>
      <c r="AC303" s="177"/>
      <c r="AD303" s="177"/>
      <c r="AE303" s="177"/>
      <c r="AF303" s="177"/>
      <c r="AG303" s="177"/>
      <c r="AH303" s="177"/>
      <c r="AI303" s="177"/>
      <c r="AJ303" s="177"/>
      <c r="AK303" s="177"/>
      <c r="AL303" s="177"/>
      <c r="AM303" s="153"/>
      <c r="AN303" s="289"/>
      <c r="AO303" s="0"/>
      <c r="AQ303" s="230"/>
    </row>
    <row r="304" s="120" customFormat="true" ht="12.75" hidden="false" customHeight="false" outlineLevel="0" collapsed="false">
      <c r="R304" s="0"/>
      <c r="S304" s="0"/>
      <c r="T304" s="0"/>
      <c r="U304" s="0"/>
      <c r="V304" s="0"/>
      <c r="W304" s="0"/>
      <c r="X304" s="0"/>
      <c r="Y304" s="0"/>
      <c r="Z304" s="0"/>
      <c r="AA304" s="0"/>
      <c r="AB304" s="177"/>
      <c r="AC304" s="177"/>
      <c r="AD304" s="177"/>
      <c r="AE304" s="177"/>
      <c r="AF304" s="177"/>
      <c r="AG304" s="177"/>
      <c r="AH304" s="177"/>
      <c r="AI304" s="177"/>
      <c r="AJ304" s="177"/>
      <c r="AK304" s="177"/>
      <c r="AL304" s="177"/>
      <c r="AM304" s="153"/>
      <c r="AN304" s="289"/>
      <c r="AO304" s="0"/>
      <c r="AQ304" s="230"/>
    </row>
    <row r="305" s="120" customFormat="true" ht="12.75" hidden="false" customHeight="false" outlineLevel="0" collapsed="false">
      <c r="R305" s="0"/>
      <c r="S305" s="0"/>
      <c r="T305" s="0"/>
      <c r="U305" s="0"/>
      <c r="V305" s="0"/>
      <c r="W305" s="0"/>
      <c r="X305" s="0"/>
      <c r="Y305" s="0"/>
      <c r="Z305" s="0"/>
      <c r="AA305" s="0"/>
      <c r="AB305" s="177"/>
      <c r="AC305" s="177"/>
      <c r="AD305" s="177"/>
      <c r="AE305" s="177"/>
      <c r="AF305" s="177"/>
      <c r="AG305" s="177"/>
      <c r="AH305" s="177"/>
      <c r="AI305" s="177"/>
      <c r="AJ305" s="177"/>
      <c r="AK305" s="177"/>
      <c r="AL305" s="177"/>
      <c r="AM305" s="153"/>
      <c r="AN305" s="289"/>
      <c r="AO305" s="0"/>
      <c r="AQ305" s="230"/>
    </row>
    <row r="306" s="120" customFormat="true" ht="12.75" hidden="false" customHeight="false" outlineLevel="0" collapsed="false">
      <c r="R306" s="0"/>
      <c r="S306" s="0"/>
      <c r="T306" s="0"/>
      <c r="U306" s="0"/>
      <c r="V306" s="0"/>
      <c r="W306" s="0"/>
      <c r="X306" s="0"/>
      <c r="Y306" s="0"/>
      <c r="Z306" s="0"/>
      <c r="AA306" s="0"/>
      <c r="AB306" s="177"/>
      <c r="AC306" s="177"/>
      <c r="AD306" s="177"/>
      <c r="AE306" s="177"/>
      <c r="AF306" s="177"/>
      <c r="AG306" s="177"/>
      <c r="AH306" s="177"/>
      <c r="AI306" s="177"/>
      <c r="AJ306" s="177"/>
      <c r="AK306" s="177"/>
      <c r="AL306" s="177"/>
      <c r="AM306" s="153"/>
      <c r="AN306" s="289"/>
      <c r="AO306" s="0"/>
      <c r="AQ306" s="230"/>
    </row>
    <row r="307" s="120" customFormat="true" ht="12.75" hidden="false" customHeight="false" outlineLevel="0" collapsed="false">
      <c r="R307" s="0"/>
      <c r="S307" s="0"/>
      <c r="T307" s="0"/>
      <c r="U307" s="0"/>
      <c r="V307" s="0"/>
      <c r="W307" s="0"/>
      <c r="X307" s="0"/>
      <c r="Y307" s="0"/>
      <c r="Z307" s="0"/>
      <c r="AA307" s="0"/>
      <c r="AB307" s="177"/>
      <c r="AC307" s="177"/>
      <c r="AD307" s="177"/>
      <c r="AE307" s="177"/>
      <c r="AF307" s="177"/>
      <c r="AG307" s="177"/>
      <c r="AH307" s="177"/>
      <c r="AI307" s="177"/>
      <c r="AJ307" s="177"/>
      <c r="AK307" s="177"/>
      <c r="AL307" s="177"/>
      <c r="AM307" s="153"/>
      <c r="AN307" s="289"/>
      <c r="AO307" s="0"/>
      <c r="AQ307" s="230"/>
    </row>
    <row r="308" s="120" customFormat="true" ht="12.75" hidden="false" customHeight="false" outlineLevel="0" collapsed="false">
      <c r="R308" s="0"/>
      <c r="S308" s="0"/>
      <c r="T308" s="0"/>
      <c r="U308" s="0"/>
      <c r="V308" s="0"/>
      <c r="W308" s="0"/>
      <c r="X308" s="0"/>
      <c r="Y308" s="0"/>
      <c r="Z308" s="0"/>
      <c r="AA308" s="0"/>
      <c r="AB308" s="177"/>
      <c r="AC308" s="177"/>
      <c r="AD308" s="177"/>
      <c r="AE308" s="177"/>
      <c r="AF308" s="177"/>
      <c r="AG308" s="177"/>
      <c r="AH308" s="177"/>
      <c r="AI308" s="177"/>
      <c r="AJ308" s="177"/>
      <c r="AK308" s="177"/>
      <c r="AL308" s="177"/>
      <c r="AM308" s="153"/>
      <c r="AN308" s="289"/>
      <c r="AO308" s="0"/>
      <c r="AQ308" s="230"/>
    </row>
    <row r="309" s="120" customFormat="true" ht="12.75" hidden="false" customHeight="false" outlineLevel="0" collapsed="false">
      <c r="R309" s="0"/>
      <c r="S309" s="0"/>
      <c r="T309" s="0"/>
      <c r="U309" s="0"/>
      <c r="V309" s="0"/>
      <c r="W309" s="0"/>
      <c r="X309" s="0"/>
      <c r="Y309" s="0"/>
      <c r="Z309" s="0"/>
      <c r="AA309" s="0"/>
      <c r="AB309" s="177"/>
      <c r="AC309" s="177"/>
      <c r="AD309" s="177"/>
      <c r="AE309" s="177"/>
      <c r="AF309" s="177"/>
      <c r="AG309" s="177"/>
      <c r="AH309" s="177"/>
      <c r="AI309" s="177"/>
      <c r="AJ309" s="177"/>
      <c r="AK309" s="177"/>
      <c r="AL309" s="177"/>
      <c r="AM309" s="153"/>
      <c r="AN309" s="289"/>
      <c r="AO309" s="0"/>
      <c r="AQ309" s="230"/>
    </row>
    <row r="310" s="120" customFormat="true" ht="12.75" hidden="false" customHeight="false" outlineLevel="0" collapsed="false">
      <c r="R310" s="0"/>
      <c r="S310" s="0"/>
      <c r="T310" s="0"/>
      <c r="U310" s="0"/>
      <c r="V310" s="0"/>
      <c r="W310" s="0"/>
      <c r="X310" s="0"/>
      <c r="Y310" s="0"/>
      <c r="Z310" s="0"/>
      <c r="AA310" s="0"/>
      <c r="AB310" s="177"/>
      <c r="AC310" s="177"/>
      <c r="AD310" s="177"/>
      <c r="AE310" s="177"/>
      <c r="AF310" s="177"/>
      <c r="AG310" s="177"/>
      <c r="AH310" s="177"/>
      <c r="AI310" s="177"/>
      <c r="AJ310" s="177"/>
      <c r="AK310" s="177"/>
      <c r="AL310" s="177"/>
      <c r="AM310" s="153"/>
      <c r="AN310" s="289"/>
      <c r="AO310" s="0"/>
      <c r="AQ310" s="230"/>
    </row>
    <row r="311" s="120" customFormat="true" ht="12.75" hidden="false" customHeight="false" outlineLevel="0" collapsed="false">
      <c r="R311" s="0"/>
      <c r="S311" s="0"/>
      <c r="T311" s="0"/>
      <c r="U311" s="0"/>
      <c r="V311" s="0"/>
      <c r="W311" s="0"/>
      <c r="X311" s="0"/>
      <c r="Y311" s="0"/>
      <c r="Z311" s="0"/>
      <c r="AA311" s="0"/>
      <c r="AB311" s="177"/>
      <c r="AC311" s="177"/>
      <c r="AD311" s="177"/>
      <c r="AE311" s="177"/>
      <c r="AF311" s="177"/>
      <c r="AG311" s="177"/>
      <c r="AH311" s="177"/>
      <c r="AI311" s="177"/>
      <c r="AJ311" s="177"/>
      <c r="AK311" s="177"/>
      <c r="AL311" s="177"/>
      <c r="AM311" s="153"/>
      <c r="AN311" s="289"/>
      <c r="AO311" s="0"/>
      <c r="AQ311" s="230"/>
    </row>
    <row r="312" s="120" customFormat="true" ht="12.75" hidden="false" customHeight="false" outlineLevel="0" collapsed="false">
      <c r="R312" s="0"/>
      <c r="S312" s="0"/>
      <c r="T312" s="0"/>
      <c r="U312" s="0"/>
      <c r="V312" s="0"/>
      <c r="W312" s="0"/>
      <c r="X312" s="0"/>
      <c r="Y312" s="0"/>
      <c r="Z312" s="0"/>
      <c r="AA312" s="0"/>
      <c r="AB312" s="177"/>
      <c r="AC312" s="177"/>
      <c r="AD312" s="177"/>
      <c r="AE312" s="177"/>
      <c r="AF312" s="177"/>
      <c r="AG312" s="177"/>
      <c r="AH312" s="177"/>
      <c r="AI312" s="177"/>
      <c r="AJ312" s="177"/>
      <c r="AK312" s="177"/>
      <c r="AL312" s="177"/>
      <c r="AM312" s="153"/>
      <c r="AN312" s="289"/>
      <c r="AO312" s="0"/>
      <c r="AQ312" s="230"/>
    </row>
    <row r="313" s="120" customFormat="true" ht="12.75" hidden="false" customHeight="false" outlineLevel="0" collapsed="false">
      <c r="R313" s="0"/>
      <c r="S313" s="0"/>
      <c r="T313" s="0"/>
      <c r="U313" s="0"/>
      <c r="V313" s="0"/>
      <c r="W313" s="0"/>
      <c r="X313" s="0"/>
      <c r="Y313" s="0"/>
      <c r="Z313" s="0"/>
      <c r="AA313" s="0"/>
      <c r="AB313" s="177"/>
      <c r="AC313" s="177"/>
      <c r="AD313" s="177"/>
      <c r="AE313" s="177"/>
      <c r="AF313" s="177"/>
      <c r="AG313" s="177"/>
      <c r="AH313" s="177"/>
      <c r="AI313" s="177"/>
      <c r="AJ313" s="177"/>
      <c r="AK313" s="177"/>
      <c r="AL313" s="177"/>
      <c r="AM313" s="153"/>
      <c r="AN313" s="289"/>
      <c r="AO313" s="0"/>
      <c r="AQ313" s="230"/>
    </row>
    <row r="314" s="120" customFormat="true" ht="12.75" hidden="false" customHeight="false" outlineLevel="0" collapsed="false">
      <c r="R314" s="0"/>
      <c r="S314" s="0"/>
      <c r="T314" s="0"/>
      <c r="U314" s="0"/>
      <c r="V314" s="0"/>
      <c r="W314" s="0"/>
      <c r="X314" s="0"/>
      <c r="Y314" s="0"/>
      <c r="Z314" s="0"/>
      <c r="AA314" s="0"/>
      <c r="AB314" s="177"/>
      <c r="AC314" s="177"/>
      <c r="AD314" s="177"/>
      <c r="AE314" s="177"/>
      <c r="AF314" s="177"/>
      <c r="AG314" s="177"/>
      <c r="AH314" s="177"/>
      <c r="AI314" s="177"/>
      <c r="AJ314" s="177"/>
      <c r="AK314" s="177"/>
      <c r="AL314" s="177"/>
      <c r="AM314" s="153"/>
      <c r="AN314" s="289"/>
      <c r="AO314" s="0"/>
      <c r="AQ314" s="230"/>
    </row>
    <row r="315" s="120" customFormat="true" ht="12.75" hidden="false" customHeight="false" outlineLevel="0" collapsed="false">
      <c r="R315" s="0"/>
      <c r="S315" s="0"/>
      <c r="T315" s="0"/>
      <c r="U315" s="0"/>
      <c r="V315" s="0"/>
      <c r="W315" s="0"/>
      <c r="X315" s="0"/>
      <c r="Y315" s="0"/>
      <c r="Z315" s="0"/>
      <c r="AA315" s="0"/>
      <c r="AB315" s="177"/>
      <c r="AC315" s="177"/>
      <c r="AD315" s="177"/>
      <c r="AE315" s="177"/>
      <c r="AF315" s="177"/>
      <c r="AG315" s="177"/>
      <c r="AH315" s="177"/>
      <c r="AI315" s="177"/>
      <c r="AJ315" s="177"/>
      <c r="AK315" s="177"/>
      <c r="AL315" s="177"/>
      <c r="AM315" s="153"/>
      <c r="AN315" s="289"/>
      <c r="AO315" s="0"/>
      <c r="AQ315" s="230"/>
    </row>
    <row r="316" s="120" customFormat="true" ht="12.75" hidden="false" customHeight="false" outlineLevel="0" collapsed="false">
      <c r="R316" s="0"/>
      <c r="S316" s="0"/>
      <c r="T316" s="0"/>
      <c r="U316" s="0"/>
      <c r="V316" s="0"/>
      <c r="W316" s="0"/>
      <c r="X316" s="0"/>
      <c r="Y316" s="0"/>
      <c r="Z316" s="0"/>
      <c r="AA316" s="0"/>
      <c r="AB316" s="177"/>
      <c r="AC316" s="177"/>
      <c r="AD316" s="177"/>
      <c r="AE316" s="177"/>
      <c r="AF316" s="177"/>
      <c r="AG316" s="177"/>
      <c r="AH316" s="177"/>
      <c r="AI316" s="177"/>
      <c r="AJ316" s="177"/>
      <c r="AK316" s="177"/>
      <c r="AL316" s="177"/>
      <c r="AM316" s="153"/>
      <c r="AN316" s="289"/>
      <c r="AO316" s="0"/>
      <c r="AQ316" s="230"/>
    </row>
    <row r="317" s="120" customFormat="true" ht="12.75" hidden="false" customHeight="false" outlineLevel="0" collapsed="false">
      <c r="R317" s="0"/>
      <c r="S317" s="0"/>
      <c r="T317" s="0"/>
      <c r="U317" s="0"/>
      <c r="V317" s="0"/>
      <c r="W317" s="0"/>
      <c r="X317" s="0"/>
      <c r="Y317" s="0"/>
      <c r="Z317" s="0"/>
      <c r="AA317" s="0"/>
      <c r="AB317" s="177"/>
      <c r="AC317" s="177"/>
      <c r="AD317" s="177"/>
      <c r="AE317" s="177"/>
      <c r="AF317" s="177"/>
      <c r="AG317" s="177"/>
      <c r="AH317" s="177"/>
      <c r="AI317" s="177"/>
      <c r="AJ317" s="177"/>
      <c r="AK317" s="177"/>
      <c r="AL317" s="177"/>
      <c r="AM317" s="153"/>
      <c r="AN317" s="289"/>
      <c r="AO317" s="0"/>
      <c r="AQ317" s="230"/>
    </row>
    <row r="318" s="120" customFormat="true" ht="12.75" hidden="false" customHeight="false" outlineLevel="0" collapsed="false">
      <c r="R318" s="0"/>
      <c r="S318" s="0"/>
      <c r="T318" s="0"/>
      <c r="U318" s="0"/>
      <c r="V318" s="0"/>
      <c r="W318" s="0"/>
      <c r="X318" s="0"/>
      <c r="Y318" s="0"/>
      <c r="Z318" s="0"/>
      <c r="AA318" s="0"/>
      <c r="AB318" s="177"/>
      <c r="AC318" s="177"/>
      <c r="AD318" s="177"/>
      <c r="AE318" s="177"/>
      <c r="AF318" s="177"/>
      <c r="AG318" s="177"/>
      <c r="AH318" s="177"/>
      <c r="AI318" s="177"/>
      <c r="AJ318" s="177"/>
      <c r="AK318" s="177"/>
      <c r="AL318" s="177"/>
      <c r="AM318" s="153"/>
      <c r="AN318" s="289"/>
      <c r="AO318" s="0"/>
      <c r="AQ318" s="230"/>
    </row>
    <row r="319" s="120" customFormat="true" ht="12.75" hidden="false" customHeight="false" outlineLevel="0" collapsed="false">
      <c r="R319" s="0"/>
      <c r="S319" s="0"/>
      <c r="T319" s="0"/>
      <c r="U319" s="0"/>
      <c r="V319" s="0"/>
      <c r="W319" s="0"/>
      <c r="X319" s="0"/>
      <c r="Y319" s="0"/>
      <c r="Z319" s="0"/>
      <c r="AA319" s="0"/>
      <c r="AB319" s="177"/>
      <c r="AC319" s="177"/>
      <c r="AD319" s="177"/>
      <c r="AE319" s="177"/>
      <c r="AF319" s="177"/>
      <c r="AG319" s="177"/>
      <c r="AH319" s="177"/>
      <c r="AI319" s="177"/>
      <c r="AJ319" s="177"/>
      <c r="AK319" s="177"/>
      <c r="AL319" s="177"/>
      <c r="AM319" s="153"/>
      <c r="AN319" s="289"/>
      <c r="AO319" s="0"/>
      <c r="AQ319" s="230"/>
    </row>
    <row r="320" s="120" customFormat="true" ht="12.75" hidden="false" customHeight="false" outlineLevel="0" collapsed="false">
      <c r="R320" s="0"/>
      <c r="S320" s="0"/>
      <c r="T320" s="0"/>
      <c r="U320" s="0"/>
      <c r="V320" s="0"/>
      <c r="W320" s="0"/>
      <c r="X320" s="0"/>
      <c r="Y320" s="0"/>
      <c r="Z320" s="0"/>
      <c r="AA320" s="0"/>
      <c r="AB320" s="177"/>
      <c r="AC320" s="177"/>
      <c r="AD320" s="177"/>
      <c r="AE320" s="177"/>
      <c r="AF320" s="177"/>
      <c r="AG320" s="177"/>
      <c r="AH320" s="177"/>
      <c r="AI320" s="177"/>
      <c r="AJ320" s="177"/>
      <c r="AK320" s="177"/>
      <c r="AL320" s="177"/>
      <c r="AM320" s="153"/>
      <c r="AN320" s="289"/>
      <c r="AO320" s="0"/>
      <c r="AQ320" s="230"/>
    </row>
    <row r="321" s="120" customFormat="true" ht="12.75" hidden="false" customHeight="false" outlineLevel="0" collapsed="false">
      <c r="R321" s="0"/>
      <c r="S321" s="0"/>
      <c r="T321" s="0"/>
      <c r="U321" s="0"/>
      <c r="V321" s="0"/>
      <c r="W321" s="0"/>
      <c r="X321" s="0"/>
      <c r="Y321" s="0"/>
      <c r="Z321" s="0"/>
      <c r="AA321" s="0"/>
      <c r="AB321" s="177"/>
      <c r="AC321" s="177"/>
      <c r="AD321" s="177"/>
      <c r="AE321" s="177"/>
      <c r="AF321" s="177"/>
      <c r="AG321" s="177"/>
      <c r="AH321" s="177"/>
      <c r="AI321" s="177"/>
      <c r="AJ321" s="177"/>
      <c r="AK321" s="177"/>
      <c r="AL321" s="177"/>
      <c r="AM321" s="153"/>
      <c r="AN321" s="289"/>
      <c r="AO321" s="0"/>
      <c r="AQ321" s="230"/>
    </row>
    <row r="322" s="120" customFormat="true" ht="12.75" hidden="false" customHeight="false" outlineLevel="0" collapsed="false">
      <c r="R322" s="0"/>
      <c r="S322" s="0"/>
      <c r="T322" s="0"/>
      <c r="U322" s="0"/>
      <c r="V322" s="0"/>
      <c r="W322" s="0"/>
      <c r="X322" s="0"/>
      <c r="Y322" s="0"/>
      <c r="Z322" s="0"/>
      <c r="AA322" s="0"/>
      <c r="AB322" s="177"/>
      <c r="AC322" s="177"/>
      <c r="AD322" s="177"/>
      <c r="AE322" s="177"/>
      <c r="AF322" s="177"/>
      <c r="AG322" s="177"/>
      <c r="AH322" s="177"/>
      <c r="AI322" s="177"/>
      <c r="AJ322" s="177"/>
      <c r="AK322" s="177"/>
      <c r="AL322" s="177"/>
      <c r="AM322" s="153"/>
      <c r="AN322" s="289"/>
      <c r="AO322" s="0"/>
      <c r="AQ322" s="230"/>
    </row>
    <row r="323" s="120" customFormat="true" ht="12.75" hidden="false" customHeight="false" outlineLevel="0" collapsed="false">
      <c r="R323" s="0"/>
      <c r="S323" s="0"/>
      <c r="T323" s="0"/>
      <c r="U323" s="0"/>
      <c r="V323" s="0"/>
      <c r="W323" s="0"/>
      <c r="X323" s="0"/>
      <c r="Y323" s="0"/>
      <c r="Z323" s="0"/>
      <c r="AA323" s="0"/>
      <c r="AB323" s="177"/>
      <c r="AC323" s="177"/>
      <c r="AD323" s="177"/>
      <c r="AE323" s="177"/>
      <c r="AF323" s="177"/>
      <c r="AG323" s="177"/>
      <c r="AH323" s="177"/>
      <c r="AI323" s="177"/>
      <c r="AJ323" s="177"/>
      <c r="AK323" s="177"/>
      <c r="AL323" s="177"/>
      <c r="AM323" s="153"/>
      <c r="AN323" s="289"/>
      <c r="AO323" s="0"/>
      <c r="AQ323" s="230"/>
    </row>
    <row r="324" s="120" customFormat="true" ht="12.75" hidden="false" customHeight="false" outlineLevel="0" collapsed="false">
      <c r="R324" s="0"/>
      <c r="S324" s="0"/>
      <c r="T324" s="0"/>
      <c r="U324" s="0"/>
      <c r="V324" s="0"/>
      <c r="W324" s="0"/>
      <c r="X324" s="0"/>
      <c r="Y324" s="0"/>
      <c r="Z324" s="0"/>
      <c r="AA324" s="0"/>
      <c r="AB324" s="177"/>
      <c r="AC324" s="177"/>
      <c r="AD324" s="177"/>
      <c r="AE324" s="177"/>
      <c r="AF324" s="177"/>
      <c r="AG324" s="177"/>
      <c r="AH324" s="177"/>
      <c r="AI324" s="177"/>
      <c r="AJ324" s="177"/>
      <c r="AK324" s="177"/>
      <c r="AL324" s="177"/>
      <c r="AM324" s="153"/>
      <c r="AN324" s="289"/>
      <c r="AO324" s="0"/>
      <c r="AQ324" s="230"/>
    </row>
    <row r="325" s="120" customFormat="true" ht="12.75" hidden="false" customHeight="false" outlineLevel="0" collapsed="false">
      <c r="R325" s="0"/>
      <c r="S325" s="0"/>
      <c r="T325" s="0"/>
      <c r="U325" s="0"/>
      <c r="V325" s="0"/>
      <c r="W325" s="0"/>
      <c r="X325" s="0"/>
      <c r="Y325" s="0"/>
      <c r="Z325" s="0"/>
      <c r="AA325" s="0"/>
      <c r="AB325" s="177"/>
      <c r="AC325" s="177"/>
      <c r="AD325" s="177"/>
      <c r="AE325" s="177"/>
      <c r="AF325" s="177"/>
      <c r="AG325" s="177"/>
      <c r="AH325" s="177"/>
      <c r="AI325" s="177"/>
      <c r="AJ325" s="177"/>
      <c r="AK325" s="177"/>
      <c r="AL325" s="177"/>
      <c r="AM325" s="153"/>
      <c r="AN325" s="289"/>
      <c r="AO325" s="0"/>
      <c r="AQ325" s="230"/>
    </row>
    <row r="326" s="120" customFormat="true" ht="12.75" hidden="false" customHeight="false" outlineLevel="0" collapsed="false">
      <c r="R326" s="0"/>
      <c r="S326" s="0"/>
      <c r="T326" s="0"/>
      <c r="U326" s="0"/>
      <c r="V326" s="0"/>
      <c r="W326" s="0"/>
      <c r="X326" s="0"/>
      <c r="Y326" s="0"/>
      <c r="Z326" s="0"/>
      <c r="AA326" s="0"/>
      <c r="AB326" s="177"/>
      <c r="AC326" s="177"/>
      <c r="AD326" s="177"/>
      <c r="AE326" s="177"/>
      <c r="AF326" s="177"/>
      <c r="AG326" s="177"/>
      <c r="AH326" s="177"/>
      <c r="AI326" s="177"/>
      <c r="AJ326" s="177"/>
      <c r="AK326" s="177"/>
      <c r="AL326" s="177"/>
      <c r="AM326" s="153"/>
      <c r="AN326" s="289"/>
      <c r="AO326" s="0"/>
      <c r="AQ326" s="230"/>
    </row>
    <row r="327" s="120" customFormat="true" ht="12.75" hidden="false" customHeight="false" outlineLevel="0" collapsed="false">
      <c r="R327" s="0"/>
      <c r="S327" s="0"/>
      <c r="T327" s="0"/>
      <c r="U327" s="0"/>
      <c r="V327" s="0"/>
      <c r="W327" s="0"/>
      <c r="X327" s="0"/>
      <c r="Y327" s="0"/>
      <c r="Z327" s="0"/>
      <c r="AA327" s="0"/>
      <c r="AB327" s="177"/>
      <c r="AC327" s="177"/>
      <c r="AD327" s="177"/>
      <c r="AE327" s="177"/>
      <c r="AF327" s="177"/>
      <c r="AG327" s="177"/>
      <c r="AH327" s="177"/>
      <c r="AI327" s="177"/>
      <c r="AJ327" s="177"/>
      <c r="AK327" s="177"/>
      <c r="AL327" s="177"/>
      <c r="AM327" s="153"/>
      <c r="AN327" s="289"/>
      <c r="AO327" s="0"/>
      <c r="AQ327" s="230"/>
    </row>
    <row r="328" s="120" customFormat="true" ht="12.75" hidden="false" customHeight="false" outlineLevel="0" collapsed="false">
      <c r="R328" s="0"/>
      <c r="S328" s="0"/>
      <c r="T328" s="0"/>
      <c r="U328" s="0"/>
      <c r="V328" s="0"/>
      <c r="W328" s="0"/>
      <c r="X328" s="0"/>
      <c r="Y328" s="0"/>
      <c r="Z328" s="0"/>
      <c r="AA328" s="0"/>
      <c r="AB328" s="177"/>
      <c r="AC328" s="177"/>
      <c r="AD328" s="177"/>
      <c r="AE328" s="177"/>
      <c r="AF328" s="177"/>
      <c r="AG328" s="177"/>
      <c r="AH328" s="177"/>
      <c r="AI328" s="177"/>
      <c r="AJ328" s="177"/>
      <c r="AK328" s="177"/>
      <c r="AL328" s="177"/>
      <c r="AM328" s="153"/>
      <c r="AN328" s="289"/>
      <c r="AO328" s="0"/>
      <c r="AQ328" s="230"/>
    </row>
    <row r="329" s="120" customFormat="true" ht="12.75" hidden="false" customHeight="false" outlineLevel="0" collapsed="false">
      <c r="R329" s="0"/>
      <c r="S329" s="0"/>
      <c r="T329" s="0"/>
      <c r="U329" s="0"/>
      <c r="V329" s="0"/>
      <c r="W329" s="0"/>
      <c r="X329" s="0"/>
      <c r="Y329" s="0"/>
      <c r="Z329" s="0"/>
      <c r="AA329" s="0"/>
      <c r="AB329" s="177"/>
      <c r="AC329" s="177"/>
      <c r="AD329" s="177"/>
      <c r="AE329" s="177"/>
      <c r="AF329" s="177"/>
      <c r="AG329" s="177"/>
      <c r="AH329" s="177"/>
      <c r="AI329" s="177"/>
      <c r="AJ329" s="177"/>
      <c r="AK329" s="177"/>
      <c r="AL329" s="177"/>
      <c r="AM329" s="153"/>
      <c r="AN329" s="289"/>
      <c r="AO329" s="0"/>
      <c r="AQ329" s="230"/>
    </row>
    <row r="330" s="120" customFormat="true" ht="12.75" hidden="false" customHeight="false" outlineLevel="0" collapsed="false">
      <c r="R330" s="0"/>
      <c r="S330" s="0"/>
      <c r="T330" s="0"/>
      <c r="U330" s="0"/>
      <c r="V330" s="0"/>
      <c r="W330" s="0"/>
      <c r="X330" s="0"/>
      <c r="Y330" s="0"/>
      <c r="Z330" s="0"/>
      <c r="AA330" s="0"/>
      <c r="AB330" s="177"/>
      <c r="AC330" s="177"/>
      <c r="AD330" s="177"/>
      <c r="AE330" s="177"/>
      <c r="AF330" s="177"/>
      <c r="AG330" s="177"/>
      <c r="AH330" s="177"/>
      <c r="AI330" s="177"/>
      <c r="AJ330" s="177"/>
      <c r="AK330" s="177"/>
      <c r="AL330" s="177"/>
      <c r="AM330" s="153"/>
      <c r="AN330" s="289"/>
      <c r="AO330" s="0"/>
      <c r="AQ330" s="230"/>
    </row>
    <row r="331" s="120" customFormat="true" ht="12.75" hidden="false" customHeight="false" outlineLevel="0" collapsed="false">
      <c r="R331" s="0"/>
      <c r="S331" s="0"/>
      <c r="T331" s="0"/>
      <c r="U331" s="0"/>
      <c r="V331" s="0"/>
      <c r="W331" s="0"/>
      <c r="X331" s="0"/>
      <c r="Y331" s="0"/>
      <c r="Z331" s="0"/>
      <c r="AA331" s="0"/>
      <c r="AB331" s="177"/>
      <c r="AC331" s="177"/>
      <c r="AD331" s="177"/>
      <c r="AE331" s="177"/>
      <c r="AF331" s="177"/>
      <c r="AG331" s="177"/>
      <c r="AH331" s="177"/>
      <c r="AI331" s="177"/>
      <c r="AJ331" s="177"/>
      <c r="AK331" s="177"/>
      <c r="AL331" s="177"/>
      <c r="AM331" s="153"/>
      <c r="AN331" s="289"/>
      <c r="AO331" s="0"/>
      <c r="AQ331" s="230"/>
    </row>
    <row r="332" s="120" customFormat="true" ht="12.75" hidden="false" customHeight="false" outlineLevel="0" collapsed="false">
      <c r="R332" s="0"/>
      <c r="S332" s="0"/>
      <c r="T332" s="0"/>
      <c r="U332" s="0"/>
      <c r="V332" s="0"/>
      <c r="W332" s="0"/>
      <c r="X332" s="0"/>
      <c r="Y332" s="0"/>
      <c r="Z332" s="0"/>
      <c r="AA332" s="0"/>
      <c r="AB332" s="177"/>
      <c r="AC332" s="177"/>
      <c r="AD332" s="177"/>
      <c r="AE332" s="177"/>
      <c r="AF332" s="177"/>
      <c r="AG332" s="177"/>
      <c r="AH332" s="177"/>
      <c r="AI332" s="177"/>
      <c r="AJ332" s="177"/>
      <c r="AK332" s="177"/>
      <c r="AL332" s="177"/>
      <c r="AM332" s="153"/>
      <c r="AN332" s="289"/>
      <c r="AO332" s="0"/>
      <c r="AQ332" s="230"/>
    </row>
    <row r="333" s="120" customFormat="true" ht="12.75" hidden="false" customHeight="false" outlineLevel="0" collapsed="false">
      <c r="R333" s="0"/>
      <c r="S333" s="0"/>
      <c r="T333" s="0"/>
      <c r="U333" s="0"/>
      <c r="V333" s="0"/>
      <c r="W333" s="0"/>
      <c r="X333" s="0"/>
      <c r="Y333" s="0"/>
      <c r="Z333" s="0"/>
      <c r="AA333" s="0"/>
      <c r="AB333" s="177"/>
      <c r="AC333" s="177"/>
      <c r="AD333" s="177"/>
      <c r="AE333" s="177"/>
      <c r="AF333" s="177"/>
      <c r="AG333" s="177"/>
      <c r="AH333" s="177"/>
      <c r="AI333" s="177"/>
      <c r="AJ333" s="177"/>
      <c r="AK333" s="177"/>
      <c r="AL333" s="177"/>
      <c r="AM333" s="153"/>
      <c r="AN333" s="289"/>
      <c r="AO333" s="0"/>
      <c r="AQ333" s="230"/>
    </row>
    <row r="334" s="120" customFormat="true" ht="12.75" hidden="false" customHeight="false" outlineLevel="0" collapsed="false">
      <c r="R334" s="0"/>
      <c r="S334" s="0"/>
      <c r="T334" s="0"/>
      <c r="U334" s="0"/>
      <c r="V334" s="0"/>
      <c r="W334" s="0"/>
      <c r="X334" s="0"/>
      <c r="Y334" s="0"/>
      <c r="Z334" s="0"/>
      <c r="AA334" s="0"/>
      <c r="AB334" s="177"/>
      <c r="AC334" s="177"/>
      <c r="AD334" s="177"/>
      <c r="AE334" s="177"/>
      <c r="AF334" s="177"/>
      <c r="AG334" s="177"/>
      <c r="AH334" s="177"/>
      <c r="AI334" s="177"/>
      <c r="AJ334" s="177"/>
      <c r="AK334" s="177"/>
      <c r="AL334" s="177"/>
      <c r="AM334" s="153"/>
      <c r="AN334" s="289"/>
      <c r="AO334" s="0"/>
      <c r="AQ334" s="230"/>
    </row>
    <row r="335" s="120" customFormat="true" ht="12.75" hidden="false" customHeight="false" outlineLevel="0" collapsed="false">
      <c r="R335" s="0"/>
      <c r="S335" s="0"/>
      <c r="T335" s="0"/>
      <c r="U335" s="0"/>
      <c r="V335" s="0"/>
      <c r="W335" s="0"/>
      <c r="X335" s="0"/>
      <c r="Y335" s="0"/>
      <c r="Z335" s="0"/>
      <c r="AA335" s="0"/>
      <c r="AB335" s="177"/>
      <c r="AC335" s="177"/>
      <c r="AD335" s="177"/>
      <c r="AE335" s="177"/>
      <c r="AF335" s="177"/>
      <c r="AG335" s="177"/>
      <c r="AH335" s="177"/>
      <c r="AI335" s="177"/>
      <c r="AJ335" s="177"/>
      <c r="AK335" s="177"/>
      <c r="AL335" s="177"/>
      <c r="AM335" s="153"/>
      <c r="AN335" s="289"/>
      <c r="AO335" s="0"/>
      <c r="AQ335" s="230"/>
    </row>
    <row r="336" s="120" customFormat="true" ht="12.75" hidden="false" customHeight="false" outlineLevel="0" collapsed="false">
      <c r="R336" s="0"/>
      <c r="S336" s="0"/>
      <c r="T336" s="0"/>
      <c r="U336" s="0"/>
      <c r="V336" s="0"/>
      <c r="W336" s="0"/>
      <c r="X336" s="0"/>
      <c r="Y336" s="0"/>
      <c r="Z336" s="0"/>
      <c r="AA336" s="0"/>
      <c r="AB336" s="177"/>
      <c r="AC336" s="177"/>
      <c r="AD336" s="177"/>
      <c r="AE336" s="177"/>
      <c r="AF336" s="177"/>
      <c r="AG336" s="177"/>
      <c r="AH336" s="177"/>
      <c r="AI336" s="177"/>
      <c r="AJ336" s="177"/>
      <c r="AK336" s="177"/>
      <c r="AL336" s="177"/>
      <c r="AM336" s="153"/>
      <c r="AN336" s="289"/>
      <c r="AO336" s="0"/>
      <c r="AQ336" s="230"/>
    </row>
    <row r="337" s="120" customFormat="true" ht="12.75" hidden="false" customHeight="false" outlineLevel="0" collapsed="false">
      <c r="R337" s="0"/>
      <c r="S337" s="0"/>
      <c r="T337" s="0"/>
      <c r="U337" s="0"/>
      <c r="V337" s="0"/>
      <c r="W337" s="0"/>
      <c r="X337" s="0"/>
      <c r="Y337" s="0"/>
      <c r="Z337" s="0"/>
      <c r="AA337" s="0"/>
      <c r="AB337" s="177"/>
      <c r="AC337" s="177"/>
      <c r="AD337" s="177"/>
      <c r="AE337" s="177"/>
      <c r="AF337" s="177"/>
      <c r="AG337" s="177"/>
      <c r="AH337" s="177"/>
      <c r="AI337" s="177"/>
      <c r="AJ337" s="177"/>
      <c r="AK337" s="177"/>
      <c r="AL337" s="177"/>
      <c r="AM337" s="153"/>
      <c r="AN337" s="289"/>
      <c r="AO337" s="0"/>
      <c r="AQ337" s="230"/>
    </row>
    <row r="338" s="120" customFormat="true" ht="12.75" hidden="false" customHeight="false" outlineLevel="0" collapsed="false">
      <c r="R338" s="0"/>
      <c r="S338" s="0"/>
      <c r="T338" s="0"/>
      <c r="U338" s="0"/>
      <c r="V338" s="0"/>
      <c r="W338" s="0"/>
      <c r="X338" s="0"/>
      <c r="Y338" s="0"/>
      <c r="Z338" s="0"/>
      <c r="AA338" s="0"/>
      <c r="AB338" s="177"/>
      <c r="AC338" s="177"/>
      <c r="AD338" s="177"/>
      <c r="AE338" s="177"/>
      <c r="AF338" s="177"/>
      <c r="AG338" s="177"/>
      <c r="AH338" s="177"/>
      <c r="AI338" s="177"/>
      <c r="AJ338" s="177"/>
      <c r="AK338" s="177"/>
      <c r="AL338" s="177"/>
      <c r="AM338" s="153"/>
      <c r="AN338" s="289"/>
      <c r="AO338" s="0"/>
      <c r="AQ338" s="230"/>
    </row>
    <row r="339" s="120" customFormat="true" ht="12.75" hidden="false" customHeight="false" outlineLevel="0" collapsed="false">
      <c r="R339" s="0"/>
      <c r="S339" s="0"/>
      <c r="T339" s="0"/>
      <c r="U339" s="0"/>
      <c r="V339" s="0"/>
      <c r="W339" s="0"/>
      <c r="X339" s="0"/>
      <c r="Y339" s="0"/>
      <c r="Z339" s="0"/>
      <c r="AA339" s="0"/>
      <c r="AB339" s="177"/>
      <c r="AC339" s="177"/>
      <c r="AD339" s="177"/>
      <c r="AE339" s="177"/>
      <c r="AF339" s="177"/>
      <c r="AG339" s="177"/>
      <c r="AH339" s="177"/>
      <c r="AI339" s="177"/>
      <c r="AJ339" s="177"/>
      <c r="AK339" s="177"/>
      <c r="AL339" s="177"/>
      <c r="AM339" s="153"/>
      <c r="AN339" s="289"/>
      <c r="AO339" s="0"/>
      <c r="AQ339" s="230"/>
    </row>
    <row r="340" s="120" customFormat="true" ht="12.75" hidden="false" customHeight="false" outlineLevel="0" collapsed="false">
      <c r="R340" s="0"/>
      <c r="S340" s="0"/>
      <c r="T340" s="0"/>
      <c r="U340" s="0"/>
      <c r="V340" s="0"/>
      <c r="W340" s="0"/>
      <c r="X340" s="0"/>
      <c r="Y340" s="0"/>
      <c r="Z340" s="0"/>
      <c r="AA340" s="0"/>
      <c r="AB340" s="177"/>
      <c r="AC340" s="177"/>
      <c r="AD340" s="177"/>
      <c r="AE340" s="177"/>
      <c r="AF340" s="177"/>
      <c r="AG340" s="177"/>
      <c r="AH340" s="177"/>
      <c r="AI340" s="177"/>
      <c r="AJ340" s="177"/>
      <c r="AK340" s="177"/>
      <c r="AL340" s="177"/>
      <c r="AM340" s="153"/>
      <c r="AN340" s="289"/>
      <c r="AO340" s="0"/>
      <c r="AQ340" s="230"/>
    </row>
    <row r="341" s="120" customFormat="true" ht="12.75" hidden="false" customHeight="false" outlineLevel="0" collapsed="false">
      <c r="R341" s="0"/>
      <c r="S341" s="0"/>
      <c r="T341" s="0"/>
      <c r="U341" s="0"/>
      <c r="V341" s="0"/>
      <c r="W341" s="0"/>
      <c r="X341" s="0"/>
      <c r="Y341" s="0"/>
      <c r="Z341" s="0"/>
      <c r="AA341" s="0"/>
      <c r="AB341" s="177"/>
      <c r="AC341" s="177"/>
      <c r="AD341" s="177"/>
      <c r="AE341" s="177"/>
      <c r="AF341" s="177"/>
      <c r="AG341" s="177"/>
      <c r="AH341" s="177"/>
      <c r="AI341" s="177"/>
      <c r="AJ341" s="177"/>
      <c r="AK341" s="177"/>
      <c r="AL341" s="177"/>
      <c r="AM341" s="153"/>
      <c r="AN341" s="289"/>
      <c r="AO341" s="0"/>
      <c r="AQ341" s="230"/>
    </row>
    <row r="342" s="120" customFormat="true" ht="12.75" hidden="false" customHeight="false" outlineLevel="0" collapsed="false">
      <c r="R342" s="0"/>
      <c r="S342" s="0"/>
      <c r="T342" s="0"/>
      <c r="U342" s="0"/>
      <c r="V342" s="0"/>
      <c r="W342" s="0"/>
      <c r="X342" s="0"/>
      <c r="Y342" s="0"/>
      <c r="Z342" s="0"/>
      <c r="AA342" s="0"/>
      <c r="AB342" s="177"/>
      <c r="AC342" s="177"/>
      <c r="AD342" s="177"/>
      <c r="AE342" s="177"/>
      <c r="AF342" s="177"/>
      <c r="AG342" s="177"/>
      <c r="AH342" s="177"/>
      <c r="AI342" s="177"/>
      <c r="AJ342" s="177"/>
      <c r="AK342" s="177"/>
      <c r="AL342" s="177"/>
      <c r="AM342" s="153"/>
      <c r="AN342" s="289"/>
      <c r="AO342" s="0"/>
      <c r="AQ342" s="230"/>
    </row>
    <row r="343" s="120" customFormat="true" ht="12.75" hidden="false" customHeight="false" outlineLevel="0" collapsed="false">
      <c r="R343" s="0"/>
      <c r="S343" s="0"/>
      <c r="T343" s="0"/>
      <c r="U343" s="0"/>
      <c r="V343" s="0"/>
      <c r="W343" s="0"/>
      <c r="X343" s="0"/>
      <c r="Y343" s="0"/>
      <c r="Z343" s="0"/>
      <c r="AA343" s="0"/>
      <c r="AB343" s="177"/>
      <c r="AC343" s="177"/>
      <c r="AD343" s="177"/>
      <c r="AE343" s="177"/>
      <c r="AF343" s="177"/>
      <c r="AG343" s="177"/>
      <c r="AH343" s="177"/>
      <c r="AI343" s="177"/>
      <c r="AJ343" s="177"/>
      <c r="AK343" s="177"/>
      <c r="AL343" s="177"/>
      <c r="AM343" s="153"/>
      <c r="AN343" s="289"/>
      <c r="AO343" s="0"/>
      <c r="AQ343" s="230"/>
    </row>
    <row r="344" s="120" customFormat="true" ht="12.75" hidden="false" customHeight="false" outlineLevel="0" collapsed="false">
      <c r="R344" s="0"/>
      <c r="S344" s="0"/>
      <c r="T344" s="0"/>
      <c r="U344" s="0"/>
      <c r="V344" s="0"/>
      <c r="W344" s="0"/>
      <c r="X344" s="0"/>
      <c r="Y344" s="0"/>
      <c r="Z344" s="0"/>
      <c r="AA344" s="0"/>
      <c r="AB344" s="177"/>
      <c r="AC344" s="177"/>
      <c r="AD344" s="177"/>
      <c r="AE344" s="177"/>
      <c r="AF344" s="177"/>
      <c r="AG344" s="177"/>
      <c r="AH344" s="177"/>
      <c r="AI344" s="177"/>
      <c r="AJ344" s="177"/>
      <c r="AK344" s="177"/>
      <c r="AL344" s="177"/>
      <c r="AM344" s="153"/>
      <c r="AN344" s="289"/>
      <c r="AO344" s="0"/>
      <c r="AQ344" s="230"/>
    </row>
    <row r="345" s="120" customFormat="true" ht="12.75" hidden="false" customHeight="false" outlineLevel="0" collapsed="false">
      <c r="R345" s="0"/>
      <c r="S345" s="0"/>
      <c r="T345" s="0"/>
      <c r="U345" s="0"/>
      <c r="V345" s="0"/>
      <c r="W345" s="0"/>
      <c r="X345" s="0"/>
      <c r="Y345" s="0"/>
      <c r="Z345" s="0"/>
      <c r="AA345" s="0"/>
      <c r="AB345" s="177"/>
      <c r="AC345" s="177"/>
      <c r="AD345" s="177"/>
      <c r="AE345" s="177"/>
      <c r="AF345" s="177"/>
      <c r="AG345" s="177"/>
      <c r="AH345" s="177"/>
      <c r="AI345" s="177"/>
      <c r="AJ345" s="177"/>
      <c r="AK345" s="177"/>
      <c r="AL345" s="177"/>
      <c r="AM345" s="153"/>
      <c r="AN345" s="289"/>
      <c r="AO345" s="0"/>
      <c r="AQ345" s="230"/>
    </row>
    <row r="346" s="120" customFormat="true" ht="12.75" hidden="false" customHeight="false" outlineLevel="0" collapsed="false">
      <c r="R346" s="0"/>
      <c r="S346" s="0"/>
      <c r="T346" s="0"/>
      <c r="U346" s="0"/>
      <c r="V346" s="0"/>
      <c r="W346" s="0"/>
      <c r="X346" s="0"/>
      <c r="Y346" s="0"/>
      <c r="Z346" s="0"/>
      <c r="AA346" s="0"/>
      <c r="AB346" s="177"/>
      <c r="AC346" s="177"/>
      <c r="AD346" s="177"/>
      <c r="AE346" s="177"/>
      <c r="AF346" s="177"/>
      <c r="AG346" s="177"/>
      <c r="AH346" s="177"/>
      <c r="AI346" s="177"/>
      <c r="AJ346" s="177"/>
      <c r="AK346" s="177"/>
      <c r="AL346" s="177"/>
      <c r="AM346" s="153"/>
      <c r="AN346" s="289"/>
      <c r="AO346" s="0"/>
      <c r="AQ346" s="230"/>
    </row>
    <row r="347" s="120" customFormat="true" ht="12.75" hidden="false" customHeight="false" outlineLevel="0" collapsed="false">
      <c r="R347" s="0"/>
      <c r="S347" s="0"/>
      <c r="T347" s="0"/>
      <c r="U347" s="0"/>
      <c r="V347" s="0"/>
      <c r="W347" s="0"/>
      <c r="X347" s="0"/>
      <c r="Y347" s="0"/>
      <c r="Z347" s="0"/>
      <c r="AA347" s="0"/>
      <c r="AB347" s="177"/>
      <c r="AC347" s="177"/>
      <c r="AD347" s="177"/>
      <c r="AE347" s="177"/>
      <c r="AF347" s="177"/>
      <c r="AG347" s="177"/>
      <c r="AH347" s="177"/>
      <c r="AI347" s="177"/>
      <c r="AJ347" s="177"/>
      <c r="AK347" s="177"/>
      <c r="AL347" s="177"/>
      <c r="AM347" s="153"/>
      <c r="AN347" s="289"/>
      <c r="AO347" s="0"/>
      <c r="AQ347" s="230"/>
    </row>
    <row r="348" s="120" customFormat="true" ht="12.75" hidden="false" customHeight="false" outlineLevel="0" collapsed="false">
      <c r="R348" s="0"/>
      <c r="S348" s="0"/>
      <c r="T348" s="0"/>
      <c r="U348" s="0"/>
      <c r="V348" s="0"/>
      <c r="W348" s="0"/>
      <c r="X348" s="0"/>
      <c r="Y348" s="0"/>
      <c r="Z348" s="0"/>
      <c r="AA348" s="0"/>
      <c r="AB348" s="177"/>
      <c r="AC348" s="177"/>
      <c r="AD348" s="177"/>
      <c r="AE348" s="177"/>
      <c r="AF348" s="177"/>
      <c r="AG348" s="177"/>
      <c r="AH348" s="177"/>
      <c r="AI348" s="177"/>
      <c r="AJ348" s="177"/>
      <c r="AK348" s="177"/>
      <c r="AL348" s="177"/>
      <c r="AM348" s="153"/>
      <c r="AN348" s="289"/>
      <c r="AO348" s="0"/>
      <c r="AQ348" s="230"/>
    </row>
    <row r="349" s="120" customFormat="true" ht="12.75" hidden="false" customHeight="false" outlineLevel="0" collapsed="false">
      <c r="R349" s="0"/>
      <c r="S349" s="0"/>
      <c r="T349" s="0"/>
      <c r="U349" s="0"/>
      <c r="V349" s="0"/>
      <c r="W349" s="0"/>
      <c r="X349" s="0"/>
      <c r="Y349" s="0"/>
      <c r="Z349" s="0"/>
      <c r="AA349" s="0"/>
      <c r="AB349" s="177"/>
      <c r="AC349" s="177"/>
      <c r="AD349" s="177"/>
      <c r="AE349" s="177"/>
      <c r="AF349" s="177"/>
      <c r="AG349" s="177"/>
      <c r="AH349" s="177"/>
      <c r="AI349" s="177"/>
      <c r="AJ349" s="177"/>
      <c r="AK349" s="177"/>
      <c r="AL349" s="177"/>
      <c r="AM349" s="153"/>
      <c r="AN349" s="289"/>
      <c r="AO349" s="0"/>
      <c r="AQ349" s="230"/>
    </row>
    <row r="350" s="120" customFormat="true" ht="12.75" hidden="false" customHeight="false" outlineLevel="0" collapsed="false">
      <c r="R350" s="0"/>
      <c r="S350" s="0"/>
      <c r="T350" s="0"/>
      <c r="U350" s="0"/>
      <c r="V350" s="0"/>
      <c r="W350" s="0"/>
      <c r="X350" s="0"/>
      <c r="Y350" s="0"/>
      <c r="Z350" s="0"/>
      <c r="AA350" s="0"/>
      <c r="AB350" s="177"/>
      <c r="AC350" s="177"/>
      <c r="AD350" s="177"/>
      <c r="AE350" s="177"/>
      <c r="AF350" s="177"/>
      <c r="AG350" s="177"/>
      <c r="AH350" s="177"/>
      <c r="AI350" s="177"/>
      <c r="AJ350" s="177"/>
      <c r="AK350" s="177"/>
      <c r="AL350" s="177"/>
      <c r="AM350" s="153"/>
      <c r="AN350" s="289"/>
      <c r="AO350" s="0"/>
      <c r="AQ350" s="230"/>
    </row>
    <row r="351" s="120" customFormat="true" ht="12.75" hidden="false" customHeight="false" outlineLevel="0" collapsed="false">
      <c r="R351" s="0"/>
      <c r="S351" s="0"/>
      <c r="T351" s="0"/>
      <c r="U351" s="0"/>
      <c r="V351" s="0"/>
      <c r="W351" s="0"/>
      <c r="X351" s="0"/>
      <c r="Y351" s="0"/>
      <c r="Z351" s="0"/>
      <c r="AA351" s="0"/>
      <c r="AB351" s="177"/>
      <c r="AC351" s="177"/>
      <c r="AD351" s="177"/>
      <c r="AE351" s="177"/>
      <c r="AF351" s="177"/>
      <c r="AG351" s="177"/>
      <c r="AH351" s="177"/>
      <c r="AI351" s="177"/>
      <c r="AJ351" s="177"/>
      <c r="AK351" s="177"/>
      <c r="AL351" s="177"/>
      <c r="AM351" s="153"/>
      <c r="AN351" s="289"/>
      <c r="AO351" s="0"/>
      <c r="AQ351" s="230"/>
    </row>
    <row r="352" s="120" customFormat="true" ht="12.75" hidden="false" customHeight="false" outlineLevel="0" collapsed="false">
      <c r="R352" s="0"/>
      <c r="S352" s="0"/>
      <c r="T352" s="0"/>
      <c r="U352" s="0"/>
      <c r="V352" s="0"/>
      <c r="W352" s="0"/>
      <c r="X352" s="0"/>
      <c r="Y352" s="0"/>
      <c r="Z352" s="0"/>
      <c r="AA352" s="0"/>
      <c r="AB352" s="177"/>
      <c r="AC352" s="177"/>
      <c r="AD352" s="177"/>
      <c r="AE352" s="177"/>
      <c r="AF352" s="177"/>
      <c r="AG352" s="177"/>
      <c r="AH352" s="177"/>
      <c r="AI352" s="177"/>
      <c r="AJ352" s="177"/>
      <c r="AK352" s="177"/>
      <c r="AL352" s="177"/>
      <c r="AM352" s="153"/>
      <c r="AN352" s="289"/>
      <c r="AO352" s="0"/>
      <c r="AQ352" s="230"/>
    </row>
    <row r="353" s="120" customFormat="true" ht="12.75" hidden="false" customHeight="false" outlineLevel="0" collapsed="false">
      <c r="R353" s="0"/>
      <c r="S353" s="0"/>
      <c r="T353" s="0"/>
      <c r="U353" s="0"/>
      <c r="V353" s="0"/>
      <c r="W353" s="0"/>
      <c r="X353" s="0"/>
      <c r="Y353" s="0"/>
      <c r="Z353" s="0"/>
      <c r="AA353" s="0"/>
      <c r="AB353" s="177"/>
      <c r="AC353" s="177"/>
      <c r="AD353" s="177"/>
      <c r="AE353" s="177"/>
      <c r="AF353" s="177"/>
      <c r="AG353" s="177"/>
      <c r="AH353" s="177"/>
      <c r="AI353" s="177"/>
      <c r="AJ353" s="177"/>
      <c r="AK353" s="177"/>
      <c r="AL353" s="177"/>
      <c r="AM353" s="153"/>
      <c r="AN353" s="289"/>
      <c r="AO353" s="0"/>
      <c r="AQ353" s="230"/>
    </row>
    <row r="354" s="120" customFormat="true" ht="12.75" hidden="false" customHeight="false" outlineLevel="0" collapsed="false">
      <c r="R354" s="0"/>
      <c r="S354" s="0"/>
      <c r="T354" s="0"/>
      <c r="U354" s="0"/>
      <c r="V354" s="0"/>
      <c r="W354" s="0"/>
      <c r="X354" s="0"/>
      <c r="Y354" s="0"/>
      <c r="Z354" s="0"/>
      <c r="AA354" s="0"/>
      <c r="AB354" s="177"/>
      <c r="AC354" s="177"/>
      <c r="AD354" s="177"/>
      <c r="AE354" s="177"/>
      <c r="AF354" s="177"/>
      <c r="AG354" s="177"/>
      <c r="AH354" s="177"/>
      <c r="AI354" s="177"/>
      <c r="AJ354" s="177"/>
      <c r="AK354" s="177"/>
      <c r="AL354" s="177"/>
      <c r="AM354" s="153"/>
      <c r="AN354" s="289"/>
      <c r="AO354" s="0"/>
      <c r="AQ354" s="230"/>
    </row>
    <row r="355" s="120" customFormat="true" ht="12.75" hidden="false" customHeight="false" outlineLevel="0" collapsed="false">
      <c r="R355" s="0"/>
      <c r="S355" s="0"/>
      <c r="T355" s="0"/>
      <c r="U355" s="0"/>
      <c r="V355" s="0"/>
      <c r="W355" s="0"/>
      <c r="X355" s="0"/>
      <c r="Y355" s="0"/>
      <c r="Z355" s="0"/>
      <c r="AA355" s="0"/>
      <c r="AB355" s="177"/>
      <c r="AC355" s="177"/>
      <c r="AD355" s="177"/>
      <c r="AE355" s="177"/>
      <c r="AF355" s="177"/>
      <c r="AG355" s="177"/>
      <c r="AH355" s="177"/>
      <c r="AI355" s="177"/>
      <c r="AJ355" s="177"/>
      <c r="AK355" s="177"/>
      <c r="AL355" s="177"/>
      <c r="AM355" s="153"/>
      <c r="AN355" s="289"/>
      <c r="AO355" s="0"/>
      <c r="AQ355" s="230"/>
    </row>
    <row r="356" s="120" customFormat="true" ht="12.75" hidden="false" customHeight="false" outlineLevel="0" collapsed="false">
      <c r="R356" s="0"/>
      <c r="S356" s="0"/>
      <c r="T356" s="0"/>
      <c r="U356" s="0"/>
      <c r="V356" s="0"/>
      <c r="W356" s="0"/>
      <c r="X356" s="0"/>
      <c r="Y356" s="0"/>
      <c r="Z356" s="0"/>
      <c r="AA356" s="0"/>
      <c r="AB356" s="177"/>
      <c r="AC356" s="177"/>
      <c r="AD356" s="177"/>
      <c r="AE356" s="177"/>
      <c r="AF356" s="177"/>
      <c r="AG356" s="177"/>
      <c r="AH356" s="177"/>
      <c r="AI356" s="177"/>
      <c r="AJ356" s="177"/>
      <c r="AK356" s="177"/>
      <c r="AL356" s="177"/>
      <c r="AM356" s="153"/>
      <c r="AN356" s="289"/>
      <c r="AO356" s="0"/>
      <c r="AQ356" s="230"/>
    </row>
    <row r="357" s="120" customFormat="true" ht="12.75" hidden="false" customHeight="false" outlineLevel="0" collapsed="false">
      <c r="R357" s="0"/>
      <c r="S357" s="0"/>
      <c r="T357" s="0"/>
      <c r="U357" s="0"/>
      <c r="V357" s="0"/>
      <c r="W357" s="0"/>
      <c r="X357" s="0"/>
      <c r="Y357" s="0"/>
      <c r="Z357" s="0"/>
      <c r="AA357" s="0"/>
      <c r="AB357" s="177"/>
      <c r="AC357" s="177"/>
      <c r="AD357" s="177"/>
      <c r="AE357" s="177"/>
      <c r="AF357" s="177"/>
      <c r="AG357" s="177"/>
      <c r="AH357" s="177"/>
      <c r="AI357" s="177"/>
      <c r="AJ357" s="177"/>
      <c r="AK357" s="177"/>
      <c r="AL357" s="177"/>
      <c r="AM357" s="153"/>
      <c r="AN357" s="289"/>
      <c r="AO357" s="0"/>
      <c r="AQ357" s="230"/>
    </row>
    <row r="358" s="120" customFormat="true" ht="12.75" hidden="false" customHeight="false" outlineLevel="0" collapsed="false">
      <c r="R358" s="0"/>
      <c r="S358" s="0"/>
      <c r="T358" s="0"/>
      <c r="U358" s="0"/>
      <c r="V358" s="0"/>
      <c r="W358" s="0"/>
      <c r="X358" s="0"/>
      <c r="Y358" s="0"/>
      <c r="Z358" s="0"/>
      <c r="AA358" s="0"/>
      <c r="AB358" s="177"/>
      <c r="AC358" s="177"/>
      <c r="AD358" s="177"/>
      <c r="AE358" s="177"/>
      <c r="AF358" s="177"/>
      <c r="AG358" s="177"/>
      <c r="AH358" s="177"/>
      <c r="AI358" s="177"/>
      <c r="AJ358" s="177"/>
      <c r="AK358" s="177"/>
      <c r="AL358" s="177"/>
      <c r="AM358" s="153"/>
      <c r="AN358" s="289"/>
      <c r="AO358" s="0"/>
      <c r="AQ358" s="230"/>
    </row>
    <row r="359" s="120" customFormat="true" ht="12.75" hidden="false" customHeight="false" outlineLevel="0" collapsed="false">
      <c r="R359" s="0"/>
      <c r="S359" s="0"/>
      <c r="T359" s="0"/>
      <c r="U359" s="0"/>
      <c r="V359" s="0"/>
      <c r="W359" s="0"/>
      <c r="X359" s="0"/>
      <c r="Y359" s="0"/>
      <c r="Z359" s="0"/>
      <c r="AA359" s="0"/>
      <c r="AB359" s="177"/>
      <c r="AC359" s="177"/>
      <c r="AD359" s="177"/>
      <c r="AE359" s="177"/>
      <c r="AF359" s="177"/>
      <c r="AG359" s="177"/>
      <c r="AH359" s="177"/>
      <c r="AI359" s="177"/>
      <c r="AJ359" s="177"/>
      <c r="AK359" s="177"/>
      <c r="AL359" s="177"/>
      <c r="AM359" s="153"/>
      <c r="AN359" s="289"/>
      <c r="AO359" s="0"/>
      <c r="AQ359" s="230"/>
    </row>
    <row r="360" s="120" customFormat="true" ht="12.75" hidden="false" customHeight="false" outlineLevel="0" collapsed="false">
      <c r="R360" s="0"/>
      <c r="S360" s="0"/>
      <c r="T360" s="0"/>
      <c r="U360" s="0"/>
      <c r="V360" s="0"/>
      <c r="W360" s="0"/>
      <c r="X360" s="0"/>
      <c r="Y360" s="0"/>
      <c r="Z360" s="0"/>
      <c r="AA360" s="0"/>
      <c r="AB360" s="177"/>
      <c r="AC360" s="177"/>
      <c r="AD360" s="177"/>
      <c r="AE360" s="177"/>
      <c r="AF360" s="177"/>
      <c r="AG360" s="177"/>
      <c r="AH360" s="177"/>
      <c r="AI360" s="177"/>
      <c r="AJ360" s="177"/>
      <c r="AK360" s="177"/>
      <c r="AL360" s="177"/>
      <c r="AM360" s="153"/>
      <c r="AN360" s="289"/>
      <c r="AO360" s="0"/>
      <c r="AQ360" s="230"/>
    </row>
    <row r="361" s="120" customFormat="true" ht="12.75" hidden="false" customHeight="false" outlineLevel="0" collapsed="false">
      <c r="R361" s="0"/>
      <c r="S361" s="0"/>
      <c r="T361" s="0"/>
      <c r="U361" s="0"/>
      <c r="V361" s="0"/>
      <c r="W361" s="0"/>
      <c r="X361" s="0"/>
      <c r="Y361" s="0"/>
      <c r="Z361" s="0"/>
      <c r="AA361" s="0"/>
      <c r="AB361" s="177"/>
      <c r="AC361" s="177"/>
      <c r="AD361" s="177"/>
      <c r="AE361" s="177"/>
      <c r="AF361" s="177"/>
      <c r="AG361" s="177"/>
      <c r="AH361" s="177"/>
      <c r="AI361" s="177"/>
      <c r="AJ361" s="177"/>
      <c r="AK361" s="177"/>
      <c r="AL361" s="177"/>
      <c r="AM361" s="153"/>
      <c r="AN361" s="289"/>
      <c r="AO361" s="0"/>
      <c r="AQ361" s="230"/>
    </row>
    <row r="362" s="120" customFormat="true" ht="12.75" hidden="false" customHeight="false" outlineLevel="0" collapsed="false">
      <c r="R362" s="0"/>
      <c r="S362" s="0"/>
      <c r="T362" s="0"/>
      <c r="U362" s="0"/>
      <c r="V362" s="0"/>
      <c r="W362" s="0"/>
      <c r="X362" s="0"/>
      <c r="Y362" s="0"/>
      <c r="Z362" s="0"/>
      <c r="AA362" s="0"/>
      <c r="AB362" s="177"/>
      <c r="AC362" s="177"/>
      <c r="AD362" s="177"/>
      <c r="AE362" s="177"/>
      <c r="AF362" s="177"/>
      <c r="AG362" s="177"/>
      <c r="AH362" s="177"/>
      <c r="AI362" s="177"/>
      <c r="AJ362" s="177"/>
      <c r="AK362" s="177"/>
      <c r="AL362" s="177"/>
      <c r="AM362" s="153"/>
      <c r="AN362" s="289"/>
      <c r="AO362" s="0"/>
      <c r="AQ362" s="230"/>
    </row>
    <row r="363" s="120" customFormat="true" ht="12.75" hidden="false" customHeight="false" outlineLevel="0" collapsed="false">
      <c r="R363" s="0"/>
      <c r="S363" s="0"/>
      <c r="T363" s="0"/>
      <c r="U363" s="0"/>
      <c r="V363" s="0"/>
      <c r="W363" s="0"/>
      <c r="X363" s="0"/>
      <c r="Y363" s="0"/>
      <c r="Z363" s="0"/>
      <c r="AA363" s="0"/>
      <c r="AB363" s="177"/>
      <c r="AC363" s="177"/>
      <c r="AD363" s="177"/>
      <c r="AE363" s="177"/>
      <c r="AF363" s="177"/>
      <c r="AG363" s="177"/>
      <c r="AH363" s="177"/>
      <c r="AI363" s="177"/>
      <c r="AJ363" s="177"/>
      <c r="AK363" s="177"/>
      <c r="AL363" s="177"/>
      <c r="AM363" s="153"/>
      <c r="AN363" s="289"/>
      <c r="AO363" s="0"/>
      <c r="AQ363" s="230"/>
    </row>
    <row r="364" s="120" customFormat="true" ht="12.75" hidden="false" customHeight="false" outlineLevel="0" collapsed="false">
      <c r="R364" s="0"/>
      <c r="S364" s="0"/>
      <c r="T364" s="0"/>
      <c r="U364" s="0"/>
      <c r="V364" s="0"/>
      <c r="W364" s="0"/>
      <c r="X364" s="0"/>
      <c r="Y364" s="0"/>
      <c r="Z364" s="0"/>
      <c r="AA364" s="0"/>
      <c r="AB364" s="177"/>
      <c r="AC364" s="177"/>
      <c r="AD364" s="177"/>
      <c r="AE364" s="177"/>
      <c r="AF364" s="177"/>
      <c r="AG364" s="177"/>
      <c r="AH364" s="177"/>
      <c r="AI364" s="177"/>
      <c r="AJ364" s="177"/>
      <c r="AK364" s="177"/>
      <c r="AL364" s="177"/>
      <c r="AM364" s="153"/>
      <c r="AN364" s="289"/>
      <c r="AO364" s="0"/>
      <c r="AQ364" s="230"/>
    </row>
    <row r="365" s="120" customFormat="true" ht="12.75" hidden="false" customHeight="false" outlineLevel="0" collapsed="false">
      <c r="R365" s="0"/>
      <c r="S365" s="0"/>
      <c r="T365" s="0"/>
      <c r="U365" s="0"/>
      <c r="V365" s="0"/>
      <c r="W365" s="0"/>
      <c r="X365" s="0"/>
      <c r="Y365" s="0"/>
      <c r="Z365" s="0"/>
      <c r="AA365" s="0"/>
      <c r="AB365" s="177"/>
      <c r="AC365" s="177"/>
      <c r="AD365" s="177"/>
      <c r="AE365" s="177"/>
      <c r="AF365" s="177"/>
      <c r="AG365" s="177"/>
      <c r="AH365" s="177"/>
      <c r="AI365" s="177"/>
      <c r="AJ365" s="177"/>
      <c r="AK365" s="177"/>
      <c r="AL365" s="177"/>
      <c r="AM365" s="153"/>
      <c r="AN365" s="289"/>
      <c r="AO365" s="0"/>
      <c r="AQ365" s="230"/>
    </row>
    <row r="366" s="120" customFormat="true" ht="12.75" hidden="false" customHeight="false" outlineLevel="0" collapsed="false">
      <c r="R366" s="0"/>
      <c r="S366" s="0"/>
      <c r="T366" s="0"/>
      <c r="U366" s="0"/>
      <c r="V366" s="0"/>
      <c r="W366" s="0"/>
      <c r="X366" s="0"/>
      <c r="Y366" s="0"/>
      <c r="Z366" s="0"/>
      <c r="AA366" s="0"/>
      <c r="AB366" s="177"/>
      <c r="AC366" s="177"/>
      <c r="AD366" s="177"/>
      <c r="AE366" s="177"/>
      <c r="AF366" s="177"/>
      <c r="AG366" s="177"/>
      <c r="AH366" s="177"/>
      <c r="AI366" s="177"/>
      <c r="AJ366" s="177"/>
      <c r="AK366" s="177"/>
      <c r="AL366" s="177"/>
      <c r="AM366" s="153"/>
      <c r="AN366" s="289"/>
      <c r="AO366" s="0"/>
      <c r="AQ366" s="230"/>
    </row>
    <row r="367" s="120" customFormat="true" ht="12.75" hidden="false" customHeight="false" outlineLevel="0" collapsed="false">
      <c r="R367" s="0"/>
      <c r="S367" s="0"/>
      <c r="T367" s="0"/>
      <c r="U367" s="0"/>
      <c r="V367" s="0"/>
      <c r="W367" s="0"/>
      <c r="X367" s="0"/>
      <c r="Y367" s="0"/>
      <c r="Z367" s="0"/>
      <c r="AA367" s="0"/>
      <c r="AB367" s="177"/>
      <c r="AC367" s="177"/>
      <c r="AD367" s="177"/>
      <c r="AE367" s="177"/>
      <c r="AF367" s="177"/>
      <c r="AG367" s="177"/>
      <c r="AH367" s="177"/>
      <c r="AI367" s="177"/>
      <c r="AJ367" s="177"/>
      <c r="AK367" s="177"/>
      <c r="AL367" s="177"/>
      <c r="AM367" s="153"/>
      <c r="AN367" s="289"/>
      <c r="AO367" s="0"/>
      <c r="AQ367" s="230"/>
    </row>
    <row r="368" s="120" customFormat="true" ht="12.75" hidden="false" customHeight="false" outlineLevel="0" collapsed="false">
      <c r="R368" s="0"/>
      <c r="S368" s="0"/>
      <c r="T368" s="0"/>
      <c r="U368" s="0"/>
      <c r="V368" s="0"/>
      <c r="W368" s="0"/>
      <c r="X368" s="0"/>
      <c r="Y368" s="0"/>
      <c r="Z368" s="0"/>
      <c r="AA368" s="0"/>
      <c r="AB368" s="177"/>
      <c r="AC368" s="177"/>
      <c r="AD368" s="177"/>
      <c r="AE368" s="177"/>
      <c r="AF368" s="177"/>
      <c r="AG368" s="177"/>
      <c r="AH368" s="177"/>
      <c r="AI368" s="177"/>
      <c r="AJ368" s="177"/>
      <c r="AK368" s="177"/>
      <c r="AL368" s="177"/>
      <c r="AM368" s="153"/>
      <c r="AN368" s="289"/>
      <c r="AO368" s="0"/>
      <c r="AQ368" s="230"/>
    </row>
    <row r="369" s="120" customFormat="true" ht="12.75" hidden="false" customHeight="false" outlineLevel="0" collapsed="false">
      <c r="R369" s="0"/>
      <c r="S369" s="0"/>
      <c r="T369" s="0"/>
      <c r="U369" s="0"/>
      <c r="V369" s="0"/>
      <c r="W369" s="0"/>
      <c r="X369" s="0"/>
      <c r="Y369" s="0"/>
      <c r="Z369" s="0"/>
      <c r="AA369" s="0"/>
      <c r="AB369" s="177"/>
      <c r="AC369" s="177"/>
      <c r="AD369" s="177"/>
      <c r="AE369" s="177"/>
      <c r="AF369" s="177"/>
      <c r="AG369" s="177"/>
      <c r="AH369" s="177"/>
      <c r="AI369" s="177"/>
      <c r="AJ369" s="177"/>
      <c r="AK369" s="177"/>
      <c r="AL369" s="177"/>
      <c r="AM369" s="153"/>
      <c r="AN369" s="289"/>
      <c r="AO369" s="0"/>
      <c r="AQ369" s="230"/>
    </row>
    <row r="370" s="120" customFormat="true" ht="12.75" hidden="false" customHeight="false" outlineLevel="0" collapsed="false">
      <c r="R370" s="0"/>
      <c r="S370" s="0"/>
      <c r="T370" s="0"/>
      <c r="U370" s="0"/>
      <c r="V370" s="0"/>
      <c r="W370" s="0"/>
      <c r="X370" s="0"/>
      <c r="Y370" s="0"/>
      <c r="Z370" s="0"/>
      <c r="AA370" s="0"/>
      <c r="AB370" s="177"/>
      <c r="AC370" s="177"/>
      <c r="AD370" s="177"/>
      <c r="AE370" s="177"/>
      <c r="AF370" s="177"/>
      <c r="AG370" s="177"/>
      <c r="AH370" s="177"/>
      <c r="AI370" s="177"/>
      <c r="AJ370" s="177"/>
      <c r="AK370" s="177"/>
      <c r="AL370" s="177"/>
      <c r="AM370" s="153"/>
      <c r="AN370" s="289"/>
      <c r="AO370" s="0"/>
      <c r="AQ370" s="230"/>
    </row>
    <row r="371" s="120" customFormat="true" ht="12.75" hidden="false" customHeight="false" outlineLevel="0" collapsed="false">
      <c r="R371" s="0"/>
      <c r="S371" s="0"/>
      <c r="T371" s="0"/>
      <c r="U371" s="0"/>
      <c r="V371" s="0"/>
      <c r="W371" s="0"/>
      <c r="X371" s="0"/>
      <c r="Y371" s="0"/>
      <c r="Z371" s="0"/>
      <c r="AA371" s="0"/>
      <c r="AB371" s="177"/>
      <c r="AC371" s="177"/>
      <c r="AD371" s="177"/>
      <c r="AE371" s="177"/>
      <c r="AF371" s="177"/>
      <c r="AG371" s="177"/>
      <c r="AH371" s="177"/>
      <c r="AI371" s="177"/>
      <c r="AJ371" s="177"/>
      <c r="AK371" s="177"/>
      <c r="AL371" s="177"/>
      <c r="AM371" s="153"/>
      <c r="AN371" s="289"/>
      <c r="AO371" s="0"/>
      <c r="AQ371" s="230"/>
    </row>
    <row r="372" s="120" customFormat="true" ht="12.75" hidden="false" customHeight="false" outlineLevel="0" collapsed="false">
      <c r="R372" s="0"/>
      <c r="S372" s="0"/>
      <c r="T372" s="0"/>
      <c r="U372" s="0"/>
      <c r="V372" s="0"/>
      <c r="W372" s="0"/>
      <c r="X372" s="0"/>
      <c r="Y372" s="0"/>
      <c r="Z372" s="0"/>
      <c r="AA372" s="0"/>
      <c r="AB372" s="177"/>
      <c r="AC372" s="177"/>
      <c r="AD372" s="177"/>
      <c r="AE372" s="177"/>
      <c r="AF372" s="177"/>
      <c r="AG372" s="177"/>
      <c r="AH372" s="177"/>
      <c r="AI372" s="177"/>
      <c r="AJ372" s="177"/>
      <c r="AK372" s="177"/>
      <c r="AL372" s="177"/>
      <c r="AM372" s="153"/>
      <c r="AN372" s="289"/>
      <c r="AO372" s="0"/>
      <c r="AQ372" s="230"/>
    </row>
    <row r="373" s="120" customFormat="true" ht="12.75" hidden="false" customHeight="false" outlineLevel="0" collapsed="false">
      <c r="R373" s="0"/>
      <c r="S373" s="0"/>
      <c r="T373" s="0"/>
      <c r="U373" s="0"/>
      <c r="V373" s="0"/>
      <c r="W373" s="0"/>
      <c r="X373" s="0"/>
      <c r="Y373" s="0"/>
      <c r="Z373" s="0"/>
      <c r="AA373" s="0"/>
      <c r="AB373" s="177"/>
      <c r="AC373" s="177"/>
      <c r="AD373" s="177"/>
      <c r="AE373" s="177"/>
      <c r="AF373" s="177"/>
      <c r="AG373" s="177"/>
      <c r="AH373" s="177"/>
      <c r="AI373" s="177"/>
      <c r="AJ373" s="177"/>
      <c r="AK373" s="177"/>
      <c r="AL373" s="177"/>
      <c r="AM373" s="153"/>
      <c r="AN373" s="289"/>
      <c r="AO373" s="0"/>
      <c r="AQ373" s="230"/>
    </row>
    <row r="374" s="120" customFormat="true" ht="12.75" hidden="false" customHeight="false" outlineLevel="0" collapsed="false">
      <c r="R374" s="0"/>
      <c r="S374" s="0"/>
      <c r="T374" s="0"/>
      <c r="U374" s="0"/>
      <c r="V374" s="0"/>
      <c r="W374" s="0"/>
      <c r="X374" s="0"/>
      <c r="Y374" s="0"/>
      <c r="Z374" s="0"/>
      <c r="AA374" s="0"/>
      <c r="AB374" s="177"/>
      <c r="AC374" s="177"/>
      <c r="AD374" s="177"/>
      <c r="AE374" s="177"/>
      <c r="AF374" s="177"/>
      <c r="AG374" s="177"/>
      <c r="AH374" s="177"/>
      <c r="AI374" s="177"/>
      <c r="AJ374" s="177"/>
      <c r="AK374" s="177"/>
      <c r="AL374" s="177"/>
      <c r="AM374" s="153"/>
      <c r="AN374" s="289"/>
      <c r="AO374" s="0"/>
      <c r="AQ374" s="230"/>
    </row>
    <row r="375" s="120" customFormat="true" ht="12.75" hidden="false" customHeight="false" outlineLevel="0" collapsed="false">
      <c r="R375" s="0"/>
      <c r="S375" s="0"/>
      <c r="T375" s="0"/>
      <c r="U375" s="0"/>
      <c r="V375" s="0"/>
      <c r="W375" s="0"/>
      <c r="X375" s="0"/>
      <c r="Y375" s="0"/>
      <c r="Z375" s="0"/>
      <c r="AA375" s="0"/>
      <c r="AB375" s="177"/>
      <c r="AC375" s="177"/>
      <c r="AD375" s="177"/>
      <c r="AE375" s="177"/>
      <c r="AF375" s="177"/>
      <c r="AG375" s="177"/>
      <c r="AH375" s="177"/>
      <c r="AI375" s="177"/>
      <c r="AJ375" s="177"/>
      <c r="AK375" s="177"/>
      <c r="AL375" s="177"/>
      <c r="AM375" s="153"/>
      <c r="AN375" s="289"/>
      <c r="AO375" s="0"/>
      <c r="AQ375" s="230"/>
    </row>
    <row r="376" s="120" customFormat="true" ht="12.75" hidden="false" customHeight="false" outlineLevel="0" collapsed="false">
      <c r="R376" s="0"/>
      <c r="S376" s="0"/>
      <c r="T376" s="0"/>
      <c r="U376" s="0"/>
      <c r="V376" s="0"/>
      <c r="W376" s="0"/>
      <c r="X376" s="0"/>
      <c r="Y376" s="0"/>
      <c r="Z376" s="0"/>
      <c r="AA376" s="0"/>
      <c r="AB376" s="177"/>
      <c r="AC376" s="177"/>
      <c r="AD376" s="177"/>
      <c r="AE376" s="177"/>
      <c r="AF376" s="177"/>
      <c r="AG376" s="177"/>
      <c r="AH376" s="177"/>
      <c r="AI376" s="177"/>
      <c r="AJ376" s="177"/>
      <c r="AK376" s="177"/>
      <c r="AL376" s="177"/>
      <c r="AM376" s="153"/>
      <c r="AN376" s="289"/>
      <c r="AO376" s="0"/>
      <c r="AQ376" s="230"/>
    </row>
    <row r="377" s="120" customFormat="true" ht="12.75" hidden="false" customHeight="false" outlineLevel="0" collapsed="false">
      <c r="R377" s="0"/>
      <c r="S377" s="0"/>
      <c r="T377" s="0"/>
      <c r="U377" s="0"/>
      <c r="V377" s="0"/>
      <c r="W377" s="0"/>
      <c r="X377" s="0"/>
      <c r="Y377" s="0"/>
      <c r="Z377" s="0"/>
      <c r="AA377" s="0"/>
      <c r="AB377" s="177"/>
      <c r="AC377" s="177"/>
      <c r="AD377" s="177"/>
      <c r="AE377" s="177"/>
      <c r="AF377" s="177"/>
      <c r="AG377" s="177"/>
      <c r="AH377" s="177"/>
      <c r="AI377" s="177"/>
      <c r="AJ377" s="177"/>
      <c r="AK377" s="177"/>
      <c r="AL377" s="177"/>
      <c r="AM377" s="153"/>
      <c r="AN377" s="289"/>
      <c r="AO377" s="0"/>
      <c r="AQ377" s="230"/>
    </row>
    <row r="378" s="120" customFormat="true" ht="12.75" hidden="false" customHeight="false" outlineLevel="0" collapsed="false">
      <c r="R378" s="0"/>
      <c r="S378" s="0"/>
      <c r="T378" s="0"/>
      <c r="U378" s="0"/>
      <c r="V378" s="0"/>
      <c r="W378" s="0"/>
      <c r="X378" s="0"/>
      <c r="Y378" s="0"/>
      <c r="Z378" s="0"/>
      <c r="AA378" s="0"/>
      <c r="AB378" s="177"/>
      <c r="AC378" s="177"/>
      <c r="AD378" s="177"/>
      <c r="AE378" s="177"/>
      <c r="AF378" s="177"/>
      <c r="AG378" s="177"/>
      <c r="AH378" s="177"/>
      <c r="AI378" s="177"/>
      <c r="AJ378" s="177"/>
      <c r="AK378" s="177"/>
      <c r="AL378" s="177"/>
      <c r="AM378" s="153"/>
      <c r="AN378" s="289"/>
      <c r="AO378" s="0"/>
      <c r="AQ378" s="230"/>
    </row>
    <row r="379" s="120" customFormat="true" ht="12.75" hidden="false" customHeight="false" outlineLevel="0" collapsed="false">
      <c r="R379" s="0"/>
      <c r="S379" s="0"/>
      <c r="T379" s="0"/>
      <c r="U379" s="0"/>
      <c r="V379" s="0"/>
      <c r="W379" s="0"/>
      <c r="X379" s="0"/>
      <c r="Y379" s="0"/>
      <c r="Z379" s="0"/>
      <c r="AA379" s="0"/>
      <c r="AB379" s="177"/>
      <c r="AC379" s="177"/>
      <c r="AD379" s="177"/>
      <c r="AE379" s="177"/>
      <c r="AF379" s="177"/>
      <c r="AG379" s="177"/>
      <c r="AH379" s="177"/>
      <c r="AI379" s="177"/>
      <c r="AJ379" s="177"/>
      <c r="AK379" s="177"/>
      <c r="AL379" s="177"/>
      <c r="AM379" s="153"/>
      <c r="AN379" s="289"/>
      <c r="AO379" s="0"/>
      <c r="AQ379" s="230"/>
    </row>
    <row r="380" s="120" customFormat="true" ht="12.75" hidden="false" customHeight="false" outlineLevel="0" collapsed="false">
      <c r="R380" s="0"/>
      <c r="S380" s="0"/>
      <c r="T380" s="0"/>
      <c r="U380" s="0"/>
      <c r="V380" s="0"/>
      <c r="W380" s="0"/>
      <c r="X380" s="0"/>
      <c r="Y380" s="0"/>
      <c r="Z380" s="0"/>
      <c r="AA380" s="0"/>
      <c r="AB380" s="177"/>
      <c r="AC380" s="177"/>
      <c r="AD380" s="177"/>
      <c r="AE380" s="177"/>
      <c r="AF380" s="177"/>
      <c r="AG380" s="177"/>
      <c r="AH380" s="177"/>
      <c r="AI380" s="177"/>
      <c r="AJ380" s="177"/>
      <c r="AK380" s="177"/>
      <c r="AL380" s="177"/>
      <c r="AM380" s="153"/>
      <c r="AN380" s="289"/>
      <c r="AO380" s="0"/>
      <c r="AQ380" s="230"/>
    </row>
    <row r="381" s="120" customFormat="true" ht="12.75" hidden="false" customHeight="false" outlineLevel="0" collapsed="false">
      <c r="R381" s="0"/>
      <c r="S381" s="0"/>
      <c r="T381" s="0"/>
      <c r="U381" s="0"/>
      <c r="V381" s="0"/>
      <c r="W381" s="0"/>
      <c r="X381" s="0"/>
      <c r="Y381" s="0"/>
      <c r="Z381" s="0"/>
      <c r="AA381" s="0"/>
      <c r="AB381" s="177"/>
      <c r="AC381" s="177"/>
      <c r="AD381" s="177"/>
      <c r="AE381" s="177"/>
      <c r="AF381" s="177"/>
      <c r="AG381" s="177"/>
      <c r="AH381" s="177"/>
      <c r="AI381" s="177"/>
      <c r="AJ381" s="177"/>
      <c r="AK381" s="177"/>
      <c r="AL381" s="177"/>
      <c r="AM381" s="153"/>
      <c r="AN381" s="289"/>
      <c r="AO381" s="0"/>
      <c r="AQ381" s="230"/>
    </row>
    <row r="382" s="120" customFormat="true" ht="12.75" hidden="false" customHeight="false" outlineLevel="0" collapsed="false">
      <c r="R382" s="0"/>
      <c r="S382" s="0"/>
      <c r="T382" s="0"/>
      <c r="U382" s="0"/>
      <c r="V382" s="0"/>
      <c r="W382" s="0"/>
      <c r="X382" s="0"/>
      <c r="Y382" s="0"/>
      <c r="Z382" s="0"/>
      <c r="AA382" s="0"/>
      <c r="AB382" s="177"/>
      <c r="AC382" s="177"/>
      <c r="AD382" s="177"/>
      <c r="AE382" s="177"/>
      <c r="AF382" s="177"/>
      <c r="AG382" s="177"/>
      <c r="AH382" s="177"/>
      <c r="AI382" s="177"/>
      <c r="AJ382" s="177"/>
      <c r="AK382" s="177"/>
      <c r="AL382" s="177"/>
      <c r="AM382" s="153"/>
      <c r="AN382" s="289"/>
      <c r="AO382" s="0"/>
      <c r="AQ382" s="230"/>
    </row>
    <row r="383" s="120" customFormat="true" ht="12.75" hidden="false" customHeight="false" outlineLevel="0" collapsed="false">
      <c r="R383" s="0"/>
      <c r="S383" s="0"/>
      <c r="T383" s="0"/>
      <c r="U383" s="0"/>
      <c r="V383" s="0"/>
      <c r="W383" s="0"/>
      <c r="X383" s="0"/>
      <c r="Y383" s="0"/>
      <c r="Z383" s="0"/>
      <c r="AA383" s="0"/>
      <c r="AB383" s="177"/>
      <c r="AC383" s="177"/>
      <c r="AD383" s="177"/>
      <c r="AE383" s="177"/>
      <c r="AF383" s="177"/>
      <c r="AG383" s="177"/>
      <c r="AH383" s="177"/>
      <c r="AI383" s="177"/>
      <c r="AJ383" s="177"/>
      <c r="AK383" s="177"/>
      <c r="AL383" s="177"/>
      <c r="AM383" s="153"/>
      <c r="AN383" s="289"/>
      <c r="AO383" s="0"/>
      <c r="AQ383" s="230"/>
    </row>
    <row r="384" s="120" customFormat="true" ht="12.75" hidden="false" customHeight="false" outlineLevel="0" collapsed="false">
      <c r="R384" s="0"/>
      <c r="S384" s="0"/>
      <c r="T384" s="0"/>
      <c r="U384" s="0"/>
      <c r="V384" s="0"/>
      <c r="W384" s="0"/>
      <c r="X384" s="0"/>
      <c r="Y384" s="0"/>
      <c r="Z384" s="0"/>
      <c r="AA384" s="0"/>
      <c r="AB384" s="177"/>
      <c r="AC384" s="177"/>
      <c r="AD384" s="177"/>
      <c r="AE384" s="177"/>
      <c r="AF384" s="177"/>
      <c r="AG384" s="177"/>
      <c r="AH384" s="177"/>
      <c r="AI384" s="177"/>
      <c r="AJ384" s="177"/>
      <c r="AK384" s="177"/>
      <c r="AL384" s="177"/>
      <c r="AM384" s="153"/>
      <c r="AN384" s="289"/>
      <c r="AO384" s="0"/>
      <c r="AQ384" s="230"/>
    </row>
    <row r="385" s="120" customFormat="true" ht="12.75" hidden="false" customHeight="false" outlineLevel="0" collapsed="false">
      <c r="R385" s="0"/>
      <c r="S385" s="0"/>
      <c r="T385" s="0"/>
      <c r="U385" s="0"/>
      <c r="V385" s="0"/>
      <c r="W385" s="0"/>
      <c r="X385" s="0"/>
      <c r="Y385" s="0"/>
      <c r="Z385" s="0"/>
      <c r="AA385" s="0"/>
      <c r="AB385" s="177"/>
      <c r="AC385" s="177"/>
      <c r="AD385" s="177"/>
      <c r="AE385" s="177"/>
      <c r="AF385" s="177"/>
      <c r="AG385" s="177"/>
      <c r="AH385" s="177"/>
      <c r="AI385" s="177"/>
      <c r="AJ385" s="177"/>
      <c r="AK385" s="177"/>
      <c r="AL385" s="177"/>
      <c r="AM385" s="153"/>
      <c r="AN385" s="289"/>
      <c r="AO385" s="0"/>
      <c r="AQ385" s="230"/>
    </row>
    <row r="386" s="120" customFormat="true" ht="12.75" hidden="false" customHeight="false" outlineLevel="0" collapsed="false">
      <c r="R386" s="0"/>
      <c r="S386" s="0"/>
      <c r="T386" s="0"/>
      <c r="U386" s="0"/>
      <c r="V386" s="0"/>
      <c r="W386" s="0"/>
      <c r="X386" s="0"/>
      <c r="Y386" s="0"/>
      <c r="Z386" s="0"/>
      <c r="AA386" s="0"/>
      <c r="AB386" s="177"/>
      <c r="AC386" s="177"/>
      <c r="AD386" s="177"/>
      <c r="AE386" s="177"/>
      <c r="AF386" s="177"/>
      <c r="AG386" s="177"/>
      <c r="AH386" s="177"/>
      <c r="AI386" s="177"/>
      <c r="AJ386" s="177"/>
      <c r="AK386" s="177"/>
      <c r="AL386" s="177"/>
      <c r="AM386" s="153"/>
      <c r="AN386" s="289"/>
      <c r="AO386" s="0"/>
      <c r="AQ386" s="230"/>
    </row>
    <row r="387" s="120" customFormat="true" ht="12.75" hidden="false" customHeight="false" outlineLevel="0" collapsed="false">
      <c r="R387" s="0"/>
      <c r="S387" s="0"/>
      <c r="T387" s="0"/>
      <c r="U387" s="0"/>
      <c r="V387" s="0"/>
      <c r="W387" s="0"/>
      <c r="X387" s="0"/>
      <c r="Y387" s="0"/>
      <c r="Z387" s="0"/>
      <c r="AA387" s="0"/>
      <c r="AB387" s="177"/>
      <c r="AC387" s="177"/>
      <c r="AD387" s="177"/>
      <c r="AE387" s="177"/>
      <c r="AF387" s="177"/>
      <c r="AG387" s="177"/>
      <c r="AH387" s="177"/>
      <c r="AI387" s="177"/>
      <c r="AJ387" s="177"/>
      <c r="AK387" s="177"/>
      <c r="AL387" s="177"/>
      <c r="AM387" s="153"/>
      <c r="AN387" s="289"/>
      <c r="AO387" s="0"/>
      <c r="AQ387" s="230"/>
    </row>
    <row r="388" s="120" customFormat="true" ht="12.75" hidden="false" customHeight="false" outlineLevel="0" collapsed="false">
      <c r="R388" s="0"/>
      <c r="S388" s="0"/>
      <c r="T388" s="0"/>
      <c r="U388" s="0"/>
      <c r="V388" s="0"/>
      <c r="W388" s="0"/>
      <c r="X388" s="0"/>
      <c r="Y388" s="0"/>
      <c r="Z388" s="0"/>
      <c r="AA388" s="0"/>
      <c r="AB388" s="177"/>
      <c r="AC388" s="177"/>
      <c r="AD388" s="177"/>
      <c r="AE388" s="177"/>
      <c r="AF388" s="177"/>
      <c r="AG388" s="177"/>
      <c r="AH388" s="177"/>
      <c r="AI388" s="177"/>
      <c r="AJ388" s="177"/>
      <c r="AK388" s="177"/>
      <c r="AL388" s="177"/>
      <c r="AM388" s="153"/>
      <c r="AN388" s="289"/>
      <c r="AO388" s="0"/>
      <c r="AQ388" s="230"/>
    </row>
    <row r="389" s="120" customFormat="true" ht="12.75" hidden="false" customHeight="false" outlineLevel="0" collapsed="false">
      <c r="R389" s="0"/>
      <c r="S389" s="0"/>
      <c r="T389" s="0"/>
      <c r="U389" s="0"/>
      <c r="V389" s="0"/>
      <c r="W389" s="0"/>
      <c r="X389" s="0"/>
      <c r="Y389" s="0"/>
      <c r="Z389" s="0"/>
      <c r="AA389" s="0"/>
      <c r="AB389" s="177"/>
      <c r="AC389" s="177"/>
      <c r="AD389" s="177"/>
      <c r="AE389" s="177"/>
      <c r="AF389" s="177"/>
      <c r="AG389" s="177"/>
      <c r="AH389" s="177"/>
      <c r="AI389" s="177"/>
      <c r="AJ389" s="177"/>
      <c r="AK389" s="177"/>
      <c r="AL389" s="177"/>
      <c r="AM389" s="153"/>
      <c r="AN389" s="289"/>
      <c r="AO389" s="0"/>
      <c r="AQ389" s="230"/>
    </row>
    <row r="390" s="120" customFormat="true" ht="12.75" hidden="false" customHeight="false" outlineLevel="0" collapsed="false">
      <c r="R390" s="0"/>
      <c r="S390" s="0"/>
      <c r="T390" s="0"/>
      <c r="U390" s="0"/>
      <c r="V390" s="0"/>
      <c r="W390" s="0"/>
      <c r="X390" s="0"/>
      <c r="Y390" s="0"/>
      <c r="Z390" s="0"/>
      <c r="AA390" s="0"/>
      <c r="AB390" s="177"/>
      <c r="AC390" s="177"/>
      <c r="AD390" s="177"/>
      <c r="AE390" s="177"/>
      <c r="AF390" s="177"/>
      <c r="AG390" s="177"/>
      <c r="AH390" s="177"/>
      <c r="AI390" s="177"/>
      <c r="AJ390" s="177"/>
      <c r="AK390" s="177"/>
      <c r="AL390" s="177"/>
      <c r="AM390" s="153"/>
      <c r="AN390" s="289"/>
      <c r="AO390" s="0"/>
      <c r="AQ390" s="230"/>
    </row>
    <row r="391" s="120" customFormat="true" ht="12.75" hidden="false" customHeight="false" outlineLevel="0" collapsed="false">
      <c r="R391" s="0"/>
      <c r="S391" s="0"/>
      <c r="T391" s="0"/>
      <c r="U391" s="0"/>
      <c r="V391" s="0"/>
      <c r="W391" s="0"/>
      <c r="X391" s="0"/>
      <c r="Y391" s="0"/>
      <c r="Z391" s="0"/>
      <c r="AA391" s="0"/>
      <c r="AB391" s="177"/>
      <c r="AC391" s="177"/>
      <c r="AD391" s="177"/>
      <c r="AE391" s="177"/>
      <c r="AF391" s="177"/>
      <c r="AG391" s="177"/>
      <c r="AH391" s="177"/>
      <c r="AI391" s="177"/>
      <c r="AJ391" s="177"/>
      <c r="AK391" s="177"/>
      <c r="AL391" s="177"/>
      <c r="AM391" s="153"/>
      <c r="AN391" s="289"/>
      <c r="AO391" s="0"/>
      <c r="AQ391" s="230"/>
    </row>
    <row r="392" s="120" customFormat="true" ht="12.75" hidden="false" customHeight="false" outlineLevel="0" collapsed="false">
      <c r="R392" s="0"/>
      <c r="S392" s="0"/>
      <c r="T392" s="0"/>
      <c r="U392" s="0"/>
      <c r="V392" s="0"/>
      <c r="W392" s="0"/>
      <c r="X392" s="0"/>
      <c r="Y392" s="0"/>
      <c r="Z392" s="0"/>
      <c r="AA392" s="0"/>
      <c r="AB392" s="177"/>
      <c r="AC392" s="177"/>
      <c r="AD392" s="177"/>
      <c r="AE392" s="177"/>
      <c r="AF392" s="177"/>
      <c r="AG392" s="177"/>
      <c r="AH392" s="177"/>
      <c r="AI392" s="177"/>
      <c r="AJ392" s="177"/>
      <c r="AK392" s="177"/>
      <c r="AL392" s="177"/>
      <c r="AM392" s="153"/>
      <c r="AN392" s="289"/>
      <c r="AO392" s="0"/>
      <c r="AQ392" s="230"/>
    </row>
    <row r="393" s="120" customFormat="true" ht="12.75" hidden="false" customHeight="false" outlineLevel="0" collapsed="false">
      <c r="R393" s="0"/>
      <c r="S393" s="0"/>
      <c r="T393" s="0"/>
      <c r="U393" s="0"/>
      <c r="V393" s="0"/>
      <c r="W393" s="0"/>
      <c r="X393" s="0"/>
      <c r="Y393" s="0"/>
      <c r="Z393" s="0"/>
      <c r="AA393" s="0"/>
      <c r="AB393" s="177"/>
      <c r="AC393" s="177"/>
      <c r="AD393" s="177"/>
      <c r="AE393" s="177"/>
      <c r="AF393" s="177"/>
      <c r="AG393" s="177"/>
      <c r="AH393" s="177"/>
      <c r="AI393" s="177"/>
      <c r="AJ393" s="177"/>
      <c r="AK393" s="177"/>
      <c r="AL393" s="177"/>
      <c r="AM393" s="153"/>
      <c r="AN393" s="289"/>
      <c r="AO393" s="0"/>
      <c r="AQ393" s="230"/>
    </row>
    <row r="394" s="120" customFormat="true" ht="12.75" hidden="false" customHeight="false" outlineLevel="0" collapsed="false">
      <c r="R394" s="0"/>
      <c r="S394" s="0"/>
      <c r="T394" s="0"/>
      <c r="U394" s="0"/>
      <c r="V394" s="0"/>
      <c r="W394" s="0"/>
      <c r="X394" s="0"/>
      <c r="Y394" s="0"/>
      <c r="Z394" s="0"/>
      <c r="AA394" s="0"/>
      <c r="AB394" s="177"/>
      <c r="AC394" s="177"/>
      <c r="AD394" s="177"/>
      <c r="AE394" s="177"/>
      <c r="AF394" s="177"/>
      <c r="AG394" s="177"/>
      <c r="AH394" s="177"/>
      <c r="AI394" s="177"/>
      <c r="AJ394" s="177"/>
      <c r="AK394" s="177"/>
      <c r="AL394" s="177"/>
      <c r="AM394" s="153"/>
      <c r="AN394" s="289"/>
      <c r="AO394" s="0"/>
      <c r="AQ394" s="230"/>
    </row>
    <row r="395" s="120" customFormat="true" ht="12.75" hidden="false" customHeight="false" outlineLevel="0" collapsed="false">
      <c r="R395" s="0"/>
      <c r="S395" s="0"/>
      <c r="T395" s="0"/>
      <c r="U395" s="0"/>
      <c r="V395" s="0"/>
      <c r="W395" s="0"/>
      <c r="X395" s="0"/>
      <c r="Y395" s="0"/>
      <c r="Z395" s="0"/>
      <c r="AA395" s="0"/>
      <c r="AB395" s="177"/>
      <c r="AC395" s="177"/>
      <c r="AD395" s="177"/>
      <c r="AE395" s="177"/>
      <c r="AF395" s="177"/>
      <c r="AG395" s="177"/>
      <c r="AH395" s="177"/>
      <c r="AI395" s="177"/>
      <c r="AJ395" s="177"/>
      <c r="AK395" s="177"/>
      <c r="AL395" s="177"/>
      <c r="AM395" s="153"/>
      <c r="AN395" s="289"/>
      <c r="AO395" s="0"/>
      <c r="AQ395" s="230"/>
    </row>
    <row r="396" s="120" customFormat="true" ht="12.75" hidden="false" customHeight="false" outlineLevel="0" collapsed="false">
      <c r="R396" s="0"/>
      <c r="S396" s="0"/>
      <c r="T396" s="0"/>
      <c r="U396" s="0"/>
      <c r="V396" s="0"/>
      <c r="W396" s="0"/>
      <c r="X396" s="0"/>
      <c r="Y396" s="0"/>
      <c r="Z396" s="0"/>
      <c r="AA396" s="0"/>
      <c r="AB396" s="177"/>
      <c r="AC396" s="177"/>
      <c r="AD396" s="177"/>
      <c r="AE396" s="177"/>
      <c r="AF396" s="177"/>
      <c r="AG396" s="177"/>
      <c r="AH396" s="177"/>
      <c r="AI396" s="177"/>
      <c r="AJ396" s="177"/>
      <c r="AK396" s="177"/>
      <c r="AL396" s="177"/>
      <c r="AM396" s="153"/>
      <c r="AN396" s="289"/>
      <c r="AO396" s="0"/>
      <c r="AQ396" s="230"/>
    </row>
    <row r="397" s="120" customFormat="true" ht="12.75" hidden="false" customHeight="false" outlineLevel="0" collapsed="false">
      <c r="R397" s="0"/>
      <c r="S397" s="0"/>
      <c r="T397" s="0"/>
      <c r="U397" s="0"/>
      <c r="V397" s="0"/>
      <c r="W397" s="0"/>
      <c r="X397" s="0"/>
      <c r="Y397" s="0"/>
      <c r="Z397" s="0"/>
      <c r="AA397" s="0"/>
      <c r="AB397" s="177"/>
      <c r="AC397" s="177"/>
      <c r="AD397" s="177"/>
      <c r="AE397" s="177"/>
      <c r="AF397" s="177"/>
      <c r="AG397" s="177"/>
      <c r="AH397" s="177"/>
      <c r="AI397" s="177"/>
      <c r="AJ397" s="177"/>
      <c r="AK397" s="177"/>
      <c r="AL397" s="177"/>
      <c r="AM397" s="153"/>
      <c r="AN397" s="289"/>
      <c r="AO397" s="0"/>
      <c r="AQ397" s="230"/>
    </row>
    <row r="398" s="120" customFormat="true" ht="12.75" hidden="false" customHeight="false" outlineLevel="0" collapsed="false">
      <c r="R398" s="0"/>
      <c r="S398" s="0"/>
      <c r="T398" s="0"/>
      <c r="U398" s="0"/>
      <c r="V398" s="0"/>
      <c r="W398" s="0"/>
      <c r="X398" s="0"/>
      <c r="Y398" s="0"/>
      <c r="Z398" s="0"/>
      <c r="AA398" s="0"/>
      <c r="AB398" s="177"/>
      <c r="AC398" s="177"/>
      <c r="AD398" s="177"/>
      <c r="AE398" s="177"/>
      <c r="AF398" s="177"/>
      <c r="AG398" s="177"/>
      <c r="AH398" s="177"/>
      <c r="AI398" s="177"/>
      <c r="AJ398" s="177"/>
      <c r="AK398" s="177"/>
      <c r="AL398" s="177"/>
      <c r="AM398" s="153"/>
      <c r="AN398" s="289"/>
      <c r="AO398" s="0"/>
      <c r="AQ398" s="230"/>
    </row>
    <row r="399" s="120" customFormat="true" ht="12.75" hidden="false" customHeight="false" outlineLevel="0" collapsed="false">
      <c r="R399" s="0"/>
      <c r="S399" s="0"/>
      <c r="T399" s="0"/>
      <c r="U399" s="0"/>
      <c r="V399" s="0"/>
      <c r="W399" s="0"/>
      <c r="X399" s="0"/>
      <c r="Y399" s="0"/>
      <c r="Z399" s="0"/>
      <c r="AA399" s="0"/>
      <c r="AB399" s="177"/>
      <c r="AC399" s="177"/>
      <c r="AD399" s="177"/>
      <c r="AE399" s="177"/>
      <c r="AF399" s="177"/>
      <c r="AG399" s="177"/>
      <c r="AH399" s="177"/>
      <c r="AI399" s="177"/>
      <c r="AJ399" s="177"/>
      <c r="AK399" s="177"/>
      <c r="AL399" s="177"/>
      <c r="AM399" s="153"/>
      <c r="AN399" s="289"/>
      <c r="AO399" s="0"/>
      <c r="AQ399" s="230"/>
    </row>
    <row r="400" s="120" customFormat="true" ht="12.75" hidden="false" customHeight="false" outlineLevel="0" collapsed="false">
      <c r="R400" s="0"/>
      <c r="S400" s="0"/>
      <c r="T400" s="0"/>
      <c r="U400" s="0"/>
      <c r="V400" s="0"/>
      <c r="W400" s="0"/>
      <c r="X400" s="0"/>
      <c r="Y400" s="0"/>
      <c r="Z400" s="0"/>
      <c r="AA400" s="0"/>
      <c r="AB400" s="177"/>
      <c r="AC400" s="177"/>
      <c r="AD400" s="177"/>
      <c r="AE400" s="177"/>
      <c r="AF400" s="177"/>
      <c r="AG400" s="177"/>
      <c r="AH400" s="177"/>
      <c r="AI400" s="177"/>
      <c r="AJ400" s="177"/>
      <c r="AK400" s="177"/>
      <c r="AL400" s="177"/>
      <c r="AM400" s="153"/>
      <c r="AN400" s="289"/>
      <c r="AO400" s="0"/>
      <c r="AQ400" s="230"/>
    </row>
    <row r="401" s="120" customFormat="true" ht="12.75" hidden="false" customHeight="false" outlineLevel="0" collapsed="false">
      <c r="R401" s="0"/>
      <c r="S401" s="0"/>
      <c r="T401" s="0"/>
      <c r="U401" s="0"/>
      <c r="V401" s="0"/>
      <c r="W401" s="0"/>
      <c r="X401" s="0"/>
      <c r="Y401" s="0"/>
      <c r="Z401" s="0"/>
      <c r="AA401" s="0"/>
      <c r="AB401" s="177"/>
      <c r="AC401" s="177"/>
      <c r="AD401" s="177"/>
      <c r="AE401" s="177"/>
      <c r="AF401" s="177"/>
      <c r="AG401" s="177"/>
      <c r="AH401" s="177"/>
      <c r="AI401" s="177"/>
      <c r="AJ401" s="177"/>
      <c r="AK401" s="177"/>
      <c r="AL401" s="177"/>
      <c r="AM401" s="153"/>
      <c r="AN401" s="289"/>
      <c r="AO401" s="0"/>
      <c r="AQ401" s="230"/>
    </row>
    <row r="402" s="120" customFormat="true" ht="12.75" hidden="false" customHeight="false" outlineLevel="0" collapsed="false">
      <c r="R402" s="0"/>
      <c r="S402" s="0"/>
      <c r="T402" s="0"/>
      <c r="U402" s="0"/>
      <c r="V402" s="0"/>
      <c r="W402" s="0"/>
      <c r="X402" s="0"/>
      <c r="Y402" s="0"/>
      <c r="Z402" s="0"/>
      <c r="AA402" s="0"/>
      <c r="AB402" s="177"/>
      <c r="AC402" s="177"/>
      <c r="AD402" s="177"/>
      <c r="AE402" s="177"/>
      <c r="AF402" s="177"/>
      <c r="AG402" s="177"/>
      <c r="AH402" s="177"/>
      <c r="AI402" s="177"/>
      <c r="AJ402" s="177"/>
      <c r="AK402" s="177"/>
      <c r="AL402" s="177"/>
      <c r="AM402" s="153"/>
      <c r="AN402" s="289"/>
      <c r="AO402" s="0"/>
      <c r="AQ402" s="230"/>
    </row>
    <row r="403" s="120" customFormat="true" ht="12.75" hidden="false" customHeight="false" outlineLevel="0" collapsed="false">
      <c r="R403" s="0"/>
      <c r="S403" s="0"/>
      <c r="T403" s="0"/>
      <c r="U403" s="0"/>
      <c r="V403" s="0"/>
      <c r="W403" s="0"/>
      <c r="X403" s="0"/>
      <c r="Y403" s="0"/>
      <c r="Z403" s="0"/>
      <c r="AA403" s="0"/>
      <c r="AB403" s="177"/>
      <c r="AC403" s="177"/>
      <c r="AD403" s="177"/>
      <c r="AE403" s="177"/>
      <c r="AF403" s="177"/>
      <c r="AG403" s="177"/>
      <c r="AH403" s="177"/>
      <c r="AI403" s="177"/>
      <c r="AJ403" s="177"/>
      <c r="AK403" s="177"/>
      <c r="AL403" s="177"/>
      <c r="AM403" s="153"/>
      <c r="AN403" s="289"/>
      <c r="AO403" s="0"/>
      <c r="AQ403" s="230"/>
    </row>
    <row r="404" s="120" customFormat="true" ht="12.75" hidden="false" customHeight="false" outlineLevel="0" collapsed="false">
      <c r="R404" s="0"/>
      <c r="S404" s="0"/>
      <c r="T404" s="0"/>
      <c r="U404" s="0"/>
      <c r="V404" s="0"/>
      <c r="W404" s="0"/>
      <c r="X404" s="0"/>
      <c r="Y404" s="0"/>
      <c r="Z404" s="0"/>
      <c r="AA404" s="0"/>
      <c r="AB404" s="177"/>
      <c r="AC404" s="177"/>
      <c r="AD404" s="177"/>
      <c r="AE404" s="177"/>
      <c r="AF404" s="177"/>
      <c r="AG404" s="177"/>
      <c r="AH404" s="177"/>
      <c r="AI404" s="177"/>
      <c r="AJ404" s="177"/>
      <c r="AK404" s="177"/>
      <c r="AL404" s="177"/>
      <c r="AM404" s="153"/>
      <c r="AN404" s="289"/>
      <c r="AO404" s="0"/>
      <c r="AQ404" s="230"/>
    </row>
    <row r="405" s="120" customFormat="true" ht="12.75" hidden="false" customHeight="false" outlineLevel="0" collapsed="false">
      <c r="R405" s="0"/>
      <c r="S405" s="0"/>
      <c r="T405" s="0"/>
      <c r="U405" s="0"/>
      <c r="V405" s="0"/>
      <c r="W405" s="0"/>
      <c r="X405" s="0"/>
      <c r="Y405" s="0"/>
      <c r="Z405" s="0"/>
      <c r="AA405" s="0"/>
      <c r="AB405" s="177"/>
      <c r="AC405" s="177"/>
      <c r="AD405" s="177"/>
      <c r="AE405" s="177"/>
      <c r="AF405" s="177"/>
      <c r="AG405" s="177"/>
      <c r="AH405" s="177"/>
      <c r="AI405" s="177"/>
      <c r="AJ405" s="177"/>
      <c r="AK405" s="177"/>
      <c r="AL405" s="177"/>
      <c r="AM405" s="153"/>
      <c r="AN405" s="289"/>
      <c r="AO405" s="0"/>
      <c r="AQ405" s="230"/>
    </row>
    <row r="406" s="120" customFormat="true" ht="12.75" hidden="false" customHeight="false" outlineLevel="0" collapsed="false">
      <c r="R406" s="0"/>
      <c r="S406" s="0"/>
      <c r="T406" s="0"/>
      <c r="U406" s="0"/>
      <c r="V406" s="0"/>
      <c r="W406" s="0"/>
      <c r="X406" s="0"/>
      <c r="Y406" s="0"/>
      <c r="Z406" s="0"/>
      <c r="AA406" s="0"/>
      <c r="AB406" s="177"/>
      <c r="AC406" s="177"/>
      <c r="AD406" s="177"/>
      <c r="AE406" s="177"/>
      <c r="AF406" s="177"/>
      <c r="AG406" s="177"/>
      <c r="AH406" s="177"/>
      <c r="AI406" s="177"/>
      <c r="AJ406" s="177"/>
      <c r="AK406" s="177"/>
      <c r="AL406" s="177"/>
      <c r="AM406" s="153"/>
      <c r="AN406" s="289"/>
      <c r="AO406" s="0"/>
      <c r="AQ406" s="230"/>
    </row>
    <row r="407" s="120" customFormat="true" ht="12.75" hidden="false" customHeight="false" outlineLevel="0" collapsed="false">
      <c r="R407" s="0"/>
      <c r="S407" s="0"/>
      <c r="T407" s="0"/>
      <c r="U407" s="0"/>
      <c r="V407" s="0"/>
      <c r="W407" s="0"/>
      <c r="X407" s="0"/>
      <c r="Y407" s="0"/>
      <c r="Z407" s="0"/>
      <c r="AA407" s="0"/>
      <c r="AB407" s="177"/>
      <c r="AC407" s="177"/>
      <c r="AD407" s="177"/>
      <c r="AE407" s="177"/>
      <c r="AF407" s="177"/>
      <c r="AG407" s="177"/>
      <c r="AH407" s="177"/>
      <c r="AI407" s="177"/>
      <c r="AJ407" s="177"/>
      <c r="AK407" s="177"/>
      <c r="AL407" s="177"/>
      <c r="AM407" s="153"/>
      <c r="AN407" s="289"/>
      <c r="AO407" s="0"/>
      <c r="AQ407" s="230"/>
    </row>
    <row r="408" s="120" customFormat="true" ht="12.75" hidden="false" customHeight="false" outlineLevel="0" collapsed="false">
      <c r="R408" s="0"/>
      <c r="S408" s="0"/>
      <c r="T408" s="0"/>
      <c r="U408" s="0"/>
      <c r="V408" s="0"/>
      <c r="W408" s="0"/>
      <c r="X408" s="0"/>
      <c r="Y408" s="0"/>
      <c r="Z408" s="0"/>
      <c r="AA408" s="0"/>
      <c r="AB408" s="177"/>
      <c r="AC408" s="177"/>
      <c r="AD408" s="177"/>
      <c r="AE408" s="177"/>
      <c r="AF408" s="177"/>
      <c r="AG408" s="177"/>
      <c r="AH408" s="177"/>
      <c r="AI408" s="177"/>
      <c r="AJ408" s="177"/>
      <c r="AK408" s="177"/>
      <c r="AL408" s="177"/>
      <c r="AM408" s="153"/>
      <c r="AN408" s="289"/>
      <c r="AO408" s="0"/>
      <c r="AQ408" s="230"/>
    </row>
    <row r="409" s="120" customFormat="true" ht="12.75" hidden="false" customHeight="false" outlineLevel="0" collapsed="false">
      <c r="R409" s="0"/>
      <c r="S409" s="0"/>
      <c r="T409" s="0"/>
      <c r="U409" s="0"/>
      <c r="V409" s="0"/>
      <c r="W409" s="0"/>
      <c r="X409" s="0"/>
      <c r="Y409" s="0"/>
      <c r="Z409" s="0"/>
      <c r="AA409" s="0"/>
      <c r="AB409" s="177"/>
      <c r="AC409" s="177"/>
      <c r="AD409" s="177"/>
      <c r="AE409" s="177"/>
      <c r="AF409" s="177"/>
      <c r="AG409" s="177"/>
      <c r="AH409" s="177"/>
      <c r="AI409" s="177"/>
      <c r="AJ409" s="177"/>
      <c r="AK409" s="177"/>
      <c r="AL409" s="177"/>
      <c r="AM409" s="153"/>
      <c r="AN409" s="289"/>
      <c r="AO409" s="0"/>
      <c r="AQ409" s="230"/>
    </row>
    <row r="410" s="120" customFormat="true" ht="12.75" hidden="false" customHeight="false" outlineLevel="0" collapsed="false">
      <c r="R410" s="0"/>
      <c r="S410" s="0"/>
      <c r="T410" s="0"/>
      <c r="U410" s="0"/>
      <c r="V410" s="0"/>
      <c r="W410" s="0"/>
      <c r="X410" s="0"/>
      <c r="Y410" s="0"/>
      <c r="Z410" s="0"/>
      <c r="AA410" s="0"/>
      <c r="AB410" s="177"/>
      <c r="AC410" s="177"/>
      <c r="AD410" s="177"/>
      <c r="AE410" s="177"/>
      <c r="AF410" s="177"/>
      <c r="AG410" s="177"/>
      <c r="AH410" s="177"/>
      <c r="AI410" s="177"/>
      <c r="AJ410" s="177"/>
      <c r="AK410" s="177"/>
      <c r="AL410" s="177"/>
      <c r="AM410" s="153"/>
      <c r="AN410" s="289"/>
      <c r="AO410" s="0"/>
      <c r="AQ410" s="230"/>
    </row>
    <row r="411" s="120" customFormat="true" ht="12.75" hidden="false" customHeight="false" outlineLevel="0" collapsed="false">
      <c r="R411" s="0"/>
      <c r="S411" s="0"/>
      <c r="T411" s="0"/>
      <c r="U411" s="0"/>
      <c r="V411" s="0"/>
      <c r="W411" s="0"/>
      <c r="X411" s="0"/>
      <c r="Y411" s="0"/>
      <c r="Z411" s="0"/>
      <c r="AA411" s="0"/>
      <c r="AB411" s="177"/>
      <c r="AC411" s="177"/>
      <c r="AD411" s="177"/>
      <c r="AE411" s="177"/>
      <c r="AF411" s="177"/>
      <c r="AG411" s="177"/>
      <c r="AH411" s="177"/>
      <c r="AI411" s="177"/>
      <c r="AJ411" s="177"/>
      <c r="AK411" s="177"/>
      <c r="AL411" s="177"/>
      <c r="AM411" s="153"/>
      <c r="AN411" s="289"/>
      <c r="AO411" s="0"/>
      <c r="AQ411" s="230"/>
    </row>
    <row r="412" s="120" customFormat="true" ht="12.75" hidden="false" customHeight="false" outlineLevel="0" collapsed="false">
      <c r="R412" s="0"/>
      <c r="S412" s="0"/>
      <c r="T412" s="0"/>
      <c r="U412" s="0"/>
      <c r="V412" s="0"/>
      <c r="W412" s="0"/>
      <c r="X412" s="0"/>
      <c r="Y412" s="0"/>
      <c r="Z412" s="0"/>
      <c r="AA412" s="0"/>
      <c r="AB412" s="177"/>
      <c r="AC412" s="177"/>
      <c r="AD412" s="177"/>
      <c r="AE412" s="177"/>
      <c r="AF412" s="177"/>
      <c r="AG412" s="177"/>
      <c r="AH412" s="177"/>
      <c r="AI412" s="177"/>
      <c r="AJ412" s="177"/>
      <c r="AK412" s="177"/>
      <c r="AL412" s="177"/>
      <c r="AM412" s="153"/>
      <c r="AN412" s="289"/>
      <c r="AO412" s="0"/>
      <c r="AQ412" s="230"/>
    </row>
    <row r="413" s="120" customFormat="true" ht="12.75" hidden="false" customHeight="false" outlineLevel="0" collapsed="false">
      <c r="R413" s="0"/>
      <c r="S413" s="0"/>
      <c r="T413" s="0"/>
      <c r="U413" s="0"/>
      <c r="V413" s="0"/>
      <c r="W413" s="0"/>
      <c r="X413" s="0"/>
      <c r="Y413" s="0"/>
      <c r="Z413" s="0"/>
      <c r="AA413" s="0"/>
      <c r="AB413" s="177"/>
      <c r="AC413" s="177"/>
      <c r="AD413" s="177"/>
      <c r="AE413" s="177"/>
      <c r="AF413" s="177"/>
      <c r="AG413" s="177"/>
      <c r="AH413" s="177"/>
      <c r="AI413" s="177"/>
      <c r="AJ413" s="177"/>
      <c r="AK413" s="177"/>
      <c r="AL413" s="177"/>
      <c r="AM413" s="153"/>
      <c r="AN413" s="289"/>
      <c r="AO413" s="0"/>
      <c r="AQ413" s="230"/>
    </row>
    <row r="414" s="120" customFormat="true" ht="12.75" hidden="false" customHeight="false" outlineLevel="0" collapsed="false">
      <c r="R414" s="0"/>
      <c r="S414" s="0"/>
      <c r="T414" s="0"/>
      <c r="U414" s="0"/>
      <c r="V414" s="0"/>
      <c r="W414" s="0"/>
      <c r="X414" s="0"/>
      <c r="Y414" s="0"/>
      <c r="Z414" s="0"/>
      <c r="AA414" s="0"/>
      <c r="AB414" s="177"/>
      <c r="AC414" s="177"/>
      <c r="AD414" s="177"/>
      <c r="AE414" s="177"/>
      <c r="AF414" s="177"/>
      <c r="AG414" s="177"/>
      <c r="AH414" s="177"/>
      <c r="AI414" s="177"/>
      <c r="AJ414" s="177"/>
      <c r="AK414" s="177"/>
      <c r="AL414" s="177"/>
      <c r="AM414" s="153"/>
      <c r="AN414" s="289"/>
      <c r="AO414" s="0"/>
      <c r="AQ414" s="230"/>
    </row>
    <row r="415" s="120" customFormat="true" ht="12.75" hidden="false" customHeight="false" outlineLevel="0" collapsed="false">
      <c r="R415" s="0"/>
      <c r="S415" s="0"/>
      <c r="T415" s="0"/>
      <c r="U415" s="0"/>
      <c r="V415" s="0"/>
      <c r="W415" s="0"/>
      <c r="X415" s="0"/>
      <c r="Y415" s="0"/>
      <c r="Z415" s="0"/>
      <c r="AA415" s="0"/>
      <c r="AB415" s="177"/>
      <c r="AC415" s="177"/>
      <c r="AD415" s="177"/>
      <c r="AE415" s="177"/>
      <c r="AF415" s="177"/>
      <c r="AG415" s="177"/>
      <c r="AH415" s="177"/>
      <c r="AI415" s="177"/>
      <c r="AJ415" s="177"/>
      <c r="AK415" s="177"/>
      <c r="AL415" s="177"/>
      <c r="AM415" s="153"/>
      <c r="AN415" s="289"/>
      <c r="AO415" s="0"/>
      <c r="AQ415" s="230"/>
    </row>
    <row r="416" s="120" customFormat="true" ht="12.75" hidden="false" customHeight="false" outlineLevel="0" collapsed="false">
      <c r="R416" s="0"/>
      <c r="S416" s="0"/>
      <c r="T416" s="0"/>
      <c r="U416" s="0"/>
      <c r="V416" s="0"/>
      <c r="W416" s="0"/>
      <c r="X416" s="0"/>
      <c r="Y416" s="0"/>
      <c r="Z416" s="0"/>
      <c r="AA416" s="0"/>
      <c r="AB416" s="177"/>
      <c r="AC416" s="177"/>
      <c r="AD416" s="177"/>
      <c r="AE416" s="177"/>
      <c r="AF416" s="177"/>
      <c r="AG416" s="177"/>
      <c r="AH416" s="177"/>
      <c r="AI416" s="177"/>
      <c r="AJ416" s="177"/>
      <c r="AK416" s="177"/>
      <c r="AL416" s="177"/>
      <c r="AM416" s="153"/>
      <c r="AN416" s="289"/>
      <c r="AO416" s="0"/>
      <c r="AQ416" s="230"/>
    </row>
    <row r="417" s="120" customFormat="true" ht="12.75" hidden="false" customHeight="false" outlineLevel="0" collapsed="false">
      <c r="R417" s="0"/>
      <c r="S417" s="0"/>
      <c r="T417" s="0"/>
      <c r="U417" s="0"/>
      <c r="V417" s="0"/>
      <c r="W417" s="0"/>
      <c r="X417" s="0"/>
      <c r="Y417" s="0"/>
      <c r="Z417" s="0"/>
      <c r="AA417" s="0"/>
      <c r="AB417" s="177"/>
      <c r="AC417" s="177"/>
      <c r="AD417" s="177"/>
      <c r="AE417" s="177"/>
      <c r="AF417" s="177"/>
      <c r="AG417" s="177"/>
      <c r="AH417" s="177"/>
      <c r="AI417" s="177"/>
      <c r="AJ417" s="177"/>
      <c r="AK417" s="177"/>
      <c r="AL417" s="177"/>
      <c r="AM417" s="153"/>
      <c r="AN417" s="289"/>
      <c r="AO417" s="0"/>
      <c r="AQ417" s="230"/>
    </row>
    <row r="418" s="120" customFormat="true" ht="12.75" hidden="false" customHeight="false" outlineLevel="0" collapsed="false">
      <c r="R418" s="0"/>
      <c r="S418" s="0"/>
      <c r="T418" s="0"/>
      <c r="U418" s="0"/>
      <c r="V418" s="0"/>
      <c r="W418" s="0"/>
      <c r="X418" s="0"/>
      <c r="Y418" s="0"/>
      <c r="Z418" s="0"/>
      <c r="AA418" s="0"/>
      <c r="AB418" s="177"/>
      <c r="AC418" s="177"/>
      <c r="AD418" s="177"/>
      <c r="AE418" s="177"/>
      <c r="AF418" s="177"/>
      <c r="AG418" s="177"/>
      <c r="AH418" s="177"/>
      <c r="AI418" s="177"/>
      <c r="AJ418" s="177"/>
      <c r="AK418" s="177"/>
      <c r="AL418" s="177"/>
      <c r="AM418" s="153"/>
      <c r="AN418" s="289"/>
      <c r="AO418" s="0"/>
      <c r="AQ418" s="230"/>
    </row>
    <row r="419" s="120" customFormat="true" ht="12.75" hidden="false" customHeight="false" outlineLevel="0" collapsed="false">
      <c r="R419" s="0"/>
      <c r="S419" s="0"/>
      <c r="T419" s="0"/>
      <c r="U419" s="0"/>
      <c r="V419" s="0"/>
      <c r="W419" s="0"/>
      <c r="X419" s="0"/>
      <c r="Y419" s="0"/>
      <c r="Z419" s="0"/>
      <c r="AA419" s="0"/>
      <c r="AB419" s="177"/>
      <c r="AC419" s="177"/>
      <c r="AD419" s="177"/>
      <c r="AE419" s="177"/>
      <c r="AF419" s="177"/>
      <c r="AG419" s="177"/>
      <c r="AH419" s="177"/>
      <c r="AI419" s="177"/>
      <c r="AJ419" s="177"/>
      <c r="AK419" s="177"/>
      <c r="AL419" s="177"/>
      <c r="AM419" s="153"/>
      <c r="AN419" s="289"/>
      <c r="AO419" s="0"/>
      <c r="AQ419" s="230"/>
    </row>
    <row r="420" s="120" customFormat="true" ht="12.75" hidden="false" customHeight="false" outlineLevel="0" collapsed="false">
      <c r="R420" s="0"/>
      <c r="S420" s="0"/>
      <c r="T420" s="0"/>
      <c r="U420" s="0"/>
      <c r="V420" s="0"/>
      <c r="W420" s="0"/>
      <c r="X420" s="0"/>
      <c r="Y420" s="0"/>
      <c r="Z420" s="0"/>
      <c r="AA420" s="0"/>
      <c r="AB420" s="177"/>
      <c r="AC420" s="177"/>
      <c r="AD420" s="177"/>
      <c r="AE420" s="177"/>
      <c r="AF420" s="177"/>
      <c r="AG420" s="177"/>
      <c r="AH420" s="177"/>
      <c r="AI420" s="177"/>
      <c r="AJ420" s="177"/>
      <c r="AK420" s="177"/>
      <c r="AL420" s="177"/>
      <c r="AM420" s="153"/>
      <c r="AN420" s="289"/>
      <c r="AO420" s="0"/>
      <c r="AQ420" s="230"/>
    </row>
    <row r="421" s="120" customFormat="true" ht="12.75" hidden="false" customHeight="false" outlineLevel="0" collapsed="false">
      <c r="R421" s="0"/>
      <c r="S421" s="0"/>
      <c r="T421" s="0"/>
      <c r="U421" s="0"/>
      <c r="V421" s="0"/>
      <c r="W421" s="0"/>
      <c r="X421" s="0"/>
      <c r="Y421" s="0"/>
      <c r="Z421" s="0"/>
      <c r="AA421" s="0"/>
      <c r="AB421" s="177"/>
      <c r="AC421" s="177"/>
      <c r="AD421" s="177"/>
      <c r="AE421" s="177"/>
      <c r="AF421" s="177"/>
      <c r="AG421" s="177"/>
      <c r="AH421" s="177"/>
      <c r="AI421" s="177"/>
      <c r="AJ421" s="177"/>
      <c r="AK421" s="177"/>
      <c r="AL421" s="177"/>
      <c r="AM421" s="153"/>
      <c r="AN421" s="289"/>
      <c r="AO421" s="0"/>
      <c r="AQ421" s="230"/>
    </row>
    <row r="422" s="120" customFormat="true" ht="12.75" hidden="false" customHeight="false" outlineLevel="0" collapsed="false">
      <c r="R422" s="0"/>
      <c r="S422" s="0"/>
      <c r="T422" s="0"/>
      <c r="U422" s="0"/>
      <c r="V422" s="0"/>
      <c r="W422" s="0"/>
      <c r="X422" s="0"/>
      <c r="Y422" s="0"/>
      <c r="Z422" s="0"/>
      <c r="AA422" s="0"/>
      <c r="AB422" s="177"/>
      <c r="AC422" s="177"/>
      <c r="AD422" s="177"/>
      <c r="AE422" s="177"/>
      <c r="AF422" s="177"/>
      <c r="AG422" s="177"/>
      <c r="AH422" s="177"/>
      <c r="AI422" s="177"/>
      <c r="AJ422" s="177"/>
      <c r="AK422" s="177"/>
      <c r="AL422" s="177"/>
      <c r="AM422" s="153"/>
      <c r="AN422" s="289"/>
      <c r="AO422" s="0"/>
      <c r="AQ422" s="230"/>
    </row>
    <row r="423" s="120" customFormat="true" ht="12.75" hidden="false" customHeight="false" outlineLevel="0" collapsed="false">
      <c r="R423" s="0"/>
      <c r="S423" s="0"/>
      <c r="T423" s="0"/>
      <c r="U423" s="0"/>
      <c r="V423" s="0"/>
      <c r="W423" s="0"/>
      <c r="X423" s="0"/>
      <c r="Y423" s="0"/>
      <c r="Z423" s="0"/>
      <c r="AA423" s="0"/>
      <c r="AB423" s="177"/>
      <c r="AC423" s="177"/>
      <c r="AD423" s="177"/>
      <c r="AE423" s="177"/>
      <c r="AF423" s="177"/>
      <c r="AG423" s="177"/>
      <c r="AH423" s="177"/>
      <c r="AI423" s="177"/>
      <c r="AJ423" s="177"/>
      <c r="AK423" s="177"/>
      <c r="AL423" s="177"/>
      <c r="AM423" s="153"/>
      <c r="AN423" s="289"/>
      <c r="AO423" s="0"/>
      <c r="AQ423" s="230"/>
    </row>
    <row r="424" s="120" customFormat="true" ht="12.75" hidden="false" customHeight="false" outlineLevel="0" collapsed="false">
      <c r="R424" s="0"/>
      <c r="S424" s="0"/>
      <c r="T424" s="0"/>
      <c r="U424" s="0"/>
      <c r="V424" s="0"/>
      <c r="W424" s="0"/>
      <c r="X424" s="0"/>
      <c r="Y424" s="0"/>
      <c r="Z424" s="0"/>
      <c r="AA424" s="0"/>
      <c r="AB424" s="177"/>
      <c r="AC424" s="177"/>
      <c r="AD424" s="177"/>
      <c r="AE424" s="177"/>
      <c r="AF424" s="177"/>
      <c r="AG424" s="177"/>
      <c r="AH424" s="177"/>
      <c r="AI424" s="177"/>
      <c r="AJ424" s="177"/>
      <c r="AK424" s="177"/>
      <c r="AL424" s="177"/>
      <c r="AM424" s="153"/>
      <c r="AN424" s="289"/>
      <c r="AO424" s="0"/>
      <c r="AQ424" s="230"/>
    </row>
    <row r="425" s="120" customFormat="true" ht="12.75" hidden="false" customHeight="false" outlineLevel="0" collapsed="false">
      <c r="R425" s="0"/>
      <c r="S425" s="0"/>
      <c r="T425" s="0"/>
      <c r="U425" s="0"/>
      <c r="V425" s="0"/>
      <c r="W425" s="0"/>
      <c r="X425" s="0"/>
      <c r="Y425" s="0"/>
      <c r="Z425" s="0"/>
      <c r="AA425" s="0"/>
      <c r="AB425" s="177"/>
      <c r="AC425" s="177"/>
      <c r="AD425" s="177"/>
      <c r="AE425" s="177"/>
      <c r="AF425" s="177"/>
      <c r="AG425" s="177"/>
      <c r="AH425" s="177"/>
      <c r="AI425" s="177"/>
      <c r="AJ425" s="177"/>
      <c r="AK425" s="177"/>
      <c r="AL425" s="177"/>
      <c r="AM425" s="153"/>
      <c r="AN425" s="289"/>
      <c r="AO425" s="0"/>
      <c r="AQ425" s="230"/>
    </row>
    <row r="426" s="120" customFormat="true" ht="12.75" hidden="false" customHeight="false" outlineLevel="0" collapsed="false">
      <c r="R426" s="0"/>
      <c r="S426" s="0"/>
      <c r="T426" s="0"/>
      <c r="U426" s="0"/>
      <c r="V426" s="0"/>
      <c r="W426" s="0"/>
      <c r="X426" s="0"/>
      <c r="Y426" s="0"/>
      <c r="Z426" s="0"/>
      <c r="AA426" s="0"/>
      <c r="AB426" s="177"/>
      <c r="AC426" s="177"/>
      <c r="AD426" s="177"/>
      <c r="AE426" s="177"/>
      <c r="AF426" s="177"/>
      <c r="AG426" s="177"/>
      <c r="AH426" s="177"/>
      <c r="AI426" s="177"/>
      <c r="AJ426" s="177"/>
      <c r="AK426" s="177"/>
      <c r="AL426" s="177"/>
      <c r="AM426" s="153"/>
      <c r="AN426" s="289"/>
      <c r="AO426" s="0"/>
      <c r="AQ426" s="230"/>
    </row>
    <row r="427" s="120" customFormat="true" ht="12.75" hidden="false" customHeight="false" outlineLevel="0" collapsed="false">
      <c r="R427" s="0"/>
      <c r="S427" s="0"/>
      <c r="T427" s="0"/>
      <c r="U427" s="0"/>
      <c r="V427" s="0"/>
      <c r="W427" s="0"/>
      <c r="X427" s="0"/>
      <c r="Y427" s="0"/>
      <c r="Z427" s="0"/>
      <c r="AA427" s="0"/>
      <c r="AB427" s="177"/>
      <c r="AC427" s="177"/>
      <c r="AD427" s="177"/>
      <c r="AE427" s="177"/>
      <c r="AF427" s="177"/>
      <c r="AG427" s="177"/>
      <c r="AH427" s="177"/>
      <c r="AI427" s="177"/>
      <c r="AJ427" s="177"/>
      <c r="AK427" s="177"/>
      <c r="AL427" s="177"/>
      <c r="AM427" s="153"/>
      <c r="AN427" s="289"/>
      <c r="AO427" s="0"/>
      <c r="AQ427" s="230"/>
    </row>
    <row r="428" s="120" customFormat="true" ht="12.75" hidden="false" customHeight="false" outlineLevel="0" collapsed="false">
      <c r="R428" s="0"/>
      <c r="S428" s="0"/>
      <c r="T428" s="0"/>
      <c r="U428" s="0"/>
      <c r="V428" s="0"/>
      <c r="W428" s="0"/>
      <c r="X428" s="0"/>
      <c r="Y428" s="0"/>
      <c r="Z428" s="0"/>
      <c r="AA428" s="0"/>
      <c r="AB428" s="177"/>
      <c r="AC428" s="177"/>
      <c r="AD428" s="177"/>
      <c r="AE428" s="177"/>
      <c r="AF428" s="177"/>
      <c r="AG428" s="177"/>
      <c r="AH428" s="177"/>
      <c r="AI428" s="177"/>
      <c r="AJ428" s="177"/>
      <c r="AK428" s="177"/>
      <c r="AL428" s="177"/>
      <c r="AM428" s="153"/>
      <c r="AN428" s="289"/>
      <c r="AO428" s="0"/>
      <c r="AQ428" s="230"/>
    </row>
    <row r="429" s="120" customFormat="true" ht="12.75" hidden="false" customHeight="false" outlineLevel="0" collapsed="false">
      <c r="R429" s="0"/>
      <c r="S429" s="0"/>
      <c r="T429" s="0"/>
      <c r="U429" s="0"/>
      <c r="V429" s="0"/>
      <c r="W429" s="0"/>
      <c r="X429" s="0"/>
      <c r="Y429" s="0"/>
      <c r="Z429" s="0"/>
      <c r="AA429" s="0"/>
      <c r="AB429" s="177"/>
      <c r="AC429" s="177"/>
      <c r="AD429" s="177"/>
      <c r="AE429" s="177"/>
      <c r="AF429" s="177"/>
      <c r="AG429" s="177"/>
      <c r="AH429" s="177"/>
      <c r="AI429" s="177"/>
      <c r="AJ429" s="177"/>
      <c r="AK429" s="177"/>
      <c r="AL429" s="177"/>
      <c r="AM429" s="153"/>
      <c r="AN429" s="289"/>
      <c r="AO429" s="0"/>
      <c r="AQ429" s="230"/>
    </row>
    <row r="430" s="120" customFormat="true" ht="12.75" hidden="false" customHeight="false" outlineLevel="0" collapsed="false">
      <c r="R430" s="0"/>
      <c r="S430" s="0"/>
      <c r="T430" s="0"/>
      <c r="U430" s="0"/>
      <c r="V430" s="0"/>
      <c r="W430" s="0"/>
      <c r="X430" s="0"/>
      <c r="Y430" s="0"/>
      <c r="Z430" s="0"/>
      <c r="AA430" s="0"/>
      <c r="AB430" s="177"/>
      <c r="AC430" s="177"/>
      <c r="AD430" s="177"/>
      <c r="AE430" s="177"/>
      <c r="AF430" s="177"/>
      <c r="AG430" s="177"/>
      <c r="AH430" s="177"/>
      <c r="AI430" s="177"/>
      <c r="AJ430" s="177"/>
      <c r="AK430" s="177"/>
      <c r="AL430" s="177"/>
      <c r="AM430" s="153"/>
      <c r="AN430" s="289"/>
      <c r="AO430" s="0"/>
      <c r="AQ430" s="230"/>
    </row>
    <row r="431" s="120" customFormat="true" ht="12.75" hidden="false" customHeight="false" outlineLevel="0" collapsed="false">
      <c r="R431" s="0"/>
      <c r="S431" s="0"/>
      <c r="T431" s="0"/>
      <c r="U431" s="0"/>
      <c r="V431" s="0"/>
      <c r="W431" s="0"/>
      <c r="X431" s="0"/>
      <c r="Y431" s="0"/>
      <c r="Z431" s="0"/>
      <c r="AA431" s="0"/>
      <c r="AB431" s="177"/>
      <c r="AC431" s="177"/>
      <c r="AD431" s="177"/>
      <c r="AE431" s="177"/>
      <c r="AF431" s="177"/>
      <c r="AG431" s="177"/>
      <c r="AH431" s="177"/>
      <c r="AI431" s="177"/>
      <c r="AJ431" s="177"/>
      <c r="AK431" s="177"/>
      <c r="AL431" s="177"/>
      <c r="AM431" s="153"/>
      <c r="AN431" s="289"/>
      <c r="AO431" s="0"/>
      <c r="AQ431" s="230"/>
    </row>
    <row r="432" s="120" customFormat="true" ht="12.75" hidden="false" customHeight="false" outlineLevel="0" collapsed="false">
      <c r="R432" s="0"/>
      <c r="S432" s="0"/>
      <c r="T432" s="0"/>
      <c r="U432" s="0"/>
      <c r="V432" s="0"/>
      <c r="W432" s="0"/>
      <c r="X432" s="0"/>
      <c r="Y432" s="0"/>
      <c r="Z432" s="0"/>
      <c r="AA432" s="0"/>
      <c r="AB432" s="177"/>
      <c r="AC432" s="177"/>
      <c r="AD432" s="177"/>
      <c r="AE432" s="177"/>
      <c r="AF432" s="177"/>
      <c r="AG432" s="177"/>
      <c r="AH432" s="177"/>
      <c r="AI432" s="177"/>
      <c r="AJ432" s="177"/>
      <c r="AK432" s="177"/>
      <c r="AL432" s="177"/>
      <c r="AM432" s="153"/>
      <c r="AN432" s="289"/>
      <c r="AO432" s="0"/>
      <c r="AQ432" s="230"/>
    </row>
    <row r="433" s="120" customFormat="true" ht="12.75" hidden="false" customHeight="false" outlineLevel="0" collapsed="false">
      <c r="R433" s="0"/>
      <c r="S433" s="0"/>
      <c r="T433" s="0"/>
      <c r="U433" s="0"/>
      <c r="V433" s="0"/>
      <c r="W433" s="0"/>
      <c r="X433" s="0"/>
      <c r="Y433" s="0"/>
      <c r="Z433" s="0"/>
      <c r="AA433" s="0"/>
      <c r="AB433" s="177"/>
      <c r="AC433" s="177"/>
      <c r="AD433" s="177"/>
      <c r="AE433" s="177"/>
      <c r="AF433" s="177"/>
      <c r="AG433" s="177"/>
      <c r="AH433" s="177"/>
      <c r="AI433" s="177"/>
      <c r="AJ433" s="177"/>
      <c r="AK433" s="177"/>
      <c r="AL433" s="177"/>
      <c r="AM433" s="153"/>
      <c r="AN433" s="289"/>
      <c r="AO433" s="0"/>
      <c r="AQ433" s="230"/>
    </row>
    <row r="434" s="120" customFormat="true" ht="12.75" hidden="false" customHeight="false" outlineLevel="0" collapsed="false">
      <c r="R434" s="0"/>
      <c r="S434" s="0"/>
      <c r="T434" s="0"/>
      <c r="U434" s="0"/>
      <c r="V434" s="0"/>
      <c r="W434" s="0"/>
      <c r="X434" s="0"/>
      <c r="Y434" s="0"/>
      <c r="Z434" s="0"/>
      <c r="AA434" s="0"/>
      <c r="AB434" s="177"/>
      <c r="AC434" s="177"/>
      <c r="AD434" s="177"/>
      <c r="AE434" s="177"/>
      <c r="AF434" s="177"/>
      <c r="AG434" s="177"/>
      <c r="AH434" s="177"/>
      <c r="AI434" s="177"/>
      <c r="AJ434" s="177"/>
      <c r="AK434" s="177"/>
      <c r="AL434" s="177"/>
      <c r="AM434" s="153"/>
      <c r="AN434" s="289"/>
      <c r="AO434" s="0"/>
      <c r="AQ434" s="230"/>
    </row>
    <row r="435" s="120" customFormat="true" ht="12.75" hidden="false" customHeight="false" outlineLevel="0" collapsed="false">
      <c r="R435" s="0"/>
      <c r="S435" s="0"/>
      <c r="T435" s="0"/>
      <c r="U435" s="0"/>
      <c r="V435" s="0"/>
      <c r="W435" s="0"/>
      <c r="X435" s="0"/>
      <c r="Y435" s="0"/>
      <c r="Z435" s="0"/>
      <c r="AA435" s="0"/>
      <c r="AB435" s="177"/>
      <c r="AC435" s="177"/>
      <c r="AD435" s="177"/>
      <c r="AE435" s="177"/>
      <c r="AF435" s="177"/>
      <c r="AG435" s="177"/>
      <c r="AH435" s="177"/>
      <c r="AI435" s="177"/>
      <c r="AJ435" s="177"/>
      <c r="AK435" s="177"/>
      <c r="AL435" s="177"/>
      <c r="AM435" s="153"/>
      <c r="AN435" s="289"/>
      <c r="AO435" s="0"/>
      <c r="AQ435" s="230"/>
    </row>
    <row r="436" s="120" customFormat="true" ht="12.75" hidden="false" customHeight="false" outlineLevel="0" collapsed="false">
      <c r="R436" s="0"/>
      <c r="S436" s="0"/>
      <c r="T436" s="0"/>
      <c r="U436" s="0"/>
      <c r="V436" s="0"/>
      <c r="W436" s="0"/>
      <c r="X436" s="0"/>
      <c r="Y436" s="0"/>
      <c r="Z436" s="0"/>
      <c r="AA436" s="0"/>
      <c r="AB436" s="177"/>
      <c r="AC436" s="177"/>
      <c r="AD436" s="177"/>
      <c r="AE436" s="177"/>
      <c r="AF436" s="177"/>
      <c r="AG436" s="177"/>
      <c r="AH436" s="177"/>
      <c r="AI436" s="177"/>
      <c r="AJ436" s="177"/>
      <c r="AK436" s="177"/>
      <c r="AL436" s="177"/>
      <c r="AM436" s="153"/>
      <c r="AN436" s="289"/>
      <c r="AO436" s="0"/>
      <c r="AQ436" s="230"/>
    </row>
    <row r="437" s="120" customFormat="true" ht="12.75" hidden="false" customHeight="false" outlineLevel="0" collapsed="false">
      <c r="R437" s="0"/>
      <c r="S437" s="0"/>
      <c r="T437" s="0"/>
      <c r="U437" s="0"/>
      <c r="V437" s="0"/>
      <c r="W437" s="0"/>
      <c r="X437" s="0"/>
      <c r="Y437" s="0"/>
      <c r="Z437" s="0"/>
      <c r="AA437" s="0"/>
      <c r="AB437" s="177"/>
      <c r="AC437" s="177"/>
      <c r="AD437" s="177"/>
      <c r="AE437" s="177"/>
      <c r="AF437" s="177"/>
      <c r="AG437" s="177"/>
      <c r="AH437" s="177"/>
      <c r="AI437" s="177"/>
      <c r="AJ437" s="177"/>
      <c r="AK437" s="177"/>
      <c r="AL437" s="177"/>
      <c r="AM437" s="153"/>
      <c r="AN437" s="289"/>
      <c r="AO437" s="0"/>
      <c r="AQ437" s="230"/>
    </row>
    <row r="438" s="120" customFormat="true" ht="12.75" hidden="false" customHeight="false" outlineLevel="0" collapsed="false">
      <c r="R438" s="0"/>
      <c r="S438" s="0"/>
      <c r="T438" s="0"/>
      <c r="U438" s="0"/>
      <c r="V438" s="0"/>
      <c r="W438" s="0"/>
      <c r="X438" s="0"/>
      <c r="Y438" s="0"/>
      <c r="Z438" s="0"/>
      <c r="AA438" s="0"/>
      <c r="AB438" s="177"/>
      <c r="AC438" s="177"/>
      <c r="AD438" s="177"/>
      <c r="AE438" s="177"/>
      <c r="AF438" s="177"/>
      <c r="AG438" s="177"/>
      <c r="AH438" s="177"/>
      <c r="AI438" s="177"/>
      <c r="AJ438" s="177"/>
      <c r="AK438" s="177"/>
      <c r="AL438" s="177"/>
      <c r="AM438" s="153"/>
      <c r="AN438" s="289"/>
      <c r="AO438" s="0"/>
      <c r="AQ438" s="230"/>
    </row>
    <row r="439" s="120" customFormat="true" ht="12.75" hidden="false" customHeight="false" outlineLevel="0" collapsed="false">
      <c r="R439" s="0"/>
      <c r="S439" s="0"/>
      <c r="T439" s="0"/>
      <c r="U439" s="0"/>
      <c r="V439" s="0"/>
      <c r="W439" s="0"/>
      <c r="X439" s="0"/>
      <c r="Y439" s="0"/>
      <c r="Z439" s="0"/>
      <c r="AA439" s="0"/>
      <c r="AB439" s="177"/>
      <c r="AC439" s="177"/>
      <c r="AD439" s="177"/>
      <c r="AE439" s="177"/>
      <c r="AF439" s="177"/>
      <c r="AG439" s="177"/>
      <c r="AH439" s="177"/>
      <c r="AI439" s="177"/>
      <c r="AJ439" s="177"/>
      <c r="AK439" s="177"/>
      <c r="AL439" s="177"/>
      <c r="AM439" s="153"/>
      <c r="AN439" s="289"/>
      <c r="AO439" s="0"/>
      <c r="AQ439" s="230"/>
    </row>
    <row r="440" s="120" customFormat="true" ht="12.75" hidden="false" customHeight="false" outlineLevel="0" collapsed="false">
      <c r="R440" s="0"/>
      <c r="S440" s="0"/>
      <c r="T440" s="0"/>
      <c r="U440" s="0"/>
      <c r="V440" s="0"/>
      <c r="W440" s="0"/>
      <c r="X440" s="0"/>
      <c r="Y440" s="0"/>
      <c r="Z440" s="0"/>
      <c r="AA440" s="0"/>
      <c r="AB440" s="177"/>
      <c r="AC440" s="177"/>
      <c r="AD440" s="177"/>
      <c r="AE440" s="177"/>
      <c r="AF440" s="177"/>
      <c r="AG440" s="177"/>
      <c r="AH440" s="177"/>
      <c r="AI440" s="177"/>
      <c r="AJ440" s="177"/>
      <c r="AK440" s="177"/>
      <c r="AL440" s="177"/>
      <c r="AM440" s="153"/>
      <c r="AN440" s="289"/>
      <c r="AO440" s="0"/>
      <c r="AQ440" s="230"/>
    </row>
    <row r="441" s="120" customFormat="true" ht="12.75" hidden="false" customHeight="false" outlineLevel="0" collapsed="false">
      <c r="R441" s="0"/>
      <c r="S441" s="0"/>
      <c r="T441" s="0"/>
      <c r="U441" s="0"/>
      <c r="V441" s="0"/>
      <c r="W441" s="0"/>
      <c r="X441" s="0"/>
      <c r="Y441" s="0"/>
      <c r="Z441" s="0"/>
      <c r="AA441" s="0"/>
      <c r="AB441" s="177"/>
      <c r="AC441" s="177"/>
      <c r="AD441" s="177"/>
      <c r="AE441" s="177"/>
      <c r="AF441" s="177"/>
      <c r="AG441" s="177"/>
      <c r="AH441" s="177"/>
      <c r="AI441" s="177"/>
      <c r="AJ441" s="177"/>
      <c r="AK441" s="177"/>
      <c r="AL441" s="177"/>
      <c r="AM441" s="153"/>
      <c r="AN441" s="289"/>
      <c r="AO441" s="0"/>
      <c r="AQ441" s="230"/>
    </row>
    <row r="442" s="120" customFormat="true" ht="12.75" hidden="false" customHeight="false" outlineLevel="0" collapsed="false">
      <c r="R442" s="0"/>
      <c r="S442" s="0"/>
      <c r="T442" s="0"/>
      <c r="U442" s="0"/>
      <c r="V442" s="0"/>
      <c r="W442" s="0"/>
      <c r="X442" s="0"/>
      <c r="Y442" s="0"/>
      <c r="Z442" s="0"/>
      <c r="AA442" s="0"/>
      <c r="AB442" s="177"/>
      <c r="AC442" s="177"/>
      <c r="AD442" s="177"/>
      <c r="AE442" s="177"/>
      <c r="AF442" s="177"/>
      <c r="AG442" s="177"/>
      <c r="AH442" s="177"/>
      <c r="AI442" s="177"/>
      <c r="AJ442" s="177"/>
      <c r="AK442" s="177"/>
      <c r="AL442" s="177"/>
      <c r="AM442" s="153"/>
      <c r="AN442" s="289"/>
      <c r="AO442" s="0"/>
      <c r="AQ442" s="230"/>
    </row>
    <row r="443" s="120" customFormat="true" ht="12.75" hidden="false" customHeight="false" outlineLevel="0" collapsed="false">
      <c r="R443" s="0"/>
      <c r="S443" s="0"/>
      <c r="T443" s="0"/>
      <c r="U443" s="0"/>
      <c r="V443" s="0"/>
      <c r="W443" s="0"/>
      <c r="X443" s="0"/>
      <c r="Y443" s="0"/>
      <c r="Z443" s="0"/>
      <c r="AA443" s="0"/>
      <c r="AB443" s="177"/>
      <c r="AC443" s="177"/>
      <c r="AD443" s="177"/>
      <c r="AE443" s="177"/>
      <c r="AF443" s="177"/>
      <c r="AG443" s="177"/>
      <c r="AH443" s="177"/>
      <c r="AI443" s="177"/>
      <c r="AJ443" s="177"/>
      <c r="AK443" s="177"/>
      <c r="AL443" s="177"/>
      <c r="AM443" s="153"/>
      <c r="AN443" s="289"/>
      <c r="AO443" s="0"/>
      <c r="AQ443" s="230"/>
    </row>
    <row r="444" s="120" customFormat="true" ht="12.75" hidden="false" customHeight="false" outlineLevel="0" collapsed="false">
      <c r="R444" s="0"/>
      <c r="S444" s="0"/>
      <c r="T444" s="0"/>
      <c r="U444" s="0"/>
      <c r="V444" s="0"/>
      <c r="W444" s="0"/>
      <c r="X444" s="0"/>
      <c r="Y444" s="0"/>
      <c r="Z444" s="0"/>
      <c r="AA444" s="0"/>
      <c r="AB444" s="177"/>
      <c r="AC444" s="177"/>
      <c r="AD444" s="177"/>
      <c r="AE444" s="177"/>
      <c r="AF444" s="177"/>
      <c r="AG444" s="177"/>
      <c r="AH444" s="177"/>
      <c r="AI444" s="177"/>
      <c r="AJ444" s="177"/>
      <c r="AK444" s="177"/>
      <c r="AL444" s="177"/>
      <c r="AM444" s="153"/>
      <c r="AN444" s="289"/>
      <c r="AO444" s="0"/>
      <c r="AQ444" s="230"/>
    </row>
    <row r="445" s="120" customFormat="true" ht="12.75" hidden="false" customHeight="false" outlineLevel="0" collapsed="false">
      <c r="R445" s="0"/>
      <c r="S445" s="0"/>
      <c r="T445" s="0"/>
      <c r="U445" s="0"/>
      <c r="V445" s="0"/>
      <c r="W445" s="0"/>
      <c r="X445" s="0"/>
      <c r="Y445" s="0"/>
      <c r="Z445" s="0"/>
      <c r="AA445" s="0"/>
      <c r="AB445" s="177"/>
      <c r="AC445" s="177"/>
      <c r="AD445" s="177"/>
      <c r="AE445" s="177"/>
      <c r="AF445" s="177"/>
      <c r="AG445" s="177"/>
      <c r="AH445" s="177"/>
      <c r="AI445" s="177"/>
      <c r="AJ445" s="177"/>
      <c r="AK445" s="177"/>
      <c r="AL445" s="177"/>
      <c r="AM445" s="153"/>
      <c r="AN445" s="289"/>
      <c r="AO445" s="0"/>
      <c r="AQ445" s="230"/>
    </row>
    <row r="446" s="120" customFormat="true" ht="12.75" hidden="false" customHeight="false" outlineLevel="0" collapsed="false">
      <c r="R446" s="0"/>
      <c r="S446" s="0"/>
      <c r="T446" s="0"/>
      <c r="U446" s="0"/>
      <c r="V446" s="0"/>
      <c r="W446" s="0"/>
      <c r="X446" s="0"/>
      <c r="Y446" s="0"/>
      <c r="Z446" s="0"/>
      <c r="AA446" s="0"/>
      <c r="AB446" s="177"/>
      <c r="AC446" s="177"/>
      <c r="AD446" s="177"/>
      <c r="AE446" s="177"/>
      <c r="AF446" s="177"/>
      <c r="AG446" s="177"/>
      <c r="AH446" s="177"/>
      <c r="AI446" s="177"/>
      <c r="AJ446" s="177"/>
      <c r="AK446" s="177"/>
      <c r="AL446" s="177"/>
      <c r="AM446" s="153"/>
      <c r="AN446" s="289"/>
      <c r="AO446" s="0"/>
      <c r="AQ446" s="230"/>
    </row>
    <row r="447" s="120" customFormat="true" ht="12.75" hidden="false" customHeight="false" outlineLevel="0" collapsed="false">
      <c r="R447" s="0"/>
      <c r="S447" s="0"/>
      <c r="T447" s="0"/>
      <c r="U447" s="0"/>
      <c r="V447" s="0"/>
      <c r="W447" s="0"/>
      <c r="X447" s="0"/>
      <c r="Y447" s="0"/>
      <c r="Z447" s="0"/>
      <c r="AA447" s="0"/>
      <c r="AB447" s="177"/>
      <c r="AC447" s="177"/>
      <c r="AD447" s="177"/>
      <c r="AE447" s="177"/>
      <c r="AF447" s="177"/>
      <c r="AG447" s="177"/>
      <c r="AH447" s="177"/>
      <c r="AI447" s="177"/>
      <c r="AJ447" s="177"/>
      <c r="AK447" s="177"/>
      <c r="AL447" s="177"/>
      <c r="AM447" s="153"/>
      <c r="AN447" s="289"/>
      <c r="AO447" s="0"/>
      <c r="AQ447" s="230"/>
    </row>
    <row r="448" s="120" customFormat="true" ht="12.75" hidden="false" customHeight="false" outlineLevel="0" collapsed="false">
      <c r="R448" s="0"/>
      <c r="S448" s="0"/>
      <c r="T448" s="0"/>
      <c r="U448" s="0"/>
      <c r="V448" s="0"/>
      <c r="W448" s="0"/>
      <c r="X448" s="0"/>
      <c r="Y448" s="0"/>
      <c r="Z448" s="0"/>
      <c r="AA448" s="0"/>
      <c r="AB448" s="177"/>
      <c r="AC448" s="177"/>
      <c r="AD448" s="177"/>
      <c r="AE448" s="177"/>
      <c r="AF448" s="177"/>
      <c r="AG448" s="177"/>
      <c r="AH448" s="177"/>
      <c r="AI448" s="177"/>
      <c r="AJ448" s="177"/>
      <c r="AK448" s="177"/>
      <c r="AL448" s="177"/>
      <c r="AM448" s="153"/>
      <c r="AN448" s="289"/>
      <c r="AO448" s="0"/>
      <c r="AQ448" s="230"/>
    </row>
    <row r="449" s="120" customFormat="true" ht="12.75" hidden="false" customHeight="false" outlineLevel="0" collapsed="false">
      <c r="R449" s="0"/>
      <c r="S449" s="0"/>
      <c r="T449" s="0"/>
      <c r="U449" s="0"/>
      <c r="V449" s="0"/>
      <c r="W449" s="0"/>
      <c r="X449" s="0"/>
      <c r="Y449" s="0"/>
      <c r="Z449" s="0"/>
      <c r="AA449" s="0"/>
      <c r="AB449" s="177"/>
      <c r="AC449" s="177"/>
      <c r="AD449" s="177"/>
      <c r="AE449" s="177"/>
      <c r="AF449" s="177"/>
      <c r="AG449" s="177"/>
      <c r="AH449" s="177"/>
      <c r="AI449" s="177"/>
      <c r="AJ449" s="177"/>
      <c r="AK449" s="177"/>
      <c r="AL449" s="177"/>
      <c r="AM449" s="153"/>
      <c r="AN449" s="289"/>
      <c r="AO449" s="0"/>
      <c r="AQ449" s="230"/>
    </row>
    <row r="450" s="120" customFormat="true" ht="12.75" hidden="false" customHeight="false" outlineLevel="0" collapsed="false">
      <c r="R450" s="0"/>
      <c r="S450" s="0"/>
      <c r="T450" s="0"/>
      <c r="U450" s="0"/>
      <c r="V450" s="0"/>
      <c r="W450" s="0"/>
      <c r="X450" s="0"/>
      <c r="Y450" s="0"/>
      <c r="Z450" s="0"/>
      <c r="AA450" s="0"/>
      <c r="AB450" s="177"/>
      <c r="AC450" s="177"/>
      <c r="AD450" s="177"/>
      <c r="AE450" s="177"/>
      <c r="AF450" s="177"/>
      <c r="AG450" s="177"/>
      <c r="AH450" s="177"/>
      <c r="AI450" s="177"/>
      <c r="AJ450" s="177"/>
      <c r="AK450" s="177"/>
      <c r="AL450" s="177"/>
      <c r="AM450" s="153"/>
      <c r="AN450" s="289"/>
      <c r="AO450" s="0"/>
      <c r="AQ450" s="230"/>
    </row>
    <row r="451" s="120" customFormat="true" ht="12.75" hidden="false" customHeight="false" outlineLevel="0" collapsed="false">
      <c r="R451" s="0"/>
      <c r="S451" s="0"/>
      <c r="T451" s="0"/>
      <c r="U451" s="0"/>
      <c r="V451" s="0"/>
      <c r="W451" s="0"/>
      <c r="X451" s="0"/>
      <c r="Y451" s="0"/>
      <c r="Z451" s="0"/>
      <c r="AA451" s="0"/>
      <c r="AB451" s="177"/>
      <c r="AC451" s="177"/>
      <c r="AD451" s="177"/>
      <c r="AE451" s="177"/>
      <c r="AF451" s="177"/>
      <c r="AG451" s="177"/>
      <c r="AH451" s="177"/>
      <c r="AI451" s="177"/>
      <c r="AJ451" s="177"/>
      <c r="AK451" s="177"/>
      <c r="AL451" s="177"/>
      <c r="AM451" s="153"/>
      <c r="AN451" s="289"/>
      <c r="AO451" s="0"/>
      <c r="AQ451" s="230"/>
    </row>
    <row r="452" s="120" customFormat="true" ht="12.75" hidden="false" customHeight="false" outlineLevel="0" collapsed="false">
      <c r="R452" s="0"/>
      <c r="S452" s="0"/>
      <c r="T452" s="0"/>
      <c r="U452" s="0"/>
      <c r="V452" s="0"/>
      <c r="W452" s="0"/>
      <c r="X452" s="0"/>
      <c r="Y452" s="0"/>
      <c r="Z452" s="0"/>
      <c r="AA452" s="0"/>
      <c r="AB452" s="177"/>
      <c r="AC452" s="177"/>
      <c r="AD452" s="177"/>
      <c r="AE452" s="177"/>
      <c r="AF452" s="177"/>
      <c r="AG452" s="177"/>
      <c r="AH452" s="177"/>
      <c r="AI452" s="177"/>
      <c r="AJ452" s="177"/>
      <c r="AK452" s="177"/>
      <c r="AL452" s="177"/>
      <c r="AM452" s="153"/>
      <c r="AN452" s="289"/>
      <c r="AO452" s="0"/>
      <c r="AQ452" s="230"/>
    </row>
    <row r="453" s="120" customFormat="true" ht="12.75" hidden="false" customHeight="false" outlineLevel="0" collapsed="false">
      <c r="R453" s="0"/>
      <c r="S453" s="0"/>
      <c r="T453" s="0"/>
      <c r="U453" s="0"/>
      <c r="V453" s="0"/>
      <c r="W453" s="0"/>
      <c r="X453" s="0"/>
      <c r="Y453" s="0"/>
      <c r="Z453" s="0"/>
      <c r="AA453" s="0"/>
      <c r="AB453" s="177"/>
      <c r="AC453" s="177"/>
      <c r="AD453" s="177"/>
      <c r="AE453" s="177"/>
      <c r="AF453" s="177"/>
      <c r="AG453" s="177"/>
      <c r="AH453" s="177"/>
      <c r="AI453" s="177"/>
      <c r="AJ453" s="177"/>
      <c r="AK453" s="177"/>
      <c r="AL453" s="177"/>
      <c r="AM453" s="153"/>
      <c r="AN453" s="289"/>
      <c r="AO453" s="0"/>
      <c r="AQ453" s="230"/>
    </row>
    <row r="454" s="120" customFormat="true" ht="12.75" hidden="false" customHeight="false" outlineLevel="0" collapsed="false">
      <c r="R454" s="0"/>
      <c r="S454" s="0"/>
      <c r="T454" s="0"/>
      <c r="U454" s="0"/>
      <c r="V454" s="0"/>
      <c r="W454" s="0"/>
      <c r="X454" s="0"/>
      <c r="Y454" s="0"/>
      <c r="Z454" s="0"/>
      <c r="AA454" s="0"/>
      <c r="AB454" s="177"/>
      <c r="AC454" s="177"/>
      <c r="AD454" s="177"/>
      <c r="AE454" s="177"/>
      <c r="AF454" s="177"/>
      <c r="AG454" s="177"/>
      <c r="AH454" s="177"/>
      <c r="AI454" s="177"/>
      <c r="AJ454" s="177"/>
      <c r="AK454" s="177"/>
      <c r="AL454" s="177"/>
      <c r="AM454" s="153"/>
      <c r="AN454" s="289"/>
      <c r="AO454" s="0"/>
      <c r="AQ454" s="230"/>
    </row>
    <row r="455" s="120" customFormat="true" ht="12.75" hidden="false" customHeight="false" outlineLevel="0" collapsed="false">
      <c r="R455" s="0"/>
      <c r="S455" s="0"/>
      <c r="T455" s="0"/>
      <c r="U455" s="0"/>
      <c r="V455" s="0"/>
      <c r="W455" s="0"/>
      <c r="X455" s="0"/>
      <c r="Y455" s="0"/>
      <c r="Z455" s="0"/>
      <c r="AA455" s="0"/>
      <c r="AB455" s="177"/>
      <c r="AC455" s="177"/>
      <c r="AD455" s="177"/>
      <c r="AE455" s="177"/>
      <c r="AF455" s="177"/>
      <c r="AG455" s="177"/>
      <c r="AH455" s="177"/>
      <c r="AI455" s="177"/>
      <c r="AJ455" s="177"/>
      <c r="AK455" s="177"/>
      <c r="AL455" s="177"/>
      <c r="AM455" s="153"/>
      <c r="AN455" s="289"/>
      <c r="AO455" s="0"/>
      <c r="AQ455" s="230"/>
    </row>
    <row r="456" s="120" customFormat="true" ht="12.75" hidden="false" customHeight="false" outlineLevel="0" collapsed="false">
      <c r="R456" s="0"/>
      <c r="S456" s="0"/>
      <c r="T456" s="0"/>
      <c r="U456" s="0"/>
      <c r="V456" s="0"/>
      <c r="W456" s="0"/>
      <c r="X456" s="0"/>
      <c r="Y456" s="0"/>
      <c r="Z456" s="0"/>
      <c r="AA456" s="0"/>
      <c r="AB456" s="177"/>
      <c r="AC456" s="177"/>
      <c r="AD456" s="177"/>
      <c r="AE456" s="177"/>
      <c r="AF456" s="177"/>
      <c r="AG456" s="177"/>
      <c r="AH456" s="177"/>
      <c r="AI456" s="177"/>
      <c r="AJ456" s="177"/>
      <c r="AK456" s="177"/>
      <c r="AL456" s="177"/>
      <c r="AM456" s="153"/>
      <c r="AN456" s="289"/>
      <c r="AO456" s="0"/>
      <c r="AQ456" s="230"/>
    </row>
    <row r="457" s="120" customFormat="true" ht="12.75" hidden="false" customHeight="false" outlineLevel="0" collapsed="false">
      <c r="R457" s="0"/>
      <c r="S457" s="0"/>
      <c r="T457" s="0"/>
      <c r="U457" s="0"/>
      <c r="V457" s="0"/>
      <c r="W457" s="0"/>
      <c r="X457" s="0"/>
      <c r="Y457" s="0"/>
      <c r="Z457" s="0"/>
      <c r="AA457" s="0"/>
      <c r="AB457" s="177"/>
      <c r="AC457" s="177"/>
      <c r="AD457" s="177"/>
      <c r="AE457" s="177"/>
      <c r="AF457" s="177"/>
      <c r="AG457" s="177"/>
      <c r="AH457" s="177"/>
      <c r="AI457" s="177"/>
      <c r="AJ457" s="177"/>
      <c r="AK457" s="177"/>
      <c r="AL457" s="177"/>
      <c r="AM457" s="153"/>
      <c r="AN457" s="289"/>
      <c r="AO457" s="0"/>
      <c r="AQ457" s="230"/>
    </row>
    <row r="458" s="120" customFormat="true" ht="12.75" hidden="false" customHeight="false" outlineLevel="0" collapsed="false">
      <c r="R458" s="0"/>
      <c r="S458" s="0"/>
      <c r="T458" s="0"/>
      <c r="U458" s="0"/>
      <c r="V458" s="0"/>
      <c r="W458" s="0"/>
      <c r="X458" s="0"/>
      <c r="Y458" s="0"/>
      <c r="Z458" s="0"/>
      <c r="AA458" s="0"/>
      <c r="AB458" s="177"/>
      <c r="AC458" s="177"/>
      <c r="AD458" s="177"/>
      <c r="AE458" s="177"/>
      <c r="AF458" s="177"/>
      <c r="AG458" s="177"/>
      <c r="AH458" s="177"/>
      <c r="AI458" s="177"/>
      <c r="AJ458" s="177"/>
      <c r="AK458" s="177"/>
      <c r="AL458" s="177"/>
      <c r="AM458" s="153"/>
      <c r="AN458" s="289"/>
      <c r="AO458" s="0"/>
      <c r="AQ458" s="230"/>
    </row>
    <row r="459" s="120" customFormat="true" ht="12.75" hidden="false" customHeight="false" outlineLevel="0" collapsed="false">
      <c r="R459" s="0"/>
      <c r="S459" s="0"/>
      <c r="T459" s="0"/>
      <c r="U459" s="0"/>
      <c r="V459" s="0"/>
      <c r="W459" s="0"/>
      <c r="X459" s="0"/>
      <c r="Y459" s="0"/>
      <c r="Z459" s="0"/>
      <c r="AA459" s="0"/>
      <c r="AB459" s="177"/>
      <c r="AC459" s="177"/>
      <c r="AD459" s="177"/>
      <c r="AE459" s="177"/>
      <c r="AF459" s="177"/>
      <c r="AG459" s="177"/>
      <c r="AH459" s="177"/>
      <c r="AI459" s="177"/>
      <c r="AJ459" s="177"/>
      <c r="AK459" s="177"/>
      <c r="AL459" s="177"/>
      <c r="AM459" s="153"/>
      <c r="AN459" s="289"/>
      <c r="AO459" s="0"/>
      <c r="AQ459" s="230"/>
    </row>
    <row r="460" s="120" customFormat="true" ht="12.75" hidden="false" customHeight="false" outlineLevel="0" collapsed="false">
      <c r="R460" s="0"/>
      <c r="S460" s="0"/>
      <c r="T460" s="0"/>
      <c r="U460" s="0"/>
      <c r="V460" s="0"/>
      <c r="W460" s="0"/>
      <c r="X460" s="0"/>
      <c r="Y460" s="0"/>
      <c r="Z460" s="0"/>
      <c r="AA460" s="0"/>
      <c r="AB460" s="177"/>
      <c r="AC460" s="177"/>
      <c r="AD460" s="177"/>
      <c r="AE460" s="177"/>
      <c r="AF460" s="177"/>
      <c r="AG460" s="177"/>
      <c r="AH460" s="177"/>
      <c r="AI460" s="177"/>
      <c r="AJ460" s="177"/>
      <c r="AK460" s="177"/>
      <c r="AL460" s="177"/>
      <c r="AM460" s="153"/>
      <c r="AN460" s="289"/>
      <c r="AO460" s="0"/>
      <c r="AQ460" s="230"/>
    </row>
    <row r="461" s="120" customFormat="true" ht="12.75" hidden="false" customHeight="false" outlineLevel="0" collapsed="false">
      <c r="R461" s="0"/>
      <c r="S461" s="0"/>
      <c r="T461" s="0"/>
      <c r="U461" s="0"/>
      <c r="V461" s="0"/>
      <c r="W461" s="0"/>
      <c r="X461" s="0"/>
      <c r="Y461" s="0"/>
      <c r="Z461" s="0"/>
      <c r="AA461" s="0"/>
      <c r="AB461" s="177"/>
      <c r="AC461" s="177"/>
      <c r="AD461" s="177"/>
      <c r="AE461" s="177"/>
      <c r="AF461" s="177"/>
      <c r="AG461" s="177"/>
      <c r="AH461" s="177"/>
      <c r="AI461" s="177"/>
      <c r="AJ461" s="177"/>
      <c r="AK461" s="177"/>
      <c r="AL461" s="177"/>
      <c r="AM461" s="153"/>
      <c r="AN461" s="289"/>
      <c r="AO461" s="0"/>
      <c r="AQ461" s="230"/>
    </row>
    <row r="462" s="120" customFormat="true" ht="12.75" hidden="false" customHeight="false" outlineLevel="0" collapsed="false">
      <c r="R462" s="0"/>
      <c r="S462" s="0"/>
      <c r="T462" s="0"/>
      <c r="U462" s="0"/>
      <c r="V462" s="0"/>
      <c r="W462" s="0"/>
      <c r="X462" s="0"/>
      <c r="Y462" s="0"/>
      <c r="Z462" s="0"/>
      <c r="AA462" s="0"/>
      <c r="AB462" s="177"/>
      <c r="AC462" s="177"/>
      <c r="AD462" s="177"/>
      <c r="AE462" s="177"/>
      <c r="AF462" s="177"/>
      <c r="AG462" s="177"/>
      <c r="AH462" s="177"/>
      <c r="AI462" s="177"/>
      <c r="AJ462" s="177"/>
      <c r="AK462" s="177"/>
      <c r="AL462" s="177"/>
      <c r="AM462" s="153"/>
      <c r="AN462" s="289"/>
      <c r="AO462" s="0"/>
      <c r="AQ462" s="230"/>
    </row>
    <row r="463" s="120" customFormat="true" ht="12.75" hidden="false" customHeight="false" outlineLevel="0" collapsed="false">
      <c r="R463" s="0"/>
      <c r="S463" s="0"/>
      <c r="T463" s="0"/>
      <c r="U463" s="0"/>
      <c r="V463" s="0"/>
      <c r="W463" s="0"/>
      <c r="X463" s="0"/>
      <c r="Y463" s="0"/>
      <c r="Z463" s="0"/>
      <c r="AA463" s="0"/>
      <c r="AB463" s="177"/>
      <c r="AC463" s="177"/>
      <c r="AD463" s="177"/>
      <c r="AE463" s="177"/>
      <c r="AF463" s="177"/>
      <c r="AG463" s="177"/>
      <c r="AH463" s="177"/>
      <c r="AI463" s="177"/>
      <c r="AJ463" s="177"/>
      <c r="AK463" s="177"/>
      <c r="AL463" s="177"/>
      <c r="AM463" s="153"/>
      <c r="AN463" s="289"/>
      <c r="AO463" s="0"/>
      <c r="AQ463" s="230"/>
    </row>
    <row r="464" s="120" customFormat="true" ht="12.75" hidden="false" customHeight="false" outlineLevel="0" collapsed="false">
      <c r="R464" s="0"/>
      <c r="S464" s="0"/>
      <c r="T464" s="0"/>
      <c r="U464" s="0"/>
      <c r="V464" s="0"/>
      <c r="W464" s="0"/>
      <c r="X464" s="0"/>
      <c r="Y464" s="0"/>
      <c r="Z464" s="0"/>
      <c r="AA464" s="0"/>
      <c r="AB464" s="177"/>
      <c r="AC464" s="177"/>
      <c r="AD464" s="177"/>
      <c r="AE464" s="177"/>
      <c r="AF464" s="177"/>
      <c r="AG464" s="177"/>
      <c r="AH464" s="177"/>
      <c r="AI464" s="177"/>
      <c r="AJ464" s="177"/>
      <c r="AK464" s="177"/>
      <c r="AL464" s="177"/>
      <c r="AM464" s="153"/>
      <c r="AN464" s="289"/>
      <c r="AO464" s="0"/>
      <c r="AQ464" s="230"/>
    </row>
    <row r="465" s="120" customFormat="true" ht="12.75" hidden="false" customHeight="false" outlineLevel="0" collapsed="false">
      <c r="R465" s="0"/>
      <c r="S465" s="0"/>
      <c r="T465" s="0"/>
      <c r="U465" s="0"/>
      <c r="V465" s="0"/>
      <c r="W465" s="0"/>
      <c r="X465" s="0"/>
      <c r="Y465" s="0"/>
      <c r="Z465" s="0"/>
      <c r="AA465" s="0"/>
      <c r="AB465" s="177"/>
      <c r="AC465" s="177"/>
      <c r="AD465" s="177"/>
      <c r="AE465" s="177"/>
      <c r="AF465" s="177"/>
      <c r="AG465" s="177"/>
      <c r="AH465" s="177"/>
      <c r="AI465" s="177"/>
      <c r="AJ465" s="177"/>
      <c r="AK465" s="177"/>
      <c r="AL465" s="177"/>
      <c r="AM465" s="153"/>
      <c r="AN465" s="289"/>
      <c r="AO465" s="0"/>
      <c r="AQ465" s="230"/>
    </row>
    <row r="466" s="120" customFormat="true" ht="12.75" hidden="false" customHeight="false" outlineLevel="0" collapsed="false">
      <c r="R466" s="0"/>
      <c r="S466" s="0"/>
      <c r="T466" s="0"/>
      <c r="U466" s="0"/>
      <c r="V466" s="0"/>
      <c r="W466" s="0"/>
      <c r="X466" s="0"/>
      <c r="Y466" s="0"/>
      <c r="Z466" s="0"/>
      <c r="AA466" s="0"/>
      <c r="AB466" s="177"/>
      <c r="AC466" s="177"/>
      <c r="AD466" s="177"/>
      <c r="AE466" s="177"/>
      <c r="AF466" s="177"/>
      <c r="AG466" s="177"/>
      <c r="AH466" s="177"/>
      <c r="AI466" s="177"/>
      <c r="AJ466" s="177"/>
      <c r="AK466" s="177"/>
      <c r="AL466" s="177"/>
      <c r="AM466" s="153"/>
      <c r="AN466" s="289"/>
      <c r="AO466" s="0"/>
      <c r="AQ466" s="230"/>
    </row>
    <row r="467" s="120" customFormat="true" ht="12.75" hidden="false" customHeight="false" outlineLevel="0" collapsed="false">
      <c r="R467" s="0"/>
      <c r="S467" s="0"/>
      <c r="T467" s="0"/>
      <c r="U467" s="0"/>
      <c r="V467" s="0"/>
      <c r="W467" s="0"/>
      <c r="X467" s="0"/>
      <c r="Y467" s="0"/>
      <c r="Z467" s="0"/>
      <c r="AA467" s="0"/>
      <c r="AB467" s="177"/>
      <c r="AC467" s="177"/>
      <c r="AD467" s="177"/>
      <c r="AE467" s="177"/>
      <c r="AF467" s="177"/>
      <c r="AG467" s="177"/>
      <c r="AH467" s="177"/>
      <c r="AI467" s="177"/>
      <c r="AJ467" s="177"/>
      <c r="AK467" s="177"/>
      <c r="AL467" s="177"/>
      <c r="AM467" s="153"/>
      <c r="AN467" s="289"/>
      <c r="AO467" s="0"/>
      <c r="AQ467" s="230"/>
    </row>
    <row r="468" s="120" customFormat="true" ht="12.75" hidden="false" customHeight="false" outlineLevel="0" collapsed="false">
      <c r="R468" s="0"/>
      <c r="S468" s="0"/>
      <c r="T468" s="0"/>
      <c r="U468" s="0"/>
      <c r="V468" s="0"/>
      <c r="W468" s="0"/>
      <c r="X468" s="0"/>
      <c r="Y468" s="0"/>
      <c r="Z468" s="0"/>
      <c r="AA468" s="0"/>
      <c r="AB468" s="177"/>
      <c r="AC468" s="177"/>
      <c r="AD468" s="177"/>
      <c r="AE468" s="177"/>
      <c r="AF468" s="177"/>
      <c r="AG468" s="177"/>
      <c r="AH468" s="177"/>
      <c r="AI468" s="177"/>
      <c r="AJ468" s="177"/>
      <c r="AK468" s="177"/>
      <c r="AL468" s="177"/>
      <c r="AM468" s="153"/>
      <c r="AN468" s="289"/>
      <c r="AO468" s="0"/>
      <c r="AQ468" s="230"/>
    </row>
    <row r="469" s="120" customFormat="true" ht="12.75" hidden="false" customHeight="false" outlineLevel="0" collapsed="false">
      <c r="R469" s="0"/>
      <c r="S469" s="0"/>
      <c r="T469" s="0"/>
      <c r="U469" s="0"/>
      <c r="V469" s="0"/>
      <c r="W469" s="0"/>
      <c r="X469" s="0"/>
      <c r="Y469" s="0"/>
      <c r="Z469" s="0"/>
      <c r="AA469" s="0"/>
      <c r="AB469" s="177"/>
      <c r="AC469" s="177"/>
      <c r="AD469" s="177"/>
      <c r="AE469" s="177"/>
      <c r="AF469" s="177"/>
      <c r="AG469" s="177"/>
      <c r="AH469" s="177"/>
      <c r="AI469" s="177"/>
      <c r="AJ469" s="177"/>
      <c r="AK469" s="177"/>
      <c r="AL469" s="177"/>
      <c r="AM469" s="153"/>
      <c r="AN469" s="289"/>
      <c r="AO469" s="0"/>
      <c r="AQ469" s="230"/>
    </row>
    <row r="470" s="120" customFormat="true" ht="12.75" hidden="false" customHeight="false" outlineLevel="0" collapsed="false">
      <c r="R470" s="0"/>
      <c r="S470" s="0"/>
      <c r="T470" s="0"/>
      <c r="U470" s="0"/>
      <c r="V470" s="0"/>
      <c r="W470" s="0"/>
      <c r="X470" s="0"/>
      <c r="Y470" s="0"/>
      <c r="Z470" s="0"/>
      <c r="AA470" s="0"/>
      <c r="AB470" s="177"/>
      <c r="AC470" s="177"/>
      <c r="AD470" s="177"/>
      <c r="AE470" s="177"/>
      <c r="AF470" s="177"/>
      <c r="AG470" s="177"/>
      <c r="AH470" s="177"/>
      <c r="AI470" s="177"/>
      <c r="AJ470" s="177"/>
      <c r="AK470" s="177"/>
      <c r="AL470" s="177"/>
      <c r="AM470" s="153"/>
      <c r="AN470" s="289"/>
      <c r="AO470" s="0"/>
      <c r="AQ470" s="230"/>
    </row>
    <row r="471" s="120" customFormat="true" ht="12.75" hidden="false" customHeight="false" outlineLevel="0" collapsed="false">
      <c r="R471" s="0"/>
      <c r="S471" s="0"/>
      <c r="T471" s="0"/>
      <c r="U471" s="0"/>
      <c r="V471" s="0"/>
      <c r="W471" s="0"/>
      <c r="X471" s="0"/>
      <c r="Y471" s="0"/>
      <c r="Z471" s="0"/>
      <c r="AA471" s="0"/>
      <c r="AB471" s="177"/>
      <c r="AC471" s="177"/>
      <c r="AD471" s="177"/>
      <c r="AE471" s="177"/>
      <c r="AF471" s="177"/>
      <c r="AG471" s="177"/>
      <c r="AH471" s="177"/>
      <c r="AI471" s="177"/>
      <c r="AJ471" s="177"/>
      <c r="AK471" s="177"/>
      <c r="AL471" s="177"/>
      <c r="AM471" s="153"/>
      <c r="AN471" s="289"/>
      <c r="AO471" s="0"/>
      <c r="AQ471" s="230"/>
    </row>
    <row r="472" s="120" customFormat="true" ht="12.75" hidden="false" customHeight="false" outlineLevel="0" collapsed="false">
      <c r="R472" s="0"/>
      <c r="S472" s="0"/>
      <c r="T472" s="0"/>
      <c r="U472" s="0"/>
      <c r="V472" s="0"/>
      <c r="W472" s="0"/>
      <c r="X472" s="0"/>
      <c r="Y472" s="0"/>
      <c r="Z472" s="0"/>
      <c r="AA472" s="0"/>
      <c r="AB472" s="177"/>
      <c r="AC472" s="177"/>
      <c r="AD472" s="177"/>
      <c r="AE472" s="177"/>
      <c r="AF472" s="177"/>
      <c r="AG472" s="177"/>
      <c r="AH472" s="177"/>
      <c r="AI472" s="177"/>
      <c r="AJ472" s="177"/>
      <c r="AK472" s="177"/>
      <c r="AL472" s="177"/>
      <c r="AM472" s="153"/>
      <c r="AN472" s="289"/>
      <c r="AO472" s="0"/>
      <c r="AQ472" s="230"/>
    </row>
    <row r="473" s="120" customFormat="true" ht="12.75" hidden="false" customHeight="false" outlineLevel="0" collapsed="false">
      <c r="R473" s="0"/>
      <c r="S473" s="0"/>
      <c r="T473" s="0"/>
      <c r="U473" s="0"/>
      <c r="V473" s="0"/>
      <c r="W473" s="0"/>
      <c r="X473" s="0"/>
      <c r="Y473" s="0"/>
      <c r="Z473" s="0"/>
      <c r="AA473" s="0"/>
      <c r="AB473" s="177"/>
      <c r="AC473" s="177"/>
      <c r="AD473" s="177"/>
      <c r="AE473" s="177"/>
      <c r="AF473" s="177"/>
      <c r="AG473" s="177"/>
      <c r="AH473" s="177"/>
      <c r="AI473" s="177"/>
      <c r="AJ473" s="177"/>
      <c r="AK473" s="177"/>
      <c r="AL473" s="177"/>
      <c r="AM473" s="153"/>
      <c r="AN473" s="289"/>
      <c r="AO473" s="0"/>
      <c r="AQ473" s="230"/>
    </row>
    <row r="474" s="120" customFormat="true" ht="12.75" hidden="false" customHeight="false" outlineLevel="0" collapsed="false">
      <c r="R474" s="0"/>
      <c r="S474" s="0"/>
      <c r="T474" s="0"/>
      <c r="U474" s="0"/>
      <c r="V474" s="0"/>
      <c r="W474" s="0"/>
      <c r="X474" s="0"/>
      <c r="Y474" s="0"/>
      <c r="Z474" s="0"/>
      <c r="AA474" s="0"/>
      <c r="AB474" s="177"/>
      <c r="AC474" s="177"/>
      <c r="AD474" s="177"/>
      <c r="AE474" s="177"/>
      <c r="AF474" s="177"/>
      <c r="AG474" s="177"/>
      <c r="AH474" s="177"/>
      <c r="AI474" s="177"/>
      <c r="AJ474" s="177"/>
      <c r="AK474" s="177"/>
      <c r="AL474" s="177"/>
      <c r="AM474" s="153"/>
      <c r="AN474" s="289"/>
      <c r="AO474" s="0"/>
      <c r="AQ474" s="230"/>
    </row>
    <row r="475" s="120" customFormat="true" ht="12.75" hidden="false" customHeight="false" outlineLevel="0" collapsed="false">
      <c r="R475" s="0"/>
      <c r="S475" s="0"/>
      <c r="T475" s="0"/>
      <c r="U475" s="0"/>
      <c r="V475" s="0"/>
      <c r="W475" s="0"/>
      <c r="X475" s="0"/>
      <c r="Y475" s="0"/>
      <c r="Z475" s="0"/>
      <c r="AA475" s="0"/>
      <c r="AB475" s="177"/>
      <c r="AC475" s="177"/>
      <c r="AD475" s="177"/>
      <c r="AE475" s="177"/>
      <c r="AF475" s="177"/>
      <c r="AG475" s="177"/>
      <c r="AH475" s="177"/>
      <c r="AI475" s="177"/>
      <c r="AJ475" s="177"/>
      <c r="AK475" s="177"/>
      <c r="AL475" s="177"/>
      <c r="AM475" s="153"/>
      <c r="AN475" s="289"/>
      <c r="AO475" s="0"/>
      <c r="AQ475" s="230"/>
    </row>
    <row r="476" s="120" customFormat="true" ht="12.75" hidden="false" customHeight="false" outlineLevel="0" collapsed="false">
      <c r="R476" s="0"/>
      <c r="S476" s="0"/>
      <c r="T476" s="0"/>
      <c r="U476" s="0"/>
      <c r="V476" s="0"/>
      <c r="W476" s="0"/>
      <c r="X476" s="0"/>
      <c r="Y476" s="0"/>
      <c r="Z476" s="0"/>
      <c r="AA476" s="0"/>
      <c r="AB476" s="177"/>
      <c r="AC476" s="177"/>
      <c r="AD476" s="177"/>
      <c r="AE476" s="177"/>
      <c r="AF476" s="177"/>
      <c r="AG476" s="177"/>
      <c r="AH476" s="177"/>
      <c r="AI476" s="177"/>
      <c r="AJ476" s="177"/>
      <c r="AK476" s="177"/>
      <c r="AL476" s="177"/>
      <c r="AM476" s="153"/>
      <c r="AN476" s="289"/>
      <c r="AO476" s="0"/>
      <c r="AQ476" s="230"/>
    </row>
    <row r="477" s="120" customFormat="true" ht="12.75" hidden="false" customHeight="false" outlineLevel="0" collapsed="false">
      <c r="R477" s="0"/>
      <c r="S477" s="0"/>
      <c r="T477" s="0"/>
      <c r="U477" s="0"/>
      <c r="V477" s="0"/>
      <c r="W477" s="0"/>
      <c r="X477" s="0"/>
      <c r="Y477" s="0"/>
      <c r="Z477" s="0"/>
      <c r="AA477" s="0"/>
      <c r="AB477" s="177"/>
      <c r="AC477" s="177"/>
      <c r="AD477" s="177"/>
      <c r="AE477" s="177"/>
      <c r="AF477" s="177"/>
      <c r="AG477" s="177"/>
      <c r="AH477" s="177"/>
      <c r="AI477" s="177"/>
      <c r="AJ477" s="177"/>
      <c r="AK477" s="177"/>
      <c r="AL477" s="177"/>
      <c r="AM477" s="153"/>
      <c r="AN477" s="289"/>
      <c r="AO477" s="0"/>
      <c r="AQ477" s="230"/>
    </row>
    <row r="478" s="120" customFormat="true" ht="12.75" hidden="false" customHeight="false" outlineLevel="0" collapsed="false">
      <c r="R478" s="0"/>
      <c r="S478" s="0"/>
      <c r="T478" s="0"/>
      <c r="U478" s="0"/>
      <c r="V478" s="0"/>
      <c r="W478" s="0"/>
      <c r="X478" s="0"/>
      <c r="Y478" s="0"/>
      <c r="Z478" s="0"/>
      <c r="AA478" s="0"/>
      <c r="AB478" s="177"/>
      <c r="AC478" s="177"/>
      <c r="AD478" s="177"/>
      <c r="AE478" s="177"/>
      <c r="AF478" s="177"/>
      <c r="AG478" s="177"/>
      <c r="AH478" s="177"/>
      <c r="AI478" s="177"/>
      <c r="AJ478" s="177"/>
      <c r="AK478" s="177"/>
      <c r="AL478" s="177"/>
      <c r="AM478" s="153"/>
      <c r="AN478" s="289"/>
      <c r="AO478" s="0"/>
      <c r="AQ478" s="230"/>
    </row>
    <row r="479" s="120" customFormat="true" ht="12.75" hidden="false" customHeight="false" outlineLevel="0" collapsed="false">
      <c r="R479" s="0"/>
      <c r="S479" s="0"/>
      <c r="T479" s="0"/>
      <c r="U479" s="0"/>
      <c r="V479" s="0"/>
      <c r="W479" s="0"/>
      <c r="X479" s="0"/>
      <c r="Y479" s="0"/>
      <c r="Z479" s="0"/>
      <c r="AA479" s="0"/>
      <c r="AB479" s="177"/>
      <c r="AC479" s="177"/>
      <c r="AD479" s="177"/>
      <c r="AE479" s="177"/>
      <c r="AF479" s="177"/>
      <c r="AG479" s="177"/>
      <c r="AH479" s="177"/>
      <c r="AI479" s="177"/>
      <c r="AJ479" s="177"/>
      <c r="AK479" s="177"/>
      <c r="AL479" s="177"/>
      <c r="AM479" s="153"/>
      <c r="AN479" s="289"/>
      <c r="AO479" s="0"/>
      <c r="AQ479" s="230"/>
    </row>
    <row r="480" s="120" customFormat="true" ht="12.75" hidden="false" customHeight="false" outlineLevel="0" collapsed="false">
      <c r="R480" s="0"/>
      <c r="S480" s="0"/>
      <c r="T480" s="0"/>
      <c r="U480" s="0"/>
      <c r="V480" s="0"/>
      <c r="W480" s="0"/>
      <c r="X480" s="0"/>
      <c r="Y480" s="0"/>
      <c r="Z480" s="0"/>
      <c r="AA480" s="0"/>
      <c r="AB480" s="177"/>
      <c r="AC480" s="177"/>
      <c r="AD480" s="177"/>
      <c r="AE480" s="177"/>
      <c r="AF480" s="177"/>
      <c r="AG480" s="177"/>
      <c r="AH480" s="177"/>
      <c r="AI480" s="177"/>
      <c r="AJ480" s="177"/>
      <c r="AK480" s="177"/>
      <c r="AL480" s="177"/>
      <c r="AM480" s="153"/>
      <c r="AN480" s="289"/>
      <c r="AO480" s="0"/>
      <c r="AQ480" s="230"/>
    </row>
    <row r="481" s="120" customFormat="true" ht="12.75" hidden="false" customHeight="false" outlineLevel="0" collapsed="false">
      <c r="R481" s="0"/>
      <c r="S481" s="0"/>
      <c r="T481" s="0"/>
      <c r="U481" s="0"/>
      <c r="V481" s="0"/>
      <c r="W481" s="0"/>
      <c r="X481" s="0"/>
      <c r="Y481" s="0"/>
      <c r="Z481" s="0"/>
      <c r="AA481" s="0"/>
      <c r="AB481" s="177"/>
      <c r="AC481" s="177"/>
      <c r="AD481" s="177"/>
      <c r="AE481" s="177"/>
      <c r="AF481" s="177"/>
      <c r="AG481" s="177"/>
      <c r="AH481" s="177"/>
      <c r="AI481" s="177"/>
      <c r="AJ481" s="177"/>
      <c r="AK481" s="177"/>
      <c r="AL481" s="177"/>
      <c r="AM481" s="153"/>
      <c r="AN481" s="289"/>
      <c r="AO481" s="0"/>
      <c r="AQ481" s="230"/>
    </row>
    <row r="482" s="120" customFormat="true" ht="12.75" hidden="false" customHeight="false" outlineLevel="0" collapsed="false">
      <c r="R482" s="0"/>
      <c r="S482" s="0"/>
      <c r="T482" s="0"/>
      <c r="U482" s="0"/>
      <c r="V482" s="0"/>
      <c r="W482" s="0"/>
      <c r="X482" s="0"/>
      <c r="Y482" s="0"/>
      <c r="Z482" s="0"/>
      <c r="AA482" s="0"/>
      <c r="AB482" s="177"/>
      <c r="AC482" s="177"/>
      <c r="AD482" s="177"/>
      <c r="AE482" s="177"/>
      <c r="AF482" s="177"/>
      <c r="AG482" s="177"/>
      <c r="AH482" s="177"/>
      <c r="AI482" s="177"/>
      <c r="AJ482" s="177"/>
      <c r="AK482" s="177"/>
      <c r="AL482" s="177"/>
      <c r="AM482" s="153"/>
      <c r="AN482" s="289"/>
      <c r="AO482" s="0"/>
      <c r="AQ482" s="230"/>
    </row>
    <row r="483" s="120" customFormat="true" ht="12.75" hidden="false" customHeight="false" outlineLevel="0" collapsed="false">
      <c r="R483" s="0"/>
      <c r="S483" s="0"/>
      <c r="T483" s="0"/>
      <c r="U483" s="0"/>
      <c r="V483" s="0"/>
      <c r="W483" s="0"/>
      <c r="X483" s="0"/>
      <c r="Y483" s="0"/>
      <c r="Z483" s="0"/>
      <c r="AA483" s="0"/>
      <c r="AB483" s="177"/>
      <c r="AC483" s="177"/>
      <c r="AD483" s="177"/>
      <c r="AE483" s="177"/>
      <c r="AF483" s="177"/>
      <c r="AG483" s="177"/>
      <c r="AH483" s="177"/>
      <c r="AI483" s="177"/>
      <c r="AJ483" s="177"/>
      <c r="AK483" s="177"/>
      <c r="AL483" s="177"/>
      <c r="AM483" s="153"/>
      <c r="AN483" s="289"/>
      <c r="AO483" s="0"/>
      <c r="AQ483" s="230"/>
    </row>
    <row r="484" s="120" customFormat="true" ht="12.75" hidden="false" customHeight="false" outlineLevel="0" collapsed="false">
      <c r="R484" s="0"/>
      <c r="S484" s="0"/>
      <c r="T484" s="0"/>
      <c r="U484" s="0"/>
      <c r="V484" s="0"/>
      <c r="W484" s="0"/>
      <c r="X484" s="0"/>
      <c r="Y484" s="0"/>
      <c r="Z484" s="0"/>
      <c r="AA484" s="0"/>
      <c r="AB484" s="177"/>
      <c r="AC484" s="177"/>
      <c r="AD484" s="177"/>
      <c r="AE484" s="177"/>
      <c r="AF484" s="177"/>
      <c r="AG484" s="177"/>
      <c r="AH484" s="177"/>
      <c r="AI484" s="177"/>
      <c r="AJ484" s="177"/>
      <c r="AK484" s="177"/>
      <c r="AL484" s="177"/>
      <c r="AM484" s="153"/>
      <c r="AN484" s="289"/>
      <c r="AO484" s="0"/>
      <c r="AQ484" s="230"/>
    </row>
    <row r="485" s="120" customFormat="true" ht="12.75" hidden="false" customHeight="false" outlineLevel="0" collapsed="false">
      <c r="R485" s="0"/>
      <c r="S485" s="0"/>
      <c r="T485" s="0"/>
      <c r="U485" s="0"/>
      <c r="V485" s="0"/>
      <c r="W485" s="0"/>
      <c r="X485" s="0"/>
      <c r="Y485" s="0"/>
      <c r="Z485" s="0"/>
      <c r="AA485" s="0"/>
      <c r="AB485" s="177"/>
      <c r="AC485" s="177"/>
      <c r="AD485" s="177"/>
      <c r="AE485" s="177"/>
      <c r="AF485" s="177"/>
      <c r="AG485" s="177"/>
      <c r="AH485" s="177"/>
      <c r="AI485" s="177"/>
      <c r="AJ485" s="177"/>
      <c r="AK485" s="177"/>
      <c r="AL485" s="177"/>
      <c r="AM485" s="153"/>
      <c r="AN485" s="289"/>
      <c r="AO485" s="0"/>
      <c r="AQ485" s="230"/>
    </row>
    <row r="486" s="120" customFormat="true" ht="12.75" hidden="false" customHeight="false" outlineLevel="0" collapsed="false">
      <c r="R486" s="0"/>
      <c r="S486" s="0"/>
      <c r="T486" s="0"/>
      <c r="U486" s="0"/>
      <c r="V486" s="0"/>
      <c r="W486" s="0"/>
      <c r="X486" s="0"/>
      <c r="Y486" s="0"/>
      <c r="Z486" s="0"/>
      <c r="AA486" s="0"/>
      <c r="AB486" s="177"/>
      <c r="AC486" s="177"/>
      <c r="AD486" s="177"/>
      <c r="AE486" s="177"/>
      <c r="AF486" s="177"/>
      <c r="AG486" s="177"/>
      <c r="AH486" s="177"/>
      <c r="AI486" s="177"/>
      <c r="AJ486" s="177"/>
      <c r="AK486" s="177"/>
      <c r="AL486" s="177"/>
      <c r="AM486" s="153"/>
      <c r="AN486" s="289"/>
      <c r="AO486" s="0"/>
      <c r="AQ486" s="230"/>
    </row>
    <row r="487" s="120" customFormat="true" ht="12.75" hidden="false" customHeight="false" outlineLevel="0" collapsed="false">
      <c r="R487" s="0"/>
      <c r="S487" s="0"/>
      <c r="T487" s="0"/>
      <c r="U487" s="0"/>
      <c r="V487" s="0"/>
      <c r="W487" s="0"/>
      <c r="X487" s="0"/>
      <c r="Y487" s="0"/>
      <c r="Z487" s="0"/>
      <c r="AA487" s="0"/>
      <c r="AB487" s="177"/>
      <c r="AC487" s="177"/>
      <c r="AD487" s="177"/>
      <c r="AE487" s="177"/>
      <c r="AF487" s="177"/>
      <c r="AG487" s="177"/>
      <c r="AH487" s="177"/>
      <c r="AI487" s="177"/>
      <c r="AJ487" s="177"/>
      <c r="AK487" s="177"/>
      <c r="AL487" s="177"/>
      <c r="AM487" s="153"/>
      <c r="AN487" s="289"/>
      <c r="AO487" s="0"/>
      <c r="AQ487" s="230"/>
    </row>
    <row r="488" s="120" customFormat="true" ht="12.75" hidden="false" customHeight="false" outlineLevel="0" collapsed="false">
      <c r="R488" s="0"/>
      <c r="S488" s="0"/>
      <c r="T488" s="0"/>
      <c r="U488" s="0"/>
      <c r="V488" s="0"/>
      <c r="W488" s="0"/>
      <c r="X488" s="0"/>
      <c r="Y488" s="0"/>
      <c r="Z488" s="0"/>
      <c r="AA488" s="0"/>
      <c r="AB488" s="177"/>
      <c r="AC488" s="177"/>
      <c r="AD488" s="177"/>
      <c r="AE488" s="177"/>
      <c r="AF488" s="177"/>
      <c r="AG488" s="177"/>
      <c r="AH488" s="177"/>
      <c r="AI488" s="177"/>
      <c r="AJ488" s="177"/>
      <c r="AK488" s="177"/>
      <c r="AL488" s="177"/>
      <c r="AM488" s="153"/>
      <c r="AN488" s="289"/>
      <c r="AO488" s="0"/>
      <c r="AQ488" s="230"/>
    </row>
    <row r="489" s="120" customFormat="true" ht="12.75" hidden="false" customHeight="false" outlineLevel="0" collapsed="false">
      <c r="P489" s="146"/>
      <c r="Q489" s="0"/>
      <c r="R489" s="0"/>
      <c r="S489" s="0"/>
      <c r="T489" s="0"/>
      <c r="U489" s="0"/>
      <c r="V489" s="0"/>
      <c r="W489" s="0"/>
      <c r="X489" s="0"/>
      <c r="Y489" s="0"/>
      <c r="Z489" s="0"/>
      <c r="AA489" s="0"/>
      <c r="AB489" s="177"/>
      <c r="AC489" s="177"/>
      <c r="AD489" s="177"/>
      <c r="AE489" s="177"/>
      <c r="AF489" s="177"/>
      <c r="AG489" s="177"/>
      <c r="AH489" s="177"/>
      <c r="AI489" s="177"/>
      <c r="AJ489" s="177"/>
      <c r="AK489" s="177"/>
      <c r="AL489" s="177"/>
      <c r="AM489" s="153"/>
      <c r="AN489" s="289"/>
      <c r="AO489" s="0"/>
      <c r="AQ489" s="230"/>
    </row>
    <row r="490" s="120" customFormat="true" ht="12.75" hidden="false" customHeight="false" outlineLevel="0" collapsed="false">
      <c r="P490" s="146"/>
      <c r="Q490" s="0"/>
      <c r="R490" s="0"/>
      <c r="S490" s="0"/>
      <c r="T490" s="0"/>
      <c r="U490" s="0"/>
      <c r="V490" s="0"/>
      <c r="W490" s="0"/>
      <c r="X490" s="0"/>
      <c r="Y490" s="0"/>
      <c r="Z490" s="0"/>
      <c r="AA490" s="0"/>
      <c r="AB490" s="177"/>
      <c r="AC490" s="177"/>
      <c r="AD490" s="177"/>
      <c r="AE490" s="177"/>
      <c r="AF490" s="177"/>
      <c r="AG490" s="177"/>
      <c r="AH490" s="177"/>
      <c r="AI490" s="177"/>
      <c r="AJ490" s="177"/>
      <c r="AK490" s="177"/>
      <c r="AL490" s="177"/>
      <c r="AM490" s="153"/>
      <c r="AN490" s="289"/>
      <c r="AO490" s="0"/>
      <c r="AQ490" s="230"/>
    </row>
    <row r="491" s="120" customFormat="true" ht="12.75" hidden="false" customHeight="false" outlineLevel="0" collapsed="false">
      <c r="P491" s="146"/>
      <c r="Q491" s="0"/>
      <c r="R491" s="0"/>
      <c r="S491" s="0"/>
      <c r="T491" s="0"/>
      <c r="U491" s="0"/>
      <c r="V491" s="0"/>
      <c r="W491" s="0"/>
      <c r="X491" s="0"/>
      <c r="Y491" s="0"/>
      <c r="Z491" s="0"/>
      <c r="AA491" s="0"/>
      <c r="AB491" s="177"/>
      <c r="AC491" s="177"/>
      <c r="AD491" s="177"/>
      <c r="AE491" s="177"/>
      <c r="AF491" s="177"/>
      <c r="AG491" s="177"/>
      <c r="AH491" s="177"/>
      <c r="AI491" s="177"/>
      <c r="AJ491" s="177"/>
      <c r="AK491" s="177"/>
      <c r="AL491" s="177"/>
      <c r="AM491" s="153"/>
      <c r="AN491" s="289"/>
      <c r="AO491" s="0"/>
      <c r="AQ491" s="230"/>
    </row>
    <row r="492" s="120" customFormat="true" ht="12.75" hidden="false" customHeight="false" outlineLevel="0" collapsed="false">
      <c r="P492" s="146"/>
      <c r="Q492" s="0"/>
      <c r="R492" s="0"/>
      <c r="S492" s="0"/>
      <c r="T492" s="0"/>
      <c r="U492" s="0"/>
      <c r="V492" s="0"/>
      <c r="W492" s="0"/>
      <c r="X492" s="0"/>
      <c r="Y492" s="0"/>
      <c r="Z492" s="0"/>
      <c r="AA492" s="0"/>
      <c r="AB492" s="177"/>
      <c r="AC492" s="177"/>
      <c r="AD492" s="177"/>
      <c r="AE492" s="177"/>
      <c r="AF492" s="177"/>
      <c r="AG492" s="177"/>
      <c r="AH492" s="177"/>
      <c r="AI492" s="177"/>
      <c r="AJ492" s="177"/>
      <c r="AK492" s="177"/>
      <c r="AL492" s="177"/>
      <c r="AM492" s="153"/>
      <c r="AN492" s="289"/>
      <c r="AO492" s="0"/>
      <c r="AQ492" s="230"/>
    </row>
    <row r="493" s="120" customFormat="true" ht="12.75" hidden="false" customHeight="false" outlineLevel="0" collapsed="false">
      <c r="P493" s="146"/>
      <c r="Q493" s="0"/>
      <c r="R493" s="0"/>
      <c r="S493" s="0"/>
      <c r="T493" s="0"/>
      <c r="U493" s="0"/>
      <c r="V493" s="0"/>
      <c r="W493" s="0"/>
      <c r="X493" s="0"/>
      <c r="Y493" s="0"/>
      <c r="Z493" s="0"/>
      <c r="AA493" s="0"/>
      <c r="AB493" s="177"/>
      <c r="AC493" s="177"/>
      <c r="AD493" s="177"/>
      <c r="AE493" s="177"/>
      <c r="AF493" s="177"/>
      <c r="AG493" s="177"/>
      <c r="AH493" s="177"/>
      <c r="AI493" s="177"/>
      <c r="AJ493" s="177"/>
      <c r="AK493" s="177"/>
      <c r="AL493" s="177"/>
      <c r="AM493" s="153"/>
      <c r="AN493" s="289"/>
      <c r="AO493" s="0"/>
      <c r="AQ493" s="230"/>
    </row>
    <row r="494" s="120" customFormat="true" ht="12.75" hidden="false" customHeight="false" outlineLevel="0" collapsed="false">
      <c r="P494" s="146"/>
      <c r="Q494" s="0"/>
      <c r="R494" s="0"/>
      <c r="S494" s="0"/>
      <c r="T494" s="0"/>
      <c r="U494" s="0"/>
      <c r="V494" s="0"/>
      <c r="W494" s="0"/>
      <c r="X494" s="0"/>
      <c r="Y494" s="0"/>
      <c r="Z494" s="0"/>
      <c r="AA494" s="0"/>
      <c r="AB494" s="177"/>
      <c r="AC494" s="177"/>
      <c r="AD494" s="177"/>
      <c r="AE494" s="177"/>
      <c r="AF494" s="177"/>
      <c r="AG494" s="177"/>
      <c r="AH494" s="177"/>
      <c r="AI494" s="177"/>
      <c r="AJ494" s="177"/>
      <c r="AK494" s="177"/>
      <c r="AL494" s="177"/>
      <c r="AM494" s="153"/>
      <c r="AN494" s="289"/>
      <c r="AO494" s="0"/>
      <c r="AQ494" s="230"/>
    </row>
    <row r="495" s="120" customFormat="true" ht="12.75" hidden="false" customHeight="false" outlineLevel="0" collapsed="false">
      <c r="P495" s="146"/>
      <c r="Q495" s="0"/>
      <c r="R495" s="0"/>
      <c r="S495" s="0"/>
      <c r="T495" s="0"/>
      <c r="U495" s="0"/>
      <c r="V495" s="0"/>
      <c r="W495" s="0"/>
      <c r="X495" s="0"/>
      <c r="Y495" s="0"/>
      <c r="Z495" s="0"/>
      <c r="AA495" s="0"/>
      <c r="AB495" s="177"/>
      <c r="AC495" s="177"/>
      <c r="AD495" s="177"/>
      <c r="AE495" s="177"/>
      <c r="AF495" s="177"/>
      <c r="AG495" s="177"/>
      <c r="AH495" s="177"/>
      <c r="AI495" s="177"/>
      <c r="AJ495" s="177"/>
      <c r="AK495" s="177"/>
      <c r="AL495" s="177"/>
      <c r="AM495" s="153"/>
      <c r="AN495" s="289"/>
      <c r="AO495" s="0"/>
      <c r="AQ495" s="230"/>
    </row>
    <row r="496" s="120" customFormat="true" ht="12.75" hidden="false" customHeight="false" outlineLevel="0" collapsed="false">
      <c r="P496" s="146"/>
      <c r="Q496" s="0"/>
      <c r="R496" s="0"/>
      <c r="S496" s="0"/>
      <c r="T496" s="0"/>
      <c r="U496" s="0"/>
      <c r="V496" s="0"/>
      <c r="W496" s="0"/>
      <c r="X496" s="0"/>
      <c r="Y496" s="0"/>
      <c r="Z496" s="0"/>
      <c r="AA496" s="0"/>
      <c r="AB496" s="177"/>
      <c r="AC496" s="177"/>
      <c r="AD496" s="177"/>
      <c r="AE496" s="177"/>
      <c r="AF496" s="177"/>
      <c r="AG496" s="177"/>
      <c r="AH496" s="177"/>
      <c r="AI496" s="177"/>
      <c r="AJ496" s="177"/>
      <c r="AK496" s="177"/>
      <c r="AL496" s="177"/>
      <c r="AM496" s="153"/>
      <c r="AN496" s="289"/>
      <c r="AO496" s="0"/>
      <c r="AQ496" s="230"/>
    </row>
    <row r="497" s="120" customFormat="true" ht="12.75" hidden="false" customHeight="false" outlineLevel="0" collapsed="false">
      <c r="P497" s="146"/>
      <c r="Q497" s="0"/>
      <c r="R497" s="0"/>
      <c r="S497" s="0"/>
      <c r="T497" s="0"/>
      <c r="U497" s="0"/>
      <c r="V497" s="0"/>
      <c r="W497" s="0"/>
      <c r="X497" s="0"/>
      <c r="Y497" s="0"/>
      <c r="Z497" s="0"/>
      <c r="AA497" s="0"/>
      <c r="AB497" s="177"/>
      <c r="AC497" s="177"/>
      <c r="AD497" s="177"/>
      <c r="AE497" s="177"/>
      <c r="AF497" s="177"/>
      <c r="AG497" s="177"/>
      <c r="AH497" s="177"/>
      <c r="AI497" s="177"/>
      <c r="AJ497" s="177"/>
      <c r="AK497" s="177"/>
      <c r="AL497" s="177"/>
      <c r="AM497" s="153"/>
      <c r="AN497" s="289"/>
      <c r="AO497" s="0"/>
      <c r="AQ497" s="230"/>
    </row>
    <row r="498" s="120" customFormat="true" ht="12.75" hidden="false" customHeight="false" outlineLevel="0" collapsed="false">
      <c r="P498" s="146"/>
      <c r="Q498" s="0"/>
      <c r="R498" s="0"/>
      <c r="S498" s="0"/>
      <c r="T498" s="0"/>
      <c r="U498" s="0"/>
      <c r="V498" s="0"/>
      <c r="W498" s="0"/>
      <c r="X498" s="0"/>
      <c r="Y498" s="0"/>
      <c r="Z498" s="0"/>
      <c r="AA498" s="0"/>
      <c r="AB498" s="177"/>
      <c r="AC498" s="177"/>
      <c r="AD498" s="177"/>
      <c r="AE498" s="177"/>
      <c r="AF498" s="177"/>
      <c r="AG498" s="177"/>
      <c r="AH498" s="177"/>
      <c r="AI498" s="177"/>
      <c r="AJ498" s="177"/>
      <c r="AK498" s="177"/>
      <c r="AL498" s="177"/>
      <c r="AM498" s="153"/>
      <c r="AN498" s="289"/>
      <c r="AO498" s="0"/>
      <c r="AQ498" s="230"/>
    </row>
    <row r="499" s="120" customFormat="true" ht="12.75" hidden="false" customHeight="false" outlineLevel="0" collapsed="false">
      <c r="P499" s="146"/>
      <c r="Q499" s="0"/>
      <c r="R499" s="0"/>
      <c r="S499" s="0"/>
      <c r="T499" s="0"/>
      <c r="U499" s="0"/>
      <c r="V499" s="0"/>
      <c r="W499" s="0"/>
      <c r="X499" s="0"/>
      <c r="Y499" s="0"/>
      <c r="Z499" s="0"/>
      <c r="AA499" s="0"/>
      <c r="AB499" s="177"/>
      <c r="AC499" s="177"/>
      <c r="AD499" s="177"/>
      <c r="AE499" s="177"/>
      <c r="AF499" s="177"/>
      <c r="AG499" s="177"/>
      <c r="AH499" s="177"/>
      <c r="AI499" s="177"/>
      <c r="AJ499" s="177"/>
      <c r="AK499" s="177"/>
      <c r="AL499" s="177"/>
      <c r="AM499" s="153"/>
      <c r="AN499" s="289"/>
      <c r="AO499" s="0"/>
      <c r="AQ499" s="230"/>
    </row>
    <row r="500" s="120" customFormat="true" ht="12.75" hidden="false" customHeight="false" outlineLevel="0" collapsed="false">
      <c r="P500" s="146"/>
      <c r="Q500" s="0"/>
      <c r="R500" s="0"/>
      <c r="S500" s="0"/>
      <c r="T500" s="0"/>
      <c r="U500" s="0"/>
      <c r="V500" s="0"/>
      <c r="W500" s="0"/>
      <c r="X500" s="0"/>
      <c r="Y500" s="0"/>
      <c r="Z500" s="0"/>
      <c r="AA500" s="0"/>
      <c r="AB500" s="177"/>
      <c r="AC500" s="177"/>
      <c r="AD500" s="177"/>
      <c r="AE500" s="177"/>
      <c r="AF500" s="177"/>
      <c r="AG500" s="177"/>
      <c r="AH500" s="177"/>
      <c r="AI500" s="177"/>
      <c r="AJ500" s="177"/>
      <c r="AK500" s="177"/>
      <c r="AL500" s="177"/>
      <c r="AM500" s="153"/>
      <c r="AN500" s="289"/>
      <c r="AO500" s="0"/>
      <c r="AQ500" s="230"/>
    </row>
    <row r="501" s="120" customFormat="true" ht="12.75" hidden="false" customHeight="false" outlineLevel="0" collapsed="false">
      <c r="P501" s="146"/>
      <c r="Q501" s="0"/>
      <c r="R501" s="0"/>
      <c r="S501" s="0"/>
      <c r="T501" s="0"/>
      <c r="U501" s="0"/>
      <c r="V501" s="0"/>
      <c r="W501" s="0"/>
      <c r="X501" s="0"/>
      <c r="Y501" s="0"/>
      <c r="Z501" s="0"/>
      <c r="AA501" s="0"/>
      <c r="AB501" s="177"/>
      <c r="AC501" s="177"/>
      <c r="AD501" s="177"/>
      <c r="AE501" s="177"/>
      <c r="AF501" s="177"/>
      <c r="AG501" s="177"/>
      <c r="AH501" s="177"/>
      <c r="AI501" s="177"/>
      <c r="AJ501" s="177"/>
      <c r="AK501" s="177"/>
      <c r="AL501" s="177"/>
      <c r="AM501" s="153"/>
      <c r="AN501" s="289"/>
      <c r="AO501" s="0"/>
      <c r="AQ501" s="230"/>
    </row>
    <row r="502" s="120" customFormat="true" ht="12.75" hidden="false" customHeight="false" outlineLevel="0" collapsed="false">
      <c r="P502" s="146"/>
      <c r="Q502" s="0"/>
      <c r="R502" s="0"/>
      <c r="S502" s="0"/>
      <c r="T502" s="0"/>
      <c r="U502" s="0"/>
      <c r="V502" s="0"/>
      <c r="W502" s="0"/>
      <c r="X502" s="0"/>
      <c r="Y502" s="0"/>
      <c r="Z502" s="0"/>
      <c r="AA502" s="0"/>
      <c r="AB502" s="177"/>
      <c r="AC502" s="177"/>
      <c r="AD502" s="177"/>
      <c r="AE502" s="177"/>
      <c r="AF502" s="177"/>
      <c r="AG502" s="177"/>
      <c r="AH502" s="177"/>
      <c r="AI502" s="177"/>
      <c r="AJ502" s="177"/>
      <c r="AK502" s="177"/>
      <c r="AL502" s="177"/>
      <c r="AM502" s="153"/>
      <c r="AN502" s="289"/>
      <c r="AO502" s="0"/>
      <c r="AQ502" s="230"/>
    </row>
    <row r="503" s="120" customFormat="true" ht="12.75" hidden="false" customHeight="false" outlineLevel="0" collapsed="false">
      <c r="P503" s="146"/>
      <c r="Q503" s="0"/>
      <c r="R503" s="0"/>
      <c r="S503" s="0"/>
      <c r="T503" s="0"/>
      <c r="U503" s="0"/>
      <c r="V503" s="0"/>
      <c r="W503" s="0"/>
      <c r="X503" s="0"/>
      <c r="Y503" s="0"/>
      <c r="Z503" s="0"/>
      <c r="AA503" s="0"/>
      <c r="AB503" s="177"/>
      <c r="AC503" s="177"/>
      <c r="AD503" s="177"/>
      <c r="AE503" s="177"/>
      <c r="AF503" s="177"/>
      <c r="AG503" s="177"/>
      <c r="AH503" s="177"/>
      <c r="AI503" s="177"/>
      <c r="AJ503" s="177"/>
      <c r="AK503" s="177"/>
      <c r="AL503" s="177"/>
      <c r="AM503" s="153"/>
      <c r="AN503" s="289"/>
      <c r="AO503" s="0"/>
      <c r="AQ503" s="230"/>
    </row>
    <row r="504" s="120" customFormat="true" ht="12.75" hidden="false" customHeight="false" outlineLevel="0" collapsed="false">
      <c r="P504" s="146"/>
      <c r="Q504" s="0"/>
      <c r="R504" s="0"/>
      <c r="S504" s="0"/>
      <c r="T504" s="0"/>
      <c r="U504" s="0"/>
      <c r="V504" s="0"/>
      <c r="W504" s="0"/>
      <c r="X504" s="0"/>
      <c r="Y504" s="0"/>
      <c r="Z504" s="0"/>
      <c r="AA504" s="0"/>
      <c r="AB504" s="177"/>
      <c r="AC504" s="177"/>
      <c r="AD504" s="177"/>
      <c r="AE504" s="177"/>
      <c r="AF504" s="177"/>
      <c r="AG504" s="177"/>
      <c r="AH504" s="177"/>
      <c r="AI504" s="177"/>
      <c r="AJ504" s="177"/>
      <c r="AK504" s="177"/>
      <c r="AL504" s="177"/>
      <c r="AM504" s="153"/>
      <c r="AN504" s="289"/>
      <c r="AO504" s="0"/>
      <c r="AQ504" s="230"/>
    </row>
    <row r="505" s="120" customFormat="true" ht="12.75" hidden="false" customHeight="false" outlineLevel="0" collapsed="false">
      <c r="P505" s="146"/>
      <c r="Q505" s="0"/>
      <c r="R505" s="0"/>
      <c r="S505" s="0"/>
      <c r="T505" s="0"/>
      <c r="U505" s="0"/>
      <c r="V505" s="0"/>
      <c r="W505" s="0"/>
      <c r="X505" s="0"/>
      <c r="Y505" s="0"/>
      <c r="Z505" s="0"/>
      <c r="AA505" s="0"/>
      <c r="AB505" s="177"/>
      <c r="AC505" s="177"/>
      <c r="AD505" s="177"/>
      <c r="AE505" s="177"/>
      <c r="AF505" s="177"/>
      <c r="AG505" s="177"/>
      <c r="AH505" s="177"/>
      <c r="AI505" s="177"/>
      <c r="AJ505" s="177"/>
      <c r="AK505" s="177"/>
      <c r="AL505" s="177"/>
      <c r="AM505" s="153"/>
      <c r="AN505" s="289"/>
      <c r="AO505" s="0"/>
      <c r="AQ505" s="230"/>
    </row>
    <row r="506" s="120" customFormat="true" ht="12.75" hidden="false" customHeight="false" outlineLevel="0" collapsed="false">
      <c r="P506" s="146"/>
      <c r="Q506" s="0"/>
      <c r="R506" s="0"/>
      <c r="S506" s="0"/>
      <c r="T506" s="0"/>
      <c r="U506" s="0"/>
      <c r="V506" s="0"/>
      <c r="W506" s="0"/>
      <c r="X506" s="0"/>
      <c r="Y506" s="0"/>
      <c r="Z506" s="0"/>
      <c r="AA506" s="0"/>
      <c r="AB506" s="177"/>
      <c r="AC506" s="177"/>
      <c r="AD506" s="177"/>
      <c r="AE506" s="177"/>
      <c r="AF506" s="177"/>
      <c r="AG506" s="177"/>
      <c r="AH506" s="177"/>
      <c r="AI506" s="177"/>
      <c r="AJ506" s="177"/>
      <c r="AK506" s="177"/>
      <c r="AL506" s="177"/>
      <c r="AM506" s="153"/>
      <c r="AN506" s="289"/>
      <c r="AO506" s="0"/>
      <c r="AQ506" s="230"/>
    </row>
    <row r="507" s="120" customFormat="true" ht="12.75" hidden="false" customHeight="false" outlineLevel="0" collapsed="false">
      <c r="P507" s="146"/>
      <c r="Q507" s="0"/>
      <c r="R507" s="0"/>
      <c r="S507" s="0"/>
      <c r="T507" s="0"/>
      <c r="U507" s="0"/>
      <c r="V507" s="0"/>
      <c r="W507" s="0"/>
      <c r="X507" s="0"/>
      <c r="Y507" s="0"/>
      <c r="Z507" s="0"/>
      <c r="AA507" s="0"/>
      <c r="AB507" s="177"/>
      <c r="AC507" s="177"/>
      <c r="AD507" s="177"/>
      <c r="AE507" s="177"/>
      <c r="AF507" s="177"/>
      <c r="AG507" s="177"/>
      <c r="AH507" s="177"/>
      <c r="AI507" s="177"/>
      <c r="AJ507" s="177"/>
      <c r="AK507" s="177"/>
      <c r="AL507" s="177"/>
      <c r="AM507" s="153"/>
      <c r="AN507" s="289"/>
      <c r="AO507" s="0"/>
      <c r="AQ507" s="230"/>
    </row>
    <row r="508" s="120" customFormat="true" ht="12.75" hidden="false" customHeight="false" outlineLevel="0" collapsed="false">
      <c r="P508" s="146"/>
      <c r="Q508" s="0"/>
      <c r="R508" s="0"/>
      <c r="S508" s="0"/>
      <c r="T508" s="0"/>
      <c r="U508" s="0"/>
      <c r="V508" s="0"/>
      <c r="W508" s="0"/>
      <c r="X508" s="0"/>
      <c r="Y508" s="0"/>
      <c r="Z508" s="0"/>
      <c r="AA508" s="0"/>
      <c r="AB508" s="177"/>
      <c r="AC508" s="177"/>
      <c r="AD508" s="177"/>
      <c r="AE508" s="177"/>
      <c r="AF508" s="177"/>
      <c r="AG508" s="177"/>
      <c r="AH508" s="177"/>
      <c r="AI508" s="177"/>
      <c r="AJ508" s="177"/>
      <c r="AK508" s="177"/>
      <c r="AL508" s="177"/>
      <c r="AM508" s="153"/>
      <c r="AN508" s="289"/>
      <c r="AO508" s="0"/>
      <c r="AQ508" s="230"/>
    </row>
    <row r="509" s="120" customFormat="true" ht="12.75" hidden="false" customHeight="false" outlineLevel="0" collapsed="false">
      <c r="P509" s="146"/>
      <c r="Q509" s="0"/>
      <c r="R509" s="0"/>
      <c r="S509" s="0"/>
      <c r="T509" s="0"/>
      <c r="U509" s="0"/>
      <c r="V509" s="0"/>
      <c r="W509" s="0"/>
      <c r="X509" s="0"/>
      <c r="Y509" s="0"/>
      <c r="Z509" s="0"/>
      <c r="AA509" s="0"/>
      <c r="AB509" s="177"/>
      <c r="AC509" s="177"/>
      <c r="AD509" s="177"/>
      <c r="AE509" s="177"/>
      <c r="AF509" s="177"/>
      <c r="AG509" s="177"/>
      <c r="AH509" s="177"/>
      <c r="AI509" s="177"/>
      <c r="AJ509" s="177"/>
      <c r="AK509" s="177"/>
      <c r="AL509" s="177"/>
      <c r="AM509" s="153"/>
      <c r="AN509" s="289"/>
      <c r="AO509" s="0"/>
      <c r="AQ509" s="230"/>
    </row>
    <row r="510" s="120" customFormat="true" ht="12.75" hidden="false" customHeight="false" outlineLevel="0" collapsed="false">
      <c r="P510" s="146"/>
      <c r="Q510" s="0"/>
      <c r="R510" s="0"/>
      <c r="S510" s="0"/>
      <c r="T510" s="0"/>
      <c r="U510" s="0"/>
      <c r="V510" s="0"/>
      <c r="W510" s="0"/>
      <c r="X510" s="0"/>
      <c r="Y510" s="0"/>
      <c r="Z510" s="0"/>
      <c r="AA510" s="0"/>
      <c r="AB510" s="177"/>
      <c r="AC510" s="177"/>
      <c r="AD510" s="177"/>
      <c r="AE510" s="177"/>
      <c r="AF510" s="177"/>
      <c r="AG510" s="177"/>
      <c r="AH510" s="177"/>
      <c r="AI510" s="177"/>
      <c r="AJ510" s="177"/>
      <c r="AK510" s="177"/>
      <c r="AL510" s="177"/>
      <c r="AM510" s="153"/>
      <c r="AN510" s="289"/>
      <c r="AO510" s="0"/>
      <c r="AQ510" s="230"/>
    </row>
    <row r="511" s="120" customFormat="true" ht="12.75" hidden="false" customHeight="false" outlineLevel="0" collapsed="false">
      <c r="P511" s="146"/>
      <c r="Q511" s="0"/>
      <c r="R511" s="0"/>
      <c r="S511" s="0"/>
      <c r="T511" s="0"/>
      <c r="U511" s="0"/>
      <c r="V511" s="0"/>
      <c r="W511" s="0"/>
      <c r="X511" s="0"/>
      <c r="Y511" s="0"/>
      <c r="Z511" s="0"/>
      <c r="AA511" s="0"/>
      <c r="AB511" s="177"/>
      <c r="AC511" s="177"/>
      <c r="AD511" s="177"/>
      <c r="AE511" s="177"/>
      <c r="AF511" s="177"/>
      <c r="AG511" s="177"/>
      <c r="AH511" s="177"/>
      <c r="AI511" s="177"/>
      <c r="AJ511" s="177"/>
      <c r="AK511" s="177"/>
      <c r="AL511" s="177"/>
      <c r="AM511" s="153"/>
      <c r="AN511" s="289"/>
      <c r="AO511" s="0"/>
      <c r="AQ511" s="230"/>
    </row>
    <row r="512" s="120" customFormat="true" ht="12.75" hidden="false" customHeight="false" outlineLevel="0" collapsed="false">
      <c r="P512" s="146"/>
      <c r="Q512" s="0"/>
      <c r="R512" s="0"/>
      <c r="S512" s="0"/>
      <c r="T512" s="0"/>
      <c r="U512" s="0"/>
      <c r="V512" s="0"/>
      <c r="W512" s="0"/>
      <c r="X512" s="0"/>
      <c r="Y512" s="0"/>
      <c r="Z512" s="0"/>
      <c r="AA512" s="0"/>
      <c r="AB512" s="177"/>
      <c r="AC512" s="177"/>
      <c r="AD512" s="177"/>
      <c r="AE512" s="177"/>
      <c r="AF512" s="177"/>
      <c r="AG512" s="177"/>
      <c r="AH512" s="177"/>
      <c r="AI512" s="177"/>
      <c r="AJ512" s="177"/>
      <c r="AK512" s="177"/>
      <c r="AL512" s="177"/>
      <c r="AM512" s="153"/>
      <c r="AN512" s="289"/>
      <c r="AO512" s="0"/>
      <c r="AQ512" s="230"/>
    </row>
    <row r="513" s="120" customFormat="true" ht="12.75" hidden="false" customHeight="false" outlineLevel="0" collapsed="false">
      <c r="P513" s="146"/>
      <c r="Q513" s="0"/>
      <c r="R513" s="0"/>
      <c r="S513" s="0"/>
      <c r="T513" s="0"/>
      <c r="U513" s="0"/>
      <c r="V513" s="0"/>
      <c r="W513" s="0"/>
      <c r="X513" s="0"/>
      <c r="Y513" s="0"/>
      <c r="Z513" s="0"/>
      <c r="AA513" s="0"/>
      <c r="AB513" s="177"/>
      <c r="AC513" s="177"/>
      <c r="AD513" s="177"/>
      <c r="AE513" s="177"/>
      <c r="AF513" s="177"/>
      <c r="AG513" s="177"/>
      <c r="AH513" s="177"/>
      <c r="AI513" s="177"/>
      <c r="AJ513" s="177"/>
      <c r="AK513" s="177"/>
      <c r="AL513" s="177"/>
      <c r="AM513" s="153"/>
      <c r="AN513" s="289"/>
      <c r="AO513" s="0"/>
      <c r="AQ513" s="230"/>
    </row>
    <row r="514" s="120" customFormat="true" ht="12.75" hidden="false" customHeight="false" outlineLevel="0" collapsed="false">
      <c r="P514" s="146"/>
      <c r="Q514" s="0"/>
      <c r="R514" s="0"/>
      <c r="S514" s="0"/>
      <c r="T514" s="0"/>
      <c r="U514" s="0"/>
      <c r="V514" s="0"/>
      <c r="W514" s="0"/>
      <c r="X514" s="0"/>
      <c r="Y514" s="0"/>
      <c r="Z514" s="0"/>
      <c r="AA514" s="0"/>
      <c r="AB514" s="177"/>
      <c r="AC514" s="177"/>
      <c r="AD514" s="177"/>
      <c r="AE514" s="177"/>
      <c r="AF514" s="177"/>
      <c r="AG514" s="177"/>
      <c r="AH514" s="177"/>
      <c r="AI514" s="177"/>
      <c r="AJ514" s="177"/>
      <c r="AK514" s="177"/>
      <c r="AL514" s="177"/>
      <c r="AM514" s="153"/>
      <c r="AN514" s="289"/>
      <c r="AO514" s="0"/>
      <c r="AQ514" s="230"/>
    </row>
    <row r="515" s="120" customFormat="true" ht="12.75" hidden="false" customHeight="false" outlineLevel="0" collapsed="false">
      <c r="P515" s="146"/>
      <c r="Q515" s="0"/>
      <c r="R515" s="0"/>
      <c r="S515" s="0"/>
      <c r="T515" s="0"/>
      <c r="U515" s="0"/>
      <c r="V515" s="0"/>
      <c r="W515" s="0"/>
      <c r="X515" s="0"/>
      <c r="Y515" s="0"/>
      <c r="Z515" s="0"/>
      <c r="AA515" s="0"/>
      <c r="AB515" s="177"/>
      <c r="AC515" s="177"/>
      <c r="AD515" s="177"/>
      <c r="AE515" s="177"/>
      <c r="AF515" s="177"/>
      <c r="AG515" s="177"/>
      <c r="AH515" s="177"/>
      <c r="AI515" s="177"/>
      <c r="AJ515" s="177"/>
      <c r="AK515" s="177"/>
      <c r="AL515" s="177"/>
      <c r="AM515" s="153"/>
      <c r="AN515" s="289"/>
      <c r="AO515" s="0"/>
      <c r="AQ515" s="230"/>
    </row>
    <row r="516" s="120" customFormat="true" ht="12.75" hidden="false" customHeight="false" outlineLevel="0" collapsed="false">
      <c r="P516" s="146"/>
      <c r="Q516" s="0"/>
      <c r="R516" s="0"/>
      <c r="S516" s="0"/>
      <c r="T516" s="0"/>
      <c r="U516" s="0"/>
      <c r="V516" s="0"/>
      <c r="W516" s="0"/>
      <c r="X516" s="0"/>
      <c r="Y516" s="0"/>
      <c r="Z516" s="0"/>
      <c r="AA516" s="0"/>
      <c r="AB516" s="177"/>
      <c r="AC516" s="177"/>
      <c r="AD516" s="177"/>
      <c r="AE516" s="177"/>
      <c r="AF516" s="177"/>
      <c r="AG516" s="177"/>
      <c r="AH516" s="177"/>
      <c r="AI516" s="177"/>
      <c r="AJ516" s="177"/>
      <c r="AK516" s="177"/>
      <c r="AL516" s="177"/>
      <c r="AM516" s="153"/>
      <c r="AN516" s="289"/>
      <c r="AO516" s="0"/>
      <c r="AQ516" s="230"/>
    </row>
    <row r="517" s="120" customFormat="true" ht="12.75" hidden="false" customHeight="false" outlineLevel="0" collapsed="false">
      <c r="P517" s="146"/>
      <c r="Q517" s="0"/>
      <c r="R517" s="0"/>
      <c r="S517" s="0"/>
      <c r="T517" s="0"/>
      <c r="U517" s="0"/>
      <c r="V517" s="0"/>
      <c r="W517" s="0"/>
      <c r="X517" s="0"/>
      <c r="Y517" s="0"/>
      <c r="Z517" s="0"/>
      <c r="AA517" s="0"/>
      <c r="AB517" s="177"/>
      <c r="AC517" s="177"/>
      <c r="AD517" s="177"/>
      <c r="AE517" s="177"/>
      <c r="AF517" s="177"/>
      <c r="AG517" s="177"/>
      <c r="AH517" s="177"/>
      <c r="AI517" s="177"/>
      <c r="AJ517" s="177"/>
      <c r="AK517" s="177"/>
      <c r="AL517" s="177"/>
      <c r="AM517" s="153"/>
      <c r="AN517" s="289"/>
      <c r="AO517" s="0"/>
      <c r="AQ517" s="230"/>
    </row>
    <row r="518" s="120" customFormat="true" ht="12.75" hidden="false" customHeight="false" outlineLevel="0" collapsed="false">
      <c r="P518" s="146"/>
      <c r="Q518" s="0"/>
      <c r="R518" s="0"/>
      <c r="S518" s="0"/>
      <c r="T518" s="0"/>
      <c r="U518" s="0"/>
      <c r="V518" s="0"/>
      <c r="W518" s="0"/>
      <c r="X518" s="0"/>
      <c r="Y518" s="0"/>
      <c r="Z518" s="0"/>
      <c r="AA518" s="0"/>
      <c r="AB518" s="177"/>
      <c r="AC518" s="177"/>
      <c r="AD518" s="177"/>
      <c r="AE518" s="177"/>
      <c r="AF518" s="177"/>
      <c r="AG518" s="177"/>
      <c r="AH518" s="177"/>
      <c r="AI518" s="177"/>
      <c r="AJ518" s="177"/>
      <c r="AK518" s="177"/>
      <c r="AL518" s="177"/>
      <c r="AM518" s="153"/>
      <c r="AN518" s="289"/>
      <c r="AO518" s="0"/>
      <c r="AQ518" s="230"/>
    </row>
    <row r="519" s="120" customFormat="true" ht="12.75" hidden="false" customHeight="false" outlineLevel="0" collapsed="false">
      <c r="P519" s="146"/>
      <c r="Q519" s="0"/>
      <c r="R519" s="0"/>
      <c r="S519" s="0"/>
      <c r="T519" s="0"/>
      <c r="U519" s="0"/>
      <c r="V519" s="0"/>
      <c r="W519" s="0"/>
      <c r="X519" s="0"/>
      <c r="Y519" s="0"/>
      <c r="Z519" s="0"/>
      <c r="AA519" s="0"/>
      <c r="AB519" s="177"/>
      <c r="AC519" s="177"/>
      <c r="AD519" s="177"/>
      <c r="AE519" s="177"/>
      <c r="AF519" s="177"/>
      <c r="AG519" s="177"/>
      <c r="AH519" s="177"/>
      <c r="AI519" s="177"/>
      <c r="AJ519" s="177"/>
      <c r="AK519" s="177"/>
      <c r="AL519" s="177"/>
      <c r="AM519" s="153"/>
      <c r="AN519" s="289"/>
      <c r="AO519" s="0"/>
      <c r="AQ519" s="230"/>
    </row>
    <row r="520" s="120" customFormat="true" ht="12.75" hidden="false" customHeight="false" outlineLevel="0" collapsed="false">
      <c r="P520" s="146"/>
      <c r="Q520" s="0"/>
      <c r="R520" s="0"/>
      <c r="S520" s="0"/>
      <c r="T520" s="0"/>
      <c r="U520" s="0"/>
      <c r="V520" s="0"/>
      <c r="W520" s="0"/>
      <c r="X520" s="0"/>
      <c r="Y520" s="0"/>
      <c r="Z520" s="0"/>
      <c r="AA520" s="0"/>
      <c r="AB520" s="177"/>
      <c r="AC520" s="177"/>
      <c r="AD520" s="177"/>
      <c r="AE520" s="177"/>
      <c r="AF520" s="177"/>
      <c r="AG520" s="177"/>
      <c r="AH520" s="177"/>
      <c r="AI520" s="177"/>
      <c r="AJ520" s="177"/>
      <c r="AK520" s="177"/>
      <c r="AL520" s="177"/>
      <c r="AM520" s="153"/>
      <c r="AN520" s="289"/>
      <c r="AO520" s="0"/>
      <c r="AQ520" s="230"/>
    </row>
    <row r="521" s="120" customFormat="true" ht="12.75" hidden="false" customHeight="false" outlineLevel="0" collapsed="false">
      <c r="P521" s="146"/>
      <c r="Q521" s="0"/>
      <c r="R521" s="0"/>
      <c r="S521" s="0"/>
      <c r="T521" s="0"/>
      <c r="U521" s="0"/>
      <c r="V521" s="0"/>
      <c r="W521" s="0"/>
      <c r="X521" s="0"/>
      <c r="Y521" s="0"/>
      <c r="Z521" s="0"/>
      <c r="AA521" s="0"/>
      <c r="AB521" s="177"/>
      <c r="AC521" s="177"/>
      <c r="AD521" s="177"/>
      <c r="AE521" s="177"/>
      <c r="AF521" s="177"/>
      <c r="AG521" s="177"/>
      <c r="AH521" s="177"/>
      <c r="AI521" s="177"/>
      <c r="AJ521" s="177"/>
      <c r="AK521" s="177"/>
      <c r="AL521" s="177"/>
      <c r="AM521" s="153"/>
      <c r="AN521" s="289"/>
      <c r="AO521" s="0"/>
      <c r="AQ521" s="230"/>
    </row>
    <row r="522" s="120" customFormat="true" ht="12.75" hidden="false" customHeight="false" outlineLevel="0" collapsed="false">
      <c r="P522" s="146"/>
      <c r="Q522" s="0"/>
      <c r="R522" s="0"/>
      <c r="S522" s="0"/>
      <c r="T522" s="0"/>
      <c r="U522" s="0"/>
      <c r="V522" s="0"/>
      <c r="W522" s="0"/>
      <c r="X522" s="0"/>
      <c r="Y522" s="0"/>
      <c r="Z522" s="0"/>
      <c r="AA522" s="0"/>
      <c r="AB522" s="177"/>
      <c r="AC522" s="177"/>
      <c r="AD522" s="177"/>
      <c r="AE522" s="177"/>
      <c r="AF522" s="177"/>
      <c r="AG522" s="177"/>
      <c r="AH522" s="177"/>
      <c r="AI522" s="177"/>
      <c r="AJ522" s="177"/>
      <c r="AK522" s="177"/>
      <c r="AL522" s="177"/>
      <c r="AM522" s="153"/>
      <c r="AN522" s="289"/>
      <c r="AO522" s="0"/>
      <c r="AQ522" s="230"/>
    </row>
    <row r="523" s="120" customFormat="true" ht="12.75" hidden="false" customHeight="false" outlineLevel="0" collapsed="false">
      <c r="P523" s="146"/>
      <c r="Q523" s="0"/>
      <c r="R523" s="0"/>
      <c r="S523" s="0"/>
      <c r="T523" s="0"/>
      <c r="U523" s="0"/>
      <c r="V523" s="0"/>
      <c r="W523" s="0"/>
      <c r="X523" s="0"/>
      <c r="Y523" s="0"/>
      <c r="Z523" s="0"/>
      <c r="AA523" s="0"/>
      <c r="AB523" s="177"/>
      <c r="AC523" s="177"/>
      <c r="AD523" s="177"/>
      <c r="AE523" s="177"/>
      <c r="AF523" s="177"/>
      <c r="AG523" s="177"/>
      <c r="AH523" s="177"/>
      <c r="AI523" s="177"/>
      <c r="AJ523" s="177"/>
      <c r="AK523" s="177"/>
      <c r="AL523" s="177"/>
      <c r="AM523" s="153"/>
      <c r="AN523" s="289"/>
      <c r="AO523" s="0"/>
      <c r="AQ523" s="230"/>
    </row>
    <row r="524" s="120" customFormat="true" ht="12.75" hidden="false" customHeight="false" outlineLevel="0" collapsed="false">
      <c r="P524" s="146"/>
      <c r="Q524" s="0"/>
      <c r="R524" s="0"/>
      <c r="S524" s="0"/>
      <c r="T524" s="0"/>
      <c r="U524" s="0"/>
      <c r="V524" s="0"/>
      <c r="W524" s="0"/>
      <c r="X524" s="0"/>
      <c r="Y524" s="0"/>
      <c r="Z524" s="0"/>
      <c r="AA524" s="0"/>
      <c r="AB524" s="177"/>
      <c r="AC524" s="177"/>
      <c r="AD524" s="177"/>
      <c r="AE524" s="177"/>
      <c r="AF524" s="177"/>
      <c r="AG524" s="177"/>
      <c r="AH524" s="177"/>
      <c r="AI524" s="177"/>
      <c r="AJ524" s="177"/>
      <c r="AK524" s="177"/>
      <c r="AL524" s="177"/>
      <c r="AM524" s="153"/>
      <c r="AN524" s="289"/>
      <c r="AO524" s="0"/>
      <c r="AQ524" s="230"/>
    </row>
    <row r="525" s="120" customFormat="true" ht="12.75" hidden="false" customHeight="false" outlineLevel="0" collapsed="false">
      <c r="P525" s="146"/>
      <c r="Q525" s="0"/>
      <c r="R525" s="0"/>
      <c r="S525" s="0"/>
      <c r="T525" s="0"/>
      <c r="U525" s="0"/>
      <c r="V525" s="0"/>
      <c r="W525" s="0"/>
      <c r="X525" s="0"/>
      <c r="Y525" s="0"/>
      <c r="Z525" s="0"/>
      <c r="AA525" s="0"/>
      <c r="AB525" s="177"/>
      <c r="AC525" s="177"/>
      <c r="AD525" s="177"/>
      <c r="AE525" s="177"/>
      <c r="AF525" s="177"/>
      <c r="AG525" s="177"/>
      <c r="AH525" s="177"/>
      <c r="AI525" s="177"/>
      <c r="AJ525" s="177"/>
      <c r="AK525" s="177"/>
      <c r="AL525" s="177"/>
      <c r="AM525" s="153"/>
      <c r="AN525" s="289"/>
      <c r="AO525" s="0"/>
      <c r="AQ525" s="230"/>
    </row>
    <row r="526" s="120" customFormat="true" ht="12.75" hidden="false" customHeight="false" outlineLevel="0" collapsed="false">
      <c r="P526" s="146"/>
      <c r="Q526" s="0"/>
      <c r="R526" s="0"/>
      <c r="S526" s="0"/>
      <c r="T526" s="0"/>
      <c r="U526" s="0"/>
      <c r="V526" s="0"/>
      <c r="W526" s="0"/>
      <c r="X526" s="0"/>
      <c r="Y526" s="0"/>
      <c r="Z526" s="0"/>
      <c r="AA526" s="0"/>
      <c r="AB526" s="177"/>
      <c r="AC526" s="177"/>
      <c r="AD526" s="177"/>
      <c r="AE526" s="177"/>
      <c r="AF526" s="177"/>
      <c r="AG526" s="177"/>
      <c r="AH526" s="177"/>
      <c r="AI526" s="177"/>
      <c r="AJ526" s="177"/>
      <c r="AK526" s="177"/>
      <c r="AL526" s="177"/>
      <c r="AM526" s="153"/>
      <c r="AN526" s="289"/>
      <c r="AO526" s="0"/>
      <c r="AQ526" s="230"/>
    </row>
    <row r="527" s="120" customFormat="true" ht="12.75" hidden="false" customHeight="false" outlineLevel="0" collapsed="false">
      <c r="P527" s="146"/>
      <c r="Q527" s="0"/>
      <c r="R527" s="0"/>
      <c r="S527" s="0"/>
      <c r="T527" s="0"/>
      <c r="U527" s="0"/>
      <c r="V527" s="0"/>
      <c r="W527" s="0"/>
      <c r="X527" s="0"/>
      <c r="Y527" s="0"/>
      <c r="Z527" s="0"/>
      <c r="AA527" s="0"/>
      <c r="AB527" s="177"/>
      <c r="AC527" s="177"/>
      <c r="AD527" s="177"/>
      <c r="AE527" s="177"/>
      <c r="AF527" s="177"/>
      <c r="AG527" s="177"/>
      <c r="AH527" s="177"/>
      <c r="AI527" s="177"/>
      <c r="AJ527" s="177"/>
      <c r="AK527" s="177"/>
      <c r="AL527" s="177"/>
      <c r="AM527" s="153"/>
      <c r="AN527" s="289"/>
      <c r="AO527" s="0"/>
      <c r="AQ527" s="230"/>
    </row>
    <row r="528" s="120" customFormat="true" ht="12.75" hidden="false" customHeight="false" outlineLevel="0" collapsed="false">
      <c r="P528" s="146"/>
      <c r="Q528" s="0"/>
      <c r="R528" s="0"/>
      <c r="S528" s="0"/>
      <c r="T528" s="0"/>
      <c r="U528" s="0"/>
      <c r="V528" s="0"/>
      <c r="W528" s="0"/>
      <c r="X528" s="0"/>
      <c r="Y528" s="0"/>
      <c r="Z528" s="0"/>
      <c r="AA528" s="0"/>
      <c r="AB528" s="177"/>
      <c r="AC528" s="177"/>
      <c r="AD528" s="177"/>
      <c r="AE528" s="177"/>
      <c r="AF528" s="177"/>
      <c r="AG528" s="177"/>
      <c r="AH528" s="177"/>
      <c r="AI528" s="177"/>
      <c r="AJ528" s="177"/>
      <c r="AK528" s="177"/>
      <c r="AL528" s="177"/>
      <c r="AM528" s="153"/>
      <c r="AN528" s="289"/>
      <c r="AO528" s="0"/>
      <c r="AQ528" s="230"/>
    </row>
    <row r="529" s="120" customFormat="true" ht="12.75" hidden="false" customHeight="false" outlineLevel="0" collapsed="false">
      <c r="P529" s="146"/>
      <c r="Q529" s="0"/>
      <c r="R529" s="0"/>
      <c r="S529" s="0"/>
      <c r="T529" s="0"/>
      <c r="U529" s="0"/>
      <c r="V529" s="0"/>
      <c r="W529" s="0"/>
      <c r="X529" s="0"/>
      <c r="Y529" s="0"/>
      <c r="Z529" s="0"/>
      <c r="AA529" s="0"/>
      <c r="AB529" s="177"/>
      <c r="AC529" s="177"/>
      <c r="AD529" s="177"/>
      <c r="AE529" s="177"/>
      <c r="AF529" s="177"/>
      <c r="AG529" s="177"/>
      <c r="AH529" s="177"/>
      <c r="AI529" s="177"/>
      <c r="AJ529" s="177"/>
      <c r="AK529" s="177"/>
      <c r="AL529" s="177"/>
      <c r="AM529" s="153"/>
      <c r="AN529" s="289"/>
      <c r="AO529" s="0"/>
      <c r="AQ529" s="230"/>
    </row>
    <row r="530" s="120" customFormat="true" ht="12.75" hidden="false" customHeight="false" outlineLevel="0" collapsed="false">
      <c r="P530" s="146"/>
      <c r="Q530" s="0"/>
      <c r="R530" s="0"/>
      <c r="S530" s="0"/>
      <c r="T530" s="0"/>
      <c r="U530" s="0"/>
      <c r="V530" s="0"/>
      <c r="W530" s="0"/>
      <c r="X530" s="0"/>
      <c r="Y530" s="0"/>
      <c r="Z530" s="0"/>
      <c r="AA530" s="0"/>
      <c r="AB530" s="177"/>
      <c r="AC530" s="177"/>
      <c r="AD530" s="177"/>
      <c r="AE530" s="177"/>
      <c r="AF530" s="177"/>
      <c r="AG530" s="177"/>
      <c r="AH530" s="177"/>
      <c r="AI530" s="177"/>
      <c r="AJ530" s="177"/>
      <c r="AK530" s="177"/>
      <c r="AL530" s="177"/>
      <c r="AM530" s="153"/>
      <c r="AN530" s="289"/>
      <c r="AO530" s="0"/>
      <c r="AQ530" s="230"/>
    </row>
    <row r="531" s="120" customFormat="true" ht="12.75" hidden="false" customHeight="false" outlineLevel="0" collapsed="false">
      <c r="P531" s="146"/>
      <c r="Q531" s="0"/>
      <c r="R531" s="0"/>
      <c r="S531" s="0"/>
      <c r="T531" s="0"/>
      <c r="U531" s="0"/>
      <c r="V531" s="0"/>
      <c r="W531" s="0"/>
      <c r="X531" s="0"/>
      <c r="Y531" s="0"/>
      <c r="Z531" s="0"/>
      <c r="AA531" s="0"/>
      <c r="AB531" s="177"/>
      <c r="AC531" s="177"/>
      <c r="AD531" s="177"/>
      <c r="AE531" s="177"/>
      <c r="AF531" s="177"/>
      <c r="AG531" s="177"/>
      <c r="AH531" s="177"/>
      <c r="AI531" s="177"/>
      <c r="AJ531" s="177"/>
      <c r="AK531" s="177"/>
      <c r="AL531" s="177"/>
      <c r="AM531" s="153"/>
      <c r="AN531" s="289"/>
      <c r="AO531" s="0"/>
      <c r="AQ531" s="230"/>
    </row>
    <row r="532" s="120" customFormat="true" ht="12.75" hidden="false" customHeight="false" outlineLevel="0" collapsed="false">
      <c r="P532" s="146"/>
      <c r="Q532" s="0"/>
      <c r="R532" s="0"/>
      <c r="S532" s="0"/>
      <c r="T532" s="0"/>
      <c r="U532" s="0"/>
      <c r="V532" s="0"/>
      <c r="W532" s="0"/>
      <c r="X532" s="0"/>
      <c r="Y532" s="0"/>
      <c r="Z532" s="0"/>
      <c r="AA532" s="0"/>
      <c r="AB532" s="177"/>
      <c r="AC532" s="177"/>
      <c r="AD532" s="177"/>
      <c r="AE532" s="177"/>
      <c r="AF532" s="177"/>
      <c r="AG532" s="177"/>
      <c r="AH532" s="177"/>
      <c r="AI532" s="177"/>
      <c r="AJ532" s="177"/>
      <c r="AK532" s="177"/>
      <c r="AL532" s="177"/>
      <c r="AM532" s="153"/>
      <c r="AN532" s="289"/>
      <c r="AO532" s="0"/>
      <c r="AQ532" s="230"/>
    </row>
    <row r="533" s="120" customFormat="true" ht="12.75" hidden="false" customHeight="false" outlineLevel="0" collapsed="false">
      <c r="P533" s="146"/>
      <c r="Q533" s="0"/>
      <c r="R533" s="0"/>
      <c r="S533" s="0"/>
      <c r="T533" s="0"/>
      <c r="U533" s="0"/>
      <c r="V533" s="0"/>
      <c r="W533" s="0"/>
      <c r="X533" s="0"/>
      <c r="Y533" s="0"/>
      <c r="Z533" s="0"/>
      <c r="AA533" s="0"/>
      <c r="AB533" s="177"/>
      <c r="AC533" s="177"/>
      <c r="AD533" s="177"/>
      <c r="AE533" s="177"/>
      <c r="AF533" s="177"/>
      <c r="AG533" s="177"/>
      <c r="AH533" s="177"/>
      <c r="AI533" s="177"/>
      <c r="AJ533" s="177"/>
      <c r="AK533" s="177"/>
      <c r="AL533" s="177"/>
      <c r="AM533" s="153"/>
      <c r="AN533" s="289"/>
      <c r="AO533" s="0"/>
      <c r="AQ533" s="230"/>
    </row>
    <row r="534" s="120" customFormat="true" ht="12.75" hidden="false" customHeight="false" outlineLevel="0" collapsed="false">
      <c r="P534" s="146"/>
      <c r="Q534" s="0"/>
      <c r="R534" s="0"/>
      <c r="S534" s="0"/>
      <c r="T534" s="0"/>
      <c r="U534" s="0"/>
      <c r="V534" s="0"/>
      <c r="W534" s="0"/>
      <c r="X534" s="0"/>
      <c r="Y534" s="0"/>
      <c r="Z534" s="0"/>
      <c r="AA534" s="0"/>
      <c r="AB534" s="177"/>
      <c r="AC534" s="177"/>
      <c r="AD534" s="177"/>
      <c r="AE534" s="177"/>
      <c r="AF534" s="177"/>
      <c r="AG534" s="177"/>
      <c r="AH534" s="177"/>
      <c r="AI534" s="177"/>
      <c r="AJ534" s="177"/>
      <c r="AK534" s="177"/>
      <c r="AL534" s="177"/>
      <c r="AM534" s="153"/>
      <c r="AN534" s="289"/>
      <c r="AO534" s="0"/>
      <c r="AQ534" s="230"/>
    </row>
    <row r="535" s="120" customFormat="true" ht="12.75" hidden="false" customHeight="false" outlineLevel="0" collapsed="false">
      <c r="P535" s="146"/>
      <c r="Q535" s="0"/>
      <c r="R535" s="0"/>
      <c r="S535" s="0"/>
      <c r="T535" s="0"/>
      <c r="U535" s="0"/>
      <c r="V535" s="0"/>
      <c r="W535" s="0"/>
      <c r="X535" s="0"/>
      <c r="Y535" s="0"/>
      <c r="Z535" s="0"/>
      <c r="AA535" s="0"/>
      <c r="AB535" s="177"/>
      <c r="AC535" s="177"/>
      <c r="AD535" s="177"/>
      <c r="AE535" s="177"/>
      <c r="AF535" s="177"/>
      <c r="AG535" s="177"/>
      <c r="AH535" s="177"/>
      <c r="AI535" s="177"/>
      <c r="AJ535" s="177"/>
      <c r="AK535" s="177"/>
      <c r="AL535" s="177"/>
      <c r="AM535" s="153"/>
      <c r="AN535" s="289"/>
      <c r="AO535" s="0"/>
      <c r="AQ535" s="230"/>
    </row>
    <row r="536" s="120" customFormat="true" ht="12.75" hidden="false" customHeight="false" outlineLevel="0" collapsed="false">
      <c r="P536" s="146"/>
      <c r="Q536" s="0"/>
      <c r="R536" s="0"/>
      <c r="S536" s="0"/>
      <c r="T536" s="0"/>
      <c r="U536" s="0"/>
      <c r="V536" s="0"/>
      <c r="W536" s="0"/>
      <c r="X536" s="0"/>
      <c r="Y536" s="0"/>
      <c r="Z536" s="0"/>
      <c r="AA536" s="0"/>
      <c r="AB536" s="177"/>
      <c r="AC536" s="177"/>
      <c r="AD536" s="177"/>
      <c r="AE536" s="177"/>
      <c r="AF536" s="177"/>
      <c r="AG536" s="177"/>
      <c r="AH536" s="177"/>
      <c r="AI536" s="177"/>
      <c r="AJ536" s="177"/>
      <c r="AK536" s="177"/>
      <c r="AL536" s="177"/>
      <c r="AM536" s="153"/>
      <c r="AN536" s="289"/>
      <c r="AO536" s="0"/>
      <c r="AQ536" s="230"/>
    </row>
    <row r="537" s="120" customFormat="true" ht="12.75" hidden="false" customHeight="false" outlineLevel="0" collapsed="false">
      <c r="P537" s="146"/>
      <c r="Q537" s="0"/>
      <c r="R537" s="0"/>
      <c r="S537" s="0"/>
      <c r="T537" s="0"/>
      <c r="U537" s="0"/>
      <c r="V537" s="0"/>
      <c r="W537" s="0"/>
      <c r="X537" s="0"/>
      <c r="Y537" s="0"/>
      <c r="Z537" s="0"/>
      <c r="AA537" s="0"/>
      <c r="AB537" s="177"/>
      <c r="AC537" s="177"/>
      <c r="AD537" s="177"/>
      <c r="AE537" s="177"/>
      <c r="AF537" s="177"/>
      <c r="AG537" s="177"/>
      <c r="AH537" s="177"/>
      <c r="AI537" s="177"/>
      <c r="AJ537" s="177"/>
      <c r="AK537" s="177"/>
      <c r="AL537" s="177"/>
      <c r="AM537" s="153"/>
      <c r="AN537" s="289"/>
      <c r="AO537" s="0"/>
      <c r="AQ537" s="230"/>
    </row>
    <row r="538" s="120" customFormat="true" ht="12.75" hidden="false" customHeight="false" outlineLevel="0" collapsed="false">
      <c r="P538" s="146"/>
      <c r="Q538" s="0"/>
      <c r="R538" s="0"/>
      <c r="S538" s="0"/>
      <c r="T538" s="0"/>
      <c r="U538" s="0"/>
      <c r="V538" s="0"/>
      <c r="W538" s="0"/>
      <c r="X538" s="0"/>
      <c r="Y538" s="0"/>
      <c r="Z538" s="0"/>
      <c r="AA538" s="0"/>
      <c r="AB538" s="177"/>
      <c r="AC538" s="177"/>
      <c r="AD538" s="177"/>
      <c r="AE538" s="177"/>
      <c r="AF538" s="177"/>
      <c r="AG538" s="177"/>
      <c r="AH538" s="177"/>
      <c r="AI538" s="177"/>
      <c r="AJ538" s="177"/>
      <c r="AK538" s="177"/>
      <c r="AL538" s="177"/>
      <c r="AM538" s="153"/>
      <c r="AN538" s="289"/>
      <c r="AO538" s="0"/>
      <c r="AQ538" s="230"/>
    </row>
    <row r="539" s="120" customFormat="true" ht="12.75" hidden="false" customHeight="false" outlineLevel="0" collapsed="false">
      <c r="P539" s="146"/>
      <c r="Q539" s="0"/>
      <c r="R539" s="0"/>
      <c r="S539" s="0"/>
      <c r="T539" s="0"/>
      <c r="U539" s="0"/>
      <c r="V539" s="0"/>
      <c r="W539" s="0"/>
      <c r="X539" s="0"/>
      <c r="Y539" s="0"/>
      <c r="Z539" s="0"/>
      <c r="AA539" s="0"/>
      <c r="AB539" s="177"/>
      <c r="AC539" s="177"/>
      <c r="AD539" s="177"/>
      <c r="AE539" s="177"/>
      <c r="AF539" s="177"/>
      <c r="AG539" s="177"/>
      <c r="AH539" s="177"/>
      <c r="AI539" s="177"/>
      <c r="AJ539" s="177"/>
      <c r="AK539" s="177"/>
      <c r="AL539" s="177"/>
      <c r="AM539" s="153"/>
      <c r="AN539" s="289"/>
      <c r="AO539" s="0"/>
      <c r="AQ539" s="230"/>
    </row>
    <row r="540" s="120" customFormat="true" ht="12.75" hidden="false" customHeight="false" outlineLevel="0" collapsed="false">
      <c r="P540" s="146"/>
      <c r="Q540" s="0"/>
      <c r="R540" s="0"/>
      <c r="S540" s="0"/>
      <c r="T540" s="0"/>
      <c r="U540" s="0"/>
      <c r="V540" s="0"/>
      <c r="W540" s="0"/>
      <c r="X540" s="0"/>
      <c r="Y540" s="0"/>
      <c r="Z540" s="0"/>
      <c r="AA540" s="0"/>
      <c r="AB540" s="177"/>
      <c r="AC540" s="177"/>
      <c r="AD540" s="177"/>
      <c r="AE540" s="177"/>
      <c r="AF540" s="177"/>
      <c r="AG540" s="177"/>
      <c r="AH540" s="177"/>
      <c r="AI540" s="177"/>
      <c r="AJ540" s="177"/>
      <c r="AK540" s="177"/>
      <c r="AL540" s="177"/>
      <c r="AM540" s="153"/>
      <c r="AN540" s="289"/>
      <c r="AO540" s="0"/>
      <c r="AQ540" s="230"/>
    </row>
    <row r="541" s="120" customFormat="true" ht="12.75" hidden="false" customHeight="false" outlineLevel="0" collapsed="false">
      <c r="P541" s="146"/>
      <c r="Q541" s="0"/>
      <c r="R541" s="0"/>
      <c r="S541" s="0"/>
      <c r="T541" s="0"/>
      <c r="U541" s="0"/>
      <c r="V541" s="0"/>
      <c r="W541" s="0"/>
      <c r="X541" s="0"/>
      <c r="Y541" s="0"/>
      <c r="Z541" s="0"/>
      <c r="AA541" s="0"/>
      <c r="AB541" s="177"/>
      <c r="AC541" s="177"/>
      <c r="AD541" s="177"/>
      <c r="AE541" s="177"/>
      <c r="AF541" s="177"/>
      <c r="AG541" s="177"/>
      <c r="AH541" s="177"/>
      <c r="AI541" s="177"/>
      <c r="AJ541" s="177"/>
      <c r="AK541" s="177"/>
      <c r="AL541" s="177"/>
      <c r="AM541" s="153"/>
      <c r="AN541" s="289"/>
      <c r="AO541" s="0"/>
      <c r="AQ541" s="230"/>
    </row>
    <row r="542" s="120" customFormat="true" ht="12.75" hidden="false" customHeight="false" outlineLevel="0" collapsed="false">
      <c r="P542" s="146"/>
      <c r="Q542" s="0"/>
      <c r="R542" s="0"/>
      <c r="S542" s="0"/>
      <c r="T542" s="0"/>
      <c r="U542" s="0"/>
      <c r="V542" s="0"/>
      <c r="W542" s="0"/>
      <c r="X542" s="0"/>
      <c r="Y542" s="0"/>
      <c r="Z542" s="0"/>
      <c r="AA542" s="0"/>
      <c r="AB542" s="177"/>
      <c r="AC542" s="177"/>
      <c r="AD542" s="177"/>
      <c r="AE542" s="177"/>
      <c r="AF542" s="177"/>
      <c r="AG542" s="177"/>
      <c r="AH542" s="177"/>
      <c r="AI542" s="177"/>
      <c r="AJ542" s="177"/>
      <c r="AK542" s="177"/>
      <c r="AL542" s="177"/>
      <c r="AM542" s="153"/>
      <c r="AN542" s="289"/>
      <c r="AO542" s="0"/>
      <c r="AQ542" s="230"/>
    </row>
    <row r="543" s="120" customFormat="true" ht="12.75" hidden="false" customHeight="false" outlineLevel="0" collapsed="false">
      <c r="P543" s="146"/>
      <c r="Q543" s="0"/>
      <c r="R543" s="0"/>
      <c r="S543" s="0"/>
      <c r="T543" s="0"/>
      <c r="U543" s="0"/>
      <c r="V543" s="0"/>
      <c r="W543" s="0"/>
      <c r="X543" s="0"/>
      <c r="Y543" s="0"/>
      <c r="Z543" s="0"/>
      <c r="AA543" s="0"/>
      <c r="AB543" s="177"/>
      <c r="AC543" s="177"/>
      <c r="AD543" s="177"/>
      <c r="AE543" s="177"/>
      <c r="AF543" s="177"/>
      <c r="AG543" s="177"/>
      <c r="AH543" s="177"/>
      <c r="AI543" s="177"/>
      <c r="AJ543" s="177"/>
      <c r="AK543" s="177"/>
      <c r="AL543" s="177"/>
      <c r="AM543" s="153"/>
      <c r="AN543" s="289"/>
      <c r="AO543" s="0"/>
      <c r="AQ543" s="230"/>
    </row>
    <row r="544" s="120" customFormat="true" ht="12.75" hidden="false" customHeight="false" outlineLevel="0" collapsed="false">
      <c r="P544" s="146"/>
      <c r="Q544" s="0"/>
      <c r="R544" s="0"/>
      <c r="S544" s="0"/>
      <c r="T544" s="0"/>
      <c r="U544" s="0"/>
      <c r="V544" s="0"/>
      <c r="W544" s="0"/>
      <c r="X544" s="0"/>
      <c r="Y544" s="0"/>
      <c r="Z544" s="0"/>
      <c r="AA544" s="0"/>
      <c r="AB544" s="177"/>
      <c r="AC544" s="177"/>
      <c r="AD544" s="177"/>
      <c r="AE544" s="177"/>
      <c r="AF544" s="177"/>
      <c r="AG544" s="177"/>
      <c r="AH544" s="177"/>
      <c r="AI544" s="177"/>
      <c r="AJ544" s="177"/>
      <c r="AK544" s="177"/>
      <c r="AL544" s="177"/>
      <c r="AM544" s="153"/>
      <c r="AN544" s="289"/>
      <c r="AO544" s="0"/>
      <c r="AQ544" s="230"/>
    </row>
    <row r="545" s="120" customFormat="true" ht="12.75" hidden="false" customHeight="false" outlineLevel="0" collapsed="false">
      <c r="P545" s="146"/>
      <c r="Q545" s="0"/>
      <c r="R545" s="0"/>
      <c r="S545" s="0"/>
      <c r="T545" s="0"/>
      <c r="U545" s="0"/>
      <c r="V545" s="0"/>
      <c r="W545" s="0"/>
      <c r="X545" s="0"/>
      <c r="Y545" s="0"/>
      <c r="Z545" s="0"/>
      <c r="AA545" s="0"/>
      <c r="AB545" s="177"/>
      <c r="AC545" s="177"/>
      <c r="AD545" s="177"/>
      <c r="AE545" s="177"/>
      <c r="AF545" s="177"/>
      <c r="AG545" s="177"/>
      <c r="AH545" s="177"/>
      <c r="AI545" s="177"/>
      <c r="AJ545" s="177"/>
      <c r="AK545" s="177"/>
      <c r="AL545" s="177"/>
      <c r="AM545" s="153"/>
      <c r="AN545" s="289"/>
      <c r="AO545" s="0"/>
      <c r="AQ545" s="230"/>
    </row>
    <row r="546" s="120" customFormat="true" ht="12.75" hidden="false" customHeight="false" outlineLevel="0" collapsed="false">
      <c r="P546" s="146"/>
      <c r="Q546" s="0"/>
      <c r="R546" s="0"/>
      <c r="S546" s="0"/>
      <c r="T546" s="0"/>
      <c r="U546" s="0"/>
      <c r="V546" s="0"/>
      <c r="W546" s="0"/>
      <c r="X546" s="0"/>
      <c r="Y546" s="0"/>
      <c r="Z546" s="0"/>
      <c r="AA546" s="0"/>
      <c r="AB546" s="177"/>
      <c r="AC546" s="177"/>
      <c r="AD546" s="177"/>
      <c r="AE546" s="177"/>
      <c r="AF546" s="177"/>
      <c r="AG546" s="177"/>
      <c r="AH546" s="177"/>
      <c r="AI546" s="177"/>
      <c r="AJ546" s="177"/>
      <c r="AK546" s="177"/>
      <c r="AL546" s="177"/>
      <c r="AM546" s="153"/>
      <c r="AN546" s="289"/>
      <c r="AO546" s="0"/>
      <c r="AQ546" s="230"/>
    </row>
    <row r="547" s="120" customFormat="true" ht="12.75" hidden="false" customHeight="false" outlineLevel="0" collapsed="false">
      <c r="P547" s="146"/>
      <c r="Q547" s="0"/>
      <c r="R547" s="0"/>
      <c r="S547" s="0"/>
      <c r="T547" s="0"/>
      <c r="U547" s="0"/>
      <c r="V547" s="0"/>
      <c r="W547" s="0"/>
      <c r="X547" s="0"/>
      <c r="Y547" s="0"/>
      <c r="Z547" s="0"/>
      <c r="AA547" s="0"/>
      <c r="AB547" s="177"/>
      <c r="AC547" s="177"/>
      <c r="AD547" s="177"/>
      <c r="AE547" s="177"/>
      <c r="AF547" s="177"/>
      <c r="AG547" s="177"/>
      <c r="AH547" s="177"/>
      <c r="AI547" s="177"/>
      <c r="AJ547" s="177"/>
      <c r="AK547" s="177"/>
      <c r="AL547" s="177"/>
      <c r="AM547" s="153"/>
      <c r="AN547" s="289"/>
      <c r="AO547" s="0"/>
      <c r="AQ547" s="230"/>
    </row>
    <row r="548" s="120" customFormat="true" ht="12.75" hidden="false" customHeight="false" outlineLevel="0" collapsed="false">
      <c r="P548" s="146"/>
      <c r="Q548" s="0"/>
      <c r="R548" s="0"/>
      <c r="S548" s="0"/>
      <c r="T548" s="0"/>
      <c r="U548" s="0"/>
      <c r="V548" s="0"/>
      <c r="W548" s="0"/>
      <c r="X548" s="0"/>
      <c r="Y548" s="0"/>
      <c r="Z548" s="0"/>
      <c r="AA548" s="0"/>
      <c r="AB548" s="177"/>
      <c r="AC548" s="177"/>
      <c r="AD548" s="177"/>
      <c r="AE548" s="177"/>
      <c r="AF548" s="177"/>
      <c r="AG548" s="177"/>
      <c r="AH548" s="177"/>
      <c r="AI548" s="177"/>
      <c r="AJ548" s="177"/>
      <c r="AK548" s="177"/>
      <c r="AL548" s="177"/>
      <c r="AM548" s="153"/>
      <c r="AN548" s="289"/>
      <c r="AO548" s="0"/>
      <c r="AQ548" s="230"/>
    </row>
    <row r="549" s="120" customFormat="true" ht="12.75" hidden="false" customHeight="false" outlineLevel="0" collapsed="false">
      <c r="P549" s="146"/>
      <c r="Q549" s="0"/>
      <c r="R549" s="0"/>
      <c r="S549" s="0"/>
      <c r="T549" s="0"/>
      <c r="U549" s="0"/>
      <c r="V549" s="0"/>
      <c r="W549" s="0"/>
      <c r="X549" s="0"/>
      <c r="Y549" s="0"/>
      <c r="Z549" s="0"/>
      <c r="AA549" s="0"/>
      <c r="AB549" s="177"/>
      <c r="AC549" s="177"/>
      <c r="AD549" s="177"/>
      <c r="AE549" s="177"/>
      <c r="AF549" s="177"/>
      <c r="AG549" s="177"/>
      <c r="AH549" s="177"/>
      <c r="AI549" s="177"/>
      <c r="AJ549" s="177"/>
      <c r="AK549" s="177"/>
      <c r="AL549" s="177"/>
      <c r="AM549" s="153"/>
      <c r="AN549" s="289"/>
      <c r="AO549" s="0"/>
      <c r="AQ549" s="230"/>
    </row>
    <row r="550" s="120" customFormat="true" ht="12.75" hidden="false" customHeight="false" outlineLevel="0" collapsed="false">
      <c r="P550" s="146"/>
      <c r="Q550" s="0"/>
      <c r="R550" s="0"/>
      <c r="S550" s="0"/>
      <c r="T550" s="0"/>
      <c r="U550" s="0"/>
      <c r="V550" s="0"/>
      <c r="W550" s="0"/>
      <c r="X550" s="0"/>
      <c r="Y550" s="0"/>
      <c r="Z550" s="0"/>
      <c r="AA550" s="0"/>
      <c r="AB550" s="177"/>
      <c r="AC550" s="177"/>
      <c r="AD550" s="177"/>
      <c r="AE550" s="177"/>
      <c r="AF550" s="177"/>
      <c r="AG550" s="177"/>
      <c r="AH550" s="177"/>
      <c r="AI550" s="177"/>
      <c r="AJ550" s="177"/>
      <c r="AK550" s="177"/>
      <c r="AL550" s="177"/>
      <c r="AM550" s="153"/>
      <c r="AN550" s="289"/>
      <c r="AO550" s="0"/>
      <c r="AQ550" s="230"/>
    </row>
    <row r="551" s="120" customFormat="true" ht="12.75" hidden="false" customHeight="false" outlineLevel="0" collapsed="false">
      <c r="P551" s="146"/>
      <c r="Q551" s="0"/>
      <c r="R551" s="0"/>
      <c r="S551" s="0"/>
      <c r="T551" s="0"/>
      <c r="U551" s="0"/>
      <c r="V551" s="0"/>
      <c r="W551" s="0"/>
      <c r="X551" s="0"/>
      <c r="Y551" s="0"/>
      <c r="Z551" s="0"/>
      <c r="AA551" s="0"/>
      <c r="AB551" s="177"/>
      <c r="AC551" s="177"/>
      <c r="AD551" s="177"/>
      <c r="AE551" s="177"/>
      <c r="AF551" s="177"/>
      <c r="AG551" s="177"/>
      <c r="AH551" s="177"/>
      <c r="AI551" s="177"/>
      <c r="AJ551" s="177"/>
      <c r="AK551" s="177"/>
      <c r="AL551" s="177"/>
      <c r="AM551" s="153"/>
      <c r="AN551" s="289"/>
      <c r="AO551" s="0"/>
      <c r="AQ551" s="230"/>
    </row>
    <row r="552" s="120" customFormat="true" ht="12.75" hidden="false" customHeight="false" outlineLevel="0" collapsed="false">
      <c r="P552" s="146"/>
      <c r="Q552" s="0"/>
      <c r="R552" s="0"/>
      <c r="S552" s="0"/>
      <c r="T552" s="0"/>
      <c r="U552" s="0"/>
      <c r="V552" s="0"/>
      <c r="W552" s="0"/>
      <c r="X552" s="0"/>
      <c r="Y552" s="0"/>
      <c r="Z552" s="0"/>
      <c r="AA552" s="0"/>
      <c r="AB552" s="177"/>
      <c r="AC552" s="177"/>
      <c r="AD552" s="177"/>
      <c r="AE552" s="177"/>
      <c r="AF552" s="177"/>
      <c r="AG552" s="177"/>
      <c r="AH552" s="177"/>
      <c r="AI552" s="177"/>
      <c r="AJ552" s="177"/>
      <c r="AK552" s="177"/>
      <c r="AL552" s="177"/>
      <c r="AM552" s="153"/>
      <c r="AN552" s="289"/>
      <c r="AO552" s="0"/>
      <c r="AQ552" s="230"/>
    </row>
    <row r="553" s="120" customFormat="true" ht="12.75" hidden="false" customHeight="false" outlineLevel="0" collapsed="false">
      <c r="P553" s="146"/>
      <c r="Q553" s="0"/>
      <c r="R553" s="0"/>
      <c r="S553" s="0"/>
      <c r="T553" s="0"/>
      <c r="U553" s="0"/>
      <c r="V553" s="0"/>
      <c r="W553" s="0"/>
      <c r="X553" s="0"/>
      <c r="Y553" s="0"/>
      <c r="Z553" s="0"/>
      <c r="AA553" s="0"/>
      <c r="AB553" s="177"/>
      <c r="AC553" s="177"/>
      <c r="AD553" s="177"/>
      <c r="AE553" s="177"/>
      <c r="AF553" s="177"/>
      <c r="AG553" s="177"/>
      <c r="AH553" s="177"/>
      <c r="AI553" s="177"/>
      <c r="AJ553" s="177"/>
      <c r="AK553" s="177"/>
      <c r="AL553" s="177"/>
      <c r="AM553" s="153"/>
      <c r="AN553" s="289"/>
      <c r="AO553" s="0"/>
      <c r="AQ553" s="230"/>
    </row>
    <row r="554" s="120" customFormat="true" ht="12.75" hidden="false" customHeight="false" outlineLevel="0" collapsed="false">
      <c r="P554" s="146"/>
      <c r="Q554" s="0"/>
      <c r="R554" s="0"/>
      <c r="S554" s="0"/>
      <c r="T554" s="0"/>
      <c r="U554" s="0"/>
      <c r="V554" s="0"/>
      <c r="W554" s="0"/>
      <c r="X554" s="0"/>
      <c r="Y554" s="0"/>
      <c r="Z554" s="0"/>
      <c r="AA554" s="0"/>
      <c r="AB554" s="177"/>
      <c r="AC554" s="177"/>
      <c r="AD554" s="177"/>
      <c r="AE554" s="177"/>
      <c r="AF554" s="177"/>
      <c r="AG554" s="177"/>
      <c r="AH554" s="177"/>
      <c r="AI554" s="177"/>
      <c r="AJ554" s="177"/>
      <c r="AK554" s="177"/>
      <c r="AL554" s="177"/>
      <c r="AM554" s="153"/>
      <c r="AN554" s="289"/>
      <c r="AO554" s="0"/>
      <c r="AQ554" s="230"/>
    </row>
    <row r="555" s="120" customFormat="true" ht="12.75" hidden="false" customHeight="false" outlineLevel="0" collapsed="false">
      <c r="P555" s="146"/>
      <c r="Q555" s="0"/>
      <c r="R555" s="0"/>
      <c r="S555" s="0"/>
      <c r="T555" s="0"/>
      <c r="U555" s="0"/>
      <c r="V555" s="0"/>
      <c r="W555" s="0"/>
      <c r="X555" s="0"/>
      <c r="Y555" s="0"/>
      <c r="Z555" s="0"/>
      <c r="AA555" s="0"/>
      <c r="AB555" s="177"/>
      <c r="AC555" s="177"/>
      <c r="AD555" s="177"/>
      <c r="AE555" s="177"/>
      <c r="AF555" s="177"/>
      <c r="AG555" s="177"/>
      <c r="AH555" s="177"/>
      <c r="AI555" s="177"/>
      <c r="AJ555" s="177"/>
      <c r="AK555" s="177"/>
      <c r="AL555" s="177"/>
      <c r="AM555" s="153"/>
      <c r="AN555" s="289"/>
      <c r="AO555" s="0"/>
      <c r="AQ555" s="230"/>
    </row>
    <row r="556" s="120" customFormat="true" ht="12.75" hidden="false" customHeight="false" outlineLevel="0" collapsed="false">
      <c r="P556" s="146"/>
      <c r="Q556" s="0"/>
      <c r="R556" s="0"/>
      <c r="S556" s="0"/>
      <c r="T556" s="0"/>
      <c r="U556" s="0"/>
      <c r="V556" s="0"/>
      <c r="W556" s="0"/>
      <c r="X556" s="0"/>
      <c r="Y556" s="0"/>
      <c r="Z556" s="0"/>
      <c r="AA556" s="0"/>
      <c r="AB556" s="177"/>
      <c r="AC556" s="177"/>
      <c r="AD556" s="177"/>
      <c r="AE556" s="177"/>
      <c r="AF556" s="177"/>
      <c r="AG556" s="177"/>
      <c r="AH556" s="177"/>
      <c r="AI556" s="177"/>
      <c r="AJ556" s="177"/>
      <c r="AK556" s="177"/>
      <c r="AL556" s="177"/>
      <c r="AM556" s="153"/>
      <c r="AN556" s="289"/>
      <c r="AO556" s="0"/>
      <c r="AQ556" s="230"/>
    </row>
    <row r="557" s="120" customFormat="true" ht="12.75" hidden="false" customHeight="false" outlineLevel="0" collapsed="false">
      <c r="P557" s="146"/>
      <c r="Q557" s="0"/>
      <c r="R557" s="0"/>
      <c r="S557" s="0"/>
      <c r="T557" s="0"/>
      <c r="U557" s="0"/>
      <c r="V557" s="0"/>
      <c r="W557" s="0"/>
      <c r="X557" s="0"/>
      <c r="Y557" s="0"/>
      <c r="Z557" s="0"/>
      <c r="AA557" s="0"/>
      <c r="AB557" s="177"/>
      <c r="AC557" s="177"/>
      <c r="AD557" s="177"/>
      <c r="AE557" s="177"/>
      <c r="AF557" s="177"/>
      <c r="AG557" s="177"/>
      <c r="AH557" s="177"/>
      <c r="AI557" s="177"/>
      <c r="AJ557" s="177"/>
      <c r="AK557" s="177"/>
      <c r="AL557" s="177"/>
      <c r="AM557" s="153"/>
      <c r="AN557" s="289"/>
      <c r="AO557" s="0"/>
      <c r="AQ557" s="230"/>
    </row>
    <row r="558" s="120" customFormat="true" ht="12.75" hidden="false" customHeight="false" outlineLevel="0" collapsed="false">
      <c r="P558" s="146"/>
      <c r="Q558" s="0"/>
      <c r="R558" s="0"/>
      <c r="S558" s="0"/>
      <c r="T558" s="0"/>
      <c r="U558" s="0"/>
      <c r="V558" s="0"/>
      <c r="W558" s="0"/>
      <c r="X558" s="0"/>
      <c r="Y558" s="0"/>
      <c r="Z558" s="0"/>
      <c r="AA558" s="0"/>
      <c r="AB558" s="177"/>
      <c r="AC558" s="177"/>
      <c r="AD558" s="177"/>
      <c r="AE558" s="177"/>
      <c r="AF558" s="177"/>
      <c r="AG558" s="177"/>
      <c r="AH558" s="177"/>
      <c r="AI558" s="177"/>
      <c r="AJ558" s="177"/>
      <c r="AK558" s="177"/>
      <c r="AL558" s="177"/>
      <c r="AM558" s="153"/>
      <c r="AN558" s="289"/>
      <c r="AO558" s="0"/>
      <c r="AQ558" s="230"/>
    </row>
    <row r="559" s="120" customFormat="true" ht="12.75" hidden="false" customHeight="false" outlineLevel="0" collapsed="false">
      <c r="P559" s="146"/>
      <c r="Q559" s="0"/>
      <c r="R559" s="0"/>
      <c r="S559" s="0"/>
      <c r="T559" s="0"/>
      <c r="U559" s="0"/>
      <c r="V559" s="0"/>
      <c r="W559" s="0"/>
      <c r="X559" s="0"/>
      <c r="Y559" s="0"/>
      <c r="Z559" s="0"/>
      <c r="AA559" s="0"/>
      <c r="AB559" s="177"/>
      <c r="AC559" s="177"/>
      <c r="AD559" s="177"/>
      <c r="AE559" s="177"/>
      <c r="AF559" s="177"/>
      <c r="AG559" s="177"/>
      <c r="AH559" s="177"/>
      <c r="AI559" s="177"/>
      <c r="AJ559" s="177"/>
      <c r="AK559" s="177"/>
      <c r="AL559" s="177"/>
      <c r="AM559" s="153"/>
      <c r="AN559" s="289"/>
      <c r="AO559" s="0"/>
      <c r="AQ559" s="230"/>
    </row>
    <row r="560" s="120" customFormat="true" ht="12.75" hidden="false" customHeight="false" outlineLevel="0" collapsed="false">
      <c r="P560" s="146"/>
      <c r="Q560" s="0"/>
      <c r="R560" s="0"/>
      <c r="S560" s="0"/>
      <c r="T560" s="0"/>
      <c r="U560" s="0"/>
      <c r="V560" s="0"/>
      <c r="W560" s="0"/>
      <c r="X560" s="0"/>
      <c r="Y560" s="0"/>
      <c r="Z560" s="0"/>
      <c r="AA560" s="0"/>
      <c r="AB560" s="177"/>
      <c r="AC560" s="177"/>
      <c r="AD560" s="177"/>
      <c r="AE560" s="177"/>
      <c r="AF560" s="177"/>
      <c r="AG560" s="177"/>
      <c r="AH560" s="177"/>
      <c r="AI560" s="177"/>
      <c r="AJ560" s="177"/>
      <c r="AK560" s="177"/>
      <c r="AL560" s="177"/>
      <c r="AM560" s="153"/>
      <c r="AN560" s="289"/>
      <c r="AO560" s="0"/>
      <c r="AQ560" s="230"/>
    </row>
    <row r="561" s="120" customFormat="true" ht="12.75" hidden="false" customHeight="false" outlineLevel="0" collapsed="false">
      <c r="P561" s="146"/>
      <c r="Q561" s="0"/>
      <c r="R561" s="0"/>
      <c r="S561" s="0"/>
      <c r="T561" s="0"/>
      <c r="U561" s="0"/>
      <c r="V561" s="0"/>
      <c r="W561" s="0"/>
      <c r="X561" s="0"/>
      <c r="Y561" s="0"/>
      <c r="Z561" s="0"/>
      <c r="AA561" s="0"/>
      <c r="AB561" s="177"/>
      <c r="AC561" s="177"/>
      <c r="AD561" s="177"/>
      <c r="AE561" s="177"/>
      <c r="AF561" s="177"/>
      <c r="AG561" s="177"/>
      <c r="AH561" s="177"/>
      <c r="AI561" s="177"/>
      <c r="AJ561" s="177"/>
      <c r="AK561" s="177"/>
      <c r="AL561" s="177"/>
      <c r="AM561" s="153"/>
      <c r="AN561" s="289"/>
      <c r="AO561" s="0"/>
      <c r="AQ561" s="230"/>
    </row>
    <row r="562" s="120" customFormat="true" ht="12.75" hidden="false" customHeight="false" outlineLevel="0" collapsed="false">
      <c r="P562" s="146"/>
      <c r="Q562" s="0"/>
      <c r="R562" s="0"/>
      <c r="S562" s="0"/>
      <c r="T562" s="0"/>
      <c r="U562" s="0"/>
      <c r="V562" s="0"/>
      <c r="W562" s="0"/>
      <c r="X562" s="0"/>
      <c r="Y562" s="0"/>
      <c r="Z562" s="0"/>
      <c r="AA562" s="0"/>
      <c r="AB562" s="177"/>
      <c r="AC562" s="177"/>
      <c r="AD562" s="177"/>
      <c r="AE562" s="177"/>
      <c r="AF562" s="177"/>
      <c r="AG562" s="177"/>
      <c r="AH562" s="177"/>
      <c r="AI562" s="177"/>
      <c r="AJ562" s="177"/>
      <c r="AK562" s="177"/>
      <c r="AL562" s="177"/>
      <c r="AM562" s="153"/>
      <c r="AN562" s="289"/>
      <c r="AO562" s="0"/>
      <c r="AQ562" s="230"/>
    </row>
    <row r="563" s="120" customFormat="true" ht="12.75" hidden="false" customHeight="false" outlineLevel="0" collapsed="false">
      <c r="P563" s="146"/>
      <c r="Q563" s="0"/>
      <c r="R563" s="0"/>
      <c r="S563" s="0"/>
      <c r="T563" s="0"/>
      <c r="U563" s="0"/>
      <c r="V563" s="0"/>
      <c r="W563" s="0"/>
      <c r="X563" s="0"/>
      <c r="Y563" s="0"/>
      <c r="Z563" s="0"/>
      <c r="AA563" s="0"/>
      <c r="AB563" s="177"/>
      <c r="AC563" s="177"/>
      <c r="AD563" s="177"/>
      <c r="AE563" s="177"/>
      <c r="AF563" s="177"/>
      <c r="AG563" s="177"/>
      <c r="AH563" s="177"/>
      <c r="AI563" s="177"/>
      <c r="AJ563" s="177"/>
      <c r="AK563" s="177"/>
      <c r="AL563" s="177"/>
      <c r="AM563" s="153"/>
      <c r="AN563" s="289"/>
      <c r="AO563" s="0"/>
      <c r="AQ563" s="230"/>
    </row>
    <row r="564" s="120" customFormat="true" ht="12.75" hidden="false" customHeight="false" outlineLevel="0" collapsed="false">
      <c r="P564" s="146"/>
      <c r="Q564" s="0"/>
      <c r="R564" s="0"/>
      <c r="S564" s="0"/>
      <c r="T564" s="0"/>
      <c r="U564" s="0"/>
      <c r="V564" s="0"/>
      <c r="W564" s="0"/>
      <c r="X564" s="0"/>
      <c r="Y564" s="0"/>
      <c r="Z564" s="0"/>
      <c r="AA564" s="0"/>
      <c r="AB564" s="177"/>
      <c r="AC564" s="177"/>
      <c r="AD564" s="177"/>
      <c r="AE564" s="177"/>
      <c r="AF564" s="177"/>
      <c r="AG564" s="177"/>
      <c r="AH564" s="177"/>
      <c r="AI564" s="177"/>
      <c r="AJ564" s="177"/>
      <c r="AK564" s="177"/>
      <c r="AL564" s="177"/>
      <c r="AM564" s="153"/>
      <c r="AN564" s="289"/>
      <c r="AO564" s="0"/>
      <c r="AQ564" s="230"/>
    </row>
    <row r="565" s="120" customFormat="true" ht="12.75" hidden="false" customHeight="false" outlineLevel="0" collapsed="false">
      <c r="P565" s="146"/>
      <c r="Q565" s="0"/>
      <c r="R565" s="0"/>
      <c r="S565" s="0"/>
      <c r="T565" s="0"/>
      <c r="U565" s="0"/>
      <c r="V565" s="0"/>
      <c r="W565" s="0"/>
      <c r="X565" s="0"/>
      <c r="Y565" s="0"/>
      <c r="Z565" s="0"/>
      <c r="AA565" s="0"/>
      <c r="AB565" s="177"/>
      <c r="AC565" s="177"/>
      <c r="AD565" s="177"/>
      <c r="AE565" s="177"/>
      <c r="AF565" s="177"/>
      <c r="AG565" s="177"/>
      <c r="AH565" s="177"/>
      <c r="AI565" s="177"/>
      <c r="AJ565" s="177"/>
      <c r="AK565" s="177"/>
      <c r="AL565" s="177"/>
      <c r="AM565" s="153"/>
      <c r="AN565" s="289"/>
      <c r="AO565" s="0"/>
      <c r="AQ565" s="230"/>
    </row>
    <row r="566" s="120" customFormat="true" ht="12.75" hidden="false" customHeight="false" outlineLevel="0" collapsed="false">
      <c r="P566" s="146"/>
      <c r="Q566" s="0"/>
      <c r="R566" s="0"/>
      <c r="S566" s="0"/>
      <c r="T566" s="0"/>
      <c r="U566" s="0"/>
      <c r="V566" s="0"/>
      <c r="W566" s="0"/>
      <c r="X566" s="0"/>
      <c r="Y566" s="0"/>
      <c r="Z566" s="0"/>
      <c r="AA566" s="0"/>
      <c r="AB566" s="177"/>
      <c r="AC566" s="177"/>
      <c r="AD566" s="177"/>
      <c r="AE566" s="177"/>
      <c r="AF566" s="177"/>
      <c r="AG566" s="177"/>
      <c r="AH566" s="177"/>
      <c r="AI566" s="177"/>
      <c r="AJ566" s="177"/>
      <c r="AK566" s="177"/>
      <c r="AL566" s="177"/>
      <c r="AM566" s="153"/>
      <c r="AN566" s="289"/>
      <c r="AO566" s="0"/>
      <c r="AQ566" s="230"/>
    </row>
    <row r="567" s="120" customFormat="true" ht="12.75" hidden="false" customHeight="false" outlineLevel="0" collapsed="false">
      <c r="P567" s="146"/>
      <c r="Q567" s="0"/>
      <c r="R567" s="0"/>
      <c r="S567" s="0"/>
      <c r="T567" s="0"/>
      <c r="U567" s="0"/>
      <c r="V567" s="0"/>
      <c r="W567" s="0"/>
      <c r="X567" s="0"/>
      <c r="Y567" s="0"/>
      <c r="Z567" s="0"/>
      <c r="AA567" s="0"/>
      <c r="AB567" s="177"/>
      <c r="AC567" s="177"/>
      <c r="AD567" s="177"/>
      <c r="AE567" s="177"/>
      <c r="AF567" s="177"/>
      <c r="AG567" s="177"/>
      <c r="AH567" s="177"/>
      <c r="AI567" s="177"/>
      <c r="AJ567" s="177"/>
      <c r="AK567" s="177"/>
      <c r="AL567" s="177"/>
      <c r="AM567" s="153"/>
      <c r="AN567" s="289"/>
      <c r="AO567" s="0"/>
      <c r="AQ567" s="230"/>
    </row>
    <row r="568" s="120" customFormat="true" ht="12.75" hidden="false" customHeight="false" outlineLevel="0" collapsed="false">
      <c r="P568" s="146"/>
      <c r="Q568" s="0"/>
      <c r="R568" s="0"/>
      <c r="S568" s="0"/>
      <c r="T568" s="0"/>
      <c r="U568" s="0"/>
      <c r="V568" s="0"/>
      <c r="W568" s="0"/>
      <c r="X568" s="0"/>
      <c r="Y568" s="0"/>
      <c r="Z568" s="0"/>
      <c r="AA568" s="0"/>
      <c r="AB568" s="177"/>
      <c r="AC568" s="177"/>
      <c r="AD568" s="177"/>
      <c r="AE568" s="177"/>
      <c r="AF568" s="177"/>
      <c r="AG568" s="177"/>
      <c r="AH568" s="177"/>
      <c r="AI568" s="177"/>
      <c r="AJ568" s="177"/>
      <c r="AK568" s="177"/>
      <c r="AL568" s="177"/>
      <c r="AM568" s="153"/>
      <c r="AN568" s="289"/>
      <c r="AO568" s="0"/>
      <c r="AQ568" s="230"/>
    </row>
    <row r="569" s="120" customFormat="true" ht="12.75" hidden="false" customHeight="false" outlineLevel="0" collapsed="false">
      <c r="P569" s="146"/>
      <c r="Q569" s="0"/>
      <c r="R569" s="0"/>
      <c r="S569" s="0"/>
      <c r="T569" s="0"/>
      <c r="U569" s="0"/>
      <c r="V569" s="0"/>
      <c r="W569" s="0"/>
      <c r="X569" s="0"/>
      <c r="Y569" s="0"/>
      <c r="Z569" s="0"/>
      <c r="AA569" s="0"/>
      <c r="AB569" s="177"/>
      <c r="AC569" s="177"/>
      <c r="AD569" s="177"/>
      <c r="AE569" s="177"/>
      <c r="AF569" s="177"/>
      <c r="AG569" s="177"/>
      <c r="AH569" s="177"/>
      <c r="AI569" s="177"/>
      <c r="AJ569" s="177"/>
      <c r="AK569" s="177"/>
      <c r="AL569" s="177"/>
      <c r="AM569" s="153"/>
      <c r="AN569" s="289"/>
      <c r="AO569" s="0"/>
      <c r="AQ569" s="230"/>
    </row>
    <row r="570" s="120" customFormat="true" ht="12.75" hidden="false" customHeight="false" outlineLevel="0" collapsed="false">
      <c r="P570" s="146"/>
      <c r="Q570" s="0"/>
      <c r="R570" s="0"/>
      <c r="S570" s="0"/>
      <c r="T570" s="0"/>
      <c r="U570" s="0"/>
      <c r="V570" s="0"/>
      <c r="W570" s="0"/>
      <c r="X570" s="0"/>
      <c r="Y570" s="0"/>
      <c r="Z570" s="0"/>
      <c r="AA570" s="0"/>
      <c r="AB570" s="177"/>
      <c r="AC570" s="177"/>
      <c r="AD570" s="177"/>
      <c r="AE570" s="177"/>
      <c r="AF570" s="177"/>
      <c r="AG570" s="177"/>
      <c r="AH570" s="177"/>
      <c r="AI570" s="177"/>
      <c r="AJ570" s="177"/>
      <c r="AK570" s="177"/>
      <c r="AL570" s="177"/>
      <c r="AM570" s="153"/>
      <c r="AN570" s="289"/>
      <c r="AO570" s="0"/>
      <c r="AQ570" s="230"/>
    </row>
    <row r="571" s="120" customFormat="true" ht="12.75" hidden="false" customHeight="false" outlineLevel="0" collapsed="false">
      <c r="P571" s="146"/>
      <c r="Q571" s="0"/>
      <c r="R571" s="0"/>
      <c r="S571" s="0"/>
      <c r="T571" s="0"/>
      <c r="U571" s="0"/>
      <c r="V571" s="0"/>
      <c r="W571" s="0"/>
      <c r="X571" s="0"/>
      <c r="Y571" s="0"/>
      <c r="Z571" s="0"/>
      <c r="AA571" s="0"/>
      <c r="AB571" s="177"/>
      <c r="AC571" s="177"/>
      <c r="AD571" s="177"/>
      <c r="AE571" s="177"/>
      <c r="AF571" s="177"/>
      <c r="AG571" s="177"/>
      <c r="AH571" s="177"/>
      <c r="AI571" s="177"/>
      <c r="AJ571" s="177"/>
      <c r="AK571" s="177"/>
      <c r="AL571" s="177"/>
      <c r="AM571" s="153"/>
      <c r="AN571" s="289"/>
      <c r="AO571" s="0"/>
      <c r="AQ571" s="230"/>
    </row>
    <row r="572" s="120" customFormat="true" ht="12.75" hidden="false" customHeight="false" outlineLevel="0" collapsed="false">
      <c r="P572" s="146"/>
      <c r="Q572" s="0"/>
      <c r="R572" s="0"/>
      <c r="S572" s="0"/>
      <c r="T572" s="0"/>
      <c r="U572" s="0"/>
      <c r="V572" s="0"/>
      <c r="W572" s="0"/>
      <c r="X572" s="0"/>
      <c r="Y572" s="0"/>
      <c r="Z572" s="0"/>
      <c r="AA572" s="0"/>
      <c r="AB572" s="177"/>
      <c r="AC572" s="177"/>
      <c r="AD572" s="177"/>
      <c r="AE572" s="177"/>
      <c r="AF572" s="177"/>
      <c r="AG572" s="177"/>
      <c r="AH572" s="177"/>
      <c r="AI572" s="177"/>
      <c r="AJ572" s="177"/>
      <c r="AK572" s="177"/>
      <c r="AL572" s="177"/>
      <c r="AM572" s="153"/>
      <c r="AN572" s="289"/>
      <c r="AO572" s="0"/>
      <c r="AQ572" s="230"/>
    </row>
    <row r="573" s="120" customFormat="true" ht="12.75" hidden="false" customHeight="false" outlineLevel="0" collapsed="false">
      <c r="P573" s="146"/>
      <c r="Q573" s="0"/>
      <c r="R573" s="0"/>
      <c r="S573" s="0"/>
      <c r="T573" s="0"/>
      <c r="U573" s="0"/>
      <c r="V573" s="0"/>
      <c r="W573" s="0"/>
      <c r="X573" s="0"/>
      <c r="Y573" s="0"/>
      <c r="Z573" s="0"/>
      <c r="AA573" s="0"/>
      <c r="AB573" s="177"/>
      <c r="AC573" s="177"/>
      <c r="AD573" s="177"/>
      <c r="AE573" s="177"/>
      <c r="AF573" s="177"/>
      <c r="AG573" s="177"/>
      <c r="AH573" s="177"/>
      <c r="AI573" s="177"/>
      <c r="AJ573" s="177"/>
      <c r="AK573" s="177"/>
      <c r="AL573" s="177"/>
      <c r="AM573" s="153"/>
      <c r="AN573" s="289"/>
      <c r="AO573" s="0"/>
      <c r="AQ573" s="230"/>
    </row>
    <row r="574" s="120" customFormat="true" ht="12.75" hidden="false" customHeight="false" outlineLevel="0" collapsed="false">
      <c r="P574" s="146"/>
      <c r="Q574" s="0"/>
      <c r="R574" s="0"/>
      <c r="S574" s="0"/>
      <c r="T574" s="0"/>
      <c r="U574" s="0"/>
      <c r="V574" s="0"/>
      <c r="W574" s="0"/>
      <c r="X574" s="0"/>
      <c r="Y574" s="0"/>
      <c r="Z574" s="0"/>
      <c r="AA574" s="0"/>
      <c r="AB574" s="177"/>
      <c r="AC574" s="177"/>
      <c r="AD574" s="177"/>
      <c r="AE574" s="177"/>
      <c r="AF574" s="177"/>
      <c r="AG574" s="177"/>
      <c r="AH574" s="177"/>
      <c r="AI574" s="177"/>
      <c r="AJ574" s="177"/>
      <c r="AK574" s="177"/>
      <c r="AL574" s="177"/>
      <c r="AM574" s="153"/>
      <c r="AN574" s="289"/>
      <c r="AO574" s="0"/>
      <c r="AQ574" s="230"/>
    </row>
    <row r="575" s="120" customFormat="true" ht="12.75" hidden="false" customHeight="false" outlineLevel="0" collapsed="false">
      <c r="P575" s="146"/>
      <c r="Q575" s="0"/>
      <c r="R575" s="0"/>
      <c r="S575" s="0"/>
      <c r="T575" s="0"/>
      <c r="U575" s="0"/>
      <c r="V575" s="0"/>
      <c r="W575" s="0"/>
      <c r="X575" s="0"/>
      <c r="Y575" s="0"/>
      <c r="Z575" s="0"/>
      <c r="AA575" s="0"/>
      <c r="AB575" s="177"/>
      <c r="AC575" s="177"/>
      <c r="AD575" s="177"/>
      <c r="AE575" s="177"/>
      <c r="AF575" s="177"/>
      <c r="AG575" s="177"/>
      <c r="AH575" s="177"/>
      <c r="AI575" s="177"/>
      <c r="AJ575" s="177"/>
      <c r="AK575" s="177"/>
      <c r="AL575" s="177"/>
      <c r="AM575" s="153"/>
      <c r="AN575" s="289"/>
      <c r="AO575" s="0"/>
      <c r="AQ575" s="230"/>
    </row>
    <row r="576" s="120" customFormat="true" ht="12.75" hidden="false" customHeight="false" outlineLevel="0" collapsed="false">
      <c r="P576" s="146"/>
      <c r="Q576" s="0"/>
      <c r="R576" s="0"/>
      <c r="S576" s="0"/>
      <c r="T576" s="0"/>
      <c r="U576" s="0"/>
      <c r="V576" s="0"/>
      <c r="W576" s="0"/>
      <c r="X576" s="0"/>
      <c r="Y576" s="0"/>
      <c r="Z576" s="0"/>
      <c r="AA576" s="0"/>
      <c r="AB576" s="177"/>
      <c r="AC576" s="177"/>
      <c r="AD576" s="177"/>
      <c r="AE576" s="177"/>
      <c r="AF576" s="177"/>
      <c r="AG576" s="177"/>
      <c r="AH576" s="177"/>
      <c r="AI576" s="177"/>
      <c r="AJ576" s="177"/>
      <c r="AK576" s="177"/>
      <c r="AL576" s="177"/>
      <c r="AM576" s="153"/>
      <c r="AN576" s="289"/>
      <c r="AO576" s="0"/>
      <c r="AQ576" s="230"/>
    </row>
    <row r="577" s="120" customFormat="true" ht="12.75" hidden="false" customHeight="false" outlineLevel="0" collapsed="false">
      <c r="P577" s="146"/>
      <c r="Q577" s="0"/>
      <c r="R577" s="0"/>
      <c r="S577" s="0"/>
      <c r="T577" s="0"/>
      <c r="U577" s="0"/>
      <c r="V577" s="0"/>
      <c r="W577" s="0"/>
      <c r="X577" s="0"/>
      <c r="Y577" s="0"/>
      <c r="Z577" s="0"/>
      <c r="AA577" s="0"/>
      <c r="AB577" s="177"/>
      <c r="AC577" s="177"/>
      <c r="AD577" s="177"/>
      <c r="AE577" s="177"/>
      <c r="AF577" s="177"/>
      <c r="AG577" s="177"/>
      <c r="AH577" s="177"/>
      <c r="AI577" s="177"/>
      <c r="AJ577" s="177"/>
      <c r="AK577" s="177"/>
      <c r="AL577" s="177"/>
      <c r="AM577" s="153"/>
      <c r="AN577" s="289"/>
      <c r="AO577" s="0"/>
      <c r="AQ577" s="230"/>
    </row>
    <row r="578" s="120" customFormat="true" ht="12.75" hidden="false" customHeight="false" outlineLevel="0" collapsed="false">
      <c r="P578" s="146"/>
      <c r="Q578" s="0"/>
      <c r="R578" s="0"/>
      <c r="S578" s="0"/>
      <c r="T578" s="0"/>
      <c r="U578" s="0"/>
      <c r="V578" s="0"/>
      <c r="W578" s="0"/>
      <c r="X578" s="0"/>
      <c r="Y578" s="0"/>
      <c r="Z578" s="0"/>
      <c r="AA578" s="0"/>
      <c r="AB578" s="177"/>
      <c r="AC578" s="177"/>
      <c r="AD578" s="177"/>
      <c r="AE578" s="177"/>
      <c r="AF578" s="177"/>
      <c r="AG578" s="177"/>
      <c r="AH578" s="177"/>
      <c r="AI578" s="177"/>
      <c r="AJ578" s="177"/>
      <c r="AK578" s="177"/>
      <c r="AL578" s="177"/>
      <c r="AM578" s="153"/>
      <c r="AN578" s="289"/>
      <c r="AO578" s="0"/>
      <c r="AQ578" s="230"/>
    </row>
    <row r="579" s="120" customFormat="true" ht="12.75" hidden="false" customHeight="false" outlineLevel="0" collapsed="false">
      <c r="P579" s="146"/>
      <c r="Q579" s="0"/>
      <c r="R579" s="0"/>
      <c r="S579" s="0"/>
      <c r="T579" s="0"/>
      <c r="U579" s="0"/>
      <c r="V579" s="0"/>
      <c r="W579" s="0"/>
      <c r="X579" s="0"/>
      <c r="Y579" s="0"/>
      <c r="Z579" s="0"/>
      <c r="AA579" s="0"/>
      <c r="AB579" s="177"/>
      <c r="AC579" s="177"/>
      <c r="AD579" s="177"/>
      <c r="AE579" s="177"/>
      <c r="AF579" s="177"/>
      <c r="AG579" s="177"/>
      <c r="AH579" s="177"/>
      <c r="AI579" s="177"/>
      <c r="AJ579" s="177"/>
      <c r="AK579" s="177"/>
      <c r="AL579" s="177"/>
      <c r="AM579" s="153"/>
      <c r="AN579" s="289"/>
      <c r="AO579" s="0"/>
      <c r="AQ579" s="230"/>
    </row>
    <row r="580" s="120" customFormat="true" ht="12.75" hidden="false" customHeight="false" outlineLevel="0" collapsed="false">
      <c r="P580" s="146"/>
      <c r="Q580" s="0"/>
      <c r="R580" s="0"/>
      <c r="S580" s="0"/>
      <c r="T580" s="0"/>
      <c r="U580" s="0"/>
      <c r="V580" s="0"/>
      <c r="W580" s="0"/>
      <c r="X580" s="0"/>
      <c r="Y580" s="0"/>
      <c r="Z580" s="0"/>
      <c r="AA580" s="0"/>
      <c r="AB580" s="177"/>
      <c r="AC580" s="177"/>
      <c r="AD580" s="177"/>
      <c r="AE580" s="177"/>
      <c r="AF580" s="177"/>
      <c r="AG580" s="177"/>
      <c r="AH580" s="177"/>
      <c r="AI580" s="177"/>
      <c r="AJ580" s="177"/>
      <c r="AK580" s="177"/>
      <c r="AL580" s="177"/>
      <c r="AM580" s="153"/>
      <c r="AN580" s="289"/>
      <c r="AO580" s="0"/>
      <c r="AQ580" s="230"/>
    </row>
    <row r="581" s="120" customFormat="true" ht="12.75" hidden="false" customHeight="false" outlineLevel="0" collapsed="false">
      <c r="P581" s="146"/>
      <c r="Q581" s="0"/>
      <c r="R581" s="0"/>
      <c r="S581" s="0"/>
      <c r="T581" s="0"/>
      <c r="U581" s="0"/>
      <c r="V581" s="0"/>
      <c r="W581" s="0"/>
      <c r="X581" s="0"/>
      <c r="Y581" s="0"/>
      <c r="Z581" s="0"/>
      <c r="AA581" s="0"/>
      <c r="AB581" s="177"/>
      <c r="AC581" s="177"/>
      <c r="AD581" s="177"/>
      <c r="AE581" s="177"/>
      <c r="AF581" s="177"/>
      <c r="AG581" s="177"/>
      <c r="AH581" s="177"/>
      <c r="AI581" s="177"/>
      <c r="AJ581" s="177"/>
      <c r="AK581" s="177"/>
      <c r="AL581" s="177"/>
      <c r="AM581" s="153"/>
      <c r="AN581" s="289"/>
      <c r="AO581" s="0"/>
      <c r="AQ581" s="230"/>
    </row>
    <row r="582" s="120" customFormat="true" ht="12.75" hidden="false" customHeight="false" outlineLevel="0" collapsed="false">
      <c r="P582" s="146"/>
      <c r="Q582" s="0"/>
      <c r="R582" s="0"/>
      <c r="S582" s="0"/>
      <c r="T582" s="0"/>
      <c r="U582" s="0"/>
      <c r="V582" s="0"/>
      <c r="W582" s="0"/>
      <c r="X582" s="0"/>
      <c r="Y582" s="0"/>
      <c r="Z582" s="0"/>
      <c r="AA582" s="0"/>
      <c r="AB582" s="177"/>
      <c r="AC582" s="177"/>
      <c r="AD582" s="177"/>
      <c r="AE582" s="177"/>
      <c r="AF582" s="177"/>
      <c r="AG582" s="177"/>
      <c r="AH582" s="177"/>
      <c r="AI582" s="177"/>
      <c r="AJ582" s="177"/>
      <c r="AK582" s="177"/>
      <c r="AL582" s="177"/>
      <c r="AM582" s="153"/>
      <c r="AN582" s="289"/>
      <c r="AO582" s="0"/>
      <c r="AQ582" s="230"/>
    </row>
    <row r="583" s="120" customFormat="true" ht="12.75" hidden="false" customHeight="false" outlineLevel="0" collapsed="false">
      <c r="P583" s="146"/>
      <c r="Q583" s="0"/>
      <c r="R583" s="0"/>
      <c r="S583" s="0"/>
      <c r="T583" s="0"/>
      <c r="U583" s="0"/>
      <c r="V583" s="0"/>
      <c r="W583" s="0"/>
      <c r="X583" s="0"/>
      <c r="Y583" s="0"/>
      <c r="Z583" s="0"/>
      <c r="AA583" s="0"/>
      <c r="AB583" s="177"/>
      <c r="AC583" s="177"/>
      <c r="AD583" s="177"/>
      <c r="AE583" s="177"/>
      <c r="AF583" s="177"/>
      <c r="AG583" s="177"/>
      <c r="AH583" s="177"/>
      <c r="AI583" s="177"/>
      <c r="AJ583" s="177"/>
      <c r="AK583" s="177"/>
      <c r="AL583" s="177"/>
      <c r="AM583" s="153"/>
      <c r="AN583" s="289"/>
      <c r="AO583" s="0"/>
      <c r="AQ583" s="230"/>
    </row>
    <row r="584" s="120" customFormat="true" ht="12.75" hidden="false" customHeight="false" outlineLevel="0" collapsed="false">
      <c r="P584" s="146"/>
      <c r="Q584" s="0"/>
      <c r="R584" s="0"/>
      <c r="S584" s="0"/>
      <c r="T584" s="0"/>
      <c r="U584" s="0"/>
      <c r="V584" s="0"/>
      <c r="W584" s="0"/>
      <c r="X584" s="0"/>
      <c r="Y584" s="0"/>
      <c r="Z584" s="0"/>
      <c r="AA584" s="0"/>
      <c r="AB584" s="177"/>
      <c r="AC584" s="177"/>
      <c r="AD584" s="177"/>
      <c r="AE584" s="177"/>
      <c r="AF584" s="177"/>
      <c r="AG584" s="177"/>
      <c r="AH584" s="177"/>
      <c r="AI584" s="177"/>
      <c r="AJ584" s="177"/>
      <c r="AK584" s="177"/>
      <c r="AL584" s="177"/>
      <c r="AM584" s="153"/>
      <c r="AN584" s="289"/>
      <c r="AO584" s="0"/>
      <c r="AQ584" s="230"/>
    </row>
    <row r="585" s="120" customFormat="true" ht="12.75" hidden="false" customHeight="false" outlineLevel="0" collapsed="false">
      <c r="P585" s="146"/>
      <c r="Q585" s="0"/>
      <c r="R585" s="0"/>
      <c r="S585" s="0"/>
      <c r="T585" s="0"/>
      <c r="U585" s="0"/>
      <c r="V585" s="0"/>
      <c r="W585" s="0"/>
      <c r="X585" s="0"/>
      <c r="Y585" s="0"/>
      <c r="Z585" s="0"/>
      <c r="AA585" s="0"/>
      <c r="AB585" s="177"/>
      <c r="AC585" s="177"/>
      <c r="AD585" s="177"/>
      <c r="AE585" s="177"/>
      <c r="AF585" s="177"/>
      <c r="AG585" s="177"/>
      <c r="AH585" s="177"/>
      <c r="AI585" s="177"/>
      <c r="AJ585" s="177"/>
      <c r="AK585" s="177"/>
      <c r="AL585" s="177"/>
      <c r="AM585" s="153"/>
      <c r="AN585" s="289"/>
      <c r="AO585" s="0"/>
      <c r="AQ585" s="230"/>
    </row>
    <row r="586" s="120" customFormat="true" ht="12.75" hidden="false" customHeight="false" outlineLevel="0" collapsed="false">
      <c r="P586" s="146"/>
      <c r="Q586" s="0"/>
      <c r="R586" s="0"/>
      <c r="S586" s="0"/>
      <c r="T586" s="0"/>
      <c r="U586" s="0"/>
      <c r="V586" s="0"/>
      <c r="W586" s="0"/>
      <c r="X586" s="0"/>
      <c r="Y586" s="0"/>
      <c r="Z586" s="0"/>
      <c r="AA586" s="0"/>
      <c r="AB586" s="177"/>
      <c r="AC586" s="177"/>
      <c r="AD586" s="177"/>
      <c r="AE586" s="177"/>
      <c r="AF586" s="177"/>
      <c r="AG586" s="177"/>
      <c r="AH586" s="177"/>
      <c r="AI586" s="177"/>
      <c r="AJ586" s="177"/>
      <c r="AK586" s="177"/>
      <c r="AL586" s="177"/>
      <c r="AM586" s="153"/>
      <c r="AN586" s="289"/>
      <c r="AO586" s="0"/>
      <c r="AQ586" s="230"/>
    </row>
    <row r="587" s="120" customFormat="true" ht="12.75" hidden="false" customHeight="false" outlineLevel="0" collapsed="false">
      <c r="P587" s="146"/>
      <c r="Q587" s="0"/>
      <c r="R587" s="0"/>
      <c r="S587" s="0"/>
      <c r="T587" s="0"/>
      <c r="U587" s="0"/>
      <c r="V587" s="0"/>
      <c r="W587" s="0"/>
      <c r="X587" s="0"/>
      <c r="Y587" s="0"/>
      <c r="Z587" s="0"/>
      <c r="AA587" s="0"/>
      <c r="AB587" s="177"/>
      <c r="AC587" s="177"/>
      <c r="AD587" s="177"/>
      <c r="AE587" s="177"/>
      <c r="AF587" s="177"/>
      <c r="AG587" s="177"/>
      <c r="AH587" s="177"/>
      <c r="AI587" s="177"/>
      <c r="AJ587" s="177"/>
      <c r="AK587" s="177"/>
      <c r="AL587" s="177"/>
      <c r="AM587" s="153"/>
      <c r="AN587" s="289"/>
      <c r="AO587" s="0"/>
      <c r="AQ587" s="230"/>
    </row>
    <row r="588" s="120" customFormat="true" ht="12.75" hidden="false" customHeight="false" outlineLevel="0" collapsed="false">
      <c r="P588" s="146"/>
      <c r="Q588" s="0"/>
      <c r="R588" s="0"/>
      <c r="S588" s="0"/>
      <c r="T588" s="0"/>
      <c r="U588" s="0"/>
      <c r="V588" s="0"/>
      <c r="W588" s="0"/>
      <c r="X588" s="0"/>
      <c r="Y588" s="0"/>
      <c r="Z588" s="0"/>
      <c r="AA588" s="0"/>
      <c r="AB588" s="177"/>
      <c r="AC588" s="177"/>
      <c r="AD588" s="177"/>
      <c r="AE588" s="177"/>
      <c r="AF588" s="177"/>
      <c r="AG588" s="177"/>
      <c r="AH588" s="177"/>
      <c r="AI588" s="177"/>
      <c r="AJ588" s="177"/>
      <c r="AK588" s="177"/>
      <c r="AL588" s="177"/>
      <c r="AM588" s="153"/>
      <c r="AN588" s="289"/>
      <c r="AO588" s="0"/>
      <c r="AQ588" s="230"/>
    </row>
    <row r="589" s="120" customFormat="true" ht="12.75" hidden="false" customHeight="false" outlineLevel="0" collapsed="false">
      <c r="P589" s="146"/>
      <c r="Q589" s="0"/>
      <c r="R589" s="0"/>
      <c r="S589" s="0"/>
      <c r="T589" s="0"/>
      <c r="U589" s="0"/>
      <c r="V589" s="0"/>
      <c r="W589" s="0"/>
      <c r="X589" s="0"/>
      <c r="Y589" s="0"/>
      <c r="Z589" s="0"/>
      <c r="AA589" s="0"/>
      <c r="AB589" s="177"/>
      <c r="AC589" s="177"/>
      <c r="AD589" s="177"/>
      <c r="AE589" s="177"/>
      <c r="AF589" s="177"/>
      <c r="AG589" s="177"/>
      <c r="AH589" s="177"/>
      <c r="AI589" s="177"/>
      <c r="AJ589" s="177"/>
      <c r="AK589" s="177"/>
      <c r="AL589" s="177"/>
      <c r="AM589" s="153"/>
      <c r="AN589" s="289"/>
      <c r="AO589" s="0"/>
      <c r="AQ589" s="230"/>
    </row>
    <row r="590" s="120" customFormat="true" ht="12.75" hidden="false" customHeight="false" outlineLevel="0" collapsed="false">
      <c r="P590" s="146"/>
      <c r="Q590" s="0"/>
      <c r="R590" s="0"/>
      <c r="S590" s="0"/>
      <c r="T590" s="0"/>
      <c r="U590" s="0"/>
      <c r="V590" s="0"/>
      <c r="W590" s="0"/>
      <c r="X590" s="0"/>
      <c r="Y590" s="0"/>
      <c r="Z590" s="0"/>
      <c r="AA590" s="0"/>
      <c r="AB590" s="177"/>
      <c r="AC590" s="177"/>
      <c r="AD590" s="177"/>
      <c r="AE590" s="177"/>
      <c r="AF590" s="177"/>
      <c r="AG590" s="177"/>
      <c r="AH590" s="177"/>
      <c r="AI590" s="177"/>
      <c r="AJ590" s="177"/>
      <c r="AK590" s="177"/>
      <c r="AL590" s="177"/>
      <c r="AM590" s="153"/>
      <c r="AN590" s="289"/>
      <c r="AO590" s="0"/>
      <c r="AQ590" s="230"/>
    </row>
    <row r="591" s="120" customFormat="true" ht="12.75" hidden="false" customHeight="false" outlineLevel="0" collapsed="false">
      <c r="P591" s="146"/>
      <c r="Q591" s="0"/>
      <c r="R591" s="0"/>
      <c r="S591" s="0"/>
      <c r="T591" s="0"/>
      <c r="U591" s="0"/>
      <c r="V591" s="0"/>
      <c r="W591" s="0"/>
      <c r="X591" s="0"/>
      <c r="Y591" s="0"/>
      <c r="Z591" s="0"/>
      <c r="AA591" s="0"/>
      <c r="AB591" s="177"/>
      <c r="AC591" s="177"/>
      <c r="AD591" s="177"/>
      <c r="AE591" s="177"/>
      <c r="AF591" s="177"/>
      <c r="AG591" s="177"/>
      <c r="AH591" s="177"/>
      <c r="AI591" s="177"/>
      <c r="AJ591" s="177"/>
      <c r="AK591" s="177"/>
      <c r="AL591" s="177"/>
      <c r="AM591" s="153"/>
      <c r="AN591" s="289"/>
      <c r="AO591" s="0"/>
      <c r="AQ591" s="230"/>
    </row>
    <row r="592" s="120" customFormat="true" ht="12.75" hidden="false" customHeight="false" outlineLevel="0" collapsed="false">
      <c r="P592" s="146"/>
      <c r="Q592" s="0"/>
      <c r="R592" s="0"/>
      <c r="S592" s="0"/>
      <c r="T592" s="0"/>
      <c r="U592" s="0"/>
      <c r="V592" s="0"/>
      <c r="W592" s="0"/>
      <c r="X592" s="0"/>
      <c r="Y592" s="0"/>
      <c r="Z592" s="0"/>
      <c r="AA592" s="0"/>
      <c r="AB592" s="177"/>
      <c r="AC592" s="177"/>
      <c r="AD592" s="177"/>
      <c r="AE592" s="177"/>
      <c r="AF592" s="177"/>
      <c r="AG592" s="177"/>
      <c r="AH592" s="177"/>
      <c r="AI592" s="177"/>
      <c r="AJ592" s="177"/>
      <c r="AK592" s="177"/>
      <c r="AL592" s="177"/>
      <c r="AM592" s="153"/>
      <c r="AN592" s="289"/>
      <c r="AO592" s="0"/>
      <c r="AQ592" s="230"/>
    </row>
    <row r="593" s="120" customFormat="true" ht="12.75" hidden="false" customHeight="false" outlineLevel="0" collapsed="false">
      <c r="P593" s="146"/>
      <c r="Q593" s="0"/>
      <c r="R593" s="0"/>
      <c r="S593" s="0"/>
      <c r="T593" s="0"/>
      <c r="U593" s="0"/>
      <c r="V593" s="0"/>
      <c r="W593" s="0"/>
      <c r="X593" s="0"/>
      <c r="Y593" s="0"/>
      <c r="Z593" s="0"/>
      <c r="AA593" s="0"/>
      <c r="AB593" s="177"/>
      <c r="AC593" s="177"/>
      <c r="AD593" s="177"/>
      <c r="AE593" s="177"/>
      <c r="AF593" s="177"/>
      <c r="AG593" s="177"/>
      <c r="AH593" s="177"/>
      <c r="AI593" s="177"/>
      <c r="AJ593" s="177"/>
      <c r="AK593" s="177"/>
      <c r="AL593" s="177"/>
      <c r="AM593" s="153"/>
      <c r="AN593" s="289"/>
      <c r="AO593" s="0"/>
      <c r="AQ593" s="230"/>
    </row>
    <row r="594" s="120" customFormat="true" ht="12.75" hidden="false" customHeight="false" outlineLevel="0" collapsed="false">
      <c r="P594" s="146"/>
      <c r="Q594" s="0"/>
      <c r="R594" s="0"/>
      <c r="S594" s="0"/>
      <c r="T594" s="0"/>
      <c r="U594" s="0"/>
      <c r="V594" s="0"/>
      <c r="W594" s="0"/>
      <c r="X594" s="0"/>
      <c r="Y594" s="0"/>
      <c r="Z594" s="0"/>
      <c r="AA594" s="0"/>
      <c r="AB594" s="177"/>
      <c r="AC594" s="177"/>
      <c r="AD594" s="177"/>
      <c r="AE594" s="177"/>
      <c r="AF594" s="177"/>
      <c r="AG594" s="177"/>
      <c r="AH594" s="177"/>
      <c r="AI594" s="177"/>
      <c r="AJ594" s="177"/>
      <c r="AK594" s="177"/>
      <c r="AL594" s="177"/>
      <c r="AM594" s="153"/>
      <c r="AN594" s="289"/>
      <c r="AO594" s="0"/>
      <c r="AQ594" s="230"/>
    </row>
    <row r="595" s="120" customFormat="true" ht="12.75" hidden="false" customHeight="false" outlineLevel="0" collapsed="false">
      <c r="P595" s="146"/>
      <c r="Q595" s="0"/>
      <c r="R595" s="0"/>
      <c r="S595" s="0"/>
      <c r="T595" s="0"/>
      <c r="U595" s="0"/>
      <c r="V595" s="0"/>
      <c r="W595" s="0"/>
      <c r="X595" s="0"/>
      <c r="Y595" s="0"/>
      <c r="Z595" s="0"/>
      <c r="AA595" s="0"/>
      <c r="AB595" s="177"/>
      <c r="AC595" s="177"/>
      <c r="AD595" s="177"/>
      <c r="AE595" s="177"/>
      <c r="AF595" s="177"/>
      <c r="AG595" s="177"/>
      <c r="AH595" s="177"/>
      <c r="AI595" s="177"/>
      <c r="AJ595" s="177"/>
      <c r="AK595" s="177"/>
      <c r="AL595" s="177"/>
      <c r="AM595" s="153"/>
      <c r="AN595" s="289"/>
      <c r="AO595" s="0"/>
      <c r="AQ595" s="230"/>
    </row>
    <row r="596" s="120" customFormat="true" ht="12.75" hidden="false" customHeight="false" outlineLevel="0" collapsed="false">
      <c r="P596" s="146"/>
      <c r="Q596" s="0"/>
      <c r="R596" s="0"/>
      <c r="S596" s="0"/>
      <c r="T596" s="0"/>
      <c r="U596" s="0"/>
      <c r="V596" s="0"/>
      <c r="W596" s="0"/>
      <c r="X596" s="0"/>
      <c r="Y596" s="0"/>
      <c r="Z596" s="0"/>
      <c r="AA596" s="0"/>
      <c r="AB596" s="177"/>
      <c r="AC596" s="177"/>
      <c r="AD596" s="177"/>
      <c r="AE596" s="177"/>
      <c r="AF596" s="177"/>
      <c r="AG596" s="177"/>
      <c r="AH596" s="177"/>
      <c r="AI596" s="177"/>
      <c r="AJ596" s="177"/>
      <c r="AK596" s="177"/>
      <c r="AL596" s="177"/>
      <c r="AM596" s="153"/>
      <c r="AN596" s="289"/>
      <c r="AO596" s="0"/>
      <c r="AQ596" s="230"/>
    </row>
    <row r="597" s="120" customFormat="true" ht="12.75" hidden="false" customHeight="false" outlineLevel="0" collapsed="false">
      <c r="P597" s="146"/>
      <c r="Q597" s="0"/>
      <c r="R597" s="0"/>
      <c r="S597" s="0"/>
      <c r="T597" s="0"/>
      <c r="U597" s="0"/>
      <c r="V597" s="0"/>
      <c r="W597" s="0"/>
      <c r="X597" s="0"/>
      <c r="Y597" s="0"/>
      <c r="Z597" s="0"/>
      <c r="AA597" s="0"/>
      <c r="AB597" s="177"/>
      <c r="AC597" s="177"/>
      <c r="AD597" s="177"/>
      <c r="AE597" s="177"/>
      <c r="AF597" s="177"/>
      <c r="AG597" s="177"/>
      <c r="AH597" s="177"/>
      <c r="AI597" s="177"/>
      <c r="AJ597" s="177"/>
      <c r="AK597" s="177"/>
      <c r="AL597" s="177"/>
      <c r="AM597" s="153"/>
      <c r="AN597" s="289"/>
      <c r="AO597" s="0"/>
      <c r="AQ597" s="230"/>
    </row>
    <row r="598" s="120" customFormat="true" ht="12.75" hidden="false" customHeight="false" outlineLevel="0" collapsed="false">
      <c r="P598" s="146"/>
      <c r="Q598" s="0"/>
      <c r="R598" s="0"/>
      <c r="S598" s="0"/>
      <c r="T598" s="0"/>
      <c r="U598" s="0"/>
      <c r="V598" s="0"/>
      <c r="W598" s="0"/>
      <c r="X598" s="0"/>
      <c r="Y598" s="0"/>
      <c r="Z598" s="0"/>
      <c r="AA598" s="0"/>
      <c r="AB598" s="177"/>
      <c r="AC598" s="177"/>
      <c r="AD598" s="177"/>
      <c r="AE598" s="177"/>
      <c r="AF598" s="177"/>
      <c r="AG598" s="177"/>
      <c r="AH598" s="177"/>
      <c r="AI598" s="177"/>
      <c r="AJ598" s="177"/>
      <c r="AK598" s="177"/>
      <c r="AL598" s="177"/>
      <c r="AM598" s="153"/>
      <c r="AN598" s="289"/>
      <c r="AO598" s="0"/>
      <c r="AQ598" s="230"/>
    </row>
    <row r="599" s="120" customFormat="true" ht="12.75" hidden="false" customHeight="false" outlineLevel="0" collapsed="false">
      <c r="P599" s="146"/>
      <c r="Q599" s="0"/>
      <c r="R599" s="0"/>
      <c r="S599" s="0"/>
      <c r="T599" s="0"/>
      <c r="U599" s="0"/>
      <c r="V599" s="0"/>
      <c r="W599" s="0"/>
      <c r="X599" s="0"/>
      <c r="Y599" s="0"/>
      <c r="Z599" s="0"/>
      <c r="AA599" s="0"/>
      <c r="AB599" s="177"/>
      <c r="AC599" s="177"/>
      <c r="AD599" s="177"/>
      <c r="AE599" s="177"/>
      <c r="AF599" s="177"/>
      <c r="AG599" s="177"/>
      <c r="AH599" s="177"/>
      <c r="AI599" s="177"/>
      <c r="AJ599" s="177"/>
      <c r="AK599" s="177"/>
      <c r="AL599" s="177"/>
      <c r="AM599" s="153"/>
      <c r="AN599" s="289"/>
      <c r="AO599" s="0"/>
      <c r="AQ599" s="230"/>
    </row>
    <row r="600" s="120" customFormat="true" ht="12.75" hidden="false" customHeight="false" outlineLevel="0" collapsed="false">
      <c r="P600" s="146"/>
      <c r="Q600" s="0"/>
      <c r="R600" s="0"/>
      <c r="S600" s="0"/>
      <c r="T600" s="0"/>
      <c r="U600" s="0"/>
      <c r="V600" s="0"/>
      <c r="W600" s="0"/>
      <c r="X600" s="0"/>
      <c r="Y600" s="0"/>
      <c r="Z600" s="0"/>
      <c r="AA600" s="0"/>
      <c r="AB600" s="177"/>
      <c r="AC600" s="177"/>
      <c r="AD600" s="177"/>
      <c r="AE600" s="177"/>
      <c r="AF600" s="177"/>
      <c r="AG600" s="177"/>
      <c r="AH600" s="177"/>
      <c r="AI600" s="177"/>
      <c r="AJ600" s="177"/>
      <c r="AK600" s="177"/>
      <c r="AL600" s="177"/>
      <c r="AM600" s="153"/>
      <c r="AN600" s="289"/>
      <c r="AO600" s="0"/>
      <c r="AQ600" s="230"/>
    </row>
    <row r="601" s="120" customFormat="true" ht="12.75" hidden="false" customHeight="false" outlineLevel="0" collapsed="false">
      <c r="P601" s="146"/>
      <c r="Q601" s="0"/>
      <c r="R601" s="0"/>
      <c r="S601" s="0"/>
      <c r="T601" s="0"/>
      <c r="U601" s="0"/>
      <c r="V601" s="0"/>
      <c r="W601" s="0"/>
      <c r="X601" s="0"/>
      <c r="Y601" s="0"/>
      <c r="Z601" s="0"/>
      <c r="AA601" s="0"/>
      <c r="AB601" s="177"/>
      <c r="AC601" s="177"/>
      <c r="AD601" s="177"/>
      <c r="AE601" s="177"/>
      <c r="AF601" s="177"/>
      <c r="AG601" s="177"/>
      <c r="AH601" s="177"/>
      <c r="AI601" s="177"/>
      <c r="AJ601" s="177"/>
      <c r="AK601" s="177"/>
      <c r="AL601" s="177"/>
      <c r="AM601" s="153"/>
      <c r="AN601" s="289"/>
      <c r="AO601" s="0"/>
      <c r="AQ601" s="230"/>
    </row>
    <row r="602" s="120" customFormat="true" ht="12.75" hidden="false" customHeight="false" outlineLevel="0" collapsed="false">
      <c r="P602" s="146"/>
      <c r="Q602" s="0"/>
      <c r="R602" s="0"/>
      <c r="S602" s="0"/>
      <c r="T602" s="0"/>
      <c r="U602" s="0"/>
      <c r="V602" s="0"/>
      <c r="W602" s="0"/>
      <c r="X602" s="0"/>
      <c r="Y602" s="0"/>
      <c r="Z602" s="0"/>
      <c r="AA602" s="0"/>
      <c r="AB602" s="177"/>
      <c r="AC602" s="177"/>
      <c r="AD602" s="177"/>
      <c r="AE602" s="177"/>
      <c r="AF602" s="177"/>
      <c r="AG602" s="177"/>
      <c r="AH602" s="177"/>
      <c r="AI602" s="177"/>
      <c r="AJ602" s="177"/>
      <c r="AK602" s="177"/>
      <c r="AL602" s="177"/>
      <c r="AM602" s="153"/>
      <c r="AN602" s="289"/>
      <c r="AO602" s="0"/>
      <c r="AQ602" s="230"/>
    </row>
    <row r="603" s="120" customFormat="true" ht="12.75" hidden="false" customHeight="false" outlineLevel="0" collapsed="false">
      <c r="P603" s="146"/>
      <c r="Q603" s="0"/>
      <c r="R603" s="0"/>
      <c r="S603" s="0"/>
      <c r="T603" s="0"/>
      <c r="U603" s="0"/>
      <c r="V603" s="0"/>
      <c r="W603" s="0"/>
      <c r="X603" s="0"/>
      <c r="Y603" s="0"/>
      <c r="Z603" s="0"/>
      <c r="AA603" s="0"/>
      <c r="AB603" s="177"/>
      <c r="AC603" s="177"/>
      <c r="AD603" s="177"/>
      <c r="AE603" s="177"/>
      <c r="AF603" s="177"/>
      <c r="AG603" s="177"/>
      <c r="AH603" s="177"/>
      <c r="AI603" s="177"/>
      <c r="AJ603" s="177"/>
      <c r="AK603" s="177"/>
      <c r="AL603" s="177"/>
      <c r="AM603" s="153"/>
      <c r="AN603" s="289"/>
      <c r="AO603" s="0"/>
      <c r="AQ603" s="230"/>
    </row>
    <row r="604" s="120" customFormat="true" ht="12.75" hidden="false" customHeight="false" outlineLevel="0" collapsed="false">
      <c r="P604" s="146"/>
      <c r="Q604" s="0"/>
      <c r="R604" s="0"/>
      <c r="S604" s="0"/>
      <c r="T604" s="0"/>
      <c r="U604" s="0"/>
      <c r="V604" s="0"/>
      <c r="W604" s="0"/>
      <c r="X604" s="0"/>
      <c r="Y604" s="0"/>
      <c r="Z604" s="0"/>
      <c r="AA604" s="0"/>
      <c r="AB604" s="177"/>
      <c r="AC604" s="177"/>
      <c r="AD604" s="177"/>
      <c r="AE604" s="177"/>
      <c r="AF604" s="177"/>
      <c r="AG604" s="177"/>
      <c r="AH604" s="177"/>
      <c r="AI604" s="177"/>
      <c r="AJ604" s="177"/>
      <c r="AK604" s="177"/>
      <c r="AL604" s="177"/>
      <c r="AM604" s="153"/>
      <c r="AN604" s="289"/>
      <c r="AO604" s="0"/>
      <c r="AQ604" s="230"/>
    </row>
    <row r="605" s="120" customFormat="true" ht="12.75" hidden="false" customHeight="false" outlineLevel="0" collapsed="false">
      <c r="P605" s="146"/>
      <c r="Q605" s="0"/>
      <c r="R605" s="0"/>
      <c r="S605" s="0"/>
      <c r="T605" s="0"/>
      <c r="U605" s="0"/>
      <c r="V605" s="0"/>
      <c r="W605" s="0"/>
      <c r="X605" s="0"/>
      <c r="Y605" s="0"/>
      <c r="Z605" s="0"/>
      <c r="AA605" s="0"/>
      <c r="AB605" s="177"/>
      <c r="AC605" s="177"/>
      <c r="AD605" s="177"/>
      <c r="AE605" s="177"/>
      <c r="AF605" s="177"/>
      <c r="AG605" s="177"/>
      <c r="AH605" s="177"/>
      <c r="AI605" s="177"/>
      <c r="AJ605" s="177"/>
      <c r="AK605" s="177"/>
      <c r="AL605" s="177"/>
      <c r="AM605" s="153"/>
      <c r="AN605" s="289"/>
      <c r="AO605" s="0"/>
      <c r="AQ605" s="230"/>
    </row>
    <row r="606" s="120" customFormat="true" ht="12.75" hidden="false" customHeight="false" outlineLevel="0" collapsed="false">
      <c r="P606" s="146"/>
      <c r="Q606" s="0"/>
      <c r="R606" s="0"/>
      <c r="S606" s="0"/>
      <c r="T606" s="0"/>
      <c r="U606" s="0"/>
      <c r="V606" s="0"/>
      <c r="W606" s="0"/>
      <c r="X606" s="0"/>
      <c r="Y606" s="0"/>
      <c r="Z606" s="0"/>
      <c r="AA606" s="0"/>
      <c r="AB606" s="177"/>
      <c r="AC606" s="177"/>
      <c r="AD606" s="177"/>
      <c r="AE606" s="177"/>
      <c r="AF606" s="177"/>
      <c r="AG606" s="177"/>
      <c r="AH606" s="177"/>
      <c r="AI606" s="177"/>
      <c r="AJ606" s="177"/>
      <c r="AK606" s="177"/>
      <c r="AL606" s="177"/>
      <c r="AM606" s="153"/>
      <c r="AN606" s="289"/>
      <c r="AO606" s="0"/>
      <c r="AQ606" s="230"/>
    </row>
    <row r="607" s="120" customFormat="true" ht="12.75" hidden="false" customHeight="false" outlineLevel="0" collapsed="false">
      <c r="P607" s="146"/>
      <c r="Q607" s="0"/>
      <c r="R607" s="0"/>
      <c r="S607" s="0"/>
      <c r="T607" s="0"/>
      <c r="U607" s="0"/>
      <c r="V607" s="0"/>
      <c r="W607" s="0"/>
      <c r="X607" s="0"/>
      <c r="Y607" s="0"/>
      <c r="Z607" s="0"/>
      <c r="AA607" s="0"/>
      <c r="AB607" s="177"/>
      <c r="AC607" s="177"/>
      <c r="AD607" s="177"/>
      <c r="AE607" s="177"/>
      <c r="AF607" s="177"/>
      <c r="AG607" s="177"/>
      <c r="AH607" s="177"/>
      <c r="AI607" s="177"/>
      <c r="AJ607" s="177"/>
      <c r="AK607" s="177"/>
      <c r="AL607" s="177"/>
      <c r="AM607" s="153"/>
      <c r="AN607" s="289"/>
      <c r="AO607" s="0"/>
      <c r="AQ607" s="230"/>
    </row>
    <row r="608" s="120" customFormat="true" ht="12.75" hidden="false" customHeight="false" outlineLevel="0" collapsed="false">
      <c r="P608" s="146"/>
      <c r="Q608" s="0"/>
      <c r="R608" s="0"/>
      <c r="S608" s="0"/>
      <c r="T608" s="0"/>
      <c r="U608" s="0"/>
      <c r="V608" s="0"/>
      <c r="W608" s="0"/>
      <c r="X608" s="0"/>
      <c r="Y608" s="0"/>
      <c r="Z608" s="0"/>
      <c r="AA608" s="0"/>
      <c r="AB608" s="177"/>
      <c r="AC608" s="177"/>
      <c r="AD608" s="177"/>
      <c r="AE608" s="177"/>
      <c r="AF608" s="177"/>
      <c r="AG608" s="177"/>
      <c r="AH608" s="177"/>
      <c r="AI608" s="177"/>
      <c r="AJ608" s="177"/>
      <c r="AK608" s="177"/>
      <c r="AL608" s="177"/>
      <c r="AM608" s="153"/>
      <c r="AN608" s="289"/>
      <c r="AO608" s="0"/>
      <c r="AQ608" s="230"/>
    </row>
    <row r="609" s="120" customFormat="true" ht="12.75" hidden="false" customHeight="false" outlineLevel="0" collapsed="false">
      <c r="P609" s="146"/>
      <c r="Q609" s="0"/>
      <c r="R609" s="0"/>
      <c r="S609" s="0"/>
      <c r="T609" s="0"/>
      <c r="U609" s="0"/>
      <c r="V609" s="0"/>
      <c r="W609" s="0"/>
      <c r="X609" s="0"/>
      <c r="Y609" s="0"/>
      <c r="Z609" s="0"/>
      <c r="AA609" s="0"/>
      <c r="AB609" s="177"/>
      <c r="AC609" s="177"/>
      <c r="AD609" s="177"/>
      <c r="AE609" s="177"/>
      <c r="AF609" s="177"/>
      <c r="AG609" s="177"/>
      <c r="AH609" s="177"/>
      <c r="AI609" s="177"/>
      <c r="AJ609" s="177"/>
      <c r="AK609" s="177"/>
      <c r="AL609" s="177"/>
      <c r="AM609" s="153"/>
      <c r="AN609" s="289"/>
      <c r="AO609" s="0"/>
      <c r="AQ609" s="230"/>
    </row>
    <row r="610" s="120" customFormat="true" ht="12.75" hidden="false" customHeight="false" outlineLevel="0" collapsed="false">
      <c r="P610" s="146"/>
      <c r="Q610" s="0"/>
      <c r="R610" s="0"/>
      <c r="S610" s="0"/>
      <c r="T610" s="0"/>
      <c r="U610" s="0"/>
      <c r="V610" s="0"/>
      <c r="W610" s="0"/>
      <c r="X610" s="0"/>
      <c r="Y610" s="0"/>
      <c r="Z610" s="0"/>
      <c r="AA610" s="0"/>
      <c r="AB610" s="177"/>
      <c r="AC610" s="177"/>
      <c r="AD610" s="177"/>
      <c r="AE610" s="177"/>
      <c r="AF610" s="177"/>
      <c r="AG610" s="177"/>
      <c r="AH610" s="177"/>
      <c r="AI610" s="177"/>
      <c r="AJ610" s="177"/>
      <c r="AK610" s="177"/>
      <c r="AL610" s="177"/>
      <c r="AM610" s="153"/>
      <c r="AN610" s="289"/>
      <c r="AO610" s="0"/>
      <c r="AQ610" s="230"/>
    </row>
    <row r="611" s="120" customFormat="true" ht="12.75" hidden="false" customHeight="false" outlineLevel="0" collapsed="false">
      <c r="P611" s="146"/>
      <c r="Q611" s="0"/>
      <c r="R611" s="0"/>
      <c r="S611" s="0"/>
      <c r="T611" s="0"/>
      <c r="U611" s="0"/>
      <c r="V611" s="0"/>
      <c r="W611" s="0"/>
      <c r="X611" s="0"/>
      <c r="Y611" s="0"/>
      <c r="Z611" s="0"/>
      <c r="AA611" s="0"/>
      <c r="AB611" s="177"/>
      <c r="AC611" s="177"/>
      <c r="AD611" s="177"/>
      <c r="AE611" s="177"/>
      <c r="AF611" s="177"/>
      <c r="AG611" s="177"/>
      <c r="AH611" s="177"/>
      <c r="AI611" s="177"/>
      <c r="AJ611" s="177"/>
      <c r="AK611" s="177"/>
      <c r="AL611" s="177"/>
      <c r="AM611" s="153"/>
      <c r="AN611" s="289"/>
      <c r="AO611" s="0"/>
      <c r="AQ611" s="230"/>
    </row>
    <row r="612" s="120" customFormat="true" ht="12.75" hidden="false" customHeight="false" outlineLevel="0" collapsed="false">
      <c r="P612" s="146"/>
      <c r="Q612" s="0"/>
      <c r="R612" s="0"/>
      <c r="S612" s="0"/>
      <c r="T612" s="0"/>
      <c r="U612" s="0"/>
      <c r="V612" s="0"/>
      <c r="W612" s="0"/>
      <c r="X612" s="0"/>
      <c r="Y612" s="0"/>
      <c r="Z612" s="0"/>
      <c r="AA612" s="0"/>
      <c r="AB612" s="177"/>
      <c r="AC612" s="177"/>
      <c r="AD612" s="177"/>
      <c r="AE612" s="177"/>
      <c r="AF612" s="177"/>
      <c r="AG612" s="177"/>
      <c r="AH612" s="177"/>
      <c r="AI612" s="177"/>
      <c r="AJ612" s="177"/>
      <c r="AK612" s="177"/>
      <c r="AL612" s="177"/>
      <c r="AM612" s="153"/>
      <c r="AN612" s="289"/>
      <c r="AO612" s="0"/>
      <c r="AQ612" s="230"/>
    </row>
    <row r="613" s="120" customFormat="true" ht="12.75" hidden="false" customHeight="false" outlineLevel="0" collapsed="false">
      <c r="P613" s="146"/>
      <c r="Q613" s="0"/>
      <c r="R613" s="0"/>
      <c r="S613" s="0"/>
      <c r="T613" s="0"/>
      <c r="U613" s="0"/>
      <c r="V613" s="0"/>
      <c r="W613" s="0"/>
      <c r="X613" s="0"/>
      <c r="Y613" s="0"/>
      <c r="Z613" s="0"/>
      <c r="AA613" s="0"/>
      <c r="AB613" s="177"/>
      <c r="AC613" s="177"/>
      <c r="AD613" s="177"/>
      <c r="AE613" s="177"/>
      <c r="AF613" s="177"/>
      <c r="AG613" s="177"/>
      <c r="AH613" s="177"/>
      <c r="AI613" s="177"/>
      <c r="AJ613" s="177"/>
      <c r="AK613" s="177"/>
      <c r="AL613" s="177"/>
      <c r="AM613" s="153"/>
      <c r="AN613" s="289"/>
      <c r="AO613" s="0"/>
      <c r="AQ613" s="230"/>
    </row>
    <row r="614" s="120" customFormat="true" ht="12.75" hidden="false" customHeight="false" outlineLevel="0" collapsed="false">
      <c r="P614" s="146"/>
      <c r="Q614" s="0"/>
      <c r="R614" s="0"/>
      <c r="S614" s="0"/>
      <c r="T614" s="0"/>
      <c r="U614" s="0"/>
      <c r="V614" s="0"/>
      <c r="W614" s="0"/>
      <c r="X614" s="0"/>
      <c r="Y614" s="0"/>
      <c r="Z614" s="0"/>
      <c r="AA614" s="0"/>
      <c r="AB614" s="177"/>
      <c r="AC614" s="177"/>
      <c r="AD614" s="177"/>
      <c r="AE614" s="177"/>
      <c r="AF614" s="177"/>
      <c r="AG614" s="177"/>
      <c r="AH614" s="177"/>
      <c r="AI614" s="177"/>
      <c r="AJ614" s="177"/>
      <c r="AK614" s="177"/>
      <c r="AL614" s="177"/>
      <c r="AM614" s="153"/>
      <c r="AN614" s="289"/>
      <c r="AO614" s="0"/>
      <c r="AQ614" s="230"/>
    </row>
    <row r="615" s="120" customFormat="true" ht="12.75" hidden="false" customHeight="false" outlineLevel="0" collapsed="false">
      <c r="P615" s="146"/>
      <c r="Q615" s="0"/>
      <c r="R615" s="0"/>
      <c r="S615" s="0"/>
      <c r="T615" s="0"/>
      <c r="U615" s="0"/>
      <c r="V615" s="0"/>
      <c r="W615" s="0"/>
      <c r="X615" s="0"/>
      <c r="Y615" s="0"/>
      <c r="Z615" s="0"/>
      <c r="AA615" s="0"/>
      <c r="AB615" s="177"/>
      <c r="AC615" s="177"/>
      <c r="AD615" s="177"/>
      <c r="AE615" s="177"/>
      <c r="AF615" s="177"/>
      <c r="AG615" s="177"/>
      <c r="AH615" s="177"/>
      <c r="AI615" s="177"/>
      <c r="AJ615" s="177"/>
      <c r="AK615" s="177"/>
      <c r="AL615" s="177"/>
      <c r="AM615" s="153"/>
      <c r="AN615" s="289"/>
      <c r="AO615" s="0"/>
      <c r="AQ615" s="230"/>
    </row>
    <row r="616" s="120" customFormat="true" ht="12.75" hidden="false" customHeight="false" outlineLevel="0" collapsed="false">
      <c r="P616" s="146"/>
      <c r="Q616" s="0"/>
      <c r="R616" s="0"/>
      <c r="S616" s="0"/>
      <c r="T616" s="0"/>
      <c r="U616" s="0"/>
      <c r="V616" s="0"/>
      <c r="W616" s="0"/>
      <c r="X616" s="0"/>
      <c r="Y616" s="0"/>
      <c r="Z616" s="0"/>
      <c r="AA616" s="0"/>
      <c r="AB616" s="177"/>
      <c r="AC616" s="177"/>
      <c r="AD616" s="177"/>
      <c r="AE616" s="177"/>
      <c r="AF616" s="177"/>
      <c r="AG616" s="177"/>
      <c r="AH616" s="177"/>
      <c r="AI616" s="177"/>
      <c r="AJ616" s="177"/>
      <c r="AK616" s="177"/>
      <c r="AL616" s="177"/>
      <c r="AM616" s="153"/>
      <c r="AN616" s="289"/>
      <c r="AO616" s="0"/>
      <c r="AQ616" s="230"/>
    </row>
    <row r="617" s="120" customFormat="true" ht="12.75" hidden="false" customHeight="false" outlineLevel="0" collapsed="false">
      <c r="P617" s="146"/>
      <c r="Q617" s="0"/>
      <c r="R617" s="0"/>
      <c r="S617" s="0"/>
      <c r="T617" s="0"/>
      <c r="U617" s="0"/>
      <c r="V617" s="0"/>
      <c r="W617" s="0"/>
      <c r="X617" s="0"/>
      <c r="Y617" s="0"/>
      <c r="Z617" s="0"/>
      <c r="AA617" s="0"/>
      <c r="AB617" s="177"/>
      <c r="AC617" s="177"/>
      <c r="AD617" s="177"/>
      <c r="AE617" s="177"/>
      <c r="AF617" s="177"/>
      <c r="AG617" s="177"/>
      <c r="AH617" s="177"/>
      <c r="AI617" s="177"/>
      <c r="AJ617" s="177"/>
      <c r="AK617" s="177"/>
      <c r="AL617" s="177"/>
      <c r="AM617" s="153"/>
      <c r="AN617" s="289"/>
      <c r="AO617" s="0"/>
      <c r="AQ617" s="230"/>
    </row>
    <row r="618" s="120" customFormat="true" ht="12.75" hidden="false" customHeight="false" outlineLevel="0" collapsed="false">
      <c r="P618" s="146"/>
      <c r="Q618" s="0"/>
      <c r="R618" s="0"/>
      <c r="S618" s="0"/>
      <c r="T618" s="0"/>
      <c r="U618" s="0"/>
      <c r="V618" s="0"/>
      <c r="W618" s="0"/>
      <c r="X618" s="0"/>
      <c r="Y618" s="0"/>
      <c r="Z618" s="0"/>
      <c r="AA618" s="0"/>
      <c r="AB618" s="177"/>
      <c r="AC618" s="177"/>
      <c r="AD618" s="177"/>
      <c r="AE618" s="177"/>
      <c r="AF618" s="177"/>
      <c r="AG618" s="177"/>
      <c r="AH618" s="177"/>
      <c r="AI618" s="177"/>
      <c r="AJ618" s="177"/>
      <c r="AK618" s="177"/>
      <c r="AL618" s="177"/>
      <c r="AM618" s="153"/>
      <c r="AN618" s="289"/>
      <c r="AO618" s="0"/>
      <c r="AQ618" s="230"/>
    </row>
    <row r="619" s="120" customFormat="true" ht="12.75" hidden="false" customHeight="false" outlineLevel="0" collapsed="false">
      <c r="P619" s="146"/>
      <c r="Q619" s="0"/>
      <c r="R619" s="0"/>
      <c r="S619" s="0"/>
      <c r="T619" s="0"/>
      <c r="U619" s="0"/>
      <c r="V619" s="0"/>
      <c r="W619" s="0"/>
      <c r="X619" s="0"/>
      <c r="Y619" s="0"/>
      <c r="Z619" s="0"/>
      <c r="AA619" s="0"/>
      <c r="AB619" s="177"/>
      <c r="AC619" s="177"/>
      <c r="AD619" s="177"/>
      <c r="AE619" s="177"/>
      <c r="AF619" s="177"/>
      <c r="AG619" s="177"/>
      <c r="AH619" s="177"/>
      <c r="AI619" s="177"/>
      <c r="AJ619" s="177"/>
      <c r="AK619" s="177"/>
      <c r="AL619" s="177"/>
      <c r="AM619" s="153"/>
      <c r="AN619" s="289"/>
      <c r="AO619" s="0"/>
      <c r="AQ619" s="230"/>
    </row>
    <row r="620" s="120" customFormat="true" ht="12.75" hidden="false" customHeight="false" outlineLevel="0" collapsed="false">
      <c r="P620" s="146"/>
      <c r="Q620" s="0"/>
      <c r="R620" s="0"/>
      <c r="S620" s="0"/>
      <c r="T620" s="0"/>
      <c r="U620" s="0"/>
      <c r="V620" s="0"/>
      <c r="W620" s="0"/>
      <c r="X620" s="0"/>
      <c r="Y620" s="0"/>
      <c r="Z620" s="0"/>
      <c r="AA620" s="0"/>
      <c r="AB620" s="177"/>
      <c r="AC620" s="177"/>
      <c r="AD620" s="177"/>
      <c r="AE620" s="177"/>
      <c r="AF620" s="177"/>
      <c r="AG620" s="177"/>
      <c r="AH620" s="177"/>
      <c r="AI620" s="177"/>
      <c r="AJ620" s="177"/>
      <c r="AK620" s="177"/>
      <c r="AL620" s="177"/>
      <c r="AM620" s="153"/>
      <c r="AN620" s="289"/>
      <c r="AO620" s="0"/>
      <c r="AQ620" s="230"/>
    </row>
    <row r="621" s="120" customFormat="true" ht="12.75" hidden="false" customHeight="false" outlineLevel="0" collapsed="false">
      <c r="P621" s="146"/>
      <c r="Q621" s="0"/>
      <c r="R621" s="0"/>
      <c r="S621" s="0"/>
      <c r="T621" s="0"/>
      <c r="U621" s="0"/>
      <c r="V621" s="0"/>
      <c r="W621" s="0"/>
      <c r="X621" s="0"/>
      <c r="Y621" s="0"/>
      <c r="Z621" s="0"/>
      <c r="AA621" s="0"/>
      <c r="AB621" s="177"/>
      <c r="AC621" s="177"/>
      <c r="AD621" s="177"/>
      <c r="AE621" s="177"/>
      <c r="AF621" s="177"/>
      <c r="AG621" s="177"/>
      <c r="AH621" s="177"/>
      <c r="AI621" s="177"/>
      <c r="AJ621" s="177"/>
      <c r="AK621" s="177"/>
      <c r="AL621" s="177"/>
      <c r="AM621" s="153"/>
      <c r="AN621" s="289"/>
      <c r="AO621" s="0"/>
      <c r="AQ621" s="230"/>
    </row>
    <row r="622" s="120" customFormat="true" ht="12.75" hidden="false" customHeight="false" outlineLevel="0" collapsed="false">
      <c r="P622" s="146"/>
      <c r="Q622" s="0"/>
      <c r="R622" s="0"/>
      <c r="S622" s="0"/>
      <c r="T622" s="0"/>
      <c r="U622" s="0"/>
      <c r="V622" s="0"/>
      <c r="W622" s="0"/>
      <c r="X622" s="0"/>
      <c r="Y622" s="0"/>
      <c r="Z622" s="0"/>
      <c r="AA622" s="0"/>
      <c r="AB622" s="177"/>
      <c r="AC622" s="177"/>
      <c r="AD622" s="177"/>
      <c r="AE622" s="177"/>
      <c r="AF622" s="177"/>
      <c r="AG622" s="177"/>
      <c r="AH622" s="177"/>
      <c r="AI622" s="177"/>
      <c r="AJ622" s="177"/>
      <c r="AK622" s="177"/>
      <c r="AL622" s="177"/>
      <c r="AM622" s="153"/>
      <c r="AN622" s="289"/>
      <c r="AO622" s="0"/>
      <c r="AQ622" s="230"/>
    </row>
    <row r="623" s="120" customFormat="true" ht="12.75" hidden="false" customHeight="false" outlineLevel="0" collapsed="false">
      <c r="P623" s="146"/>
      <c r="Q623" s="0"/>
      <c r="R623" s="0"/>
      <c r="S623" s="0"/>
      <c r="T623" s="0"/>
      <c r="U623" s="0"/>
      <c r="V623" s="0"/>
      <c r="W623" s="0"/>
      <c r="X623" s="0"/>
      <c r="Y623" s="0"/>
      <c r="Z623" s="0"/>
      <c r="AA623" s="0"/>
      <c r="AB623" s="177"/>
      <c r="AC623" s="177"/>
      <c r="AD623" s="177"/>
      <c r="AE623" s="177"/>
      <c r="AF623" s="177"/>
      <c r="AG623" s="177"/>
      <c r="AH623" s="177"/>
      <c r="AI623" s="177"/>
      <c r="AJ623" s="177"/>
      <c r="AK623" s="177"/>
      <c r="AL623" s="177"/>
      <c r="AM623" s="153"/>
      <c r="AN623" s="289"/>
      <c r="AO623" s="0"/>
      <c r="AQ623" s="230"/>
    </row>
    <row r="624" s="120" customFormat="true" ht="12.75" hidden="false" customHeight="false" outlineLevel="0" collapsed="false">
      <c r="P624" s="146"/>
      <c r="Q624" s="0"/>
      <c r="R624" s="0"/>
      <c r="S624" s="0"/>
      <c r="T624" s="0"/>
      <c r="U624" s="0"/>
      <c r="V624" s="0"/>
      <c r="W624" s="0"/>
      <c r="X624" s="0"/>
      <c r="Y624" s="0"/>
      <c r="Z624" s="0"/>
      <c r="AA624" s="0"/>
      <c r="AB624" s="177"/>
      <c r="AC624" s="177"/>
      <c r="AD624" s="177"/>
      <c r="AE624" s="177"/>
      <c r="AF624" s="177"/>
      <c r="AG624" s="177"/>
      <c r="AH624" s="177"/>
      <c r="AI624" s="177"/>
      <c r="AJ624" s="177"/>
      <c r="AK624" s="177"/>
      <c r="AL624" s="177"/>
      <c r="AM624" s="153"/>
      <c r="AN624" s="289"/>
      <c r="AO624" s="0"/>
      <c r="AQ624" s="230"/>
    </row>
    <row r="625" s="120" customFormat="true" ht="12.75" hidden="false" customHeight="false" outlineLevel="0" collapsed="false">
      <c r="P625" s="146"/>
      <c r="Q625" s="0"/>
      <c r="R625" s="0"/>
      <c r="S625" s="0"/>
      <c r="T625" s="0"/>
      <c r="U625" s="0"/>
      <c r="V625" s="0"/>
      <c r="W625" s="0"/>
      <c r="X625" s="0"/>
      <c r="Y625" s="0"/>
      <c r="Z625" s="0"/>
      <c r="AA625" s="0"/>
      <c r="AB625" s="177"/>
      <c r="AC625" s="177"/>
      <c r="AD625" s="177"/>
      <c r="AE625" s="177"/>
      <c r="AF625" s="177"/>
      <c r="AG625" s="177"/>
      <c r="AH625" s="177"/>
      <c r="AI625" s="177"/>
      <c r="AJ625" s="177"/>
      <c r="AK625" s="177"/>
      <c r="AL625" s="177"/>
      <c r="AM625" s="153"/>
      <c r="AN625" s="289"/>
      <c r="AO625" s="0"/>
      <c r="AQ625" s="230"/>
    </row>
    <row r="626" s="120" customFormat="true" ht="12.75" hidden="false" customHeight="false" outlineLevel="0" collapsed="false">
      <c r="P626" s="146"/>
      <c r="Q626" s="0"/>
      <c r="R626" s="0"/>
      <c r="S626" s="0"/>
      <c r="T626" s="0"/>
      <c r="U626" s="0"/>
      <c r="V626" s="0"/>
      <c r="W626" s="0"/>
      <c r="X626" s="0"/>
      <c r="Y626" s="0"/>
      <c r="Z626" s="0"/>
      <c r="AA626" s="0"/>
      <c r="AB626" s="177"/>
      <c r="AC626" s="177"/>
      <c r="AD626" s="177"/>
      <c r="AE626" s="177"/>
      <c r="AF626" s="177"/>
      <c r="AG626" s="177"/>
      <c r="AH626" s="177"/>
      <c r="AI626" s="177"/>
      <c r="AJ626" s="177"/>
      <c r="AK626" s="177"/>
      <c r="AL626" s="177"/>
      <c r="AM626" s="153"/>
      <c r="AN626" s="289"/>
      <c r="AO626" s="0"/>
      <c r="AQ626" s="230"/>
    </row>
    <row r="627" s="120" customFormat="true" ht="12.75" hidden="false" customHeight="false" outlineLevel="0" collapsed="false">
      <c r="P627" s="146"/>
      <c r="Q627" s="0"/>
      <c r="R627" s="0"/>
      <c r="S627" s="0"/>
      <c r="T627" s="0"/>
      <c r="U627" s="0"/>
      <c r="V627" s="0"/>
      <c r="W627" s="0"/>
      <c r="X627" s="0"/>
      <c r="Y627" s="0"/>
      <c r="Z627" s="0"/>
      <c r="AA627" s="0"/>
      <c r="AB627" s="177"/>
      <c r="AC627" s="177"/>
      <c r="AD627" s="177"/>
      <c r="AE627" s="177"/>
      <c r="AF627" s="177"/>
      <c r="AG627" s="177"/>
      <c r="AH627" s="177"/>
      <c r="AI627" s="177"/>
      <c r="AJ627" s="177"/>
      <c r="AK627" s="177"/>
      <c r="AL627" s="177"/>
      <c r="AM627" s="153"/>
      <c r="AN627" s="289"/>
      <c r="AO627" s="0"/>
      <c r="AQ627" s="230"/>
    </row>
    <row r="628" s="120" customFormat="true" ht="12.75" hidden="false" customHeight="false" outlineLevel="0" collapsed="false">
      <c r="P628" s="146"/>
      <c r="Q628" s="0"/>
      <c r="R628" s="0"/>
      <c r="S628" s="0"/>
      <c r="T628" s="0"/>
      <c r="U628" s="0"/>
      <c r="V628" s="0"/>
      <c r="W628" s="0"/>
      <c r="X628" s="0"/>
      <c r="Y628" s="0"/>
      <c r="Z628" s="0"/>
      <c r="AA628" s="0"/>
      <c r="AB628" s="177"/>
      <c r="AC628" s="177"/>
      <c r="AD628" s="177"/>
      <c r="AE628" s="177"/>
      <c r="AF628" s="177"/>
      <c r="AG628" s="177"/>
      <c r="AH628" s="177"/>
      <c r="AI628" s="177"/>
      <c r="AJ628" s="177"/>
      <c r="AK628" s="177"/>
      <c r="AL628" s="177"/>
      <c r="AM628" s="153"/>
      <c r="AN628" s="289"/>
      <c r="AO628" s="0"/>
      <c r="AQ628" s="230"/>
    </row>
    <row r="629" s="120" customFormat="true" ht="12.75" hidden="false" customHeight="false" outlineLevel="0" collapsed="false">
      <c r="P629" s="146"/>
      <c r="Q629" s="0"/>
      <c r="R629" s="0"/>
      <c r="S629" s="0"/>
      <c r="T629" s="0"/>
      <c r="U629" s="0"/>
      <c r="V629" s="0"/>
      <c r="W629" s="0"/>
      <c r="X629" s="0"/>
      <c r="Y629" s="0"/>
      <c r="Z629" s="0"/>
      <c r="AA629" s="0"/>
      <c r="AB629" s="177"/>
      <c r="AC629" s="177"/>
      <c r="AD629" s="177"/>
      <c r="AE629" s="177"/>
      <c r="AF629" s="177"/>
      <c r="AG629" s="177"/>
      <c r="AH629" s="177"/>
      <c r="AI629" s="177"/>
      <c r="AJ629" s="177"/>
      <c r="AK629" s="177"/>
      <c r="AL629" s="177"/>
      <c r="AM629" s="153"/>
      <c r="AN629" s="289"/>
      <c r="AO629" s="0"/>
      <c r="AQ629" s="230"/>
    </row>
    <row r="630" s="120" customFormat="true" ht="12.75" hidden="false" customHeight="false" outlineLevel="0" collapsed="false">
      <c r="P630" s="146"/>
      <c r="Q630" s="0"/>
      <c r="R630" s="0"/>
      <c r="S630" s="0"/>
      <c r="T630" s="0"/>
      <c r="U630" s="0"/>
      <c r="V630" s="0"/>
      <c r="W630" s="0"/>
      <c r="X630" s="0"/>
      <c r="Y630" s="0"/>
      <c r="Z630" s="0"/>
      <c r="AA630" s="0"/>
      <c r="AB630" s="177"/>
      <c r="AC630" s="177"/>
      <c r="AD630" s="177"/>
      <c r="AE630" s="177"/>
      <c r="AF630" s="177"/>
      <c r="AG630" s="177"/>
      <c r="AH630" s="177"/>
      <c r="AI630" s="177"/>
      <c r="AJ630" s="177"/>
      <c r="AK630" s="177"/>
      <c r="AL630" s="177"/>
      <c r="AM630" s="153"/>
      <c r="AN630" s="289"/>
      <c r="AO630" s="0"/>
      <c r="AQ630" s="230"/>
    </row>
    <row r="631" s="120" customFormat="true" ht="12.75" hidden="false" customHeight="false" outlineLevel="0" collapsed="false">
      <c r="P631" s="146"/>
      <c r="Q631" s="0"/>
      <c r="R631" s="0"/>
      <c r="S631" s="0"/>
      <c r="T631" s="0"/>
      <c r="U631" s="0"/>
      <c r="V631" s="0"/>
      <c r="W631" s="0"/>
      <c r="X631" s="0"/>
      <c r="Y631" s="0"/>
      <c r="Z631" s="0"/>
      <c r="AA631" s="0"/>
      <c r="AB631" s="177"/>
      <c r="AC631" s="177"/>
      <c r="AD631" s="177"/>
      <c r="AE631" s="177"/>
      <c r="AF631" s="177"/>
      <c r="AG631" s="177"/>
      <c r="AH631" s="177"/>
      <c r="AI631" s="177"/>
      <c r="AJ631" s="177"/>
      <c r="AK631" s="177"/>
      <c r="AL631" s="177"/>
      <c r="AM631" s="153"/>
      <c r="AN631" s="289"/>
      <c r="AO631" s="0"/>
      <c r="AQ631" s="230"/>
    </row>
    <row r="632" s="120" customFormat="true" ht="12.75" hidden="false" customHeight="false" outlineLevel="0" collapsed="false">
      <c r="P632" s="146"/>
      <c r="Q632" s="0"/>
      <c r="R632" s="0"/>
      <c r="S632" s="0"/>
      <c r="T632" s="0"/>
      <c r="U632" s="0"/>
      <c r="V632" s="0"/>
      <c r="W632" s="0"/>
      <c r="X632" s="0"/>
      <c r="Y632" s="0"/>
      <c r="Z632" s="0"/>
      <c r="AA632" s="0"/>
      <c r="AB632" s="177"/>
      <c r="AC632" s="177"/>
      <c r="AD632" s="177"/>
      <c r="AE632" s="177"/>
      <c r="AF632" s="177"/>
      <c r="AG632" s="177"/>
      <c r="AH632" s="177"/>
      <c r="AI632" s="177"/>
      <c r="AJ632" s="177"/>
      <c r="AK632" s="177"/>
      <c r="AL632" s="177"/>
      <c r="AM632" s="153"/>
      <c r="AN632" s="289"/>
      <c r="AO632" s="0"/>
      <c r="AQ632" s="230"/>
    </row>
    <row r="633" s="120" customFormat="true" ht="12.75" hidden="false" customHeight="false" outlineLevel="0" collapsed="false">
      <c r="P633" s="146"/>
      <c r="Q633" s="0"/>
      <c r="R633" s="0"/>
      <c r="S633" s="0"/>
      <c r="T633" s="0"/>
      <c r="U633" s="0"/>
      <c r="V633" s="0"/>
      <c r="W633" s="0"/>
      <c r="X633" s="0"/>
      <c r="Y633" s="0"/>
      <c r="Z633" s="0"/>
      <c r="AA633" s="0"/>
      <c r="AB633" s="177"/>
      <c r="AC633" s="177"/>
      <c r="AD633" s="177"/>
      <c r="AE633" s="177"/>
      <c r="AF633" s="177"/>
      <c r="AG633" s="177"/>
      <c r="AH633" s="177"/>
      <c r="AI633" s="177"/>
      <c r="AJ633" s="177"/>
      <c r="AK633" s="177"/>
      <c r="AL633" s="177"/>
      <c r="AM633" s="153"/>
      <c r="AN633" s="289"/>
      <c r="AO633" s="0"/>
      <c r="AQ633" s="230"/>
    </row>
    <row r="634" s="120" customFormat="true" ht="12.75" hidden="false" customHeight="false" outlineLevel="0" collapsed="false">
      <c r="P634" s="146"/>
      <c r="Q634" s="0"/>
      <c r="R634" s="0"/>
      <c r="S634" s="0"/>
      <c r="T634" s="0"/>
      <c r="U634" s="0"/>
      <c r="V634" s="0"/>
      <c r="W634" s="0"/>
      <c r="X634" s="0"/>
      <c r="Y634" s="0"/>
      <c r="Z634" s="0"/>
      <c r="AA634" s="0"/>
      <c r="AB634" s="177"/>
      <c r="AC634" s="177"/>
      <c r="AD634" s="177"/>
      <c r="AE634" s="177"/>
      <c r="AF634" s="177"/>
      <c r="AG634" s="177"/>
      <c r="AH634" s="177"/>
      <c r="AI634" s="177"/>
      <c r="AJ634" s="177"/>
      <c r="AK634" s="177"/>
      <c r="AL634" s="177"/>
      <c r="AM634" s="153"/>
      <c r="AN634" s="289"/>
      <c r="AO634" s="0"/>
      <c r="AQ634" s="230"/>
    </row>
    <row r="635" s="120" customFormat="true" ht="12.75" hidden="false" customHeight="false" outlineLevel="0" collapsed="false">
      <c r="P635" s="146"/>
      <c r="Q635" s="0"/>
      <c r="R635" s="0"/>
      <c r="S635" s="0"/>
      <c r="T635" s="0"/>
      <c r="U635" s="0"/>
      <c r="V635" s="0"/>
      <c r="W635" s="0"/>
      <c r="X635" s="0"/>
      <c r="Y635" s="0"/>
      <c r="Z635" s="0"/>
      <c r="AA635" s="0"/>
      <c r="AB635" s="177"/>
      <c r="AC635" s="177"/>
      <c r="AD635" s="177"/>
      <c r="AE635" s="177"/>
      <c r="AF635" s="177"/>
      <c r="AG635" s="177"/>
      <c r="AH635" s="177"/>
      <c r="AI635" s="177"/>
      <c r="AJ635" s="177"/>
      <c r="AK635" s="177"/>
      <c r="AL635" s="177"/>
      <c r="AM635" s="153"/>
      <c r="AN635" s="289"/>
      <c r="AO635" s="0"/>
      <c r="AQ635" s="230"/>
    </row>
    <row r="636" s="120" customFormat="true" ht="12.75" hidden="false" customHeight="false" outlineLevel="0" collapsed="false">
      <c r="P636" s="146"/>
      <c r="Q636" s="0"/>
      <c r="R636" s="0"/>
      <c r="S636" s="0"/>
      <c r="T636" s="0"/>
      <c r="U636" s="0"/>
      <c r="V636" s="0"/>
      <c r="W636" s="0"/>
      <c r="X636" s="0"/>
      <c r="Y636" s="0"/>
      <c r="Z636" s="0"/>
      <c r="AA636" s="0"/>
      <c r="AB636" s="177"/>
      <c r="AC636" s="177"/>
      <c r="AD636" s="177"/>
      <c r="AE636" s="177"/>
      <c r="AF636" s="177"/>
      <c r="AG636" s="177"/>
      <c r="AH636" s="177"/>
      <c r="AI636" s="177"/>
      <c r="AJ636" s="177"/>
      <c r="AK636" s="177"/>
      <c r="AL636" s="177"/>
      <c r="AM636" s="153"/>
      <c r="AN636" s="289"/>
      <c r="AO636" s="0"/>
      <c r="AQ636" s="230"/>
    </row>
    <row r="637" s="120" customFormat="true" ht="12.75" hidden="false" customHeight="false" outlineLevel="0" collapsed="false">
      <c r="P637" s="146"/>
      <c r="Q637" s="0"/>
      <c r="R637" s="0"/>
      <c r="S637" s="0"/>
      <c r="T637" s="0"/>
      <c r="U637" s="0"/>
      <c r="V637" s="0"/>
      <c r="W637" s="0"/>
      <c r="X637" s="0"/>
      <c r="Y637" s="0"/>
      <c r="Z637" s="0"/>
      <c r="AA637" s="0"/>
      <c r="AB637" s="177"/>
      <c r="AC637" s="177"/>
      <c r="AD637" s="177"/>
      <c r="AE637" s="177"/>
      <c r="AF637" s="177"/>
      <c r="AG637" s="177"/>
      <c r="AH637" s="177"/>
      <c r="AI637" s="177"/>
      <c r="AJ637" s="177"/>
      <c r="AK637" s="177"/>
      <c r="AL637" s="177"/>
      <c r="AM637" s="153"/>
      <c r="AN637" s="289"/>
      <c r="AO637" s="0"/>
      <c r="AQ637" s="230"/>
    </row>
    <row r="638" s="120" customFormat="true" ht="12.75" hidden="false" customHeight="false" outlineLevel="0" collapsed="false">
      <c r="P638" s="146"/>
      <c r="Q638" s="0"/>
      <c r="R638" s="0"/>
      <c r="S638" s="0"/>
      <c r="T638" s="0"/>
      <c r="U638" s="0"/>
      <c r="V638" s="0"/>
      <c r="W638" s="0"/>
      <c r="X638" s="0"/>
      <c r="Y638" s="0"/>
      <c r="Z638" s="0"/>
      <c r="AA638" s="0"/>
      <c r="AB638" s="177"/>
      <c r="AC638" s="177"/>
      <c r="AD638" s="177"/>
      <c r="AE638" s="177"/>
      <c r="AF638" s="177"/>
      <c r="AG638" s="177"/>
      <c r="AH638" s="177"/>
      <c r="AI638" s="177"/>
      <c r="AJ638" s="177"/>
      <c r="AK638" s="177"/>
      <c r="AL638" s="177"/>
      <c r="AM638" s="153"/>
      <c r="AN638" s="289"/>
      <c r="AO638" s="0"/>
      <c r="AQ638" s="230"/>
    </row>
    <row r="639" s="120" customFormat="true" ht="12.75" hidden="false" customHeight="false" outlineLevel="0" collapsed="false">
      <c r="P639" s="146"/>
      <c r="Q639" s="0"/>
      <c r="R639" s="0"/>
      <c r="S639" s="0"/>
      <c r="T639" s="0"/>
      <c r="U639" s="0"/>
      <c r="V639" s="0"/>
      <c r="W639" s="0"/>
      <c r="X639" s="0"/>
      <c r="Y639" s="0"/>
      <c r="Z639" s="0"/>
      <c r="AA639" s="0"/>
      <c r="AB639" s="177"/>
      <c r="AC639" s="177"/>
      <c r="AD639" s="177"/>
      <c r="AE639" s="177"/>
      <c r="AF639" s="177"/>
      <c r="AG639" s="177"/>
      <c r="AH639" s="177"/>
      <c r="AI639" s="177"/>
      <c r="AJ639" s="177"/>
      <c r="AK639" s="177"/>
      <c r="AL639" s="177"/>
      <c r="AM639" s="153"/>
      <c r="AN639" s="289"/>
      <c r="AO639" s="0"/>
      <c r="AQ639" s="230"/>
    </row>
    <row r="640" s="120" customFormat="true" ht="12.75" hidden="false" customHeight="false" outlineLevel="0" collapsed="false">
      <c r="P640" s="146"/>
      <c r="Q640" s="0"/>
      <c r="R640" s="0"/>
      <c r="S640" s="0"/>
      <c r="T640" s="0"/>
      <c r="U640" s="0"/>
      <c r="V640" s="0"/>
      <c r="W640" s="0"/>
      <c r="X640" s="0"/>
      <c r="Y640" s="0"/>
      <c r="Z640" s="0"/>
      <c r="AA640" s="0"/>
      <c r="AB640" s="177"/>
      <c r="AC640" s="177"/>
      <c r="AD640" s="177"/>
      <c r="AE640" s="177"/>
      <c r="AF640" s="177"/>
      <c r="AG640" s="177"/>
      <c r="AH640" s="177"/>
      <c r="AI640" s="177"/>
      <c r="AJ640" s="177"/>
      <c r="AK640" s="177"/>
      <c r="AL640" s="177"/>
      <c r="AM640" s="153"/>
      <c r="AN640" s="289"/>
      <c r="AO640" s="0"/>
      <c r="AQ640" s="230"/>
    </row>
    <row r="641" s="120" customFormat="true" ht="12.75" hidden="false" customHeight="false" outlineLevel="0" collapsed="false">
      <c r="P641" s="146"/>
      <c r="Q641" s="0"/>
      <c r="R641" s="0"/>
      <c r="S641" s="0"/>
      <c r="T641" s="0"/>
      <c r="U641" s="0"/>
      <c r="V641" s="0"/>
      <c r="W641" s="0"/>
      <c r="X641" s="0"/>
      <c r="Y641" s="0"/>
      <c r="Z641" s="0"/>
      <c r="AA641" s="0"/>
      <c r="AB641" s="177"/>
      <c r="AC641" s="177"/>
      <c r="AD641" s="177"/>
      <c r="AE641" s="177"/>
      <c r="AF641" s="177"/>
      <c r="AG641" s="177"/>
      <c r="AH641" s="177"/>
      <c r="AI641" s="177"/>
      <c r="AJ641" s="177"/>
      <c r="AK641" s="177"/>
      <c r="AL641" s="177"/>
      <c r="AM641" s="153"/>
      <c r="AN641" s="289"/>
      <c r="AO641" s="0"/>
      <c r="AQ641" s="230"/>
    </row>
    <row r="642" s="120" customFormat="true" ht="12.75" hidden="false" customHeight="false" outlineLevel="0" collapsed="false">
      <c r="P642" s="146"/>
      <c r="Q642" s="0"/>
      <c r="R642" s="0"/>
      <c r="S642" s="0"/>
      <c r="T642" s="0"/>
      <c r="U642" s="0"/>
      <c r="V642" s="0"/>
      <c r="W642" s="0"/>
      <c r="X642" s="0"/>
      <c r="Y642" s="0"/>
      <c r="Z642" s="0"/>
      <c r="AA642" s="0"/>
      <c r="AB642" s="177"/>
      <c r="AC642" s="177"/>
      <c r="AD642" s="177"/>
      <c r="AE642" s="177"/>
      <c r="AF642" s="177"/>
      <c r="AG642" s="177"/>
      <c r="AH642" s="177"/>
      <c r="AI642" s="177"/>
      <c r="AJ642" s="177"/>
      <c r="AK642" s="177"/>
      <c r="AL642" s="177"/>
      <c r="AM642" s="153"/>
      <c r="AN642" s="289"/>
      <c r="AO642" s="0"/>
      <c r="AQ642" s="230"/>
    </row>
    <row r="643" s="120" customFormat="true" ht="12.75" hidden="false" customHeight="false" outlineLevel="0" collapsed="false">
      <c r="P643" s="146"/>
      <c r="Q643" s="0"/>
      <c r="R643" s="0"/>
      <c r="S643" s="0"/>
      <c r="T643" s="0"/>
      <c r="U643" s="0"/>
      <c r="V643" s="0"/>
      <c r="W643" s="0"/>
      <c r="X643" s="0"/>
      <c r="Y643" s="0"/>
      <c r="Z643" s="0"/>
      <c r="AA643" s="0"/>
      <c r="AB643" s="177"/>
      <c r="AC643" s="177"/>
      <c r="AD643" s="177"/>
      <c r="AE643" s="177"/>
      <c r="AF643" s="177"/>
      <c r="AG643" s="177"/>
      <c r="AH643" s="177"/>
      <c r="AI643" s="177"/>
      <c r="AJ643" s="177"/>
      <c r="AK643" s="177"/>
      <c r="AL643" s="177"/>
      <c r="AM643" s="153"/>
      <c r="AN643" s="289"/>
      <c r="AO643" s="0"/>
      <c r="AQ643" s="230"/>
    </row>
    <row r="644" s="120" customFormat="true" ht="12.75" hidden="false" customHeight="false" outlineLevel="0" collapsed="false">
      <c r="P644" s="146"/>
      <c r="Q644" s="0"/>
      <c r="R644" s="0"/>
      <c r="S644" s="0"/>
      <c r="T644" s="0"/>
      <c r="U644" s="0"/>
      <c r="V644" s="0"/>
      <c r="W644" s="0"/>
      <c r="X644" s="0"/>
      <c r="Y644" s="0"/>
      <c r="Z644" s="0"/>
      <c r="AA644" s="0"/>
      <c r="AB644" s="177"/>
      <c r="AC644" s="177"/>
      <c r="AD644" s="177"/>
      <c r="AE644" s="177"/>
      <c r="AF644" s="177"/>
      <c r="AG644" s="177"/>
      <c r="AH644" s="177"/>
      <c r="AI644" s="177"/>
      <c r="AJ644" s="177"/>
      <c r="AK644" s="177"/>
      <c r="AL644" s="177"/>
      <c r="AM644" s="153"/>
      <c r="AN644" s="289"/>
      <c r="AO644" s="0"/>
      <c r="AQ644" s="230"/>
    </row>
    <row r="645" s="120" customFormat="true" ht="12.75" hidden="false" customHeight="false" outlineLevel="0" collapsed="false">
      <c r="P645" s="146"/>
      <c r="Q645" s="0"/>
      <c r="R645" s="0"/>
      <c r="S645" s="0"/>
      <c r="T645" s="0"/>
      <c r="U645" s="0"/>
      <c r="V645" s="0"/>
      <c r="W645" s="0"/>
      <c r="X645" s="0"/>
      <c r="Y645" s="0"/>
      <c r="Z645" s="0"/>
      <c r="AA645" s="0"/>
      <c r="AB645" s="177"/>
      <c r="AC645" s="177"/>
      <c r="AD645" s="177"/>
      <c r="AE645" s="177"/>
      <c r="AF645" s="177"/>
      <c r="AG645" s="177"/>
      <c r="AH645" s="177"/>
      <c r="AI645" s="177"/>
      <c r="AJ645" s="177"/>
      <c r="AK645" s="177"/>
      <c r="AL645" s="177"/>
      <c r="AM645" s="153"/>
      <c r="AN645" s="289"/>
      <c r="AO645" s="0"/>
      <c r="AQ645" s="230"/>
    </row>
    <row r="646" s="120" customFormat="true" ht="12.75" hidden="false" customHeight="false" outlineLevel="0" collapsed="false">
      <c r="P646" s="146"/>
      <c r="Q646" s="0"/>
      <c r="R646" s="0"/>
      <c r="S646" s="0"/>
      <c r="T646" s="0"/>
      <c r="U646" s="0"/>
      <c r="V646" s="0"/>
      <c r="W646" s="0"/>
      <c r="X646" s="0"/>
      <c r="Y646" s="0"/>
      <c r="Z646" s="0"/>
      <c r="AA646" s="0"/>
      <c r="AB646" s="177"/>
      <c r="AC646" s="177"/>
      <c r="AD646" s="177"/>
      <c r="AE646" s="177"/>
      <c r="AF646" s="177"/>
      <c r="AG646" s="177"/>
      <c r="AH646" s="177"/>
      <c r="AI646" s="177"/>
      <c r="AJ646" s="177"/>
      <c r="AK646" s="177"/>
      <c r="AL646" s="177"/>
      <c r="AM646" s="153"/>
      <c r="AN646" s="289"/>
      <c r="AO646" s="0"/>
      <c r="AQ646" s="230"/>
    </row>
    <row r="647" s="120" customFormat="true" ht="12.75" hidden="false" customHeight="false" outlineLevel="0" collapsed="false">
      <c r="P647" s="146"/>
      <c r="Q647" s="0"/>
      <c r="R647" s="0"/>
      <c r="S647" s="0"/>
      <c r="T647" s="0"/>
      <c r="U647" s="0"/>
      <c r="V647" s="0"/>
      <c r="W647" s="0"/>
      <c r="X647" s="0"/>
      <c r="Y647" s="0"/>
      <c r="Z647" s="0"/>
      <c r="AA647" s="0"/>
      <c r="AB647" s="177"/>
      <c r="AC647" s="177"/>
      <c r="AD647" s="177"/>
      <c r="AE647" s="177"/>
      <c r="AF647" s="177"/>
      <c r="AG647" s="177"/>
      <c r="AH647" s="177"/>
      <c r="AI647" s="177"/>
      <c r="AJ647" s="177"/>
      <c r="AK647" s="177"/>
      <c r="AL647" s="177"/>
      <c r="AM647" s="153"/>
      <c r="AN647" s="289"/>
      <c r="AO647" s="0"/>
      <c r="AQ647" s="230"/>
    </row>
    <row r="648" s="120" customFormat="true" ht="12.75" hidden="false" customHeight="false" outlineLevel="0" collapsed="false">
      <c r="P648" s="146"/>
      <c r="Q648" s="0"/>
      <c r="R648" s="0"/>
      <c r="S648" s="0"/>
      <c r="T648" s="0"/>
      <c r="U648" s="0"/>
      <c r="V648" s="0"/>
      <c r="W648" s="0"/>
      <c r="X648" s="0"/>
      <c r="Y648" s="0"/>
      <c r="Z648" s="0"/>
      <c r="AA648" s="0"/>
      <c r="AB648" s="177"/>
      <c r="AC648" s="177"/>
      <c r="AD648" s="177"/>
      <c r="AE648" s="177"/>
      <c r="AF648" s="177"/>
      <c r="AG648" s="177"/>
      <c r="AH648" s="177"/>
      <c r="AI648" s="177"/>
      <c r="AJ648" s="177"/>
      <c r="AK648" s="177"/>
      <c r="AL648" s="177"/>
      <c r="AM648" s="153"/>
      <c r="AN648" s="289"/>
      <c r="AO648" s="0"/>
      <c r="AQ648" s="230"/>
    </row>
    <row r="649" s="120" customFormat="true" ht="12.75" hidden="false" customHeight="false" outlineLevel="0" collapsed="false">
      <c r="P649" s="146"/>
      <c r="Q649" s="0"/>
      <c r="R649" s="0"/>
      <c r="S649" s="0"/>
      <c r="T649" s="0"/>
      <c r="U649" s="0"/>
      <c r="V649" s="0"/>
      <c r="W649" s="0"/>
      <c r="X649" s="0"/>
      <c r="Y649" s="0"/>
      <c r="Z649" s="0"/>
      <c r="AA649" s="0"/>
      <c r="AB649" s="177"/>
      <c r="AC649" s="177"/>
      <c r="AD649" s="177"/>
      <c r="AE649" s="177"/>
      <c r="AF649" s="177"/>
      <c r="AG649" s="177"/>
      <c r="AH649" s="177"/>
      <c r="AI649" s="177"/>
      <c r="AJ649" s="177"/>
      <c r="AK649" s="177"/>
      <c r="AL649" s="177"/>
      <c r="AM649" s="153"/>
      <c r="AN649" s="289"/>
      <c r="AO649" s="0"/>
      <c r="AQ649" s="230"/>
    </row>
    <row r="650" s="120" customFormat="true" ht="12.75" hidden="false" customHeight="false" outlineLevel="0" collapsed="false">
      <c r="P650" s="146"/>
      <c r="Q650" s="0"/>
      <c r="R650" s="0"/>
      <c r="S650" s="0"/>
      <c r="T650" s="0"/>
      <c r="U650" s="0"/>
      <c r="V650" s="0"/>
      <c r="W650" s="0"/>
      <c r="X650" s="0"/>
      <c r="Y650" s="0"/>
      <c r="Z650" s="0"/>
      <c r="AA650" s="0"/>
      <c r="AB650" s="177"/>
      <c r="AC650" s="177"/>
      <c r="AD650" s="177"/>
      <c r="AE650" s="177"/>
      <c r="AF650" s="177"/>
      <c r="AG650" s="177"/>
      <c r="AH650" s="177"/>
      <c r="AI650" s="177"/>
      <c r="AJ650" s="177"/>
      <c r="AK650" s="177"/>
      <c r="AL650" s="177"/>
      <c r="AM650" s="153"/>
      <c r="AN650" s="289"/>
      <c r="AO650" s="0"/>
      <c r="AQ650" s="230"/>
    </row>
    <row r="651" s="120" customFormat="true" ht="12.75" hidden="false" customHeight="false" outlineLevel="0" collapsed="false">
      <c r="P651" s="146"/>
      <c r="Q651" s="0"/>
      <c r="R651" s="0"/>
      <c r="S651" s="0"/>
      <c r="T651" s="0"/>
      <c r="U651" s="0"/>
      <c r="V651" s="0"/>
      <c r="W651" s="0"/>
      <c r="X651" s="0"/>
      <c r="Y651" s="0"/>
      <c r="Z651" s="0"/>
      <c r="AA651" s="0"/>
      <c r="AB651" s="177"/>
      <c r="AC651" s="177"/>
      <c r="AD651" s="177"/>
      <c r="AE651" s="177"/>
      <c r="AF651" s="177"/>
      <c r="AG651" s="177"/>
      <c r="AH651" s="177"/>
      <c r="AI651" s="177"/>
      <c r="AJ651" s="177"/>
      <c r="AK651" s="177"/>
      <c r="AL651" s="177"/>
      <c r="AM651" s="153"/>
      <c r="AN651" s="289"/>
      <c r="AO651" s="0"/>
      <c r="AQ651" s="230"/>
    </row>
    <row r="652" s="120" customFormat="true" ht="12.75" hidden="false" customHeight="false" outlineLevel="0" collapsed="false">
      <c r="P652" s="146"/>
      <c r="Q652" s="0"/>
      <c r="R652" s="0"/>
      <c r="S652" s="0"/>
      <c r="T652" s="0"/>
      <c r="U652" s="0"/>
      <c r="V652" s="0"/>
      <c r="W652" s="0"/>
      <c r="X652" s="0"/>
      <c r="Y652" s="0"/>
      <c r="Z652" s="0"/>
      <c r="AA652" s="0"/>
      <c r="AB652" s="177"/>
      <c r="AC652" s="177"/>
      <c r="AD652" s="177"/>
      <c r="AE652" s="177"/>
      <c r="AF652" s="177"/>
      <c r="AG652" s="177"/>
      <c r="AH652" s="177"/>
      <c r="AI652" s="177"/>
      <c r="AJ652" s="177"/>
      <c r="AK652" s="177"/>
      <c r="AL652" s="177"/>
      <c r="AM652" s="153"/>
      <c r="AN652" s="289"/>
      <c r="AO652" s="0"/>
      <c r="AQ652" s="230"/>
    </row>
    <row r="653" s="120" customFormat="true" ht="12.75" hidden="false" customHeight="false" outlineLevel="0" collapsed="false">
      <c r="P653" s="146"/>
      <c r="Q653" s="0"/>
      <c r="R653" s="0"/>
      <c r="S653" s="0"/>
      <c r="T653" s="0"/>
      <c r="U653" s="0"/>
      <c r="V653" s="0"/>
      <c r="W653" s="0"/>
      <c r="X653" s="0"/>
      <c r="Y653" s="0"/>
      <c r="Z653" s="0"/>
      <c r="AA653" s="0"/>
      <c r="AB653" s="177"/>
      <c r="AC653" s="177"/>
      <c r="AD653" s="177"/>
      <c r="AE653" s="177"/>
      <c r="AF653" s="177"/>
      <c r="AG653" s="177"/>
      <c r="AH653" s="177"/>
      <c r="AI653" s="177"/>
      <c r="AJ653" s="177"/>
      <c r="AK653" s="177"/>
      <c r="AL653" s="177"/>
      <c r="AM653" s="153"/>
      <c r="AN653" s="289"/>
      <c r="AO653" s="0"/>
      <c r="AQ653" s="230"/>
    </row>
    <row r="654" s="120" customFormat="true" ht="12.75" hidden="false" customHeight="false" outlineLevel="0" collapsed="false">
      <c r="P654" s="146"/>
      <c r="Q654" s="0"/>
      <c r="R654" s="0"/>
      <c r="S654" s="0"/>
      <c r="T654" s="0"/>
      <c r="U654" s="0"/>
      <c r="V654" s="0"/>
      <c r="W654" s="0"/>
      <c r="X654" s="0"/>
      <c r="Y654" s="0"/>
      <c r="Z654" s="0"/>
      <c r="AA654" s="0"/>
      <c r="AB654" s="177"/>
      <c r="AC654" s="177"/>
      <c r="AD654" s="177"/>
      <c r="AE654" s="177"/>
      <c r="AF654" s="177"/>
      <c r="AG654" s="177"/>
      <c r="AH654" s="177"/>
      <c r="AI654" s="177"/>
      <c r="AJ654" s="177"/>
      <c r="AK654" s="177"/>
      <c r="AL654" s="177"/>
      <c r="AM654" s="153"/>
      <c r="AN654" s="289"/>
      <c r="AO654" s="0"/>
      <c r="AQ654" s="230"/>
    </row>
    <row r="655" s="120" customFormat="true" ht="12.75" hidden="false" customHeight="false" outlineLevel="0" collapsed="false">
      <c r="P655" s="146"/>
      <c r="Q655" s="0"/>
      <c r="R655" s="0"/>
      <c r="S655" s="0"/>
      <c r="T655" s="0"/>
      <c r="U655" s="0"/>
      <c r="V655" s="0"/>
      <c r="W655" s="0"/>
      <c r="X655" s="0"/>
      <c r="Y655" s="0"/>
      <c r="Z655" s="0"/>
      <c r="AA655" s="0"/>
      <c r="AB655" s="177"/>
      <c r="AC655" s="177"/>
      <c r="AD655" s="177"/>
      <c r="AE655" s="177"/>
      <c r="AF655" s="177"/>
      <c r="AG655" s="177"/>
      <c r="AH655" s="177"/>
      <c r="AI655" s="177"/>
      <c r="AJ655" s="177"/>
      <c r="AK655" s="177"/>
      <c r="AL655" s="177"/>
      <c r="AM655" s="153"/>
      <c r="AN655" s="289"/>
      <c r="AO655" s="0"/>
      <c r="AQ655" s="230"/>
    </row>
    <row r="656" s="120" customFormat="true" ht="12.75" hidden="false" customHeight="false" outlineLevel="0" collapsed="false">
      <c r="P656" s="146"/>
      <c r="Q656" s="0"/>
      <c r="R656" s="0"/>
      <c r="S656" s="0"/>
      <c r="T656" s="0"/>
      <c r="U656" s="0"/>
      <c r="V656" s="0"/>
      <c r="W656" s="0"/>
      <c r="X656" s="0"/>
      <c r="Y656" s="0"/>
      <c r="Z656" s="0"/>
      <c r="AA656" s="0"/>
      <c r="AB656" s="177"/>
      <c r="AC656" s="177"/>
      <c r="AD656" s="177"/>
      <c r="AE656" s="177"/>
      <c r="AF656" s="177"/>
      <c r="AG656" s="177"/>
      <c r="AH656" s="177"/>
      <c r="AI656" s="177"/>
      <c r="AJ656" s="177"/>
      <c r="AK656" s="177"/>
      <c r="AL656" s="177"/>
      <c r="AM656" s="153"/>
      <c r="AN656" s="289"/>
      <c r="AO656" s="0"/>
      <c r="AQ656" s="230"/>
    </row>
    <row r="657" s="120" customFormat="true" ht="12.75" hidden="false" customHeight="false" outlineLevel="0" collapsed="false">
      <c r="P657" s="146"/>
      <c r="Q657" s="0"/>
      <c r="R657" s="0"/>
      <c r="S657" s="0"/>
      <c r="T657" s="0"/>
      <c r="U657" s="0"/>
      <c r="V657" s="0"/>
      <c r="W657" s="0"/>
      <c r="X657" s="0"/>
      <c r="Y657" s="0"/>
      <c r="Z657" s="0"/>
      <c r="AA657" s="0"/>
      <c r="AB657" s="177"/>
      <c r="AC657" s="177"/>
      <c r="AD657" s="177"/>
      <c r="AE657" s="177"/>
      <c r="AF657" s="177"/>
      <c r="AG657" s="177"/>
      <c r="AH657" s="177"/>
      <c r="AI657" s="177"/>
      <c r="AJ657" s="177"/>
      <c r="AK657" s="177"/>
      <c r="AL657" s="177"/>
      <c r="AM657" s="153"/>
      <c r="AN657" s="289"/>
      <c r="AO657" s="0"/>
      <c r="AQ657" s="230"/>
    </row>
    <row r="658" s="120" customFormat="true" ht="12.75" hidden="false" customHeight="false" outlineLevel="0" collapsed="false">
      <c r="P658" s="146"/>
      <c r="Q658" s="0"/>
      <c r="R658" s="0"/>
      <c r="S658" s="0"/>
      <c r="T658" s="0"/>
      <c r="U658" s="0"/>
      <c r="V658" s="0"/>
      <c r="W658" s="0"/>
      <c r="X658" s="0"/>
      <c r="Y658" s="0"/>
      <c r="Z658" s="0"/>
      <c r="AA658" s="0"/>
      <c r="AB658" s="177"/>
      <c r="AC658" s="177"/>
      <c r="AD658" s="177"/>
      <c r="AE658" s="177"/>
      <c r="AF658" s="177"/>
      <c r="AG658" s="177"/>
      <c r="AH658" s="177"/>
      <c r="AI658" s="177"/>
      <c r="AJ658" s="177"/>
      <c r="AK658" s="177"/>
      <c r="AL658" s="177"/>
      <c r="AM658" s="153"/>
      <c r="AN658" s="289"/>
      <c r="AO658" s="0"/>
      <c r="AQ658" s="230"/>
    </row>
    <row r="659" s="120" customFormat="true" ht="12.75" hidden="false" customHeight="false" outlineLevel="0" collapsed="false">
      <c r="P659" s="146"/>
      <c r="Q659" s="0"/>
      <c r="R659" s="0"/>
      <c r="S659" s="0"/>
      <c r="T659" s="0"/>
      <c r="U659" s="0"/>
      <c r="V659" s="0"/>
      <c r="W659" s="0"/>
      <c r="X659" s="0"/>
      <c r="Y659" s="0"/>
      <c r="Z659" s="0"/>
      <c r="AA659" s="0"/>
      <c r="AB659" s="177"/>
      <c r="AC659" s="177"/>
      <c r="AD659" s="177"/>
      <c r="AE659" s="177"/>
      <c r="AF659" s="177"/>
      <c r="AG659" s="177"/>
      <c r="AH659" s="177"/>
      <c r="AI659" s="177"/>
      <c r="AJ659" s="177"/>
      <c r="AK659" s="177"/>
      <c r="AL659" s="177"/>
      <c r="AM659" s="153"/>
      <c r="AN659" s="289"/>
      <c r="AO659" s="0"/>
      <c r="AQ659" s="230"/>
    </row>
    <row r="660" s="120" customFormat="true" ht="12.75" hidden="false" customHeight="false" outlineLevel="0" collapsed="false">
      <c r="P660" s="146"/>
      <c r="Q660" s="0"/>
      <c r="R660" s="0"/>
      <c r="S660" s="0"/>
      <c r="T660" s="0"/>
      <c r="U660" s="0"/>
      <c r="V660" s="0"/>
      <c r="W660" s="0"/>
      <c r="X660" s="0"/>
      <c r="Y660" s="0"/>
      <c r="Z660" s="0"/>
      <c r="AA660" s="0"/>
      <c r="AB660" s="177"/>
      <c r="AC660" s="177"/>
      <c r="AD660" s="177"/>
      <c r="AE660" s="177"/>
      <c r="AF660" s="177"/>
      <c r="AG660" s="177"/>
      <c r="AH660" s="177"/>
      <c r="AI660" s="177"/>
      <c r="AJ660" s="177"/>
      <c r="AK660" s="177"/>
      <c r="AL660" s="177"/>
      <c r="AM660" s="153"/>
      <c r="AN660" s="289"/>
      <c r="AO660" s="0"/>
      <c r="AQ660" s="230"/>
    </row>
    <row r="661" s="120" customFormat="true" ht="12.75" hidden="false" customHeight="false" outlineLevel="0" collapsed="false">
      <c r="P661" s="146"/>
      <c r="Q661" s="0"/>
      <c r="R661" s="0"/>
      <c r="S661" s="0"/>
      <c r="T661" s="0"/>
      <c r="U661" s="0"/>
      <c r="V661" s="0"/>
      <c r="W661" s="0"/>
      <c r="X661" s="0"/>
      <c r="Y661" s="0"/>
      <c r="Z661" s="0"/>
      <c r="AA661" s="0"/>
      <c r="AB661" s="177"/>
      <c r="AC661" s="177"/>
      <c r="AD661" s="177"/>
      <c r="AE661" s="177"/>
      <c r="AF661" s="177"/>
      <c r="AG661" s="177"/>
      <c r="AH661" s="177"/>
      <c r="AI661" s="177"/>
      <c r="AJ661" s="177"/>
      <c r="AK661" s="177"/>
      <c r="AL661" s="177"/>
      <c r="AM661" s="153"/>
      <c r="AN661" s="289"/>
      <c r="AO661" s="0"/>
      <c r="AQ661" s="230"/>
    </row>
    <row r="662" s="120" customFormat="true" ht="12.75" hidden="false" customHeight="false" outlineLevel="0" collapsed="false">
      <c r="P662" s="146"/>
      <c r="Q662" s="0"/>
      <c r="R662" s="0"/>
      <c r="S662" s="0"/>
      <c r="T662" s="0"/>
      <c r="U662" s="0"/>
      <c r="V662" s="0"/>
      <c r="W662" s="0"/>
      <c r="X662" s="0"/>
      <c r="Y662" s="0"/>
      <c r="Z662" s="0"/>
      <c r="AA662" s="0"/>
      <c r="AB662" s="177"/>
      <c r="AC662" s="177"/>
      <c r="AD662" s="177"/>
      <c r="AE662" s="177"/>
      <c r="AF662" s="177"/>
      <c r="AG662" s="177"/>
      <c r="AH662" s="177"/>
      <c r="AI662" s="177"/>
      <c r="AJ662" s="177"/>
      <c r="AK662" s="177"/>
      <c r="AL662" s="177"/>
      <c r="AM662" s="153"/>
      <c r="AN662" s="289"/>
      <c r="AO662" s="0"/>
      <c r="AQ662" s="230"/>
    </row>
    <row r="663" s="120" customFormat="true" ht="12.75" hidden="false" customHeight="false" outlineLevel="0" collapsed="false">
      <c r="P663" s="146"/>
      <c r="Q663" s="0"/>
      <c r="R663" s="0"/>
      <c r="S663" s="0"/>
      <c r="T663" s="0"/>
      <c r="U663" s="0"/>
      <c r="V663" s="0"/>
      <c r="W663" s="0"/>
      <c r="X663" s="0"/>
      <c r="Y663" s="0"/>
      <c r="Z663" s="0"/>
      <c r="AA663" s="0"/>
      <c r="AB663" s="177"/>
      <c r="AC663" s="177"/>
      <c r="AD663" s="177"/>
      <c r="AE663" s="177"/>
      <c r="AF663" s="177"/>
      <c r="AG663" s="177"/>
      <c r="AH663" s="177"/>
      <c r="AI663" s="177"/>
      <c r="AJ663" s="177"/>
      <c r="AK663" s="177"/>
      <c r="AL663" s="177"/>
      <c r="AM663" s="153"/>
      <c r="AN663" s="289"/>
      <c r="AO663" s="0"/>
      <c r="AQ663" s="230"/>
    </row>
    <row r="664" s="120" customFormat="true" ht="12.75" hidden="false" customHeight="false" outlineLevel="0" collapsed="false">
      <c r="P664" s="146"/>
      <c r="Q664" s="0"/>
      <c r="R664" s="0"/>
      <c r="S664" s="0"/>
      <c r="T664" s="0"/>
      <c r="U664" s="0"/>
      <c r="V664" s="0"/>
      <c r="W664" s="0"/>
      <c r="X664" s="0"/>
      <c r="Y664" s="0"/>
      <c r="Z664" s="0"/>
      <c r="AA664" s="0"/>
      <c r="AB664" s="177"/>
      <c r="AC664" s="177"/>
      <c r="AD664" s="177"/>
      <c r="AE664" s="177"/>
      <c r="AF664" s="177"/>
      <c r="AG664" s="177"/>
      <c r="AH664" s="177"/>
      <c r="AI664" s="177"/>
      <c r="AJ664" s="177"/>
      <c r="AK664" s="177"/>
      <c r="AL664" s="177"/>
      <c r="AM664" s="153"/>
      <c r="AN664" s="289"/>
      <c r="AO664" s="0"/>
      <c r="AQ664" s="230"/>
    </row>
    <row r="665" s="120" customFormat="true" ht="12.75" hidden="false" customHeight="false" outlineLevel="0" collapsed="false">
      <c r="P665" s="146"/>
      <c r="Q665" s="0"/>
      <c r="R665" s="0"/>
      <c r="S665" s="0"/>
      <c r="T665" s="0"/>
      <c r="U665" s="0"/>
      <c r="V665" s="0"/>
      <c r="W665" s="0"/>
      <c r="X665" s="0"/>
      <c r="Y665" s="0"/>
      <c r="Z665" s="0"/>
      <c r="AA665" s="0"/>
      <c r="AB665" s="177"/>
      <c r="AC665" s="177"/>
      <c r="AD665" s="177"/>
      <c r="AE665" s="177"/>
      <c r="AF665" s="177"/>
      <c r="AG665" s="177"/>
      <c r="AH665" s="177"/>
      <c r="AI665" s="177"/>
      <c r="AJ665" s="177"/>
      <c r="AK665" s="177"/>
      <c r="AL665" s="177"/>
      <c r="AM665" s="153"/>
      <c r="AN665" s="289"/>
      <c r="AO665" s="0"/>
      <c r="AQ665" s="230"/>
    </row>
    <row r="666" s="120" customFormat="true" ht="12.75" hidden="false" customHeight="false" outlineLevel="0" collapsed="false">
      <c r="P666" s="146"/>
      <c r="Q666" s="0"/>
      <c r="R666" s="0"/>
      <c r="S666" s="0"/>
      <c r="T666" s="0"/>
      <c r="U666" s="0"/>
      <c r="V666" s="0"/>
      <c r="W666" s="0"/>
      <c r="X666" s="0"/>
      <c r="Y666" s="0"/>
      <c r="Z666" s="0"/>
      <c r="AA666" s="0"/>
      <c r="AB666" s="177"/>
      <c r="AC666" s="177"/>
      <c r="AD666" s="177"/>
      <c r="AE666" s="177"/>
      <c r="AF666" s="177"/>
      <c r="AG666" s="177"/>
      <c r="AH666" s="177"/>
      <c r="AI666" s="177"/>
      <c r="AJ666" s="177"/>
      <c r="AK666" s="177"/>
      <c r="AL666" s="177"/>
      <c r="AM666" s="153"/>
      <c r="AN666" s="289"/>
      <c r="AO666" s="0"/>
      <c r="AQ666" s="230"/>
    </row>
    <row r="667" s="120" customFormat="true" ht="12.75" hidden="false" customHeight="false" outlineLevel="0" collapsed="false">
      <c r="P667" s="146"/>
      <c r="Q667" s="0"/>
      <c r="R667" s="0"/>
      <c r="S667" s="0"/>
      <c r="T667" s="0"/>
      <c r="U667" s="0"/>
      <c r="V667" s="0"/>
      <c r="W667" s="0"/>
      <c r="X667" s="0"/>
      <c r="Y667" s="0"/>
      <c r="Z667" s="0"/>
      <c r="AA667" s="0"/>
      <c r="AB667" s="177"/>
      <c r="AC667" s="177"/>
      <c r="AD667" s="177"/>
      <c r="AE667" s="177"/>
      <c r="AF667" s="177"/>
      <c r="AG667" s="177"/>
      <c r="AH667" s="177"/>
      <c r="AI667" s="177"/>
      <c r="AJ667" s="177"/>
      <c r="AK667" s="177"/>
      <c r="AL667" s="177"/>
      <c r="AM667" s="153"/>
      <c r="AN667" s="289"/>
      <c r="AO667" s="0"/>
      <c r="AQ667" s="230"/>
    </row>
    <row r="668" s="120" customFormat="true" ht="12.75" hidden="false" customHeight="false" outlineLevel="0" collapsed="false">
      <c r="P668" s="146"/>
      <c r="Q668" s="0"/>
      <c r="R668" s="0"/>
      <c r="S668" s="0"/>
      <c r="T668" s="0"/>
      <c r="U668" s="0"/>
      <c r="V668" s="0"/>
      <c r="W668" s="0"/>
      <c r="X668" s="0"/>
      <c r="Y668" s="0"/>
      <c r="Z668" s="0"/>
      <c r="AA668" s="0"/>
      <c r="AB668" s="177"/>
      <c r="AC668" s="177"/>
      <c r="AD668" s="177"/>
      <c r="AE668" s="177"/>
      <c r="AF668" s="177"/>
      <c r="AG668" s="177"/>
      <c r="AH668" s="177"/>
      <c r="AI668" s="177"/>
      <c r="AJ668" s="177"/>
      <c r="AK668" s="177"/>
      <c r="AL668" s="177"/>
      <c r="AM668" s="153"/>
      <c r="AN668" s="289"/>
      <c r="AO668" s="0"/>
      <c r="AQ668" s="230"/>
    </row>
    <row r="669" s="120" customFormat="true" ht="12.75" hidden="false" customHeight="false" outlineLevel="0" collapsed="false">
      <c r="P669" s="146"/>
      <c r="Q669" s="0"/>
      <c r="R669" s="0"/>
      <c r="S669" s="0"/>
      <c r="T669" s="0"/>
      <c r="U669" s="0"/>
      <c r="V669" s="0"/>
      <c r="W669" s="0"/>
      <c r="X669" s="0"/>
      <c r="Y669" s="0"/>
      <c r="Z669" s="0"/>
      <c r="AA669" s="0"/>
      <c r="AB669" s="177"/>
      <c r="AC669" s="177"/>
      <c r="AD669" s="177"/>
      <c r="AE669" s="177"/>
      <c r="AF669" s="177"/>
      <c r="AG669" s="177"/>
      <c r="AH669" s="177"/>
      <c r="AI669" s="177"/>
      <c r="AJ669" s="177"/>
      <c r="AK669" s="177"/>
      <c r="AL669" s="177"/>
      <c r="AM669" s="153"/>
      <c r="AN669" s="289"/>
      <c r="AO669" s="0"/>
      <c r="AQ669" s="230"/>
    </row>
    <row r="670" s="120" customFormat="true" ht="12.75" hidden="false" customHeight="false" outlineLevel="0" collapsed="false">
      <c r="P670" s="146"/>
      <c r="Q670" s="0"/>
      <c r="R670" s="0"/>
      <c r="S670" s="0"/>
      <c r="T670" s="0"/>
      <c r="U670" s="0"/>
      <c r="V670" s="0"/>
      <c r="W670" s="0"/>
      <c r="X670" s="0"/>
      <c r="Y670" s="0"/>
      <c r="Z670" s="0"/>
      <c r="AA670" s="0"/>
      <c r="AB670" s="177"/>
      <c r="AC670" s="177"/>
      <c r="AD670" s="177"/>
      <c r="AE670" s="177"/>
      <c r="AF670" s="177"/>
      <c r="AG670" s="177"/>
      <c r="AH670" s="177"/>
      <c r="AI670" s="177"/>
      <c r="AJ670" s="177"/>
      <c r="AK670" s="177"/>
      <c r="AL670" s="177"/>
      <c r="AM670" s="153"/>
      <c r="AN670" s="289"/>
      <c r="AO670" s="0"/>
      <c r="AQ670" s="230"/>
    </row>
    <row r="671" s="120" customFormat="true" ht="12.75" hidden="false" customHeight="false" outlineLevel="0" collapsed="false">
      <c r="P671" s="146"/>
      <c r="Q671" s="0"/>
      <c r="R671" s="0"/>
      <c r="S671" s="0"/>
      <c r="T671" s="0"/>
      <c r="U671" s="0"/>
      <c r="V671" s="0"/>
      <c r="W671" s="0"/>
      <c r="X671" s="0"/>
      <c r="Y671" s="0"/>
      <c r="Z671" s="0"/>
      <c r="AA671" s="0"/>
      <c r="AB671" s="177"/>
      <c r="AC671" s="177"/>
      <c r="AD671" s="177"/>
      <c r="AE671" s="177"/>
      <c r="AF671" s="177"/>
      <c r="AG671" s="177"/>
      <c r="AH671" s="177"/>
      <c r="AI671" s="177"/>
      <c r="AJ671" s="177"/>
      <c r="AK671" s="177"/>
      <c r="AL671" s="177"/>
      <c r="AM671" s="153"/>
      <c r="AN671" s="289"/>
      <c r="AO671" s="0"/>
      <c r="AQ671" s="230"/>
    </row>
    <row r="672" s="120" customFormat="true" ht="12.75" hidden="false" customHeight="false" outlineLevel="0" collapsed="false">
      <c r="P672" s="146"/>
      <c r="Q672" s="0"/>
      <c r="R672" s="0"/>
      <c r="S672" s="0"/>
      <c r="T672" s="0"/>
      <c r="U672" s="0"/>
      <c r="V672" s="0"/>
      <c r="W672" s="0"/>
      <c r="X672" s="0"/>
      <c r="Y672" s="0"/>
      <c r="Z672" s="0"/>
      <c r="AA672" s="0"/>
      <c r="AB672" s="177"/>
      <c r="AC672" s="177"/>
      <c r="AD672" s="177"/>
      <c r="AE672" s="177"/>
      <c r="AF672" s="177"/>
      <c r="AG672" s="177"/>
      <c r="AH672" s="177"/>
      <c r="AI672" s="177"/>
      <c r="AJ672" s="177"/>
      <c r="AK672" s="177"/>
      <c r="AL672" s="177"/>
      <c r="AM672" s="153"/>
      <c r="AN672" s="289"/>
      <c r="AO672" s="0"/>
      <c r="AQ672" s="230"/>
    </row>
    <row r="673" s="120" customFormat="true" ht="12.75" hidden="false" customHeight="false" outlineLevel="0" collapsed="false">
      <c r="P673" s="146"/>
      <c r="Q673" s="0"/>
      <c r="R673" s="0"/>
      <c r="S673" s="0"/>
      <c r="T673" s="0"/>
      <c r="U673" s="0"/>
      <c r="V673" s="0"/>
      <c r="W673" s="0"/>
      <c r="X673" s="0"/>
      <c r="Y673" s="0"/>
      <c r="Z673" s="0"/>
      <c r="AA673" s="0"/>
      <c r="AB673" s="177"/>
      <c r="AC673" s="177"/>
      <c r="AD673" s="177"/>
      <c r="AE673" s="177"/>
      <c r="AF673" s="177"/>
      <c r="AG673" s="177"/>
      <c r="AH673" s="177"/>
      <c r="AI673" s="177"/>
      <c r="AJ673" s="177"/>
      <c r="AK673" s="177"/>
      <c r="AL673" s="177"/>
      <c r="AM673" s="153"/>
      <c r="AN673" s="289"/>
      <c r="AO673" s="0"/>
      <c r="AQ673" s="230"/>
    </row>
    <row r="674" s="120" customFormat="true" ht="12.75" hidden="false" customHeight="false" outlineLevel="0" collapsed="false">
      <c r="P674" s="146"/>
      <c r="Q674" s="0"/>
      <c r="R674" s="0"/>
      <c r="S674" s="0"/>
      <c r="T674" s="0"/>
      <c r="U674" s="0"/>
      <c r="V674" s="0"/>
      <c r="W674" s="0"/>
      <c r="X674" s="0"/>
      <c r="Y674" s="0"/>
      <c r="Z674" s="0"/>
      <c r="AA674" s="0"/>
      <c r="AB674" s="177"/>
      <c r="AC674" s="177"/>
      <c r="AD674" s="177"/>
      <c r="AE674" s="177"/>
      <c r="AF674" s="177"/>
      <c r="AG674" s="177"/>
      <c r="AH674" s="177"/>
      <c r="AI674" s="177"/>
      <c r="AJ674" s="177"/>
      <c r="AK674" s="177"/>
      <c r="AL674" s="177"/>
      <c r="AM674" s="153"/>
      <c r="AN674" s="289"/>
      <c r="AO674" s="0"/>
      <c r="AQ674" s="230"/>
    </row>
    <row r="675" s="120" customFormat="true" ht="12.75" hidden="false" customHeight="false" outlineLevel="0" collapsed="false">
      <c r="P675" s="146"/>
      <c r="Q675" s="0"/>
      <c r="R675" s="0"/>
      <c r="S675" s="0"/>
      <c r="T675" s="0"/>
      <c r="U675" s="0"/>
      <c r="V675" s="0"/>
      <c r="W675" s="0"/>
      <c r="X675" s="0"/>
      <c r="Y675" s="0"/>
      <c r="Z675" s="0"/>
      <c r="AA675" s="0"/>
      <c r="AB675" s="177"/>
      <c r="AC675" s="177"/>
      <c r="AD675" s="177"/>
      <c r="AE675" s="177"/>
      <c r="AF675" s="177"/>
      <c r="AG675" s="177"/>
      <c r="AH675" s="177"/>
      <c r="AI675" s="177"/>
      <c r="AJ675" s="177"/>
      <c r="AK675" s="177"/>
      <c r="AL675" s="177"/>
      <c r="AM675" s="153"/>
      <c r="AN675" s="289"/>
      <c r="AO675" s="0"/>
      <c r="AQ675" s="230"/>
    </row>
    <row r="676" s="120" customFormat="true" ht="12.75" hidden="false" customHeight="false" outlineLevel="0" collapsed="false">
      <c r="P676" s="146"/>
      <c r="Q676" s="0"/>
      <c r="R676" s="0"/>
      <c r="S676" s="0"/>
      <c r="T676" s="0"/>
      <c r="U676" s="0"/>
      <c r="V676" s="0"/>
      <c r="W676" s="0"/>
      <c r="X676" s="0"/>
      <c r="Y676" s="0"/>
      <c r="Z676" s="0"/>
      <c r="AA676" s="0"/>
      <c r="AB676" s="177"/>
      <c r="AC676" s="177"/>
      <c r="AD676" s="177"/>
      <c r="AE676" s="177"/>
      <c r="AF676" s="177"/>
      <c r="AG676" s="177"/>
      <c r="AH676" s="177"/>
      <c r="AI676" s="177"/>
      <c r="AJ676" s="177"/>
      <c r="AK676" s="177"/>
      <c r="AL676" s="177"/>
      <c r="AM676" s="153"/>
      <c r="AN676" s="289"/>
      <c r="AO676" s="0"/>
      <c r="AQ676" s="230"/>
    </row>
    <row r="677" s="120" customFormat="true" ht="12.75" hidden="false" customHeight="false" outlineLevel="0" collapsed="false">
      <c r="P677" s="146"/>
      <c r="Q677" s="0"/>
      <c r="R677" s="0"/>
      <c r="S677" s="0"/>
      <c r="T677" s="0"/>
      <c r="U677" s="0"/>
      <c r="V677" s="0"/>
      <c r="W677" s="0"/>
      <c r="X677" s="0"/>
      <c r="Y677" s="0"/>
      <c r="Z677" s="0"/>
      <c r="AA677" s="0"/>
      <c r="AB677" s="177"/>
      <c r="AC677" s="177"/>
      <c r="AD677" s="177"/>
      <c r="AE677" s="177"/>
      <c r="AF677" s="177"/>
      <c r="AG677" s="177"/>
      <c r="AH677" s="177"/>
      <c r="AI677" s="177"/>
      <c r="AJ677" s="177"/>
      <c r="AK677" s="177"/>
      <c r="AL677" s="177"/>
      <c r="AM677" s="153"/>
      <c r="AN677" s="289"/>
      <c r="AO677" s="0"/>
      <c r="AQ677" s="230"/>
    </row>
    <row r="678" s="120" customFormat="true" ht="12.75" hidden="false" customHeight="false" outlineLevel="0" collapsed="false">
      <c r="P678" s="146"/>
      <c r="Q678" s="0"/>
      <c r="R678" s="0"/>
      <c r="S678" s="0"/>
      <c r="T678" s="0"/>
      <c r="U678" s="0"/>
      <c r="V678" s="0"/>
      <c r="W678" s="0"/>
      <c r="X678" s="0"/>
      <c r="Y678" s="0"/>
      <c r="Z678" s="0"/>
      <c r="AA678" s="0"/>
      <c r="AB678" s="177"/>
      <c r="AC678" s="177"/>
      <c r="AD678" s="177"/>
      <c r="AE678" s="177"/>
      <c r="AF678" s="177"/>
      <c r="AG678" s="177"/>
      <c r="AH678" s="177"/>
      <c r="AI678" s="177"/>
      <c r="AJ678" s="177"/>
      <c r="AK678" s="177"/>
      <c r="AL678" s="177"/>
      <c r="AM678" s="153"/>
      <c r="AN678" s="289"/>
      <c r="AO678" s="0"/>
      <c r="AQ678" s="230"/>
    </row>
    <row r="679" s="120" customFormat="true" ht="12.75" hidden="false" customHeight="false" outlineLevel="0" collapsed="false">
      <c r="P679" s="146"/>
      <c r="Q679" s="0"/>
      <c r="R679" s="0"/>
      <c r="S679" s="0"/>
      <c r="T679" s="0"/>
      <c r="U679" s="0"/>
      <c r="V679" s="0"/>
      <c r="W679" s="0"/>
      <c r="X679" s="0"/>
      <c r="Y679" s="0"/>
      <c r="Z679" s="0"/>
      <c r="AA679" s="0"/>
      <c r="AB679" s="177"/>
      <c r="AC679" s="177"/>
      <c r="AD679" s="177"/>
      <c r="AE679" s="177"/>
      <c r="AF679" s="177"/>
      <c r="AG679" s="177"/>
      <c r="AH679" s="177"/>
      <c r="AI679" s="177"/>
      <c r="AJ679" s="177"/>
      <c r="AK679" s="177"/>
      <c r="AL679" s="177"/>
      <c r="AM679" s="153"/>
      <c r="AN679" s="289"/>
      <c r="AO679" s="0"/>
      <c r="AQ679" s="230"/>
    </row>
    <row r="680" s="120" customFormat="true" ht="12.75" hidden="false" customHeight="false" outlineLevel="0" collapsed="false">
      <c r="P680" s="146"/>
      <c r="Q680" s="0"/>
      <c r="R680" s="0"/>
      <c r="S680" s="0"/>
      <c r="T680" s="0"/>
      <c r="U680" s="0"/>
      <c r="V680" s="0"/>
      <c r="W680" s="0"/>
      <c r="X680" s="0"/>
      <c r="Y680" s="0"/>
      <c r="Z680" s="0"/>
      <c r="AA680" s="0"/>
      <c r="AB680" s="177"/>
      <c r="AC680" s="177"/>
      <c r="AD680" s="177"/>
      <c r="AE680" s="177"/>
      <c r="AF680" s="177"/>
      <c r="AG680" s="177"/>
      <c r="AH680" s="177"/>
      <c r="AI680" s="177"/>
      <c r="AJ680" s="177"/>
      <c r="AK680" s="177"/>
      <c r="AL680" s="177"/>
      <c r="AM680" s="153"/>
      <c r="AN680" s="289"/>
      <c r="AO680" s="0"/>
      <c r="AQ680" s="230"/>
    </row>
    <row r="681" s="120" customFormat="true" ht="12.75" hidden="false" customHeight="false" outlineLevel="0" collapsed="false">
      <c r="P681" s="146"/>
      <c r="Q681" s="0"/>
      <c r="R681" s="0"/>
      <c r="S681" s="0"/>
      <c r="T681" s="0"/>
      <c r="U681" s="0"/>
      <c r="V681" s="0"/>
      <c r="W681" s="0"/>
      <c r="X681" s="0"/>
      <c r="Y681" s="0"/>
      <c r="Z681" s="0"/>
      <c r="AA681" s="0"/>
      <c r="AB681" s="177"/>
      <c r="AC681" s="177"/>
      <c r="AD681" s="177"/>
      <c r="AE681" s="177"/>
      <c r="AF681" s="177"/>
      <c r="AG681" s="177"/>
      <c r="AH681" s="177"/>
      <c r="AI681" s="177"/>
      <c r="AJ681" s="177"/>
      <c r="AK681" s="177"/>
      <c r="AL681" s="177"/>
      <c r="AM681" s="153"/>
      <c r="AN681" s="289"/>
      <c r="AO681" s="0"/>
      <c r="AQ681" s="230"/>
    </row>
    <row r="682" s="120" customFormat="true" ht="12.75" hidden="false" customHeight="false" outlineLevel="0" collapsed="false">
      <c r="P682" s="146"/>
      <c r="Q682" s="0"/>
      <c r="R682" s="0"/>
      <c r="S682" s="0"/>
      <c r="T682" s="0"/>
      <c r="U682" s="0"/>
      <c r="V682" s="0"/>
      <c r="W682" s="0"/>
      <c r="X682" s="0"/>
      <c r="Y682" s="0"/>
      <c r="Z682" s="0"/>
      <c r="AA682" s="0"/>
      <c r="AB682" s="177"/>
      <c r="AC682" s="177"/>
      <c r="AD682" s="177"/>
      <c r="AE682" s="177"/>
      <c r="AF682" s="177"/>
      <c r="AG682" s="177"/>
      <c r="AH682" s="177"/>
      <c r="AI682" s="177"/>
      <c r="AJ682" s="177"/>
      <c r="AK682" s="177"/>
      <c r="AL682" s="177"/>
      <c r="AM682" s="153"/>
      <c r="AN682" s="289"/>
      <c r="AO682" s="0"/>
      <c r="AQ682" s="230"/>
    </row>
    <row r="683" s="120" customFormat="true" ht="12.75" hidden="false" customHeight="false" outlineLevel="0" collapsed="false">
      <c r="P683" s="146"/>
      <c r="Q683" s="0"/>
      <c r="R683" s="0"/>
      <c r="S683" s="0"/>
      <c r="T683" s="0"/>
      <c r="U683" s="0"/>
      <c r="V683" s="0"/>
      <c r="W683" s="0"/>
      <c r="X683" s="0"/>
      <c r="Y683" s="0"/>
      <c r="Z683" s="0"/>
      <c r="AA683" s="0"/>
      <c r="AB683" s="177"/>
      <c r="AC683" s="177"/>
      <c r="AD683" s="177"/>
      <c r="AE683" s="177"/>
      <c r="AF683" s="177"/>
      <c r="AG683" s="177"/>
      <c r="AH683" s="177"/>
      <c r="AI683" s="177"/>
      <c r="AJ683" s="177"/>
      <c r="AK683" s="177"/>
      <c r="AL683" s="177"/>
      <c r="AM683" s="153"/>
      <c r="AN683" s="289"/>
      <c r="AO683" s="0"/>
      <c r="AQ683" s="230"/>
    </row>
    <row r="684" s="120" customFormat="true" ht="12.75" hidden="false" customHeight="false" outlineLevel="0" collapsed="false">
      <c r="P684" s="146"/>
      <c r="Q684" s="0"/>
      <c r="R684" s="0"/>
      <c r="S684" s="0"/>
      <c r="T684" s="0"/>
      <c r="U684" s="0"/>
      <c r="V684" s="0"/>
      <c r="W684" s="0"/>
      <c r="X684" s="0"/>
      <c r="Y684" s="0"/>
      <c r="Z684" s="0"/>
      <c r="AA684" s="0"/>
      <c r="AB684" s="177"/>
      <c r="AC684" s="177"/>
      <c r="AD684" s="177"/>
      <c r="AE684" s="177"/>
      <c r="AF684" s="177"/>
      <c r="AG684" s="177"/>
      <c r="AH684" s="177"/>
      <c r="AI684" s="177"/>
      <c r="AJ684" s="177"/>
      <c r="AK684" s="177"/>
      <c r="AL684" s="177"/>
      <c r="AM684" s="153"/>
      <c r="AN684" s="289"/>
      <c r="AO684" s="0"/>
      <c r="AQ684" s="230"/>
    </row>
    <row r="685" s="120" customFormat="true" ht="12.75" hidden="false" customHeight="false" outlineLevel="0" collapsed="false">
      <c r="P685" s="146"/>
      <c r="Q685" s="0"/>
      <c r="R685" s="0"/>
      <c r="S685" s="0"/>
      <c r="T685" s="0"/>
      <c r="U685" s="0"/>
      <c r="V685" s="0"/>
      <c r="W685" s="0"/>
      <c r="X685" s="0"/>
      <c r="Y685" s="0"/>
      <c r="Z685" s="0"/>
      <c r="AA685" s="0"/>
      <c r="AB685" s="177"/>
      <c r="AC685" s="177"/>
      <c r="AD685" s="177"/>
      <c r="AE685" s="177"/>
      <c r="AF685" s="177"/>
      <c r="AG685" s="177"/>
      <c r="AH685" s="177"/>
      <c r="AI685" s="177"/>
      <c r="AJ685" s="177"/>
      <c r="AK685" s="177"/>
      <c r="AL685" s="177"/>
      <c r="AM685" s="153"/>
      <c r="AN685" s="289"/>
      <c r="AO685" s="0"/>
      <c r="AQ685" s="230"/>
    </row>
    <row r="686" s="120" customFormat="true" ht="12.75" hidden="false" customHeight="false" outlineLevel="0" collapsed="false">
      <c r="P686" s="146"/>
      <c r="Q686" s="0"/>
      <c r="R686" s="0"/>
      <c r="S686" s="0"/>
      <c r="T686" s="0"/>
      <c r="U686" s="0"/>
      <c r="V686" s="0"/>
      <c r="W686" s="0"/>
      <c r="X686" s="0"/>
      <c r="Y686" s="0"/>
      <c r="Z686" s="0"/>
      <c r="AA686" s="0"/>
      <c r="AB686" s="177"/>
      <c r="AC686" s="177"/>
      <c r="AD686" s="177"/>
      <c r="AE686" s="177"/>
      <c r="AF686" s="177"/>
      <c r="AG686" s="177"/>
      <c r="AH686" s="177"/>
      <c r="AI686" s="177"/>
      <c r="AJ686" s="177"/>
      <c r="AK686" s="177"/>
      <c r="AL686" s="177"/>
      <c r="AM686" s="153"/>
      <c r="AN686" s="289"/>
      <c r="AO686" s="0"/>
      <c r="AQ686" s="230"/>
    </row>
    <row r="687" s="120" customFormat="true" ht="12.75" hidden="false" customHeight="false" outlineLevel="0" collapsed="false">
      <c r="P687" s="146"/>
      <c r="Q687" s="0"/>
      <c r="R687" s="0"/>
      <c r="S687" s="0"/>
      <c r="T687" s="0"/>
      <c r="U687" s="0"/>
      <c r="V687" s="0"/>
      <c r="W687" s="0"/>
      <c r="X687" s="0"/>
      <c r="Y687" s="0"/>
      <c r="Z687" s="0"/>
      <c r="AA687" s="0"/>
      <c r="AB687" s="177"/>
      <c r="AC687" s="177"/>
      <c r="AD687" s="177"/>
      <c r="AE687" s="177"/>
      <c r="AF687" s="177"/>
      <c r="AG687" s="177"/>
      <c r="AH687" s="177"/>
      <c r="AI687" s="177"/>
      <c r="AJ687" s="177"/>
      <c r="AK687" s="177"/>
      <c r="AL687" s="177"/>
      <c r="AM687" s="153"/>
      <c r="AN687" s="289"/>
      <c r="AO687" s="0"/>
      <c r="AQ687" s="230"/>
    </row>
    <row r="688" s="120" customFormat="true" ht="12.75" hidden="false" customHeight="false" outlineLevel="0" collapsed="false">
      <c r="P688" s="146"/>
      <c r="Q688" s="0"/>
      <c r="R688" s="0"/>
      <c r="S688" s="0"/>
      <c r="T688" s="0"/>
      <c r="U688" s="0"/>
      <c r="V688" s="0"/>
      <c r="W688" s="0"/>
      <c r="X688" s="0"/>
      <c r="Y688" s="0"/>
      <c r="Z688" s="0"/>
      <c r="AA688" s="0"/>
      <c r="AB688" s="177"/>
      <c r="AC688" s="177"/>
      <c r="AD688" s="177"/>
      <c r="AE688" s="177"/>
      <c r="AF688" s="177"/>
      <c r="AG688" s="177"/>
      <c r="AH688" s="177"/>
      <c r="AI688" s="177"/>
      <c r="AJ688" s="177"/>
      <c r="AK688" s="177"/>
      <c r="AL688" s="177"/>
      <c r="AM688" s="153"/>
      <c r="AN688" s="289"/>
      <c r="AO688" s="0"/>
      <c r="AQ688" s="230"/>
    </row>
    <row r="689" s="120" customFormat="true" ht="12.75" hidden="false" customHeight="false" outlineLevel="0" collapsed="false">
      <c r="P689" s="146"/>
      <c r="Q689" s="0"/>
      <c r="R689" s="0"/>
      <c r="S689" s="0"/>
      <c r="T689" s="0"/>
      <c r="U689" s="0"/>
      <c r="V689" s="0"/>
      <c r="W689" s="0"/>
      <c r="X689" s="0"/>
      <c r="Y689" s="0"/>
      <c r="Z689" s="0"/>
      <c r="AA689" s="0"/>
      <c r="AB689" s="177"/>
      <c r="AC689" s="177"/>
      <c r="AD689" s="177"/>
      <c r="AE689" s="177"/>
      <c r="AF689" s="177"/>
      <c r="AG689" s="177"/>
      <c r="AH689" s="177"/>
      <c r="AI689" s="177"/>
      <c r="AJ689" s="177"/>
      <c r="AK689" s="177"/>
      <c r="AL689" s="177"/>
      <c r="AM689" s="153"/>
      <c r="AN689" s="289"/>
      <c r="AO689" s="0"/>
      <c r="AQ689" s="230"/>
    </row>
    <row r="690" s="120" customFormat="true" ht="12.75" hidden="false" customHeight="false" outlineLevel="0" collapsed="false">
      <c r="P690" s="146"/>
      <c r="Q690" s="0"/>
      <c r="R690" s="0"/>
      <c r="S690" s="0"/>
      <c r="T690" s="0"/>
      <c r="U690" s="0"/>
      <c r="V690" s="0"/>
      <c r="W690" s="0"/>
      <c r="X690" s="0"/>
      <c r="Y690" s="0"/>
      <c r="Z690" s="0"/>
      <c r="AA690" s="0"/>
      <c r="AB690" s="177"/>
      <c r="AC690" s="177"/>
      <c r="AD690" s="177"/>
      <c r="AE690" s="177"/>
      <c r="AF690" s="177"/>
      <c r="AG690" s="177"/>
      <c r="AH690" s="177"/>
      <c r="AI690" s="177"/>
      <c r="AJ690" s="177"/>
      <c r="AK690" s="177"/>
      <c r="AL690" s="177"/>
      <c r="AM690" s="153"/>
      <c r="AN690" s="289"/>
      <c r="AO690" s="0"/>
      <c r="AQ690" s="230"/>
    </row>
    <row r="691" s="120" customFormat="true" ht="12.75" hidden="false" customHeight="false" outlineLevel="0" collapsed="false">
      <c r="P691" s="146"/>
      <c r="Q691" s="0"/>
      <c r="R691" s="0"/>
      <c r="S691" s="0"/>
      <c r="T691" s="0"/>
      <c r="U691" s="0"/>
      <c r="V691" s="0"/>
      <c r="W691" s="0"/>
      <c r="X691" s="0"/>
      <c r="Y691" s="0"/>
      <c r="Z691" s="0"/>
      <c r="AA691" s="0"/>
      <c r="AB691" s="177"/>
      <c r="AC691" s="177"/>
      <c r="AD691" s="177"/>
      <c r="AE691" s="177"/>
      <c r="AF691" s="177"/>
      <c r="AG691" s="177"/>
      <c r="AH691" s="177"/>
      <c r="AI691" s="177"/>
      <c r="AJ691" s="177"/>
      <c r="AK691" s="177"/>
      <c r="AL691" s="177"/>
      <c r="AM691" s="153"/>
      <c r="AN691" s="289"/>
      <c r="AO691" s="0"/>
      <c r="AQ691" s="230"/>
    </row>
    <row r="692" s="120" customFormat="true" ht="12.75" hidden="false" customHeight="false" outlineLevel="0" collapsed="false">
      <c r="P692" s="146"/>
      <c r="Q692" s="0"/>
      <c r="R692" s="0"/>
      <c r="S692" s="0"/>
      <c r="T692" s="0"/>
      <c r="U692" s="0"/>
      <c r="V692" s="0"/>
      <c r="W692" s="0"/>
      <c r="X692" s="0"/>
      <c r="Y692" s="0"/>
      <c r="Z692" s="0"/>
      <c r="AA692" s="0"/>
      <c r="AB692" s="177"/>
      <c r="AC692" s="177"/>
      <c r="AD692" s="177"/>
      <c r="AE692" s="177"/>
      <c r="AF692" s="177"/>
      <c r="AG692" s="177"/>
      <c r="AH692" s="177"/>
      <c r="AI692" s="177"/>
      <c r="AJ692" s="177"/>
      <c r="AK692" s="177"/>
      <c r="AL692" s="177"/>
      <c r="AM692" s="153"/>
      <c r="AN692" s="289"/>
      <c r="AO692" s="0"/>
      <c r="AQ692" s="230"/>
    </row>
    <row r="693" s="120" customFormat="true" ht="12.75" hidden="false" customHeight="false" outlineLevel="0" collapsed="false">
      <c r="P693" s="146"/>
      <c r="Q693" s="0"/>
      <c r="R693" s="0"/>
      <c r="S693" s="0"/>
      <c r="T693" s="0"/>
      <c r="U693" s="0"/>
      <c r="V693" s="0"/>
      <c r="W693" s="0"/>
      <c r="X693" s="0"/>
      <c r="Y693" s="0"/>
      <c r="Z693" s="0"/>
      <c r="AA693" s="0"/>
      <c r="AB693" s="177"/>
      <c r="AC693" s="177"/>
      <c r="AD693" s="177"/>
      <c r="AE693" s="177"/>
      <c r="AF693" s="177"/>
      <c r="AG693" s="177"/>
      <c r="AH693" s="177"/>
      <c r="AI693" s="177"/>
      <c r="AJ693" s="177"/>
      <c r="AK693" s="177"/>
      <c r="AL693" s="177"/>
      <c r="AM693" s="153"/>
      <c r="AN693" s="289"/>
      <c r="AO693" s="0"/>
      <c r="AQ693" s="230"/>
    </row>
    <row r="694" s="120" customFormat="true" ht="12.75" hidden="false" customHeight="false" outlineLevel="0" collapsed="false">
      <c r="P694" s="146"/>
      <c r="Q694" s="0"/>
      <c r="R694" s="0"/>
      <c r="S694" s="0"/>
      <c r="T694" s="0"/>
      <c r="U694" s="0"/>
      <c r="V694" s="0"/>
      <c r="W694" s="0"/>
      <c r="X694" s="0"/>
      <c r="Y694" s="0"/>
      <c r="Z694" s="0"/>
      <c r="AA694" s="0"/>
      <c r="AB694" s="177"/>
      <c r="AC694" s="177"/>
      <c r="AD694" s="177"/>
      <c r="AE694" s="177"/>
      <c r="AF694" s="177"/>
      <c r="AG694" s="177"/>
      <c r="AH694" s="177"/>
      <c r="AI694" s="177"/>
      <c r="AJ694" s="177"/>
      <c r="AK694" s="177"/>
      <c r="AL694" s="177"/>
      <c r="AM694" s="153"/>
      <c r="AN694" s="289"/>
      <c r="AO694" s="0"/>
      <c r="AQ694" s="230"/>
    </row>
    <row r="695" s="120" customFormat="true" ht="12.75" hidden="false" customHeight="false" outlineLevel="0" collapsed="false">
      <c r="P695" s="146"/>
      <c r="Q695" s="0"/>
      <c r="R695" s="0"/>
      <c r="S695" s="0"/>
      <c r="T695" s="0"/>
      <c r="U695" s="0"/>
      <c r="V695" s="0"/>
      <c r="W695" s="0"/>
      <c r="X695" s="0"/>
      <c r="Y695" s="0"/>
      <c r="Z695" s="0"/>
      <c r="AA695" s="0"/>
      <c r="AB695" s="177"/>
      <c r="AC695" s="177"/>
      <c r="AD695" s="177"/>
      <c r="AE695" s="177"/>
      <c r="AF695" s="177"/>
      <c r="AG695" s="177"/>
      <c r="AH695" s="177"/>
      <c r="AI695" s="177"/>
      <c r="AJ695" s="177"/>
      <c r="AK695" s="177"/>
      <c r="AL695" s="177"/>
      <c r="AM695" s="153"/>
      <c r="AN695" s="289"/>
      <c r="AO695" s="0"/>
      <c r="AQ695" s="230"/>
    </row>
    <row r="696" s="120" customFormat="true" ht="12.75" hidden="false" customHeight="false" outlineLevel="0" collapsed="false">
      <c r="P696" s="146"/>
      <c r="Q696" s="0"/>
      <c r="R696" s="0"/>
      <c r="S696" s="0"/>
      <c r="T696" s="0"/>
      <c r="U696" s="0"/>
      <c r="V696" s="0"/>
      <c r="W696" s="0"/>
      <c r="X696" s="0"/>
      <c r="Y696" s="0"/>
      <c r="Z696" s="0"/>
      <c r="AA696" s="0"/>
      <c r="AB696" s="177"/>
      <c r="AC696" s="177"/>
      <c r="AD696" s="177"/>
      <c r="AE696" s="177"/>
      <c r="AF696" s="177"/>
      <c r="AG696" s="177"/>
      <c r="AH696" s="177"/>
      <c r="AI696" s="177"/>
      <c r="AJ696" s="177"/>
      <c r="AK696" s="177"/>
      <c r="AL696" s="177"/>
      <c r="AM696" s="153"/>
      <c r="AN696" s="289"/>
      <c r="AO696" s="0"/>
      <c r="AQ696" s="230"/>
    </row>
    <row r="697" s="120" customFormat="true" ht="12.75" hidden="false" customHeight="false" outlineLevel="0" collapsed="false">
      <c r="P697" s="146"/>
      <c r="Q697" s="0"/>
      <c r="R697" s="0"/>
      <c r="S697" s="0"/>
      <c r="T697" s="0"/>
      <c r="U697" s="0"/>
      <c r="V697" s="0"/>
      <c r="W697" s="0"/>
      <c r="X697" s="0"/>
      <c r="Y697" s="0"/>
      <c r="Z697" s="0"/>
      <c r="AA697" s="0"/>
      <c r="AB697" s="177"/>
      <c r="AC697" s="177"/>
      <c r="AD697" s="177"/>
      <c r="AE697" s="177"/>
      <c r="AF697" s="177"/>
      <c r="AG697" s="177"/>
      <c r="AH697" s="177"/>
      <c r="AI697" s="177"/>
      <c r="AJ697" s="177"/>
      <c r="AK697" s="177"/>
      <c r="AL697" s="177"/>
      <c r="AM697" s="153"/>
      <c r="AN697" s="289"/>
      <c r="AO697" s="0"/>
      <c r="AQ697" s="230"/>
    </row>
    <row r="698" s="120" customFormat="true" ht="12.75" hidden="false" customHeight="false" outlineLevel="0" collapsed="false">
      <c r="P698" s="146"/>
      <c r="Q698" s="0"/>
      <c r="R698" s="0"/>
      <c r="S698" s="0"/>
      <c r="T698" s="0"/>
      <c r="U698" s="0"/>
      <c r="V698" s="0"/>
      <c r="W698" s="0"/>
      <c r="X698" s="0"/>
      <c r="Y698" s="0"/>
      <c r="Z698" s="0"/>
      <c r="AA698" s="0"/>
      <c r="AB698" s="177"/>
      <c r="AC698" s="177"/>
      <c r="AD698" s="177"/>
      <c r="AE698" s="177"/>
      <c r="AF698" s="177"/>
      <c r="AG698" s="177"/>
      <c r="AH698" s="177"/>
      <c r="AI698" s="177"/>
      <c r="AJ698" s="177"/>
      <c r="AK698" s="177"/>
      <c r="AL698" s="177"/>
      <c r="AM698" s="153"/>
      <c r="AN698" s="289"/>
      <c r="AO698" s="0"/>
      <c r="AQ698" s="230"/>
    </row>
    <row r="699" s="120" customFormat="true" ht="12.75" hidden="false" customHeight="false" outlineLevel="0" collapsed="false">
      <c r="P699" s="146"/>
      <c r="Q699" s="0"/>
      <c r="R699" s="0"/>
      <c r="S699" s="0"/>
      <c r="T699" s="0"/>
      <c r="U699" s="0"/>
      <c r="V699" s="0"/>
      <c r="W699" s="0"/>
      <c r="X699" s="0"/>
      <c r="Y699" s="0"/>
      <c r="Z699" s="0"/>
      <c r="AA699" s="0"/>
      <c r="AB699" s="177"/>
      <c r="AC699" s="177"/>
      <c r="AD699" s="177"/>
      <c r="AE699" s="177"/>
      <c r="AF699" s="177"/>
      <c r="AG699" s="177"/>
      <c r="AH699" s="177"/>
      <c r="AI699" s="177"/>
      <c r="AJ699" s="177"/>
      <c r="AK699" s="177"/>
      <c r="AL699" s="177"/>
      <c r="AM699" s="153"/>
      <c r="AN699" s="289"/>
      <c r="AO699" s="0"/>
      <c r="AQ699" s="230"/>
    </row>
    <row r="700" s="120" customFormat="true" ht="12.75" hidden="false" customHeight="false" outlineLevel="0" collapsed="false">
      <c r="P700" s="146"/>
      <c r="Q700" s="0"/>
      <c r="R700" s="0"/>
      <c r="S700" s="0"/>
      <c r="T700" s="0"/>
      <c r="U700" s="0"/>
      <c r="V700" s="0"/>
      <c r="W700" s="0"/>
      <c r="X700" s="0"/>
      <c r="Y700" s="0"/>
      <c r="Z700" s="0"/>
      <c r="AA700" s="0"/>
      <c r="AB700" s="177"/>
      <c r="AC700" s="177"/>
      <c r="AD700" s="177"/>
      <c r="AE700" s="177"/>
      <c r="AF700" s="177"/>
      <c r="AG700" s="177"/>
      <c r="AH700" s="177"/>
      <c r="AI700" s="177"/>
      <c r="AJ700" s="177"/>
      <c r="AK700" s="177"/>
      <c r="AL700" s="177"/>
      <c r="AM700" s="153"/>
      <c r="AN700" s="289"/>
      <c r="AO700" s="0"/>
      <c r="AQ700" s="230"/>
    </row>
    <row r="701" s="120" customFormat="true" ht="12.75" hidden="false" customHeight="false" outlineLevel="0" collapsed="false">
      <c r="P701" s="146"/>
      <c r="Q701" s="0"/>
      <c r="R701" s="0"/>
      <c r="S701" s="0"/>
      <c r="T701" s="0"/>
      <c r="U701" s="0"/>
      <c r="V701" s="0"/>
      <c r="W701" s="0"/>
      <c r="X701" s="0"/>
      <c r="Y701" s="0"/>
      <c r="Z701" s="0"/>
      <c r="AA701" s="0"/>
      <c r="AB701" s="177"/>
      <c r="AC701" s="177"/>
      <c r="AD701" s="177"/>
      <c r="AE701" s="177"/>
      <c r="AF701" s="177"/>
      <c r="AG701" s="177"/>
      <c r="AH701" s="177"/>
      <c r="AI701" s="177"/>
      <c r="AJ701" s="177"/>
      <c r="AK701" s="177"/>
      <c r="AL701" s="177"/>
      <c r="AM701" s="153"/>
      <c r="AN701" s="289"/>
      <c r="AO701" s="0"/>
      <c r="AQ701" s="230"/>
    </row>
    <row r="702" s="120" customFormat="true" ht="12.75" hidden="false" customHeight="false" outlineLevel="0" collapsed="false">
      <c r="P702" s="146"/>
      <c r="Q702" s="0"/>
      <c r="R702" s="0"/>
      <c r="S702" s="0"/>
      <c r="T702" s="0"/>
      <c r="U702" s="0"/>
      <c r="V702" s="0"/>
      <c r="W702" s="0"/>
      <c r="X702" s="0"/>
      <c r="Y702" s="0"/>
      <c r="Z702" s="0"/>
      <c r="AA702" s="0"/>
      <c r="AB702" s="177"/>
      <c r="AC702" s="177"/>
      <c r="AD702" s="177"/>
      <c r="AE702" s="177"/>
      <c r="AF702" s="177"/>
      <c r="AG702" s="177"/>
      <c r="AH702" s="177"/>
      <c r="AI702" s="177"/>
      <c r="AJ702" s="177"/>
      <c r="AK702" s="177"/>
      <c r="AL702" s="177"/>
      <c r="AM702" s="153"/>
      <c r="AN702" s="289"/>
      <c r="AO702" s="0"/>
      <c r="AQ702" s="230"/>
    </row>
    <row r="703" s="120" customFormat="true" ht="12.75" hidden="false" customHeight="false" outlineLevel="0" collapsed="false">
      <c r="P703" s="146"/>
      <c r="Q703" s="0"/>
      <c r="R703" s="0"/>
      <c r="S703" s="0"/>
      <c r="T703" s="0"/>
      <c r="U703" s="0"/>
      <c r="V703" s="0"/>
      <c r="W703" s="0"/>
      <c r="X703" s="0"/>
      <c r="Y703" s="0"/>
      <c r="Z703" s="0"/>
      <c r="AA703" s="0"/>
      <c r="AB703" s="177"/>
      <c r="AC703" s="177"/>
      <c r="AD703" s="177"/>
      <c r="AE703" s="177"/>
      <c r="AF703" s="177"/>
      <c r="AG703" s="177"/>
      <c r="AH703" s="177"/>
      <c r="AI703" s="177"/>
      <c r="AJ703" s="177"/>
      <c r="AK703" s="177"/>
      <c r="AL703" s="177"/>
      <c r="AM703" s="153"/>
      <c r="AN703" s="289"/>
      <c r="AO703" s="0"/>
      <c r="AQ703" s="230"/>
    </row>
    <row r="704" s="120" customFormat="true" ht="12.75" hidden="false" customHeight="false" outlineLevel="0" collapsed="false">
      <c r="P704" s="146"/>
      <c r="Q704" s="0"/>
      <c r="R704" s="0"/>
      <c r="S704" s="0"/>
      <c r="T704" s="0"/>
      <c r="U704" s="0"/>
      <c r="V704" s="0"/>
      <c r="W704" s="0"/>
      <c r="X704" s="0"/>
      <c r="Y704" s="0"/>
      <c r="Z704" s="0"/>
      <c r="AA704" s="0"/>
      <c r="AB704" s="177"/>
      <c r="AC704" s="177"/>
      <c r="AD704" s="177"/>
      <c r="AE704" s="177"/>
      <c r="AF704" s="177"/>
      <c r="AG704" s="177"/>
      <c r="AH704" s="177"/>
      <c r="AI704" s="177"/>
      <c r="AJ704" s="177"/>
      <c r="AK704" s="177"/>
      <c r="AL704" s="177"/>
      <c r="AM704" s="153"/>
      <c r="AN704" s="289"/>
      <c r="AO704" s="0"/>
      <c r="AQ704" s="230"/>
    </row>
    <row r="705" s="120" customFormat="true" ht="12.75" hidden="false" customHeight="false" outlineLevel="0" collapsed="false">
      <c r="P705" s="146"/>
      <c r="Q705" s="0"/>
      <c r="R705" s="0"/>
      <c r="S705" s="0"/>
      <c r="T705" s="0"/>
      <c r="U705" s="0"/>
      <c r="V705" s="0"/>
      <c r="W705" s="0"/>
      <c r="X705" s="0"/>
      <c r="Y705" s="0"/>
      <c r="Z705" s="0"/>
      <c r="AA705" s="0"/>
      <c r="AB705" s="177"/>
      <c r="AC705" s="177"/>
      <c r="AD705" s="177"/>
      <c r="AE705" s="177"/>
      <c r="AF705" s="177"/>
      <c r="AG705" s="177"/>
      <c r="AH705" s="177"/>
      <c r="AI705" s="177"/>
      <c r="AJ705" s="177"/>
      <c r="AK705" s="177"/>
      <c r="AL705" s="177"/>
      <c r="AM705" s="153"/>
      <c r="AN705" s="289"/>
      <c r="AO705" s="0"/>
      <c r="AQ705" s="230"/>
    </row>
    <row r="706" s="120" customFormat="true" ht="12.75" hidden="false" customHeight="false" outlineLevel="0" collapsed="false">
      <c r="P706" s="146"/>
      <c r="Q706" s="0"/>
      <c r="R706" s="0"/>
      <c r="S706" s="0"/>
      <c r="T706" s="0"/>
      <c r="U706" s="0"/>
      <c r="V706" s="0"/>
      <c r="W706" s="0"/>
      <c r="X706" s="0"/>
      <c r="Y706" s="0"/>
      <c r="Z706" s="0"/>
      <c r="AA706" s="0"/>
      <c r="AB706" s="177"/>
      <c r="AC706" s="177"/>
      <c r="AD706" s="177"/>
      <c r="AE706" s="177"/>
      <c r="AF706" s="177"/>
      <c r="AG706" s="177"/>
      <c r="AH706" s="177"/>
      <c r="AI706" s="177"/>
      <c r="AJ706" s="177"/>
      <c r="AK706" s="177"/>
      <c r="AL706" s="177"/>
      <c r="AM706" s="153"/>
      <c r="AN706" s="289"/>
      <c r="AO706" s="0"/>
      <c r="AQ706" s="230"/>
    </row>
    <row r="707" s="120" customFormat="true" ht="12.75" hidden="false" customHeight="false" outlineLevel="0" collapsed="false">
      <c r="P707" s="146"/>
      <c r="Q707" s="0"/>
      <c r="R707" s="0"/>
      <c r="S707" s="0"/>
      <c r="T707" s="0"/>
      <c r="U707" s="0"/>
      <c r="V707" s="0"/>
      <c r="W707" s="0"/>
      <c r="X707" s="0"/>
      <c r="Y707" s="0"/>
      <c r="Z707" s="0"/>
      <c r="AA707" s="0"/>
      <c r="AB707" s="177"/>
      <c r="AC707" s="177"/>
      <c r="AD707" s="177"/>
      <c r="AE707" s="177"/>
      <c r="AF707" s="177"/>
      <c r="AG707" s="177"/>
      <c r="AH707" s="177"/>
      <c r="AI707" s="177"/>
      <c r="AJ707" s="177"/>
      <c r="AK707" s="177"/>
      <c r="AL707" s="177"/>
      <c r="AM707" s="153"/>
      <c r="AN707" s="289"/>
      <c r="AO707" s="0"/>
      <c r="AQ707" s="230"/>
    </row>
    <row r="708" s="120" customFormat="true" ht="12.75" hidden="false" customHeight="false" outlineLevel="0" collapsed="false">
      <c r="P708" s="146"/>
      <c r="Q708" s="0"/>
      <c r="R708" s="0"/>
      <c r="S708" s="0"/>
      <c r="T708" s="0"/>
      <c r="U708" s="0"/>
      <c r="V708" s="0"/>
      <c r="W708" s="0"/>
      <c r="X708" s="0"/>
      <c r="Y708" s="0"/>
      <c r="Z708" s="0"/>
      <c r="AA708" s="0"/>
      <c r="AB708" s="177"/>
      <c r="AC708" s="177"/>
      <c r="AD708" s="177"/>
      <c r="AE708" s="177"/>
      <c r="AF708" s="177"/>
      <c r="AG708" s="177"/>
      <c r="AH708" s="177"/>
      <c r="AI708" s="177"/>
      <c r="AJ708" s="177"/>
      <c r="AK708" s="177"/>
      <c r="AL708" s="177"/>
      <c r="AM708" s="153"/>
      <c r="AN708" s="289"/>
      <c r="AO708" s="0"/>
      <c r="AQ708" s="230"/>
    </row>
    <row r="709" s="120" customFormat="true" ht="12.75" hidden="false" customHeight="false" outlineLevel="0" collapsed="false">
      <c r="P709" s="146"/>
      <c r="Q709" s="0"/>
      <c r="R709" s="0"/>
      <c r="S709" s="0"/>
      <c r="T709" s="0"/>
      <c r="U709" s="0"/>
      <c r="V709" s="0"/>
      <c r="W709" s="0"/>
      <c r="X709" s="0"/>
      <c r="Y709" s="0"/>
      <c r="Z709" s="0"/>
      <c r="AA709" s="0"/>
      <c r="AB709" s="177"/>
      <c r="AC709" s="177"/>
      <c r="AD709" s="177"/>
      <c r="AE709" s="177"/>
      <c r="AF709" s="177"/>
      <c r="AG709" s="177"/>
      <c r="AH709" s="177"/>
      <c r="AI709" s="177"/>
      <c r="AJ709" s="177"/>
      <c r="AK709" s="177"/>
      <c r="AL709" s="177"/>
      <c r="AM709" s="153"/>
      <c r="AN709" s="289"/>
      <c r="AO709" s="0"/>
      <c r="AQ709" s="230"/>
    </row>
    <row r="710" s="120" customFormat="true" ht="12.75" hidden="false" customHeight="false" outlineLevel="0" collapsed="false">
      <c r="P710" s="146"/>
      <c r="Q710" s="0"/>
      <c r="R710" s="0"/>
      <c r="S710" s="0"/>
      <c r="T710" s="0"/>
      <c r="U710" s="0"/>
      <c r="V710" s="0"/>
      <c r="W710" s="0"/>
      <c r="X710" s="0"/>
      <c r="Y710" s="0"/>
      <c r="Z710" s="0"/>
      <c r="AA710" s="0"/>
      <c r="AB710" s="177"/>
      <c r="AC710" s="177"/>
      <c r="AD710" s="177"/>
      <c r="AE710" s="177"/>
      <c r="AF710" s="177"/>
      <c r="AG710" s="177"/>
      <c r="AH710" s="177"/>
      <c r="AI710" s="177"/>
      <c r="AJ710" s="177"/>
      <c r="AK710" s="177"/>
      <c r="AL710" s="177"/>
      <c r="AM710" s="153"/>
      <c r="AN710" s="289"/>
      <c r="AO710" s="0"/>
      <c r="AQ710" s="230"/>
    </row>
    <row r="711" s="120" customFormat="true" ht="12.75" hidden="false" customHeight="false" outlineLevel="0" collapsed="false">
      <c r="P711" s="146"/>
      <c r="Q711" s="0"/>
      <c r="R711" s="0"/>
      <c r="S711" s="0"/>
      <c r="T711" s="0"/>
      <c r="U711" s="0"/>
      <c r="V711" s="0"/>
      <c r="W711" s="0"/>
      <c r="X711" s="0"/>
      <c r="Y711" s="0"/>
      <c r="Z711" s="0"/>
      <c r="AA711" s="0"/>
      <c r="AB711" s="177"/>
      <c r="AC711" s="177"/>
      <c r="AD711" s="177"/>
      <c r="AE711" s="177"/>
      <c r="AF711" s="177"/>
      <c r="AG711" s="177"/>
      <c r="AH711" s="177"/>
      <c r="AI711" s="177"/>
      <c r="AJ711" s="177"/>
      <c r="AK711" s="177"/>
      <c r="AL711" s="177"/>
      <c r="AM711" s="153"/>
      <c r="AN711" s="289"/>
      <c r="AO711" s="0"/>
      <c r="AQ711" s="230"/>
    </row>
    <row r="712" s="120" customFormat="true" ht="12.75" hidden="false" customHeight="false" outlineLevel="0" collapsed="false">
      <c r="P712" s="146"/>
      <c r="Q712" s="0"/>
      <c r="R712" s="0"/>
      <c r="S712" s="0"/>
      <c r="T712" s="0"/>
      <c r="U712" s="0"/>
      <c r="V712" s="0"/>
      <c r="W712" s="0"/>
      <c r="X712" s="0"/>
      <c r="Y712" s="0"/>
      <c r="Z712" s="0"/>
      <c r="AA712" s="0"/>
      <c r="AB712" s="177"/>
      <c r="AC712" s="177"/>
      <c r="AD712" s="177"/>
      <c r="AE712" s="177"/>
      <c r="AF712" s="177"/>
      <c r="AG712" s="177"/>
      <c r="AH712" s="177"/>
      <c r="AI712" s="177"/>
      <c r="AJ712" s="177"/>
      <c r="AK712" s="177"/>
      <c r="AL712" s="177"/>
      <c r="AM712" s="153"/>
      <c r="AN712" s="289"/>
      <c r="AO712" s="0"/>
      <c r="AQ712" s="230"/>
    </row>
    <row r="713" s="120" customFormat="true" ht="12.75" hidden="false" customHeight="false" outlineLevel="0" collapsed="false">
      <c r="P713" s="146"/>
      <c r="Q713" s="0"/>
      <c r="R713" s="0"/>
      <c r="S713" s="0"/>
      <c r="T713" s="0"/>
      <c r="U713" s="0"/>
      <c r="V713" s="0"/>
      <c r="W713" s="0"/>
      <c r="X713" s="0"/>
      <c r="Y713" s="0"/>
      <c r="Z713" s="0"/>
      <c r="AA713" s="0"/>
      <c r="AB713" s="177"/>
      <c r="AC713" s="177"/>
      <c r="AD713" s="177"/>
      <c r="AE713" s="177"/>
      <c r="AF713" s="177"/>
      <c r="AG713" s="177"/>
      <c r="AH713" s="177"/>
      <c r="AI713" s="177"/>
      <c r="AJ713" s="177"/>
      <c r="AK713" s="177"/>
      <c r="AL713" s="177"/>
      <c r="AM713" s="153"/>
      <c r="AN713" s="289"/>
      <c r="AO713" s="0"/>
      <c r="AQ713" s="230"/>
    </row>
    <row r="714" s="120" customFormat="true" ht="12.75" hidden="false" customHeight="false" outlineLevel="0" collapsed="false">
      <c r="P714" s="146"/>
      <c r="Q714" s="0"/>
      <c r="R714" s="0"/>
      <c r="S714" s="0"/>
      <c r="T714" s="0"/>
      <c r="U714" s="0"/>
      <c r="V714" s="0"/>
      <c r="W714" s="0"/>
      <c r="X714" s="0"/>
      <c r="Y714" s="0"/>
      <c r="Z714" s="0"/>
      <c r="AA714" s="0"/>
      <c r="AB714" s="177"/>
      <c r="AC714" s="177"/>
      <c r="AD714" s="177"/>
      <c r="AE714" s="177"/>
      <c r="AF714" s="177"/>
      <c r="AG714" s="177"/>
      <c r="AH714" s="177"/>
      <c r="AI714" s="177"/>
      <c r="AJ714" s="177"/>
      <c r="AK714" s="177"/>
      <c r="AL714" s="177"/>
      <c r="AM714" s="153"/>
      <c r="AN714" s="289"/>
      <c r="AO714" s="0"/>
      <c r="AQ714" s="230"/>
    </row>
    <row r="715" s="120" customFormat="true" ht="12.75" hidden="false" customHeight="false" outlineLevel="0" collapsed="false">
      <c r="P715" s="146"/>
      <c r="Q715" s="0"/>
      <c r="R715" s="0"/>
      <c r="S715" s="0"/>
      <c r="T715" s="0"/>
      <c r="U715" s="0"/>
      <c r="V715" s="0"/>
      <c r="W715" s="0"/>
      <c r="X715" s="0"/>
      <c r="Y715" s="0"/>
      <c r="Z715" s="0"/>
      <c r="AA715" s="0"/>
      <c r="AB715" s="177"/>
      <c r="AC715" s="177"/>
      <c r="AD715" s="177"/>
      <c r="AE715" s="177"/>
      <c r="AF715" s="177"/>
      <c r="AG715" s="177"/>
      <c r="AH715" s="177"/>
      <c r="AI715" s="177"/>
      <c r="AJ715" s="177"/>
      <c r="AK715" s="177"/>
      <c r="AL715" s="177"/>
      <c r="AM715" s="153"/>
      <c r="AN715" s="289"/>
      <c r="AO715" s="0"/>
      <c r="AQ715" s="230"/>
    </row>
    <row r="716" s="120" customFormat="true" ht="12.75" hidden="false" customHeight="false" outlineLevel="0" collapsed="false">
      <c r="P716" s="146"/>
      <c r="Q716" s="0"/>
      <c r="R716" s="0"/>
      <c r="S716" s="0"/>
      <c r="T716" s="0"/>
      <c r="U716" s="0"/>
      <c r="V716" s="0"/>
      <c r="W716" s="0"/>
      <c r="X716" s="0"/>
      <c r="Y716" s="0"/>
      <c r="Z716" s="0"/>
      <c r="AA716" s="0"/>
      <c r="AB716" s="177"/>
      <c r="AC716" s="177"/>
      <c r="AD716" s="177"/>
      <c r="AE716" s="177"/>
      <c r="AF716" s="177"/>
      <c r="AG716" s="177"/>
      <c r="AH716" s="177"/>
      <c r="AI716" s="177"/>
      <c r="AJ716" s="177"/>
      <c r="AK716" s="177"/>
      <c r="AL716" s="177"/>
      <c r="AM716" s="153"/>
      <c r="AN716" s="289"/>
      <c r="AO716" s="0"/>
      <c r="AQ716" s="230"/>
    </row>
    <row r="717" s="120" customFormat="true" ht="12.75" hidden="false" customHeight="false" outlineLevel="0" collapsed="false">
      <c r="P717" s="146"/>
      <c r="Q717" s="0"/>
      <c r="R717" s="0"/>
      <c r="S717" s="0"/>
      <c r="T717" s="0"/>
      <c r="U717" s="0"/>
      <c r="V717" s="0"/>
      <c r="W717" s="0"/>
      <c r="X717" s="0"/>
      <c r="Y717" s="0"/>
      <c r="Z717" s="0"/>
      <c r="AA717" s="0"/>
      <c r="AB717" s="177"/>
      <c r="AC717" s="177"/>
      <c r="AD717" s="177"/>
      <c r="AE717" s="177"/>
      <c r="AF717" s="177"/>
      <c r="AG717" s="177"/>
      <c r="AH717" s="177"/>
      <c r="AI717" s="177"/>
      <c r="AJ717" s="177"/>
      <c r="AK717" s="177"/>
      <c r="AL717" s="177"/>
      <c r="AM717" s="153"/>
      <c r="AN717" s="289"/>
      <c r="AO717" s="0"/>
      <c r="AQ717" s="230"/>
    </row>
    <row r="718" s="120" customFormat="true" ht="12.75" hidden="false" customHeight="false" outlineLevel="0" collapsed="false">
      <c r="P718" s="146"/>
      <c r="Q718" s="0"/>
      <c r="R718" s="0"/>
      <c r="S718" s="0"/>
      <c r="T718" s="0"/>
      <c r="U718" s="0"/>
      <c r="V718" s="0"/>
      <c r="W718" s="0"/>
      <c r="X718" s="0"/>
      <c r="Y718" s="0"/>
      <c r="Z718" s="0"/>
      <c r="AA718" s="0"/>
      <c r="AB718" s="177"/>
      <c r="AC718" s="177"/>
      <c r="AD718" s="177"/>
      <c r="AE718" s="177"/>
      <c r="AF718" s="177"/>
      <c r="AG718" s="177"/>
      <c r="AH718" s="177"/>
      <c r="AI718" s="177"/>
      <c r="AJ718" s="177"/>
      <c r="AK718" s="177"/>
      <c r="AL718" s="177"/>
      <c r="AM718" s="153"/>
      <c r="AN718" s="289"/>
      <c r="AO718" s="0"/>
      <c r="AQ718" s="230"/>
    </row>
    <row r="719" s="120" customFormat="true" ht="12.75" hidden="false" customHeight="false" outlineLevel="0" collapsed="false">
      <c r="P719" s="146"/>
      <c r="Q719" s="0"/>
      <c r="R719" s="0"/>
      <c r="S719" s="0"/>
      <c r="T719" s="0"/>
      <c r="U719" s="0"/>
      <c r="V719" s="0"/>
      <c r="W719" s="0"/>
      <c r="X719" s="0"/>
      <c r="Y719" s="0"/>
      <c r="Z719" s="0"/>
      <c r="AA719" s="0"/>
      <c r="AB719" s="177"/>
      <c r="AC719" s="177"/>
      <c r="AD719" s="177"/>
      <c r="AE719" s="177"/>
      <c r="AF719" s="177"/>
      <c r="AG719" s="177"/>
      <c r="AH719" s="177"/>
      <c r="AI719" s="177"/>
      <c r="AJ719" s="177"/>
      <c r="AK719" s="177"/>
      <c r="AL719" s="177"/>
      <c r="AM719" s="153"/>
      <c r="AN719" s="289"/>
      <c r="AO719" s="0"/>
      <c r="AQ719" s="230"/>
    </row>
    <row r="720" s="120" customFormat="true" ht="12.75" hidden="false" customHeight="false" outlineLevel="0" collapsed="false">
      <c r="P720" s="146"/>
      <c r="Q720" s="0"/>
      <c r="R720" s="0"/>
      <c r="S720" s="0"/>
      <c r="T720" s="0"/>
      <c r="U720" s="0"/>
      <c r="V720" s="0"/>
      <c r="W720" s="0"/>
      <c r="X720" s="0"/>
      <c r="Y720" s="0"/>
      <c r="Z720" s="0"/>
      <c r="AA720" s="0"/>
      <c r="AB720" s="177"/>
      <c r="AC720" s="177"/>
      <c r="AD720" s="177"/>
      <c r="AE720" s="177"/>
      <c r="AF720" s="177"/>
      <c r="AG720" s="177"/>
      <c r="AH720" s="177"/>
      <c r="AI720" s="177"/>
      <c r="AJ720" s="177"/>
      <c r="AK720" s="177"/>
      <c r="AL720" s="177"/>
      <c r="AM720" s="153"/>
      <c r="AN720" s="289"/>
      <c r="AO720" s="0"/>
      <c r="AQ720" s="230"/>
    </row>
    <row r="721" s="120" customFormat="true" ht="12.75" hidden="false" customHeight="false" outlineLevel="0" collapsed="false">
      <c r="P721" s="146"/>
      <c r="Q721" s="0"/>
      <c r="R721" s="0"/>
      <c r="S721" s="0"/>
      <c r="T721" s="0"/>
      <c r="U721" s="0"/>
      <c r="V721" s="0"/>
      <c r="W721" s="0"/>
      <c r="X721" s="0"/>
      <c r="Y721" s="0"/>
      <c r="Z721" s="0"/>
      <c r="AA721" s="0"/>
      <c r="AB721" s="177"/>
      <c r="AC721" s="177"/>
      <c r="AD721" s="177"/>
      <c r="AE721" s="177"/>
      <c r="AF721" s="177"/>
      <c r="AG721" s="177"/>
      <c r="AH721" s="177"/>
      <c r="AI721" s="177"/>
      <c r="AJ721" s="177"/>
      <c r="AK721" s="177"/>
      <c r="AL721" s="177"/>
      <c r="AM721" s="153"/>
      <c r="AN721" s="289"/>
      <c r="AO721" s="0"/>
      <c r="AQ721" s="230"/>
    </row>
    <row r="722" s="120" customFormat="true" ht="12.75" hidden="false" customHeight="false" outlineLevel="0" collapsed="false">
      <c r="P722" s="146"/>
      <c r="Q722" s="0"/>
      <c r="R722" s="0"/>
      <c r="S722" s="0"/>
      <c r="T722" s="0"/>
      <c r="U722" s="0"/>
      <c r="V722" s="0"/>
      <c r="W722" s="0"/>
      <c r="X722" s="0"/>
      <c r="Y722" s="0"/>
      <c r="Z722" s="0"/>
      <c r="AA722" s="0"/>
      <c r="AB722" s="177"/>
      <c r="AC722" s="177"/>
      <c r="AD722" s="177"/>
      <c r="AE722" s="177"/>
      <c r="AF722" s="177"/>
      <c r="AG722" s="177"/>
      <c r="AH722" s="177"/>
      <c r="AI722" s="177"/>
      <c r="AJ722" s="177"/>
      <c r="AK722" s="177"/>
      <c r="AL722" s="177"/>
      <c r="AM722" s="153"/>
      <c r="AN722" s="289"/>
      <c r="AO722" s="0"/>
      <c r="AQ722" s="230"/>
    </row>
    <row r="723" s="120" customFormat="true" ht="12.75" hidden="false" customHeight="false" outlineLevel="0" collapsed="false">
      <c r="P723" s="146"/>
      <c r="Q723" s="0"/>
      <c r="R723" s="0"/>
      <c r="S723" s="0"/>
      <c r="T723" s="0"/>
      <c r="U723" s="0"/>
      <c r="V723" s="0"/>
      <c r="W723" s="0"/>
      <c r="X723" s="0"/>
      <c r="Y723" s="0"/>
      <c r="Z723" s="0"/>
      <c r="AA723" s="0"/>
      <c r="AB723" s="177"/>
      <c r="AC723" s="177"/>
      <c r="AD723" s="177"/>
      <c r="AE723" s="177"/>
      <c r="AF723" s="177"/>
      <c r="AG723" s="177"/>
      <c r="AH723" s="177"/>
      <c r="AI723" s="177"/>
      <c r="AJ723" s="177"/>
      <c r="AK723" s="177"/>
      <c r="AL723" s="177"/>
      <c r="AM723" s="153"/>
      <c r="AN723" s="289"/>
      <c r="AO723" s="0"/>
      <c r="AQ723" s="230"/>
    </row>
    <row r="724" s="120" customFormat="true" ht="12.75" hidden="false" customHeight="false" outlineLevel="0" collapsed="false">
      <c r="P724" s="146"/>
      <c r="Q724" s="0"/>
      <c r="R724" s="0"/>
      <c r="S724" s="0"/>
      <c r="T724" s="0"/>
      <c r="U724" s="0"/>
      <c r="V724" s="0"/>
      <c r="W724" s="0"/>
      <c r="X724" s="0"/>
      <c r="Y724" s="0"/>
      <c r="Z724" s="0"/>
      <c r="AA724" s="0"/>
      <c r="AB724" s="177"/>
      <c r="AC724" s="177"/>
      <c r="AD724" s="177"/>
      <c r="AE724" s="177"/>
      <c r="AF724" s="177"/>
      <c r="AG724" s="177"/>
      <c r="AH724" s="177"/>
      <c r="AI724" s="177"/>
      <c r="AJ724" s="177"/>
      <c r="AK724" s="177"/>
      <c r="AL724" s="177"/>
      <c r="AM724" s="153"/>
      <c r="AN724" s="289"/>
      <c r="AO724" s="0"/>
      <c r="AQ724" s="230"/>
    </row>
    <row r="725" s="120" customFormat="true" ht="12.75" hidden="false" customHeight="false" outlineLevel="0" collapsed="false">
      <c r="P725" s="146"/>
      <c r="Q725" s="0"/>
      <c r="R725" s="0"/>
      <c r="S725" s="0"/>
      <c r="T725" s="0"/>
      <c r="U725" s="0"/>
      <c r="V725" s="0"/>
      <c r="W725" s="0"/>
      <c r="X725" s="0"/>
      <c r="Y725" s="0"/>
      <c r="Z725" s="0"/>
      <c r="AA725" s="0"/>
      <c r="AB725" s="177"/>
      <c r="AC725" s="177"/>
      <c r="AD725" s="177"/>
      <c r="AE725" s="177"/>
      <c r="AF725" s="177"/>
      <c r="AG725" s="177"/>
      <c r="AH725" s="177"/>
      <c r="AI725" s="177"/>
      <c r="AJ725" s="177"/>
      <c r="AK725" s="177"/>
      <c r="AL725" s="177"/>
      <c r="AM725" s="153"/>
      <c r="AN725" s="289"/>
      <c r="AO725" s="0"/>
      <c r="AQ725" s="230"/>
    </row>
    <row r="726" s="120" customFormat="true" ht="12.75" hidden="false" customHeight="false" outlineLevel="0" collapsed="false">
      <c r="P726" s="146"/>
      <c r="Q726" s="0"/>
      <c r="R726" s="0"/>
      <c r="S726" s="0"/>
      <c r="T726" s="0"/>
      <c r="U726" s="0"/>
      <c r="V726" s="0"/>
      <c r="W726" s="0"/>
      <c r="X726" s="0"/>
      <c r="Y726" s="0"/>
      <c r="Z726" s="0"/>
      <c r="AA726" s="0"/>
      <c r="AB726" s="177"/>
      <c r="AC726" s="177"/>
      <c r="AD726" s="177"/>
      <c r="AE726" s="177"/>
      <c r="AF726" s="177"/>
      <c r="AG726" s="177"/>
      <c r="AH726" s="177"/>
      <c r="AI726" s="177"/>
      <c r="AJ726" s="177"/>
      <c r="AK726" s="177"/>
      <c r="AL726" s="177"/>
      <c r="AM726" s="153"/>
      <c r="AN726" s="289"/>
      <c r="AO726" s="0"/>
      <c r="AQ726" s="230"/>
    </row>
    <row r="727" s="120" customFormat="true" ht="12.75" hidden="false" customHeight="false" outlineLevel="0" collapsed="false">
      <c r="P727" s="146"/>
      <c r="Q727" s="0"/>
      <c r="R727" s="0"/>
      <c r="S727" s="0"/>
      <c r="T727" s="0"/>
      <c r="U727" s="0"/>
      <c r="V727" s="0"/>
      <c r="W727" s="0"/>
      <c r="X727" s="0"/>
      <c r="Y727" s="0"/>
      <c r="Z727" s="0"/>
      <c r="AA727" s="0"/>
      <c r="AB727" s="177"/>
      <c r="AC727" s="177"/>
      <c r="AD727" s="177"/>
      <c r="AE727" s="177"/>
      <c r="AF727" s="177"/>
      <c r="AG727" s="177"/>
      <c r="AH727" s="177"/>
      <c r="AI727" s="177"/>
      <c r="AJ727" s="177"/>
      <c r="AK727" s="177"/>
      <c r="AL727" s="177"/>
      <c r="AM727" s="153"/>
      <c r="AN727" s="289"/>
      <c r="AO727" s="0"/>
      <c r="AQ727" s="230"/>
    </row>
    <row r="728" s="120" customFormat="true" ht="12.75" hidden="false" customHeight="false" outlineLevel="0" collapsed="false">
      <c r="P728" s="146"/>
      <c r="Q728" s="0"/>
      <c r="R728" s="0"/>
      <c r="S728" s="0"/>
      <c r="T728" s="0"/>
      <c r="U728" s="0"/>
      <c r="V728" s="0"/>
      <c r="W728" s="0"/>
      <c r="X728" s="0"/>
      <c r="Y728" s="0"/>
      <c r="Z728" s="0"/>
      <c r="AA728" s="0"/>
      <c r="AB728" s="177"/>
      <c r="AC728" s="177"/>
      <c r="AD728" s="177"/>
      <c r="AE728" s="177"/>
      <c r="AF728" s="177"/>
      <c r="AG728" s="177"/>
      <c r="AH728" s="177"/>
      <c r="AI728" s="177"/>
      <c r="AJ728" s="177"/>
      <c r="AK728" s="177"/>
      <c r="AL728" s="177"/>
      <c r="AM728" s="153"/>
      <c r="AN728" s="289"/>
      <c r="AO728" s="0"/>
      <c r="AQ728" s="230"/>
    </row>
    <row r="729" s="120" customFormat="true" ht="12.75" hidden="false" customHeight="false" outlineLevel="0" collapsed="false">
      <c r="P729" s="146"/>
      <c r="Q729" s="0"/>
      <c r="R729" s="0"/>
      <c r="S729" s="0"/>
      <c r="T729" s="0"/>
      <c r="U729" s="0"/>
      <c r="V729" s="0"/>
      <c r="W729" s="0"/>
      <c r="X729" s="0"/>
      <c r="Y729" s="0"/>
      <c r="Z729" s="0"/>
      <c r="AA729" s="0"/>
      <c r="AB729" s="177"/>
      <c r="AC729" s="177"/>
      <c r="AD729" s="177"/>
      <c r="AE729" s="177"/>
      <c r="AF729" s="177"/>
      <c r="AG729" s="177"/>
      <c r="AH729" s="177"/>
      <c r="AI729" s="177"/>
      <c r="AJ729" s="177"/>
      <c r="AK729" s="177"/>
      <c r="AL729" s="177"/>
      <c r="AM729" s="153"/>
      <c r="AN729" s="289"/>
      <c r="AO729" s="0"/>
      <c r="AQ729" s="230"/>
    </row>
    <row r="730" s="120" customFormat="true" ht="12.75" hidden="false" customHeight="false" outlineLevel="0" collapsed="false">
      <c r="P730" s="146"/>
      <c r="Q730" s="0"/>
      <c r="R730" s="0"/>
      <c r="S730" s="0"/>
      <c r="T730" s="0"/>
      <c r="U730" s="0"/>
      <c r="V730" s="0"/>
      <c r="W730" s="0"/>
      <c r="X730" s="0"/>
      <c r="Y730" s="0"/>
      <c r="Z730" s="0"/>
      <c r="AA730" s="0"/>
      <c r="AB730" s="177"/>
      <c r="AC730" s="177"/>
      <c r="AD730" s="177"/>
      <c r="AE730" s="177"/>
      <c r="AF730" s="177"/>
      <c r="AG730" s="177"/>
      <c r="AH730" s="177"/>
      <c r="AI730" s="177"/>
      <c r="AJ730" s="177"/>
      <c r="AK730" s="177"/>
      <c r="AL730" s="177"/>
      <c r="AM730" s="153"/>
      <c r="AN730" s="289"/>
      <c r="AO730" s="0"/>
      <c r="AQ730" s="230"/>
    </row>
    <row r="731" s="120" customFormat="true" ht="12.75" hidden="false" customHeight="false" outlineLevel="0" collapsed="false">
      <c r="P731" s="146"/>
      <c r="Q731" s="0"/>
      <c r="R731" s="0"/>
      <c r="S731" s="0"/>
      <c r="T731" s="0"/>
      <c r="U731" s="0"/>
      <c r="V731" s="0"/>
      <c r="W731" s="0"/>
      <c r="X731" s="0"/>
      <c r="Y731" s="0"/>
      <c r="Z731" s="0"/>
      <c r="AA731" s="0"/>
      <c r="AB731" s="177"/>
      <c r="AC731" s="177"/>
      <c r="AD731" s="177"/>
      <c r="AE731" s="177"/>
      <c r="AF731" s="177"/>
      <c r="AG731" s="177"/>
      <c r="AH731" s="177"/>
      <c r="AI731" s="177"/>
      <c r="AJ731" s="177"/>
      <c r="AK731" s="177"/>
      <c r="AL731" s="177"/>
      <c r="AM731" s="153"/>
      <c r="AN731" s="289"/>
      <c r="AO731" s="0"/>
      <c r="AQ731" s="230"/>
    </row>
    <row r="732" s="120" customFormat="true" ht="12.75" hidden="false" customHeight="false" outlineLevel="0" collapsed="false">
      <c r="P732" s="146"/>
      <c r="Q732" s="0"/>
      <c r="R732" s="0"/>
      <c r="S732" s="0"/>
      <c r="T732" s="0"/>
      <c r="U732" s="0"/>
      <c r="V732" s="0"/>
      <c r="W732" s="0"/>
      <c r="X732" s="0"/>
      <c r="Y732" s="0"/>
      <c r="Z732" s="0"/>
      <c r="AA732" s="0"/>
      <c r="AB732" s="177"/>
      <c r="AC732" s="177"/>
      <c r="AD732" s="177"/>
      <c r="AE732" s="177"/>
      <c r="AF732" s="177"/>
      <c r="AG732" s="177"/>
      <c r="AH732" s="177"/>
      <c r="AI732" s="177"/>
      <c r="AJ732" s="177"/>
      <c r="AK732" s="177"/>
      <c r="AL732" s="177"/>
      <c r="AM732" s="153"/>
      <c r="AN732" s="289"/>
      <c r="AO732" s="0"/>
      <c r="AQ732" s="230"/>
    </row>
    <row r="733" s="120" customFormat="true" ht="12.75" hidden="false" customHeight="false" outlineLevel="0" collapsed="false">
      <c r="P733" s="146"/>
      <c r="Q733" s="0"/>
      <c r="R733" s="0"/>
      <c r="S733" s="0"/>
      <c r="T733" s="0"/>
      <c r="U733" s="0"/>
      <c r="V733" s="0"/>
      <c r="W733" s="0"/>
      <c r="X733" s="0"/>
      <c r="Y733" s="0"/>
      <c r="Z733" s="0"/>
      <c r="AA733" s="0"/>
      <c r="AB733" s="177"/>
      <c r="AC733" s="177"/>
      <c r="AD733" s="177"/>
      <c r="AE733" s="177"/>
      <c r="AF733" s="177"/>
      <c r="AG733" s="177"/>
      <c r="AH733" s="177"/>
      <c r="AI733" s="177"/>
      <c r="AJ733" s="177"/>
      <c r="AK733" s="177"/>
      <c r="AL733" s="177"/>
      <c r="AM733" s="153"/>
      <c r="AN733" s="289"/>
      <c r="AO733" s="0"/>
      <c r="AQ733" s="230"/>
    </row>
    <row r="734" s="120" customFormat="true" ht="12.75" hidden="false" customHeight="false" outlineLevel="0" collapsed="false">
      <c r="P734" s="146"/>
      <c r="Q734" s="0"/>
      <c r="R734" s="0"/>
      <c r="S734" s="0"/>
      <c r="T734" s="0"/>
      <c r="U734" s="0"/>
      <c r="V734" s="0"/>
      <c r="W734" s="0"/>
      <c r="X734" s="0"/>
      <c r="Y734" s="0"/>
      <c r="Z734" s="0"/>
      <c r="AA734" s="0"/>
      <c r="AB734" s="177"/>
      <c r="AC734" s="177"/>
      <c r="AD734" s="177"/>
      <c r="AE734" s="177"/>
      <c r="AF734" s="177"/>
      <c r="AG734" s="177"/>
      <c r="AH734" s="177"/>
      <c r="AI734" s="177"/>
      <c r="AJ734" s="177"/>
      <c r="AK734" s="177"/>
      <c r="AL734" s="177"/>
      <c r="AM734" s="153"/>
      <c r="AN734" s="289"/>
      <c r="AO734" s="0"/>
      <c r="AQ734" s="230"/>
    </row>
    <row r="735" s="120" customFormat="true" ht="12.75" hidden="false" customHeight="false" outlineLevel="0" collapsed="false">
      <c r="P735" s="146"/>
      <c r="Q735" s="0"/>
      <c r="R735" s="0"/>
      <c r="S735" s="0"/>
      <c r="T735" s="0"/>
      <c r="U735" s="0"/>
      <c r="V735" s="0"/>
      <c r="W735" s="0"/>
      <c r="X735" s="0"/>
      <c r="Y735" s="0"/>
      <c r="Z735" s="0"/>
      <c r="AA735" s="0"/>
      <c r="AB735" s="177"/>
      <c r="AC735" s="177"/>
      <c r="AD735" s="177"/>
      <c r="AE735" s="177"/>
      <c r="AF735" s="177"/>
      <c r="AG735" s="177"/>
      <c r="AH735" s="177"/>
      <c r="AI735" s="177"/>
      <c r="AJ735" s="177"/>
      <c r="AK735" s="177"/>
      <c r="AL735" s="177"/>
      <c r="AM735" s="153"/>
      <c r="AN735" s="289"/>
      <c r="AO735" s="0"/>
      <c r="AQ735" s="230"/>
    </row>
    <row r="736" s="120" customFormat="true" ht="12.75" hidden="false" customHeight="false" outlineLevel="0" collapsed="false">
      <c r="P736" s="146"/>
      <c r="Q736" s="0"/>
      <c r="R736" s="0"/>
      <c r="S736" s="0"/>
      <c r="T736" s="0"/>
      <c r="U736" s="0"/>
      <c r="V736" s="0"/>
      <c r="W736" s="0"/>
      <c r="X736" s="0"/>
      <c r="Y736" s="0"/>
      <c r="Z736" s="0"/>
      <c r="AA736" s="0"/>
      <c r="AB736" s="177"/>
      <c r="AC736" s="177"/>
      <c r="AD736" s="177"/>
      <c r="AE736" s="177"/>
      <c r="AF736" s="177"/>
      <c r="AG736" s="177"/>
      <c r="AH736" s="177"/>
      <c r="AI736" s="177"/>
      <c r="AJ736" s="177"/>
      <c r="AK736" s="177"/>
      <c r="AL736" s="177"/>
      <c r="AM736" s="153"/>
      <c r="AN736" s="289"/>
      <c r="AO736" s="0"/>
      <c r="AQ736" s="230"/>
    </row>
    <row r="737" s="120" customFormat="true" ht="12.75" hidden="false" customHeight="false" outlineLevel="0" collapsed="false">
      <c r="P737" s="146"/>
      <c r="Q737" s="0"/>
      <c r="R737" s="0"/>
      <c r="S737" s="0"/>
      <c r="T737" s="0"/>
      <c r="U737" s="0"/>
      <c r="V737" s="0"/>
      <c r="W737" s="0"/>
      <c r="X737" s="0"/>
      <c r="Y737" s="0"/>
      <c r="Z737" s="0"/>
      <c r="AA737" s="0"/>
      <c r="AB737" s="177"/>
      <c r="AC737" s="177"/>
      <c r="AD737" s="177"/>
      <c r="AE737" s="177"/>
      <c r="AF737" s="177"/>
      <c r="AG737" s="177"/>
      <c r="AH737" s="177"/>
      <c r="AI737" s="177"/>
      <c r="AJ737" s="177"/>
      <c r="AK737" s="177"/>
      <c r="AL737" s="177"/>
      <c r="AM737" s="153"/>
      <c r="AN737" s="289"/>
      <c r="AO737" s="0"/>
      <c r="AQ737" s="230"/>
    </row>
    <row r="738" s="120" customFormat="true" ht="12.75" hidden="false" customHeight="false" outlineLevel="0" collapsed="false">
      <c r="P738" s="146"/>
      <c r="Q738" s="0"/>
      <c r="R738" s="0"/>
      <c r="S738" s="0"/>
      <c r="T738" s="0"/>
      <c r="U738" s="0"/>
      <c r="V738" s="0"/>
      <c r="W738" s="0"/>
      <c r="X738" s="0"/>
      <c r="Y738" s="0"/>
      <c r="Z738" s="0"/>
      <c r="AA738" s="0"/>
      <c r="AB738" s="177"/>
      <c r="AC738" s="177"/>
      <c r="AD738" s="177"/>
      <c r="AE738" s="177"/>
      <c r="AF738" s="177"/>
      <c r="AG738" s="177"/>
      <c r="AH738" s="177"/>
      <c r="AI738" s="177"/>
      <c r="AJ738" s="177"/>
      <c r="AK738" s="177"/>
      <c r="AL738" s="177"/>
      <c r="AM738" s="153"/>
      <c r="AN738" s="289"/>
      <c r="AO738" s="0"/>
      <c r="AQ738" s="230"/>
    </row>
    <row r="739" s="120" customFormat="true" ht="12.75" hidden="false" customHeight="false" outlineLevel="0" collapsed="false">
      <c r="P739" s="146"/>
      <c r="Q739" s="0"/>
      <c r="R739" s="0"/>
      <c r="S739" s="0"/>
      <c r="T739" s="0"/>
      <c r="U739" s="0"/>
      <c r="V739" s="0"/>
      <c r="W739" s="0"/>
      <c r="X739" s="0"/>
      <c r="Y739" s="0"/>
      <c r="Z739" s="0"/>
      <c r="AA739" s="0"/>
      <c r="AB739" s="177"/>
      <c r="AC739" s="177"/>
      <c r="AD739" s="177"/>
      <c r="AE739" s="177"/>
      <c r="AF739" s="177"/>
      <c r="AG739" s="177"/>
      <c r="AH739" s="177"/>
      <c r="AI739" s="177"/>
      <c r="AJ739" s="177"/>
      <c r="AK739" s="177"/>
      <c r="AL739" s="177"/>
      <c r="AM739" s="153"/>
      <c r="AN739" s="289"/>
      <c r="AO739" s="0"/>
      <c r="AQ739" s="230"/>
    </row>
    <row r="740" s="120" customFormat="true" ht="12.75" hidden="false" customHeight="false" outlineLevel="0" collapsed="false">
      <c r="P740" s="146"/>
      <c r="Q740" s="0"/>
      <c r="R740" s="0"/>
      <c r="S740" s="0"/>
      <c r="T740" s="0"/>
      <c r="U740" s="0"/>
      <c r="V740" s="0"/>
      <c r="W740" s="0"/>
      <c r="X740" s="0"/>
      <c r="Y740" s="0"/>
      <c r="Z740" s="0"/>
      <c r="AA740" s="0"/>
      <c r="AB740" s="177"/>
      <c r="AC740" s="177"/>
      <c r="AD740" s="177"/>
      <c r="AE740" s="177"/>
      <c r="AF740" s="177"/>
      <c r="AG740" s="177"/>
      <c r="AH740" s="177"/>
      <c r="AI740" s="177"/>
      <c r="AJ740" s="177"/>
      <c r="AK740" s="177"/>
      <c r="AL740" s="177"/>
      <c r="AM740" s="153"/>
      <c r="AN740" s="289"/>
      <c r="AO740" s="0"/>
      <c r="AQ740" s="230"/>
    </row>
    <row r="741" s="120" customFormat="true" ht="12.75" hidden="false" customHeight="false" outlineLevel="0" collapsed="false">
      <c r="P741" s="146"/>
      <c r="Q741" s="0"/>
      <c r="R741" s="0"/>
      <c r="S741" s="0"/>
      <c r="T741" s="0"/>
      <c r="U741" s="0"/>
      <c r="V741" s="0"/>
      <c r="W741" s="0"/>
      <c r="X741" s="0"/>
      <c r="Y741" s="0"/>
      <c r="Z741" s="0"/>
      <c r="AA741" s="0"/>
      <c r="AB741" s="177"/>
      <c r="AC741" s="177"/>
      <c r="AD741" s="177"/>
      <c r="AE741" s="177"/>
      <c r="AF741" s="177"/>
      <c r="AG741" s="177"/>
      <c r="AH741" s="177"/>
      <c r="AI741" s="177"/>
      <c r="AJ741" s="177"/>
      <c r="AK741" s="177"/>
      <c r="AL741" s="177"/>
      <c r="AM741" s="153"/>
      <c r="AN741" s="289"/>
      <c r="AO741" s="0"/>
      <c r="AQ741" s="230"/>
    </row>
    <row r="742" s="120" customFormat="true" ht="12.75" hidden="false" customHeight="false" outlineLevel="0" collapsed="false">
      <c r="P742" s="146"/>
      <c r="Q742" s="0"/>
      <c r="R742" s="0"/>
      <c r="S742" s="0"/>
      <c r="T742" s="0"/>
      <c r="U742" s="0"/>
      <c r="V742" s="0"/>
      <c r="W742" s="0"/>
      <c r="X742" s="0"/>
      <c r="Y742" s="0"/>
      <c r="Z742" s="0"/>
      <c r="AA742" s="0"/>
      <c r="AB742" s="177"/>
      <c r="AC742" s="177"/>
      <c r="AD742" s="177"/>
      <c r="AE742" s="177"/>
      <c r="AF742" s="177"/>
      <c r="AG742" s="177"/>
      <c r="AH742" s="177"/>
      <c r="AI742" s="177"/>
      <c r="AJ742" s="177"/>
      <c r="AK742" s="177"/>
      <c r="AL742" s="177"/>
      <c r="AM742" s="153"/>
      <c r="AN742" s="289"/>
      <c r="AO742" s="0"/>
      <c r="AQ742" s="230"/>
    </row>
    <row r="743" s="120" customFormat="true" ht="12.75" hidden="false" customHeight="false" outlineLevel="0" collapsed="false">
      <c r="P743" s="146"/>
      <c r="Q743" s="0"/>
      <c r="R743" s="0"/>
      <c r="S743" s="0"/>
      <c r="T743" s="0"/>
      <c r="U743" s="0"/>
      <c r="V743" s="0"/>
      <c r="W743" s="0"/>
      <c r="X743" s="0"/>
      <c r="Y743" s="0"/>
      <c r="Z743" s="0"/>
      <c r="AA743" s="0"/>
      <c r="AB743" s="177"/>
      <c r="AC743" s="177"/>
      <c r="AD743" s="177"/>
      <c r="AE743" s="177"/>
      <c r="AF743" s="177"/>
      <c r="AG743" s="177"/>
      <c r="AH743" s="177"/>
      <c r="AI743" s="177"/>
      <c r="AJ743" s="177"/>
      <c r="AK743" s="177"/>
      <c r="AL743" s="177"/>
      <c r="AM743" s="153"/>
      <c r="AN743" s="289"/>
      <c r="AO743" s="0"/>
      <c r="AQ743" s="230"/>
    </row>
    <row r="744" s="120" customFormat="true" ht="12.75" hidden="false" customHeight="false" outlineLevel="0" collapsed="false">
      <c r="P744" s="146"/>
      <c r="Q744" s="0"/>
      <c r="R744" s="0"/>
      <c r="S744" s="0"/>
      <c r="T744" s="0"/>
      <c r="U744" s="0"/>
      <c r="V744" s="0"/>
      <c r="W744" s="0"/>
      <c r="X744" s="0"/>
      <c r="Y744" s="0"/>
      <c r="Z744" s="0"/>
      <c r="AA744" s="0"/>
      <c r="AB744" s="177"/>
      <c r="AC744" s="177"/>
      <c r="AD744" s="177"/>
      <c r="AE744" s="177"/>
      <c r="AF744" s="177"/>
      <c r="AG744" s="177"/>
      <c r="AH744" s="177"/>
      <c r="AI744" s="177"/>
      <c r="AJ744" s="177"/>
      <c r="AK744" s="177"/>
      <c r="AL744" s="177"/>
      <c r="AM744" s="153"/>
      <c r="AN744" s="289"/>
      <c r="AO744" s="0"/>
      <c r="AQ744" s="230"/>
    </row>
    <row r="745" s="120" customFormat="true" ht="12.75" hidden="false" customHeight="false" outlineLevel="0" collapsed="false">
      <c r="P745" s="146"/>
      <c r="Q745" s="0"/>
      <c r="R745" s="0"/>
      <c r="S745" s="0"/>
      <c r="T745" s="0"/>
      <c r="U745" s="0"/>
      <c r="V745" s="0"/>
      <c r="W745" s="0"/>
      <c r="X745" s="0"/>
      <c r="Y745" s="0"/>
      <c r="Z745" s="0"/>
      <c r="AA745" s="0"/>
      <c r="AB745" s="177"/>
      <c r="AC745" s="177"/>
      <c r="AD745" s="177"/>
      <c r="AE745" s="177"/>
      <c r="AF745" s="177"/>
      <c r="AG745" s="177"/>
      <c r="AH745" s="177"/>
      <c r="AI745" s="177"/>
      <c r="AJ745" s="177"/>
      <c r="AK745" s="177"/>
      <c r="AL745" s="177"/>
      <c r="AM745" s="153"/>
      <c r="AN745" s="289"/>
      <c r="AO745" s="0"/>
      <c r="AQ745" s="230"/>
    </row>
    <row r="746" s="120" customFormat="true" ht="12.75" hidden="false" customHeight="false" outlineLevel="0" collapsed="false">
      <c r="P746" s="146"/>
      <c r="Q746" s="0"/>
      <c r="R746" s="0"/>
      <c r="S746" s="0"/>
      <c r="T746" s="0"/>
      <c r="U746" s="0"/>
      <c r="V746" s="0"/>
      <c r="W746" s="0"/>
      <c r="X746" s="0"/>
      <c r="Y746" s="0"/>
      <c r="Z746" s="0"/>
      <c r="AA746" s="0"/>
      <c r="AB746" s="177"/>
      <c r="AC746" s="177"/>
      <c r="AD746" s="177"/>
      <c r="AE746" s="177"/>
      <c r="AF746" s="177"/>
      <c r="AG746" s="177"/>
      <c r="AH746" s="177"/>
      <c r="AI746" s="177"/>
      <c r="AJ746" s="177"/>
      <c r="AK746" s="177"/>
      <c r="AL746" s="177"/>
      <c r="AM746" s="153"/>
      <c r="AN746" s="289"/>
      <c r="AO746" s="0"/>
      <c r="AQ746" s="230"/>
    </row>
    <row r="747" s="120" customFormat="true" ht="12.75" hidden="false" customHeight="false" outlineLevel="0" collapsed="false">
      <c r="P747" s="146"/>
      <c r="Q747" s="0"/>
      <c r="R747" s="0"/>
      <c r="S747" s="0"/>
      <c r="T747" s="0"/>
      <c r="U747" s="0"/>
      <c r="V747" s="0"/>
      <c r="W747" s="0"/>
      <c r="X747" s="0"/>
      <c r="Y747" s="0"/>
      <c r="Z747" s="0"/>
      <c r="AA747" s="0"/>
      <c r="AB747" s="177"/>
      <c r="AC747" s="177"/>
      <c r="AD747" s="177"/>
      <c r="AE747" s="177"/>
      <c r="AF747" s="177"/>
      <c r="AG747" s="177"/>
      <c r="AH747" s="177"/>
      <c r="AI747" s="177"/>
      <c r="AJ747" s="177"/>
      <c r="AK747" s="177"/>
      <c r="AL747" s="177"/>
      <c r="AM747" s="153"/>
      <c r="AN747" s="289"/>
      <c r="AO747" s="0"/>
      <c r="AQ747" s="230"/>
    </row>
    <row r="748" s="120" customFormat="true" ht="12.75" hidden="false" customHeight="false" outlineLevel="0" collapsed="false">
      <c r="P748" s="146"/>
      <c r="Q748" s="0"/>
      <c r="R748" s="0"/>
      <c r="S748" s="0"/>
      <c r="T748" s="0"/>
      <c r="U748" s="0"/>
      <c r="V748" s="0"/>
      <c r="W748" s="0"/>
      <c r="X748" s="0"/>
      <c r="Y748" s="0"/>
      <c r="Z748" s="0"/>
      <c r="AA748" s="0"/>
      <c r="AB748" s="177"/>
      <c r="AC748" s="177"/>
      <c r="AD748" s="177"/>
      <c r="AE748" s="177"/>
      <c r="AF748" s="177"/>
      <c r="AG748" s="177"/>
      <c r="AH748" s="177"/>
      <c r="AI748" s="177"/>
      <c r="AJ748" s="177"/>
      <c r="AK748" s="177"/>
      <c r="AL748" s="177"/>
      <c r="AM748" s="153"/>
      <c r="AN748" s="289"/>
      <c r="AO748" s="0"/>
      <c r="AQ748" s="230"/>
    </row>
    <row r="749" s="120" customFormat="true" ht="12.75" hidden="false" customHeight="false" outlineLevel="0" collapsed="false">
      <c r="P749" s="146"/>
      <c r="Q749" s="0"/>
      <c r="R749" s="0"/>
      <c r="S749" s="0"/>
      <c r="T749" s="0"/>
      <c r="U749" s="0"/>
      <c r="V749" s="0"/>
      <c r="W749" s="0"/>
      <c r="X749" s="0"/>
      <c r="Y749" s="0"/>
      <c r="Z749" s="0"/>
      <c r="AA749" s="0"/>
      <c r="AB749" s="177"/>
      <c r="AC749" s="177"/>
      <c r="AD749" s="177"/>
      <c r="AE749" s="177"/>
      <c r="AF749" s="177"/>
      <c r="AG749" s="177"/>
      <c r="AH749" s="177"/>
      <c r="AI749" s="177"/>
      <c r="AJ749" s="177"/>
      <c r="AK749" s="177"/>
      <c r="AL749" s="177"/>
      <c r="AM749" s="153"/>
      <c r="AN749" s="289"/>
      <c r="AO749" s="0"/>
      <c r="AQ749" s="230"/>
    </row>
    <row r="750" s="120" customFormat="true" ht="12.75" hidden="false" customHeight="false" outlineLevel="0" collapsed="false">
      <c r="P750" s="146"/>
      <c r="Q750" s="0"/>
      <c r="R750" s="0"/>
      <c r="S750" s="0"/>
      <c r="T750" s="0"/>
      <c r="U750" s="0"/>
      <c r="V750" s="0"/>
      <c r="W750" s="0"/>
      <c r="X750" s="0"/>
      <c r="Y750" s="0"/>
      <c r="Z750" s="0"/>
      <c r="AA750" s="0"/>
      <c r="AB750" s="177"/>
      <c r="AC750" s="177"/>
      <c r="AD750" s="177"/>
      <c r="AE750" s="177"/>
      <c r="AF750" s="177"/>
      <c r="AG750" s="177"/>
      <c r="AH750" s="177"/>
      <c r="AI750" s="177"/>
      <c r="AJ750" s="177"/>
      <c r="AK750" s="177"/>
      <c r="AL750" s="177"/>
      <c r="AM750" s="153"/>
      <c r="AN750" s="289"/>
      <c r="AO750" s="0"/>
      <c r="AQ750" s="230"/>
    </row>
    <row r="751" s="120" customFormat="true" ht="12.75" hidden="false" customHeight="false" outlineLevel="0" collapsed="false">
      <c r="P751" s="146"/>
      <c r="Q751" s="0"/>
      <c r="R751" s="0"/>
      <c r="S751" s="0"/>
      <c r="T751" s="0"/>
      <c r="U751" s="0"/>
      <c r="V751" s="0"/>
      <c r="W751" s="0"/>
      <c r="X751" s="0"/>
      <c r="Y751" s="0"/>
      <c r="Z751" s="0"/>
      <c r="AA751" s="0"/>
      <c r="AB751" s="177"/>
      <c r="AC751" s="177"/>
      <c r="AD751" s="177"/>
      <c r="AE751" s="177"/>
      <c r="AF751" s="177"/>
      <c r="AG751" s="177"/>
      <c r="AH751" s="177"/>
      <c r="AI751" s="177"/>
      <c r="AJ751" s="177"/>
      <c r="AK751" s="177"/>
      <c r="AL751" s="177"/>
      <c r="AM751" s="153"/>
      <c r="AN751" s="289"/>
      <c r="AO751" s="0"/>
      <c r="AQ751" s="230"/>
    </row>
    <row r="752" s="120" customFormat="true" ht="12.75" hidden="false" customHeight="false" outlineLevel="0" collapsed="false">
      <c r="P752" s="146"/>
      <c r="Q752" s="0"/>
      <c r="R752" s="0"/>
      <c r="S752" s="0"/>
      <c r="T752" s="0"/>
      <c r="U752" s="0"/>
      <c r="V752" s="0"/>
      <c r="W752" s="0"/>
      <c r="X752" s="0"/>
      <c r="Y752" s="0"/>
      <c r="Z752" s="0"/>
      <c r="AA752" s="0"/>
      <c r="AB752" s="177"/>
      <c r="AC752" s="177"/>
      <c r="AD752" s="177"/>
      <c r="AE752" s="177"/>
      <c r="AF752" s="177"/>
      <c r="AG752" s="177"/>
      <c r="AH752" s="177"/>
      <c r="AI752" s="177"/>
      <c r="AJ752" s="177"/>
      <c r="AK752" s="177"/>
      <c r="AL752" s="177"/>
      <c r="AM752" s="153"/>
      <c r="AN752" s="289"/>
      <c r="AO752" s="0"/>
      <c r="AQ752" s="230"/>
    </row>
    <row r="753" s="120" customFormat="true" ht="12.75" hidden="false" customHeight="false" outlineLevel="0" collapsed="false">
      <c r="P753" s="146"/>
      <c r="Q753" s="0"/>
      <c r="R753" s="0"/>
      <c r="S753" s="0"/>
      <c r="T753" s="0"/>
      <c r="U753" s="0"/>
      <c r="V753" s="0"/>
      <c r="W753" s="0"/>
      <c r="X753" s="0"/>
      <c r="Y753" s="0"/>
      <c r="Z753" s="0"/>
      <c r="AA753" s="0"/>
      <c r="AB753" s="177"/>
      <c r="AC753" s="177"/>
      <c r="AD753" s="177"/>
      <c r="AE753" s="177"/>
      <c r="AF753" s="177"/>
      <c r="AG753" s="177"/>
      <c r="AH753" s="177"/>
      <c r="AI753" s="177"/>
      <c r="AJ753" s="177"/>
      <c r="AK753" s="177"/>
      <c r="AL753" s="177"/>
      <c r="AM753" s="153"/>
      <c r="AN753" s="289"/>
      <c r="AO753" s="0"/>
      <c r="AQ753" s="230"/>
    </row>
    <row r="754" s="120" customFormat="true" ht="12.75" hidden="false" customHeight="false" outlineLevel="0" collapsed="false">
      <c r="P754" s="146"/>
      <c r="Q754" s="0"/>
      <c r="R754" s="0"/>
      <c r="S754" s="0"/>
      <c r="T754" s="0"/>
      <c r="U754" s="0"/>
      <c r="V754" s="0"/>
      <c r="W754" s="0"/>
      <c r="X754" s="0"/>
      <c r="Y754" s="0"/>
      <c r="Z754" s="0"/>
      <c r="AA754" s="0"/>
      <c r="AB754" s="177"/>
      <c r="AC754" s="177"/>
      <c r="AD754" s="177"/>
      <c r="AE754" s="177"/>
      <c r="AF754" s="177"/>
      <c r="AG754" s="177"/>
      <c r="AH754" s="177"/>
      <c r="AI754" s="177"/>
      <c r="AJ754" s="177"/>
      <c r="AK754" s="177"/>
      <c r="AL754" s="177"/>
      <c r="AM754" s="153"/>
      <c r="AN754" s="289"/>
      <c r="AO754" s="0"/>
      <c r="AQ754" s="230"/>
    </row>
    <row r="755" s="120" customFormat="true" ht="12.75" hidden="false" customHeight="false" outlineLevel="0" collapsed="false">
      <c r="P755" s="146"/>
      <c r="Q755" s="0"/>
      <c r="R755" s="0"/>
      <c r="S755" s="0"/>
      <c r="T755" s="0"/>
      <c r="U755" s="0"/>
      <c r="V755" s="0"/>
      <c r="W755" s="0"/>
      <c r="X755" s="0"/>
      <c r="Y755" s="0"/>
      <c r="Z755" s="0"/>
      <c r="AA755" s="0"/>
      <c r="AB755" s="177"/>
      <c r="AC755" s="177"/>
      <c r="AD755" s="177"/>
      <c r="AE755" s="177"/>
      <c r="AF755" s="177"/>
      <c r="AG755" s="177"/>
      <c r="AH755" s="177"/>
      <c r="AI755" s="177"/>
      <c r="AJ755" s="177"/>
      <c r="AK755" s="177"/>
      <c r="AL755" s="177"/>
      <c r="AM755" s="153"/>
      <c r="AN755" s="289"/>
      <c r="AO755" s="0"/>
      <c r="AQ755" s="230"/>
    </row>
    <row r="756" s="120" customFormat="true" ht="12.75" hidden="false" customHeight="false" outlineLevel="0" collapsed="false">
      <c r="P756" s="146"/>
      <c r="Q756" s="0"/>
      <c r="R756" s="0"/>
      <c r="S756" s="0"/>
      <c r="T756" s="0"/>
      <c r="U756" s="0"/>
      <c r="V756" s="0"/>
      <c r="W756" s="0"/>
      <c r="X756" s="0"/>
      <c r="Y756" s="0"/>
      <c r="Z756" s="0"/>
      <c r="AA756" s="0"/>
      <c r="AB756" s="177"/>
      <c r="AC756" s="177"/>
      <c r="AD756" s="177"/>
      <c r="AE756" s="177"/>
      <c r="AF756" s="177"/>
      <c r="AG756" s="177"/>
      <c r="AH756" s="177"/>
      <c r="AI756" s="177"/>
      <c r="AJ756" s="177"/>
      <c r="AK756" s="177"/>
      <c r="AL756" s="177"/>
      <c r="AM756" s="153"/>
      <c r="AN756" s="289"/>
      <c r="AO756" s="0"/>
      <c r="AQ756" s="230"/>
    </row>
    <row r="757" s="120" customFormat="true" ht="12.75" hidden="false" customHeight="false" outlineLevel="0" collapsed="false">
      <c r="P757" s="146"/>
      <c r="Q757" s="0"/>
      <c r="R757" s="0"/>
      <c r="S757" s="0"/>
      <c r="T757" s="0"/>
      <c r="U757" s="0"/>
      <c r="V757" s="0"/>
      <c r="W757" s="0"/>
      <c r="X757" s="0"/>
      <c r="Y757" s="0"/>
      <c r="Z757" s="0"/>
      <c r="AA757" s="0"/>
      <c r="AB757" s="177"/>
      <c r="AC757" s="177"/>
      <c r="AD757" s="177"/>
      <c r="AE757" s="177"/>
      <c r="AF757" s="177"/>
      <c r="AG757" s="177"/>
      <c r="AH757" s="177"/>
      <c r="AI757" s="177"/>
      <c r="AJ757" s="177"/>
      <c r="AK757" s="177"/>
      <c r="AL757" s="177"/>
      <c r="AM757" s="153"/>
      <c r="AN757" s="289"/>
      <c r="AO757" s="0"/>
      <c r="AQ757" s="230"/>
    </row>
    <row r="758" s="120" customFormat="true" ht="12.75" hidden="false" customHeight="false" outlineLevel="0" collapsed="false">
      <c r="P758" s="146"/>
      <c r="Q758" s="0"/>
      <c r="R758" s="0"/>
      <c r="S758" s="0"/>
      <c r="T758" s="0"/>
      <c r="U758" s="0"/>
      <c r="V758" s="0"/>
      <c r="W758" s="0"/>
      <c r="X758" s="0"/>
      <c r="Y758" s="0"/>
      <c r="Z758" s="0"/>
      <c r="AA758" s="0"/>
      <c r="AB758" s="177"/>
      <c r="AC758" s="177"/>
      <c r="AD758" s="177"/>
      <c r="AE758" s="177"/>
      <c r="AF758" s="177"/>
      <c r="AG758" s="177"/>
      <c r="AH758" s="177"/>
      <c r="AI758" s="177"/>
      <c r="AJ758" s="177"/>
      <c r="AK758" s="177"/>
      <c r="AL758" s="177"/>
      <c r="AM758" s="153"/>
      <c r="AN758" s="289"/>
      <c r="AO758" s="0"/>
      <c r="AQ758" s="230"/>
    </row>
    <row r="759" s="120" customFormat="true" ht="12.75" hidden="false" customHeight="false" outlineLevel="0" collapsed="false">
      <c r="P759" s="146"/>
      <c r="Q759" s="0"/>
      <c r="R759" s="0"/>
      <c r="S759" s="0"/>
      <c r="T759" s="0"/>
      <c r="U759" s="0"/>
      <c r="V759" s="0"/>
      <c r="W759" s="0"/>
      <c r="X759" s="0"/>
      <c r="Y759" s="0"/>
      <c r="Z759" s="0"/>
      <c r="AA759" s="0"/>
      <c r="AB759" s="177"/>
      <c r="AC759" s="177"/>
      <c r="AD759" s="177"/>
      <c r="AE759" s="177"/>
      <c r="AF759" s="177"/>
      <c r="AG759" s="177"/>
      <c r="AH759" s="177"/>
      <c r="AI759" s="177"/>
      <c r="AJ759" s="177"/>
      <c r="AK759" s="177"/>
      <c r="AL759" s="177"/>
      <c r="AM759" s="153"/>
      <c r="AN759" s="289"/>
      <c r="AO759" s="0"/>
      <c r="AQ759" s="230"/>
    </row>
    <row r="760" s="120" customFormat="true" ht="12.75" hidden="false" customHeight="false" outlineLevel="0" collapsed="false">
      <c r="P760" s="146"/>
      <c r="Q760" s="0"/>
      <c r="R760" s="0"/>
      <c r="S760" s="0"/>
      <c r="T760" s="0"/>
      <c r="U760" s="0"/>
      <c r="V760" s="0"/>
      <c r="W760" s="0"/>
      <c r="X760" s="0"/>
      <c r="Y760" s="0"/>
      <c r="Z760" s="0"/>
      <c r="AA760" s="0"/>
      <c r="AB760" s="177"/>
      <c r="AC760" s="177"/>
      <c r="AD760" s="177"/>
      <c r="AE760" s="177"/>
      <c r="AF760" s="177"/>
      <c r="AG760" s="177"/>
      <c r="AH760" s="177"/>
      <c r="AI760" s="177"/>
      <c r="AJ760" s="177"/>
      <c r="AK760" s="177"/>
      <c r="AL760" s="177"/>
      <c r="AM760" s="153"/>
      <c r="AN760" s="289"/>
      <c r="AO760" s="0"/>
      <c r="AQ760" s="230"/>
    </row>
    <row r="761" s="120" customFormat="true" ht="12.75" hidden="false" customHeight="false" outlineLevel="0" collapsed="false">
      <c r="P761" s="146"/>
      <c r="Q761" s="0"/>
      <c r="R761" s="0"/>
      <c r="S761" s="0"/>
      <c r="T761" s="0"/>
      <c r="U761" s="0"/>
      <c r="V761" s="0"/>
      <c r="W761" s="0"/>
      <c r="X761" s="0"/>
      <c r="Y761" s="0"/>
      <c r="Z761" s="0"/>
      <c r="AA761" s="0"/>
      <c r="AB761" s="177"/>
      <c r="AC761" s="177"/>
      <c r="AD761" s="177"/>
      <c r="AE761" s="177"/>
      <c r="AF761" s="177"/>
      <c r="AG761" s="177"/>
      <c r="AH761" s="177"/>
      <c r="AI761" s="177"/>
      <c r="AJ761" s="177"/>
      <c r="AK761" s="177"/>
      <c r="AL761" s="177"/>
      <c r="AM761" s="153"/>
      <c r="AN761" s="289"/>
      <c r="AO761" s="0"/>
      <c r="AQ761" s="230"/>
    </row>
    <row r="762" s="120" customFormat="true" ht="12.75" hidden="false" customHeight="false" outlineLevel="0" collapsed="false">
      <c r="P762" s="146"/>
      <c r="Q762" s="0"/>
      <c r="R762" s="0"/>
      <c r="S762" s="0"/>
      <c r="T762" s="0"/>
      <c r="U762" s="0"/>
      <c r="V762" s="0"/>
      <c r="W762" s="0"/>
      <c r="X762" s="0"/>
      <c r="Y762" s="0"/>
      <c r="Z762" s="0"/>
      <c r="AA762" s="0"/>
      <c r="AB762" s="177"/>
      <c r="AC762" s="177"/>
      <c r="AD762" s="177"/>
      <c r="AE762" s="177"/>
      <c r="AF762" s="177"/>
      <c r="AG762" s="177"/>
      <c r="AH762" s="177"/>
      <c r="AI762" s="177"/>
      <c r="AJ762" s="177"/>
      <c r="AK762" s="177"/>
      <c r="AL762" s="177"/>
      <c r="AM762" s="153"/>
      <c r="AN762" s="289"/>
      <c r="AO762" s="0"/>
      <c r="AQ762" s="230"/>
    </row>
    <row r="763" s="120" customFormat="true" ht="12.75" hidden="false" customHeight="false" outlineLevel="0" collapsed="false">
      <c r="P763" s="146"/>
      <c r="Q763" s="0"/>
      <c r="R763" s="0"/>
      <c r="S763" s="0"/>
      <c r="T763" s="0"/>
      <c r="U763" s="0"/>
      <c r="V763" s="0"/>
      <c r="W763" s="0"/>
      <c r="X763" s="0"/>
      <c r="Y763" s="0"/>
      <c r="Z763" s="0"/>
      <c r="AA763" s="0"/>
      <c r="AB763" s="177"/>
      <c r="AC763" s="177"/>
      <c r="AD763" s="177"/>
      <c r="AE763" s="177"/>
      <c r="AF763" s="177"/>
      <c r="AG763" s="177"/>
      <c r="AH763" s="177"/>
      <c r="AI763" s="177"/>
      <c r="AJ763" s="177"/>
      <c r="AK763" s="177"/>
      <c r="AL763" s="177"/>
      <c r="AM763" s="153"/>
      <c r="AN763" s="289"/>
      <c r="AO763" s="0"/>
      <c r="AQ763" s="230"/>
    </row>
    <row r="764" s="120" customFormat="true" ht="12.75" hidden="false" customHeight="false" outlineLevel="0" collapsed="false">
      <c r="P764" s="146"/>
      <c r="Q764" s="0"/>
      <c r="R764" s="0"/>
      <c r="S764" s="0"/>
      <c r="T764" s="0"/>
      <c r="U764" s="0"/>
      <c r="V764" s="0"/>
      <c r="W764" s="0"/>
      <c r="X764" s="0"/>
      <c r="Y764" s="0"/>
      <c r="Z764" s="0"/>
      <c r="AA764" s="0"/>
      <c r="AB764" s="177"/>
      <c r="AC764" s="177"/>
      <c r="AD764" s="177"/>
      <c r="AE764" s="177"/>
      <c r="AF764" s="177"/>
      <c r="AG764" s="177"/>
      <c r="AH764" s="177"/>
      <c r="AI764" s="177"/>
      <c r="AJ764" s="177"/>
      <c r="AK764" s="177"/>
      <c r="AL764" s="177"/>
      <c r="AM764" s="153"/>
      <c r="AN764" s="289"/>
      <c r="AO764" s="0"/>
      <c r="AQ764" s="230"/>
    </row>
    <row r="765" s="120" customFormat="true" ht="12.75" hidden="false" customHeight="false" outlineLevel="0" collapsed="false">
      <c r="P765" s="146"/>
      <c r="Q765" s="0"/>
      <c r="R765" s="0"/>
      <c r="S765" s="0"/>
      <c r="T765" s="0"/>
      <c r="U765" s="0"/>
      <c r="V765" s="0"/>
      <c r="W765" s="0"/>
      <c r="X765" s="0"/>
      <c r="Y765" s="0"/>
      <c r="Z765" s="0"/>
      <c r="AA765" s="0"/>
      <c r="AB765" s="177"/>
      <c r="AC765" s="177"/>
      <c r="AD765" s="177"/>
      <c r="AE765" s="177"/>
      <c r="AF765" s="177"/>
      <c r="AG765" s="177"/>
      <c r="AH765" s="177"/>
      <c r="AI765" s="177"/>
      <c r="AJ765" s="177"/>
      <c r="AK765" s="177"/>
      <c r="AL765" s="177"/>
      <c r="AM765" s="153"/>
      <c r="AN765" s="289"/>
      <c r="AO765" s="0"/>
      <c r="AQ765" s="230"/>
    </row>
    <row r="766" s="120" customFormat="true" ht="12.75" hidden="false" customHeight="false" outlineLevel="0" collapsed="false">
      <c r="P766" s="146"/>
      <c r="Q766" s="0"/>
      <c r="R766" s="0"/>
      <c r="S766" s="0"/>
      <c r="T766" s="0"/>
      <c r="U766" s="0"/>
      <c r="V766" s="0"/>
      <c r="W766" s="0"/>
      <c r="X766" s="0"/>
      <c r="Y766" s="0"/>
      <c r="Z766" s="0"/>
      <c r="AA766" s="0"/>
      <c r="AB766" s="177"/>
      <c r="AC766" s="177"/>
      <c r="AD766" s="177"/>
      <c r="AE766" s="177"/>
      <c r="AF766" s="177"/>
      <c r="AG766" s="177"/>
      <c r="AH766" s="177"/>
      <c r="AI766" s="177"/>
      <c r="AJ766" s="177"/>
      <c r="AK766" s="177"/>
      <c r="AL766" s="177"/>
      <c r="AM766" s="153"/>
      <c r="AN766" s="289"/>
      <c r="AO766" s="0"/>
      <c r="AQ766" s="230"/>
    </row>
    <row r="767" s="120" customFormat="true" ht="12.75" hidden="false" customHeight="false" outlineLevel="0" collapsed="false">
      <c r="P767" s="146"/>
      <c r="Q767" s="0"/>
      <c r="R767" s="0"/>
      <c r="S767" s="0"/>
      <c r="T767" s="0"/>
      <c r="U767" s="0"/>
      <c r="V767" s="0"/>
      <c r="W767" s="0"/>
      <c r="X767" s="0"/>
      <c r="Y767" s="0"/>
      <c r="Z767" s="0"/>
      <c r="AA767" s="0"/>
      <c r="AB767" s="177"/>
      <c r="AC767" s="177"/>
      <c r="AD767" s="177"/>
      <c r="AE767" s="177"/>
      <c r="AF767" s="177"/>
      <c r="AG767" s="177"/>
      <c r="AH767" s="177"/>
      <c r="AI767" s="177"/>
      <c r="AJ767" s="177"/>
      <c r="AK767" s="177"/>
      <c r="AL767" s="177"/>
      <c r="AM767" s="153"/>
      <c r="AN767" s="289"/>
      <c r="AO767" s="0"/>
      <c r="AQ767" s="230"/>
    </row>
    <row r="768" s="120" customFormat="true" ht="12.75" hidden="false" customHeight="false" outlineLevel="0" collapsed="false">
      <c r="P768" s="146"/>
      <c r="Q768" s="0"/>
      <c r="R768" s="0"/>
      <c r="S768" s="0"/>
      <c r="T768" s="0"/>
      <c r="U768" s="0"/>
      <c r="V768" s="0"/>
      <c r="W768" s="0"/>
      <c r="X768" s="0"/>
      <c r="Y768" s="0"/>
      <c r="Z768" s="0"/>
      <c r="AA768" s="0"/>
      <c r="AB768" s="177"/>
      <c r="AC768" s="177"/>
      <c r="AD768" s="177"/>
      <c r="AE768" s="177"/>
      <c r="AF768" s="177"/>
      <c r="AG768" s="177"/>
      <c r="AH768" s="177"/>
      <c r="AI768" s="177"/>
      <c r="AJ768" s="177"/>
      <c r="AK768" s="177"/>
      <c r="AL768" s="177"/>
      <c r="AM768" s="153"/>
      <c r="AN768" s="289"/>
      <c r="AO768" s="0"/>
      <c r="AQ768" s="230"/>
    </row>
    <row r="769" s="120" customFormat="true" ht="12.75" hidden="false" customHeight="false" outlineLevel="0" collapsed="false">
      <c r="P769" s="146"/>
      <c r="Q769" s="0"/>
      <c r="R769" s="0"/>
      <c r="S769" s="0"/>
      <c r="T769" s="0"/>
      <c r="U769" s="0"/>
      <c r="V769" s="0"/>
      <c r="W769" s="0"/>
      <c r="X769" s="0"/>
      <c r="Y769" s="0"/>
      <c r="Z769" s="0"/>
      <c r="AA769" s="0"/>
      <c r="AB769" s="177"/>
      <c r="AC769" s="177"/>
      <c r="AD769" s="177"/>
      <c r="AE769" s="177"/>
      <c r="AF769" s="177"/>
      <c r="AG769" s="177"/>
      <c r="AH769" s="177"/>
      <c r="AI769" s="177"/>
      <c r="AJ769" s="177"/>
      <c r="AK769" s="177"/>
      <c r="AL769" s="177"/>
      <c r="AM769" s="153"/>
      <c r="AN769" s="289"/>
      <c r="AO769" s="0"/>
      <c r="AQ769" s="230"/>
    </row>
    <row r="770" s="120" customFormat="true" ht="12.75" hidden="false" customHeight="false" outlineLevel="0" collapsed="false">
      <c r="P770" s="146"/>
      <c r="Q770" s="0"/>
      <c r="R770" s="0"/>
      <c r="S770" s="0"/>
      <c r="T770" s="0"/>
      <c r="U770" s="0"/>
      <c r="V770" s="0"/>
      <c r="W770" s="0"/>
      <c r="X770" s="0"/>
      <c r="Y770" s="0"/>
      <c r="Z770" s="0"/>
      <c r="AA770" s="0"/>
      <c r="AB770" s="177"/>
      <c r="AC770" s="177"/>
      <c r="AD770" s="177"/>
      <c r="AE770" s="177"/>
      <c r="AF770" s="177"/>
      <c r="AG770" s="177"/>
      <c r="AH770" s="177"/>
      <c r="AI770" s="177"/>
      <c r="AJ770" s="177"/>
      <c r="AK770" s="177"/>
      <c r="AL770" s="177"/>
      <c r="AM770" s="153"/>
      <c r="AN770" s="289"/>
      <c r="AO770" s="0"/>
      <c r="AQ770" s="230"/>
    </row>
    <row r="771" s="120" customFormat="true" ht="12.75" hidden="false" customHeight="false" outlineLevel="0" collapsed="false">
      <c r="P771" s="146"/>
      <c r="Q771" s="0"/>
      <c r="R771" s="0"/>
      <c r="S771" s="0"/>
      <c r="T771" s="0"/>
      <c r="U771" s="0"/>
      <c r="V771" s="0"/>
      <c r="W771" s="0"/>
      <c r="X771" s="0"/>
      <c r="Y771" s="0"/>
      <c r="Z771" s="0"/>
      <c r="AA771" s="0"/>
      <c r="AB771" s="177"/>
      <c r="AC771" s="177"/>
      <c r="AD771" s="177"/>
      <c r="AE771" s="177"/>
      <c r="AF771" s="177"/>
      <c r="AG771" s="177"/>
      <c r="AH771" s="177"/>
      <c r="AI771" s="177"/>
      <c r="AJ771" s="177"/>
      <c r="AK771" s="177"/>
      <c r="AL771" s="177"/>
      <c r="AM771" s="153"/>
      <c r="AN771" s="289"/>
      <c r="AO771" s="0"/>
      <c r="AQ771" s="230"/>
    </row>
    <row r="772" s="120" customFormat="true" ht="12.75" hidden="false" customHeight="false" outlineLevel="0" collapsed="false">
      <c r="P772" s="146"/>
      <c r="Q772" s="0"/>
      <c r="R772" s="0"/>
      <c r="S772" s="0"/>
      <c r="T772" s="0"/>
      <c r="U772" s="0"/>
      <c r="V772" s="0"/>
      <c r="W772" s="0"/>
      <c r="X772" s="0"/>
      <c r="Y772" s="0"/>
      <c r="Z772" s="0"/>
      <c r="AA772" s="0"/>
      <c r="AB772" s="177"/>
      <c r="AC772" s="177"/>
      <c r="AD772" s="177"/>
      <c r="AE772" s="177"/>
      <c r="AF772" s="177"/>
      <c r="AG772" s="177"/>
      <c r="AH772" s="177"/>
      <c r="AI772" s="177"/>
      <c r="AJ772" s="177"/>
      <c r="AK772" s="177"/>
      <c r="AL772" s="177"/>
      <c r="AM772" s="153"/>
      <c r="AN772" s="289"/>
      <c r="AO772" s="0"/>
      <c r="AQ772" s="230"/>
    </row>
    <row r="773" s="120" customFormat="true" ht="12.75" hidden="false" customHeight="false" outlineLevel="0" collapsed="false">
      <c r="P773" s="146"/>
      <c r="Q773" s="0"/>
      <c r="R773" s="0"/>
      <c r="S773" s="0"/>
      <c r="T773" s="0"/>
      <c r="U773" s="0"/>
      <c r="V773" s="0"/>
      <c r="W773" s="0"/>
      <c r="X773" s="0"/>
      <c r="Y773" s="0"/>
      <c r="Z773" s="0"/>
      <c r="AA773" s="0"/>
      <c r="AB773" s="177"/>
      <c r="AC773" s="177"/>
      <c r="AD773" s="177"/>
      <c r="AE773" s="177"/>
      <c r="AF773" s="177"/>
      <c r="AG773" s="177"/>
      <c r="AH773" s="177"/>
      <c r="AI773" s="177"/>
      <c r="AJ773" s="177"/>
      <c r="AK773" s="177"/>
      <c r="AL773" s="177"/>
      <c r="AM773" s="153"/>
      <c r="AN773" s="289"/>
      <c r="AO773" s="0"/>
      <c r="AQ773" s="230"/>
    </row>
    <row r="774" s="120" customFormat="true" ht="12.75" hidden="false" customHeight="false" outlineLevel="0" collapsed="false">
      <c r="P774" s="146"/>
      <c r="Q774" s="0"/>
      <c r="R774" s="0"/>
      <c r="S774" s="0"/>
      <c r="T774" s="0"/>
      <c r="U774" s="0"/>
      <c r="V774" s="0"/>
      <c r="W774" s="0"/>
      <c r="X774" s="0"/>
      <c r="Y774" s="0"/>
      <c r="Z774" s="0"/>
      <c r="AA774" s="0"/>
      <c r="AB774" s="177"/>
      <c r="AC774" s="177"/>
      <c r="AD774" s="177"/>
      <c r="AE774" s="177"/>
      <c r="AF774" s="177"/>
      <c r="AG774" s="177"/>
      <c r="AH774" s="177"/>
      <c r="AI774" s="177"/>
      <c r="AJ774" s="177"/>
      <c r="AK774" s="177"/>
      <c r="AL774" s="177"/>
      <c r="AM774" s="153"/>
      <c r="AN774" s="289"/>
      <c r="AO774" s="0"/>
      <c r="AQ774" s="230"/>
    </row>
    <row r="775" s="120" customFormat="true" ht="12.75" hidden="false" customHeight="false" outlineLevel="0" collapsed="false">
      <c r="P775" s="146"/>
      <c r="Q775" s="0"/>
      <c r="R775" s="0"/>
      <c r="S775" s="0"/>
      <c r="T775" s="0"/>
      <c r="U775" s="0"/>
      <c r="V775" s="0"/>
      <c r="W775" s="0"/>
      <c r="X775" s="0"/>
      <c r="Y775" s="0"/>
      <c r="Z775" s="0"/>
      <c r="AA775" s="0"/>
      <c r="AB775" s="177"/>
      <c r="AC775" s="177"/>
      <c r="AD775" s="177"/>
      <c r="AE775" s="177"/>
      <c r="AF775" s="177"/>
      <c r="AG775" s="177"/>
      <c r="AH775" s="177"/>
      <c r="AI775" s="177"/>
      <c r="AJ775" s="177"/>
      <c r="AK775" s="177"/>
      <c r="AL775" s="177"/>
      <c r="AM775" s="153"/>
      <c r="AN775" s="289"/>
      <c r="AO775" s="0"/>
      <c r="AQ775" s="230"/>
    </row>
    <row r="776" s="120" customFormat="true" ht="12.75" hidden="false" customHeight="false" outlineLevel="0" collapsed="false">
      <c r="P776" s="146"/>
      <c r="Q776" s="0"/>
      <c r="R776" s="0"/>
      <c r="S776" s="0"/>
      <c r="T776" s="0"/>
      <c r="U776" s="0"/>
      <c r="V776" s="0"/>
      <c r="W776" s="0"/>
      <c r="X776" s="0"/>
      <c r="Y776" s="0"/>
      <c r="Z776" s="0"/>
      <c r="AA776" s="0"/>
      <c r="AB776" s="177"/>
      <c r="AC776" s="177"/>
      <c r="AD776" s="177"/>
      <c r="AE776" s="177"/>
      <c r="AF776" s="177"/>
      <c r="AG776" s="177"/>
      <c r="AH776" s="177"/>
      <c r="AI776" s="177"/>
      <c r="AJ776" s="177"/>
      <c r="AK776" s="177"/>
      <c r="AL776" s="177"/>
      <c r="AM776" s="153"/>
      <c r="AN776" s="289"/>
      <c r="AO776" s="0"/>
      <c r="AQ776" s="230"/>
    </row>
    <row r="777" s="120" customFormat="true" ht="12.75" hidden="false" customHeight="false" outlineLevel="0" collapsed="false">
      <c r="P777" s="146"/>
      <c r="Q777" s="0"/>
      <c r="R777" s="0"/>
      <c r="S777" s="0"/>
      <c r="T777" s="0"/>
      <c r="U777" s="0"/>
      <c r="V777" s="0"/>
      <c r="W777" s="0"/>
      <c r="X777" s="0"/>
      <c r="Y777" s="0"/>
      <c r="Z777" s="0"/>
      <c r="AA777" s="0"/>
      <c r="AB777" s="177"/>
      <c r="AC777" s="177"/>
      <c r="AD777" s="177"/>
      <c r="AE777" s="177"/>
      <c r="AF777" s="177"/>
      <c r="AG777" s="177"/>
      <c r="AH777" s="177"/>
      <c r="AI777" s="177"/>
      <c r="AJ777" s="177"/>
      <c r="AK777" s="177"/>
      <c r="AL777" s="177"/>
      <c r="AM777" s="153"/>
      <c r="AN777" s="289"/>
      <c r="AO777" s="0"/>
      <c r="AQ777" s="230"/>
    </row>
    <row r="778" s="120" customFormat="true" ht="12.75" hidden="false" customHeight="false" outlineLevel="0" collapsed="false">
      <c r="P778" s="146"/>
      <c r="Q778" s="0"/>
      <c r="R778" s="0"/>
      <c r="S778" s="0"/>
      <c r="T778" s="0"/>
      <c r="U778" s="0"/>
      <c r="V778" s="0"/>
      <c r="W778" s="0"/>
      <c r="X778" s="0"/>
      <c r="Y778" s="0"/>
      <c r="Z778" s="0"/>
      <c r="AA778" s="0"/>
      <c r="AB778" s="177"/>
      <c r="AC778" s="177"/>
      <c r="AD778" s="177"/>
      <c r="AE778" s="177"/>
      <c r="AF778" s="177"/>
      <c r="AG778" s="177"/>
      <c r="AH778" s="177"/>
      <c r="AI778" s="177"/>
      <c r="AJ778" s="177"/>
      <c r="AK778" s="177"/>
      <c r="AL778" s="177"/>
      <c r="AM778" s="153"/>
      <c r="AN778" s="289"/>
      <c r="AO778" s="0"/>
      <c r="AQ778" s="230"/>
    </row>
    <row r="779" s="120" customFormat="true" ht="12.75" hidden="false" customHeight="false" outlineLevel="0" collapsed="false">
      <c r="P779" s="146"/>
      <c r="Q779" s="0"/>
      <c r="R779" s="0"/>
      <c r="S779" s="0"/>
      <c r="T779" s="0"/>
      <c r="U779" s="0"/>
      <c r="V779" s="0"/>
      <c r="W779" s="0"/>
      <c r="X779" s="0"/>
      <c r="Y779" s="0"/>
      <c r="Z779" s="0"/>
      <c r="AA779" s="0"/>
      <c r="AB779" s="177"/>
      <c r="AC779" s="177"/>
      <c r="AD779" s="177"/>
      <c r="AE779" s="177"/>
      <c r="AF779" s="177"/>
      <c r="AG779" s="177"/>
      <c r="AH779" s="177"/>
      <c r="AI779" s="177"/>
      <c r="AJ779" s="177"/>
      <c r="AK779" s="177"/>
      <c r="AL779" s="177"/>
      <c r="AM779" s="153"/>
      <c r="AN779" s="289"/>
      <c r="AO779" s="0"/>
      <c r="AQ779" s="230"/>
    </row>
    <row r="780" s="120" customFormat="true" ht="12.75" hidden="false" customHeight="false" outlineLevel="0" collapsed="false">
      <c r="P780" s="146"/>
      <c r="Q780" s="0"/>
      <c r="R780" s="0"/>
      <c r="S780" s="0"/>
      <c r="T780" s="0"/>
      <c r="U780" s="0"/>
      <c r="V780" s="0"/>
      <c r="W780" s="0"/>
      <c r="X780" s="0"/>
      <c r="Y780" s="0"/>
      <c r="Z780" s="0"/>
      <c r="AA780" s="0"/>
      <c r="AB780" s="177"/>
      <c r="AC780" s="177"/>
      <c r="AD780" s="177"/>
      <c r="AE780" s="177"/>
      <c r="AF780" s="177"/>
      <c r="AG780" s="177"/>
      <c r="AH780" s="177"/>
      <c r="AI780" s="177"/>
      <c r="AJ780" s="177"/>
      <c r="AK780" s="177"/>
      <c r="AL780" s="177"/>
      <c r="AM780" s="153"/>
      <c r="AN780" s="289"/>
      <c r="AO780" s="0"/>
      <c r="AQ780" s="230"/>
    </row>
    <row r="781" s="120" customFormat="true" ht="12.75" hidden="false" customHeight="false" outlineLevel="0" collapsed="false">
      <c r="P781" s="146"/>
      <c r="Q781" s="0"/>
      <c r="R781" s="0"/>
      <c r="S781" s="0"/>
      <c r="T781" s="0"/>
      <c r="U781" s="0"/>
      <c r="V781" s="0"/>
      <c r="W781" s="0"/>
      <c r="X781" s="0"/>
      <c r="Y781" s="0"/>
      <c r="Z781" s="0"/>
      <c r="AA781" s="0"/>
      <c r="AB781" s="177"/>
      <c r="AC781" s="177"/>
      <c r="AD781" s="177"/>
      <c r="AE781" s="177"/>
      <c r="AF781" s="177"/>
      <c r="AG781" s="177"/>
      <c r="AH781" s="177"/>
      <c r="AI781" s="177"/>
      <c r="AJ781" s="177"/>
      <c r="AK781" s="177"/>
      <c r="AL781" s="177"/>
      <c r="AM781" s="153"/>
      <c r="AN781" s="289"/>
      <c r="AO781" s="0"/>
      <c r="AQ781" s="230"/>
    </row>
    <row r="782" s="120" customFormat="true" ht="12.75" hidden="false" customHeight="false" outlineLevel="0" collapsed="false">
      <c r="P782" s="146"/>
      <c r="Q782" s="0"/>
      <c r="R782" s="0"/>
      <c r="S782" s="0"/>
      <c r="T782" s="0"/>
      <c r="U782" s="0"/>
      <c r="V782" s="0"/>
      <c r="W782" s="0"/>
      <c r="X782" s="0"/>
      <c r="Y782" s="0"/>
      <c r="Z782" s="0"/>
      <c r="AA782" s="0"/>
      <c r="AB782" s="177"/>
      <c r="AC782" s="177"/>
      <c r="AD782" s="177"/>
      <c r="AE782" s="177"/>
      <c r="AF782" s="177"/>
      <c r="AG782" s="177"/>
      <c r="AH782" s="177"/>
      <c r="AI782" s="177"/>
      <c r="AJ782" s="177"/>
      <c r="AK782" s="177"/>
      <c r="AL782" s="177"/>
      <c r="AM782" s="153"/>
      <c r="AN782" s="289"/>
      <c r="AO782" s="0"/>
      <c r="AQ782" s="230"/>
    </row>
    <row r="783" s="120" customFormat="true" ht="12.75" hidden="false" customHeight="false" outlineLevel="0" collapsed="false">
      <c r="P783" s="146"/>
      <c r="Q783" s="0"/>
      <c r="R783" s="0"/>
      <c r="S783" s="0"/>
      <c r="T783" s="0"/>
      <c r="U783" s="0"/>
      <c r="V783" s="0"/>
      <c r="W783" s="0"/>
      <c r="X783" s="0"/>
      <c r="Y783" s="0"/>
      <c r="Z783" s="0"/>
      <c r="AA783" s="0"/>
      <c r="AB783" s="177"/>
      <c r="AC783" s="177"/>
      <c r="AD783" s="177"/>
      <c r="AE783" s="177"/>
      <c r="AF783" s="177"/>
      <c r="AG783" s="177"/>
      <c r="AH783" s="177"/>
      <c r="AI783" s="177"/>
      <c r="AJ783" s="177"/>
      <c r="AK783" s="177"/>
      <c r="AL783" s="177"/>
      <c r="AM783" s="153"/>
      <c r="AN783" s="289"/>
      <c r="AO783" s="0"/>
      <c r="AQ783" s="230"/>
    </row>
    <row r="784" s="120" customFormat="true" ht="12.75" hidden="false" customHeight="false" outlineLevel="0" collapsed="false">
      <c r="P784" s="146"/>
      <c r="Q784" s="0"/>
      <c r="R784" s="0"/>
      <c r="S784" s="0"/>
      <c r="T784" s="0"/>
      <c r="U784" s="0"/>
      <c r="V784" s="0"/>
      <c r="W784" s="0"/>
      <c r="X784" s="0"/>
      <c r="Y784" s="0"/>
      <c r="Z784" s="0"/>
      <c r="AA784" s="0"/>
      <c r="AB784" s="177"/>
      <c r="AC784" s="177"/>
      <c r="AD784" s="177"/>
      <c r="AE784" s="177"/>
      <c r="AF784" s="177"/>
      <c r="AG784" s="177"/>
      <c r="AH784" s="177"/>
      <c r="AI784" s="177"/>
      <c r="AJ784" s="177"/>
      <c r="AK784" s="177"/>
      <c r="AL784" s="177"/>
      <c r="AM784" s="153"/>
      <c r="AN784" s="289"/>
      <c r="AO784" s="0"/>
      <c r="AQ784" s="230"/>
    </row>
    <row r="785" s="120" customFormat="true" ht="12.75" hidden="false" customHeight="false" outlineLevel="0" collapsed="false">
      <c r="P785" s="146"/>
      <c r="Q785" s="0"/>
      <c r="R785" s="0"/>
      <c r="S785" s="0"/>
      <c r="T785" s="0"/>
      <c r="U785" s="0"/>
      <c r="V785" s="0"/>
      <c r="W785" s="0"/>
      <c r="X785" s="0"/>
      <c r="Y785" s="0"/>
      <c r="Z785" s="0"/>
      <c r="AA785" s="0"/>
      <c r="AB785" s="177"/>
      <c r="AC785" s="177"/>
      <c r="AD785" s="177"/>
      <c r="AE785" s="177"/>
      <c r="AF785" s="177"/>
      <c r="AG785" s="177"/>
      <c r="AH785" s="177"/>
      <c r="AI785" s="177"/>
      <c r="AJ785" s="177"/>
      <c r="AK785" s="177"/>
      <c r="AL785" s="177"/>
      <c r="AM785" s="153"/>
      <c r="AN785" s="289"/>
      <c r="AO785" s="0"/>
      <c r="AQ785" s="230"/>
    </row>
    <row r="786" s="120" customFormat="true" ht="12.75" hidden="false" customHeight="false" outlineLevel="0" collapsed="false">
      <c r="P786" s="146"/>
      <c r="Q786" s="0"/>
      <c r="R786" s="0"/>
      <c r="S786" s="0"/>
      <c r="T786" s="0"/>
      <c r="U786" s="0"/>
      <c r="V786" s="0"/>
      <c r="W786" s="0"/>
      <c r="X786" s="0"/>
      <c r="Y786" s="0"/>
      <c r="Z786" s="0"/>
      <c r="AA786" s="0"/>
      <c r="AB786" s="177"/>
      <c r="AC786" s="177"/>
      <c r="AD786" s="177"/>
      <c r="AE786" s="177"/>
      <c r="AF786" s="177"/>
      <c r="AG786" s="177"/>
      <c r="AH786" s="177"/>
      <c r="AI786" s="177"/>
      <c r="AJ786" s="177"/>
      <c r="AK786" s="177"/>
      <c r="AL786" s="177"/>
      <c r="AM786" s="153"/>
      <c r="AN786" s="289"/>
      <c r="AO786" s="0"/>
      <c r="AQ786" s="230"/>
    </row>
    <row r="787" s="120" customFormat="true" ht="12.75" hidden="false" customHeight="false" outlineLevel="0" collapsed="false">
      <c r="P787" s="146"/>
      <c r="Q787" s="0"/>
      <c r="R787" s="0"/>
      <c r="S787" s="0"/>
      <c r="T787" s="0"/>
      <c r="U787" s="0"/>
      <c r="V787" s="0"/>
      <c r="W787" s="0"/>
      <c r="X787" s="0"/>
      <c r="Y787" s="0"/>
      <c r="Z787" s="0"/>
      <c r="AA787" s="0"/>
      <c r="AB787" s="177"/>
      <c r="AC787" s="177"/>
      <c r="AD787" s="177"/>
      <c r="AE787" s="177"/>
      <c r="AF787" s="177"/>
      <c r="AG787" s="177"/>
      <c r="AH787" s="177"/>
      <c r="AI787" s="177"/>
      <c r="AJ787" s="177"/>
      <c r="AK787" s="177"/>
      <c r="AL787" s="177"/>
      <c r="AM787" s="153"/>
      <c r="AN787" s="289"/>
      <c r="AO787" s="0"/>
      <c r="AQ787" s="230"/>
    </row>
    <row r="788" s="120" customFormat="true" ht="12.75" hidden="false" customHeight="false" outlineLevel="0" collapsed="false">
      <c r="P788" s="146"/>
      <c r="Q788" s="0"/>
      <c r="R788" s="0"/>
      <c r="S788" s="0"/>
      <c r="T788" s="0"/>
      <c r="U788" s="0"/>
      <c r="V788" s="0"/>
      <c r="W788" s="0"/>
      <c r="X788" s="0"/>
      <c r="Y788" s="0"/>
      <c r="Z788" s="0"/>
      <c r="AA788" s="0"/>
      <c r="AB788" s="177"/>
      <c r="AC788" s="177"/>
      <c r="AD788" s="177"/>
      <c r="AE788" s="177"/>
      <c r="AF788" s="177"/>
      <c r="AG788" s="177"/>
      <c r="AH788" s="177"/>
      <c r="AI788" s="177"/>
      <c r="AJ788" s="177"/>
      <c r="AK788" s="177"/>
      <c r="AL788" s="177"/>
      <c r="AM788" s="153"/>
      <c r="AN788" s="289"/>
      <c r="AO788" s="0"/>
      <c r="AQ788" s="230"/>
    </row>
    <row r="789" s="120" customFormat="true" ht="12.75" hidden="false" customHeight="false" outlineLevel="0" collapsed="false">
      <c r="P789" s="146"/>
      <c r="Q789" s="0"/>
      <c r="R789" s="0"/>
      <c r="S789" s="0"/>
      <c r="T789" s="0"/>
      <c r="U789" s="0"/>
      <c r="V789" s="0"/>
      <c r="W789" s="0"/>
      <c r="X789" s="0"/>
      <c r="Y789" s="0"/>
      <c r="Z789" s="0"/>
      <c r="AA789" s="0"/>
      <c r="AB789" s="177"/>
      <c r="AC789" s="177"/>
      <c r="AD789" s="177"/>
      <c r="AE789" s="177"/>
      <c r="AF789" s="177"/>
      <c r="AG789" s="177"/>
      <c r="AH789" s="177"/>
      <c r="AI789" s="177"/>
      <c r="AJ789" s="177"/>
      <c r="AK789" s="177"/>
      <c r="AL789" s="177"/>
      <c r="AM789" s="153"/>
      <c r="AN789" s="289"/>
      <c r="AO789" s="0"/>
      <c r="AQ789" s="230"/>
    </row>
    <row r="790" s="120" customFormat="true" ht="12.75" hidden="false" customHeight="false" outlineLevel="0" collapsed="false">
      <c r="P790" s="146"/>
      <c r="Q790" s="0"/>
      <c r="R790" s="0"/>
      <c r="S790" s="0"/>
      <c r="T790" s="0"/>
      <c r="U790" s="0"/>
      <c r="V790" s="0"/>
      <c r="W790" s="0"/>
      <c r="X790" s="0"/>
      <c r="Y790" s="0"/>
      <c r="Z790" s="0"/>
      <c r="AA790" s="0"/>
      <c r="AB790" s="177"/>
      <c r="AC790" s="177"/>
      <c r="AD790" s="177"/>
      <c r="AE790" s="177"/>
      <c r="AF790" s="177"/>
      <c r="AG790" s="177"/>
      <c r="AH790" s="177"/>
      <c r="AI790" s="177"/>
      <c r="AJ790" s="177"/>
      <c r="AK790" s="177"/>
      <c r="AL790" s="177"/>
      <c r="AM790" s="153"/>
      <c r="AN790" s="289"/>
      <c r="AO790" s="0"/>
      <c r="AQ790" s="230"/>
    </row>
    <row r="791" s="120" customFormat="true" ht="12.75" hidden="false" customHeight="false" outlineLevel="0" collapsed="false">
      <c r="P791" s="146"/>
      <c r="Q791" s="0"/>
      <c r="R791" s="0"/>
      <c r="S791" s="0"/>
      <c r="T791" s="0"/>
      <c r="U791" s="0"/>
      <c r="V791" s="0"/>
      <c r="W791" s="0"/>
      <c r="X791" s="0"/>
      <c r="Y791" s="0"/>
      <c r="Z791" s="0"/>
      <c r="AA791" s="0"/>
      <c r="AB791" s="177"/>
      <c r="AC791" s="177"/>
      <c r="AD791" s="177"/>
      <c r="AE791" s="177"/>
      <c r="AF791" s="177"/>
      <c r="AG791" s="177"/>
      <c r="AH791" s="177"/>
      <c r="AI791" s="177"/>
      <c r="AJ791" s="177"/>
      <c r="AK791" s="177"/>
      <c r="AL791" s="177"/>
      <c r="AM791" s="153"/>
      <c r="AN791" s="289"/>
      <c r="AO791" s="0"/>
      <c r="AQ791" s="230"/>
    </row>
    <row r="792" s="120" customFormat="true" ht="12.75" hidden="false" customHeight="false" outlineLevel="0" collapsed="false">
      <c r="P792" s="146"/>
      <c r="Q792" s="0"/>
      <c r="R792" s="0"/>
      <c r="S792" s="0"/>
      <c r="T792" s="0"/>
      <c r="U792" s="0"/>
      <c r="V792" s="0"/>
      <c r="W792" s="0"/>
      <c r="X792" s="0"/>
      <c r="Y792" s="0"/>
      <c r="Z792" s="0"/>
      <c r="AA792" s="0"/>
      <c r="AB792" s="177"/>
      <c r="AC792" s="177"/>
      <c r="AD792" s="177"/>
      <c r="AE792" s="177"/>
      <c r="AF792" s="177"/>
      <c r="AG792" s="177"/>
      <c r="AH792" s="177"/>
      <c r="AI792" s="177"/>
      <c r="AJ792" s="177"/>
      <c r="AK792" s="177"/>
      <c r="AL792" s="177"/>
      <c r="AM792" s="153"/>
      <c r="AN792" s="289"/>
      <c r="AO792" s="0"/>
      <c r="AQ792" s="230"/>
    </row>
    <row r="793" s="120" customFormat="true" ht="12.75" hidden="false" customHeight="false" outlineLevel="0" collapsed="false">
      <c r="P793" s="146"/>
      <c r="Q793" s="0"/>
      <c r="R793" s="0"/>
      <c r="S793" s="0"/>
      <c r="T793" s="0"/>
      <c r="U793" s="0"/>
      <c r="V793" s="0"/>
      <c r="W793" s="0"/>
      <c r="X793" s="0"/>
      <c r="Y793" s="0"/>
      <c r="Z793" s="0"/>
      <c r="AA793" s="0"/>
      <c r="AB793" s="177"/>
      <c r="AC793" s="177"/>
      <c r="AD793" s="177"/>
      <c r="AE793" s="177"/>
      <c r="AF793" s="177"/>
      <c r="AG793" s="177"/>
      <c r="AH793" s="177"/>
      <c r="AI793" s="177"/>
      <c r="AJ793" s="177"/>
      <c r="AK793" s="177"/>
      <c r="AL793" s="177"/>
      <c r="AM793" s="153"/>
      <c r="AN793" s="289"/>
      <c r="AO793" s="0"/>
      <c r="AQ793" s="230"/>
    </row>
    <row r="794" s="120" customFormat="true" ht="12.75" hidden="false" customHeight="false" outlineLevel="0" collapsed="false">
      <c r="P794" s="146"/>
      <c r="Q794" s="0"/>
      <c r="R794" s="0"/>
      <c r="S794" s="0"/>
      <c r="T794" s="0"/>
      <c r="U794" s="0"/>
      <c r="V794" s="0"/>
      <c r="W794" s="0"/>
      <c r="X794" s="0"/>
      <c r="Y794" s="0"/>
      <c r="Z794" s="0"/>
      <c r="AA794" s="0"/>
      <c r="AB794" s="177"/>
      <c r="AC794" s="177"/>
      <c r="AD794" s="177"/>
      <c r="AE794" s="177"/>
      <c r="AF794" s="177"/>
      <c r="AG794" s="177"/>
      <c r="AH794" s="177"/>
      <c r="AI794" s="177"/>
      <c r="AJ794" s="177"/>
      <c r="AK794" s="177"/>
      <c r="AL794" s="177"/>
      <c r="AM794" s="153"/>
      <c r="AN794" s="289"/>
      <c r="AO794" s="0"/>
      <c r="AQ794" s="230"/>
    </row>
    <row r="795" s="120" customFormat="true" ht="12.75" hidden="false" customHeight="false" outlineLevel="0" collapsed="false">
      <c r="P795" s="146"/>
      <c r="Q795" s="0"/>
      <c r="R795" s="0"/>
      <c r="S795" s="0"/>
      <c r="T795" s="0"/>
      <c r="U795" s="0"/>
      <c r="V795" s="0"/>
      <c r="W795" s="0"/>
      <c r="X795" s="0"/>
      <c r="Y795" s="0"/>
      <c r="Z795" s="0"/>
      <c r="AA795" s="0"/>
      <c r="AB795" s="177"/>
      <c r="AC795" s="177"/>
      <c r="AD795" s="177"/>
      <c r="AE795" s="177"/>
      <c r="AF795" s="177"/>
      <c r="AG795" s="177"/>
      <c r="AH795" s="177"/>
      <c r="AI795" s="177"/>
      <c r="AJ795" s="177"/>
      <c r="AK795" s="177"/>
      <c r="AL795" s="177"/>
      <c r="AM795" s="153"/>
      <c r="AN795" s="289"/>
      <c r="AO795" s="0"/>
      <c r="AQ795" s="230"/>
    </row>
    <row r="796" s="120" customFormat="true" ht="12.75" hidden="false" customHeight="false" outlineLevel="0" collapsed="false">
      <c r="P796" s="146"/>
      <c r="Q796" s="0"/>
      <c r="R796" s="0"/>
      <c r="S796" s="0"/>
      <c r="T796" s="0"/>
      <c r="U796" s="0"/>
      <c r="V796" s="0"/>
      <c r="W796" s="0"/>
      <c r="X796" s="0"/>
      <c r="Y796" s="0"/>
      <c r="Z796" s="0"/>
      <c r="AA796" s="0"/>
      <c r="AB796" s="177"/>
      <c r="AC796" s="177"/>
      <c r="AD796" s="177"/>
      <c r="AE796" s="177"/>
      <c r="AF796" s="177"/>
      <c r="AG796" s="177"/>
      <c r="AH796" s="177"/>
      <c r="AI796" s="177"/>
      <c r="AJ796" s="177"/>
      <c r="AK796" s="177"/>
      <c r="AL796" s="177"/>
      <c r="AM796" s="153"/>
      <c r="AN796" s="289"/>
      <c r="AO796" s="0"/>
      <c r="AQ796" s="230"/>
    </row>
    <row r="797" s="120" customFormat="true" ht="12.75" hidden="false" customHeight="false" outlineLevel="0" collapsed="false">
      <c r="P797" s="146"/>
      <c r="Q797" s="0"/>
      <c r="R797" s="0"/>
      <c r="S797" s="0"/>
      <c r="T797" s="0"/>
      <c r="U797" s="0"/>
      <c r="V797" s="0"/>
      <c r="W797" s="0"/>
      <c r="X797" s="0"/>
      <c r="Y797" s="0"/>
      <c r="Z797" s="0"/>
      <c r="AA797" s="0"/>
      <c r="AB797" s="177"/>
      <c r="AC797" s="177"/>
      <c r="AD797" s="177"/>
      <c r="AE797" s="177"/>
      <c r="AF797" s="177"/>
      <c r="AG797" s="177"/>
      <c r="AH797" s="177"/>
      <c r="AI797" s="177"/>
      <c r="AJ797" s="177"/>
      <c r="AK797" s="177"/>
      <c r="AL797" s="177"/>
      <c r="AM797" s="153"/>
      <c r="AN797" s="289"/>
      <c r="AO797" s="0"/>
      <c r="AQ797" s="230"/>
    </row>
    <row r="798" s="120" customFormat="true" ht="12.75" hidden="false" customHeight="false" outlineLevel="0" collapsed="false">
      <c r="P798" s="146"/>
      <c r="Q798" s="0"/>
      <c r="R798" s="0"/>
      <c r="S798" s="0"/>
      <c r="T798" s="0"/>
      <c r="U798" s="0"/>
      <c r="V798" s="0"/>
      <c r="W798" s="0"/>
      <c r="X798" s="0"/>
      <c r="Y798" s="0"/>
      <c r="Z798" s="0"/>
      <c r="AA798" s="0"/>
      <c r="AB798" s="177"/>
      <c r="AC798" s="177"/>
      <c r="AD798" s="177"/>
      <c r="AE798" s="177"/>
      <c r="AF798" s="177"/>
      <c r="AG798" s="177"/>
      <c r="AH798" s="177"/>
      <c r="AI798" s="177"/>
      <c r="AJ798" s="177"/>
      <c r="AK798" s="177"/>
      <c r="AL798" s="177"/>
      <c r="AM798" s="153"/>
      <c r="AN798" s="289"/>
      <c r="AO798" s="0"/>
      <c r="AQ798" s="230"/>
    </row>
    <row r="799" s="120" customFormat="true" ht="12.75" hidden="false" customHeight="false" outlineLevel="0" collapsed="false">
      <c r="P799" s="146"/>
      <c r="Q799" s="0"/>
      <c r="R799" s="0"/>
      <c r="S799" s="0"/>
      <c r="T799" s="0"/>
      <c r="U799" s="0"/>
      <c r="V799" s="0"/>
      <c r="W799" s="0"/>
      <c r="X799" s="0"/>
      <c r="Y799" s="0"/>
      <c r="Z799" s="0"/>
      <c r="AA799" s="0"/>
      <c r="AB799" s="177"/>
      <c r="AC799" s="177"/>
      <c r="AD799" s="177"/>
      <c r="AE799" s="177"/>
      <c r="AF799" s="177"/>
      <c r="AG799" s="177"/>
      <c r="AH799" s="177"/>
      <c r="AI799" s="177"/>
      <c r="AJ799" s="177"/>
      <c r="AK799" s="177"/>
      <c r="AL799" s="177"/>
      <c r="AM799" s="153"/>
      <c r="AN799" s="289"/>
      <c r="AO799" s="0"/>
      <c r="AQ799" s="230"/>
    </row>
    <row r="800" s="120" customFormat="true" ht="12.75" hidden="false" customHeight="false" outlineLevel="0" collapsed="false">
      <c r="P800" s="146"/>
      <c r="Q800" s="0"/>
      <c r="R800" s="0"/>
      <c r="S800" s="0"/>
      <c r="T800" s="0"/>
      <c r="U800" s="0"/>
      <c r="V800" s="0"/>
      <c r="W800" s="0"/>
      <c r="X800" s="0"/>
      <c r="Y800" s="0"/>
      <c r="Z800" s="0"/>
      <c r="AA800" s="0"/>
      <c r="AB800" s="177"/>
      <c r="AC800" s="177"/>
      <c r="AD800" s="177"/>
      <c r="AE800" s="177"/>
      <c r="AF800" s="177"/>
      <c r="AG800" s="177"/>
      <c r="AH800" s="177"/>
      <c r="AI800" s="177"/>
      <c r="AJ800" s="177"/>
      <c r="AK800" s="177"/>
      <c r="AL800" s="177"/>
      <c r="AM800" s="153"/>
      <c r="AN800" s="289"/>
      <c r="AO800" s="0"/>
      <c r="AQ800" s="230"/>
    </row>
    <row r="801" s="120" customFormat="true" ht="12.75" hidden="false" customHeight="false" outlineLevel="0" collapsed="false">
      <c r="P801" s="146"/>
      <c r="Q801" s="0"/>
      <c r="R801" s="0"/>
      <c r="S801" s="0"/>
      <c r="T801" s="0"/>
      <c r="U801" s="0"/>
      <c r="V801" s="0"/>
      <c r="W801" s="0"/>
      <c r="X801" s="0"/>
      <c r="Y801" s="0"/>
      <c r="Z801" s="0"/>
      <c r="AA801" s="0"/>
      <c r="AB801" s="177"/>
      <c r="AC801" s="177"/>
      <c r="AD801" s="177"/>
      <c r="AE801" s="177"/>
      <c r="AF801" s="177"/>
      <c r="AG801" s="177"/>
      <c r="AH801" s="177"/>
      <c r="AI801" s="177"/>
      <c r="AJ801" s="177"/>
      <c r="AK801" s="177"/>
      <c r="AL801" s="177"/>
      <c r="AM801" s="153"/>
      <c r="AN801" s="289"/>
      <c r="AO801" s="0"/>
      <c r="AQ801" s="230"/>
    </row>
    <row r="802" s="120" customFormat="true" ht="12.75" hidden="false" customHeight="false" outlineLevel="0" collapsed="false">
      <c r="P802" s="146"/>
      <c r="Q802" s="0"/>
      <c r="R802" s="0"/>
      <c r="S802" s="0"/>
      <c r="T802" s="0"/>
      <c r="U802" s="0"/>
      <c r="V802" s="0"/>
      <c r="W802" s="0"/>
      <c r="X802" s="0"/>
      <c r="Y802" s="0"/>
      <c r="Z802" s="0"/>
      <c r="AA802" s="0"/>
      <c r="AB802" s="177"/>
      <c r="AC802" s="177"/>
      <c r="AD802" s="177"/>
      <c r="AE802" s="177"/>
      <c r="AF802" s="177"/>
      <c r="AG802" s="177"/>
      <c r="AH802" s="177"/>
      <c r="AI802" s="177"/>
      <c r="AJ802" s="177"/>
      <c r="AK802" s="177"/>
      <c r="AL802" s="177"/>
      <c r="AM802" s="153"/>
      <c r="AN802" s="289"/>
      <c r="AO802" s="0"/>
      <c r="AQ802" s="230"/>
    </row>
    <row r="803" s="120" customFormat="true" ht="12.75" hidden="false" customHeight="false" outlineLevel="0" collapsed="false">
      <c r="P803" s="146"/>
      <c r="Q803" s="0"/>
      <c r="R803" s="0"/>
      <c r="S803" s="0"/>
      <c r="T803" s="0"/>
      <c r="U803" s="0"/>
      <c r="V803" s="0"/>
      <c r="W803" s="0"/>
      <c r="X803" s="0"/>
      <c r="Y803" s="0"/>
      <c r="Z803" s="0"/>
      <c r="AA803" s="0"/>
      <c r="AB803" s="177"/>
      <c r="AC803" s="177"/>
      <c r="AD803" s="177"/>
      <c r="AE803" s="177"/>
      <c r="AF803" s="177"/>
      <c r="AG803" s="177"/>
      <c r="AH803" s="177"/>
      <c r="AI803" s="177"/>
      <c r="AJ803" s="177"/>
      <c r="AK803" s="177"/>
      <c r="AL803" s="177"/>
      <c r="AM803" s="153"/>
      <c r="AN803" s="289"/>
      <c r="AO803" s="0"/>
      <c r="AQ803" s="230"/>
    </row>
    <row r="804" s="120" customFormat="true" ht="12.75" hidden="false" customHeight="false" outlineLevel="0" collapsed="false">
      <c r="P804" s="146"/>
      <c r="Q804" s="0"/>
      <c r="R804" s="0"/>
      <c r="S804" s="0"/>
      <c r="T804" s="0"/>
      <c r="U804" s="0"/>
      <c r="V804" s="0"/>
      <c r="W804" s="0"/>
      <c r="X804" s="0"/>
      <c r="Y804" s="0"/>
      <c r="Z804" s="0"/>
      <c r="AA804" s="0"/>
      <c r="AB804" s="177"/>
      <c r="AC804" s="177"/>
      <c r="AD804" s="177"/>
      <c r="AE804" s="177"/>
      <c r="AF804" s="177"/>
      <c r="AG804" s="177"/>
      <c r="AH804" s="177"/>
      <c r="AI804" s="177"/>
      <c r="AJ804" s="177"/>
      <c r="AK804" s="177"/>
      <c r="AL804" s="177"/>
      <c r="AM804" s="153"/>
      <c r="AN804" s="289"/>
      <c r="AO804" s="0"/>
      <c r="AQ804" s="230"/>
    </row>
    <row r="805" s="120" customFormat="true" ht="12.75" hidden="false" customHeight="false" outlineLevel="0" collapsed="false">
      <c r="P805" s="146"/>
      <c r="Q805" s="0"/>
      <c r="R805" s="0"/>
      <c r="S805" s="0"/>
      <c r="T805" s="0"/>
      <c r="U805" s="0"/>
      <c r="V805" s="0"/>
      <c r="W805" s="0"/>
      <c r="X805" s="0"/>
      <c r="Y805" s="0"/>
      <c r="Z805" s="0"/>
      <c r="AA805" s="0"/>
      <c r="AB805" s="177"/>
      <c r="AC805" s="177"/>
      <c r="AD805" s="177"/>
      <c r="AE805" s="177"/>
      <c r="AF805" s="177"/>
      <c r="AG805" s="177"/>
      <c r="AH805" s="177"/>
      <c r="AI805" s="177"/>
      <c r="AJ805" s="177"/>
      <c r="AK805" s="177"/>
      <c r="AL805" s="177"/>
      <c r="AM805" s="153"/>
      <c r="AN805" s="289"/>
      <c r="AO805" s="0"/>
      <c r="AQ805" s="230"/>
    </row>
    <row r="806" s="120" customFormat="true" ht="12.75" hidden="false" customHeight="false" outlineLevel="0" collapsed="false">
      <c r="P806" s="146"/>
      <c r="Q806" s="0"/>
      <c r="R806" s="0"/>
      <c r="S806" s="0"/>
      <c r="T806" s="0"/>
      <c r="U806" s="0"/>
      <c r="V806" s="0"/>
      <c r="W806" s="0"/>
      <c r="X806" s="0"/>
      <c r="Y806" s="0"/>
      <c r="Z806" s="0"/>
      <c r="AA806" s="0"/>
      <c r="AB806" s="177"/>
      <c r="AC806" s="177"/>
      <c r="AD806" s="177"/>
      <c r="AE806" s="177"/>
      <c r="AF806" s="177"/>
      <c r="AG806" s="177"/>
      <c r="AH806" s="177"/>
      <c r="AI806" s="177"/>
      <c r="AJ806" s="177"/>
      <c r="AK806" s="177"/>
      <c r="AL806" s="177"/>
      <c r="AM806" s="153"/>
      <c r="AN806" s="289"/>
      <c r="AO806" s="0"/>
      <c r="AQ806" s="230"/>
    </row>
    <row r="807" s="120" customFormat="true" ht="12.75" hidden="false" customHeight="false" outlineLevel="0" collapsed="false">
      <c r="P807" s="146"/>
      <c r="Q807" s="0"/>
      <c r="R807" s="0"/>
      <c r="S807" s="0"/>
      <c r="T807" s="0"/>
      <c r="U807" s="0"/>
      <c r="V807" s="0"/>
      <c r="W807" s="0"/>
      <c r="X807" s="0"/>
      <c r="Y807" s="0"/>
      <c r="Z807" s="0"/>
      <c r="AA807" s="0"/>
      <c r="AB807" s="177"/>
      <c r="AC807" s="177"/>
      <c r="AD807" s="177"/>
      <c r="AE807" s="177"/>
      <c r="AF807" s="177"/>
      <c r="AG807" s="177"/>
      <c r="AH807" s="177"/>
      <c r="AI807" s="177"/>
      <c r="AJ807" s="177"/>
      <c r="AK807" s="177"/>
      <c r="AL807" s="177"/>
      <c r="AM807" s="153"/>
      <c r="AN807" s="289"/>
      <c r="AO807" s="0"/>
      <c r="AQ807" s="230"/>
    </row>
    <row r="808" s="120" customFormat="true" ht="12.75" hidden="false" customHeight="false" outlineLevel="0" collapsed="false">
      <c r="P808" s="146"/>
      <c r="Q808" s="0"/>
      <c r="R808" s="0"/>
      <c r="S808" s="0"/>
      <c r="T808" s="0"/>
      <c r="U808" s="0"/>
      <c r="V808" s="0"/>
      <c r="W808" s="0"/>
      <c r="X808" s="0"/>
      <c r="Y808" s="0"/>
      <c r="Z808" s="0"/>
      <c r="AA808" s="0"/>
      <c r="AB808" s="177"/>
      <c r="AC808" s="177"/>
      <c r="AD808" s="177"/>
      <c r="AE808" s="177"/>
      <c r="AF808" s="177"/>
      <c r="AG808" s="177"/>
      <c r="AH808" s="177"/>
      <c r="AI808" s="177"/>
      <c r="AJ808" s="177"/>
      <c r="AK808" s="177"/>
      <c r="AL808" s="177"/>
      <c r="AM808" s="153"/>
      <c r="AN808" s="289"/>
      <c r="AO808" s="0"/>
      <c r="AQ808" s="230"/>
    </row>
    <row r="809" s="120" customFormat="true" ht="12.75" hidden="false" customHeight="false" outlineLevel="0" collapsed="false">
      <c r="P809" s="146"/>
      <c r="Q809" s="0"/>
      <c r="R809" s="0"/>
      <c r="S809" s="0"/>
      <c r="T809" s="0"/>
      <c r="U809" s="0"/>
      <c r="V809" s="0"/>
      <c r="W809" s="0"/>
      <c r="X809" s="0"/>
      <c r="Y809" s="0"/>
      <c r="Z809" s="0"/>
      <c r="AA809" s="0"/>
      <c r="AB809" s="177"/>
      <c r="AC809" s="177"/>
      <c r="AD809" s="177"/>
      <c r="AE809" s="177"/>
      <c r="AF809" s="177"/>
      <c r="AG809" s="177"/>
      <c r="AH809" s="177"/>
      <c r="AI809" s="177"/>
      <c r="AJ809" s="177"/>
      <c r="AK809" s="177"/>
      <c r="AL809" s="177"/>
      <c r="AM809" s="153"/>
      <c r="AN809" s="289"/>
      <c r="AO809" s="0"/>
      <c r="AQ809" s="230"/>
    </row>
    <row r="810" s="120" customFormat="true" ht="12.75" hidden="false" customHeight="false" outlineLevel="0" collapsed="false">
      <c r="P810" s="146"/>
      <c r="Q810" s="0"/>
      <c r="R810" s="0"/>
      <c r="S810" s="0"/>
      <c r="T810" s="0"/>
      <c r="U810" s="0"/>
      <c r="V810" s="0"/>
      <c r="W810" s="0"/>
      <c r="X810" s="0"/>
      <c r="Y810" s="0"/>
      <c r="Z810" s="0"/>
      <c r="AA810" s="0"/>
      <c r="AB810" s="177"/>
      <c r="AC810" s="177"/>
      <c r="AD810" s="177"/>
      <c r="AE810" s="177"/>
      <c r="AF810" s="177"/>
      <c r="AG810" s="177"/>
      <c r="AH810" s="177"/>
      <c r="AI810" s="177"/>
      <c r="AJ810" s="177"/>
      <c r="AK810" s="177"/>
      <c r="AL810" s="177"/>
      <c r="AM810" s="153"/>
      <c r="AN810" s="289"/>
      <c r="AO810" s="0"/>
      <c r="AQ810" s="230"/>
    </row>
    <row r="811" s="120" customFormat="true" ht="12.75" hidden="false" customHeight="false" outlineLevel="0" collapsed="false">
      <c r="P811" s="146"/>
      <c r="Q811" s="0"/>
      <c r="R811" s="0"/>
      <c r="S811" s="0"/>
      <c r="T811" s="0"/>
      <c r="U811" s="0"/>
      <c r="V811" s="0"/>
      <c r="W811" s="0"/>
      <c r="X811" s="0"/>
      <c r="Y811" s="0"/>
      <c r="Z811" s="0"/>
      <c r="AA811" s="0"/>
      <c r="AB811" s="177"/>
      <c r="AC811" s="177"/>
      <c r="AD811" s="177"/>
      <c r="AE811" s="177"/>
      <c r="AF811" s="177"/>
      <c r="AG811" s="177"/>
      <c r="AH811" s="177"/>
      <c r="AI811" s="177"/>
      <c r="AJ811" s="177"/>
      <c r="AK811" s="177"/>
      <c r="AL811" s="177"/>
      <c r="AM811" s="153"/>
      <c r="AN811" s="289"/>
      <c r="AO811" s="0"/>
      <c r="AQ811" s="230"/>
    </row>
    <row r="812" s="120" customFormat="true" ht="12.75" hidden="false" customHeight="false" outlineLevel="0" collapsed="false">
      <c r="P812" s="146"/>
      <c r="Q812" s="0"/>
      <c r="R812" s="0"/>
      <c r="S812" s="0"/>
      <c r="T812" s="0"/>
      <c r="U812" s="0"/>
      <c r="V812" s="0"/>
      <c r="W812" s="0"/>
      <c r="X812" s="0"/>
      <c r="Y812" s="0"/>
      <c r="Z812" s="0"/>
      <c r="AA812" s="0"/>
      <c r="AB812" s="177"/>
      <c r="AC812" s="177"/>
      <c r="AD812" s="177"/>
      <c r="AE812" s="177"/>
      <c r="AF812" s="177"/>
      <c r="AG812" s="177"/>
      <c r="AH812" s="177"/>
      <c r="AI812" s="177"/>
      <c r="AJ812" s="177"/>
      <c r="AK812" s="177"/>
      <c r="AL812" s="177"/>
      <c r="AM812" s="153"/>
      <c r="AN812" s="289"/>
      <c r="AO812" s="0"/>
      <c r="AQ812" s="230"/>
    </row>
    <row r="813" s="120" customFormat="true" ht="12.75" hidden="false" customHeight="false" outlineLevel="0" collapsed="false">
      <c r="P813" s="146"/>
      <c r="Q813" s="0"/>
      <c r="R813" s="0"/>
      <c r="S813" s="0"/>
      <c r="T813" s="0"/>
      <c r="U813" s="0"/>
      <c r="V813" s="0"/>
      <c r="W813" s="0"/>
      <c r="X813" s="0"/>
      <c r="Y813" s="0"/>
      <c r="Z813" s="0"/>
      <c r="AA813" s="0"/>
      <c r="AB813" s="177"/>
      <c r="AC813" s="177"/>
      <c r="AD813" s="177"/>
      <c r="AE813" s="177"/>
      <c r="AF813" s="177"/>
      <c r="AG813" s="177"/>
      <c r="AH813" s="177"/>
      <c r="AI813" s="177"/>
      <c r="AJ813" s="177"/>
      <c r="AK813" s="177"/>
      <c r="AL813" s="177"/>
      <c r="AM813" s="153"/>
      <c r="AN813" s="289"/>
      <c r="AO813" s="0"/>
      <c r="AQ813" s="230"/>
    </row>
    <row r="814" s="120" customFormat="true" ht="12.75" hidden="false" customHeight="false" outlineLevel="0" collapsed="false">
      <c r="P814" s="146"/>
      <c r="Q814" s="0"/>
      <c r="R814" s="0"/>
      <c r="S814" s="0"/>
      <c r="T814" s="0"/>
      <c r="U814" s="0"/>
      <c r="V814" s="0"/>
      <c r="W814" s="0"/>
      <c r="X814" s="0"/>
      <c r="Y814" s="0"/>
      <c r="Z814" s="0"/>
      <c r="AA814" s="0"/>
      <c r="AB814" s="177"/>
      <c r="AC814" s="177"/>
      <c r="AD814" s="177"/>
      <c r="AE814" s="177"/>
      <c r="AF814" s="177"/>
      <c r="AG814" s="177"/>
      <c r="AH814" s="177"/>
      <c r="AI814" s="177"/>
      <c r="AJ814" s="177"/>
      <c r="AK814" s="177"/>
      <c r="AL814" s="177"/>
      <c r="AM814" s="153"/>
      <c r="AN814" s="289"/>
      <c r="AO814" s="0"/>
      <c r="AQ814" s="230"/>
    </row>
    <row r="815" s="120" customFormat="true" ht="12.75" hidden="false" customHeight="false" outlineLevel="0" collapsed="false">
      <c r="P815" s="146"/>
      <c r="Q815" s="0"/>
      <c r="R815" s="0"/>
      <c r="S815" s="0"/>
      <c r="T815" s="0"/>
      <c r="U815" s="0"/>
      <c r="V815" s="0"/>
      <c r="W815" s="0"/>
      <c r="X815" s="0"/>
      <c r="Y815" s="0"/>
      <c r="Z815" s="0"/>
      <c r="AA815" s="0"/>
      <c r="AB815" s="177"/>
      <c r="AC815" s="177"/>
      <c r="AD815" s="177"/>
      <c r="AE815" s="177"/>
      <c r="AF815" s="177"/>
      <c r="AG815" s="177"/>
      <c r="AH815" s="177"/>
      <c r="AI815" s="177"/>
      <c r="AJ815" s="177"/>
      <c r="AK815" s="177"/>
      <c r="AL815" s="177"/>
      <c r="AM815" s="153"/>
      <c r="AN815" s="289"/>
      <c r="AO815" s="0"/>
      <c r="AQ815" s="230"/>
    </row>
    <row r="816" s="120" customFormat="true" ht="12.75" hidden="false" customHeight="false" outlineLevel="0" collapsed="false">
      <c r="P816" s="146"/>
      <c r="Q816" s="0"/>
      <c r="R816" s="0"/>
      <c r="S816" s="0"/>
      <c r="T816" s="0"/>
      <c r="U816" s="0"/>
      <c r="V816" s="0"/>
      <c r="W816" s="0"/>
      <c r="X816" s="0"/>
      <c r="Y816" s="0"/>
      <c r="Z816" s="0"/>
      <c r="AA816" s="0"/>
      <c r="AB816" s="177"/>
      <c r="AC816" s="177"/>
      <c r="AD816" s="177"/>
      <c r="AE816" s="177"/>
      <c r="AF816" s="177"/>
      <c r="AG816" s="177"/>
      <c r="AH816" s="177"/>
      <c r="AI816" s="177"/>
      <c r="AJ816" s="177"/>
      <c r="AK816" s="177"/>
      <c r="AL816" s="177"/>
      <c r="AM816" s="153"/>
      <c r="AN816" s="289"/>
      <c r="AO816" s="0"/>
      <c r="AQ816" s="230"/>
    </row>
    <row r="817" s="120" customFormat="true" ht="12.75" hidden="false" customHeight="false" outlineLevel="0" collapsed="false">
      <c r="P817" s="146"/>
      <c r="Q817" s="0"/>
      <c r="R817" s="0"/>
      <c r="S817" s="0"/>
      <c r="T817" s="0"/>
      <c r="U817" s="0"/>
      <c r="V817" s="0"/>
      <c r="W817" s="0"/>
      <c r="X817" s="0"/>
      <c r="Y817" s="0"/>
      <c r="Z817" s="0"/>
      <c r="AA817" s="0"/>
      <c r="AB817" s="177"/>
      <c r="AC817" s="177"/>
      <c r="AD817" s="177"/>
      <c r="AE817" s="177"/>
      <c r="AF817" s="177"/>
      <c r="AG817" s="177"/>
      <c r="AH817" s="177"/>
      <c r="AI817" s="177"/>
      <c r="AJ817" s="177"/>
      <c r="AK817" s="177"/>
      <c r="AL817" s="177"/>
      <c r="AM817" s="153"/>
      <c r="AN817" s="289"/>
      <c r="AO817" s="0"/>
      <c r="AQ817" s="230"/>
    </row>
    <row r="818" s="120" customFormat="true" ht="12.75" hidden="false" customHeight="false" outlineLevel="0" collapsed="false">
      <c r="P818" s="146"/>
      <c r="Q818" s="0"/>
      <c r="R818" s="0"/>
      <c r="S818" s="0"/>
      <c r="T818" s="0"/>
      <c r="U818" s="0"/>
      <c r="V818" s="0"/>
      <c r="W818" s="0"/>
      <c r="X818" s="0"/>
      <c r="Y818" s="0"/>
      <c r="Z818" s="0"/>
      <c r="AA818" s="0"/>
      <c r="AB818" s="177"/>
      <c r="AC818" s="177"/>
      <c r="AD818" s="177"/>
      <c r="AE818" s="177"/>
      <c r="AF818" s="177"/>
      <c r="AG818" s="177"/>
      <c r="AH818" s="177"/>
      <c r="AI818" s="177"/>
      <c r="AJ818" s="177"/>
      <c r="AK818" s="177"/>
      <c r="AL818" s="177"/>
      <c r="AM818" s="153"/>
      <c r="AN818" s="289"/>
      <c r="AO818" s="0"/>
      <c r="AQ818" s="230"/>
    </row>
    <row r="819" s="120" customFormat="true" ht="12.75" hidden="false" customHeight="false" outlineLevel="0" collapsed="false">
      <c r="P819" s="146"/>
      <c r="Q819" s="0"/>
      <c r="R819" s="0"/>
      <c r="S819" s="0"/>
      <c r="T819" s="0"/>
      <c r="U819" s="0"/>
      <c r="V819" s="0"/>
      <c r="W819" s="0"/>
      <c r="X819" s="0"/>
      <c r="Y819" s="0"/>
      <c r="Z819" s="0"/>
      <c r="AA819" s="0"/>
      <c r="AB819" s="177"/>
      <c r="AC819" s="177"/>
      <c r="AD819" s="177"/>
      <c r="AE819" s="177"/>
      <c r="AF819" s="177"/>
      <c r="AG819" s="177"/>
      <c r="AH819" s="177"/>
      <c r="AI819" s="177"/>
      <c r="AJ819" s="177"/>
      <c r="AK819" s="177"/>
      <c r="AL819" s="177"/>
      <c r="AM819" s="153"/>
      <c r="AN819" s="289"/>
      <c r="AO819" s="0"/>
      <c r="AQ819" s="230"/>
    </row>
    <row r="820" s="120" customFormat="true" ht="12.75" hidden="false" customHeight="false" outlineLevel="0" collapsed="false">
      <c r="P820" s="146"/>
      <c r="Q820" s="0"/>
      <c r="R820" s="0"/>
      <c r="S820" s="0"/>
      <c r="T820" s="0"/>
      <c r="U820" s="0"/>
      <c r="V820" s="0"/>
      <c r="W820" s="0"/>
      <c r="X820" s="0"/>
      <c r="Y820" s="0"/>
      <c r="Z820" s="0"/>
      <c r="AA820" s="0"/>
      <c r="AB820" s="177"/>
      <c r="AC820" s="177"/>
      <c r="AD820" s="177"/>
      <c r="AE820" s="177"/>
      <c r="AF820" s="177"/>
      <c r="AG820" s="177"/>
      <c r="AH820" s="177"/>
      <c r="AI820" s="177"/>
      <c r="AJ820" s="177"/>
      <c r="AK820" s="177"/>
      <c r="AL820" s="177"/>
      <c r="AM820" s="153"/>
      <c r="AN820" s="289"/>
      <c r="AO820" s="0"/>
      <c r="AQ820" s="230"/>
    </row>
    <row r="821" s="120" customFormat="true" ht="12.75" hidden="false" customHeight="false" outlineLevel="0" collapsed="false">
      <c r="P821" s="146"/>
      <c r="Q821" s="0"/>
      <c r="R821" s="0"/>
      <c r="S821" s="0"/>
      <c r="T821" s="0"/>
      <c r="U821" s="0"/>
      <c r="V821" s="0"/>
      <c r="W821" s="0"/>
      <c r="X821" s="0"/>
      <c r="Y821" s="0"/>
      <c r="Z821" s="0"/>
      <c r="AA821" s="0"/>
      <c r="AB821" s="177"/>
      <c r="AC821" s="177"/>
      <c r="AD821" s="177"/>
      <c r="AE821" s="177"/>
      <c r="AF821" s="177"/>
      <c r="AG821" s="177"/>
      <c r="AH821" s="177"/>
      <c r="AI821" s="177"/>
      <c r="AJ821" s="177"/>
      <c r="AK821" s="177"/>
      <c r="AL821" s="177"/>
      <c r="AM821" s="153"/>
      <c r="AN821" s="289"/>
      <c r="AO821" s="0"/>
      <c r="AQ821" s="230"/>
    </row>
    <row r="822" s="120" customFormat="true" ht="12.75" hidden="false" customHeight="false" outlineLevel="0" collapsed="false">
      <c r="P822" s="146"/>
      <c r="Q822" s="0"/>
      <c r="R822" s="0"/>
      <c r="S822" s="0"/>
      <c r="T822" s="0"/>
      <c r="U822" s="0"/>
      <c r="V822" s="0"/>
      <c r="W822" s="0"/>
      <c r="X822" s="0"/>
      <c r="Y822" s="0"/>
      <c r="Z822" s="0"/>
      <c r="AA822" s="0"/>
      <c r="AB822" s="177"/>
      <c r="AC822" s="177"/>
      <c r="AD822" s="177"/>
      <c r="AE822" s="177"/>
      <c r="AF822" s="177"/>
      <c r="AG822" s="177"/>
      <c r="AH822" s="177"/>
      <c r="AI822" s="177"/>
      <c r="AJ822" s="177"/>
      <c r="AK822" s="177"/>
      <c r="AL822" s="177"/>
      <c r="AM822" s="153"/>
      <c r="AN822" s="289"/>
      <c r="AO822" s="0"/>
      <c r="AQ822" s="230"/>
    </row>
    <row r="823" s="120" customFormat="true" ht="12.75" hidden="false" customHeight="false" outlineLevel="0" collapsed="false">
      <c r="P823" s="146"/>
      <c r="Q823" s="0"/>
      <c r="R823" s="0"/>
      <c r="S823" s="0"/>
      <c r="T823" s="0"/>
      <c r="U823" s="0"/>
      <c r="V823" s="0"/>
      <c r="W823" s="0"/>
      <c r="X823" s="0"/>
      <c r="Y823" s="0"/>
      <c r="Z823" s="0"/>
      <c r="AA823" s="0"/>
      <c r="AB823" s="177"/>
      <c r="AC823" s="177"/>
      <c r="AD823" s="177"/>
      <c r="AE823" s="177"/>
      <c r="AF823" s="177"/>
      <c r="AG823" s="177"/>
      <c r="AH823" s="177"/>
      <c r="AI823" s="177"/>
      <c r="AJ823" s="177"/>
      <c r="AK823" s="177"/>
      <c r="AL823" s="177"/>
      <c r="AM823" s="153"/>
      <c r="AN823" s="289"/>
      <c r="AO823" s="0"/>
      <c r="AQ823" s="230"/>
    </row>
    <row r="824" s="120" customFormat="true" ht="12.75" hidden="false" customHeight="false" outlineLevel="0" collapsed="false">
      <c r="P824" s="146"/>
      <c r="Q824" s="0"/>
      <c r="R824" s="0"/>
      <c r="S824" s="0"/>
      <c r="T824" s="0"/>
      <c r="U824" s="0"/>
      <c r="V824" s="0"/>
      <c r="W824" s="0"/>
      <c r="X824" s="0"/>
      <c r="Y824" s="0"/>
      <c r="Z824" s="0"/>
      <c r="AA824" s="0"/>
      <c r="AB824" s="177"/>
      <c r="AC824" s="177"/>
      <c r="AD824" s="177"/>
      <c r="AE824" s="177"/>
      <c r="AF824" s="177"/>
      <c r="AG824" s="177"/>
      <c r="AH824" s="177"/>
      <c r="AI824" s="177"/>
      <c r="AJ824" s="177"/>
      <c r="AK824" s="177"/>
      <c r="AL824" s="177"/>
      <c r="AM824" s="153"/>
      <c r="AN824" s="289"/>
      <c r="AO824" s="0"/>
      <c r="AQ824" s="230"/>
    </row>
    <row r="825" s="120" customFormat="true" ht="12.75" hidden="false" customHeight="false" outlineLevel="0" collapsed="false">
      <c r="P825" s="146"/>
      <c r="Q825" s="0"/>
      <c r="R825" s="0"/>
      <c r="S825" s="0"/>
      <c r="T825" s="0"/>
      <c r="U825" s="0"/>
      <c r="V825" s="0"/>
      <c r="W825" s="0"/>
      <c r="X825" s="0"/>
      <c r="Y825" s="0"/>
      <c r="Z825" s="0"/>
      <c r="AA825" s="0"/>
      <c r="AB825" s="177"/>
      <c r="AC825" s="177"/>
      <c r="AD825" s="177"/>
      <c r="AE825" s="177"/>
      <c r="AF825" s="177"/>
      <c r="AG825" s="177"/>
      <c r="AH825" s="177"/>
      <c r="AI825" s="177"/>
      <c r="AJ825" s="177"/>
      <c r="AK825" s="177"/>
      <c r="AL825" s="177"/>
      <c r="AM825" s="153"/>
      <c r="AN825" s="289"/>
      <c r="AO825" s="0"/>
      <c r="AQ825" s="230"/>
    </row>
    <row r="826" s="120" customFormat="true" ht="12.75" hidden="false" customHeight="false" outlineLevel="0" collapsed="false">
      <c r="P826" s="146"/>
      <c r="Q826" s="0"/>
      <c r="R826" s="0"/>
      <c r="S826" s="0"/>
      <c r="T826" s="0"/>
      <c r="U826" s="0"/>
      <c r="V826" s="0"/>
      <c r="W826" s="0"/>
      <c r="X826" s="0"/>
      <c r="Y826" s="0"/>
      <c r="Z826" s="0"/>
      <c r="AA826" s="0"/>
      <c r="AB826" s="177"/>
      <c r="AC826" s="177"/>
      <c r="AD826" s="177"/>
      <c r="AE826" s="177"/>
      <c r="AF826" s="177"/>
      <c r="AG826" s="177"/>
      <c r="AH826" s="177"/>
      <c r="AI826" s="177"/>
      <c r="AJ826" s="177"/>
      <c r="AK826" s="177"/>
      <c r="AL826" s="177"/>
      <c r="AM826" s="153"/>
      <c r="AN826" s="289"/>
      <c r="AO826" s="0"/>
      <c r="AQ826" s="230"/>
    </row>
    <row r="827" s="120" customFormat="true" ht="12.75" hidden="false" customHeight="false" outlineLevel="0" collapsed="false">
      <c r="P827" s="146"/>
      <c r="Q827" s="0"/>
      <c r="R827" s="0"/>
      <c r="S827" s="0"/>
      <c r="T827" s="0"/>
      <c r="U827" s="0"/>
      <c r="V827" s="0"/>
      <c r="W827" s="0"/>
      <c r="X827" s="0"/>
      <c r="Y827" s="0"/>
      <c r="Z827" s="0"/>
      <c r="AA827" s="0"/>
      <c r="AB827" s="177"/>
      <c r="AC827" s="177"/>
      <c r="AD827" s="177"/>
      <c r="AE827" s="177"/>
      <c r="AF827" s="177"/>
      <c r="AG827" s="177"/>
      <c r="AH827" s="177"/>
      <c r="AI827" s="177"/>
      <c r="AJ827" s="177"/>
      <c r="AK827" s="177"/>
      <c r="AL827" s="177"/>
      <c r="AM827" s="153"/>
      <c r="AN827" s="289"/>
      <c r="AO827" s="0"/>
      <c r="AQ827" s="230"/>
    </row>
    <row r="828" s="120" customFormat="true" ht="12.75" hidden="false" customHeight="false" outlineLevel="0" collapsed="false">
      <c r="P828" s="146"/>
      <c r="Q828" s="0"/>
      <c r="R828" s="0"/>
      <c r="S828" s="0"/>
      <c r="T828" s="0"/>
      <c r="U828" s="0"/>
      <c r="V828" s="0"/>
      <c r="W828" s="0"/>
      <c r="X828" s="0"/>
      <c r="Y828" s="0"/>
      <c r="Z828" s="0"/>
      <c r="AA828" s="0"/>
      <c r="AB828" s="177"/>
      <c r="AC828" s="177"/>
      <c r="AD828" s="177"/>
      <c r="AE828" s="177"/>
      <c r="AF828" s="177"/>
      <c r="AG828" s="177"/>
      <c r="AH828" s="177"/>
      <c r="AI828" s="177"/>
      <c r="AJ828" s="177"/>
      <c r="AK828" s="177"/>
      <c r="AL828" s="177"/>
      <c r="AM828" s="153"/>
      <c r="AN828" s="289"/>
      <c r="AO828" s="0"/>
      <c r="AQ828" s="230"/>
    </row>
    <row r="829" s="120" customFormat="true" ht="12.75" hidden="false" customHeight="false" outlineLevel="0" collapsed="false">
      <c r="P829" s="146"/>
      <c r="Q829" s="0"/>
      <c r="R829" s="0"/>
      <c r="S829" s="0"/>
      <c r="T829" s="0"/>
      <c r="U829" s="0"/>
      <c r="V829" s="0"/>
      <c r="W829" s="0"/>
      <c r="X829" s="0"/>
      <c r="Y829" s="0"/>
      <c r="Z829" s="0"/>
      <c r="AA829" s="0"/>
      <c r="AB829" s="177"/>
      <c r="AC829" s="177"/>
      <c r="AD829" s="177"/>
      <c r="AE829" s="177"/>
      <c r="AF829" s="177"/>
      <c r="AG829" s="177"/>
      <c r="AH829" s="177"/>
      <c r="AI829" s="177"/>
      <c r="AJ829" s="177"/>
      <c r="AK829" s="177"/>
      <c r="AL829" s="177"/>
      <c r="AM829" s="153"/>
      <c r="AN829" s="289"/>
      <c r="AO829" s="0"/>
      <c r="AQ829" s="230"/>
    </row>
    <row r="830" s="120" customFormat="true" ht="12.75" hidden="false" customHeight="false" outlineLevel="0" collapsed="false">
      <c r="P830" s="146"/>
      <c r="Q830" s="0"/>
      <c r="R830" s="0"/>
      <c r="S830" s="0"/>
      <c r="T830" s="0"/>
      <c r="U830" s="0"/>
      <c r="V830" s="0"/>
      <c r="W830" s="0"/>
      <c r="X830" s="0"/>
      <c r="Y830" s="0"/>
      <c r="Z830" s="0"/>
      <c r="AA830" s="0"/>
      <c r="AB830" s="177"/>
      <c r="AC830" s="177"/>
      <c r="AD830" s="177"/>
      <c r="AE830" s="177"/>
      <c r="AF830" s="177"/>
      <c r="AG830" s="177"/>
      <c r="AH830" s="177"/>
      <c r="AI830" s="177"/>
      <c r="AJ830" s="177"/>
      <c r="AK830" s="177"/>
      <c r="AL830" s="177"/>
      <c r="AM830" s="153"/>
      <c r="AN830" s="289"/>
      <c r="AO830" s="0"/>
      <c r="AQ830" s="230"/>
    </row>
    <row r="831" s="120" customFormat="true" ht="12.75" hidden="false" customHeight="false" outlineLevel="0" collapsed="false">
      <c r="P831" s="146"/>
      <c r="Q831" s="0"/>
      <c r="R831" s="0"/>
      <c r="S831" s="0"/>
      <c r="T831" s="0"/>
      <c r="U831" s="0"/>
      <c r="V831" s="0"/>
      <c r="W831" s="0"/>
      <c r="X831" s="0"/>
      <c r="Y831" s="0"/>
      <c r="Z831" s="0"/>
      <c r="AA831" s="0"/>
      <c r="AB831" s="177"/>
      <c r="AC831" s="177"/>
      <c r="AD831" s="177"/>
      <c r="AE831" s="177"/>
      <c r="AF831" s="177"/>
      <c r="AG831" s="177"/>
      <c r="AH831" s="177"/>
      <c r="AI831" s="177"/>
      <c r="AJ831" s="177"/>
      <c r="AK831" s="177"/>
      <c r="AL831" s="177"/>
      <c r="AM831" s="153"/>
      <c r="AN831" s="289"/>
      <c r="AO831" s="0"/>
      <c r="AQ831" s="230"/>
    </row>
    <row r="832" s="120" customFormat="true" ht="12.75" hidden="false" customHeight="false" outlineLevel="0" collapsed="false">
      <c r="P832" s="146"/>
      <c r="Q832" s="0"/>
      <c r="R832" s="0"/>
      <c r="S832" s="0"/>
      <c r="T832" s="0"/>
      <c r="U832" s="0"/>
      <c r="V832" s="0"/>
      <c r="W832" s="0"/>
      <c r="X832" s="0"/>
      <c r="Y832" s="0"/>
      <c r="Z832" s="0"/>
      <c r="AA832" s="0"/>
      <c r="AB832" s="177"/>
      <c r="AC832" s="177"/>
      <c r="AD832" s="177"/>
      <c r="AE832" s="177"/>
      <c r="AF832" s="177"/>
      <c r="AG832" s="177"/>
      <c r="AH832" s="177"/>
      <c r="AI832" s="177"/>
      <c r="AJ832" s="177"/>
      <c r="AK832" s="177"/>
      <c r="AL832" s="177"/>
      <c r="AM832" s="153"/>
      <c r="AN832" s="289"/>
      <c r="AO832" s="0"/>
      <c r="AQ832" s="230"/>
    </row>
    <row r="833" s="120" customFormat="true" ht="12.75" hidden="false" customHeight="false" outlineLevel="0" collapsed="false">
      <c r="P833" s="146"/>
      <c r="Q833" s="0"/>
      <c r="R833" s="0"/>
      <c r="S833" s="0"/>
      <c r="T833" s="0"/>
      <c r="U833" s="0"/>
      <c r="V833" s="0"/>
      <c r="W833" s="0"/>
      <c r="X833" s="0"/>
      <c r="Y833" s="0"/>
      <c r="Z833" s="0"/>
      <c r="AA833" s="0"/>
      <c r="AB833" s="177"/>
      <c r="AC833" s="177"/>
      <c r="AD833" s="177"/>
      <c r="AE833" s="177"/>
      <c r="AF833" s="177"/>
      <c r="AG833" s="177"/>
      <c r="AH833" s="177"/>
      <c r="AI833" s="177"/>
      <c r="AJ833" s="177"/>
      <c r="AK833" s="177"/>
      <c r="AL833" s="177"/>
      <c r="AM833" s="153"/>
      <c r="AN833" s="289"/>
      <c r="AO833" s="0"/>
      <c r="AQ833" s="230"/>
    </row>
    <row r="834" s="120" customFormat="true" ht="12.75" hidden="false" customHeight="false" outlineLevel="0" collapsed="false">
      <c r="P834" s="146"/>
      <c r="Q834" s="0"/>
      <c r="R834" s="0"/>
      <c r="S834" s="0"/>
      <c r="T834" s="0"/>
      <c r="U834" s="0"/>
      <c r="V834" s="0"/>
      <c r="W834" s="0"/>
      <c r="X834" s="0"/>
      <c r="Y834" s="0"/>
      <c r="Z834" s="0"/>
      <c r="AA834" s="0"/>
      <c r="AB834" s="177"/>
      <c r="AC834" s="177"/>
      <c r="AD834" s="177"/>
      <c r="AE834" s="177"/>
      <c r="AF834" s="177"/>
      <c r="AG834" s="177"/>
      <c r="AH834" s="177"/>
      <c r="AI834" s="177"/>
      <c r="AJ834" s="177"/>
      <c r="AK834" s="177"/>
      <c r="AL834" s="177"/>
      <c r="AM834" s="153"/>
      <c r="AN834" s="289"/>
      <c r="AO834" s="0"/>
      <c r="AQ834" s="230"/>
    </row>
    <row r="835" s="120" customFormat="true" ht="12.75" hidden="false" customHeight="false" outlineLevel="0" collapsed="false">
      <c r="P835" s="146"/>
      <c r="Q835" s="0"/>
      <c r="R835" s="0"/>
      <c r="S835" s="0"/>
      <c r="T835" s="0"/>
      <c r="U835" s="0"/>
      <c r="V835" s="0"/>
      <c r="W835" s="0"/>
      <c r="X835" s="0"/>
      <c r="Y835" s="0"/>
      <c r="Z835" s="0"/>
      <c r="AA835" s="0"/>
      <c r="AB835" s="177"/>
      <c r="AC835" s="177"/>
      <c r="AD835" s="177"/>
      <c r="AE835" s="177"/>
      <c r="AF835" s="177"/>
      <c r="AG835" s="177"/>
      <c r="AH835" s="177"/>
      <c r="AI835" s="177"/>
      <c r="AJ835" s="177"/>
      <c r="AK835" s="177"/>
      <c r="AL835" s="177"/>
      <c r="AM835" s="153"/>
      <c r="AN835" s="289"/>
      <c r="AO835" s="0"/>
      <c r="AQ835" s="230"/>
    </row>
    <row r="836" s="120" customFormat="true" ht="12.75" hidden="false" customHeight="false" outlineLevel="0" collapsed="false">
      <c r="P836" s="146"/>
      <c r="Q836" s="0"/>
      <c r="R836" s="0"/>
      <c r="S836" s="0"/>
      <c r="T836" s="0"/>
      <c r="U836" s="0"/>
      <c r="V836" s="0"/>
      <c r="W836" s="0"/>
      <c r="X836" s="0"/>
      <c r="Y836" s="0"/>
      <c r="Z836" s="0"/>
      <c r="AA836" s="0"/>
      <c r="AB836" s="177"/>
      <c r="AC836" s="177"/>
      <c r="AD836" s="177"/>
      <c r="AE836" s="177"/>
      <c r="AF836" s="177"/>
      <c r="AG836" s="177"/>
      <c r="AH836" s="177"/>
      <c r="AI836" s="177"/>
      <c r="AJ836" s="177"/>
      <c r="AK836" s="177"/>
      <c r="AL836" s="177"/>
      <c r="AM836" s="153"/>
      <c r="AN836" s="289"/>
      <c r="AO836" s="0"/>
      <c r="AQ836" s="230"/>
    </row>
    <row r="837" s="120" customFormat="true" ht="12.75" hidden="false" customHeight="false" outlineLevel="0" collapsed="false">
      <c r="P837" s="146"/>
      <c r="Q837" s="0"/>
      <c r="R837" s="0"/>
      <c r="S837" s="0"/>
      <c r="T837" s="0"/>
      <c r="U837" s="0"/>
      <c r="V837" s="0"/>
      <c r="W837" s="0"/>
      <c r="X837" s="0"/>
      <c r="Y837" s="0"/>
      <c r="Z837" s="0"/>
      <c r="AA837" s="0"/>
      <c r="AB837" s="177"/>
      <c r="AC837" s="177"/>
      <c r="AD837" s="177"/>
      <c r="AE837" s="177"/>
      <c r="AF837" s="177"/>
      <c r="AG837" s="177"/>
      <c r="AH837" s="177"/>
      <c r="AI837" s="177"/>
      <c r="AJ837" s="177"/>
      <c r="AK837" s="177"/>
      <c r="AL837" s="177"/>
      <c r="AM837" s="153"/>
      <c r="AN837" s="289"/>
      <c r="AO837" s="0"/>
      <c r="AQ837" s="230"/>
    </row>
    <row r="838" s="120" customFormat="true" ht="12.75" hidden="false" customHeight="false" outlineLevel="0" collapsed="false">
      <c r="P838" s="146"/>
      <c r="Q838" s="0"/>
      <c r="R838" s="0"/>
      <c r="S838" s="0"/>
      <c r="T838" s="0"/>
      <c r="U838" s="0"/>
      <c r="V838" s="0"/>
      <c r="W838" s="0"/>
      <c r="X838" s="0"/>
      <c r="Y838" s="0"/>
      <c r="Z838" s="0"/>
      <c r="AA838" s="0"/>
      <c r="AB838" s="177"/>
      <c r="AC838" s="177"/>
      <c r="AD838" s="177"/>
      <c r="AE838" s="177"/>
      <c r="AF838" s="177"/>
      <c r="AG838" s="177"/>
      <c r="AH838" s="177"/>
      <c r="AI838" s="177"/>
      <c r="AJ838" s="177"/>
      <c r="AK838" s="177"/>
      <c r="AL838" s="177"/>
      <c r="AM838" s="153"/>
      <c r="AN838" s="289"/>
      <c r="AO838" s="0"/>
      <c r="AQ838" s="230"/>
    </row>
    <row r="839" s="120" customFormat="true" ht="12.75" hidden="false" customHeight="false" outlineLevel="0" collapsed="false">
      <c r="P839" s="146"/>
      <c r="Q839" s="0"/>
      <c r="R839" s="0"/>
      <c r="S839" s="0"/>
      <c r="T839" s="0"/>
      <c r="U839" s="0"/>
      <c r="V839" s="0"/>
      <c r="W839" s="0"/>
      <c r="X839" s="0"/>
      <c r="Y839" s="0"/>
      <c r="Z839" s="0"/>
      <c r="AA839" s="0"/>
      <c r="AB839" s="177"/>
      <c r="AC839" s="177"/>
      <c r="AD839" s="177"/>
      <c r="AE839" s="177"/>
      <c r="AF839" s="177"/>
      <c r="AG839" s="177"/>
      <c r="AH839" s="177"/>
      <c r="AI839" s="177"/>
      <c r="AJ839" s="177"/>
      <c r="AK839" s="177"/>
      <c r="AL839" s="177"/>
      <c r="AM839" s="153"/>
      <c r="AN839" s="289"/>
      <c r="AO839" s="0"/>
      <c r="AQ839" s="230"/>
    </row>
    <row r="840" s="120" customFormat="true" ht="12.75" hidden="false" customHeight="false" outlineLevel="0" collapsed="false">
      <c r="P840" s="146"/>
      <c r="Q840" s="0"/>
      <c r="R840" s="0"/>
      <c r="S840" s="0"/>
      <c r="T840" s="0"/>
      <c r="U840" s="0"/>
      <c r="V840" s="0"/>
      <c r="W840" s="0"/>
      <c r="X840" s="0"/>
      <c r="Y840" s="0"/>
      <c r="Z840" s="0"/>
      <c r="AA840" s="0"/>
      <c r="AB840" s="177"/>
      <c r="AC840" s="177"/>
      <c r="AD840" s="177"/>
      <c r="AE840" s="177"/>
      <c r="AF840" s="177"/>
      <c r="AG840" s="177"/>
      <c r="AH840" s="177"/>
      <c r="AI840" s="177"/>
      <c r="AJ840" s="177"/>
      <c r="AK840" s="177"/>
      <c r="AL840" s="177"/>
      <c r="AM840" s="153"/>
      <c r="AN840" s="289"/>
      <c r="AO840" s="0"/>
      <c r="AQ840" s="230"/>
    </row>
    <row r="841" s="120" customFormat="true" ht="12.75" hidden="false" customHeight="false" outlineLevel="0" collapsed="false">
      <c r="P841" s="146"/>
      <c r="Q841" s="0"/>
      <c r="R841" s="0"/>
      <c r="S841" s="0"/>
      <c r="T841" s="0"/>
      <c r="U841" s="0"/>
      <c r="V841" s="0"/>
      <c r="W841" s="0"/>
      <c r="X841" s="0"/>
      <c r="Y841" s="0"/>
      <c r="Z841" s="0"/>
      <c r="AA841" s="0"/>
      <c r="AB841" s="177"/>
      <c r="AC841" s="177"/>
      <c r="AD841" s="177"/>
      <c r="AE841" s="177"/>
      <c r="AF841" s="177"/>
      <c r="AG841" s="177"/>
      <c r="AH841" s="177"/>
      <c r="AI841" s="177"/>
      <c r="AJ841" s="177"/>
      <c r="AK841" s="177"/>
      <c r="AL841" s="177"/>
      <c r="AM841" s="153"/>
      <c r="AN841" s="289"/>
      <c r="AO841" s="0"/>
      <c r="AQ841" s="230"/>
    </row>
    <row r="842" s="120" customFormat="true" ht="12.75" hidden="false" customHeight="false" outlineLevel="0" collapsed="false">
      <c r="P842" s="146"/>
      <c r="Q842" s="0"/>
      <c r="R842" s="0"/>
      <c r="S842" s="0"/>
      <c r="T842" s="0"/>
      <c r="U842" s="0"/>
      <c r="V842" s="0"/>
      <c r="W842" s="0"/>
      <c r="X842" s="0"/>
      <c r="Y842" s="0"/>
      <c r="Z842" s="0"/>
      <c r="AA842" s="0"/>
      <c r="AB842" s="177"/>
      <c r="AC842" s="177"/>
      <c r="AD842" s="177"/>
      <c r="AE842" s="177"/>
      <c r="AF842" s="177"/>
      <c r="AG842" s="177"/>
      <c r="AH842" s="177"/>
      <c r="AI842" s="177"/>
      <c r="AJ842" s="177"/>
      <c r="AK842" s="177"/>
      <c r="AL842" s="177"/>
      <c r="AM842" s="153"/>
      <c r="AN842" s="289"/>
      <c r="AO842" s="0"/>
      <c r="AQ842" s="230"/>
    </row>
    <row r="843" s="120" customFormat="true" ht="12.75" hidden="false" customHeight="false" outlineLevel="0" collapsed="false">
      <c r="P843" s="146"/>
      <c r="Q843" s="0"/>
      <c r="R843" s="0"/>
      <c r="S843" s="0"/>
      <c r="T843" s="0"/>
      <c r="U843" s="0"/>
      <c r="V843" s="0"/>
      <c r="W843" s="0"/>
      <c r="X843" s="0"/>
      <c r="Y843" s="0"/>
      <c r="Z843" s="0"/>
      <c r="AA843" s="0"/>
      <c r="AB843" s="177"/>
      <c r="AC843" s="177"/>
      <c r="AD843" s="177"/>
      <c r="AE843" s="177"/>
      <c r="AF843" s="177"/>
      <c r="AG843" s="177"/>
      <c r="AH843" s="177"/>
      <c r="AI843" s="177"/>
      <c r="AJ843" s="177"/>
      <c r="AK843" s="177"/>
      <c r="AL843" s="177"/>
      <c r="AM843" s="153"/>
      <c r="AN843" s="289"/>
      <c r="AO843" s="0"/>
      <c r="AQ843" s="230"/>
    </row>
    <row r="844" s="120" customFormat="true" ht="12.75" hidden="false" customHeight="false" outlineLevel="0" collapsed="false">
      <c r="P844" s="146"/>
      <c r="Q844" s="0"/>
      <c r="R844" s="0"/>
      <c r="S844" s="0"/>
      <c r="T844" s="0"/>
      <c r="U844" s="0"/>
      <c r="V844" s="0"/>
      <c r="W844" s="0"/>
      <c r="X844" s="0"/>
      <c r="Y844" s="0"/>
      <c r="Z844" s="0"/>
      <c r="AA844" s="0"/>
      <c r="AB844" s="177"/>
      <c r="AC844" s="177"/>
      <c r="AD844" s="177"/>
      <c r="AE844" s="177"/>
      <c r="AF844" s="177"/>
      <c r="AG844" s="177"/>
      <c r="AH844" s="177"/>
      <c r="AI844" s="177"/>
      <c r="AJ844" s="177"/>
      <c r="AK844" s="177"/>
      <c r="AL844" s="177"/>
      <c r="AM844" s="153"/>
      <c r="AN844" s="289"/>
      <c r="AO844" s="0"/>
      <c r="AQ844" s="230"/>
    </row>
    <row r="845" s="120" customFormat="true" ht="12.75" hidden="false" customHeight="false" outlineLevel="0" collapsed="false">
      <c r="P845" s="146"/>
      <c r="Q845" s="0"/>
      <c r="R845" s="0"/>
      <c r="S845" s="0"/>
      <c r="T845" s="0"/>
      <c r="U845" s="0"/>
      <c r="V845" s="0"/>
      <c r="W845" s="0"/>
      <c r="X845" s="0"/>
      <c r="Y845" s="0"/>
      <c r="Z845" s="0"/>
      <c r="AA845" s="0"/>
      <c r="AB845" s="177"/>
      <c r="AC845" s="177"/>
      <c r="AD845" s="177"/>
      <c r="AE845" s="177"/>
      <c r="AF845" s="177"/>
      <c r="AG845" s="177"/>
      <c r="AH845" s="177"/>
      <c r="AI845" s="177"/>
      <c r="AJ845" s="177"/>
      <c r="AK845" s="177"/>
      <c r="AL845" s="177"/>
      <c r="AM845" s="153"/>
      <c r="AN845" s="289"/>
      <c r="AO845" s="0"/>
      <c r="AQ845" s="230"/>
    </row>
    <row r="846" s="120" customFormat="true" ht="12.75" hidden="false" customHeight="false" outlineLevel="0" collapsed="false">
      <c r="P846" s="146"/>
      <c r="Q846" s="0"/>
      <c r="R846" s="0"/>
      <c r="S846" s="0"/>
      <c r="T846" s="0"/>
      <c r="U846" s="0"/>
      <c r="V846" s="0"/>
      <c r="W846" s="0"/>
      <c r="X846" s="0"/>
      <c r="Y846" s="0"/>
      <c r="Z846" s="0"/>
      <c r="AA846" s="0"/>
      <c r="AB846" s="177"/>
      <c r="AC846" s="177"/>
      <c r="AD846" s="177"/>
      <c r="AE846" s="177"/>
      <c r="AF846" s="177"/>
      <c r="AG846" s="177"/>
      <c r="AH846" s="177"/>
      <c r="AI846" s="177"/>
      <c r="AJ846" s="177"/>
      <c r="AK846" s="177"/>
      <c r="AL846" s="177"/>
      <c r="AM846" s="153"/>
      <c r="AN846" s="289"/>
      <c r="AO846" s="0"/>
      <c r="AQ846" s="230"/>
    </row>
    <row r="847" s="120" customFormat="true" ht="12.75" hidden="false" customHeight="false" outlineLevel="0" collapsed="false">
      <c r="P847" s="146"/>
      <c r="Q847" s="0"/>
      <c r="R847" s="0"/>
      <c r="S847" s="0"/>
      <c r="T847" s="0"/>
      <c r="U847" s="0"/>
      <c r="V847" s="0"/>
      <c r="W847" s="0"/>
      <c r="X847" s="0"/>
      <c r="Y847" s="0"/>
      <c r="Z847" s="0"/>
      <c r="AA847" s="0"/>
      <c r="AB847" s="177"/>
      <c r="AC847" s="177"/>
      <c r="AD847" s="177"/>
      <c r="AE847" s="177"/>
      <c r="AF847" s="177"/>
      <c r="AG847" s="177"/>
      <c r="AH847" s="177"/>
      <c r="AI847" s="177"/>
      <c r="AJ847" s="177"/>
      <c r="AK847" s="177"/>
      <c r="AL847" s="177"/>
      <c r="AM847" s="153"/>
      <c r="AN847" s="289"/>
      <c r="AO847" s="0"/>
      <c r="AQ847" s="230"/>
    </row>
    <row r="848" s="120" customFormat="true" ht="12.75" hidden="false" customHeight="false" outlineLevel="0" collapsed="false">
      <c r="P848" s="146"/>
      <c r="Q848" s="0"/>
      <c r="R848" s="0"/>
      <c r="S848" s="0"/>
      <c r="T848" s="0"/>
      <c r="U848" s="0"/>
      <c r="V848" s="0"/>
      <c r="W848" s="0"/>
      <c r="X848" s="0"/>
      <c r="Y848" s="0"/>
      <c r="Z848" s="0"/>
      <c r="AA848" s="0"/>
      <c r="AB848" s="177"/>
      <c r="AC848" s="177"/>
      <c r="AD848" s="177"/>
      <c r="AE848" s="177"/>
      <c r="AF848" s="177"/>
      <c r="AG848" s="177"/>
      <c r="AH848" s="177"/>
      <c r="AI848" s="177"/>
      <c r="AJ848" s="177"/>
      <c r="AK848" s="177"/>
      <c r="AL848" s="177"/>
      <c r="AM848" s="153"/>
      <c r="AN848" s="289"/>
      <c r="AO848" s="0"/>
      <c r="AQ848" s="230"/>
    </row>
    <row r="849" s="120" customFormat="true" ht="12.75" hidden="false" customHeight="false" outlineLevel="0" collapsed="false">
      <c r="P849" s="146"/>
      <c r="Q849" s="0"/>
      <c r="R849" s="0"/>
      <c r="S849" s="0"/>
      <c r="T849" s="0"/>
      <c r="U849" s="0"/>
      <c r="V849" s="0"/>
      <c r="W849" s="0"/>
      <c r="X849" s="0"/>
      <c r="Y849" s="0"/>
      <c r="Z849" s="0"/>
      <c r="AA849" s="0"/>
      <c r="AB849" s="177"/>
      <c r="AC849" s="177"/>
      <c r="AD849" s="177"/>
      <c r="AE849" s="177"/>
      <c r="AF849" s="177"/>
      <c r="AG849" s="177"/>
      <c r="AH849" s="177"/>
      <c r="AI849" s="177"/>
      <c r="AJ849" s="177"/>
      <c r="AK849" s="177"/>
      <c r="AL849" s="177"/>
      <c r="AM849" s="153"/>
      <c r="AN849" s="289"/>
      <c r="AO849" s="0"/>
      <c r="AQ849" s="230"/>
    </row>
    <row r="850" s="120" customFormat="true" ht="12.75" hidden="false" customHeight="false" outlineLevel="0" collapsed="false">
      <c r="P850" s="146"/>
      <c r="Q850" s="0"/>
      <c r="R850" s="0"/>
      <c r="S850" s="0"/>
      <c r="T850" s="0"/>
      <c r="U850" s="0"/>
      <c r="V850" s="0"/>
      <c r="W850" s="0"/>
      <c r="X850" s="0"/>
      <c r="Y850" s="0"/>
      <c r="Z850" s="0"/>
      <c r="AA850" s="0"/>
      <c r="AB850" s="177"/>
      <c r="AC850" s="177"/>
      <c r="AD850" s="177"/>
      <c r="AE850" s="177"/>
      <c r="AF850" s="177"/>
      <c r="AG850" s="177"/>
      <c r="AH850" s="177"/>
      <c r="AI850" s="177"/>
      <c r="AJ850" s="177"/>
      <c r="AK850" s="177"/>
      <c r="AL850" s="177"/>
      <c r="AM850" s="153"/>
      <c r="AN850" s="289"/>
      <c r="AO850" s="0"/>
      <c r="AQ850" s="230"/>
    </row>
    <row r="851" s="120" customFormat="true" ht="12.75" hidden="false" customHeight="false" outlineLevel="0" collapsed="false">
      <c r="P851" s="146"/>
      <c r="Q851" s="0"/>
      <c r="R851" s="0"/>
      <c r="S851" s="0"/>
      <c r="T851" s="0"/>
      <c r="U851" s="0"/>
      <c r="V851" s="0"/>
      <c r="W851" s="0"/>
      <c r="X851" s="0"/>
      <c r="Y851" s="0"/>
      <c r="Z851" s="0"/>
      <c r="AA851" s="0"/>
      <c r="AB851" s="177"/>
      <c r="AC851" s="177"/>
      <c r="AD851" s="177"/>
      <c r="AE851" s="177"/>
      <c r="AF851" s="177"/>
      <c r="AG851" s="177"/>
      <c r="AH851" s="177"/>
      <c r="AI851" s="177"/>
      <c r="AJ851" s="177"/>
      <c r="AK851" s="177"/>
      <c r="AL851" s="177"/>
      <c r="AM851" s="153"/>
      <c r="AN851" s="289"/>
      <c r="AO851" s="0"/>
      <c r="AQ851" s="230"/>
    </row>
    <row r="852" s="120" customFormat="true" ht="12.75" hidden="false" customHeight="false" outlineLevel="0" collapsed="false">
      <c r="P852" s="146"/>
      <c r="Q852" s="0"/>
      <c r="R852" s="0"/>
      <c r="S852" s="0"/>
      <c r="T852" s="0"/>
      <c r="U852" s="0"/>
      <c r="V852" s="0"/>
      <c r="W852" s="0"/>
      <c r="X852" s="0"/>
      <c r="Y852" s="0"/>
      <c r="Z852" s="0"/>
      <c r="AA852" s="0"/>
      <c r="AB852" s="177"/>
      <c r="AC852" s="177"/>
      <c r="AD852" s="177"/>
      <c r="AE852" s="177"/>
      <c r="AF852" s="177"/>
      <c r="AG852" s="177"/>
      <c r="AH852" s="177"/>
      <c r="AI852" s="177"/>
      <c r="AJ852" s="177"/>
      <c r="AK852" s="177"/>
      <c r="AL852" s="177"/>
      <c r="AM852" s="153"/>
      <c r="AN852" s="289"/>
      <c r="AO852" s="0"/>
      <c r="AQ852" s="230"/>
    </row>
    <row r="853" s="120" customFormat="true" ht="12.75" hidden="false" customHeight="false" outlineLevel="0" collapsed="false">
      <c r="P853" s="146"/>
      <c r="Q853" s="0"/>
      <c r="R853" s="0"/>
      <c r="S853" s="0"/>
      <c r="T853" s="0"/>
      <c r="U853" s="0"/>
      <c r="V853" s="0"/>
      <c r="W853" s="0"/>
      <c r="X853" s="0"/>
      <c r="Y853" s="0"/>
      <c r="Z853" s="0"/>
      <c r="AA853" s="0"/>
      <c r="AB853" s="177"/>
      <c r="AC853" s="177"/>
      <c r="AD853" s="177"/>
      <c r="AE853" s="177"/>
      <c r="AF853" s="177"/>
      <c r="AG853" s="177"/>
      <c r="AH853" s="177"/>
      <c r="AI853" s="177"/>
      <c r="AJ853" s="177"/>
      <c r="AK853" s="177"/>
      <c r="AL853" s="177"/>
      <c r="AM853" s="153"/>
      <c r="AN853" s="289"/>
      <c r="AO853" s="0"/>
      <c r="AQ853" s="230"/>
    </row>
    <row r="854" s="120" customFormat="true" ht="12.75" hidden="false" customHeight="false" outlineLevel="0" collapsed="false">
      <c r="P854" s="146"/>
      <c r="Q854" s="0"/>
      <c r="R854" s="0"/>
      <c r="S854" s="0"/>
      <c r="T854" s="0"/>
      <c r="U854" s="0"/>
      <c r="V854" s="0"/>
      <c r="W854" s="0"/>
      <c r="X854" s="0"/>
      <c r="Y854" s="0"/>
      <c r="Z854" s="0"/>
      <c r="AA854" s="0"/>
      <c r="AB854" s="177"/>
      <c r="AC854" s="177"/>
      <c r="AD854" s="177"/>
      <c r="AE854" s="177"/>
      <c r="AF854" s="177"/>
      <c r="AG854" s="177"/>
      <c r="AH854" s="177"/>
      <c r="AI854" s="177"/>
      <c r="AJ854" s="177"/>
      <c r="AK854" s="177"/>
      <c r="AL854" s="177"/>
      <c r="AM854" s="153"/>
      <c r="AN854" s="289"/>
      <c r="AO854" s="0"/>
      <c r="AQ854" s="230"/>
    </row>
    <row r="855" s="120" customFormat="true" ht="12.75" hidden="false" customHeight="false" outlineLevel="0" collapsed="false">
      <c r="P855" s="146"/>
      <c r="Q855" s="0"/>
      <c r="R855" s="0"/>
      <c r="S855" s="0"/>
      <c r="T855" s="0"/>
      <c r="U855" s="0"/>
      <c r="V855" s="0"/>
      <c r="W855" s="0"/>
      <c r="X855" s="0"/>
      <c r="Y855" s="0"/>
      <c r="Z855" s="0"/>
      <c r="AA855" s="0"/>
      <c r="AB855" s="177"/>
      <c r="AC855" s="177"/>
      <c r="AD855" s="177"/>
      <c r="AE855" s="177"/>
      <c r="AF855" s="177"/>
      <c r="AG855" s="177"/>
      <c r="AH855" s="177"/>
      <c r="AI855" s="177"/>
      <c r="AJ855" s="177"/>
      <c r="AK855" s="177"/>
      <c r="AL855" s="177"/>
      <c r="AM855" s="153"/>
      <c r="AN855" s="289"/>
      <c r="AO855" s="0"/>
      <c r="AQ855" s="230"/>
    </row>
    <row r="856" s="120" customFormat="true" ht="12.75" hidden="false" customHeight="false" outlineLevel="0" collapsed="false">
      <c r="P856" s="146"/>
      <c r="Q856" s="0"/>
      <c r="R856" s="0"/>
      <c r="S856" s="0"/>
      <c r="T856" s="0"/>
      <c r="U856" s="0"/>
      <c r="V856" s="0"/>
      <c r="W856" s="0"/>
      <c r="X856" s="0"/>
      <c r="Y856" s="0"/>
      <c r="Z856" s="0"/>
      <c r="AA856" s="0"/>
      <c r="AB856" s="177"/>
      <c r="AC856" s="177"/>
      <c r="AD856" s="177"/>
      <c r="AE856" s="177"/>
      <c r="AF856" s="177"/>
      <c r="AG856" s="177"/>
      <c r="AH856" s="177"/>
      <c r="AI856" s="177"/>
      <c r="AJ856" s="177"/>
      <c r="AK856" s="177"/>
      <c r="AL856" s="177"/>
      <c r="AM856" s="153"/>
      <c r="AN856" s="289"/>
      <c r="AO856" s="0"/>
      <c r="AQ856" s="230"/>
    </row>
    <row r="857" s="120" customFormat="true" ht="12.75" hidden="false" customHeight="false" outlineLevel="0" collapsed="false">
      <c r="P857" s="146"/>
      <c r="Q857" s="0"/>
      <c r="R857" s="0"/>
      <c r="S857" s="0"/>
      <c r="T857" s="0"/>
      <c r="U857" s="0"/>
      <c r="V857" s="0"/>
      <c r="W857" s="0"/>
      <c r="X857" s="0"/>
      <c r="Y857" s="0"/>
      <c r="Z857" s="0"/>
      <c r="AA857" s="0"/>
      <c r="AB857" s="177"/>
      <c r="AC857" s="177"/>
      <c r="AD857" s="177"/>
      <c r="AE857" s="177"/>
      <c r="AF857" s="177"/>
      <c r="AG857" s="177"/>
      <c r="AH857" s="177"/>
      <c r="AI857" s="177"/>
      <c r="AJ857" s="177"/>
      <c r="AK857" s="177"/>
      <c r="AL857" s="177"/>
      <c r="AM857" s="153"/>
      <c r="AN857" s="289"/>
      <c r="AO857" s="0"/>
      <c r="AQ857" s="230"/>
    </row>
    <row r="858" s="120" customFormat="true" ht="12.75" hidden="false" customHeight="false" outlineLevel="0" collapsed="false">
      <c r="P858" s="146"/>
      <c r="Q858" s="0"/>
      <c r="R858" s="0"/>
      <c r="S858" s="0"/>
      <c r="T858" s="0"/>
      <c r="U858" s="0"/>
      <c r="V858" s="0"/>
      <c r="W858" s="0"/>
      <c r="X858" s="0"/>
      <c r="Y858" s="0"/>
      <c r="Z858" s="0"/>
      <c r="AA858" s="0"/>
      <c r="AB858" s="177"/>
      <c r="AC858" s="177"/>
      <c r="AD858" s="177"/>
      <c r="AE858" s="177"/>
      <c r="AF858" s="177"/>
      <c r="AG858" s="177"/>
      <c r="AH858" s="177"/>
      <c r="AI858" s="177"/>
      <c r="AJ858" s="177"/>
      <c r="AK858" s="177"/>
      <c r="AL858" s="177"/>
      <c r="AM858" s="153"/>
      <c r="AN858" s="289"/>
      <c r="AO858" s="0"/>
      <c r="AQ858" s="230"/>
    </row>
    <row r="859" s="120" customFormat="true" ht="12.75" hidden="false" customHeight="false" outlineLevel="0" collapsed="false">
      <c r="P859" s="146"/>
      <c r="Q859" s="0"/>
      <c r="R859" s="0"/>
      <c r="S859" s="0"/>
      <c r="T859" s="0"/>
      <c r="U859" s="0"/>
      <c r="V859" s="0"/>
      <c r="W859" s="0"/>
      <c r="X859" s="0"/>
      <c r="Y859" s="0"/>
      <c r="Z859" s="0"/>
      <c r="AA859" s="0"/>
      <c r="AB859" s="177"/>
      <c r="AC859" s="177"/>
      <c r="AD859" s="177"/>
      <c r="AE859" s="177"/>
      <c r="AF859" s="177"/>
      <c r="AG859" s="177"/>
      <c r="AH859" s="177"/>
      <c r="AI859" s="177"/>
      <c r="AJ859" s="177"/>
      <c r="AK859" s="177"/>
      <c r="AL859" s="177"/>
      <c r="AM859" s="153"/>
      <c r="AN859" s="289"/>
      <c r="AO859" s="0"/>
      <c r="AQ859" s="230"/>
    </row>
    <row r="860" s="120" customFormat="true" ht="12.75" hidden="false" customHeight="false" outlineLevel="0" collapsed="false">
      <c r="P860" s="146"/>
      <c r="Q860" s="0"/>
      <c r="R860" s="0"/>
      <c r="S860" s="0"/>
      <c r="T860" s="0"/>
      <c r="U860" s="0"/>
      <c r="V860" s="0"/>
      <c r="W860" s="0"/>
      <c r="X860" s="0"/>
      <c r="Y860" s="0"/>
      <c r="Z860" s="0"/>
      <c r="AA860" s="0"/>
      <c r="AB860" s="177"/>
      <c r="AC860" s="177"/>
      <c r="AD860" s="177"/>
      <c r="AE860" s="177"/>
      <c r="AF860" s="177"/>
      <c r="AG860" s="177"/>
      <c r="AH860" s="177"/>
      <c r="AI860" s="177"/>
      <c r="AJ860" s="177"/>
      <c r="AK860" s="177"/>
      <c r="AL860" s="177"/>
      <c r="AM860" s="153"/>
      <c r="AN860" s="289"/>
      <c r="AO860" s="0"/>
      <c r="AQ860" s="230"/>
    </row>
    <row r="861" s="120" customFormat="true" ht="12.75" hidden="false" customHeight="false" outlineLevel="0" collapsed="false">
      <c r="P861" s="146"/>
      <c r="Q861" s="0"/>
      <c r="R861" s="0"/>
      <c r="S861" s="0"/>
      <c r="T861" s="0"/>
      <c r="U861" s="0"/>
      <c r="V861" s="0"/>
      <c r="W861" s="0"/>
      <c r="X861" s="0"/>
      <c r="Y861" s="0"/>
      <c r="Z861" s="0"/>
      <c r="AA861" s="0"/>
      <c r="AB861" s="177"/>
      <c r="AC861" s="177"/>
      <c r="AD861" s="177"/>
      <c r="AE861" s="177"/>
      <c r="AF861" s="177"/>
      <c r="AG861" s="177"/>
      <c r="AH861" s="177"/>
      <c r="AI861" s="177"/>
      <c r="AJ861" s="177"/>
      <c r="AK861" s="177"/>
      <c r="AL861" s="177"/>
      <c r="AM861" s="153"/>
      <c r="AN861" s="289"/>
      <c r="AO861" s="0"/>
      <c r="AQ861" s="230"/>
    </row>
    <row r="862" s="120" customFormat="true" ht="12.75" hidden="false" customHeight="false" outlineLevel="0" collapsed="false">
      <c r="P862" s="146"/>
      <c r="Q862" s="0"/>
      <c r="R862" s="0"/>
      <c r="S862" s="0"/>
      <c r="T862" s="0"/>
      <c r="U862" s="0"/>
      <c r="V862" s="0"/>
      <c r="W862" s="0"/>
      <c r="X862" s="0"/>
      <c r="Y862" s="0"/>
      <c r="Z862" s="0"/>
      <c r="AA862" s="0"/>
      <c r="AB862" s="177"/>
      <c r="AC862" s="177"/>
      <c r="AD862" s="177"/>
      <c r="AE862" s="177"/>
      <c r="AF862" s="177"/>
      <c r="AG862" s="177"/>
      <c r="AH862" s="177"/>
      <c r="AI862" s="177"/>
      <c r="AJ862" s="177"/>
      <c r="AK862" s="177"/>
      <c r="AL862" s="177"/>
      <c r="AM862" s="153"/>
      <c r="AN862" s="289"/>
      <c r="AO862" s="0"/>
      <c r="AQ862" s="230"/>
    </row>
    <row r="863" s="120" customFormat="true" ht="12.75" hidden="false" customHeight="false" outlineLevel="0" collapsed="false">
      <c r="P863" s="146"/>
      <c r="Q863" s="0"/>
      <c r="R863" s="0"/>
      <c r="S863" s="0"/>
      <c r="T863" s="0"/>
      <c r="U863" s="0"/>
      <c r="V863" s="0"/>
      <c r="W863" s="0"/>
      <c r="X863" s="0"/>
      <c r="Y863" s="0"/>
      <c r="Z863" s="0"/>
      <c r="AA863" s="0"/>
      <c r="AB863" s="177"/>
      <c r="AC863" s="177"/>
      <c r="AD863" s="177"/>
      <c r="AE863" s="177"/>
      <c r="AF863" s="177"/>
      <c r="AG863" s="177"/>
      <c r="AH863" s="177"/>
      <c r="AI863" s="177"/>
      <c r="AJ863" s="177"/>
      <c r="AK863" s="177"/>
      <c r="AL863" s="177"/>
      <c r="AM863" s="153"/>
      <c r="AN863" s="289"/>
      <c r="AO863" s="0"/>
      <c r="AQ863" s="230"/>
    </row>
    <row r="864" s="120" customFormat="true" ht="12.75" hidden="false" customHeight="false" outlineLevel="0" collapsed="false">
      <c r="P864" s="146"/>
      <c r="Q864" s="0"/>
      <c r="R864" s="0"/>
      <c r="S864" s="0"/>
      <c r="T864" s="0"/>
      <c r="U864" s="0"/>
      <c r="V864" s="0"/>
      <c r="W864" s="0"/>
      <c r="X864" s="0"/>
      <c r="Y864" s="0"/>
      <c r="Z864" s="0"/>
      <c r="AA864" s="0"/>
      <c r="AB864" s="177"/>
      <c r="AC864" s="177"/>
      <c r="AD864" s="177"/>
      <c r="AE864" s="177"/>
      <c r="AF864" s="177"/>
      <c r="AG864" s="177"/>
      <c r="AH864" s="177"/>
      <c r="AI864" s="177"/>
      <c r="AJ864" s="177"/>
      <c r="AK864" s="177"/>
      <c r="AL864" s="177"/>
      <c r="AM864" s="153"/>
      <c r="AN864" s="289"/>
      <c r="AO864" s="0"/>
      <c r="AQ864" s="230"/>
    </row>
    <row r="865" s="120" customFormat="true" ht="12.75" hidden="false" customHeight="false" outlineLevel="0" collapsed="false">
      <c r="P865" s="146"/>
      <c r="Q865" s="0"/>
      <c r="R865" s="0"/>
      <c r="S865" s="0"/>
      <c r="T865" s="0"/>
      <c r="U865" s="0"/>
      <c r="V865" s="0"/>
      <c r="W865" s="0"/>
      <c r="X865" s="0"/>
      <c r="Y865" s="0"/>
      <c r="Z865" s="0"/>
      <c r="AA865" s="0"/>
      <c r="AB865" s="177"/>
      <c r="AC865" s="177"/>
      <c r="AD865" s="177"/>
      <c r="AE865" s="177"/>
      <c r="AF865" s="177"/>
      <c r="AG865" s="177"/>
      <c r="AH865" s="177"/>
      <c r="AI865" s="177"/>
      <c r="AJ865" s="177"/>
      <c r="AK865" s="177"/>
      <c r="AL865" s="177"/>
      <c r="AM865" s="153"/>
      <c r="AN865" s="289"/>
      <c r="AO865" s="0"/>
      <c r="AQ865" s="230"/>
    </row>
    <row r="866" s="120" customFormat="true" ht="12.75" hidden="false" customHeight="false" outlineLevel="0" collapsed="false">
      <c r="P866" s="146"/>
      <c r="Q866" s="0"/>
      <c r="R866" s="0"/>
      <c r="S866" s="0"/>
      <c r="T866" s="0"/>
      <c r="U866" s="0"/>
      <c r="V866" s="0"/>
      <c r="W866" s="0"/>
      <c r="X866" s="0"/>
      <c r="Y866" s="0"/>
      <c r="Z866" s="0"/>
      <c r="AA866" s="0"/>
      <c r="AB866" s="177"/>
      <c r="AC866" s="177"/>
      <c r="AD866" s="177"/>
      <c r="AE866" s="177"/>
      <c r="AF866" s="177"/>
      <c r="AG866" s="177"/>
      <c r="AH866" s="177"/>
      <c r="AI866" s="177"/>
      <c r="AJ866" s="177"/>
      <c r="AK866" s="177"/>
      <c r="AL866" s="177"/>
      <c r="AM866" s="153"/>
      <c r="AN866" s="289"/>
      <c r="AO866" s="0"/>
      <c r="AQ866" s="230"/>
    </row>
    <row r="867" s="120" customFormat="true" ht="12.75" hidden="false" customHeight="false" outlineLevel="0" collapsed="false">
      <c r="P867" s="146"/>
      <c r="Q867" s="0"/>
      <c r="R867" s="0"/>
      <c r="S867" s="0"/>
      <c r="T867" s="0"/>
      <c r="U867" s="0"/>
      <c r="V867" s="0"/>
      <c r="W867" s="0"/>
      <c r="X867" s="0"/>
      <c r="Y867" s="0"/>
      <c r="Z867" s="0"/>
      <c r="AA867" s="0"/>
      <c r="AB867" s="177"/>
      <c r="AC867" s="177"/>
      <c r="AD867" s="177"/>
      <c r="AE867" s="177"/>
      <c r="AF867" s="177"/>
      <c r="AG867" s="177"/>
      <c r="AH867" s="177"/>
      <c r="AI867" s="177"/>
      <c r="AJ867" s="177"/>
      <c r="AK867" s="177"/>
      <c r="AL867" s="177"/>
      <c r="AM867" s="153"/>
      <c r="AN867" s="289"/>
      <c r="AO867" s="0"/>
      <c r="AQ867" s="230"/>
    </row>
    <row r="868" s="120" customFormat="true" ht="12.75" hidden="false" customHeight="false" outlineLevel="0" collapsed="false">
      <c r="P868" s="146"/>
      <c r="Q868" s="0"/>
      <c r="R868" s="0"/>
      <c r="S868" s="0"/>
      <c r="T868" s="0"/>
      <c r="U868" s="0"/>
      <c r="V868" s="0"/>
      <c r="W868" s="0"/>
      <c r="X868" s="0"/>
      <c r="Y868" s="0"/>
      <c r="Z868" s="0"/>
      <c r="AA868" s="0"/>
      <c r="AB868" s="177"/>
      <c r="AC868" s="177"/>
      <c r="AD868" s="177"/>
      <c r="AE868" s="177"/>
      <c r="AF868" s="177"/>
      <c r="AG868" s="177"/>
      <c r="AH868" s="177"/>
      <c r="AI868" s="177"/>
      <c r="AJ868" s="177"/>
      <c r="AK868" s="177"/>
      <c r="AL868" s="177"/>
      <c r="AM868" s="153"/>
      <c r="AN868" s="289"/>
      <c r="AO868" s="0"/>
      <c r="AQ868" s="230"/>
    </row>
    <row r="869" s="120" customFormat="true" ht="12.75" hidden="false" customHeight="false" outlineLevel="0" collapsed="false">
      <c r="P869" s="146"/>
      <c r="Q869" s="0"/>
      <c r="R869" s="0"/>
      <c r="S869" s="0"/>
      <c r="T869" s="0"/>
      <c r="U869" s="0"/>
      <c r="V869" s="0"/>
      <c r="W869" s="0"/>
      <c r="X869" s="0"/>
      <c r="Y869" s="0"/>
      <c r="Z869" s="0"/>
      <c r="AA869" s="0"/>
      <c r="AB869" s="177"/>
      <c r="AC869" s="177"/>
      <c r="AD869" s="177"/>
      <c r="AE869" s="177"/>
      <c r="AF869" s="177"/>
      <c r="AG869" s="177"/>
      <c r="AH869" s="177"/>
      <c r="AI869" s="177"/>
      <c r="AJ869" s="177"/>
      <c r="AK869" s="177"/>
      <c r="AL869" s="177"/>
      <c r="AM869" s="153"/>
      <c r="AN869" s="289"/>
      <c r="AO869" s="0"/>
      <c r="AQ869" s="230"/>
    </row>
    <row r="870" s="120" customFormat="true" ht="12.75" hidden="false" customHeight="false" outlineLevel="0" collapsed="false">
      <c r="P870" s="146"/>
      <c r="Q870" s="0"/>
      <c r="R870" s="0"/>
      <c r="S870" s="0"/>
      <c r="T870" s="0"/>
      <c r="U870" s="0"/>
      <c r="V870" s="0"/>
      <c r="W870" s="0"/>
      <c r="X870" s="0"/>
      <c r="Y870" s="0"/>
      <c r="Z870" s="0"/>
      <c r="AA870" s="0"/>
      <c r="AB870" s="177"/>
      <c r="AC870" s="177"/>
      <c r="AD870" s="177"/>
      <c r="AE870" s="177"/>
      <c r="AF870" s="177"/>
      <c r="AG870" s="177"/>
      <c r="AH870" s="177"/>
      <c r="AI870" s="177"/>
      <c r="AJ870" s="177"/>
      <c r="AK870" s="177"/>
      <c r="AL870" s="177"/>
      <c r="AM870" s="153"/>
      <c r="AN870" s="289"/>
      <c r="AO870" s="0"/>
      <c r="AQ870" s="230"/>
    </row>
    <row r="871" s="120" customFormat="true" ht="12.75" hidden="false" customHeight="false" outlineLevel="0" collapsed="false">
      <c r="P871" s="146"/>
      <c r="Q871" s="0"/>
      <c r="R871" s="0"/>
      <c r="S871" s="0"/>
      <c r="T871" s="0"/>
      <c r="U871" s="0"/>
      <c r="V871" s="0"/>
      <c r="W871" s="0"/>
      <c r="X871" s="0"/>
      <c r="Y871" s="0"/>
      <c r="Z871" s="0"/>
      <c r="AA871" s="0"/>
      <c r="AB871" s="177"/>
      <c r="AC871" s="177"/>
      <c r="AD871" s="177"/>
      <c r="AE871" s="177"/>
      <c r="AF871" s="177"/>
      <c r="AG871" s="177"/>
      <c r="AH871" s="177"/>
      <c r="AI871" s="177"/>
      <c r="AJ871" s="177"/>
      <c r="AK871" s="177"/>
      <c r="AL871" s="177"/>
      <c r="AM871" s="153"/>
      <c r="AN871" s="289"/>
      <c r="AO871" s="0"/>
      <c r="AQ871" s="230"/>
    </row>
    <row r="872" s="120" customFormat="true" ht="12.75" hidden="false" customHeight="false" outlineLevel="0" collapsed="false">
      <c r="P872" s="146"/>
      <c r="Q872" s="0"/>
      <c r="R872" s="0"/>
      <c r="S872" s="0"/>
      <c r="T872" s="0"/>
      <c r="U872" s="0"/>
      <c r="V872" s="0"/>
      <c r="W872" s="0"/>
      <c r="X872" s="0"/>
      <c r="Y872" s="0"/>
      <c r="Z872" s="0"/>
      <c r="AA872" s="0"/>
      <c r="AB872" s="177"/>
      <c r="AC872" s="177"/>
      <c r="AD872" s="177"/>
      <c r="AE872" s="177"/>
      <c r="AF872" s="177"/>
      <c r="AG872" s="177"/>
      <c r="AH872" s="177"/>
      <c r="AI872" s="177"/>
      <c r="AJ872" s="177"/>
      <c r="AK872" s="177"/>
      <c r="AL872" s="177"/>
      <c r="AM872" s="153"/>
      <c r="AN872" s="289"/>
      <c r="AO872" s="0"/>
      <c r="AQ872" s="230"/>
    </row>
    <row r="873" s="120" customFormat="true" ht="12.75" hidden="false" customHeight="false" outlineLevel="0" collapsed="false">
      <c r="P873" s="146"/>
      <c r="Q873" s="0"/>
      <c r="R873" s="0"/>
      <c r="S873" s="0"/>
      <c r="T873" s="0"/>
      <c r="U873" s="0"/>
      <c r="V873" s="0"/>
      <c r="W873" s="0"/>
      <c r="X873" s="0"/>
      <c r="Y873" s="0"/>
      <c r="Z873" s="0"/>
      <c r="AA873" s="0"/>
      <c r="AB873" s="177"/>
      <c r="AC873" s="177"/>
      <c r="AD873" s="177"/>
      <c r="AE873" s="177"/>
      <c r="AF873" s="177"/>
      <c r="AG873" s="177"/>
      <c r="AH873" s="177"/>
      <c r="AI873" s="177"/>
      <c r="AJ873" s="177"/>
      <c r="AK873" s="177"/>
      <c r="AL873" s="177"/>
      <c r="AM873" s="153"/>
      <c r="AN873" s="289"/>
      <c r="AO873" s="0"/>
      <c r="AQ873" s="230"/>
    </row>
    <row r="874" s="120" customFormat="true" ht="12.75" hidden="false" customHeight="false" outlineLevel="0" collapsed="false">
      <c r="P874" s="146"/>
      <c r="Q874" s="0"/>
      <c r="R874" s="0"/>
      <c r="S874" s="0"/>
      <c r="T874" s="0"/>
      <c r="U874" s="0"/>
      <c r="V874" s="0"/>
      <c r="W874" s="0"/>
      <c r="X874" s="0"/>
      <c r="Y874" s="0"/>
      <c r="Z874" s="0"/>
      <c r="AA874" s="0"/>
      <c r="AB874" s="177"/>
      <c r="AC874" s="177"/>
      <c r="AD874" s="177"/>
      <c r="AE874" s="177"/>
      <c r="AF874" s="177"/>
      <c r="AG874" s="177"/>
      <c r="AH874" s="177"/>
      <c r="AI874" s="177"/>
      <c r="AJ874" s="177"/>
      <c r="AK874" s="177"/>
      <c r="AL874" s="177"/>
      <c r="AM874" s="153"/>
      <c r="AN874" s="289"/>
      <c r="AO874" s="0"/>
      <c r="AQ874" s="230"/>
    </row>
    <row r="875" s="120" customFormat="true" ht="12.75" hidden="false" customHeight="false" outlineLevel="0" collapsed="false">
      <c r="P875" s="146"/>
      <c r="Q875" s="0"/>
      <c r="R875" s="0"/>
      <c r="S875" s="0"/>
      <c r="T875" s="0"/>
      <c r="U875" s="0"/>
      <c r="V875" s="0"/>
      <c r="W875" s="0"/>
      <c r="X875" s="0"/>
      <c r="Y875" s="0"/>
      <c r="Z875" s="0"/>
      <c r="AA875" s="0"/>
      <c r="AB875" s="177"/>
      <c r="AC875" s="177"/>
      <c r="AD875" s="177"/>
      <c r="AE875" s="177"/>
      <c r="AF875" s="177"/>
      <c r="AG875" s="177"/>
      <c r="AH875" s="177"/>
      <c r="AI875" s="177"/>
      <c r="AJ875" s="177"/>
      <c r="AK875" s="177"/>
      <c r="AL875" s="177"/>
      <c r="AM875" s="153"/>
      <c r="AN875" s="289"/>
      <c r="AO875" s="0"/>
      <c r="AQ875" s="230"/>
    </row>
    <row r="876" s="120" customFormat="true" ht="12.75" hidden="false" customHeight="false" outlineLevel="0" collapsed="false">
      <c r="P876" s="146"/>
      <c r="Q876" s="0"/>
      <c r="R876" s="0"/>
      <c r="S876" s="0"/>
      <c r="T876" s="0"/>
      <c r="U876" s="0"/>
      <c r="V876" s="0"/>
      <c r="W876" s="0"/>
      <c r="X876" s="0"/>
      <c r="Y876" s="0"/>
      <c r="Z876" s="0"/>
      <c r="AA876" s="0"/>
      <c r="AB876" s="177"/>
      <c r="AC876" s="177"/>
      <c r="AD876" s="177"/>
      <c r="AE876" s="177"/>
      <c r="AF876" s="177"/>
      <c r="AG876" s="177"/>
      <c r="AH876" s="177"/>
      <c r="AI876" s="177"/>
      <c r="AJ876" s="177"/>
      <c r="AK876" s="177"/>
      <c r="AL876" s="177"/>
      <c r="AM876" s="153"/>
      <c r="AN876" s="289"/>
      <c r="AO876" s="0"/>
      <c r="AQ876" s="230"/>
    </row>
    <row r="877" s="120" customFormat="true" ht="12.75" hidden="false" customHeight="false" outlineLevel="0" collapsed="false">
      <c r="P877" s="146"/>
      <c r="Q877" s="0"/>
      <c r="R877" s="0"/>
      <c r="S877" s="0"/>
      <c r="T877" s="0"/>
      <c r="U877" s="0"/>
      <c r="V877" s="0"/>
      <c r="W877" s="0"/>
      <c r="X877" s="0"/>
      <c r="Y877" s="0"/>
      <c r="Z877" s="0"/>
      <c r="AA877" s="0"/>
      <c r="AB877" s="177"/>
      <c r="AC877" s="177"/>
      <c r="AD877" s="177"/>
      <c r="AE877" s="177"/>
      <c r="AF877" s="177"/>
      <c r="AG877" s="177"/>
      <c r="AH877" s="177"/>
      <c r="AI877" s="177"/>
      <c r="AJ877" s="177"/>
      <c r="AK877" s="177"/>
      <c r="AL877" s="177"/>
      <c r="AM877" s="153"/>
      <c r="AN877" s="289"/>
      <c r="AO877" s="0"/>
      <c r="AQ877" s="230"/>
    </row>
    <row r="878" s="120" customFormat="true" ht="12.75" hidden="false" customHeight="false" outlineLevel="0" collapsed="false">
      <c r="P878" s="146"/>
      <c r="Q878" s="0"/>
      <c r="R878" s="0"/>
      <c r="S878" s="0"/>
      <c r="T878" s="0"/>
      <c r="U878" s="0"/>
      <c r="V878" s="0"/>
      <c r="W878" s="0"/>
      <c r="X878" s="0"/>
      <c r="Y878" s="0"/>
      <c r="Z878" s="0"/>
      <c r="AA878" s="0"/>
      <c r="AB878" s="177"/>
      <c r="AC878" s="177"/>
      <c r="AD878" s="177"/>
      <c r="AE878" s="177"/>
      <c r="AF878" s="177"/>
      <c r="AG878" s="177"/>
      <c r="AH878" s="177"/>
      <c r="AI878" s="177"/>
      <c r="AJ878" s="177"/>
      <c r="AK878" s="177"/>
      <c r="AL878" s="177"/>
      <c r="AM878" s="153"/>
      <c r="AN878" s="289"/>
      <c r="AO878" s="0"/>
      <c r="AQ878" s="230"/>
    </row>
    <row r="879" s="120" customFormat="true" ht="12.75" hidden="false" customHeight="false" outlineLevel="0" collapsed="false">
      <c r="P879" s="146"/>
      <c r="Q879" s="0"/>
      <c r="R879" s="0"/>
      <c r="S879" s="0"/>
      <c r="T879" s="0"/>
      <c r="U879" s="0"/>
      <c r="V879" s="0"/>
      <c r="W879" s="0"/>
      <c r="X879" s="0"/>
      <c r="Y879" s="0"/>
      <c r="Z879" s="0"/>
      <c r="AA879" s="0"/>
      <c r="AB879" s="177"/>
      <c r="AC879" s="177"/>
      <c r="AD879" s="177"/>
      <c r="AE879" s="177"/>
      <c r="AF879" s="177"/>
      <c r="AG879" s="177"/>
      <c r="AH879" s="177"/>
      <c r="AI879" s="177"/>
      <c r="AJ879" s="177"/>
      <c r="AK879" s="177"/>
      <c r="AL879" s="177"/>
      <c r="AM879" s="153"/>
      <c r="AN879" s="289"/>
      <c r="AO879" s="0"/>
      <c r="AQ879" s="230"/>
    </row>
    <row r="880" s="120" customFormat="true" ht="12.75" hidden="false" customHeight="false" outlineLevel="0" collapsed="false">
      <c r="P880" s="146"/>
      <c r="Q880" s="0"/>
      <c r="R880" s="0"/>
      <c r="S880" s="0"/>
      <c r="T880" s="0"/>
      <c r="U880" s="0"/>
      <c r="V880" s="0"/>
      <c r="W880" s="0"/>
      <c r="X880" s="0"/>
      <c r="Y880" s="0"/>
      <c r="Z880" s="0"/>
      <c r="AA880" s="0"/>
      <c r="AB880" s="177"/>
      <c r="AC880" s="177"/>
      <c r="AD880" s="177"/>
      <c r="AE880" s="177"/>
      <c r="AF880" s="177"/>
      <c r="AG880" s="177"/>
      <c r="AH880" s="177"/>
      <c r="AI880" s="177"/>
      <c r="AJ880" s="177"/>
      <c r="AK880" s="177"/>
      <c r="AL880" s="177"/>
      <c r="AM880" s="153"/>
      <c r="AN880" s="289"/>
      <c r="AO880" s="0"/>
      <c r="AQ880" s="230"/>
    </row>
    <row r="881" s="120" customFormat="true" ht="12.75" hidden="false" customHeight="false" outlineLevel="0" collapsed="false">
      <c r="P881" s="146"/>
      <c r="Q881" s="0"/>
      <c r="R881" s="0"/>
      <c r="S881" s="0"/>
      <c r="T881" s="0"/>
      <c r="U881" s="0"/>
      <c r="V881" s="0"/>
      <c r="W881" s="0"/>
      <c r="X881" s="0"/>
      <c r="Y881" s="0"/>
      <c r="Z881" s="0"/>
      <c r="AA881" s="0"/>
      <c r="AB881" s="177"/>
      <c r="AC881" s="177"/>
      <c r="AD881" s="177"/>
      <c r="AE881" s="177"/>
      <c r="AF881" s="177"/>
      <c r="AG881" s="177"/>
      <c r="AH881" s="177"/>
      <c r="AI881" s="177"/>
      <c r="AJ881" s="177"/>
      <c r="AK881" s="177"/>
      <c r="AL881" s="177"/>
      <c r="AM881" s="153"/>
      <c r="AN881" s="289"/>
      <c r="AO881" s="0"/>
      <c r="AQ881" s="230"/>
    </row>
    <row r="882" s="120" customFormat="true" ht="12.75" hidden="false" customHeight="false" outlineLevel="0" collapsed="false">
      <c r="P882" s="146"/>
      <c r="Q882" s="0"/>
      <c r="R882" s="0"/>
      <c r="S882" s="0"/>
      <c r="T882" s="0"/>
      <c r="U882" s="0"/>
      <c r="V882" s="0"/>
      <c r="W882" s="0"/>
      <c r="X882" s="0"/>
      <c r="Y882" s="0"/>
      <c r="Z882" s="0"/>
      <c r="AA882" s="0"/>
      <c r="AB882" s="177"/>
      <c r="AC882" s="177"/>
      <c r="AD882" s="177"/>
      <c r="AE882" s="177"/>
      <c r="AF882" s="177"/>
      <c r="AG882" s="177"/>
      <c r="AH882" s="177"/>
      <c r="AI882" s="177"/>
      <c r="AJ882" s="177"/>
      <c r="AK882" s="177"/>
      <c r="AL882" s="177"/>
      <c r="AM882" s="153"/>
      <c r="AN882" s="289"/>
      <c r="AO882" s="0"/>
      <c r="AQ882" s="230"/>
    </row>
    <row r="883" s="120" customFormat="true" ht="12.75" hidden="false" customHeight="false" outlineLevel="0" collapsed="false">
      <c r="P883" s="146"/>
      <c r="Q883" s="0"/>
      <c r="R883" s="0"/>
      <c r="S883" s="0"/>
      <c r="T883" s="0"/>
      <c r="U883" s="0"/>
      <c r="V883" s="0"/>
      <c r="W883" s="0"/>
      <c r="X883" s="0"/>
      <c r="Y883" s="0"/>
      <c r="Z883" s="0"/>
      <c r="AA883" s="0"/>
      <c r="AB883" s="177"/>
      <c r="AC883" s="177"/>
      <c r="AD883" s="177"/>
      <c r="AE883" s="177"/>
      <c r="AF883" s="177"/>
      <c r="AG883" s="177"/>
      <c r="AH883" s="177"/>
      <c r="AI883" s="177"/>
      <c r="AJ883" s="177"/>
      <c r="AK883" s="177"/>
      <c r="AL883" s="177"/>
      <c r="AM883" s="153"/>
      <c r="AN883" s="289"/>
      <c r="AO883" s="0"/>
      <c r="AQ883" s="230"/>
    </row>
    <row r="884" s="120" customFormat="true" ht="12.75" hidden="false" customHeight="false" outlineLevel="0" collapsed="false">
      <c r="P884" s="146"/>
      <c r="Q884" s="0"/>
      <c r="R884" s="0"/>
      <c r="S884" s="0"/>
      <c r="T884" s="0"/>
      <c r="U884" s="0"/>
      <c r="V884" s="0"/>
      <c r="W884" s="0"/>
      <c r="X884" s="0"/>
      <c r="Y884" s="0"/>
      <c r="Z884" s="0"/>
      <c r="AA884" s="0"/>
      <c r="AB884" s="177"/>
      <c r="AC884" s="177"/>
      <c r="AD884" s="177"/>
      <c r="AE884" s="177"/>
      <c r="AF884" s="177"/>
      <c r="AG884" s="177"/>
      <c r="AH884" s="177"/>
      <c r="AI884" s="177"/>
      <c r="AJ884" s="177"/>
      <c r="AK884" s="177"/>
      <c r="AL884" s="177"/>
      <c r="AM884" s="153"/>
      <c r="AN884" s="289"/>
      <c r="AO884" s="0"/>
      <c r="AQ884" s="230"/>
    </row>
    <row r="885" s="120" customFormat="true" ht="12.75" hidden="false" customHeight="false" outlineLevel="0" collapsed="false">
      <c r="P885" s="146"/>
      <c r="Q885" s="0"/>
      <c r="R885" s="0"/>
      <c r="S885" s="0"/>
      <c r="T885" s="0"/>
      <c r="U885" s="0"/>
      <c r="V885" s="0"/>
      <c r="W885" s="0"/>
      <c r="X885" s="0"/>
      <c r="Y885" s="0"/>
      <c r="Z885" s="0"/>
      <c r="AA885" s="0"/>
      <c r="AB885" s="177"/>
      <c r="AC885" s="177"/>
      <c r="AD885" s="177"/>
      <c r="AE885" s="177"/>
      <c r="AF885" s="177"/>
      <c r="AG885" s="177"/>
      <c r="AH885" s="177"/>
      <c r="AI885" s="177"/>
      <c r="AJ885" s="177"/>
      <c r="AK885" s="177"/>
      <c r="AL885" s="177"/>
      <c r="AM885" s="153"/>
      <c r="AN885" s="289"/>
      <c r="AO885" s="0"/>
      <c r="AQ885" s="230"/>
    </row>
    <row r="886" s="120" customFormat="true" ht="12.75" hidden="false" customHeight="false" outlineLevel="0" collapsed="false">
      <c r="P886" s="146"/>
      <c r="Q886" s="0"/>
      <c r="R886" s="0"/>
      <c r="S886" s="0"/>
      <c r="T886" s="0"/>
      <c r="U886" s="0"/>
      <c r="V886" s="0"/>
      <c r="W886" s="0"/>
      <c r="X886" s="0"/>
      <c r="Y886" s="0"/>
      <c r="Z886" s="0"/>
      <c r="AA886" s="0"/>
      <c r="AB886" s="177"/>
      <c r="AC886" s="177"/>
      <c r="AD886" s="177"/>
      <c r="AE886" s="177"/>
      <c r="AF886" s="177"/>
      <c r="AG886" s="177"/>
      <c r="AH886" s="177"/>
      <c r="AI886" s="177"/>
      <c r="AJ886" s="177"/>
      <c r="AK886" s="177"/>
      <c r="AL886" s="177"/>
      <c r="AM886" s="153"/>
      <c r="AN886" s="289"/>
      <c r="AO886" s="0"/>
      <c r="AQ886" s="230"/>
    </row>
    <row r="887" s="120" customFormat="true" ht="12.75" hidden="false" customHeight="false" outlineLevel="0" collapsed="false">
      <c r="P887" s="146"/>
      <c r="Q887" s="0"/>
      <c r="R887" s="0"/>
      <c r="S887" s="0"/>
      <c r="T887" s="0"/>
      <c r="U887" s="0"/>
      <c r="V887" s="0"/>
      <c r="W887" s="0"/>
      <c r="X887" s="0"/>
      <c r="Y887" s="0"/>
      <c r="Z887" s="0"/>
      <c r="AA887" s="0"/>
      <c r="AB887" s="177"/>
      <c r="AC887" s="177"/>
      <c r="AD887" s="177"/>
      <c r="AE887" s="177"/>
      <c r="AF887" s="177"/>
      <c r="AG887" s="177"/>
      <c r="AH887" s="177"/>
      <c r="AI887" s="177"/>
      <c r="AJ887" s="177"/>
      <c r="AK887" s="177"/>
      <c r="AL887" s="177"/>
      <c r="AM887" s="153"/>
      <c r="AN887" s="289"/>
      <c r="AO887" s="0"/>
      <c r="AQ887" s="230"/>
    </row>
    <row r="888" s="120" customFormat="true" ht="12.75" hidden="false" customHeight="false" outlineLevel="0" collapsed="false">
      <c r="P888" s="146"/>
      <c r="Q888" s="0"/>
      <c r="R888" s="0"/>
      <c r="S888" s="0"/>
      <c r="T888" s="0"/>
      <c r="U888" s="0"/>
      <c r="V888" s="0"/>
      <c r="W888" s="0"/>
      <c r="X888" s="0"/>
      <c r="Y888" s="0"/>
      <c r="Z888" s="0"/>
      <c r="AA888" s="0"/>
      <c r="AB888" s="177"/>
      <c r="AC888" s="177"/>
      <c r="AD888" s="177"/>
      <c r="AE888" s="177"/>
      <c r="AF888" s="177"/>
      <c r="AG888" s="177"/>
      <c r="AH888" s="177"/>
      <c r="AI888" s="177"/>
      <c r="AJ888" s="177"/>
      <c r="AK888" s="177"/>
      <c r="AL888" s="177"/>
      <c r="AM888" s="153"/>
      <c r="AN888" s="289"/>
      <c r="AO888" s="0"/>
      <c r="AQ888" s="230"/>
    </row>
    <row r="889" s="120" customFormat="true" ht="12.75" hidden="false" customHeight="false" outlineLevel="0" collapsed="false">
      <c r="P889" s="146"/>
      <c r="Q889" s="0"/>
      <c r="R889" s="0"/>
      <c r="S889" s="0"/>
      <c r="T889" s="0"/>
      <c r="U889" s="0"/>
      <c r="V889" s="0"/>
      <c r="W889" s="0"/>
      <c r="X889" s="0"/>
      <c r="Y889" s="0"/>
      <c r="Z889" s="0"/>
      <c r="AA889" s="0"/>
      <c r="AB889" s="177"/>
      <c r="AC889" s="177"/>
      <c r="AD889" s="177"/>
      <c r="AE889" s="177"/>
      <c r="AF889" s="177"/>
      <c r="AG889" s="177"/>
      <c r="AH889" s="177"/>
      <c r="AI889" s="177"/>
      <c r="AJ889" s="177"/>
      <c r="AK889" s="177"/>
      <c r="AL889" s="177"/>
      <c r="AM889" s="153"/>
      <c r="AN889" s="289"/>
      <c r="AO889" s="0"/>
      <c r="AQ889" s="230"/>
    </row>
    <row r="890" s="120" customFormat="true" ht="12.75" hidden="false" customHeight="false" outlineLevel="0" collapsed="false">
      <c r="P890" s="146"/>
      <c r="Q890" s="0"/>
      <c r="R890" s="0"/>
      <c r="S890" s="0"/>
      <c r="T890" s="0"/>
      <c r="U890" s="0"/>
      <c r="V890" s="0"/>
      <c r="W890" s="0"/>
      <c r="X890" s="0"/>
      <c r="Y890" s="0"/>
      <c r="Z890" s="0"/>
      <c r="AA890" s="0"/>
      <c r="AB890" s="177"/>
      <c r="AC890" s="177"/>
      <c r="AD890" s="177"/>
      <c r="AE890" s="177"/>
      <c r="AF890" s="177"/>
      <c r="AG890" s="177"/>
      <c r="AH890" s="177"/>
      <c r="AI890" s="177"/>
      <c r="AJ890" s="177"/>
      <c r="AK890" s="177"/>
      <c r="AL890" s="177"/>
      <c r="AM890" s="153"/>
      <c r="AN890" s="289"/>
      <c r="AO890" s="0"/>
      <c r="AQ890" s="230"/>
    </row>
    <row r="891" s="120" customFormat="true" ht="12.75" hidden="false" customHeight="false" outlineLevel="0" collapsed="false">
      <c r="P891" s="146"/>
      <c r="Q891" s="0"/>
      <c r="R891" s="0"/>
      <c r="S891" s="0"/>
      <c r="T891" s="0"/>
      <c r="U891" s="0"/>
      <c r="V891" s="0"/>
      <c r="W891" s="0"/>
      <c r="X891" s="0"/>
      <c r="Y891" s="0"/>
      <c r="Z891" s="0"/>
      <c r="AA891" s="0"/>
      <c r="AB891" s="177"/>
      <c r="AC891" s="177"/>
      <c r="AD891" s="177"/>
      <c r="AE891" s="177"/>
      <c r="AF891" s="177"/>
      <c r="AG891" s="177"/>
      <c r="AH891" s="177"/>
      <c r="AI891" s="177"/>
      <c r="AJ891" s="177"/>
      <c r="AK891" s="177"/>
      <c r="AL891" s="177"/>
      <c r="AM891" s="153"/>
      <c r="AN891" s="289"/>
      <c r="AO891" s="0"/>
      <c r="AQ891" s="230"/>
    </row>
    <row r="892" s="120" customFormat="true" ht="12.75" hidden="false" customHeight="false" outlineLevel="0" collapsed="false">
      <c r="P892" s="146"/>
      <c r="Q892" s="0"/>
      <c r="R892" s="0"/>
      <c r="S892" s="0"/>
      <c r="T892" s="0"/>
      <c r="U892" s="0"/>
      <c r="V892" s="0"/>
      <c r="W892" s="0"/>
      <c r="X892" s="0"/>
      <c r="Y892" s="0"/>
      <c r="Z892" s="0"/>
      <c r="AA892" s="0"/>
      <c r="AB892" s="177"/>
      <c r="AC892" s="177"/>
      <c r="AD892" s="177"/>
      <c r="AE892" s="177"/>
      <c r="AF892" s="177"/>
      <c r="AG892" s="177"/>
      <c r="AH892" s="177"/>
      <c r="AI892" s="177"/>
      <c r="AJ892" s="177"/>
      <c r="AK892" s="177"/>
      <c r="AL892" s="177"/>
      <c r="AM892" s="153"/>
      <c r="AN892" s="289"/>
      <c r="AO892" s="0"/>
      <c r="AQ892" s="230"/>
    </row>
    <row r="893" s="120" customFormat="true" ht="12.75" hidden="false" customHeight="false" outlineLevel="0" collapsed="false">
      <c r="P893" s="146"/>
      <c r="Q893" s="0"/>
      <c r="R893" s="0"/>
      <c r="S893" s="0"/>
      <c r="T893" s="0"/>
      <c r="U893" s="0"/>
      <c r="V893" s="0"/>
      <c r="W893" s="0"/>
      <c r="X893" s="0"/>
      <c r="Y893" s="0"/>
      <c r="Z893" s="0"/>
      <c r="AA893" s="0"/>
      <c r="AB893" s="177"/>
      <c r="AC893" s="177"/>
      <c r="AD893" s="177"/>
      <c r="AE893" s="177"/>
      <c r="AF893" s="177"/>
      <c r="AG893" s="177"/>
      <c r="AH893" s="177"/>
      <c r="AI893" s="177"/>
      <c r="AJ893" s="177"/>
      <c r="AK893" s="177"/>
      <c r="AL893" s="177"/>
      <c r="AM893" s="153"/>
      <c r="AN893" s="289"/>
      <c r="AO893" s="0"/>
      <c r="AQ893" s="230"/>
    </row>
    <row r="894" s="120" customFormat="true" ht="12.75" hidden="false" customHeight="false" outlineLevel="0" collapsed="false">
      <c r="P894" s="146"/>
      <c r="Q894" s="0"/>
      <c r="R894" s="0"/>
      <c r="S894" s="0"/>
      <c r="T894" s="0"/>
      <c r="U894" s="0"/>
      <c r="V894" s="0"/>
      <c r="W894" s="0"/>
      <c r="X894" s="0"/>
      <c r="Y894" s="0"/>
      <c r="Z894" s="0"/>
      <c r="AA894" s="0"/>
      <c r="AB894" s="177"/>
      <c r="AC894" s="177"/>
      <c r="AD894" s="177"/>
      <c r="AE894" s="177"/>
      <c r="AF894" s="177"/>
      <c r="AG894" s="177"/>
      <c r="AH894" s="177"/>
      <c r="AI894" s="177"/>
      <c r="AJ894" s="177"/>
      <c r="AK894" s="177"/>
      <c r="AL894" s="177"/>
      <c r="AM894" s="153"/>
      <c r="AN894" s="289"/>
      <c r="AO894" s="0"/>
      <c r="AQ894" s="230"/>
    </row>
    <row r="895" s="120" customFormat="true" ht="12.75" hidden="false" customHeight="false" outlineLevel="0" collapsed="false">
      <c r="P895" s="146"/>
      <c r="Q895" s="0"/>
      <c r="R895" s="0"/>
      <c r="S895" s="0"/>
      <c r="T895" s="0"/>
      <c r="U895" s="0"/>
      <c r="V895" s="0"/>
      <c r="W895" s="0"/>
      <c r="X895" s="0"/>
      <c r="Y895" s="0"/>
      <c r="Z895" s="0"/>
      <c r="AA895" s="0"/>
      <c r="AB895" s="177"/>
      <c r="AC895" s="177"/>
      <c r="AD895" s="177"/>
      <c r="AE895" s="177"/>
      <c r="AF895" s="177"/>
      <c r="AG895" s="177"/>
      <c r="AH895" s="177"/>
      <c r="AI895" s="177"/>
      <c r="AJ895" s="177"/>
      <c r="AK895" s="177"/>
      <c r="AL895" s="177"/>
      <c r="AM895" s="153"/>
      <c r="AN895" s="289"/>
      <c r="AO895" s="0"/>
      <c r="AQ895" s="230"/>
    </row>
    <row r="896" s="120" customFormat="true" ht="12.75" hidden="false" customHeight="false" outlineLevel="0" collapsed="false">
      <c r="P896" s="146"/>
      <c r="Q896" s="0"/>
      <c r="R896" s="0"/>
      <c r="S896" s="0"/>
      <c r="T896" s="0"/>
      <c r="U896" s="0"/>
      <c r="V896" s="0"/>
      <c r="W896" s="0"/>
      <c r="X896" s="0"/>
      <c r="Y896" s="0"/>
      <c r="Z896" s="0"/>
      <c r="AA896" s="0"/>
      <c r="AB896" s="177"/>
      <c r="AC896" s="177"/>
      <c r="AD896" s="177"/>
      <c r="AE896" s="177"/>
      <c r="AF896" s="177"/>
      <c r="AG896" s="177"/>
      <c r="AH896" s="177"/>
      <c r="AI896" s="177"/>
      <c r="AJ896" s="177"/>
      <c r="AK896" s="177"/>
      <c r="AL896" s="177"/>
      <c r="AM896" s="153"/>
      <c r="AN896" s="289"/>
      <c r="AO896" s="0"/>
      <c r="AQ896" s="230"/>
    </row>
    <row r="897" s="120" customFormat="true" ht="12.75" hidden="false" customHeight="false" outlineLevel="0" collapsed="false">
      <c r="P897" s="146"/>
      <c r="Q897" s="0"/>
      <c r="R897" s="0"/>
      <c r="S897" s="0"/>
      <c r="T897" s="0"/>
      <c r="U897" s="0"/>
      <c r="V897" s="0"/>
      <c r="W897" s="0"/>
      <c r="X897" s="0"/>
      <c r="Y897" s="0"/>
      <c r="Z897" s="0"/>
      <c r="AA897" s="0"/>
      <c r="AB897" s="177"/>
      <c r="AC897" s="177"/>
      <c r="AD897" s="177"/>
      <c r="AE897" s="177"/>
      <c r="AF897" s="177"/>
      <c r="AG897" s="177"/>
      <c r="AH897" s="177"/>
      <c r="AI897" s="177"/>
      <c r="AJ897" s="177"/>
      <c r="AK897" s="177"/>
      <c r="AL897" s="177"/>
      <c r="AM897" s="153"/>
      <c r="AN897" s="289"/>
      <c r="AO897" s="0"/>
      <c r="AQ897" s="230"/>
    </row>
    <row r="898" s="120" customFormat="true" ht="12.75" hidden="false" customHeight="false" outlineLevel="0" collapsed="false">
      <c r="P898" s="146"/>
      <c r="Q898" s="0"/>
      <c r="R898" s="0"/>
      <c r="S898" s="0"/>
      <c r="T898" s="0"/>
      <c r="U898" s="0"/>
      <c r="V898" s="0"/>
      <c r="W898" s="0"/>
      <c r="X898" s="0"/>
      <c r="Y898" s="0"/>
      <c r="Z898" s="0"/>
      <c r="AA898" s="0"/>
      <c r="AB898" s="177"/>
      <c r="AC898" s="177"/>
      <c r="AD898" s="177"/>
      <c r="AE898" s="177"/>
      <c r="AF898" s="177"/>
      <c r="AG898" s="177"/>
      <c r="AH898" s="177"/>
      <c r="AI898" s="177"/>
      <c r="AJ898" s="177"/>
      <c r="AK898" s="177"/>
      <c r="AL898" s="177"/>
      <c r="AM898" s="153"/>
      <c r="AN898" s="289"/>
      <c r="AO898" s="0"/>
      <c r="AQ898" s="230"/>
    </row>
    <row r="899" s="120" customFormat="true" ht="12.75" hidden="false" customHeight="false" outlineLevel="0" collapsed="false">
      <c r="P899" s="146"/>
      <c r="Q899" s="0"/>
      <c r="R899" s="0"/>
      <c r="S899" s="0"/>
      <c r="T899" s="0"/>
      <c r="U899" s="0"/>
      <c r="V899" s="0"/>
      <c r="W899" s="0"/>
      <c r="X899" s="0"/>
      <c r="Y899" s="0"/>
      <c r="Z899" s="0"/>
      <c r="AA899" s="0"/>
      <c r="AB899" s="177"/>
      <c r="AC899" s="177"/>
      <c r="AD899" s="177"/>
      <c r="AE899" s="177"/>
      <c r="AF899" s="177"/>
      <c r="AG899" s="177"/>
      <c r="AH899" s="177"/>
      <c r="AI899" s="177"/>
      <c r="AJ899" s="177"/>
      <c r="AK899" s="177"/>
      <c r="AL899" s="177"/>
      <c r="AM899" s="153"/>
      <c r="AN899" s="289"/>
      <c r="AO899" s="0"/>
      <c r="AQ899" s="230"/>
    </row>
    <row r="900" s="120" customFormat="true" ht="12.75" hidden="false" customHeight="false" outlineLevel="0" collapsed="false">
      <c r="P900" s="146"/>
      <c r="Q900" s="0"/>
      <c r="R900" s="0"/>
      <c r="S900" s="0"/>
      <c r="T900" s="0"/>
      <c r="U900" s="0"/>
      <c r="V900" s="0"/>
      <c r="W900" s="0"/>
      <c r="X900" s="0"/>
      <c r="Y900" s="0"/>
      <c r="Z900" s="0"/>
      <c r="AA900" s="0"/>
      <c r="AB900" s="177"/>
      <c r="AC900" s="177"/>
      <c r="AD900" s="177"/>
      <c r="AE900" s="177"/>
      <c r="AF900" s="177"/>
      <c r="AG900" s="177"/>
      <c r="AH900" s="177"/>
      <c r="AI900" s="177"/>
      <c r="AJ900" s="177"/>
      <c r="AK900" s="177"/>
      <c r="AL900" s="177"/>
      <c r="AM900" s="153"/>
      <c r="AN900" s="289"/>
      <c r="AO900" s="0"/>
      <c r="AQ900" s="230"/>
    </row>
    <row r="901" s="120" customFormat="true" ht="12.75" hidden="false" customHeight="false" outlineLevel="0" collapsed="false">
      <c r="P901" s="146"/>
      <c r="Q901" s="0"/>
      <c r="R901" s="0"/>
      <c r="S901" s="0"/>
      <c r="T901" s="0"/>
      <c r="U901" s="0"/>
      <c r="V901" s="0"/>
      <c r="W901" s="0"/>
      <c r="X901" s="0"/>
      <c r="Y901" s="0"/>
      <c r="Z901" s="0"/>
      <c r="AA901" s="0"/>
      <c r="AB901" s="177"/>
      <c r="AC901" s="177"/>
      <c r="AD901" s="177"/>
      <c r="AE901" s="177"/>
      <c r="AF901" s="177"/>
      <c r="AG901" s="177"/>
      <c r="AH901" s="177"/>
      <c r="AI901" s="177"/>
      <c r="AJ901" s="177"/>
      <c r="AK901" s="177"/>
      <c r="AL901" s="177"/>
      <c r="AM901" s="153"/>
      <c r="AN901" s="289"/>
      <c r="AO901" s="0"/>
      <c r="AQ901" s="230"/>
    </row>
    <row r="902" s="120" customFormat="true" ht="12.75" hidden="false" customHeight="false" outlineLevel="0" collapsed="false">
      <c r="P902" s="146"/>
      <c r="Q902" s="0"/>
      <c r="R902" s="0"/>
      <c r="S902" s="0"/>
      <c r="T902" s="0"/>
      <c r="U902" s="0"/>
      <c r="V902" s="0"/>
      <c r="W902" s="0"/>
      <c r="X902" s="0"/>
      <c r="Y902" s="0"/>
      <c r="Z902" s="0"/>
      <c r="AA902" s="0"/>
      <c r="AB902" s="177"/>
      <c r="AC902" s="177"/>
      <c r="AD902" s="177"/>
      <c r="AE902" s="177"/>
      <c r="AF902" s="177"/>
      <c r="AG902" s="177"/>
      <c r="AH902" s="177"/>
      <c r="AI902" s="177"/>
      <c r="AJ902" s="177"/>
      <c r="AK902" s="177"/>
      <c r="AL902" s="177"/>
      <c r="AM902" s="153"/>
      <c r="AN902" s="289"/>
      <c r="AO902" s="0"/>
      <c r="AQ902" s="230"/>
    </row>
    <row r="903" s="120" customFormat="true" ht="12.75" hidden="false" customHeight="false" outlineLevel="0" collapsed="false">
      <c r="P903" s="146"/>
      <c r="Q903" s="0"/>
      <c r="R903" s="0"/>
      <c r="S903" s="0"/>
      <c r="T903" s="0"/>
      <c r="U903" s="0"/>
      <c r="V903" s="0"/>
      <c r="W903" s="0"/>
      <c r="X903" s="0"/>
      <c r="Y903" s="0"/>
      <c r="Z903" s="0"/>
      <c r="AA903" s="0"/>
      <c r="AB903" s="177"/>
      <c r="AC903" s="177"/>
      <c r="AD903" s="177"/>
      <c r="AE903" s="177"/>
      <c r="AF903" s="177"/>
      <c r="AG903" s="177"/>
      <c r="AH903" s="177"/>
      <c r="AI903" s="177"/>
      <c r="AJ903" s="177"/>
      <c r="AK903" s="177"/>
      <c r="AL903" s="177"/>
      <c r="AM903" s="153"/>
      <c r="AN903" s="289"/>
      <c r="AO903" s="0"/>
      <c r="AQ903" s="230"/>
    </row>
    <row r="904" s="120" customFormat="true" ht="12.75" hidden="false" customHeight="false" outlineLevel="0" collapsed="false">
      <c r="P904" s="146"/>
      <c r="Q904" s="0"/>
      <c r="R904" s="0"/>
      <c r="S904" s="0"/>
      <c r="T904" s="0"/>
      <c r="U904" s="0"/>
      <c r="V904" s="0"/>
      <c r="W904" s="0"/>
      <c r="X904" s="0"/>
      <c r="Y904" s="0"/>
      <c r="Z904" s="0"/>
      <c r="AA904" s="0"/>
      <c r="AB904" s="177"/>
      <c r="AC904" s="177"/>
      <c r="AD904" s="177"/>
      <c r="AE904" s="177"/>
      <c r="AF904" s="177"/>
      <c r="AG904" s="177"/>
      <c r="AH904" s="177"/>
      <c r="AI904" s="177"/>
      <c r="AJ904" s="177"/>
      <c r="AK904" s="177"/>
      <c r="AL904" s="177"/>
      <c r="AM904" s="153"/>
      <c r="AN904" s="289"/>
      <c r="AO904" s="0"/>
      <c r="AQ904" s="230"/>
    </row>
    <row r="905" s="120" customFormat="true" ht="12.75" hidden="false" customHeight="false" outlineLevel="0" collapsed="false">
      <c r="P905" s="146"/>
      <c r="Q905" s="0"/>
      <c r="R905" s="0"/>
      <c r="S905" s="0"/>
      <c r="T905" s="0"/>
      <c r="U905" s="0"/>
      <c r="V905" s="0"/>
      <c r="W905" s="0"/>
      <c r="X905" s="0"/>
      <c r="Y905" s="0"/>
      <c r="Z905" s="0"/>
      <c r="AA905" s="0"/>
      <c r="AB905" s="177"/>
      <c r="AC905" s="177"/>
      <c r="AD905" s="177"/>
      <c r="AE905" s="177"/>
      <c r="AF905" s="177"/>
      <c r="AG905" s="177"/>
      <c r="AH905" s="177"/>
      <c r="AI905" s="177"/>
      <c r="AJ905" s="177"/>
      <c r="AK905" s="177"/>
      <c r="AL905" s="177"/>
      <c r="AM905" s="153"/>
      <c r="AN905" s="289"/>
      <c r="AO905" s="0"/>
      <c r="AQ905" s="230"/>
    </row>
    <row r="906" s="120" customFormat="true" ht="12.75" hidden="false" customHeight="false" outlineLevel="0" collapsed="false">
      <c r="P906" s="146"/>
      <c r="Q906" s="0"/>
      <c r="R906" s="0"/>
      <c r="S906" s="0"/>
      <c r="T906" s="0"/>
      <c r="U906" s="0"/>
      <c r="V906" s="0"/>
      <c r="W906" s="0"/>
      <c r="X906" s="0"/>
      <c r="Y906" s="0"/>
      <c r="Z906" s="0"/>
      <c r="AA906" s="0"/>
      <c r="AB906" s="177"/>
      <c r="AC906" s="177"/>
      <c r="AD906" s="177"/>
      <c r="AE906" s="177"/>
      <c r="AF906" s="177"/>
      <c r="AG906" s="177"/>
      <c r="AH906" s="177"/>
      <c r="AI906" s="177"/>
      <c r="AJ906" s="177"/>
      <c r="AK906" s="177"/>
      <c r="AL906" s="177"/>
      <c r="AM906" s="153"/>
      <c r="AN906" s="289"/>
      <c r="AO906" s="0"/>
      <c r="AQ906" s="230"/>
    </row>
    <row r="907" s="120" customFormat="true" ht="12.75" hidden="false" customHeight="false" outlineLevel="0" collapsed="false">
      <c r="P907" s="146"/>
      <c r="Q907" s="0"/>
      <c r="R907" s="0"/>
      <c r="S907" s="0"/>
      <c r="T907" s="0"/>
      <c r="U907" s="0"/>
      <c r="V907" s="0"/>
      <c r="W907" s="0"/>
      <c r="X907" s="0"/>
      <c r="Y907" s="0"/>
      <c r="Z907" s="0"/>
      <c r="AA907" s="0"/>
      <c r="AB907" s="177"/>
      <c r="AC907" s="177"/>
      <c r="AD907" s="177"/>
      <c r="AE907" s="177"/>
      <c r="AF907" s="177"/>
      <c r="AG907" s="177"/>
      <c r="AH907" s="177"/>
      <c r="AI907" s="177"/>
      <c r="AJ907" s="177"/>
      <c r="AK907" s="177"/>
      <c r="AL907" s="177"/>
      <c r="AM907" s="153"/>
      <c r="AN907" s="289"/>
      <c r="AO907" s="0"/>
      <c r="AQ907" s="230"/>
    </row>
    <row r="908" s="120" customFormat="true" ht="12.75" hidden="false" customHeight="false" outlineLevel="0" collapsed="false">
      <c r="P908" s="146"/>
      <c r="Q908" s="0"/>
      <c r="R908" s="0"/>
      <c r="S908" s="0"/>
      <c r="T908" s="0"/>
      <c r="U908" s="0"/>
      <c r="V908" s="0"/>
      <c r="W908" s="0"/>
      <c r="X908" s="0"/>
      <c r="Y908" s="0"/>
      <c r="Z908" s="0"/>
      <c r="AA908" s="0"/>
      <c r="AB908" s="177"/>
      <c r="AC908" s="177"/>
      <c r="AD908" s="177"/>
      <c r="AE908" s="177"/>
      <c r="AF908" s="177"/>
      <c r="AG908" s="177"/>
      <c r="AH908" s="177"/>
      <c r="AI908" s="177"/>
      <c r="AJ908" s="177"/>
      <c r="AK908" s="177"/>
      <c r="AL908" s="177"/>
      <c r="AM908" s="153"/>
      <c r="AN908" s="289"/>
      <c r="AO908" s="0"/>
      <c r="AQ908" s="230"/>
    </row>
    <row r="909" s="120" customFormat="true" ht="12.75" hidden="false" customHeight="false" outlineLevel="0" collapsed="false">
      <c r="P909" s="146"/>
      <c r="Q909" s="0"/>
      <c r="R909" s="0"/>
      <c r="S909" s="0"/>
      <c r="T909" s="0"/>
      <c r="U909" s="0"/>
      <c r="V909" s="0"/>
      <c r="W909" s="0"/>
      <c r="X909" s="0"/>
      <c r="Y909" s="0"/>
      <c r="Z909" s="0"/>
      <c r="AA909" s="0"/>
      <c r="AB909" s="177"/>
      <c r="AC909" s="177"/>
      <c r="AD909" s="177"/>
      <c r="AE909" s="177"/>
      <c r="AF909" s="177"/>
      <c r="AG909" s="177"/>
      <c r="AH909" s="177"/>
      <c r="AI909" s="177"/>
      <c r="AJ909" s="177"/>
      <c r="AK909" s="177"/>
      <c r="AL909" s="177"/>
      <c r="AM909" s="153"/>
      <c r="AN909" s="289"/>
      <c r="AO909" s="0"/>
      <c r="AQ909" s="230"/>
    </row>
    <row r="910" s="120" customFormat="true" ht="12.75" hidden="false" customHeight="false" outlineLevel="0" collapsed="false">
      <c r="P910" s="146"/>
      <c r="Q910" s="0"/>
      <c r="R910" s="0"/>
      <c r="S910" s="0"/>
      <c r="T910" s="0"/>
      <c r="U910" s="0"/>
      <c r="V910" s="0"/>
      <c r="W910" s="0"/>
      <c r="X910" s="0"/>
      <c r="Y910" s="0"/>
      <c r="Z910" s="0"/>
      <c r="AA910" s="0"/>
      <c r="AB910" s="177"/>
      <c r="AC910" s="177"/>
      <c r="AD910" s="177"/>
      <c r="AE910" s="177"/>
      <c r="AF910" s="177"/>
      <c r="AG910" s="177"/>
      <c r="AH910" s="177"/>
      <c r="AI910" s="177"/>
      <c r="AJ910" s="177"/>
      <c r="AK910" s="177"/>
      <c r="AL910" s="177"/>
      <c r="AM910" s="153"/>
      <c r="AN910" s="289"/>
      <c r="AO910" s="0"/>
      <c r="AQ910" s="230"/>
    </row>
    <row r="911" s="120" customFormat="true" ht="12.75" hidden="false" customHeight="false" outlineLevel="0" collapsed="false">
      <c r="P911" s="146"/>
      <c r="Q911" s="0"/>
      <c r="R911" s="0"/>
      <c r="S911" s="0"/>
      <c r="T911" s="0"/>
      <c r="U911" s="0"/>
      <c r="V911" s="0"/>
      <c r="W911" s="0"/>
      <c r="X911" s="0"/>
      <c r="Y911" s="0"/>
      <c r="Z911" s="0"/>
      <c r="AA911" s="0"/>
      <c r="AB911" s="177"/>
      <c r="AC911" s="177"/>
      <c r="AD911" s="177"/>
      <c r="AE911" s="177"/>
      <c r="AF911" s="177"/>
      <c r="AG911" s="177"/>
      <c r="AH911" s="177"/>
      <c r="AI911" s="177"/>
      <c r="AJ911" s="177"/>
      <c r="AK911" s="177"/>
      <c r="AL911" s="177"/>
      <c r="AM911" s="153"/>
      <c r="AN911" s="289"/>
      <c r="AO911" s="0"/>
      <c r="AQ911" s="230"/>
    </row>
    <row r="912" s="120" customFormat="true" ht="12.75" hidden="false" customHeight="false" outlineLevel="0" collapsed="false">
      <c r="P912" s="146"/>
      <c r="Q912" s="0"/>
      <c r="R912" s="0"/>
      <c r="S912" s="0"/>
      <c r="T912" s="0"/>
      <c r="U912" s="0"/>
      <c r="V912" s="0"/>
      <c r="W912" s="0"/>
      <c r="X912" s="0"/>
      <c r="Y912" s="0"/>
      <c r="Z912" s="0"/>
      <c r="AA912" s="0"/>
      <c r="AB912" s="177"/>
      <c r="AC912" s="177"/>
      <c r="AD912" s="177"/>
      <c r="AE912" s="177"/>
      <c r="AF912" s="177"/>
      <c r="AG912" s="177"/>
      <c r="AH912" s="177"/>
      <c r="AI912" s="177"/>
      <c r="AJ912" s="177"/>
      <c r="AK912" s="177"/>
      <c r="AL912" s="177"/>
      <c r="AM912" s="153"/>
      <c r="AN912" s="289"/>
      <c r="AO912" s="0"/>
      <c r="AQ912" s="230"/>
    </row>
    <row r="913" s="120" customFormat="true" ht="12.75" hidden="false" customHeight="false" outlineLevel="0" collapsed="false">
      <c r="P913" s="146"/>
      <c r="Q913" s="0"/>
      <c r="R913" s="0"/>
      <c r="S913" s="0"/>
      <c r="T913" s="0"/>
      <c r="U913" s="0"/>
      <c r="V913" s="0"/>
      <c r="W913" s="0"/>
      <c r="X913" s="0"/>
      <c r="Y913" s="0"/>
      <c r="Z913" s="0"/>
      <c r="AA913" s="0"/>
      <c r="AB913" s="177"/>
      <c r="AC913" s="177"/>
      <c r="AD913" s="177"/>
      <c r="AE913" s="177"/>
      <c r="AF913" s="177"/>
      <c r="AG913" s="177"/>
      <c r="AH913" s="177"/>
      <c r="AI913" s="177"/>
      <c r="AJ913" s="177"/>
      <c r="AK913" s="177"/>
      <c r="AL913" s="177"/>
      <c r="AM913" s="153"/>
      <c r="AN913" s="289"/>
      <c r="AO913" s="0"/>
      <c r="AQ913" s="230"/>
    </row>
    <row r="914" s="120" customFormat="true" ht="12.75" hidden="false" customHeight="false" outlineLevel="0" collapsed="false">
      <c r="P914" s="146"/>
      <c r="Q914" s="0"/>
      <c r="R914" s="0"/>
      <c r="S914" s="0"/>
      <c r="T914" s="0"/>
      <c r="U914" s="0"/>
      <c r="V914" s="0"/>
      <c r="W914" s="0"/>
      <c r="X914" s="0"/>
      <c r="Y914" s="0"/>
      <c r="Z914" s="0"/>
      <c r="AA914" s="0"/>
      <c r="AB914" s="177"/>
      <c r="AC914" s="177"/>
      <c r="AD914" s="177"/>
      <c r="AE914" s="177"/>
      <c r="AF914" s="177"/>
      <c r="AG914" s="177"/>
      <c r="AH914" s="177"/>
      <c r="AI914" s="177"/>
      <c r="AJ914" s="177"/>
      <c r="AK914" s="177"/>
      <c r="AL914" s="177"/>
      <c r="AM914" s="153"/>
      <c r="AN914" s="289"/>
      <c r="AO914" s="0"/>
      <c r="AQ914" s="230"/>
    </row>
    <row r="915" s="120" customFormat="true" ht="12.75" hidden="false" customHeight="false" outlineLevel="0" collapsed="false">
      <c r="P915" s="146"/>
      <c r="Q915" s="0"/>
      <c r="R915" s="0"/>
      <c r="S915" s="0"/>
      <c r="T915" s="0"/>
      <c r="U915" s="0"/>
      <c r="V915" s="0"/>
      <c r="W915" s="0"/>
      <c r="X915" s="0"/>
      <c r="Y915" s="0"/>
      <c r="Z915" s="0"/>
      <c r="AA915" s="0"/>
      <c r="AB915" s="177"/>
      <c r="AC915" s="177"/>
      <c r="AD915" s="177"/>
      <c r="AE915" s="177"/>
      <c r="AF915" s="177"/>
      <c r="AG915" s="177"/>
      <c r="AH915" s="177"/>
      <c r="AI915" s="177"/>
      <c r="AJ915" s="177"/>
      <c r="AK915" s="177"/>
      <c r="AL915" s="177"/>
      <c r="AM915" s="153"/>
      <c r="AN915" s="289"/>
      <c r="AO915" s="0"/>
      <c r="AQ915" s="230"/>
    </row>
    <row r="916" s="120" customFormat="true" ht="12.75" hidden="false" customHeight="false" outlineLevel="0" collapsed="false">
      <c r="P916" s="146"/>
      <c r="Q916" s="0"/>
      <c r="R916" s="0"/>
      <c r="S916" s="0"/>
      <c r="T916" s="0"/>
      <c r="U916" s="0"/>
      <c r="V916" s="0"/>
      <c r="W916" s="0"/>
      <c r="X916" s="0"/>
      <c r="Y916" s="0"/>
      <c r="Z916" s="0"/>
      <c r="AA916" s="0"/>
      <c r="AB916" s="177"/>
      <c r="AC916" s="177"/>
      <c r="AD916" s="177"/>
      <c r="AE916" s="177"/>
      <c r="AF916" s="177"/>
      <c r="AG916" s="177"/>
      <c r="AH916" s="177"/>
      <c r="AI916" s="177"/>
      <c r="AJ916" s="177"/>
      <c r="AK916" s="177"/>
      <c r="AL916" s="177"/>
      <c r="AM916" s="153"/>
      <c r="AN916" s="289"/>
      <c r="AO916" s="0"/>
      <c r="AQ916" s="230"/>
    </row>
    <row r="917" s="120" customFormat="true" ht="12.75" hidden="false" customHeight="false" outlineLevel="0" collapsed="false">
      <c r="P917" s="146"/>
      <c r="Q917" s="0"/>
      <c r="R917" s="0"/>
      <c r="S917" s="0"/>
      <c r="T917" s="0"/>
      <c r="U917" s="0"/>
      <c r="V917" s="0"/>
      <c r="W917" s="0"/>
      <c r="X917" s="0"/>
      <c r="Y917" s="0"/>
      <c r="Z917" s="0"/>
      <c r="AA917" s="0"/>
      <c r="AB917" s="177"/>
      <c r="AC917" s="177"/>
      <c r="AD917" s="177"/>
      <c r="AE917" s="177"/>
      <c r="AF917" s="177"/>
      <c r="AG917" s="177"/>
      <c r="AH917" s="177"/>
      <c r="AI917" s="177"/>
      <c r="AJ917" s="177"/>
      <c r="AK917" s="177"/>
      <c r="AL917" s="177"/>
      <c r="AM917" s="153"/>
      <c r="AN917" s="289"/>
      <c r="AO917" s="0"/>
      <c r="AQ917" s="230"/>
    </row>
    <row r="918" s="120" customFormat="true" ht="12.75" hidden="false" customHeight="false" outlineLevel="0" collapsed="false">
      <c r="P918" s="146"/>
      <c r="Q918" s="0"/>
      <c r="R918" s="0"/>
      <c r="S918" s="0"/>
      <c r="T918" s="0"/>
      <c r="U918" s="0"/>
      <c r="V918" s="0"/>
      <c r="W918" s="0"/>
      <c r="X918" s="0"/>
      <c r="Y918" s="0"/>
      <c r="Z918" s="0"/>
      <c r="AA918" s="0"/>
      <c r="AB918" s="177"/>
      <c r="AC918" s="177"/>
      <c r="AD918" s="177"/>
      <c r="AE918" s="177"/>
      <c r="AF918" s="177"/>
      <c r="AG918" s="177"/>
      <c r="AH918" s="177"/>
      <c r="AI918" s="177"/>
      <c r="AJ918" s="177"/>
      <c r="AK918" s="177"/>
      <c r="AL918" s="177"/>
      <c r="AM918" s="153"/>
      <c r="AN918" s="289"/>
      <c r="AO918" s="0"/>
      <c r="AQ918" s="230"/>
    </row>
    <row r="919" s="120" customFormat="true" ht="12.75" hidden="false" customHeight="false" outlineLevel="0" collapsed="false">
      <c r="P919" s="146"/>
      <c r="Q919" s="0"/>
      <c r="R919" s="0"/>
      <c r="S919" s="0"/>
      <c r="T919" s="0"/>
      <c r="U919" s="0"/>
      <c r="V919" s="0"/>
      <c r="W919" s="0"/>
      <c r="X919" s="0"/>
      <c r="Y919" s="0"/>
      <c r="Z919" s="0"/>
      <c r="AA919" s="0"/>
      <c r="AB919" s="177"/>
      <c r="AC919" s="177"/>
      <c r="AD919" s="177"/>
      <c r="AE919" s="177"/>
      <c r="AF919" s="177"/>
      <c r="AG919" s="177"/>
      <c r="AH919" s="177"/>
      <c r="AI919" s="177"/>
      <c r="AJ919" s="177"/>
      <c r="AK919" s="177"/>
      <c r="AL919" s="177"/>
      <c r="AM919" s="153"/>
      <c r="AN919" s="289"/>
      <c r="AO919" s="0"/>
      <c r="AQ919" s="230"/>
    </row>
    <row r="920" s="120" customFormat="true" ht="12.75" hidden="false" customHeight="false" outlineLevel="0" collapsed="false">
      <c r="P920" s="146"/>
      <c r="Q920" s="0"/>
      <c r="R920" s="0"/>
      <c r="S920" s="0"/>
      <c r="T920" s="0"/>
      <c r="U920" s="0"/>
      <c r="V920" s="0"/>
      <c r="W920" s="0"/>
      <c r="X920" s="0"/>
      <c r="Y920" s="0"/>
      <c r="Z920" s="0"/>
      <c r="AA920" s="0"/>
      <c r="AB920" s="177"/>
      <c r="AC920" s="177"/>
      <c r="AD920" s="177"/>
      <c r="AE920" s="177"/>
      <c r="AF920" s="177"/>
      <c r="AG920" s="177"/>
      <c r="AH920" s="177"/>
      <c r="AI920" s="177"/>
      <c r="AJ920" s="177"/>
      <c r="AK920" s="177"/>
      <c r="AL920" s="177"/>
      <c r="AM920" s="153"/>
      <c r="AN920" s="289"/>
      <c r="AO920" s="0"/>
      <c r="AQ920" s="230"/>
    </row>
    <row r="921" s="120" customFormat="true" ht="12.75" hidden="false" customHeight="false" outlineLevel="0" collapsed="false">
      <c r="P921" s="146"/>
      <c r="Q921" s="0"/>
      <c r="R921" s="0"/>
      <c r="S921" s="0"/>
      <c r="T921" s="0"/>
      <c r="U921" s="0"/>
      <c r="V921" s="0"/>
      <c r="W921" s="0"/>
      <c r="X921" s="0"/>
      <c r="Y921" s="0"/>
      <c r="Z921" s="0"/>
      <c r="AA921" s="0"/>
      <c r="AB921" s="177"/>
      <c r="AC921" s="177"/>
      <c r="AD921" s="177"/>
      <c r="AE921" s="177"/>
      <c r="AF921" s="177"/>
      <c r="AG921" s="177"/>
      <c r="AH921" s="177"/>
      <c r="AI921" s="177"/>
      <c r="AJ921" s="177"/>
      <c r="AK921" s="177"/>
      <c r="AL921" s="177"/>
      <c r="AM921" s="153"/>
      <c r="AN921" s="289"/>
      <c r="AO921" s="0"/>
      <c r="AQ921" s="230"/>
    </row>
    <row r="922" s="120" customFormat="true" ht="12.75" hidden="false" customHeight="false" outlineLevel="0" collapsed="false">
      <c r="P922" s="146"/>
      <c r="Q922" s="0"/>
      <c r="R922" s="0"/>
      <c r="S922" s="0"/>
      <c r="T922" s="0"/>
      <c r="U922" s="0"/>
      <c r="V922" s="0"/>
      <c r="W922" s="0"/>
      <c r="X922" s="0"/>
      <c r="Y922" s="0"/>
      <c r="Z922" s="0"/>
      <c r="AA922" s="0"/>
      <c r="AB922" s="177"/>
      <c r="AC922" s="177"/>
      <c r="AD922" s="177"/>
      <c r="AE922" s="177"/>
      <c r="AF922" s="177"/>
      <c r="AG922" s="177"/>
      <c r="AH922" s="177"/>
      <c r="AI922" s="177"/>
      <c r="AJ922" s="177"/>
      <c r="AK922" s="177"/>
      <c r="AL922" s="177"/>
      <c r="AM922" s="153"/>
      <c r="AN922" s="289"/>
      <c r="AO922" s="0"/>
      <c r="AQ922" s="230"/>
    </row>
    <row r="923" s="120" customFormat="true" ht="12.75" hidden="false" customHeight="false" outlineLevel="0" collapsed="false">
      <c r="P923" s="146"/>
      <c r="Q923" s="0"/>
      <c r="R923" s="0"/>
      <c r="S923" s="0"/>
      <c r="T923" s="0"/>
      <c r="U923" s="0"/>
      <c r="V923" s="0"/>
      <c r="W923" s="0"/>
      <c r="X923" s="0"/>
      <c r="Y923" s="0"/>
      <c r="Z923" s="0"/>
      <c r="AA923" s="0"/>
      <c r="AB923" s="177"/>
      <c r="AC923" s="177"/>
      <c r="AD923" s="177"/>
      <c r="AE923" s="177"/>
      <c r="AF923" s="177"/>
      <c r="AG923" s="177"/>
      <c r="AH923" s="177"/>
      <c r="AI923" s="177"/>
      <c r="AJ923" s="177"/>
      <c r="AK923" s="177"/>
      <c r="AL923" s="177"/>
      <c r="AM923" s="153"/>
      <c r="AN923" s="289"/>
      <c r="AO923" s="0"/>
      <c r="AQ923" s="230"/>
    </row>
    <row r="924" s="120" customFormat="true" ht="12.75" hidden="false" customHeight="false" outlineLevel="0" collapsed="false">
      <c r="P924" s="146"/>
      <c r="Q924" s="0"/>
      <c r="R924" s="0"/>
      <c r="S924" s="0"/>
      <c r="T924" s="0"/>
      <c r="U924" s="0"/>
      <c r="V924" s="0"/>
      <c r="W924" s="0"/>
      <c r="X924" s="0"/>
      <c r="Y924" s="0"/>
      <c r="Z924" s="0"/>
      <c r="AA924" s="0"/>
      <c r="AB924" s="177"/>
      <c r="AC924" s="177"/>
      <c r="AD924" s="177"/>
      <c r="AE924" s="177"/>
      <c r="AF924" s="177"/>
      <c r="AG924" s="177"/>
      <c r="AH924" s="177"/>
      <c r="AI924" s="177"/>
      <c r="AJ924" s="177"/>
      <c r="AK924" s="177"/>
      <c r="AL924" s="177"/>
      <c r="AM924" s="153"/>
      <c r="AN924" s="289"/>
      <c r="AO924" s="0"/>
      <c r="AQ924" s="230"/>
    </row>
    <row r="925" s="120" customFormat="true" ht="12.75" hidden="false" customHeight="false" outlineLevel="0" collapsed="false">
      <c r="P925" s="146"/>
      <c r="Q925" s="0"/>
      <c r="R925" s="0"/>
      <c r="S925" s="0"/>
      <c r="T925" s="0"/>
      <c r="U925" s="0"/>
      <c r="V925" s="0"/>
      <c r="W925" s="0"/>
      <c r="X925" s="0"/>
      <c r="Y925" s="0"/>
      <c r="Z925" s="0"/>
      <c r="AA925" s="0"/>
      <c r="AB925" s="177"/>
      <c r="AC925" s="177"/>
      <c r="AD925" s="177"/>
      <c r="AE925" s="177"/>
      <c r="AF925" s="177"/>
      <c r="AG925" s="177"/>
      <c r="AH925" s="177"/>
      <c r="AI925" s="177"/>
      <c r="AJ925" s="177"/>
      <c r="AK925" s="177"/>
      <c r="AL925" s="177"/>
      <c r="AM925" s="153"/>
      <c r="AN925" s="289"/>
      <c r="AO925" s="0"/>
      <c r="AQ925" s="230"/>
    </row>
    <row r="926" s="120" customFormat="true" ht="12.75" hidden="false" customHeight="false" outlineLevel="0" collapsed="false">
      <c r="P926" s="146"/>
      <c r="Q926" s="0"/>
      <c r="R926" s="0"/>
      <c r="S926" s="0"/>
      <c r="T926" s="0"/>
      <c r="U926" s="0"/>
      <c r="V926" s="0"/>
      <c r="W926" s="0"/>
      <c r="X926" s="0"/>
      <c r="Y926" s="0"/>
      <c r="Z926" s="0"/>
      <c r="AA926" s="0"/>
      <c r="AB926" s="177"/>
      <c r="AC926" s="177"/>
      <c r="AD926" s="177"/>
      <c r="AE926" s="177"/>
      <c r="AF926" s="177"/>
      <c r="AG926" s="177"/>
      <c r="AH926" s="177"/>
      <c r="AI926" s="177"/>
      <c r="AJ926" s="177"/>
      <c r="AK926" s="177"/>
      <c r="AL926" s="177"/>
      <c r="AM926" s="153"/>
      <c r="AN926" s="289"/>
      <c r="AO926" s="0"/>
      <c r="AQ926" s="230"/>
    </row>
    <row r="927" s="120" customFormat="true" ht="12.75" hidden="false" customHeight="false" outlineLevel="0" collapsed="false">
      <c r="P927" s="146"/>
      <c r="Q927" s="0"/>
      <c r="R927" s="0"/>
      <c r="S927" s="0"/>
      <c r="T927" s="0"/>
      <c r="U927" s="0"/>
      <c r="V927" s="0"/>
      <c r="W927" s="0"/>
      <c r="X927" s="0"/>
      <c r="Y927" s="0"/>
      <c r="Z927" s="0"/>
      <c r="AA927" s="0"/>
      <c r="AB927" s="177"/>
      <c r="AC927" s="177"/>
      <c r="AD927" s="177"/>
      <c r="AE927" s="177"/>
      <c r="AF927" s="177"/>
      <c r="AG927" s="177"/>
      <c r="AH927" s="177"/>
      <c r="AI927" s="177"/>
      <c r="AJ927" s="177"/>
      <c r="AK927" s="177"/>
      <c r="AL927" s="177"/>
      <c r="AM927" s="153"/>
      <c r="AN927" s="289"/>
      <c r="AO927" s="0"/>
      <c r="AQ927" s="230"/>
    </row>
    <row r="928" s="120" customFormat="true" ht="12.75" hidden="false" customHeight="false" outlineLevel="0" collapsed="false">
      <c r="P928" s="146"/>
      <c r="Q928" s="0"/>
      <c r="R928" s="0"/>
      <c r="S928" s="0"/>
      <c r="T928" s="0"/>
      <c r="U928" s="0"/>
      <c r="V928" s="0"/>
      <c r="W928" s="0"/>
      <c r="X928" s="0"/>
      <c r="Y928" s="0"/>
      <c r="Z928" s="0"/>
      <c r="AA928" s="0"/>
      <c r="AB928" s="177"/>
      <c r="AC928" s="177"/>
      <c r="AD928" s="177"/>
      <c r="AE928" s="177"/>
      <c r="AF928" s="177"/>
      <c r="AG928" s="177"/>
      <c r="AH928" s="177"/>
      <c r="AI928" s="177"/>
      <c r="AJ928" s="177"/>
      <c r="AK928" s="177"/>
      <c r="AL928" s="177"/>
      <c r="AM928" s="153"/>
      <c r="AN928" s="289"/>
      <c r="AO928" s="0"/>
      <c r="AQ928" s="230"/>
    </row>
    <row r="929" s="120" customFormat="true" ht="12.75" hidden="false" customHeight="false" outlineLevel="0" collapsed="false">
      <c r="P929" s="146"/>
      <c r="Q929" s="0"/>
      <c r="R929" s="0"/>
      <c r="S929" s="0"/>
      <c r="T929" s="0"/>
      <c r="U929" s="0"/>
      <c r="V929" s="0"/>
      <c r="W929" s="0"/>
      <c r="X929" s="0"/>
      <c r="Y929" s="0"/>
      <c r="Z929" s="0"/>
      <c r="AA929" s="0"/>
      <c r="AB929" s="177"/>
      <c r="AC929" s="177"/>
      <c r="AD929" s="177"/>
      <c r="AE929" s="177"/>
      <c r="AF929" s="177"/>
      <c r="AG929" s="177"/>
      <c r="AH929" s="177"/>
      <c r="AI929" s="177"/>
      <c r="AJ929" s="177"/>
      <c r="AK929" s="177"/>
      <c r="AL929" s="177"/>
      <c r="AM929" s="153"/>
      <c r="AN929" s="289"/>
      <c r="AO929" s="0"/>
      <c r="AQ929" s="230"/>
    </row>
    <row r="930" s="120" customFormat="true" ht="12.75" hidden="false" customHeight="false" outlineLevel="0" collapsed="false">
      <c r="P930" s="146"/>
      <c r="Q930" s="0"/>
      <c r="R930" s="0"/>
      <c r="S930" s="0"/>
      <c r="T930" s="0"/>
      <c r="U930" s="0"/>
      <c r="V930" s="0"/>
      <c r="W930" s="0"/>
      <c r="X930" s="0"/>
      <c r="Y930" s="0"/>
      <c r="Z930" s="0"/>
      <c r="AA930" s="0"/>
      <c r="AB930" s="177"/>
      <c r="AC930" s="177"/>
      <c r="AD930" s="177"/>
      <c r="AE930" s="177"/>
      <c r="AF930" s="177"/>
      <c r="AG930" s="177"/>
      <c r="AH930" s="177"/>
      <c r="AI930" s="177"/>
      <c r="AJ930" s="177"/>
      <c r="AK930" s="177"/>
      <c r="AL930" s="177"/>
      <c r="AM930" s="153"/>
      <c r="AN930" s="289"/>
      <c r="AO930" s="0"/>
      <c r="AQ930" s="230"/>
    </row>
    <row r="931" s="120" customFormat="true" ht="12.75" hidden="false" customHeight="false" outlineLevel="0" collapsed="false">
      <c r="P931" s="146"/>
      <c r="Q931" s="0"/>
      <c r="R931" s="0"/>
      <c r="S931" s="0"/>
      <c r="T931" s="0"/>
      <c r="U931" s="0"/>
      <c r="V931" s="0"/>
      <c r="W931" s="0"/>
      <c r="X931" s="0"/>
      <c r="Y931" s="0"/>
      <c r="Z931" s="0"/>
      <c r="AA931" s="0"/>
      <c r="AB931" s="177"/>
      <c r="AC931" s="177"/>
      <c r="AD931" s="177"/>
      <c r="AE931" s="177"/>
      <c r="AF931" s="177"/>
      <c r="AG931" s="177"/>
      <c r="AH931" s="177"/>
      <c r="AI931" s="177"/>
      <c r="AJ931" s="177"/>
      <c r="AK931" s="177"/>
      <c r="AL931" s="177"/>
      <c r="AM931" s="153"/>
      <c r="AN931" s="289"/>
      <c r="AO931" s="0"/>
      <c r="AQ931" s="230"/>
    </row>
    <row r="932" s="120" customFormat="true" ht="12.75" hidden="false" customHeight="false" outlineLevel="0" collapsed="false">
      <c r="P932" s="146"/>
      <c r="Q932" s="0"/>
      <c r="R932" s="0"/>
      <c r="S932" s="0"/>
      <c r="T932" s="0"/>
      <c r="U932" s="0"/>
      <c r="V932" s="0"/>
      <c r="W932" s="0"/>
      <c r="X932" s="0"/>
      <c r="Y932" s="0"/>
      <c r="Z932" s="0"/>
      <c r="AA932" s="0"/>
      <c r="AB932" s="177"/>
      <c r="AC932" s="177"/>
      <c r="AD932" s="177"/>
      <c r="AE932" s="177"/>
      <c r="AF932" s="177"/>
      <c r="AG932" s="177"/>
      <c r="AH932" s="177"/>
      <c r="AI932" s="177"/>
      <c r="AJ932" s="177"/>
      <c r="AK932" s="177"/>
      <c r="AL932" s="177"/>
      <c r="AM932" s="153"/>
      <c r="AN932" s="289"/>
      <c r="AO932" s="0"/>
      <c r="AQ932" s="230"/>
    </row>
    <row r="933" s="120" customFormat="true" ht="12.75" hidden="false" customHeight="false" outlineLevel="0" collapsed="false">
      <c r="P933" s="146"/>
      <c r="Q933" s="0"/>
      <c r="R933" s="0"/>
      <c r="S933" s="0"/>
      <c r="T933" s="0"/>
      <c r="U933" s="0"/>
      <c r="V933" s="0"/>
      <c r="W933" s="0"/>
      <c r="X933" s="0"/>
      <c r="Y933" s="0"/>
      <c r="Z933" s="0"/>
      <c r="AA933" s="0"/>
      <c r="AB933" s="177"/>
      <c r="AC933" s="177"/>
      <c r="AD933" s="177"/>
      <c r="AE933" s="177"/>
      <c r="AF933" s="177"/>
      <c r="AG933" s="177"/>
      <c r="AH933" s="177"/>
      <c r="AI933" s="177"/>
      <c r="AJ933" s="177"/>
      <c r="AK933" s="177"/>
      <c r="AL933" s="177"/>
      <c r="AM933" s="153"/>
      <c r="AN933" s="289"/>
      <c r="AO933" s="0"/>
      <c r="AQ933" s="230"/>
    </row>
    <row r="934" s="120" customFormat="true" ht="12.75" hidden="false" customHeight="false" outlineLevel="0" collapsed="false">
      <c r="P934" s="146"/>
      <c r="Q934" s="0"/>
      <c r="R934" s="0"/>
      <c r="S934" s="0"/>
      <c r="T934" s="0"/>
      <c r="U934" s="0"/>
      <c r="V934" s="0"/>
      <c r="W934" s="0"/>
      <c r="X934" s="0"/>
      <c r="Y934" s="0"/>
      <c r="Z934" s="0"/>
      <c r="AA934" s="0"/>
      <c r="AB934" s="177"/>
      <c r="AC934" s="177"/>
      <c r="AD934" s="177"/>
      <c r="AE934" s="177"/>
      <c r="AF934" s="177"/>
      <c r="AG934" s="177"/>
      <c r="AH934" s="177"/>
      <c r="AI934" s="177"/>
      <c r="AJ934" s="177"/>
      <c r="AK934" s="177"/>
      <c r="AL934" s="177"/>
      <c r="AM934" s="153"/>
      <c r="AN934" s="289"/>
      <c r="AO934" s="0"/>
      <c r="AQ934" s="230"/>
    </row>
    <row r="935" s="120" customFormat="true" ht="12.75" hidden="false" customHeight="false" outlineLevel="0" collapsed="false">
      <c r="P935" s="146"/>
      <c r="Q935" s="0"/>
      <c r="R935" s="0"/>
      <c r="S935" s="0"/>
      <c r="T935" s="0"/>
      <c r="U935" s="0"/>
      <c r="V935" s="0"/>
      <c r="W935" s="0"/>
      <c r="X935" s="0"/>
      <c r="Y935" s="0"/>
      <c r="Z935" s="0"/>
      <c r="AA935" s="0"/>
      <c r="AB935" s="177"/>
      <c r="AC935" s="177"/>
      <c r="AD935" s="177"/>
      <c r="AE935" s="177"/>
      <c r="AF935" s="177"/>
      <c r="AG935" s="177"/>
      <c r="AH935" s="177"/>
      <c r="AI935" s="177"/>
      <c r="AJ935" s="177"/>
      <c r="AK935" s="177"/>
      <c r="AL935" s="177"/>
      <c r="AM935" s="153"/>
      <c r="AN935" s="289"/>
      <c r="AO935" s="0"/>
      <c r="AQ935" s="230"/>
    </row>
    <row r="936" s="120" customFormat="true" ht="12.75" hidden="false" customHeight="false" outlineLevel="0" collapsed="false">
      <c r="P936" s="146"/>
      <c r="Q936" s="0"/>
      <c r="R936" s="0"/>
      <c r="S936" s="0"/>
      <c r="T936" s="0"/>
      <c r="U936" s="0"/>
      <c r="V936" s="0"/>
      <c r="W936" s="0"/>
      <c r="X936" s="0"/>
      <c r="Y936" s="0"/>
      <c r="Z936" s="0"/>
      <c r="AA936" s="0"/>
      <c r="AB936" s="177"/>
      <c r="AC936" s="177"/>
      <c r="AD936" s="177"/>
      <c r="AE936" s="177"/>
      <c r="AF936" s="177"/>
      <c r="AG936" s="177"/>
      <c r="AH936" s="177"/>
      <c r="AI936" s="177"/>
      <c r="AJ936" s="177"/>
      <c r="AK936" s="177"/>
      <c r="AL936" s="177"/>
      <c r="AM936" s="153"/>
      <c r="AN936" s="289"/>
      <c r="AO936" s="0"/>
      <c r="AQ936" s="230"/>
    </row>
    <row r="937" s="120" customFormat="true" ht="12.75" hidden="false" customHeight="false" outlineLevel="0" collapsed="false">
      <c r="P937" s="146"/>
      <c r="Q937" s="0"/>
      <c r="R937" s="0"/>
      <c r="S937" s="0"/>
      <c r="T937" s="0"/>
      <c r="U937" s="0"/>
      <c r="V937" s="0"/>
      <c r="W937" s="0"/>
      <c r="X937" s="0"/>
      <c r="Y937" s="0"/>
      <c r="Z937" s="0"/>
      <c r="AA937" s="0"/>
      <c r="AB937" s="177"/>
      <c r="AC937" s="177"/>
      <c r="AD937" s="177"/>
      <c r="AE937" s="177"/>
      <c r="AF937" s="177"/>
      <c r="AG937" s="177"/>
      <c r="AH937" s="177"/>
      <c r="AI937" s="177"/>
      <c r="AJ937" s="177"/>
      <c r="AK937" s="177"/>
      <c r="AL937" s="177"/>
      <c r="AM937" s="153"/>
      <c r="AN937" s="289"/>
      <c r="AO937" s="0"/>
      <c r="AQ937" s="230"/>
    </row>
    <row r="938" s="120" customFormat="true" ht="12.75" hidden="false" customHeight="false" outlineLevel="0" collapsed="false">
      <c r="P938" s="146"/>
      <c r="Q938" s="0"/>
      <c r="R938" s="0"/>
      <c r="S938" s="0"/>
      <c r="T938" s="0"/>
      <c r="U938" s="0"/>
      <c r="V938" s="0"/>
      <c r="W938" s="0"/>
      <c r="X938" s="0"/>
      <c r="Y938" s="0"/>
      <c r="Z938" s="0"/>
      <c r="AA938" s="0"/>
      <c r="AB938" s="177"/>
      <c r="AC938" s="177"/>
      <c r="AD938" s="177"/>
      <c r="AE938" s="177"/>
      <c r="AF938" s="177"/>
      <c r="AG938" s="177"/>
      <c r="AH938" s="177"/>
      <c r="AI938" s="177"/>
      <c r="AJ938" s="177"/>
      <c r="AK938" s="177"/>
      <c r="AL938" s="177"/>
      <c r="AM938" s="153"/>
      <c r="AN938" s="289"/>
      <c r="AO938" s="0"/>
      <c r="AQ938" s="230"/>
    </row>
    <row r="939" s="120" customFormat="true" ht="12.75" hidden="false" customHeight="false" outlineLevel="0" collapsed="false">
      <c r="P939" s="146"/>
      <c r="Q939" s="0"/>
      <c r="R939" s="0"/>
      <c r="S939" s="0"/>
      <c r="T939" s="0"/>
      <c r="U939" s="0"/>
      <c r="V939" s="0"/>
      <c r="W939" s="0"/>
      <c r="X939" s="0"/>
      <c r="Y939" s="0"/>
      <c r="Z939" s="0"/>
      <c r="AA939" s="0"/>
      <c r="AB939" s="177"/>
      <c r="AC939" s="177"/>
      <c r="AD939" s="177"/>
      <c r="AE939" s="177"/>
      <c r="AF939" s="177"/>
      <c r="AG939" s="177"/>
      <c r="AH939" s="177"/>
      <c r="AI939" s="177"/>
      <c r="AJ939" s="177"/>
      <c r="AK939" s="177"/>
      <c r="AL939" s="177"/>
      <c r="AM939" s="153"/>
      <c r="AN939" s="289"/>
      <c r="AO939" s="0"/>
      <c r="AQ939" s="230"/>
    </row>
    <row r="940" s="120" customFormat="true" ht="12.75" hidden="false" customHeight="false" outlineLevel="0" collapsed="false">
      <c r="P940" s="146"/>
      <c r="Q940" s="0"/>
      <c r="R940" s="0"/>
      <c r="S940" s="0"/>
      <c r="T940" s="0"/>
      <c r="U940" s="0"/>
      <c r="V940" s="0"/>
      <c r="W940" s="0"/>
      <c r="X940" s="0"/>
      <c r="Y940" s="0"/>
      <c r="Z940" s="0"/>
      <c r="AA940" s="0"/>
      <c r="AB940" s="177"/>
      <c r="AC940" s="177"/>
      <c r="AD940" s="177"/>
      <c r="AE940" s="177"/>
      <c r="AF940" s="177"/>
      <c r="AG940" s="177"/>
      <c r="AH940" s="177"/>
      <c r="AI940" s="177"/>
      <c r="AJ940" s="177"/>
      <c r="AK940" s="177"/>
      <c r="AL940" s="177"/>
      <c r="AM940" s="153"/>
      <c r="AN940" s="289"/>
      <c r="AO940" s="0"/>
      <c r="AQ940" s="230"/>
    </row>
    <row r="941" s="120" customFormat="true" ht="12.75" hidden="false" customHeight="false" outlineLevel="0" collapsed="false">
      <c r="P941" s="146"/>
      <c r="Q941" s="0"/>
      <c r="R941" s="0"/>
      <c r="S941" s="0"/>
      <c r="T941" s="0"/>
      <c r="U941" s="0"/>
      <c r="V941" s="0"/>
      <c r="W941" s="0"/>
      <c r="X941" s="0"/>
      <c r="Y941" s="0"/>
      <c r="Z941" s="0"/>
      <c r="AA941" s="0"/>
      <c r="AB941" s="177"/>
      <c r="AC941" s="177"/>
      <c r="AD941" s="177"/>
      <c r="AE941" s="177"/>
      <c r="AF941" s="177"/>
      <c r="AG941" s="177"/>
      <c r="AH941" s="177"/>
      <c r="AI941" s="177"/>
      <c r="AJ941" s="177"/>
      <c r="AK941" s="177"/>
      <c r="AL941" s="177"/>
      <c r="AM941" s="153"/>
      <c r="AN941" s="289"/>
      <c r="AO941" s="0"/>
      <c r="AQ941" s="230"/>
    </row>
    <row r="942" s="120" customFormat="true" ht="12.75" hidden="false" customHeight="false" outlineLevel="0" collapsed="false">
      <c r="P942" s="146"/>
      <c r="Q942" s="0"/>
      <c r="R942" s="0"/>
      <c r="S942" s="0"/>
      <c r="T942" s="0"/>
      <c r="U942" s="0"/>
      <c r="V942" s="0"/>
      <c r="W942" s="0"/>
      <c r="X942" s="0"/>
      <c r="Y942" s="0"/>
      <c r="Z942" s="0"/>
      <c r="AA942" s="0"/>
      <c r="AB942" s="177"/>
      <c r="AC942" s="177"/>
      <c r="AD942" s="177"/>
      <c r="AE942" s="177"/>
      <c r="AF942" s="177"/>
      <c r="AG942" s="177"/>
      <c r="AH942" s="177"/>
      <c r="AI942" s="177"/>
      <c r="AJ942" s="177"/>
      <c r="AK942" s="177"/>
      <c r="AL942" s="177"/>
      <c r="AM942" s="153"/>
      <c r="AN942" s="289"/>
      <c r="AO942" s="0"/>
      <c r="AQ942" s="230"/>
    </row>
    <row r="943" s="120" customFormat="true" ht="12.75" hidden="false" customHeight="false" outlineLevel="0" collapsed="false">
      <c r="P943" s="146"/>
      <c r="Q943" s="0"/>
      <c r="R943" s="0"/>
      <c r="S943" s="0"/>
      <c r="T943" s="0"/>
      <c r="U943" s="0"/>
      <c r="V943" s="0"/>
      <c r="W943" s="0"/>
      <c r="X943" s="0"/>
      <c r="Y943" s="0"/>
      <c r="Z943" s="0"/>
      <c r="AA943" s="0"/>
      <c r="AB943" s="177"/>
      <c r="AC943" s="177"/>
      <c r="AD943" s="177"/>
      <c r="AE943" s="177"/>
      <c r="AF943" s="177"/>
      <c r="AG943" s="177"/>
      <c r="AH943" s="177"/>
      <c r="AI943" s="177"/>
      <c r="AJ943" s="177"/>
      <c r="AK943" s="177"/>
      <c r="AL943" s="177"/>
      <c r="AM943" s="153"/>
      <c r="AN943" s="289"/>
      <c r="AO943" s="0"/>
      <c r="AQ943" s="230"/>
    </row>
    <row r="944" s="120" customFormat="true" ht="12.75" hidden="false" customHeight="false" outlineLevel="0" collapsed="false">
      <c r="P944" s="146"/>
      <c r="Q944" s="0"/>
      <c r="R944" s="0"/>
      <c r="S944" s="0"/>
      <c r="T944" s="0"/>
      <c r="U944" s="0"/>
      <c r="V944" s="0"/>
      <c r="W944" s="0"/>
      <c r="X944" s="0"/>
      <c r="Y944" s="0"/>
      <c r="Z944" s="0"/>
      <c r="AA944" s="0"/>
      <c r="AB944" s="177"/>
      <c r="AC944" s="177"/>
      <c r="AD944" s="177"/>
      <c r="AE944" s="177"/>
      <c r="AF944" s="177"/>
      <c r="AG944" s="177"/>
      <c r="AH944" s="177"/>
      <c r="AI944" s="177"/>
      <c r="AJ944" s="177"/>
      <c r="AK944" s="177"/>
      <c r="AL944" s="177"/>
      <c r="AM944" s="153"/>
      <c r="AN944" s="289"/>
      <c r="AO944" s="0"/>
      <c r="AQ944" s="230"/>
    </row>
    <row r="945" s="120" customFormat="true" ht="12.75" hidden="false" customHeight="false" outlineLevel="0" collapsed="false">
      <c r="P945" s="146"/>
      <c r="Q945" s="0"/>
      <c r="R945" s="0"/>
      <c r="S945" s="0"/>
      <c r="T945" s="0"/>
      <c r="U945" s="0"/>
      <c r="V945" s="0"/>
      <c r="W945" s="0"/>
      <c r="X945" s="0"/>
      <c r="Y945" s="0"/>
      <c r="Z945" s="0"/>
      <c r="AA945" s="0"/>
      <c r="AB945" s="177"/>
      <c r="AC945" s="177"/>
      <c r="AD945" s="177"/>
      <c r="AE945" s="177"/>
      <c r="AF945" s="177"/>
      <c r="AG945" s="177"/>
      <c r="AH945" s="177"/>
      <c r="AI945" s="177"/>
      <c r="AJ945" s="177"/>
      <c r="AK945" s="177"/>
      <c r="AL945" s="177"/>
      <c r="AM945" s="153"/>
      <c r="AN945" s="289"/>
      <c r="AO945" s="0"/>
      <c r="AQ945" s="230"/>
    </row>
    <row r="946" s="120" customFormat="true" ht="12.75" hidden="false" customHeight="false" outlineLevel="0" collapsed="false">
      <c r="P946" s="146"/>
      <c r="Q946" s="0"/>
      <c r="R946" s="0"/>
      <c r="S946" s="0"/>
      <c r="T946" s="0"/>
      <c r="U946" s="0"/>
      <c r="V946" s="0"/>
      <c r="W946" s="0"/>
      <c r="X946" s="0"/>
      <c r="Y946" s="0"/>
      <c r="Z946" s="0"/>
      <c r="AA946" s="0"/>
      <c r="AB946" s="177"/>
      <c r="AC946" s="177"/>
      <c r="AD946" s="177"/>
      <c r="AE946" s="177"/>
      <c r="AF946" s="177"/>
      <c r="AG946" s="177"/>
      <c r="AH946" s="177"/>
      <c r="AI946" s="177"/>
      <c r="AJ946" s="177"/>
      <c r="AK946" s="177"/>
      <c r="AL946" s="177"/>
      <c r="AM946" s="153"/>
      <c r="AN946" s="289"/>
      <c r="AO946" s="0"/>
      <c r="AQ946" s="230"/>
    </row>
    <row r="947" s="120" customFormat="true" ht="12.75" hidden="false" customHeight="false" outlineLevel="0" collapsed="false">
      <c r="P947" s="146"/>
      <c r="Q947" s="0"/>
      <c r="R947" s="0"/>
      <c r="S947" s="0"/>
      <c r="T947" s="0"/>
      <c r="U947" s="0"/>
      <c r="V947" s="0"/>
      <c r="W947" s="0"/>
      <c r="X947" s="0"/>
      <c r="Y947" s="0"/>
      <c r="Z947" s="0"/>
      <c r="AA947" s="0"/>
      <c r="AB947" s="177"/>
      <c r="AC947" s="177"/>
      <c r="AD947" s="177"/>
      <c r="AE947" s="177"/>
      <c r="AF947" s="177"/>
      <c r="AG947" s="177"/>
      <c r="AH947" s="177"/>
      <c r="AI947" s="177"/>
      <c r="AJ947" s="177"/>
      <c r="AK947" s="177"/>
      <c r="AL947" s="177"/>
      <c r="AM947" s="153"/>
      <c r="AN947" s="289"/>
      <c r="AO947" s="0"/>
      <c r="AQ947" s="230"/>
    </row>
    <row r="948" s="120" customFormat="true" ht="12.75" hidden="false" customHeight="false" outlineLevel="0" collapsed="false">
      <c r="P948" s="146"/>
      <c r="Q948" s="0"/>
      <c r="R948" s="0"/>
      <c r="S948" s="0"/>
      <c r="T948" s="0"/>
      <c r="U948" s="0"/>
      <c r="V948" s="0"/>
      <c r="W948" s="0"/>
      <c r="X948" s="0"/>
      <c r="Y948" s="0"/>
      <c r="Z948" s="0"/>
      <c r="AA948" s="0"/>
      <c r="AB948" s="177"/>
      <c r="AC948" s="177"/>
      <c r="AD948" s="177"/>
      <c r="AE948" s="177"/>
      <c r="AF948" s="177"/>
      <c r="AG948" s="177"/>
      <c r="AH948" s="177"/>
      <c r="AI948" s="177"/>
      <c r="AJ948" s="177"/>
      <c r="AK948" s="177"/>
      <c r="AL948" s="177"/>
      <c r="AM948" s="153"/>
      <c r="AN948" s="289"/>
      <c r="AO948" s="0"/>
      <c r="AQ948" s="230"/>
    </row>
    <row r="949" s="120" customFormat="true" ht="12.75" hidden="false" customHeight="false" outlineLevel="0" collapsed="false">
      <c r="P949" s="146"/>
      <c r="Q949" s="0"/>
      <c r="R949" s="0"/>
      <c r="S949" s="0"/>
      <c r="T949" s="0"/>
      <c r="U949" s="0"/>
      <c r="V949" s="0"/>
      <c r="W949" s="0"/>
      <c r="X949" s="0"/>
      <c r="Y949" s="0"/>
      <c r="Z949" s="0"/>
      <c r="AA949" s="0"/>
      <c r="AB949" s="177"/>
      <c r="AC949" s="177"/>
      <c r="AD949" s="177"/>
      <c r="AE949" s="177"/>
      <c r="AF949" s="177"/>
      <c r="AG949" s="177"/>
      <c r="AH949" s="177"/>
      <c r="AI949" s="177"/>
      <c r="AJ949" s="177"/>
      <c r="AK949" s="177"/>
      <c r="AL949" s="177"/>
      <c r="AM949" s="153"/>
      <c r="AN949" s="289"/>
      <c r="AO949" s="0"/>
      <c r="AQ949" s="230"/>
    </row>
    <row r="950" s="120" customFormat="true" ht="12.75" hidden="false" customHeight="false" outlineLevel="0" collapsed="false">
      <c r="P950" s="146"/>
      <c r="Q950" s="0"/>
      <c r="R950" s="0"/>
      <c r="S950" s="0"/>
      <c r="T950" s="0"/>
      <c r="U950" s="0"/>
      <c r="V950" s="0"/>
      <c r="W950" s="0"/>
      <c r="X950" s="0"/>
      <c r="Y950" s="0"/>
      <c r="Z950" s="0"/>
      <c r="AA950" s="0"/>
      <c r="AB950" s="177"/>
      <c r="AC950" s="177"/>
      <c r="AD950" s="177"/>
      <c r="AE950" s="177"/>
      <c r="AF950" s="177"/>
      <c r="AG950" s="177"/>
      <c r="AH950" s="177"/>
      <c r="AI950" s="177"/>
      <c r="AJ950" s="177"/>
      <c r="AK950" s="177"/>
      <c r="AL950" s="177"/>
      <c r="AM950" s="153"/>
      <c r="AN950" s="289"/>
      <c r="AO950" s="0"/>
      <c r="AQ950" s="230"/>
    </row>
    <row r="951" s="120" customFormat="true" ht="12.75" hidden="false" customHeight="false" outlineLevel="0" collapsed="false">
      <c r="P951" s="146"/>
      <c r="Q951" s="0"/>
      <c r="R951" s="0"/>
      <c r="S951" s="0"/>
      <c r="T951" s="0"/>
      <c r="U951" s="0"/>
      <c r="V951" s="0"/>
      <c r="W951" s="0"/>
      <c r="X951" s="0"/>
      <c r="Y951" s="0"/>
      <c r="Z951" s="0"/>
      <c r="AA951" s="0"/>
      <c r="AB951" s="177"/>
      <c r="AC951" s="177"/>
      <c r="AD951" s="177"/>
      <c r="AE951" s="177"/>
      <c r="AF951" s="177"/>
      <c r="AG951" s="177"/>
      <c r="AH951" s="177"/>
      <c r="AI951" s="177"/>
      <c r="AJ951" s="177"/>
      <c r="AK951" s="177"/>
      <c r="AL951" s="177"/>
      <c r="AM951" s="153"/>
      <c r="AN951" s="289"/>
      <c r="AO951" s="0"/>
      <c r="AQ951" s="230"/>
    </row>
    <row r="952" s="120" customFormat="true" ht="12.75" hidden="false" customHeight="false" outlineLevel="0" collapsed="false">
      <c r="P952" s="146"/>
      <c r="Q952" s="0"/>
      <c r="R952" s="0"/>
      <c r="S952" s="0"/>
      <c r="T952" s="0"/>
      <c r="U952" s="0"/>
      <c r="V952" s="0"/>
      <c r="W952" s="0"/>
      <c r="X952" s="0"/>
      <c r="Y952" s="0"/>
      <c r="Z952" s="0"/>
      <c r="AA952" s="0"/>
      <c r="AB952" s="177"/>
      <c r="AC952" s="177"/>
      <c r="AD952" s="177"/>
      <c r="AE952" s="177"/>
      <c r="AF952" s="177"/>
      <c r="AG952" s="177"/>
      <c r="AH952" s="177"/>
      <c r="AI952" s="177"/>
      <c r="AJ952" s="177"/>
      <c r="AK952" s="177"/>
      <c r="AL952" s="177"/>
      <c r="AM952" s="153"/>
      <c r="AN952" s="289"/>
      <c r="AO952" s="0"/>
      <c r="AQ952" s="230"/>
    </row>
    <row r="953" s="120" customFormat="true" ht="12.75" hidden="false" customHeight="false" outlineLevel="0" collapsed="false">
      <c r="P953" s="146"/>
      <c r="Q953" s="0"/>
      <c r="R953" s="0"/>
      <c r="S953" s="0"/>
      <c r="T953" s="0"/>
      <c r="U953" s="0"/>
      <c r="V953" s="0"/>
      <c r="W953" s="0"/>
      <c r="X953" s="0"/>
      <c r="Y953" s="0"/>
      <c r="Z953" s="0"/>
      <c r="AA953" s="0"/>
      <c r="AB953" s="177"/>
      <c r="AC953" s="177"/>
      <c r="AD953" s="177"/>
      <c r="AE953" s="177"/>
      <c r="AF953" s="177"/>
      <c r="AG953" s="177"/>
      <c r="AH953" s="177"/>
      <c r="AI953" s="177"/>
      <c r="AJ953" s="177"/>
      <c r="AK953" s="177"/>
      <c r="AL953" s="177"/>
      <c r="AM953" s="153"/>
      <c r="AN953" s="289"/>
      <c r="AO953" s="0"/>
      <c r="AQ953" s="230"/>
    </row>
    <row r="954" s="120" customFormat="true" ht="12.75" hidden="false" customHeight="false" outlineLevel="0" collapsed="false">
      <c r="P954" s="146"/>
      <c r="Q954" s="0"/>
      <c r="R954" s="0"/>
      <c r="S954" s="0"/>
      <c r="T954" s="0"/>
      <c r="U954" s="0"/>
      <c r="V954" s="0"/>
      <c r="W954" s="0"/>
      <c r="X954" s="0"/>
      <c r="Y954" s="0"/>
      <c r="Z954" s="0"/>
      <c r="AA954" s="0"/>
      <c r="AB954" s="177"/>
      <c r="AC954" s="177"/>
      <c r="AD954" s="177"/>
      <c r="AE954" s="177"/>
      <c r="AF954" s="177"/>
      <c r="AG954" s="177"/>
      <c r="AH954" s="177"/>
      <c r="AI954" s="177"/>
      <c r="AJ954" s="177"/>
      <c r="AK954" s="177"/>
      <c r="AL954" s="177"/>
      <c r="AM954" s="153"/>
      <c r="AN954" s="289"/>
      <c r="AO954" s="0"/>
      <c r="AQ954" s="230"/>
    </row>
    <row r="955" s="120" customFormat="true" ht="12.75" hidden="false" customHeight="false" outlineLevel="0" collapsed="false">
      <c r="P955" s="146"/>
      <c r="Q955" s="0"/>
      <c r="R955" s="0"/>
      <c r="S955" s="0"/>
      <c r="T955" s="0"/>
      <c r="U955" s="0"/>
      <c r="V955" s="0"/>
      <c r="W955" s="0"/>
      <c r="X955" s="0"/>
      <c r="Y955" s="0"/>
      <c r="Z955" s="0"/>
      <c r="AA955" s="0"/>
      <c r="AB955" s="177"/>
      <c r="AC955" s="177"/>
      <c r="AD955" s="177"/>
      <c r="AE955" s="177"/>
      <c r="AF955" s="177"/>
      <c r="AG955" s="177"/>
      <c r="AH955" s="177"/>
      <c r="AI955" s="177"/>
      <c r="AJ955" s="177"/>
      <c r="AK955" s="177"/>
      <c r="AL955" s="177"/>
      <c r="AM955" s="153"/>
      <c r="AN955" s="289"/>
      <c r="AO955" s="0"/>
      <c r="AQ955" s="230"/>
    </row>
    <row r="956" s="120" customFormat="true" ht="12.75" hidden="false" customHeight="false" outlineLevel="0" collapsed="false">
      <c r="P956" s="146"/>
      <c r="Q956" s="0"/>
      <c r="R956" s="0"/>
      <c r="S956" s="0"/>
      <c r="T956" s="0"/>
      <c r="U956" s="0"/>
      <c r="V956" s="0"/>
      <c r="W956" s="0"/>
      <c r="X956" s="0"/>
      <c r="Y956" s="0"/>
      <c r="Z956" s="0"/>
      <c r="AA956" s="0"/>
      <c r="AB956" s="177"/>
      <c r="AC956" s="177"/>
      <c r="AD956" s="177"/>
      <c r="AE956" s="177"/>
      <c r="AF956" s="177"/>
      <c r="AG956" s="177"/>
      <c r="AH956" s="177"/>
      <c r="AI956" s="177"/>
      <c r="AJ956" s="177"/>
      <c r="AK956" s="177"/>
      <c r="AL956" s="177"/>
      <c r="AM956" s="153"/>
      <c r="AN956" s="289"/>
      <c r="AO956" s="0"/>
      <c r="AQ956" s="230"/>
    </row>
    <row r="957" s="120" customFormat="true" ht="12.75" hidden="false" customHeight="false" outlineLevel="0" collapsed="false">
      <c r="P957" s="146"/>
      <c r="Q957" s="0"/>
      <c r="R957" s="0"/>
      <c r="S957" s="0"/>
      <c r="T957" s="0"/>
      <c r="U957" s="0"/>
      <c r="V957" s="0"/>
      <c r="W957" s="0"/>
      <c r="X957" s="0"/>
      <c r="Y957" s="0"/>
      <c r="Z957" s="0"/>
      <c r="AA957" s="0"/>
      <c r="AB957" s="177"/>
      <c r="AC957" s="177"/>
      <c r="AD957" s="177"/>
      <c r="AE957" s="177"/>
      <c r="AF957" s="177"/>
      <c r="AG957" s="177"/>
      <c r="AH957" s="177"/>
      <c r="AI957" s="177"/>
      <c r="AJ957" s="177"/>
      <c r="AK957" s="177"/>
      <c r="AL957" s="177"/>
      <c r="AM957" s="153"/>
      <c r="AN957" s="289"/>
      <c r="AO957" s="0"/>
      <c r="AQ957" s="230"/>
    </row>
    <row r="958" s="120" customFormat="true" ht="12.75" hidden="false" customHeight="false" outlineLevel="0" collapsed="false">
      <c r="P958" s="146"/>
      <c r="Q958" s="0"/>
      <c r="R958" s="0"/>
      <c r="S958" s="0"/>
      <c r="T958" s="0"/>
      <c r="U958" s="0"/>
      <c r="V958" s="0"/>
      <c r="W958" s="0"/>
      <c r="X958" s="0"/>
      <c r="Y958" s="0"/>
      <c r="Z958" s="0"/>
      <c r="AA958" s="0"/>
      <c r="AB958" s="177"/>
      <c r="AC958" s="177"/>
      <c r="AD958" s="177"/>
      <c r="AE958" s="177"/>
      <c r="AF958" s="177"/>
      <c r="AG958" s="177"/>
      <c r="AH958" s="177"/>
      <c r="AI958" s="177"/>
      <c r="AJ958" s="177"/>
      <c r="AK958" s="177"/>
      <c r="AL958" s="177"/>
      <c r="AM958" s="153"/>
      <c r="AN958" s="289"/>
      <c r="AO958" s="0"/>
      <c r="AQ958" s="230"/>
    </row>
    <row r="959" s="120" customFormat="true" ht="12.75" hidden="false" customHeight="false" outlineLevel="0" collapsed="false">
      <c r="P959" s="146"/>
      <c r="Q959" s="0"/>
      <c r="R959" s="0"/>
      <c r="S959" s="0"/>
      <c r="T959" s="0"/>
      <c r="U959" s="0"/>
      <c r="V959" s="0"/>
      <c r="W959" s="0"/>
      <c r="X959" s="0"/>
      <c r="Y959" s="0"/>
      <c r="Z959" s="0"/>
      <c r="AA959" s="0"/>
      <c r="AB959" s="177"/>
      <c r="AC959" s="177"/>
      <c r="AD959" s="177"/>
      <c r="AE959" s="177"/>
      <c r="AF959" s="177"/>
      <c r="AG959" s="177"/>
      <c r="AH959" s="177"/>
      <c r="AI959" s="177"/>
      <c r="AJ959" s="177"/>
      <c r="AK959" s="177"/>
      <c r="AL959" s="177"/>
      <c r="AM959" s="153"/>
      <c r="AN959" s="289"/>
      <c r="AO959" s="0"/>
      <c r="AQ959" s="230"/>
    </row>
    <row r="960" s="120" customFormat="true" ht="12.75" hidden="false" customHeight="false" outlineLevel="0" collapsed="false">
      <c r="P960" s="146"/>
      <c r="Q960" s="0"/>
      <c r="R960" s="0"/>
      <c r="S960" s="0"/>
      <c r="T960" s="0"/>
      <c r="U960" s="0"/>
      <c r="V960" s="0"/>
      <c r="W960" s="0"/>
      <c r="X960" s="0"/>
      <c r="Y960" s="0"/>
      <c r="Z960" s="0"/>
      <c r="AA960" s="0"/>
      <c r="AB960" s="177"/>
      <c r="AC960" s="177"/>
      <c r="AD960" s="177"/>
      <c r="AE960" s="177"/>
      <c r="AF960" s="177"/>
      <c r="AG960" s="177"/>
      <c r="AH960" s="177"/>
      <c r="AI960" s="177"/>
      <c r="AJ960" s="177"/>
      <c r="AK960" s="177"/>
      <c r="AL960" s="177"/>
      <c r="AM960" s="153"/>
      <c r="AN960" s="289"/>
      <c r="AO960" s="0"/>
      <c r="AQ960" s="230"/>
    </row>
    <row r="961" s="120" customFormat="true" ht="12.75" hidden="false" customHeight="false" outlineLevel="0" collapsed="false">
      <c r="P961" s="146"/>
      <c r="Q961" s="0"/>
      <c r="R961" s="0"/>
      <c r="S961" s="0"/>
      <c r="T961" s="0"/>
      <c r="U961" s="0"/>
      <c r="V961" s="0"/>
      <c r="W961" s="0"/>
      <c r="X961" s="0"/>
      <c r="Y961" s="0"/>
      <c r="Z961" s="0"/>
      <c r="AA961" s="0"/>
      <c r="AB961" s="177"/>
      <c r="AC961" s="177"/>
      <c r="AD961" s="177"/>
      <c r="AE961" s="177"/>
      <c r="AF961" s="177"/>
      <c r="AG961" s="177"/>
      <c r="AH961" s="177"/>
      <c r="AI961" s="177"/>
      <c r="AJ961" s="177"/>
      <c r="AK961" s="177"/>
      <c r="AL961" s="177"/>
      <c r="AM961" s="153"/>
      <c r="AN961" s="289"/>
      <c r="AO961" s="0"/>
      <c r="AQ961" s="230"/>
    </row>
    <row r="962" s="120" customFormat="true" ht="12.75" hidden="false" customHeight="false" outlineLevel="0" collapsed="false">
      <c r="P962" s="146"/>
      <c r="Q962" s="0"/>
      <c r="R962" s="0"/>
      <c r="S962" s="0"/>
      <c r="T962" s="0"/>
      <c r="U962" s="0"/>
      <c r="V962" s="0"/>
      <c r="W962" s="0"/>
      <c r="X962" s="0"/>
      <c r="Y962" s="0"/>
      <c r="Z962" s="0"/>
      <c r="AA962" s="0"/>
      <c r="AB962" s="177"/>
      <c r="AC962" s="177"/>
      <c r="AD962" s="177"/>
      <c r="AE962" s="177"/>
      <c r="AF962" s="177"/>
      <c r="AG962" s="177"/>
      <c r="AH962" s="177"/>
      <c r="AI962" s="177"/>
      <c r="AJ962" s="177"/>
      <c r="AK962" s="177"/>
      <c r="AL962" s="177"/>
      <c r="AM962" s="153"/>
      <c r="AN962" s="289"/>
      <c r="AO962" s="0"/>
      <c r="AQ962" s="230"/>
    </row>
    <row r="963" s="120" customFormat="true" ht="12.75" hidden="false" customHeight="false" outlineLevel="0" collapsed="false">
      <c r="P963" s="146"/>
      <c r="Q963" s="0"/>
      <c r="R963" s="0"/>
      <c r="S963" s="0"/>
      <c r="T963" s="0"/>
      <c r="U963" s="0"/>
      <c r="V963" s="0"/>
      <c r="W963" s="0"/>
      <c r="X963" s="0"/>
      <c r="Y963" s="0"/>
      <c r="Z963" s="0"/>
      <c r="AA963" s="0"/>
      <c r="AB963" s="177"/>
      <c r="AC963" s="177"/>
      <c r="AD963" s="177"/>
      <c r="AE963" s="177"/>
      <c r="AF963" s="177"/>
      <c r="AG963" s="177"/>
      <c r="AH963" s="177"/>
      <c r="AI963" s="177"/>
      <c r="AJ963" s="177"/>
      <c r="AK963" s="177"/>
      <c r="AL963" s="177"/>
      <c r="AM963" s="153"/>
      <c r="AN963" s="289"/>
      <c r="AO963" s="0"/>
      <c r="AQ963" s="230"/>
    </row>
    <row r="964" s="120" customFormat="true" ht="12.75" hidden="false" customHeight="false" outlineLevel="0" collapsed="false">
      <c r="P964" s="146"/>
      <c r="Q964" s="0"/>
      <c r="R964" s="0"/>
      <c r="S964" s="0"/>
      <c r="T964" s="0"/>
      <c r="U964" s="0"/>
      <c r="V964" s="0"/>
      <c r="W964" s="0"/>
      <c r="X964" s="0"/>
      <c r="Y964" s="0"/>
      <c r="Z964" s="0"/>
      <c r="AA964" s="0"/>
      <c r="AB964" s="177"/>
      <c r="AC964" s="177"/>
      <c r="AD964" s="177"/>
      <c r="AE964" s="177"/>
      <c r="AF964" s="177"/>
      <c r="AG964" s="177"/>
      <c r="AH964" s="177"/>
      <c r="AI964" s="177"/>
      <c r="AJ964" s="177"/>
      <c r="AK964" s="177"/>
      <c r="AL964" s="177"/>
      <c r="AM964" s="153"/>
      <c r="AN964" s="289"/>
      <c r="AO964" s="0"/>
      <c r="AQ964" s="230"/>
    </row>
    <row r="965" s="120" customFormat="true" ht="12.75" hidden="false" customHeight="false" outlineLevel="0" collapsed="false">
      <c r="P965" s="146"/>
      <c r="Q965" s="0"/>
      <c r="R965" s="0"/>
      <c r="S965" s="0"/>
      <c r="T965" s="0"/>
      <c r="U965" s="0"/>
      <c r="V965" s="0"/>
      <c r="W965" s="0"/>
      <c r="X965" s="0"/>
      <c r="Y965" s="0"/>
      <c r="Z965" s="0"/>
      <c r="AA965" s="0"/>
      <c r="AB965" s="177"/>
      <c r="AC965" s="177"/>
      <c r="AD965" s="177"/>
      <c r="AE965" s="177"/>
      <c r="AF965" s="177"/>
      <c r="AG965" s="177"/>
      <c r="AH965" s="177"/>
      <c r="AI965" s="177"/>
      <c r="AJ965" s="177"/>
      <c r="AK965" s="177"/>
      <c r="AL965" s="177"/>
      <c r="AM965" s="153"/>
      <c r="AN965" s="289"/>
      <c r="AO965" s="0"/>
      <c r="AQ965" s="230"/>
    </row>
    <row r="966" s="120" customFormat="true" ht="12.75" hidden="false" customHeight="false" outlineLevel="0" collapsed="false">
      <c r="P966" s="146"/>
      <c r="Q966" s="0"/>
      <c r="R966" s="0"/>
      <c r="S966" s="0"/>
      <c r="T966" s="0"/>
      <c r="U966" s="0"/>
      <c r="V966" s="0"/>
      <c r="W966" s="0"/>
      <c r="X966" s="0"/>
      <c r="Y966" s="0"/>
      <c r="Z966" s="0"/>
      <c r="AA966" s="0"/>
      <c r="AB966" s="177"/>
      <c r="AC966" s="177"/>
      <c r="AD966" s="177"/>
      <c r="AE966" s="177"/>
      <c r="AF966" s="177"/>
      <c r="AG966" s="177"/>
      <c r="AH966" s="177"/>
      <c r="AI966" s="177"/>
      <c r="AJ966" s="177"/>
      <c r="AK966" s="177"/>
      <c r="AL966" s="177"/>
      <c r="AM966" s="153"/>
      <c r="AN966" s="289"/>
      <c r="AO966" s="0"/>
      <c r="AQ966" s="230"/>
    </row>
    <row r="967" s="120" customFormat="true" ht="12.75" hidden="false" customHeight="false" outlineLevel="0" collapsed="false">
      <c r="P967" s="146"/>
      <c r="Q967" s="0"/>
      <c r="R967" s="0"/>
      <c r="S967" s="0"/>
      <c r="T967" s="0"/>
      <c r="U967" s="0"/>
      <c r="V967" s="0"/>
      <c r="W967" s="0"/>
      <c r="X967" s="0"/>
      <c r="Y967" s="0"/>
      <c r="Z967" s="0"/>
      <c r="AA967" s="0"/>
      <c r="AB967" s="177"/>
      <c r="AC967" s="177"/>
      <c r="AD967" s="177"/>
      <c r="AE967" s="177"/>
      <c r="AF967" s="177"/>
      <c r="AG967" s="177"/>
      <c r="AH967" s="177"/>
      <c r="AI967" s="177"/>
      <c r="AJ967" s="177"/>
      <c r="AK967" s="177"/>
      <c r="AL967" s="177"/>
      <c r="AM967" s="153"/>
      <c r="AN967" s="289"/>
      <c r="AO967" s="0"/>
      <c r="AQ967" s="230"/>
    </row>
    <row r="968" s="120" customFormat="true" ht="12.75" hidden="false" customHeight="false" outlineLevel="0" collapsed="false">
      <c r="P968" s="146"/>
      <c r="Q968" s="0"/>
      <c r="R968" s="0"/>
      <c r="S968" s="0"/>
      <c r="T968" s="0"/>
      <c r="U968" s="0"/>
      <c r="V968" s="0"/>
      <c r="W968" s="0"/>
      <c r="X968" s="0"/>
      <c r="Y968" s="0"/>
      <c r="Z968" s="0"/>
      <c r="AA968" s="0"/>
      <c r="AB968" s="177"/>
      <c r="AC968" s="177"/>
      <c r="AD968" s="177"/>
      <c r="AE968" s="177"/>
      <c r="AF968" s="177"/>
      <c r="AG968" s="177"/>
      <c r="AH968" s="177"/>
      <c r="AI968" s="177"/>
      <c r="AJ968" s="177"/>
      <c r="AK968" s="177"/>
      <c r="AL968" s="177"/>
      <c r="AM968" s="153"/>
      <c r="AN968" s="289"/>
      <c r="AO968" s="0"/>
      <c r="AQ968" s="230"/>
    </row>
    <row r="969" s="120" customFormat="true" ht="12.75" hidden="false" customHeight="false" outlineLevel="0" collapsed="false">
      <c r="P969" s="146"/>
      <c r="Q969" s="0"/>
      <c r="R969" s="0"/>
      <c r="S969" s="0"/>
      <c r="T969" s="0"/>
      <c r="U969" s="0"/>
      <c r="V969" s="0"/>
      <c r="W969" s="0"/>
      <c r="X969" s="0"/>
      <c r="Y969" s="0"/>
      <c r="Z969" s="0"/>
      <c r="AA969" s="0"/>
      <c r="AB969" s="177"/>
      <c r="AC969" s="177"/>
      <c r="AD969" s="177"/>
      <c r="AE969" s="177"/>
      <c r="AF969" s="177"/>
      <c r="AG969" s="177"/>
      <c r="AH969" s="177"/>
      <c r="AI969" s="177"/>
      <c r="AJ969" s="177"/>
      <c r="AK969" s="177"/>
      <c r="AL969" s="177"/>
      <c r="AM969" s="153"/>
      <c r="AN969" s="289"/>
      <c r="AO969" s="0"/>
      <c r="AQ969" s="230"/>
    </row>
    <row r="970" s="120" customFormat="true" ht="12.75" hidden="false" customHeight="false" outlineLevel="0" collapsed="false">
      <c r="P970" s="146"/>
      <c r="Q970" s="0"/>
      <c r="R970" s="0"/>
      <c r="S970" s="0"/>
      <c r="T970" s="0"/>
      <c r="U970" s="0"/>
      <c r="V970" s="0"/>
      <c r="W970" s="0"/>
      <c r="X970" s="0"/>
      <c r="Y970" s="0"/>
      <c r="Z970" s="0"/>
      <c r="AA970" s="0"/>
      <c r="AB970" s="177"/>
      <c r="AC970" s="177"/>
      <c r="AD970" s="177"/>
      <c r="AE970" s="177"/>
      <c r="AF970" s="177"/>
      <c r="AG970" s="177"/>
      <c r="AH970" s="177"/>
      <c r="AI970" s="177"/>
      <c r="AJ970" s="177"/>
      <c r="AK970" s="177"/>
      <c r="AL970" s="177"/>
      <c r="AM970" s="153"/>
      <c r="AN970" s="289"/>
      <c r="AO970" s="0"/>
      <c r="AQ970" s="230"/>
    </row>
    <row r="971" s="120" customFormat="true" ht="12.75" hidden="false" customHeight="false" outlineLevel="0" collapsed="false">
      <c r="P971" s="146"/>
      <c r="Q971" s="0"/>
      <c r="R971" s="0"/>
      <c r="S971" s="0"/>
      <c r="T971" s="0"/>
      <c r="U971" s="0"/>
      <c r="V971" s="0"/>
      <c r="W971" s="0"/>
      <c r="X971" s="0"/>
      <c r="Y971" s="0"/>
      <c r="Z971" s="0"/>
      <c r="AA971" s="0"/>
      <c r="AB971" s="177"/>
      <c r="AC971" s="177"/>
      <c r="AD971" s="177"/>
      <c r="AE971" s="177"/>
      <c r="AF971" s="177"/>
      <c r="AG971" s="177"/>
      <c r="AH971" s="177"/>
      <c r="AI971" s="177"/>
      <c r="AJ971" s="177"/>
      <c r="AK971" s="177"/>
      <c r="AL971" s="177"/>
      <c r="AM971" s="153"/>
      <c r="AN971" s="289"/>
      <c r="AO971" s="0"/>
      <c r="AQ971" s="230"/>
    </row>
    <row r="972" s="120" customFormat="true" ht="12.75" hidden="false" customHeight="false" outlineLevel="0" collapsed="false">
      <c r="P972" s="146"/>
      <c r="Q972" s="0"/>
      <c r="R972" s="0"/>
      <c r="S972" s="0"/>
      <c r="T972" s="0"/>
      <c r="U972" s="0"/>
      <c r="V972" s="0"/>
      <c r="W972" s="0"/>
      <c r="X972" s="0"/>
      <c r="Y972" s="0"/>
      <c r="Z972" s="0"/>
      <c r="AA972" s="0"/>
      <c r="AB972" s="177"/>
      <c r="AC972" s="177"/>
      <c r="AD972" s="177"/>
      <c r="AE972" s="177"/>
      <c r="AF972" s="177"/>
      <c r="AG972" s="177"/>
      <c r="AH972" s="177"/>
      <c r="AI972" s="177"/>
      <c r="AJ972" s="177"/>
      <c r="AK972" s="177"/>
      <c r="AL972" s="177"/>
      <c r="AM972" s="153"/>
      <c r="AN972" s="289"/>
      <c r="AO972" s="0"/>
      <c r="AQ972" s="230"/>
    </row>
    <row r="973" s="120" customFormat="true" ht="12.75" hidden="false" customHeight="false" outlineLevel="0" collapsed="false">
      <c r="P973" s="146"/>
      <c r="Q973" s="0"/>
      <c r="R973" s="0"/>
      <c r="S973" s="0"/>
      <c r="T973" s="0"/>
      <c r="U973" s="0"/>
      <c r="V973" s="0"/>
      <c r="W973" s="0"/>
      <c r="X973" s="0"/>
      <c r="Y973" s="0"/>
      <c r="Z973" s="0"/>
      <c r="AA973" s="0"/>
      <c r="AB973" s="177"/>
      <c r="AC973" s="177"/>
      <c r="AD973" s="177"/>
      <c r="AE973" s="177"/>
      <c r="AF973" s="177"/>
      <c r="AG973" s="177"/>
      <c r="AH973" s="177"/>
      <c r="AI973" s="177"/>
      <c r="AJ973" s="177"/>
      <c r="AK973" s="177"/>
      <c r="AL973" s="177"/>
      <c r="AM973" s="153"/>
      <c r="AN973" s="289"/>
      <c r="AO973" s="0"/>
      <c r="AQ973" s="230"/>
    </row>
    <row r="974" s="120" customFormat="true" ht="12.75" hidden="false" customHeight="false" outlineLevel="0" collapsed="false">
      <c r="P974" s="146"/>
      <c r="Q974" s="0"/>
      <c r="R974" s="0"/>
      <c r="S974" s="0"/>
      <c r="T974" s="0"/>
      <c r="U974" s="0"/>
      <c r="V974" s="0"/>
      <c r="W974" s="0"/>
      <c r="X974" s="0"/>
      <c r="Y974" s="0"/>
      <c r="Z974" s="0"/>
      <c r="AA974" s="0"/>
      <c r="AB974" s="177"/>
      <c r="AC974" s="177"/>
      <c r="AD974" s="177"/>
      <c r="AE974" s="177"/>
      <c r="AF974" s="177"/>
      <c r="AG974" s="177"/>
      <c r="AH974" s="177"/>
      <c r="AI974" s="177"/>
      <c r="AJ974" s="177"/>
      <c r="AK974" s="177"/>
      <c r="AL974" s="177"/>
      <c r="AM974" s="153"/>
      <c r="AN974" s="289"/>
      <c r="AO974" s="0"/>
      <c r="AQ974" s="230"/>
    </row>
    <row r="975" s="120" customFormat="true" ht="12.75" hidden="false" customHeight="false" outlineLevel="0" collapsed="false">
      <c r="P975" s="146"/>
      <c r="Q975" s="0"/>
      <c r="R975" s="0"/>
      <c r="S975" s="0"/>
      <c r="T975" s="0"/>
      <c r="U975" s="0"/>
      <c r="V975" s="0"/>
      <c r="W975" s="0"/>
      <c r="X975" s="0"/>
      <c r="Y975" s="0"/>
      <c r="Z975" s="0"/>
      <c r="AA975" s="0"/>
      <c r="AB975" s="177"/>
      <c r="AC975" s="177"/>
      <c r="AD975" s="177"/>
      <c r="AE975" s="177"/>
      <c r="AF975" s="177"/>
      <c r="AG975" s="177"/>
      <c r="AH975" s="177"/>
      <c r="AI975" s="177"/>
      <c r="AJ975" s="177"/>
      <c r="AK975" s="177"/>
      <c r="AL975" s="177"/>
      <c r="AM975" s="153"/>
      <c r="AN975" s="289"/>
      <c r="AO975" s="0"/>
      <c r="AQ975" s="230"/>
    </row>
    <row r="976" s="120" customFormat="true" ht="12.75" hidden="false" customHeight="false" outlineLevel="0" collapsed="false">
      <c r="P976" s="146"/>
      <c r="Q976" s="0"/>
      <c r="R976" s="0"/>
      <c r="S976" s="0"/>
      <c r="T976" s="0"/>
      <c r="U976" s="0"/>
      <c r="V976" s="0"/>
      <c r="W976" s="0"/>
      <c r="X976" s="0"/>
      <c r="Y976" s="0"/>
      <c r="Z976" s="0"/>
      <c r="AA976" s="0"/>
      <c r="AB976" s="177"/>
      <c r="AC976" s="177"/>
      <c r="AD976" s="177"/>
      <c r="AE976" s="177"/>
      <c r="AF976" s="177"/>
      <c r="AG976" s="177"/>
      <c r="AH976" s="177"/>
      <c r="AI976" s="177"/>
      <c r="AJ976" s="177"/>
      <c r="AK976" s="177"/>
      <c r="AL976" s="177"/>
      <c r="AM976" s="153"/>
      <c r="AN976" s="289"/>
      <c r="AO976" s="0"/>
      <c r="AQ976" s="230"/>
    </row>
    <row r="977" s="120" customFormat="true" ht="12.75" hidden="false" customHeight="false" outlineLevel="0" collapsed="false">
      <c r="P977" s="146"/>
      <c r="Q977" s="0"/>
      <c r="R977" s="0"/>
      <c r="S977" s="0"/>
      <c r="T977" s="0"/>
      <c r="U977" s="0"/>
      <c r="V977" s="0"/>
      <c r="W977" s="0"/>
      <c r="X977" s="0"/>
      <c r="Y977" s="0"/>
      <c r="Z977" s="0"/>
      <c r="AA977" s="0"/>
      <c r="AB977" s="177"/>
      <c r="AC977" s="177"/>
      <c r="AD977" s="177"/>
      <c r="AE977" s="177"/>
      <c r="AF977" s="177"/>
      <c r="AG977" s="177"/>
      <c r="AH977" s="177"/>
      <c r="AI977" s="177"/>
      <c r="AJ977" s="177"/>
      <c r="AK977" s="177"/>
      <c r="AL977" s="177"/>
      <c r="AM977" s="153"/>
      <c r="AN977" s="289"/>
      <c r="AO977" s="0"/>
      <c r="AQ977" s="230"/>
    </row>
    <row r="978" s="120" customFormat="true" ht="12.75" hidden="false" customHeight="false" outlineLevel="0" collapsed="false">
      <c r="P978" s="146"/>
      <c r="Q978" s="0"/>
      <c r="R978" s="0"/>
      <c r="S978" s="0"/>
      <c r="T978" s="0"/>
      <c r="U978" s="0"/>
      <c r="V978" s="0"/>
      <c r="W978" s="0"/>
      <c r="X978" s="0"/>
      <c r="Y978" s="0"/>
      <c r="Z978" s="0"/>
      <c r="AA978" s="0"/>
      <c r="AB978" s="177"/>
      <c r="AC978" s="177"/>
      <c r="AD978" s="177"/>
      <c r="AE978" s="177"/>
      <c r="AF978" s="177"/>
      <c r="AG978" s="177"/>
      <c r="AH978" s="177"/>
      <c r="AI978" s="177"/>
      <c r="AJ978" s="177"/>
      <c r="AK978" s="177"/>
      <c r="AL978" s="177"/>
      <c r="AM978" s="153"/>
      <c r="AN978" s="289"/>
      <c r="AO978" s="0"/>
      <c r="AQ978" s="230"/>
    </row>
    <row r="979" s="120" customFormat="true" ht="12.75" hidden="false" customHeight="false" outlineLevel="0" collapsed="false">
      <c r="P979" s="146"/>
      <c r="Q979" s="0"/>
      <c r="R979" s="0"/>
      <c r="S979" s="0"/>
      <c r="T979" s="0"/>
      <c r="U979" s="0"/>
      <c r="V979" s="0"/>
      <c r="W979" s="0"/>
      <c r="X979" s="0"/>
      <c r="Y979" s="0"/>
      <c r="Z979" s="0"/>
      <c r="AA979" s="0"/>
      <c r="AB979" s="177"/>
      <c r="AC979" s="177"/>
      <c r="AD979" s="177"/>
      <c r="AE979" s="177"/>
      <c r="AF979" s="177"/>
      <c r="AG979" s="177"/>
      <c r="AH979" s="177"/>
      <c r="AI979" s="177"/>
      <c r="AJ979" s="177"/>
      <c r="AK979" s="177"/>
      <c r="AL979" s="177"/>
      <c r="AM979" s="153"/>
      <c r="AN979" s="289"/>
      <c r="AO979" s="0"/>
      <c r="AQ979" s="230"/>
    </row>
    <row r="980" s="120" customFormat="true" ht="12.75" hidden="false" customHeight="false" outlineLevel="0" collapsed="false">
      <c r="P980" s="146"/>
      <c r="Q980" s="0"/>
      <c r="R980" s="0"/>
      <c r="S980" s="0"/>
      <c r="T980" s="0"/>
      <c r="U980" s="0"/>
      <c r="V980" s="0"/>
      <c r="W980" s="0"/>
      <c r="X980" s="0"/>
      <c r="Y980" s="0"/>
      <c r="Z980" s="0"/>
      <c r="AA980" s="0"/>
      <c r="AB980" s="177"/>
      <c r="AC980" s="177"/>
      <c r="AD980" s="177"/>
      <c r="AE980" s="177"/>
      <c r="AF980" s="177"/>
      <c r="AG980" s="177"/>
      <c r="AH980" s="177"/>
      <c r="AI980" s="177"/>
      <c r="AJ980" s="177"/>
      <c r="AK980" s="177"/>
      <c r="AL980" s="177"/>
      <c r="AM980" s="153"/>
      <c r="AN980" s="289"/>
      <c r="AO980" s="0"/>
      <c r="AQ980" s="230"/>
    </row>
    <row r="981" s="120" customFormat="true" ht="12.75" hidden="false" customHeight="false" outlineLevel="0" collapsed="false">
      <c r="P981" s="146"/>
      <c r="Q981" s="0"/>
      <c r="R981" s="0"/>
      <c r="S981" s="0"/>
      <c r="T981" s="0"/>
      <c r="U981" s="0"/>
      <c r="V981" s="0"/>
      <c r="W981" s="0"/>
      <c r="X981" s="0"/>
      <c r="Y981" s="0"/>
      <c r="Z981" s="0"/>
      <c r="AA981" s="0"/>
      <c r="AB981" s="177"/>
      <c r="AC981" s="177"/>
      <c r="AD981" s="177"/>
      <c r="AE981" s="177"/>
      <c r="AF981" s="177"/>
      <c r="AG981" s="177"/>
      <c r="AH981" s="177"/>
      <c r="AI981" s="177"/>
      <c r="AJ981" s="177"/>
      <c r="AK981" s="177"/>
      <c r="AL981" s="177"/>
      <c r="AM981" s="153"/>
      <c r="AN981" s="289"/>
      <c r="AO981" s="0"/>
      <c r="AQ981" s="230"/>
    </row>
    <row r="982" s="120" customFormat="true" ht="12.75" hidden="false" customHeight="false" outlineLevel="0" collapsed="false">
      <c r="P982" s="146"/>
      <c r="Q982" s="0"/>
      <c r="R982" s="0"/>
      <c r="S982" s="0"/>
      <c r="T982" s="0"/>
      <c r="U982" s="0"/>
      <c r="V982" s="0"/>
      <c r="W982" s="0"/>
      <c r="X982" s="0"/>
      <c r="Y982" s="0"/>
      <c r="Z982" s="0"/>
      <c r="AA982" s="0"/>
      <c r="AB982" s="177"/>
      <c r="AC982" s="177"/>
      <c r="AD982" s="177"/>
      <c r="AE982" s="177"/>
      <c r="AF982" s="177"/>
      <c r="AG982" s="177"/>
      <c r="AH982" s="177"/>
      <c r="AI982" s="177"/>
      <c r="AJ982" s="177"/>
      <c r="AK982" s="177"/>
      <c r="AL982" s="177"/>
      <c r="AM982" s="153"/>
      <c r="AN982" s="289"/>
      <c r="AO982" s="0"/>
      <c r="AQ982" s="230"/>
    </row>
    <row r="983" s="120" customFormat="true" ht="12.75" hidden="false" customHeight="false" outlineLevel="0" collapsed="false">
      <c r="P983" s="146"/>
      <c r="Q983" s="0"/>
      <c r="R983" s="0"/>
      <c r="S983" s="0"/>
      <c r="T983" s="0"/>
      <c r="U983" s="0"/>
      <c r="V983" s="0"/>
      <c r="W983" s="0"/>
      <c r="X983" s="0"/>
      <c r="Y983" s="0"/>
      <c r="Z983" s="0"/>
      <c r="AA983" s="0"/>
      <c r="AB983" s="177"/>
      <c r="AC983" s="177"/>
      <c r="AD983" s="177"/>
      <c r="AE983" s="177"/>
      <c r="AF983" s="177"/>
      <c r="AG983" s="177"/>
      <c r="AH983" s="177"/>
      <c r="AI983" s="177"/>
      <c r="AJ983" s="177"/>
      <c r="AK983" s="177"/>
      <c r="AL983" s="177"/>
      <c r="AM983" s="153"/>
      <c r="AN983" s="289"/>
      <c r="AO983" s="0"/>
      <c r="AQ983" s="230"/>
    </row>
    <row r="984" s="120" customFormat="true" ht="12.75" hidden="false" customHeight="false" outlineLevel="0" collapsed="false">
      <c r="P984" s="146"/>
      <c r="Q984" s="0"/>
      <c r="R984" s="0"/>
      <c r="S984" s="0"/>
      <c r="T984" s="0"/>
      <c r="U984" s="0"/>
      <c r="V984" s="0"/>
      <c r="W984" s="0"/>
      <c r="X984" s="0"/>
      <c r="Y984" s="0"/>
      <c r="Z984" s="0"/>
      <c r="AA984" s="0"/>
      <c r="AB984" s="177"/>
      <c r="AC984" s="177"/>
      <c r="AD984" s="177"/>
      <c r="AE984" s="177"/>
      <c r="AF984" s="177"/>
      <c r="AG984" s="177"/>
      <c r="AH984" s="177"/>
      <c r="AI984" s="177"/>
      <c r="AJ984" s="177"/>
      <c r="AK984" s="177"/>
      <c r="AL984" s="177"/>
      <c r="AM984" s="153"/>
      <c r="AN984" s="289"/>
      <c r="AO984" s="0"/>
      <c r="AQ984" s="230"/>
    </row>
    <row r="985" s="120" customFormat="true" ht="12.75" hidden="false" customHeight="false" outlineLevel="0" collapsed="false">
      <c r="P985" s="146"/>
      <c r="Q985" s="0"/>
      <c r="R985" s="0"/>
      <c r="S985" s="0"/>
      <c r="T985" s="0"/>
      <c r="U985" s="0"/>
      <c r="V985" s="0"/>
      <c r="W985" s="0"/>
      <c r="X985" s="0"/>
      <c r="Y985" s="0"/>
      <c r="Z985" s="0"/>
      <c r="AA985" s="0"/>
      <c r="AB985" s="177"/>
      <c r="AC985" s="177"/>
      <c r="AD985" s="177"/>
      <c r="AE985" s="177"/>
      <c r="AF985" s="177"/>
      <c r="AG985" s="177"/>
      <c r="AH985" s="177"/>
      <c r="AI985" s="177"/>
      <c r="AJ985" s="177"/>
      <c r="AK985" s="177"/>
      <c r="AL985" s="177"/>
      <c r="AM985" s="153"/>
      <c r="AN985" s="289"/>
      <c r="AO985" s="0"/>
      <c r="AQ985" s="230"/>
    </row>
    <row r="986" s="120" customFormat="true" ht="12.75" hidden="false" customHeight="false" outlineLevel="0" collapsed="false">
      <c r="P986" s="146"/>
      <c r="Q986" s="0"/>
      <c r="R986" s="0"/>
      <c r="S986" s="0"/>
      <c r="T986" s="0"/>
      <c r="U986" s="0"/>
      <c r="V986" s="0"/>
      <c r="W986" s="0"/>
      <c r="X986" s="0"/>
      <c r="Y986" s="0"/>
      <c r="Z986" s="0"/>
      <c r="AA986" s="0"/>
      <c r="AB986" s="177"/>
      <c r="AC986" s="177"/>
      <c r="AD986" s="177"/>
      <c r="AE986" s="177"/>
      <c r="AF986" s="177"/>
      <c r="AG986" s="177"/>
      <c r="AH986" s="177"/>
      <c r="AI986" s="177"/>
      <c r="AJ986" s="177"/>
      <c r="AK986" s="177"/>
      <c r="AL986" s="177"/>
      <c r="AM986" s="153"/>
      <c r="AN986" s="289"/>
      <c r="AO986" s="0"/>
      <c r="AQ986" s="230"/>
    </row>
    <row r="987" s="120" customFormat="true" ht="12.75" hidden="false" customHeight="false" outlineLevel="0" collapsed="false">
      <c r="P987" s="146"/>
      <c r="Q987" s="0"/>
      <c r="R987" s="0"/>
      <c r="S987" s="0"/>
      <c r="T987" s="0"/>
      <c r="U987" s="0"/>
      <c r="V987" s="0"/>
      <c r="W987" s="0"/>
      <c r="X987" s="0"/>
      <c r="Y987" s="0"/>
      <c r="Z987" s="0"/>
      <c r="AA987" s="0"/>
      <c r="AB987" s="177"/>
      <c r="AC987" s="177"/>
      <c r="AD987" s="177"/>
      <c r="AE987" s="177"/>
      <c r="AF987" s="177"/>
      <c r="AG987" s="177"/>
      <c r="AH987" s="177"/>
      <c r="AI987" s="177"/>
      <c r="AJ987" s="177"/>
      <c r="AK987" s="177"/>
      <c r="AL987" s="177"/>
      <c r="AM987" s="153"/>
      <c r="AN987" s="289"/>
      <c r="AO987" s="0"/>
      <c r="AQ987" s="230"/>
    </row>
    <row r="988" s="120" customFormat="true" ht="12.75" hidden="false" customHeight="false" outlineLevel="0" collapsed="false">
      <c r="P988" s="146"/>
      <c r="Q988" s="0"/>
      <c r="R988" s="0"/>
      <c r="S988" s="0"/>
      <c r="T988" s="0"/>
      <c r="U988" s="0"/>
      <c r="V988" s="0"/>
      <c r="W988" s="0"/>
      <c r="X988" s="0"/>
      <c r="Y988" s="0"/>
      <c r="Z988" s="0"/>
      <c r="AA988" s="0"/>
      <c r="AB988" s="177"/>
      <c r="AC988" s="177"/>
      <c r="AD988" s="177"/>
      <c r="AE988" s="177"/>
      <c r="AF988" s="177"/>
      <c r="AG988" s="177"/>
      <c r="AH988" s="177"/>
      <c r="AI988" s="177"/>
      <c r="AJ988" s="177"/>
      <c r="AK988" s="177"/>
      <c r="AL988" s="177"/>
      <c r="AM988" s="153"/>
      <c r="AN988" s="289"/>
      <c r="AO988" s="0"/>
      <c r="AQ988" s="230"/>
    </row>
    <row r="989" s="120" customFormat="true" ht="12.75" hidden="false" customHeight="false" outlineLevel="0" collapsed="false">
      <c r="P989" s="146"/>
      <c r="Q989" s="0"/>
      <c r="R989" s="0"/>
      <c r="S989" s="0"/>
      <c r="T989" s="0"/>
      <c r="U989" s="0"/>
      <c r="V989" s="0"/>
      <c r="W989" s="0"/>
      <c r="X989" s="0"/>
      <c r="Y989" s="0"/>
      <c r="Z989" s="0"/>
      <c r="AA989" s="0"/>
      <c r="AB989" s="177"/>
      <c r="AC989" s="177"/>
      <c r="AD989" s="177"/>
      <c r="AE989" s="177"/>
      <c r="AF989" s="177"/>
      <c r="AG989" s="177"/>
      <c r="AH989" s="177"/>
      <c r="AI989" s="177"/>
      <c r="AJ989" s="177"/>
      <c r="AK989" s="177"/>
      <c r="AL989" s="177"/>
      <c r="AM989" s="153"/>
      <c r="AN989" s="289"/>
      <c r="AO989" s="0"/>
      <c r="AQ989" s="230"/>
    </row>
    <row r="990" s="120" customFormat="true" ht="12.75" hidden="false" customHeight="false" outlineLevel="0" collapsed="false">
      <c r="P990" s="146"/>
      <c r="Q990" s="0"/>
      <c r="R990" s="0"/>
      <c r="S990" s="0"/>
      <c r="T990" s="0"/>
      <c r="U990" s="0"/>
      <c r="V990" s="0"/>
      <c r="W990" s="0"/>
      <c r="X990" s="0"/>
      <c r="Y990" s="0"/>
      <c r="Z990" s="0"/>
      <c r="AA990" s="0"/>
      <c r="AB990" s="177"/>
      <c r="AC990" s="177"/>
      <c r="AD990" s="177"/>
      <c r="AE990" s="177"/>
      <c r="AF990" s="177"/>
      <c r="AG990" s="177"/>
      <c r="AH990" s="177"/>
      <c r="AI990" s="177"/>
      <c r="AJ990" s="177"/>
      <c r="AK990" s="177"/>
      <c r="AL990" s="177"/>
      <c r="AM990" s="153"/>
      <c r="AN990" s="289"/>
      <c r="AO990" s="0"/>
      <c r="AQ990" s="230"/>
    </row>
    <row r="991" s="120" customFormat="true" ht="12.75" hidden="false" customHeight="false" outlineLevel="0" collapsed="false">
      <c r="P991" s="146"/>
      <c r="Q991" s="0"/>
      <c r="R991" s="0"/>
      <c r="S991" s="0"/>
      <c r="T991" s="0"/>
      <c r="U991" s="0"/>
      <c r="V991" s="0"/>
      <c r="W991" s="0"/>
      <c r="X991" s="0"/>
      <c r="Y991" s="0"/>
      <c r="Z991" s="0"/>
      <c r="AA991" s="0"/>
      <c r="AB991" s="177"/>
      <c r="AC991" s="177"/>
      <c r="AD991" s="177"/>
      <c r="AE991" s="177"/>
      <c r="AF991" s="177"/>
      <c r="AG991" s="177"/>
      <c r="AH991" s="177"/>
      <c r="AI991" s="177"/>
      <c r="AJ991" s="177"/>
      <c r="AK991" s="177"/>
      <c r="AL991" s="177"/>
      <c r="AM991" s="153"/>
      <c r="AN991" s="289"/>
      <c r="AO991" s="0"/>
      <c r="AQ991" s="230"/>
    </row>
    <row r="992" s="120" customFormat="true" ht="12.75" hidden="false" customHeight="false" outlineLevel="0" collapsed="false">
      <c r="P992" s="146"/>
      <c r="Q992" s="0"/>
      <c r="R992" s="0"/>
      <c r="S992" s="0"/>
      <c r="T992" s="0"/>
      <c r="U992" s="0"/>
      <c r="V992" s="0"/>
      <c r="W992" s="0"/>
      <c r="X992" s="0"/>
      <c r="Y992" s="0"/>
      <c r="Z992" s="0"/>
      <c r="AA992" s="0"/>
      <c r="AB992" s="177"/>
      <c r="AC992" s="177"/>
      <c r="AD992" s="177"/>
      <c r="AE992" s="177"/>
      <c r="AF992" s="177"/>
      <c r="AG992" s="177"/>
      <c r="AH992" s="177"/>
      <c r="AI992" s="177"/>
      <c r="AJ992" s="177"/>
      <c r="AK992" s="177"/>
      <c r="AL992" s="177"/>
      <c r="AM992" s="153"/>
      <c r="AN992" s="289"/>
      <c r="AO992" s="0"/>
      <c r="AQ992" s="230"/>
    </row>
    <row r="993" s="120" customFormat="true" ht="12.75" hidden="false" customHeight="false" outlineLevel="0" collapsed="false">
      <c r="P993" s="146"/>
      <c r="Q993" s="0"/>
      <c r="R993" s="0"/>
      <c r="S993" s="0"/>
      <c r="T993" s="0"/>
      <c r="U993" s="0"/>
      <c r="V993" s="0"/>
      <c r="W993" s="0"/>
      <c r="X993" s="0"/>
      <c r="Y993" s="0"/>
      <c r="Z993" s="0"/>
      <c r="AA993" s="0"/>
      <c r="AB993" s="177"/>
      <c r="AC993" s="177"/>
      <c r="AD993" s="177"/>
      <c r="AE993" s="177"/>
      <c r="AF993" s="177"/>
      <c r="AG993" s="177"/>
      <c r="AH993" s="177"/>
      <c r="AI993" s="177"/>
      <c r="AJ993" s="177"/>
      <c r="AK993" s="177"/>
      <c r="AL993" s="177"/>
      <c r="AM993" s="153"/>
      <c r="AN993" s="289"/>
      <c r="AO993" s="0"/>
      <c r="AQ993" s="230"/>
    </row>
    <row r="994" s="120" customFormat="true" ht="12.75" hidden="false" customHeight="false" outlineLevel="0" collapsed="false">
      <c r="P994" s="146"/>
      <c r="Q994" s="0"/>
      <c r="R994" s="0"/>
      <c r="S994" s="0"/>
      <c r="T994" s="0"/>
      <c r="U994" s="0"/>
      <c r="V994" s="0"/>
      <c r="W994" s="0"/>
      <c r="X994" s="0"/>
      <c r="Y994" s="0"/>
      <c r="Z994" s="0"/>
      <c r="AA994" s="0"/>
      <c r="AB994" s="177"/>
      <c r="AC994" s="177"/>
      <c r="AD994" s="177"/>
      <c r="AE994" s="177"/>
      <c r="AF994" s="177"/>
      <c r="AG994" s="177"/>
      <c r="AH994" s="177"/>
      <c r="AI994" s="177"/>
      <c r="AJ994" s="177"/>
      <c r="AK994" s="177"/>
      <c r="AL994" s="177"/>
      <c r="AM994" s="153"/>
      <c r="AN994" s="289"/>
      <c r="AO994" s="0"/>
      <c r="AQ994" s="230"/>
    </row>
    <row r="995" s="120" customFormat="true" ht="12.75" hidden="false" customHeight="false" outlineLevel="0" collapsed="false">
      <c r="P995" s="146"/>
      <c r="Q995" s="0"/>
      <c r="R995" s="0"/>
      <c r="S995" s="0"/>
      <c r="T995" s="0"/>
      <c r="U995" s="0"/>
      <c r="V995" s="0"/>
      <c r="W995" s="0"/>
      <c r="X995" s="0"/>
      <c r="Y995" s="0"/>
      <c r="Z995" s="0"/>
      <c r="AA995" s="0"/>
      <c r="AB995" s="177"/>
      <c r="AC995" s="177"/>
      <c r="AD995" s="177"/>
      <c r="AE995" s="177"/>
      <c r="AF995" s="177"/>
      <c r="AG995" s="177"/>
      <c r="AH995" s="177"/>
      <c r="AI995" s="177"/>
      <c r="AJ995" s="177"/>
      <c r="AK995" s="177"/>
      <c r="AL995" s="177"/>
      <c r="AM995" s="153"/>
      <c r="AN995" s="289"/>
      <c r="AO995" s="0"/>
      <c r="AQ995" s="230"/>
    </row>
    <row r="996" s="120" customFormat="true" ht="12.75" hidden="false" customHeight="false" outlineLevel="0" collapsed="false">
      <c r="P996" s="146"/>
      <c r="Q996" s="0"/>
      <c r="R996" s="0"/>
      <c r="S996" s="0"/>
      <c r="T996" s="0"/>
      <c r="U996" s="0"/>
      <c r="V996" s="0"/>
      <c r="W996" s="0"/>
      <c r="X996" s="0"/>
      <c r="Y996" s="0"/>
      <c r="Z996" s="0"/>
      <c r="AA996" s="0"/>
      <c r="AB996" s="177"/>
      <c r="AC996" s="177"/>
      <c r="AD996" s="177"/>
      <c r="AE996" s="177"/>
      <c r="AF996" s="177"/>
      <c r="AG996" s="177"/>
      <c r="AH996" s="177"/>
      <c r="AI996" s="177"/>
      <c r="AJ996" s="177"/>
      <c r="AK996" s="177"/>
      <c r="AL996" s="177"/>
      <c r="AM996" s="153"/>
      <c r="AN996" s="289"/>
      <c r="AO996" s="0"/>
      <c r="AQ996" s="230"/>
    </row>
    <row r="997" s="120" customFormat="true" ht="12.75" hidden="false" customHeight="false" outlineLevel="0" collapsed="false">
      <c r="P997" s="146"/>
      <c r="Q997" s="0"/>
      <c r="R997" s="0"/>
      <c r="S997" s="0"/>
      <c r="T997" s="0"/>
      <c r="U997" s="0"/>
      <c r="V997" s="0"/>
      <c r="W997" s="0"/>
      <c r="X997" s="0"/>
      <c r="Y997" s="0"/>
      <c r="Z997" s="0"/>
      <c r="AA997" s="0"/>
      <c r="AB997" s="177"/>
      <c r="AC997" s="177"/>
      <c r="AD997" s="177"/>
      <c r="AE997" s="177"/>
      <c r="AF997" s="177"/>
      <c r="AG997" s="177"/>
      <c r="AH997" s="177"/>
      <c r="AI997" s="177"/>
      <c r="AJ997" s="177"/>
      <c r="AK997" s="177"/>
      <c r="AL997" s="177"/>
      <c r="AM997" s="153"/>
      <c r="AN997" s="289"/>
      <c r="AO997" s="0"/>
      <c r="AQ997" s="230"/>
    </row>
    <row r="998" s="120" customFormat="true" ht="12.75" hidden="false" customHeight="false" outlineLevel="0" collapsed="false">
      <c r="P998" s="146"/>
      <c r="Q998" s="0"/>
      <c r="R998" s="0"/>
      <c r="S998" s="0"/>
      <c r="T998" s="0"/>
      <c r="U998" s="0"/>
      <c r="V998" s="0"/>
      <c r="W998" s="0"/>
      <c r="X998" s="0"/>
      <c r="Y998" s="0"/>
      <c r="Z998" s="0"/>
      <c r="AA998" s="0"/>
      <c r="AB998" s="177"/>
      <c r="AC998" s="177"/>
      <c r="AD998" s="177"/>
      <c r="AE998" s="177"/>
      <c r="AF998" s="177"/>
      <c r="AG998" s="177"/>
      <c r="AH998" s="177"/>
      <c r="AI998" s="177"/>
      <c r="AJ998" s="177"/>
      <c r="AK998" s="177"/>
      <c r="AL998" s="177"/>
      <c r="AM998" s="153"/>
      <c r="AN998" s="289"/>
      <c r="AO998" s="0"/>
      <c r="AQ998" s="230"/>
    </row>
    <row r="999" s="120" customFormat="true" ht="12.75" hidden="false" customHeight="false" outlineLevel="0" collapsed="false">
      <c r="P999" s="146"/>
      <c r="Q999" s="0"/>
      <c r="R999" s="0"/>
      <c r="S999" s="0"/>
      <c r="T999" s="0"/>
      <c r="U999" s="0"/>
      <c r="V999" s="0"/>
      <c r="W999" s="0"/>
      <c r="X999" s="0"/>
      <c r="Y999" s="0"/>
      <c r="Z999" s="0"/>
      <c r="AA999" s="0"/>
      <c r="AB999" s="177"/>
      <c r="AC999" s="177"/>
      <c r="AD999" s="177"/>
      <c r="AE999" s="177"/>
      <c r="AF999" s="177"/>
      <c r="AG999" s="177"/>
      <c r="AH999" s="177"/>
      <c r="AI999" s="177"/>
      <c r="AJ999" s="177"/>
      <c r="AK999" s="177"/>
      <c r="AL999" s="177"/>
      <c r="AM999" s="153"/>
      <c r="AN999" s="289"/>
      <c r="AO999" s="0"/>
      <c r="AQ999" s="230"/>
    </row>
    <row r="1000" s="120" customFormat="true" ht="12.75" hidden="false" customHeight="false" outlineLevel="0" collapsed="false">
      <c r="P1000" s="146"/>
      <c r="Q1000" s="0"/>
      <c r="R1000" s="0"/>
      <c r="S1000" s="0"/>
      <c r="T1000" s="0"/>
      <c r="U1000" s="0"/>
      <c r="V1000" s="0"/>
      <c r="W1000" s="0"/>
      <c r="X1000" s="0"/>
      <c r="Y1000" s="0"/>
      <c r="Z1000" s="0"/>
      <c r="AA1000" s="0"/>
      <c r="AB1000" s="177"/>
      <c r="AC1000" s="177"/>
      <c r="AD1000" s="177"/>
      <c r="AE1000" s="177"/>
      <c r="AF1000" s="177"/>
      <c r="AG1000" s="177"/>
      <c r="AH1000" s="177"/>
      <c r="AI1000" s="177"/>
      <c r="AJ1000" s="177"/>
      <c r="AK1000" s="177"/>
      <c r="AL1000" s="177"/>
      <c r="AM1000" s="153"/>
      <c r="AN1000" s="289"/>
      <c r="AO1000" s="0"/>
      <c r="AQ1000" s="230"/>
    </row>
    <row r="1001" s="120" customFormat="true" ht="12.75" hidden="false" customHeight="false" outlineLevel="0" collapsed="false">
      <c r="P1001" s="146"/>
      <c r="Q1001" s="0"/>
      <c r="R1001" s="0"/>
      <c r="S1001" s="0"/>
      <c r="T1001" s="0"/>
      <c r="U1001" s="0"/>
      <c r="V1001" s="0"/>
      <c r="W1001" s="0"/>
      <c r="X1001" s="0"/>
      <c r="Y1001" s="0"/>
      <c r="Z1001" s="0"/>
      <c r="AA1001" s="0"/>
      <c r="AB1001" s="177"/>
      <c r="AC1001" s="177"/>
      <c r="AD1001" s="177"/>
      <c r="AE1001" s="177"/>
      <c r="AF1001" s="177"/>
      <c r="AG1001" s="177"/>
      <c r="AH1001" s="177"/>
      <c r="AI1001" s="177"/>
      <c r="AJ1001" s="177"/>
      <c r="AK1001" s="177"/>
      <c r="AL1001" s="177"/>
      <c r="AM1001" s="153"/>
      <c r="AN1001" s="289"/>
      <c r="AO1001" s="0"/>
      <c r="AQ1001" s="230"/>
    </row>
    <row r="1002" s="120" customFormat="true" ht="12.75" hidden="false" customHeight="false" outlineLevel="0" collapsed="false">
      <c r="P1002" s="146"/>
      <c r="Q1002" s="0"/>
      <c r="R1002" s="0"/>
      <c r="S1002" s="0"/>
      <c r="T1002" s="0"/>
      <c r="U1002" s="0"/>
      <c r="V1002" s="0"/>
      <c r="W1002" s="0"/>
      <c r="X1002" s="0"/>
      <c r="Y1002" s="0"/>
      <c r="Z1002" s="0"/>
      <c r="AA1002" s="0"/>
      <c r="AB1002" s="177"/>
      <c r="AC1002" s="177"/>
      <c r="AD1002" s="177"/>
      <c r="AE1002" s="177"/>
      <c r="AF1002" s="177"/>
      <c r="AG1002" s="177"/>
      <c r="AH1002" s="177"/>
      <c r="AI1002" s="177"/>
      <c r="AJ1002" s="177"/>
      <c r="AK1002" s="177"/>
      <c r="AL1002" s="177"/>
      <c r="AM1002" s="153"/>
      <c r="AN1002" s="289"/>
      <c r="AO1002" s="0"/>
      <c r="AQ1002" s="230"/>
    </row>
    <row r="1003" s="120" customFormat="true" ht="12.75" hidden="false" customHeight="false" outlineLevel="0" collapsed="false">
      <c r="P1003" s="146"/>
      <c r="Q1003" s="0"/>
      <c r="R1003" s="0"/>
      <c r="S1003" s="0"/>
      <c r="T1003" s="0"/>
      <c r="U1003" s="0"/>
      <c r="V1003" s="0"/>
      <c r="W1003" s="0"/>
      <c r="X1003" s="0"/>
      <c r="Y1003" s="0"/>
      <c r="Z1003" s="0"/>
      <c r="AA1003" s="0"/>
      <c r="AB1003" s="177"/>
      <c r="AC1003" s="177"/>
      <c r="AD1003" s="177"/>
      <c r="AE1003" s="177"/>
      <c r="AF1003" s="177"/>
      <c r="AG1003" s="177"/>
      <c r="AH1003" s="177"/>
      <c r="AI1003" s="177"/>
      <c r="AJ1003" s="177"/>
      <c r="AK1003" s="177"/>
      <c r="AL1003" s="177"/>
      <c r="AM1003" s="153"/>
      <c r="AN1003" s="289"/>
      <c r="AO1003" s="0"/>
      <c r="AQ1003" s="230"/>
    </row>
    <row r="1004" s="120" customFormat="true" ht="12.75" hidden="false" customHeight="false" outlineLevel="0" collapsed="false">
      <c r="P1004" s="146"/>
      <c r="Q1004" s="0"/>
      <c r="R1004" s="0"/>
      <c r="S1004" s="0"/>
      <c r="T1004" s="0"/>
      <c r="U1004" s="0"/>
      <c r="V1004" s="0"/>
      <c r="W1004" s="0"/>
      <c r="X1004" s="0"/>
      <c r="Y1004" s="0"/>
      <c r="Z1004" s="0"/>
      <c r="AA1004" s="0"/>
      <c r="AB1004" s="177"/>
      <c r="AC1004" s="177"/>
      <c r="AD1004" s="177"/>
      <c r="AE1004" s="177"/>
      <c r="AF1004" s="177"/>
      <c r="AG1004" s="177"/>
      <c r="AH1004" s="177"/>
      <c r="AI1004" s="177"/>
      <c r="AJ1004" s="177"/>
      <c r="AK1004" s="177"/>
      <c r="AL1004" s="177"/>
      <c r="AM1004" s="153"/>
      <c r="AN1004" s="289"/>
      <c r="AO1004" s="0"/>
      <c r="AQ1004" s="230"/>
    </row>
    <row r="1005" s="120" customFormat="true" ht="12.75" hidden="false" customHeight="false" outlineLevel="0" collapsed="false">
      <c r="P1005" s="146"/>
      <c r="Q1005" s="0"/>
      <c r="R1005" s="0"/>
      <c r="S1005" s="0"/>
      <c r="T1005" s="0"/>
      <c r="U1005" s="0"/>
      <c r="V1005" s="0"/>
      <c r="W1005" s="0"/>
      <c r="X1005" s="0"/>
      <c r="Y1005" s="0"/>
      <c r="Z1005" s="0"/>
      <c r="AA1005" s="0"/>
      <c r="AB1005" s="177"/>
      <c r="AC1005" s="177"/>
      <c r="AD1005" s="177"/>
      <c r="AE1005" s="177"/>
      <c r="AF1005" s="177"/>
      <c r="AG1005" s="177"/>
      <c r="AH1005" s="177"/>
      <c r="AI1005" s="177"/>
      <c r="AJ1005" s="177"/>
      <c r="AK1005" s="177"/>
      <c r="AL1005" s="177"/>
      <c r="AM1005" s="153"/>
      <c r="AN1005" s="289"/>
      <c r="AO1005" s="0"/>
      <c r="AQ1005" s="230"/>
    </row>
    <row r="1006" s="120" customFormat="true" ht="12.75" hidden="false" customHeight="false" outlineLevel="0" collapsed="false">
      <c r="P1006" s="146"/>
      <c r="Q1006" s="0"/>
      <c r="R1006" s="0"/>
      <c r="S1006" s="0"/>
      <c r="T1006" s="0"/>
      <c r="U1006" s="0"/>
      <c r="V1006" s="0"/>
      <c r="W1006" s="0"/>
      <c r="X1006" s="0"/>
      <c r="Y1006" s="0"/>
      <c r="Z1006" s="0"/>
      <c r="AA1006" s="0"/>
      <c r="AB1006" s="177"/>
      <c r="AC1006" s="177"/>
      <c r="AD1006" s="177"/>
      <c r="AE1006" s="177"/>
      <c r="AF1006" s="177"/>
      <c r="AG1006" s="177"/>
      <c r="AH1006" s="177"/>
      <c r="AI1006" s="177"/>
      <c r="AJ1006" s="177"/>
      <c r="AK1006" s="177"/>
      <c r="AL1006" s="177"/>
      <c r="AM1006" s="153"/>
      <c r="AN1006" s="289"/>
      <c r="AO1006" s="0"/>
      <c r="AQ1006" s="230"/>
    </row>
    <row r="1007" s="120" customFormat="true" ht="12.75" hidden="false" customHeight="false" outlineLevel="0" collapsed="false">
      <c r="P1007" s="146"/>
      <c r="Q1007" s="0"/>
      <c r="R1007" s="0"/>
      <c r="S1007" s="0"/>
      <c r="T1007" s="0"/>
      <c r="U1007" s="0"/>
      <c r="V1007" s="0"/>
      <c r="W1007" s="0"/>
      <c r="X1007" s="0"/>
      <c r="Y1007" s="0"/>
      <c r="Z1007" s="0"/>
      <c r="AA1007" s="0"/>
      <c r="AB1007" s="177"/>
      <c r="AC1007" s="177"/>
      <c r="AD1007" s="177"/>
      <c r="AE1007" s="177"/>
      <c r="AF1007" s="177"/>
      <c r="AG1007" s="177"/>
      <c r="AH1007" s="177"/>
      <c r="AI1007" s="177"/>
      <c r="AJ1007" s="177"/>
      <c r="AK1007" s="177"/>
      <c r="AL1007" s="177"/>
      <c r="AM1007" s="153"/>
      <c r="AN1007" s="289"/>
      <c r="AO1007" s="0"/>
      <c r="AQ1007" s="230"/>
    </row>
    <row r="1008" s="120" customFormat="true" ht="12.75" hidden="false" customHeight="false" outlineLevel="0" collapsed="false">
      <c r="P1008" s="146"/>
      <c r="Q1008" s="0"/>
      <c r="R1008" s="0"/>
      <c r="S1008" s="0"/>
      <c r="T1008" s="0"/>
      <c r="U1008" s="0"/>
      <c r="V1008" s="0"/>
      <c r="W1008" s="0"/>
      <c r="X1008" s="0"/>
      <c r="Y1008" s="0"/>
      <c r="Z1008" s="0"/>
      <c r="AA1008" s="0"/>
      <c r="AB1008" s="177"/>
      <c r="AC1008" s="177"/>
      <c r="AD1008" s="177"/>
      <c r="AE1008" s="177"/>
      <c r="AF1008" s="177"/>
      <c r="AG1008" s="177"/>
      <c r="AH1008" s="177"/>
      <c r="AI1008" s="177"/>
      <c r="AJ1008" s="177"/>
      <c r="AK1008" s="177"/>
      <c r="AL1008" s="177"/>
      <c r="AM1008" s="153"/>
      <c r="AN1008" s="289"/>
      <c r="AO1008" s="0"/>
      <c r="AQ1008" s="230"/>
    </row>
    <row r="1009" s="120" customFormat="true" ht="12.75" hidden="false" customHeight="false" outlineLevel="0" collapsed="false">
      <c r="P1009" s="146"/>
      <c r="Q1009" s="0"/>
      <c r="R1009" s="0"/>
      <c r="S1009" s="0"/>
      <c r="T1009" s="0"/>
      <c r="U1009" s="0"/>
      <c r="V1009" s="0"/>
      <c r="W1009" s="0"/>
      <c r="X1009" s="0"/>
      <c r="Y1009" s="0"/>
      <c r="Z1009" s="0"/>
      <c r="AA1009" s="0"/>
      <c r="AB1009" s="177"/>
      <c r="AC1009" s="177"/>
      <c r="AD1009" s="177"/>
      <c r="AE1009" s="177"/>
      <c r="AF1009" s="177"/>
      <c r="AG1009" s="177"/>
      <c r="AH1009" s="177"/>
      <c r="AI1009" s="177"/>
      <c r="AJ1009" s="177"/>
      <c r="AK1009" s="177"/>
      <c r="AL1009" s="177"/>
      <c r="AM1009" s="153"/>
      <c r="AN1009" s="289"/>
      <c r="AO1009" s="0"/>
      <c r="AQ1009" s="230"/>
    </row>
    <row r="1010" s="120" customFormat="true" ht="12.75" hidden="false" customHeight="false" outlineLevel="0" collapsed="false">
      <c r="P1010" s="146"/>
      <c r="Q1010" s="0"/>
      <c r="R1010" s="0"/>
      <c r="S1010" s="0"/>
      <c r="T1010" s="0"/>
      <c r="U1010" s="0"/>
      <c r="V1010" s="0"/>
      <c r="W1010" s="0"/>
      <c r="X1010" s="0"/>
      <c r="Y1010" s="0"/>
      <c r="Z1010" s="0"/>
      <c r="AA1010" s="0"/>
      <c r="AB1010" s="177"/>
      <c r="AC1010" s="177"/>
      <c r="AD1010" s="177"/>
      <c r="AE1010" s="177"/>
      <c r="AF1010" s="177"/>
      <c r="AG1010" s="177"/>
      <c r="AH1010" s="177"/>
      <c r="AI1010" s="177"/>
      <c r="AJ1010" s="177"/>
      <c r="AK1010" s="177"/>
      <c r="AL1010" s="177"/>
      <c r="AM1010" s="153"/>
      <c r="AN1010" s="289"/>
      <c r="AO1010" s="0"/>
      <c r="AQ1010" s="230"/>
    </row>
    <row r="1011" s="120" customFormat="true" ht="12.75" hidden="false" customHeight="false" outlineLevel="0" collapsed="false">
      <c r="P1011" s="146"/>
      <c r="Q1011" s="0"/>
      <c r="R1011" s="0"/>
      <c r="S1011" s="0"/>
      <c r="T1011" s="0"/>
      <c r="U1011" s="0"/>
      <c r="V1011" s="0"/>
      <c r="W1011" s="0"/>
      <c r="X1011" s="0"/>
      <c r="Y1011" s="0"/>
      <c r="Z1011" s="0"/>
      <c r="AA1011" s="0"/>
      <c r="AB1011" s="177"/>
      <c r="AC1011" s="177"/>
      <c r="AD1011" s="177"/>
      <c r="AE1011" s="177"/>
      <c r="AF1011" s="177"/>
      <c r="AG1011" s="177"/>
      <c r="AH1011" s="177"/>
      <c r="AI1011" s="177"/>
      <c r="AJ1011" s="177"/>
      <c r="AK1011" s="177"/>
      <c r="AL1011" s="177"/>
      <c r="AM1011" s="153"/>
      <c r="AN1011" s="289"/>
      <c r="AO1011" s="0"/>
      <c r="AQ1011" s="230"/>
    </row>
    <row r="1012" s="120" customFormat="true" ht="12.75" hidden="false" customHeight="false" outlineLevel="0" collapsed="false">
      <c r="P1012" s="146"/>
      <c r="Q1012" s="0"/>
      <c r="R1012" s="0"/>
      <c r="S1012" s="0"/>
      <c r="T1012" s="0"/>
      <c r="U1012" s="0"/>
      <c r="V1012" s="0"/>
      <c r="W1012" s="0"/>
      <c r="X1012" s="0"/>
      <c r="Y1012" s="0"/>
      <c r="Z1012" s="0"/>
      <c r="AA1012" s="0"/>
      <c r="AB1012" s="177"/>
      <c r="AC1012" s="177"/>
      <c r="AD1012" s="177"/>
      <c r="AE1012" s="177"/>
      <c r="AF1012" s="177"/>
      <c r="AG1012" s="177"/>
      <c r="AH1012" s="177"/>
      <c r="AI1012" s="177"/>
      <c r="AJ1012" s="177"/>
      <c r="AK1012" s="177"/>
      <c r="AL1012" s="177"/>
      <c r="AM1012" s="153"/>
      <c r="AN1012" s="289"/>
      <c r="AO1012" s="0"/>
      <c r="AQ1012" s="230"/>
    </row>
    <row r="1013" s="120" customFormat="true" ht="12.75" hidden="false" customHeight="false" outlineLevel="0" collapsed="false">
      <c r="P1013" s="146"/>
      <c r="Q1013" s="0"/>
      <c r="R1013" s="0"/>
      <c r="S1013" s="0"/>
      <c r="T1013" s="0"/>
      <c r="U1013" s="0"/>
      <c r="V1013" s="0"/>
      <c r="W1013" s="0"/>
      <c r="X1013" s="0"/>
      <c r="Y1013" s="0"/>
      <c r="Z1013" s="0"/>
      <c r="AA1013" s="0"/>
      <c r="AB1013" s="177"/>
      <c r="AC1013" s="177"/>
      <c r="AD1013" s="177"/>
      <c r="AE1013" s="177"/>
      <c r="AF1013" s="177"/>
      <c r="AG1013" s="177"/>
      <c r="AH1013" s="177"/>
      <c r="AI1013" s="177"/>
      <c r="AJ1013" s="177"/>
      <c r="AK1013" s="177"/>
      <c r="AL1013" s="177"/>
      <c r="AM1013" s="153"/>
      <c r="AN1013" s="289"/>
      <c r="AO1013" s="0"/>
      <c r="AQ1013" s="230"/>
    </row>
    <row r="1014" s="120" customFormat="true" ht="12.75" hidden="false" customHeight="false" outlineLevel="0" collapsed="false">
      <c r="P1014" s="146"/>
      <c r="Q1014" s="0"/>
      <c r="R1014" s="0"/>
      <c r="S1014" s="0"/>
      <c r="T1014" s="0"/>
      <c r="U1014" s="0"/>
      <c r="V1014" s="0"/>
      <c r="W1014" s="0"/>
      <c r="X1014" s="0"/>
      <c r="Y1014" s="0"/>
      <c r="Z1014" s="0"/>
      <c r="AA1014" s="0"/>
      <c r="AB1014" s="177"/>
      <c r="AC1014" s="177"/>
      <c r="AD1014" s="177"/>
      <c r="AE1014" s="177"/>
      <c r="AF1014" s="177"/>
      <c r="AG1014" s="177"/>
      <c r="AH1014" s="177"/>
      <c r="AI1014" s="177"/>
      <c r="AJ1014" s="177"/>
      <c r="AK1014" s="177"/>
      <c r="AL1014" s="177"/>
      <c r="AM1014" s="153"/>
      <c r="AN1014" s="289"/>
      <c r="AO1014" s="0"/>
      <c r="AQ1014" s="230"/>
    </row>
    <row r="1015" s="120" customFormat="true" ht="12.75" hidden="false" customHeight="false" outlineLevel="0" collapsed="false">
      <c r="P1015" s="146"/>
      <c r="Q1015" s="0"/>
      <c r="R1015" s="0"/>
      <c r="S1015" s="0"/>
      <c r="T1015" s="0"/>
      <c r="U1015" s="0"/>
      <c r="V1015" s="0"/>
      <c r="W1015" s="0"/>
      <c r="X1015" s="0"/>
      <c r="Y1015" s="0"/>
      <c r="Z1015" s="0"/>
      <c r="AA1015" s="0"/>
      <c r="AB1015" s="177"/>
      <c r="AC1015" s="177"/>
      <c r="AD1015" s="177"/>
      <c r="AE1015" s="177"/>
      <c r="AF1015" s="177"/>
      <c r="AG1015" s="177"/>
      <c r="AH1015" s="177"/>
      <c r="AI1015" s="177"/>
      <c r="AJ1015" s="177"/>
      <c r="AK1015" s="177"/>
      <c r="AL1015" s="177"/>
      <c r="AM1015" s="153"/>
      <c r="AN1015" s="289"/>
      <c r="AO1015" s="0"/>
      <c r="AQ1015" s="230"/>
    </row>
  </sheetData>
  <mergeCells count="1">
    <mergeCell ref="AR1:AR2"/>
  </mergeCells>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13"/>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selection pane="topLeft" activeCell="Z4" activeCellId="0" sqref="Z4"/>
    </sheetView>
  </sheetViews>
  <sheetFormatPr defaultColWidth="8.875" defaultRowHeight="12.75" zeroHeight="false" outlineLevelRow="0" outlineLevelCol="0"/>
  <cols>
    <col collapsed="false" customWidth="true" hidden="false" outlineLevel="0" max="1" min="1" style="120" width="21.29"/>
    <col collapsed="false" customWidth="true" hidden="false" outlineLevel="0" max="2" min="2" style="120" width="23.15"/>
    <col collapsed="false" customWidth="true" hidden="false" outlineLevel="0" max="7" min="3" style="120" width="14.86"/>
    <col collapsed="false" customWidth="true" hidden="false" outlineLevel="0" max="8" min="8" style="120" width="25.14"/>
    <col collapsed="false" customWidth="true" hidden="false" outlineLevel="0" max="12" min="9" style="120" width="14.86"/>
    <col collapsed="false" customWidth="true" hidden="false" outlineLevel="0" max="13" min="13" style="0" width="9.13"/>
    <col collapsed="false" customWidth="true" hidden="false" outlineLevel="0" max="14" min="14" style="0" width="14.28"/>
    <col collapsed="false" customWidth="true" hidden="false" outlineLevel="0" max="15" min="15" style="0" width="9.13"/>
    <col collapsed="false" customWidth="true" hidden="false" outlineLevel="0" max="16" min="16" style="155" width="18.29"/>
    <col collapsed="false" customWidth="true" hidden="false" outlineLevel="0" max="18" min="17" style="245" width="17"/>
    <col collapsed="false" customWidth="true" hidden="false" outlineLevel="0" max="20" min="19" style="155" width="15"/>
    <col collapsed="false" customWidth="true" hidden="false" outlineLevel="0" max="21" min="21" style="155" width="15.15"/>
    <col collapsed="false" customWidth="true" hidden="false" outlineLevel="0" max="22" min="22" style="155" width="18.43"/>
    <col collapsed="false" customWidth="true" hidden="false" outlineLevel="0" max="23" min="23" style="155" width="15.15"/>
    <col collapsed="false" customWidth="true" hidden="false" outlineLevel="0" max="24" min="24" style="155" width="23.01"/>
    <col collapsed="false" customWidth="true" hidden="false" outlineLevel="0" max="25" min="25" style="155" width="15.15"/>
    <col collapsed="false" customWidth="false" hidden="false" outlineLevel="0" max="26" min="26" style="290" width="8.86"/>
    <col collapsed="false" customWidth="true" hidden="false" outlineLevel="0" max="27" min="27" style="290" width="34.29"/>
    <col collapsed="false" customWidth="true" hidden="false" outlineLevel="0" max="28" min="28" style="290" width="20.14"/>
    <col collapsed="false" customWidth="true" hidden="false" outlineLevel="0" max="29" min="29" style="230" width="9.13"/>
    <col collapsed="false" customWidth="true" hidden="false" outlineLevel="0" max="30" min="30" style="230" width="21.43"/>
    <col collapsed="false" customWidth="true" hidden="false" outlineLevel="0" max="31" min="31" style="230" width="7"/>
    <col collapsed="false" customWidth="false" hidden="false" outlineLevel="0" max="33" min="32" style="230" width="8.86"/>
    <col collapsed="false" customWidth="true" hidden="false" outlineLevel="0" max="34" min="34" style="244" width="28.98"/>
    <col collapsed="false" customWidth="false" hidden="false" outlineLevel="0" max="1024" min="35" style="230" width="8.86"/>
  </cols>
  <sheetData>
    <row r="1" s="120" customFormat="true" ht="72" hidden="false" customHeight="false" outlineLevel="0" collapsed="false">
      <c r="A1" s="124" t="s">
        <v>11656</v>
      </c>
      <c r="B1" s="124" t="s">
        <v>12222</v>
      </c>
      <c r="C1" s="124" t="s">
        <v>12223</v>
      </c>
      <c r="D1" s="124" t="s">
        <v>11475</v>
      </c>
      <c r="E1" s="124" t="s">
        <v>11947</v>
      </c>
      <c r="F1" s="124" t="s">
        <v>12224</v>
      </c>
      <c r="G1" s="124" t="s">
        <v>12525</v>
      </c>
      <c r="H1" s="124" t="s">
        <v>12226</v>
      </c>
      <c r="I1" s="124" t="s">
        <v>12227</v>
      </c>
      <c r="J1" s="124" t="s">
        <v>12228</v>
      </c>
      <c r="K1" s="124" t="s">
        <v>12229</v>
      </c>
      <c r="L1" s="124" t="s">
        <v>12230</v>
      </c>
      <c r="M1" s="270" t="s">
        <v>12526</v>
      </c>
      <c r="N1" s="270" t="s">
        <v>12527</v>
      </c>
      <c r="O1" s="246" t="s">
        <v>11510</v>
      </c>
      <c r="P1" s="127" t="s">
        <v>12231</v>
      </c>
      <c r="Q1" s="127" t="s">
        <v>11832</v>
      </c>
      <c r="R1" s="127"/>
      <c r="S1" s="247" t="s">
        <v>11751</v>
      </c>
      <c r="T1" s="247"/>
      <c r="U1" s="247" t="s">
        <v>11751</v>
      </c>
      <c r="V1" s="127" t="s">
        <v>12528</v>
      </c>
      <c r="W1" s="247"/>
      <c r="X1" s="248" t="s">
        <v>12232</v>
      </c>
      <c r="Y1" s="248" t="s">
        <v>12233</v>
      </c>
      <c r="Z1" s="169"/>
      <c r="AA1" s="169"/>
      <c r="AB1" s="290"/>
      <c r="AH1" s="291"/>
    </row>
    <row r="2" s="120" customFormat="true" ht="33.75" hidden="false" customHeight="false" outlineLevel="0" collapsed="false">
      <c r="A2" s="130" t="s">
        <v>11659</v>
      </c>
      <c r="B2" s="130" t="s">
        <v>12234</v>
      </c>
      <c r="C2" s="130" t="s">
        <v>12235</v>
      </c>
      <c r="D2" s="130" t="s">
        <v>11548</v>
      </c>
      <c r="E2" s="130" t="s">
        <v>12529</v>
      </c>
      <c r="F2" s="130" t="s">
        <v>12237</v>
      </c>
      <c r="G2" s="130" t="s">
        <v>12530</v>
      </c>
      <c r="H2" s="130" t="s">
        <v>12239</v>
      </c>
      <c r="I2" s="130" t="s">
        <v>12240</v>
      </c>
      <c r="J2" s="130" t="s">
        <v>12241</v>
      </c>
      <c r="K2" s="130" t="s">
        <v>12242</v>
      </c>
      <c r="L2" s="130" t="s">
        <v>12243</v>
      </c>
      <c r="M2" s="272" t="s">
        <v>126</v>
      </c>
      <c r="N2" s="272" t="s">
        <v>126</v>
      </c>
      <c r="O2" s="249"/>
      <c r="P2" s="135"/>
      <c r="Q2" s="135"/>
      <c r="R2" s="135"/>
      <c r="S2" s="155"/>
      <c r="T2" s="155"/>
      <c r="U2" s="155"/>
      <c r="V2" s="155"/>
      <c r="W2" s="155"/>
      <c r="X2" s="248"/>
      <c r="Y2" s="248"/>
      <c r="Z2" s="169"/>
      <c r="AA2" s="169"/>
      <c r="AB2" s="290"/>
    </row>
    <row r="3" s="120" customFormat="true" ht="45.75" hidden="false" customHeight="true" outlineLevel="0" collapsed="false">
      <c r="A3" s="137" t="s">
        <v>12531</v>
      </c>
      <c r="B3" s="137" t="s">
        <v>12532</v>
      </c>
      <c r="C3" s="137" t="s">
        <v>12533</v>
      </c>
      <c r="D3" s="137" t="s">
        <v>12534</v>
      </c>
      <c r="E3" s="137" t="s">
        <v>12535</v>
      </c>
      <c r="F3" s="137" t="s">
        <v>12536</v>
      </c>
      <c r="G3" s="137" t="s">
        <v>12537</v>
      </c>
      <c r="H3" s="137" t="s">
        <v>12538</v>
      </c>
      <c r="I3" s="137" t="s">
        <v>12539</v>
      </c>
      <c r="J3" s="137" t="s">
        <v>12540</v>
      </c>
      <c r="K3" s="137" t="s">
        <v>12541</v>
      </c>
      <c r="L3" s="137" t="s">
        <v>12542</v>
      </c>
      <c r="M3" s="137" t="s">
        <v>12543</v>
      </c>
      <c r="N3" s="137" t="s">
        <v>12544</v>
      </c>
      <c r="O3" s="250"/>
      <c r="P3" s="205" t="s">
        <v>12256</v>
      </c>
      <c r="Q3" s="139" t="s">
        <v>11863</v>
      </c>
      <c r="R3" s="139" t="s">
        <v>12257</v>
      </c>
      <c r="S3" s="139" t="s">
        <v>11947</v>
      </c>
      <c r="T3" s="139" t="s">
        <v>12545</v>
      </c>
      <c r="U3" s="139" t="s">
        <v>12226</v>
      </c>
      <c r="V3" s="139" t="s">
        <v>12525</v>
      </c>
      <c r="W3" s="139" t="s">
        <v>12527</v>
      </c>
      <c r="X3" s="251" t="s">
        <v>12258</v>
      </c>
      <c r="Y3" s="251" t="s">
        <v>11650</v>
      </c>
      <c r="Z3" s="169"/>
      <c r="AA3" s="169"/>
      <c r="AB3" s="290"/>
    </row>
    <row r="4" customFormat="false" ht="12.75" hidden="false" customHeight="false" outlineLevel="0" collapsed="false">
      <c r="H4" s="292"/>
      <c r="P4" s="155" t="n">
        <f aca="false">+IF(AND(C4&gt;0,C4&lt;55),0,1)</f>
        <v>1</v>
      </c>
      <c r="Q4" s="155" t="n">
        <f aca="false">+IF(AND(D4&gt;0,D4&lt;6),0,1)</f>
        <v>1</v>
      </c>
      <c r="R4" s="155" t="n">
        <f aca="false">IF(OR(F4&lt;2014,F4=9999),0,IF(D4&gt;=3,0,1))</f>
        <v>0</v>
      </c>
      <c r="S4" s="155" t="n">
        <f aca="false">+IF(E4&gt;0,0,1)</f>
        <v>1</v>
      </c>
      <c r="T4" s="155" t="n">
        <f aca="false">+IF(OR(M4=0,M4=1,M4="S",M4="N"),0,1)</f>
        <v>0</v>
      </c>
      <c r="U4" s="155" t="n">
        <f aca="false">+IF(H4&gt;0,0,1)</f>
        <v>1</v>
      </c>
      <c r="V4" s="155" t="n">
        <f aca="false">+IF(OR(G4=1,G4=2),0,1)</f>
        <v>1</v>
      </c>
      <c r="W4" s="155" t="n">
        <f aca="false">+IF(OR(N4=0,N4=1,N4="S",N4="N"),0,1)</f>
        <v>0</v>
      </c>
      <c r="X4" s="248" t="n">
        <f aca="false">IF(OR(F4=9999,F4&lt;2015),0,IF(OR(I4="X",J4="X",K4="X",L4="X"),1,0))</f>
        <v>0</v>
      </c>
      <c r="Y4" s="248" t="n">
        <f aca="false">IF(F4=9999,0,IF(F4&gt;=2015,IF(COUNTBLANK(A4:N4)=0,0,1),0))</f>
        <v>0</v>
      </c>
      <c r="AA4" s="241" t="s">
        <v>635</v>
      </c>
      <c r="AB4" s="196" t="str">
        <f aca="false">+IF(SUM(P:P)=0,"OK","errore su materiale")</f>
        <v>errore su materiale</v>
      </c>
    </row>
    <row r="5" customFormat="false" ht="12.75" hidden="false" customHeight="false" outlineLevel="0" collapsed="false">
      <c r="H5" s="292"/>
      <c r="Q5" s="155"/>
      <c r="R5" s="155"/>
      <c r="AA5" s="241" t="s">
        <v>11863</v>
      </c>
      <c r="AB5" s="196" t="str">
        <f aca="false">+IF(SUM(Q:Q)=0,"OK","errore su stato di conservazione")</f>
        <v>errore su stato di conservazione</v>
      </c>
    </row>
    <row r="6" customFormat="false" ht="25.5" hidden="false" customHeight="false" outlineLevel="0" collapsed="false">
      <c r="H6" s="292"/>
      <c r="Q6" s="155"/>
      <c r="R6" s="155"/>
      <c r="AA6" s="241" t="s">
        <v>12257</v>
      </c>
      <c r="AB6" s="196" t="str">
        <f aca="false">+IF(SUM(R:R)=0,"OK","errore su stato di conservazione  nuove opere")</f>
        <v>OK</v>
      </c>
    </row>
    <row r="7" customFormat="false" ht="12.75" hidden="false" customHeight="false" outlineLevel="0" collapsed="false">
      <c r="H7" s="292"/>
      <c r="I7" s="160"/>
      <c r="J7" s="160"/>
      <c r="Q7" s="155"/>
      <c r="R7" s="155"/>
      <c r="AA7" s="241" t="s">
        <v>401</v>
      </c>
      <c r="AB7" s="196" t="str">
        <f aca="false">+IF(SUM(S:S)=0,"OK","errore su diametro")</f>
        <v>errore su diametro</v>
      </c>
    </row>
    <row r="8" customFormat="false" ht="12.75" hidden="false" customHeight="false" outlineLevel="0" collapsed="false">
      <c r="H8" s="292"/>
      <c r="J8" s="160"/>
      <c r="Q8" s="155"/>
      <c r="R8" s="155"/>
      <c r="AA8" s="241" t="s">
        <v>12546</v>
      </c>
      <c r="AB8" s="196" t="str">
        <f aca="false">+IF(SUM(T:T)=0,"OK","errore su funziona gravità")</f>
        <v>OK</v>
      </c>
    </row>
    <row r="9" customFormat="false" ht="12.75" hidden="false" customHeight="false" outlineLevel="0" collapsed="false">
      <c r="H9" s="292"/>
      <c r="J9" s="160"/>
      <c r="Q9" s="155"/>
      <c r="R9" s="155"/>
      <c r="AA9" s="241" t="s">
        <v>12547</v>
      </c>
      <c r="AB9" s="196" t="str">
        <f aca="false">+IF(SUM(U:U)=0,"OK","errore su lunghezza tronco")</f>
        <v>errore su lunghezza tronco</v>
      </c>
    </row>
    <row r="10" customFormat="false" ht="12.75" hidden="false" customHeight="false" outlineLevel="0" collapsed="false">
      <c r="H10" s="292"/>
      <c r="J10" s="160"/>
      <c r="Q10" s="155"/>
      <c r="R10" s="155"/>
      <c r="AA10" s="241" t="s">
        <v>838</v>
      </c>
      <c r="AB10" s="196" t="str">
        <f aca="false">+IF(SUM(V:V)=0,"OK","errore su refluo trasportato")</f>
        <v>errore su refluo trasportato</v>
      </c>
    </row>
    <row r="11" customFormat="false" ht="12.75" hidden="false" customHeight="false" outlineLevel="0" collapsed="false">
      <c r="H11" s="292"/>
      <c r="J11" s="160"/>
      <c r="Q11" s="155"/>
      <c r="R11" s="155"/>
      <c r="AA11" s="241" t="s">
        <v>12548</v>
      </c>
      <c r="AB11" s="196" t="str">
        <f aca="false">+IF(SUM(W:W)=0,"OK","errore su presenza dep finale")</f>
        <v>OK</v>
      </c>
    </row>
    <row r="12" customFormat="false" ht="24" hidden="false" customHeight="false" outlineLevel="0" collapsed="false">
      <c r="H12" s="292"/>
      <c r="J12" s="160"/>
      <c r="Q12" s="155"/>
      <c r="R12" s="155"/>
      <c r="AA12" s="254" t="s">
        <v>12265</v>
      </c>
      <c r="AB12" s="248" t="str">
        <f aca="false">IF(SUM(X:X)=0,"OK","Indici di confidenza errati")</f>
        <v>OK</v>
      </c>
    </row>
    <row r="13" customFormat="false" ht="12.75" hidden="false" customHeight="false" outlineLevel="0" collapsed="false">
      <c r="H13" s="292"/>
      <c r="J13" s="160"/>
      <c r="Q13" s="155"/>
      <c r="R13" s="155"/>
      <c r="AA13" s="254" t="s">
        <v>11650</v>
      </c>
      <c r="AB13" s="254" t="str">
        <f aca="false">IF(SUM(Y:Y)=0,"OK","Errore: celle vuote in corrispondenza di opera costruita in anno &gt;=2015")</f>
        <v>OK</v>
      </c>
    </row>
    <row r="14" customFormat="false" ht="12.75" hidden="false" customHeight="false" outlineLevel="0" collapsed="false">
      <c r="H14" s="292"/>
      <c r="J14" s="160"/>
      <c r="Q14" s="155"/>
      <c r="R14" s="155"/>
      <c r="AA14" s="293"/>
      <c r="AB14" s="294"/>
    </row>
    <row r="15" customFormat="false" ht="12.75" hidden="false" customHeight="false" outlineLevel="0" collapsed="false">
      <c r="H15" s="292"/>
      <c r="J15" s="160"/>
      <c r="Q15" s="155"/>
      <c r="R15" s="155"/>
    </row>
    <row r="16" customFormat="false" ht="12.75" hidden="false" customHeight="false" outlineLevel="0" collapsed="false">
      <c r="H16" s="292"/>
      <c r="J16" s="160"/>
      <c r="Q16" s="155"/>
      <c r="R16" s="155"/>
    </row>
    <row r="17" customFormat="false" ht="12.75" hidden="false" customHeight="false" outlineLevel="0" collapsed="false">
      <c r="H17" s="292"/>
      <c r="J17" s="160"/>
      <c r="Q17" s="155"/>
      <c r="R17" s="155"/>
    </row>
    <row r="18" customFormat="false" ht="12.75" hidden="false" customHeight="false" outlineLevel="0" collapsed="false">
      <c r="H18" s="292"/>
      <c r="J18" s="160"/>
      <c r="Q18" s="155"/>
      <c r="R18" s="155"/>
    </row>
    <row r="19" customFormat="false" ht="12.75" hidden="false" customHeight="false" outlineLevel="0" collapsed="false">
      <c r="H19" s="292"/>
      <c r="J19" s="160"/>
      <c r="Q19" s="155"/>
      <c r="R19" s="155"/>
    </row>
    <row r="20" customFormat="false" ht="12.75" hidden="false" customHeight="false" outlineLevel="0" collapsed="false">
      <c r="H20" s="292"/>
      <c r="J20" s="160"/>
      <c r="Q20" s="155"/>
      <c r="R20" s="155"/>
    </row>
    <row r="21" customFormat="false" ht="12.75" hidden="false" customHeight="false" outlineLevel="0" collapsed="false">
      <c r="H21" s="292"/>
      <c r="J21" s="160"/>
      <c r="Q21" s="155"/>
      <c r="R21" s="155"/>
    </row>
    <row r="22" customFormat="false" ht="12.75" hidden="false" customHeight="false" outlineLevel="0" collapsed="false">
      <c r="H22" s="292"/>
      <c r="J22" s="160"/>
      <c r="Q22" s="155"/>
      <c r="R22" s="155"/>
    </row>
    <row r="23" customFormat="false" ht="12.75" hidden="false" customHeight="false" outlineLevel="0" collapsed="false">
      <c r="H23" s="292"/>
      <c r="J23" s="160"/>
      <c r="Q23" s="155"/>
      <c r="R23" s="155"/>
    </row>
    <row r="24" customFormat="false" ht="12.75" hidden="false" customHeight="false" outlineLevel="0" collapsed="false">
      <c r="H24" s="292"/>
      <c r="J24" s="160"/>
      <c r="Q24" s="155"/>
      <c r="R24" s="155"/>
    </row>
    <row r="25" customFormat="false" ht="12.75" hidden="false" customHeight="false" outlineLevel="0" collapsed="false">
      <c r="H25" s="292"/>
      <c r="J25" s="160"/>
      <c r="Q25" s="155"/>
      <c r="R25" s="155"/>
    </row>
    <row r="26" customFormat="false" ht="12.75" hidden="false" customHeight="false" outlineLevel="0" collapsed="false">
      <c r="H26" s="292"/>
      <c r="J26" s="160"/>
      <c r="Q26" s="155"/>
      <c r="R26" s="155"/>
    </row>
    <row r="27" customFormat="false" ht="12.75" hidden="false" customHeight="false" outlineLevel="0" collapsed="false">
      <c r="H27" s="292"/>
      <c r="J27" s="160"/>
      <c r="Q27" s="155"/>
      <c r="R27" s="155"/>
    </row>
    <row r="28" customFormat="false" ht="12.75" hidden="false" customHeight="false" outlineLevel="0" collapsed="false">
      <c r="H28" s="292"/>
      <c r="J28" s="160"/>
      <c r="Q28" s="155"/>
      <c r="R28" s="155"/>
    </row>
    <row r="29" customFormat="false" ht="12.75" hidden="false" customHeight="false" outlineLevel="0" collapsed="false">
      <c r="H29" s="292"/>
      <c r="J29" s="160"/>
      <c r="Q29" s="155"/>
      <c r="R29" s="155"/>
    </row>
    <row r="30" customFormat="false" ht="12.75" hidden="false" customHeight="false" outlineLevel="0" collapsed="false">
      <c r="H30" s="292"/>
      <c r="J30" s="160"/>
      <c r="Q30" s="155"/>
      <c r="R30" s="155"/>
    </row>
    <row r="31" customFormat="false" ht="12.75" hidden="false" customHeight="false" outlineLevel="0" collapsed="false">
      <c r="H31" s="292"/>
      <c r="J31" s="160"/>
      <c r="Q31" s="155"/>
      <c r="R31" s="155"/>
    </row>
    <row r="32" customFormat="false" ht="12.75" hidden="false" customHeight="false" outlineLevel="0" collapsed="false">
      <c r="H32" s="292"/>
      <c r="J32" s="160"/>
      <c r="Q32" s="155"/>
      <c r="R32" s="155"/>
    </row>
    <row r="33" customFormat="false" ht="12.75" hidden="false" customHeight="false" outlineLevel="0" collapsed="false">
      <c r="H33" s="292"/>
      <c r="J33" s="160"/>
      <c r="Q33" s="155"/>
      <c r="R33" s="155"/>
    </row>
    <row r="34" customFormat="false" ht="12.75" hidden="false" customHeight="false" outlineLevel="0" collapsed="false">
      <c r="H34" s="292"/>
      <c r="J34" s="160"/>
      <c r="Q34" s="155"/>
      <c r="R34" s="155"/>
    </row>
    <row r="35" customFormat="false" ht="12.75" hidden="false" customHeight="false" outlineLevel="0" collapsed="false">
      <c r="H35" s="292"/>
      <c r="J35" s="160"/>
      <c r="Q35" s="155"/>
      <c r="R35" s="155"/>
    </row>
    <row r="36" customFormat="false" ht="12.75" hidden="false" customHeight="false" outlineLevel="0" collapsed="false">
      <c r="H36" s="292"/>
      <c r="J36" s="160"/>
      <c r="Q36" s="155"/>
      <c r="R36" s="155"/>
    </row>
    <row r="37" customFormat="false" ht="12.75" hidden="false" customHeight="false" outlineLevel="0" collapsed="false">
      <c r="H37" s="292"/>
      <c r="J37" s="160"/>
      <c r="Q37" s="155"/>
      <c r="R37" s="155"/>
    </row>
    <row r="38" customFormat="false" ht="12.75" hidden="false" customHeight="false" outlineLevel="0" collapsed="false">
      <c r="H38" s="292"/>
      <c r="J38" s="160"/>
      <c r="Q38" s="155"/>
      <c r="R38" s="155"/>
    </row>
    <row r="39" customFormat="false" ht="12.75" hidden="false" customHeight="false" outlineLevel="0" collapsed="false">
      <c r="H39" s="292"/>
      <c r="J39" s="160"/>
      <c r="Q39" s="155"/>
      <c r="R39" s="155"/>
    </row>
    <row r="40" customFormat="false" ht="12.75" hidden="false" customHeight="false" outlineLevel="0" collapsed="false">
      <c r="H40" s="292"/>
      <c r="J40" s="160"/>
      <c r="Q40" s="155"/>
      <c r="R40" s="155"/>
    </row>
    <row r="41" customFormat="false" ht="12.75" hidden="false" customHeight="false" outlineLevel="0" collapsed="false">
      <c r="H41" s="292"/>
      <c r="J41" s="160"/>
      <c r="Q41" s="155"/>
      <c r="R41" s="155"/>
    </row>
    <row r="42" customFormat="false" ht="12.75" hidden="false" customHeight="false" outlineLevel="0" collapsed="false">
      <c r="H42" s="292"/>
      <c r="J42" s="160"/>
      <c r="Q42" s="155"/>
      <c r="R42" s="155"/>
    </row>
    <row r="43" customFormat="false" ht="12.75" hidden="false" customHeight="false" outlineLevel="0" collapsed="false">
      <c r="H43" s="292"/>
      <c r="J43" s="160"/>
      <c r="Q43" s="155"/>
      <c r="R43" s="155"/>
    </row>
    <row r="44" customFormat="false" ht="12.75" hidden="false" customHeight="false" outlineLevel="0" collapsed="false">
      <c r="H44" s="292"/>
      <c r="J44" s="160"/>
      <c r="Q44" s="155"/>
      <c r="R44" s="155"/>
    </row>
    <row r="45" customFormat="false" ht="12.75" hidden="false" customHeight="false" outlineLevel="0" collapsed="false">
      <c r="H45" s="292"/>
      <c r="J45" s="160"/>
      <c r="Q45" s="155"/>
      <c r="R45" s="155"/>
    </row>
    <row r="46" customFormat="false" ht="12.75" hidden="false" customHeight="false" outlineLevel="0" collapsed="false">
      <c r="H46" s="292"/>
      <c r="J46" s="160"/>
      <c r="Q46" s="155"/>
      <c r="R46" s="155"/>
    </row>
    <row r="47" customFormat="false" ht="12.75" hidden="false" customHeight="false" outlineLevel="0" collapsed="false">
      <c r="H47" s="292"/>
      <c r="J47" s="160"/>
      <c r="Q47" s="155"/>
      <c r="R47" s="155"/>
    </row>
    <row r="48" customFormat="false" ht="12.75" hidden="false" customHeight="false" outlineLevel="0" collapsed="false">
      <c r="H48" s="292"/>
      <c r="J48" s="160"/>
      <c r="Q48" s="155"/>
      <c r="R48" s="155"/>
    </row>
    <row r="49" customFormat="false" ht="12.75" hidden="false" customHeight="false" outlineLevel="0" collapsed="false">
      <c r="H49" s="292"/>
      <c r="J49" s="160"/>
      <c r="Q49" s="155"/>
      <c r="R49" s="155"/>
    </row>
    <row r="50" customFormat="false" ht="12.75" hidden="false" customHeight="false" outlineLevel="0" collapsed="false">
      <c r="H50" s="292"/>
      <c r="J50" s="160"/>
      <c r="Q50" s="155"/>
      <c r="R50" s="155"/>
    </row>
    <row r="51" customFormat="false" ht="12.75" hidden="false" customHeight="false" outlineLevel="0" collapsed="false">
      <c r="H51" s="292"/>
      <c r="J51" s="160"/>
      <c r="Q51" s="155"/>
      <c r="R51" s="155"/>
    </row>
    <row r="52" customFormat="false" ht="12.75" hidden="false" customHeight="false" outlineLevel="0" collapsed="false">
      <c r="H52" s="292"/>
      <c r="J52" s="160"/>
      <c r="Q52" s="155"/>
      <c r="R52" s="155"/>
    </row>
    <row r="53" customFormat="false" ht="12.75" hidden="false" customHeight="false" outlineLevel="0" collapsed="false">
      <c r="H53" s="292"/>
      <c r="J53" s="160"/>
      <c r="Q53" s="155"/>
      <c r="R53" s="155"/>
    </row>
    <row r="54" customFormat="false" ht="12.75" hidden="false" customHeight="false" outlineLevel="0" collapsed="false">
      <c r="H54" s="292"/>
      <c r="J54" s="160"/>
      <c r="Q54" s="155"/>
      <c r="R54" s="155"/>
    </row>
    <row r="55" customFormat="false" ht="12.75" hidden="false" customHeight="false" outlineLevel="0" collapsed="false">
      <c r="H55" s="292"/>
      <c r="J55" s="160"/>
      <c r="Q55" s="155"/>
      <c r="R55" s="155"/>
    </row>
    <row r="56" customFormat="false" ht="12.75" hidden="false" customHeight="false" outlineLevel="0" collapsed="false">
      <c r="H56" s="292"/>
      <c r="J56" s="160"/>
      <c r="Q56" s="155"/>
      <c r="R56" s="155"/>
    </row>
    <row r="57" customFormat="false" ht="12.75" hidden="false" customHeight="false" outlineLevel="0" collapsed="false">
      <c r="H57" s="292"/>
      <c r="J57" s="160"/>
      <c r="Q57" s="155"/>
      <c r="R57" s="155"/>
    </row>
    <row r="58" customFormat="false" ht="12.75" hidden="false" customHeight="false" outlineLevel="0" collapsed="false">
      <c r="H58" s="292"/>
      <c r="J58" s="160"/>
      <c r="Q58" s="155"/>
      <c r="R58" s="155"/>
    </row>
    <row r="59" customFormat="false" ht="12.75" hidden="false" customHeight="false" outlineLevel="0" collapsed="false">
      <c r="H59" s="292"/>
      <c r="J59" s="160"/>
      <c r="Q59" s="155"/>
      <c r="R59" s="155"/>
    </row>
    <row r="60" customFormat="false" ht="12.75" hidden="false" customHeight="false" outlineLevel="0" collapsed="false">
      <c r="H60" s="292"/>
      <c r="J60" s="160"/>
      <c r="Q60" s="155"/>
      <c r="R60" s="155"/>
    </row>
    <row r="61" customFormat="false" ht="12.75" hidden="false" customHeight="false" outlineLevel="0" collapsed="false">
      <c r="H61" s="292"/>
      <c r="J61" s="160"/>
      <c r="Q61" s="155"/>
      <c r="R61" s="155"/>
    </row>
    <row r="62" customFormat="false" ht="12.75" hidden="false" customHeight="false" outlineLevel="0" collapsed="false">
      <c r="H62" s="292"/>
      <c r="J62" s="160"/>
      <c r="Q62" s="155"/>
      <c r="R62" s="155"/>
    </row>
    <row r="63" customFormat="false" ht="12.75" hidden="false" customHeight="false" outlineLevel="0" collapsed="false">
      <c r="H63" s="292"/>
      <c r="J63" s="160"/>
      <c r="Q63" s="155"/>
      <c r="R63" s="155"/>
    </row>
    <row r="64" customFormat="false" ht="12.75" hidden="false" customHeight="false" outlineLevel="0" collapsed="false">
      <c r="H64" s="292"/>
      <c r="J64" s="160"/>
      <c r="Q64" s="155"/>
      <c r="R64" s="155"/>
    </row>
    <row r="65" customFormat="false" ht="12.75" hidden="false" customHeight="false" outlineLevel="0" collapsed="false">
      <c r="H65" s="292"/>
      <c r="J65" s="160"/>
      <c r="Q65" s="155"/>
      <c r="R65" s="155"/>
    </row>
    <row r="66" customFormat="false" ht="12.75" hidden="false" customHeight="false" outlineLevel="0" collapsed="false">
      <c r="H66" s="292"/>
      <c r="J66" s="160"/>
      <c r="Q66" s="155"/>
      <c r="R66" s="155"/>
    </row>
    <row r="67" customFormat="false" ht="12.75" hidden="false" customHeight="false" outlineLevel="0" collapsed="false">
      <c r="H67" s="292"/>
      <c r="J67" s="160"/>
      <c r="Q67" s="155"/>
      <c r="R67" s="155"/>
    </row>
    <row r="68" customFormat="false" ht="12.75" hidden="false" customHeight="false" outlineLevel="0" collapsed="false">
      <c r="H68" s="292"/>
      <c r="J68" s="160"/>
      <c r="Q68" s="155"/>
      <c r="R68" s="155"/>
    </row>
    <row r="69" customFormat="false" ht="12.75" hidden="false" customHeight="false" outlineLevel="0" collapsed="false">
      <c r="H69" s="292"/>
      <c r="J69" s="160"/>
      <c r="Q69" s="155"/>
      <c r="R69" s="155"/>
    </row>
    <row r="70" customFormat="false" ht="12.75" hidden="false" customHeight="false" outlineLevel="0" collapsed="false">
      <c r="H70" s="292"/>
      <c r="J70" s="160"/>
      <c r="Q70" s="155"/>
      <c r="R70" s="155"/>
    </row>
    <row r="71" customFormat="false" ht="12.75" hidden="false" customHeight="false" outlineLevel="0" collapsed="false">
      <c r="H71" s="292"/>
      <c r="J71" s="160"/>
      <c r="Q71" s="155"/>
      <c r="R71" s="155"/>
    </row>
    <row r="72" customFormat="false" ht="12.75" hidden="false" customHeight="false" outlineLevel="0" collapsed="false">
      <c r="H72" s="292"/>
      <c r="J72" s="160"/>
      <c r="Q72" s="155"/>
      <c r="R72" s="155"/>
    </row>
    <row r="73" customFormat="false" ht="12.75" hidden="false" customHeight="false" outlineLevel="0" collapsed="false">
      <c r="H73" s="292"/>
      <c r="J73" s="160"/>
      <c r="Q73" s="155"/>
      <c r="R73" s="155"/>
    </row>
    <row r="74" customFormat="false" ht="12.75" hidden="false" customHeight="false" outlineLevel="0" collapsed="false">
      <c r="H74" s="292"/>
      <c r="J74" s="160"/>
      <c r="Q74" s="155"/>
      <c r="R74" s="155"/>
    </row>
    <row r="75" customFormat="false" ht="12.75" hidden="false" customHeight="false" outlineLevel="0" collapsed="false">
      <c r="H75" s="292"/>
      <c r="J75" s="160"/>
      <c r="Q75" s="155"/>
      <c r="R75" s="155"/>
    </row>
    <row r="76" customFormat="false" ht="12.75" hidden="false" customHeight="false" outlineLevel="0" collapsed="false">
      <c r="H76" s="292"/>
      <c r="J76" s="160"/>
      <c r="Q76" s="155"/>
      <c r="R76" s="155"/>
    </row>
    <row r="77" customFormat="false" ht="12.75" hidden="false" customHeight="false" outlineLevel="0" collapsed="false">
      <c r="H77" s="292"/>
      <c r="J77" s="160"/>
      <c r="Q77" s="155"/>
      <c r="R77" s="155"/>
    </row>
    <row r="78" customFormat="false" ht="12.75" hidden="false" customHeight="false" outlineLevel="0" collapsed="false">
      <c r="H78" s="292"/>
      <c r="J78" s="160"/>
      <c r="Q78" s="155"/>
      <c r="R78" s="155"/>
    </row>
    <row r="79" customFormat="false" ht="12.75" hidden="false" customHeight="false" outlineLevel="0" collapsed="false">
      <c r="H79" s="292"/>
      <c r="J79" s="160"/>
      <c r="Q79" s="155"/>
      <c r="R79" s="155"/>
    </row>
    <row r="80" customFormat="false" ht="12.75" hidden="false" customHeight="false" outlineLevel="0" collapsed="false">
      <c r="H80" s="292"/>
      <c r="J80" s="160"/>
      <c r="Q80" s="155"/>
      <c r="R80" s="155"/>
    </row>
    <row r="81" customFormat="false" ht="12.75" hidden="false" customHeight="false" outlineLevel="0" collapsed="false">
      <c r="H81" s="292"/>
      <c r="J81" s="160"/>
      <c r="Q81" s="155"/>
      <c r="R81" s="155"/>
    </row>
    <row r="82" customFormat="false" ht="12.75" hidden="false" customHeight="false" outlineLevel="0" collapsed="false">
      <c r="H82" s="292"/>
      <c r="J82" s="160"/>
      <c r="Q82" s="155"/>
      <c r="R82" s="155"/>
    </row>
    <row r="83" customFormat="false" ht="12.75" hidden="false" customHeight="false" outlineLevel="0" collapsed="false">
      <c r="H83" s="292"/>
      <c r="J83" s="160"/>
      <c r="Q83" s="155"/>
      <c r="R83" s="155"/>
    </row>
    <row r="84" customFormat="false" ht="12.75" hidden="false" customHeight="false" outlineLevel="0" collapsed="false">
      <c r="H84" s="292"/>
      <c r="J84" s="160"/>
      <c r="Q84" s="155"/>
      <c r="R84" s="155"/>
    </row>
    <row r="85" customFormat="false" ht="12.75" hidden="false" customHeight="false" outlineLevel="0" collapsed="false">
      <c r="H85" s="292"/>
      <c r="J85" s="160"/>
      <c r="Q85" s="155"/>
      <c r="R85" s="155"/>
    </row>
    <row r="86" customFormat="false" ht="12.75" hidden="false" customHeight="false" outlineLevel="0" collapsed="false">
      <c r="H86" s="292"/>
      <c r="J86" s="160"/>
      <c r="Q86" s="155"/>
      <c r="R86" s="155"/>
    </row>
    <row r="87" customFormat="false" ht="12.75" hidden="false" customHeight="false" outlineLevel="0" collapsed="false">
      <c r="H87" s="292"/>
      <c r="J87" s="160"/>
      <c r="Q87" s="155"/>
      <c r="R87" s="155"/>
    </row>
    <row r="88" customFormat="false" ht="12.75" hidden="false" customHeight="false" outlineLevel="0" collapsed="false">
      <c r="H88" s="292"/>
      <c r="J88" s="160"/>
      <c r="Q88" s="155"/>
      <c r="R88" s="155"/>
    </row>
    <row r="89" customFormat="false" ht="12.75" hidden="false" customHeight="false" outlineLevel="0" collapsed="false">
      <c r="H89" s="292"/>
      <c r="J89" s="160"/>
      <c r="Q89" s="155"/>
      <c r="R89" s="155"/>
    </row>
    <row r="90" customFormat="false" ht="12.75" hidden="false" customHeight="false" outlineLevel="0" collapsed="false">
      <c r="H90" s="292"/>
      <c r="J90" s="160"/>
      <c r="Q90" s="155"/>
      <c r="R90" s="155"/>
    </row>
    <row r="91" customFormat="false" ht="12.75" hidden="false" customHeight="false" outlineLevel="0" collapsed="false">
      <c r="H91" s="292"/>
      <c r="J91" s="160"/>
      <c r="Q91" s="155"/>
      <c r="R91" s="155"/>
    </row>
    <row r="92" customFormat="false" ht="12.75" hidden="false" customHeight="false" outlineLevel="0" collapsed="false">
      <c r="H92" s="292"/>
      <c r="J92" s="160"/>
      <c r="Q92" s="155"/>
      <c r="R92" s="155"/>
    </row>
    <row r="93" customFormat="false" ht="12.75" hidden="false" customHeight="false" outlineLevel="0" collapsed="false">
      <c r="H93" s="292"/>
      <c r="J93" s="160"/>
      <c r="Q93" s="155"/>
      <c r="R93" s="155"/>
    </row>
    <row r="94" customFormat="false" ht="12.75" hidden="false" customHeight="false" outlineLevel="0" collapsed="false">
      <c r="H94" s="292"/>
      <c r="J94" s="160"/>
      <c r="Q94" s="155"/>
      <c r="R94" s="155"/>
    </row>
    <row r="95" customFormat="false" ht="12.75" hidden="false" customHeight="false" outlineLevel="0" collapsed="false">
      <c r="H95" s="292"/>
      <c r="J95" s="160"/>
      <c r="Q95" s="155"/>
      <c r="R95" s="155"/>
    </row>
    <row r="96" customFormat="false" ht="12.75" hidden="false" customHeight="false" outlineLevel="0" collapsed="false">
      <c r="H96" s="292"/>
      <c r="J96" s="160"/>
      <c r="Q96" s="155"/>
      <c r="R96" s="155"/>
    </row>
    <row r="97" customFormat="false" ht="12.75" hidden="false" customHeight="false" outlineLevel="0" collapsed="false">
      <c r="H97" s="292"/>
      <c r="J97" s="160"/>
      <c r="Q97" s="155"/>
      <c r="R97" s="155"/>
    </row>
    <row r="98" customFormat="false" ht="12.75" hidden="false" customHeight="false" outlineLevel="0" collapsed="false">
      <c r="H98" s="292"/>
      <c r="J98" s="160"/>
      <c r="Q98" s="155"/>
      <c r="R98" s="155"/>
    </row>
    <row r="99" customFormat="false" ht="12.75" hidden="false" customHeight="false" outlineLevel="0" collapsed="false">
      <c r="H99" s="292"/>
      <c r="J99" s="160"/>
      <c r="Q99" s="155"/>
      <c r="R99" s="155"/>
    </row>
    <row r="100" customFormat="false" ht="12.75" hidden="false" customHeight="false" outlineLevel="0" collapsed="false">
      <c r="H100" s="292"/>
      <c r="J100" s="160"/>
      <c r="Q100" s="155"/>
      <c r="R100" s="155"/>
    </row>
    <row r="101" customFormat="false" ht="12.75" hidden="false" customHeight="false" outlineLevel="0" collapsed="false">
      <c r="H101" s="292"/>
      <c r="J101" s="160"/>
      <c r="Q101" s="155"/>
      <c r="R101" s="155"/>
    </row>
    <row r="102" customFormat="false" ht="12.75" hidden="false" customHeight="false" outlineLevel="0" collapsed="false">
      <c r="H102" s="292"/>
      <c r="J102" s="160"/>
      <c r="Q102" s="155"/>
      <c r="R102" s="155"/>
    </row>
    <row r="103" customFormat="false" ht="12.75" hidden="false" customHeight="false" outlineLevel="0" collapsed="false">
      <c r="H103" s="292"/>
      <c r="J103" s="160"/>
      <c r="Q103" s="155"/>
      <c r="R103" s="155"/>
    </row>
    <row r="104" customFormat="false" ht="12.75" hidden="false" customHeight="false" outlineLevel="0" collapsed="false">
      <c r="H104" s="292"/>
      <c r="J104" s="160"/>
      <c r="Q104" s="155"/>
      <c r="R104" s="155"/>
    </row>
    <row r="105" customFormat="false" ht="12.75" hidden="false" customHeight="false" outlineLevel="0" collapsed="false">
      <c r="H105" s="292"/>
      <c r="J105" s="160"/>
      <c r="Q105" s="155"/>
      <c r="R105" s="155"/>
    </row>
    <row r="106" customFormat="false" ht="12.75" hidden="false" customHeight="false" outlineLevel="0" collapsed="false">
      <c r="H106" s="292"/>
      <c r="J106" s="160"/>
      <c r="Q106" s="155"/>
      <c r="R106" s="155"/>
    </row>
    <row r="107" customFormat="false" ht="12.75" hidden="false" customHeight="false" outlineLevel="0" collapsed="false">
      <c r="H107" s="292"/>
      <c r="J107" s="160"/>
      <c r="Q107" s="155"/>
      <c r="R107" s="155"/>
    </row>
    <row r="108" customFormat="false" ht="12.75" hidden="false" customHeight="false" outlineLevel="0" collapsed="false">
      <c r="H108" s="292"/>
      <c r="J108" s="160"/>
      <c r="Q108" s="155"/>
      <c r="R108" s="155"/>
    </row>
    <row r="109" customFormat="false" ht="12.75" hidden="false" customHeight="false" outlineLevel="0" collapsed="false">
      <c r="H109" s="292"/>
      <c r="J109" s="160"/>
      <c r="Q109" s="155"/>
      <c r="R109" s="155"/>
    </row>
    <row r="110" customFormat="false" ht="12.75" hidden="false" customHeight="false" outlineLevel="0" collapsed="false">
      <c r="H110" s="292"/>
      <c r="J110" s="160"/>
      <c r="Q110" s="155"/>
      <c r="R110" s="155"/>
    </row>
    <row r="111" customFormat="false" ht="12.75" hidden="false" customHeight="false" outlineLevel="0" collapsed="false">
      <c r="H111" s="292"/>
      <c r="J111" s="160"/>
      <c r="Q111" s="155"/>
      <c r="R111" s="155"/>
    </row>
    <row r="112" customFormat="false" ht="12.75" hidden="false" customHeight="false" outlineLevel="0" collapsed="false">
      <c r="H112" s="292"/>
      <c r="J112" s="160"/>
      <c r="Q112" s="155"/>
      <c r="R112" s="155"/>
    </row>
    <row r="113" customFormat="false" ht="12.75" hidden="false" customHeight="false" outlineLevel="0" collapsed="false">
      <c r="H113" s="292"/>
      <c r="J113" s="160"/>
      <c r="Q113" s="155"/>
      <c r="R113" s="155"/>
    </row>
    <row r="114" customFormat="false" ht="12.75" hidden="false" customHeight="false" outlineLevel="0" collapsed="false">
      <c r="H114" s="292"/>
      <c r="J114" s="160"/>
      <c r="Q114" s="155"/>
      <c r="R114" s="155"/>
    </row>
    <row r="115" customFormat="false" ht="12.75" hidden="false" customHeight="false" outlineLevel="0" collapsed="false">
      <c r="H115" s="292"/>
      <c r="J115" s="160"/>
      <c r="Q115" s="155"/>
      <c r="R115" s="155"/>
    </row>
    <row r="116" customFormat="false" ht="12.75" hidden="false" customHeight="false" outlineLevel="0" collapsed="false">
      <c r="H116" s="292"/>
      <c r="J116" s="160"/>
      <c r="Q116" s="155"/>
      <c r="R116" s="155"/>
    </row>
    <row r="117" customFormat="false" ht="12.75" hidden="false" customHeight="false" outlineLevel="0" collapsed="false">
      <c r="H117" s="292"/>
      <c r="J117" s="160"/>
      <c r="Q117" s="155"/>
      <c r="R117" s="155"/>
    </row>
    <row r="118" customFormat="false" ht="12.75" hidden="false" customHeight="false" outlineLevel="0" collapsed="false">
      <c r="H118" s="292"/>
      <c r="J118" s="160"/>
      <c r="Q118" s="155"/>
      <c r="R118" s="155"/>
    </row>
    <row r="119" customFormat="false" ht="12.75" hidden="false" customHeight="false" outlineLevel="0" collapsed="false">
      <c r="H119" s="292"/>
      <c r="J119" s="160"/>
      <c r="Q119" s="155"/>
      <c r="R119" s="155"/>
    </row>
    <row r="120" customFormat="false" ht="12.75" hidden="false" customHeight="false" outlineLevel="0" collapsed="false">
      <c r="H120" s="292"/>
      <c r="J120" s="160"/>
      <c r="Q120" s="155"/>
      <c r="R120" s="155"/>
    </row>
    <row r="121" customFormat="false" ht="12.75" hidden="false" customHeight="false" outlineLevel="0" collapsed="false">
      <c r="H121" s="292"/>
      <c r="J121" s="160"/>
      <c r="Q121" s="155"/>
      <c r="R121" s="155"/>
    </row>
    <row r="122" customFormat="false" ht="12.75" hidden="false" customHeight="false" outlineLevel="0" collapsed="false">
      <c r="H122" s="292"/>
      <c r="J122" s="160"/>
      <c r="Q122" s="155"/>
      <c r="R122" s="155"/>
    </row>
    <row r="123" customFormat="false" ht="12.75" hidden="false" customHeight="false" outlineLevel="0" collapsed="false">
      <c r="H123" s="292"/>
      <c r="J123" s="160"/>
      <c r="Q123" s="155"/>
      <c r="R123" s="155"/>
    </row>
    <row r="124" customFormat="false" ht="12.75" hidden="false" customHeight="false" outlineLevel="0" collapsed="false">
      <c r="H124" s="292"/>
      <c r="J124" s="160"/>
      <c r="Q124" s="155"/>
      <c r="R124" s="155"/>
    </row>
    <row r="125" customFormat="false" ht="12.75" hidden="false" customHeight="false" outlineLevel="0" collapsed="false">
      <c r="H125" s="292"/>
      <c r="J125" s="160"/>
      <c r="Q125" s="155"/>
      <c r="R125" s="155"/>
    </row>
    <row r="126" customFormat="false" ht="12.75" hidden="false" customHeight="false" outlineLevel="0" collapsed="false">
      <c r="H126" s="292"/>
      <c r="J126" s="160"/>
      <c r="Q126" s="155"/>
      <c r="R126" s="155"/>
    </row>
    <row r="127" customFormat="false" ht="12.75" hidden="false" customHeight="false" outlineLevel="0" collapsed="false">
      <c r="H127" s="292"/>
      <c r="J127" s="160"/>
      <c r="Q127" s="155"/>
      <c r="R127" s="155"/>
    </row>
    <row r="128" customFormat="false" ht="12.75" hidden="false" customHeight="false" outlineLevel="0" collapsed="false">
      <c r="H128" s="292"/>
      <c r="J128" s="160"/>
      <c r="Q128" s="155"/>
      <c r="R128" s="155"/>
    </row>
    <row r="129" customFormat="false" ht="12.75" hidden="false" customHeight="false" outlineLevel="0" collapsed="false">
      <c r="H129" s="292"/>
      <c r="J129" s="160"/>
      <c r="Q129" s="155"/>
      <c r="R129" s="155"/>
    </row>
    <row r="130" customFormat="false" ht="12.75" hidden="false" customHeight="false" outlineLevel="0" collapsed="false">
      <c r="H130" s="292"/>
      <c r="J130" s="160"/>
      <c r="Q130" s="155"/>
      <c r="R130" s="155"/>
    </row>
    <row r="131" customFormat="false" ht="12.75" hidden="false" customHeight="false" outlineLevel="0" collapsed="false">
      <c r="H131" s="292"/>
      <c r="J131" s="160"/>
      <c r="Q131" s="155"/>
      <c r="R131" s="155"/>
    </row>
    <row r="132" customFormat="false" ht="12.75" hidden="false" customHeight="false" outlineLevel="0" collapsed="false">
      <c r="H132" s="292"/>
      <c r="J132" s="160"/>
      <c r="Q132" s="155"/>
      <c r="R132" s="155"/>
    </row>
    <row r="133" customFormat="false" ht="12.75" hidden="false" customHeight="false" outlineLevel="0" collapsed="false">
      <c r="H133" s="292"/>
      <c r="J133" s="160"/>
      <c r="Q133" s="155"/>
      <c r="R133" s="155"/>
    </row>
    <row r="134" customFormat="false" ht="12.75" hidden="false" customHeight="false" outlineLevel="0" collapsed="false">
      <c r="H134" s="292"/>
      <c r="J134" s="160"/>
      <c r="Q134" s="155"/>
      <c r="R134" s="155"/>
    </row>
    <row r="135" customFormat="false" ht="12.75" hidden="false" customHeight="false" outlineLevel="0" collapsed="false">
      <c r="H135" s="292"/>
      <c r="J135" s="160"/>
      <c r="Q135" s="155"/>
      <c r="R135" s="155"/>
    </row>
    <row r="136" customFormat="false" ht="12.75" hidden="false" customHeight="false" outlineLevel="0" collapsed="false">
      <c r="H136" s="292"/>
      <c r="J136" s="160"/>
      <c r="Q136" s="155"/>
      <c r="R136" s="155"/>
    </row>
    <row r="137" customFormat="false" ht="12.75" hidden="false" customHeight="false" outlineLevel="0" collapsed="false">
      <c r="H137" s="292"/>
      <c r="J137" s="160"/>
      <c r="Q137" s="155"/>
      <c r="R137" s="155"/>
    </row>
    <row r="138" customFormat="false" ht="12.75" hidden="false" customHeight="false" outlineLevel="0" collapsed="false">
      <c r="H138" s="292"/>
      <c r="J138" s="160"/>
      <c r="Q138" s="155"/>
      <c r="R138" s="155"/>
    </row>
    <row r="139" customFormat="false" ht="12.75" hidden="false" customHeight="false" outlineLevel="0" collapsed="false">
      <c r="H139" s="292"/>
      <c r="J139" s="160"/>
      <c r="Q139" s="155"/>
      <c r="R139" s="155"/>
    </row>
    <row r="140" customFormat="false" ht="12.75" hidden="false" customHeight="false" outlineLevel="0" collapsed="false">
      <c r="H140" s="292"/>
      <c r="J140" s="160"/>
      <c r="Q140" s="155"/>
      <c r="R140" s="155"/>
    </row>
    <row r="141" customFormat="false" ht="12.75" hidden="false" customHeight="false" outlineLevel="0" collapsed="false">
      <c r="H141" s="292"/>
      <c r="J141" s="160"/>
      <c r="Q141" s="155"/>
      <c r="R141" s="155"/>
    </row>
    <row r="142" customFormat="false" ht="12.75" hidden="false" customHeight="false" outlineLevel="0" collapsed="false">
      <c r="H142" s="292"/>
      <c r="J142" s="160"/>
      <c r="Q142" s="155"/>
      <c r="R142" s="155"/>
    </row>
    <row r="143" customFormat="false" ht="12.75" hidden="false" customHeight="false" outlineLevel="0" collapsed="false">
      <c r="H143" s="292"/>
      <c r="J143" s="160"/>
      <c r="Q143" s="155"/>
      <c r="R143" s="155"/>
    </row>
    <row r="144" customFormat="false" ht="12.75" hidden="false" customHeight="false" outlineLevel="0" collapsed="false">
      <c r="H144" s="292"/>
      <c r="J144" s="160"/>
      <c r="Q144" s="155"/>
      <c r="R144" s="155"/>
    </row>
    <row r="145" customFormat="false" ht="12.75" hidden="false" customHeight="false" outlineLevel="0" collapsed="false">
      <c r="H145" s="292"/>
      <c r="J145" s="160"/>
      <c r="Q145" s="155"/>
      <c r="R145" s="155"/>
    </row>
    <row r="146" customFormat="false" ht="12.75" hidden="false" customHeight="false" outlineLevel="0" collapsed="false">
      <c r="H146" s="292"/>
      <c r="J146" s="160"/>
      <c r="Q146" s="155"/>
      <c r="R146" s="155"/>
    </row>
    <row r="147" customFormat="false" ht="12.75" hidden="false" customHeight="false" outlineLevel="0" collapsed="false">
      <c r="H147" s="292"/>
      <c r="J147" s="160"/>
      <c r="Q147" s="155"/>
      <c r="R147" s="155"/>
    </row>
    <row r="148" customFormat="false" ht="12.75" hidden="false" customHeight="false" outlineLevel="0" collapsed="false">
      <c r="H148" s="292"/>
      <c r="J148" s="160"/>
      <c r="Q148" s="155"/>
      <c r="R148" s="155"/>
    </row>
    <row r="149" customFormat="false" ht="12.75" hidden="false" customHeight="false" outlineLevel="0" collapsed="false">
      <c r="H149" s="292"/>
      <c r="J149" s="160"/>
      <c r="Q149" s="155"/>
      <c r="R149" s="155"/>
    </row>
    <row r="150" customFormat="false" ht="12.75" hidden="false" customHeight="false" outlineLevel="0" collapsed="false">
      <c r="H150" s="292"/>
      <c r="J150" s="160"/>
      <c r="Q150" s="155"/>
      <c r="R150" s="155"/>
    </row>
    <row r="151" customFormat="false" ht="12.75" hidden="false" customHeight="false" outlineLevel="0" collapsed="false">
      <c r="H151" s="292"/>
      <c r="J151" s="160"/>
      <c r="Q151" s="155"/>
      <c r="R151" s="155"/>
    </row>
    <row r="152" customFormat="false" ht="12.75" hidden="false" customHeight="false" outlineLevel="0" collapsed="false">
      <c r="H152" s="292"/>
      <c r="J152" s="160"/>
      <c r="Q152" s="155"/>
      <c r="R152" s="155"/>
    </row>
    <row r="153" customFormat="false" ht="12.75" hidden="false" customHeight="false" outlineLevel="0" collapsed="false">
      <c r="H153" s="292"/>
      <c r="J153" s="160"/>
      <c r="Q153" s="155"/>
      <c r="R153" s="155"/>
    </row>
    <row r="154" customFormat="false" ht="12.75" hidden="false" customHeight="false" outlineLevel="0" collapsed="false">
      <c r="H154" s="292"/>
      <c r="J154" s="160"/>
      <c r="Q154" s="155"/>
      <c r="R154" s="155"/>
    </row>
    <row r="155" customFormat="false" ht="12.75" hidden="false" customHeight="false" outlineLevel="0" collapsed="false">
      <c r="H155" s="292"/>
      <c r="J155" s="160"/>
      <c r="Q155" s="155"/>
      <c r="R155" s="155"/>
    </row>
    <row r="156" customFormat="false" ht="12.75" hidden="false" customHeight="false" outlineLevel="0" collapsed="false">
      <c r="H156" s="292"/>
      <c r="J156" s="160"/>
      <c r="Q156" s="155"/>
      <c r="R156" s="155"/>
    </row>
    <row r="157" customFormat="false" ht="12.75" hidden="false" customHeight="false" outlineLevel="0" collapsed="false">
      <c r="H157" s="292"/>
      <c r="J157" s="160"/>
      <c r="Q157" s="155"/>
      <c r="R157" s="155"/>
    </row>
    <row r="158" customFormat="false" ht="12.75" hidden="false" customHeight="false" outlineLevel="0" collapsed="false">
      <c r="H158" s="292"/>
      <c r="J158" s="160"/>
      <c r="Q158" s="155"/>
      <c r="R158" s="155"/>
    </row>
    <row r="159" customFormat="false" ht="12.75" hidden="false" customHeight="false" outlineLevel="0" collapsed="false">
      <c r="H159" s="292"/>
      <c r="J159" s="160"/>
      <c r="Q159" s="155"/>
      <c r="R159" s="155"/>
    </row>
    <row r="160" customFormat="false" ht="12.75" hidden="false" customHeight="false" outlineLevel="0" collapsed="false">
      <c r="H160" s="292"/>
      <c r="J160" s="160"/>
      <c r="Q160" s="155"/>
      <c r="R160" s="155"/>
    </row>
    <row r="161" customFormat="false" ht="12.75" hidden="false" customHeight="false" outlineLevel="0" collapsed="false">
      <c r="H161" s="292"/>
      <c r="J161" s="160"/>
      <c r="Q161" s="155"/>
      <c r="R161" s="155"/>
    </row>
    <row r="162" customFormat="false" ht="12.75" hidden="false" customHeight="false" outlineLevel="0" collapsed="false">
      <c r="H162" s="292"/>
      <c r="J162" s="160"/>
      <c r="Q162" s="155"/>
      <c r="R162" s="155"/>
    </row>
    <row r="163" customFormat="false" ht="12.75" hidden="false" customHeight="false" outlineLevel="0" collapsed="false">
      <c r="H163" s="292"/>
      <c r="J163" s="160"/>
      <c r="Q163" s="155"/>
      <c r="R163" s="155"/>
    </row>
    <row r="164" customFormat="false" ht="12.75" hidden="false" customHeight="false" outlineLevel="0" collapsed="false">
      <c r="H164" s="292"/>
      <c r="J164" s="160"/>
      <c r="Q164" s="155"/>
      <c r="R164" s="155"/>
    </row>
    <row r="165" customFormat="false" ht="12.75" hidden="false" customHeight="false" outlineLevel="0" collapsed="false">
      <c r="H165" s="292"/>
      <c r="J165" s="160"/>
      <c r="Q165" s="155"/>
      <c r="R165" s="155"/>
    </row>
    <row r="166" customFormat="false" ht="12.75" hidden="false" customHeight="false" outlineLevel="0" collapsed="false">
      <c r="H166" s="292"/>
      <c r="J166" s="160"/>
      <c r="Q166" s="155"/>
      <c r="R166" s="155"/>
    </row>
    <row r="167" customFormat="false" ht="12.75" hidden="false" customHeight="false" outlineLevel="0" collapsed="false">
      <c r="H167" s="292"/>
      <c r="J167" s="160"/>
      <c r="Q167" s="155"/>
      <c r="R167" s="155"/>
    </row>
    <row r="168" customFormat="false" ht="12.75" hidden="false" customHeight="false" outlineLevel="0" collapsed="false">
      <c r="H168" s="292"/>
      <c r="J168" s="160"/>
      <c r="Q168" s="155"/>
      <c r="R168" s="155"/>
    </row>
    <row r="169" customFormat="false" ht="12.75" hidden="false" customHeight="false" outlineLevel="0" collapsed="false">
      <c r="H169" s="292"/>
      <c r="J169" s="160"/>
      <c r="Q169" s="155"/>
      <c r="R169" s="155"/>
    </row>
    <row r="170" customFormat="false" ht="12.75" hidden="false" customHeight="false" outlineLevel="0" collapsed="false">
      <c r="H170" s="292"/>
      <c r="J170" s="160"/>
      <c r="Q170" s="155"/>
      <c r="R170" s="155"/>
    </row>
    <row r="171" customFormat="false" ht="12.75" hidden="false" customHeight="false" outlineLevel="0" collapsed="false">
      <c r="H171" s="292"/>
      <c r="J171" s="160"/>
      <c r="Q171" s="155"/>
      <c r="R171" s="155"/>
    </row>
    <row r="172" customFormat="false" ht="12.75" hidden="false" customHeight="false" outlineLevel="0" collapsed="false">
      <c r="H172" s="292"/>
      <c r="J172" s="160"/>
      <c r="Q172" s="155"/>
      <c r="R172" s="155"/>
    </row>
    <row r="173" customFormat="false" ht="12.75" hidden="false" customHeight="false" outlineLevel="0" collapsed="false">
      <c r="H173" s="292"/>
      <c r="J173" s="160"/>
      <c r="Q173" s="155"/>
      <c r="R173" s="155"/>
    </row>
    <row r="174" customFormat="false" ht="12.75" hidden="false" customHeight="false" outlineLevel="0" collapsed="false">
      <c r="H174" s="292"/>
      <c r="J174" s="160"/>
      <c r="Q174" s="155"/>
      <c r="R174" s="155"/>
    </row>
    <row r="175" customFormat="false" ht="12.75" hidden="false" customHeight="false" outlineLevel="0" collapsed="false">
      <c r="H175" s="292"/>
      <c r="J175" s="160"/>
      <c r="Q175" s="155"/>
      <c r="R175" s="155"/>
    </row>
    <row r="176" customFormat="false" ht="12.75" hidden="false" customHeight="false" outlineLevel="0" collapsed="false">
      <c r="H176" s="292"/>
      <c r="J176" s="160"/>
      <c r="Q176" s="155"/>
      <c r="R176" s="155"/>
    </row>
    <row r="177" customFormat="false" ht="12.75" hidden="false" customHeight="false" outlineLevel="0" collapsed="false">
      <c r="H177" s="292"/>
      <c r="J177" s="160"/>
      <c r="Q177" s="155"/>
      <c r="R177" s="155"/>
    </row>
    <row r="178" customFormat="false" ht="12.75" hidden="false" customHeight="false" outlineLevel="0" collapsed="false">
      <c r="H178" s="292"/>
      <c r="J178" s="160"/>
      <c r="Q178" s="155"/>
      <c r="R178" s="155"/>
    </row>
    <row r="179" customFormat="false" ht="12.75" hidden="false" customHeight="false" outlineLevel="0" collapsed="false">
      <c r="H179" s="292"/>
      <c r="J179" s="160"/>
      <c r="Q179" s="155"/>
      <c r="R179" s="155"/>
    </row>
    <row r="180" customFormat="false" ht="12.75" hidden="false" customHeight="false" outlineLevel="0" collapsed="false">
      <c r="H180" s="292"/>
      <c r="J180" s="160"/>
      <c r="Q180" s="155"/>
      <c r="R180" s="155"/>
    </row>
    <row r="181" customFormat="false" ht="12.75" hidden="false" customHeight="false" outlineLevel="0" collapsed="false">
      <c r="H181" s="292"/>
      <c r="J181" s="160"/>
      <c r="Q181" s="155"/>
      <c r="R181" s="155"/>
    </row>
    <row r="182" customFormat="false" ht="12.75" hidden="false" customHeight="false" outlineLevel="0" collapsed="false">
      <c r="H182" s="292"/>
      <c r="J182" s="160"/>
      <c r="Q182" s="155"/>
      <c r="R182" s="155"/>
    </row>
    <row r="183" customFormat="false" ht="12.75" hidden="false" customHeight="false" outlineLevel="0" collapsed="false">
      <c r="H183" s="292"/>
      <c r="J183" s="160"/>
      <c r="Q183" s="155"/>
      <c r="R183" s="155"/>
    </row>
    <row r="184" customFormat="false" ht="12.75" hidden="false" customHeight="false" outlineLevel="0" collapsed="false">
      <c r="H184" s="292"/>
      <c r="J184" s="160"/>
      <c r="Q184" s="155"/>
      <c r="R184" s="155"/>
    </row>
    <row r="185" customFormat="false" ht="12.75" hidden="false" customHeight="false" outlineLevel="0" collapsed="false">
      <c r="H185" s="292"/>
      <c r="J185" s="160"/>
      <c r="Q185" s="155"/>
      <c r="R185" s="155"/>
    </row>
    <row r="186" customFormat="false" ht="12.75" hidden="false" customHeight="false" outlineLevel="0" collapsed="false">
      <c r="H186" s="292"/>
      <c r="J186" s="160"/>
      <c r="Q186" s="155"/>
      <c r="R186" s="155"/>
    </row>
    <row r="187" customFormat="false" ht="12.75" hidden="false" customHeight="false" outlineLevel="0" collapsed="false">
      <c r="H187" s="292"/>
      <c r="J187" s="160"/>
      <c r="Q187" s="155"/>
      <c r="R187" s="155"/>
    </row>
    <row r="188" customFormat="false" ht="12.75" hidden="false" customHeight="false" outlineLevel="0" collapsed="false">
      <c r="H188" s="292"/>
      <c r="J188" s="160"/>
      <c r="Q188" s="155"/>
      <c r="R188" s="155"/>
    </row>
    <row r="189" customFormat="false" ht="12.75" hidden="false" customHeight="false" outlineLevel="0" collapsed="false">
      <c r="H189" s="292"/>
      <c r="J189" s="160"/>
      <c r="Q189" s="155"/>
      <c r="R189" s="155"/>
    </row>
    <row r="190" customFormat="false" ht="12.75" hidden="false" customHeight="false" outlineLevel="0" collapsed="false">
      <c r="H190" s="292"/>
      <c r="J190" s="160"/>
      <c r="Q190" s="155"/>
      <c r="R190" s="155"/>
    </row>
    <row r="191" customFormat="false" ht="12.75" hidden="false" customHeight="false" outlineLevel="0" collapsed="false">
      <c r="H191" s="292"/>
      <c r="J191" s="160"/>
      <c r="Q191" s="155"/>
      <c r="R191" s="155"/>
    </row>
    <row r="192" customFormat="false" ht="12.75" hidden="false" customHeight="false" outlineLevel="0" collapsed="false">
      <c r="H192" s="292"/>
      <c r="J192" s="160"/>
      <c r="Q192" s="155"/>
      <c r="R192" s="155"/>
    </row>
    <row r="193" customFormat="false" ht="12.75" hidden="false" customHeight="false" outlineLevel="0" collapsed="false">
      <c r="H193" s="292"/>
      <c r="J193" s="160"/>
      <c r="Q193" s="155"/>
      <c r="R193" s="155"/>
    </row>
    <row r="194" customFormat="false" ht="12.75" hidden="false" customHeight="false" outlineLevel="0" collapsed="false">
      <c r="H194" s="292"/>
      <c r="J194" s="160"/>
      <c r="Q194" s="155"/>
      <c r="R194" s="155"/>
    </row>
    <row r="195" customFormat="false" ht="12.75" hidden="false" customHeight="false" outlineLevel="0" collapsed="false">
      <c r="H195" s="292"/>
      <c r="J195" s="160"/>
      <c r="Q195" s="155"/>
      <c r="R195" s="155"/>
    </row>
    <row r="196" customFormat="false" ht="12.75" hidden="false" customHeight="false" outlineLevel="0" collapsed="false">
      <c r="H196" s="292"/>
      <c r="J196" s="160"/>
      <c r="Q196" s="155"/>
      <c r="R196" s="155"/>
    </row>
    <row r="197" customFormat="false" ht="12.75" hidden="false" customHeight="false" outlineLevel="0" collapsed="false">
      <c r="H197" s="292"/>
      <c r="J197" s="160"/>
      <c r="Q197" s="155"/>
      <c r="R197" s="155"/>
    </row>
    <row r="198" customFormat="false" ht="12.75" hidden="false" customHeight="false" outlineLevel="0" collapsed="false">
      <c r="H198" s="292"/>
      <c r="J198" s="160"/>
      <c r="Q198" s="155"/>
      <c r="R198" s="155"/>
    </row>
    <row r="199" customFormat="false" ht="12.75" hidden="false" customHeight="false" outlineLevel="0" collapsed="false">
      <c r="H199" s="292"/>
      <c r="J199" s="160"/>
      <c r="Q199" s="155"/>
      <c r="R199" s="155"/>
    </row>
    <row r="200" customFormat="false" ht="12.75" hidden="false" customHeight="false" outlineLevel="0" collapsed="false">
      <c r="H200" s="292"/>
      <c r="J200" s="160"/>
      <c r="Q200" s="155"/>
      <c r="R200" s="155"/>
    </row>
    <row r="201" customFormat="false" ht="12.75" hidden="false" customHeight="false" outlineLevel="0" collapsed="false">
      <c r="H201" s="292"/>
      <c r="J201" s="160"/>
      <c r="Q201" s="155"/>
      <c r="R201" s="155"/>
    </row>
    <row r="202" customFormat="false" ht="12.75" hidden="false" customHeight="false" outlineLevel="0" collapsed="false">
      <c r="H202" s="292"/>
      <c r="J202" s="160"/>
      <c r="Q202" s="155"/>
      <c r="R202" s="155"/>
    </row>
    <row r="203" customFormat="false" ht="12.75" hidden="false" customHeight="false" outlineLevel="0" collapsed="false">
      <c r="H203" s="292"/>
      <c r="J203" s="160"/>
      <c r="Q203" s="155"/>
      <c r="R203" s="155"/>
    </row>
    <row r="204" customFormat="false" ht="12.75" hidden="false" customHeight="false" outlineLevel="0" collapsed="false">
      <c r="H204" s="292"/>
      <c r="J204" s="160"/>
      <c r="Q204" s="155"/>
      <c r="R204" s="155"/>
    </row>
    <row r="205" customFormat="false" ht="12.75" hidden="false" customHeight="false" outlineLevel="0" collapsed="false">
      <c r="H205" s="292"/>
      <c r="J205" s="160"/>
      <c r="Q205" s="155"/>
      <c r="R205" s="155"/>
    </row>
    <row r="206" customFormat="false" ht="12.75" hidden="false" customHeight="false" outlineLevel="0" collapsed="false">
      <c r="H206" s="292"/>
      <c r="J206" s="160"/>
      <c r="Q206" s="155"/>
      <c r="R206" s="155"/>
    </row>
    <row r="207" customFormat="false" ht="12.75" hidden="false" customHeight="false" outlineLevel="0" collapsed="false">
      <c r="H207" s="292"/>
      <c r="J207" s="160"/>
      <c r="Q207" s="155"/>
      <c r="R207" s="155"/>
    </row>
    <row r="208" customFormat="false" ht="12.75" hidden="false" customHeight="false" outlineLevel="0" collapsed="false">
      <c r="H208" s="292"/>
      <c r="J208" s="160"/>
      <c r="Q208" s="155"/>
      <c r="R208" s="155"/>
    </row>
    <row r="209" customFormat="false" ht="12.75" hidden="false" customHeight="false" outlineLevel="0" collapsed="false">
      <c r="H209" s="292"/>
      <c r="J209" s="160"/>
      <c r="Q209" s="155"/>
      <c r="R209" s="155"/>
    </row>
    <row r="210" customFormat="false" ht="12.75" hidden="false" customHeight="false" outlineLevel="0" collapsed="false">
      <c r="H210" s="292"/>
      <c r="J210" s="160"/>
      <c r="Q210" s="155"/>
      <c r="R210" s="155"/>
    </row>
    <row r="211" customFormat="false" ht="12.75" hidden="false" customHeight="false" outlineLevel="0" collapsed="false">
      <c r="H211" s="292"/>
      <c r="J211" s="160"/>
      <c r="Q211" s="155"/>
      <c r="R211" s="155"/>
    </row>
    <row r="212" customFormat="false" ht="12.75" hidden="false" customHeight="false" outlineLevel="0" collapsed="false">
      <c r="H212" s="292"/>
      <c r="J212" s="160"/>
      <c r="Q212" s="155"/>
      <c r="R212" s="155"/>
    </row>
    <row r="213" customFormat="false" ht="12.75" hidden="false" customHeight="false" outlineLevel="0" collapsed="false">
      <c r="H213" s="292"/>
      <c r="J213" s="160"/>
      <c r="Q213" s="155"/>
      <c r="R213" s="155"/>
    </row>
    <row r="214" customFormat="false" ht="12.75" hidden="false" customHeight="false" outlineLevel="0" collapsed="false">
      <c r="H214" s="292"/>
      <c r="J214" s="160"/>
      <c r="Q214" s="155"/>
      <c r="R214" s="155"/>
    </row>
    <row r="215" customFormat="false" ht="12.75" hidden="false" customHeight="false" outlineLevel="0" collapsed="false">
      <c r="H215" s="292"/>
      <c r="J215" s="160"/>
      <c r="Q215" s="155"/>
      <c r="R215" s="155"/>
    </row>
    <row r="216" customFormat="false" ht="12.75" hidden="false" customHeight="false" outlineLevel="0" collapsed="false">
      <c r="H216" s="292"/>
      <c r="J216" s="160"/>
      <c r="Q216" s="155"/>
      <c r="R216" s="155"/>
    </row>
    <row r="217" customFormat="false" ht="12.75" hidden="false" customHeight="false" outlineLevel="0" collapsed="false">
      <c r="H217" s="292"/>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J220" s="160"/>
      <c r="Q220" s="155"/>
      <c r="R220" s="155"/>
    </row>
    <row r="221" customFormat="false" ht="12.75" hidden="false" customHeight="false" outlineLevel="0" collapsed="false">
      <c r="H221" s="292"/>
      <c r="J221" s="160"/>
      <c r="Q221" s="155"/>
      <c r="R221" s="155"/>
    </row>
    <row r="222" customFormat="false" ht="12.75" hidden="false" customHeight="false" outlineLevel="0" collapsed="false">
      <c r="H222" s="292"/>
      <c r="J222" s="160"/>
      <c r="Q222" s="155"/>
      <c r="R222" s="155"/>
    </row>
    <row r="223" customFormat="false" ht="12.75" hidden="false" customHeight="false" outlineLevel="0" collapsed="false">
      <c r="H223" s="292"/>
      <c r="J223" s="160"/>
      <c r="Q223" s="155"/>
      <c r="R223" s="155"/>
    </row>
    <row r="224" customFormat="false" ht="12.75" hidden="false" customHeight="false" outlineLevel="0" collapsed="false">
      <c r="H224" s="292"/>
      <c r="J224" s="160"/>
      <c r="Q224" s="155"/>
      <c r="R224" s="155"/>
    </row>
    <row r="225" customFormat="false" ht="12.75" hidden="false" customHeight="false" outlineLevel="0" collapsed="false">
      <c r="H225" s="292"/>
      <c r="J225" s="160"/>
      <c r="Q225" s="155"/>
      <c r="R225" s="155"/>
    </row>
    <row r="226" customFormat="false" ht="12.75" hidden="false" customHeight="false" outlineLevel="0" collapsed="false">
      <c r="H226" s="292"/>
      <c r="J226" s="160"/>
      <c r="Q226" s="155"/>
      <c r="R226" s="155"/>
    </row>
    <row r="227" customFormat="false" ht="12.75" hidden="false" customHeight="false" outlineLevel="0" collapsed="false">
      <c r="H227" s="292"/>
      <c r="J227" s="160"/>
      <c r="Q227" s="155"/>
      <c r="R227" s="155"/>
    </row>
    <row r="228" customFormat="false" ht="12.75" hidden="false" customHeight="false" outlineLevel="0" collapsed="false">
      <c r="H228" s="292"/>
      <c r="J228" s="160"/>
      <c r="Q228" s="155"/>
      <c r="R228" s="155"/>
    </row>
    <row r="229" customFormat="false" ht="12.75" hidden="false" customHeight="false" outlineLevel="0" collapsed="false">
      <c r="H229" s="292"/>
      <c r="J229" s="160"/>
      <c r="Q229" s="155"/>
      <c r="R229" s="155"/>
    </row>
    <row r="230" customFormat="false" ht="12.75" hidden="false" customHeight="false" outlineLevel="0" collapsed="false">
      <c r="H230" s="292"/>
      <c r="J230" s="160"/>
      <c r="Q230" s="155"/>
      <c r="R230" s="155"/>
    </row>
    <row r="231" customFormat="false" ht="12.75" hidden="false" customHeight="false" outlineLevel="0" collapsed="false">
      <c r="H231" s="292"/>
      <c r="J231" s="160"/>
      <c r="Q231" s="155"/>
      <c r="R231" s="155"/>
    </row>
    <row r="232" customFormat="false" ht="12.75" hidden="false" customHeight="false" outlineLevel="0" collapsed="false">
      <c r="H232" s="292"/>
      <c r="J232" s="160"/>
      <c r="Q232" s="155"/>
      <c r="R232" s="155"/>
    </row>
    <row r="233" customFormat="false" ht="12.75" hidden="false" customHeight="false" outlineLevel="0" collapsed="false">
      <c r="H233" s="292"/>
      <c r="J233" s="160"/>
      <c r="Q233" s="155"/>
      <c r="R233" s="155"/>
    </row>
    <row r="234" customFormat="false" ht="12.75" hidden="false" customHeight="false" outlineLevel="0" collapsed="false">
      <c r="H234" s="292"/>
      <c r="J234" s="160"/>
      <c r="Q234" s="155"/>
      <c r="R234" s="155"/>
    </row>
    <row r="235" customFormat="false" ht="12.75" hidden="false" customHeight="false" outlineLevel="0" collapsed="false">
      <c r="H235" s="292"/>
      <c r="J235" s="160"/>
      <c r="Q235" s="155"/>
      <c r="R235" s="155"/>
    </row>
    <row r="236" customFormat="false" ht="12.75" hidden="false" customHeight="false" outlineLevel="0" collapsed="false">
      <c r="H236" s="292"/>
      <c r="J236" s="160"/>
      <c r="Q236" s="155"/>
      <c r="R236" s="155"/>
    </row>
    <row r="237" customFormat="false" ht="12.75" hidden="false" customHeight="false" outlineLevel="0" collapsed="false">
      <c r="H237" s="292"/>
      <c r="J237" s="160"/>
      <c r="Q237" s="155"/>
      <c r="R237" s="155"/>
    </row>
    <row r="238" customFormat="false" ht="12.75" hidden="false" customHeight="false" outlineLevel="0" collapsed="false">
      <c r="H238" s="292"/>
      <c r="J238" s="160"/>
      <c r="Q238" s="155"/>
      <c r="R238" s="155"/>
    </row>
    <row r="239" customFormat="false" ht="12.75" hidden="false" customHeight="false" outlineLevel="0" collapsed="false">
      <c r="H239" s="292"/>
      <c r="J239" s="160"/>
      <c r="Q239" s="155"/>
      <c r="R239" s="155"/>
    </row>
    <row r="240" customFormat="false" ht="12.75" hidden="false" customHeight="false" outlineLevel="0" collapsed="false">
      <c r="H240" s="292"/>
      <c r="J240" s="160"/>
      <c r="Q240" s="155"/>
      <c r="R240" s="155"/>
    </row>
    <row r="241" customFormat="false" ht="12.75" hidden="false" customHeight="false" outlineLevel="0" collapsed="false">
      <c r="H241" s="292"/>
      <c r="J241" s="160"/>
      <c r="Q241" s="155"/>
      <c r="R241" s="155"/>
    </row>
    <row r="242" customFormat="false" ht="12.75" hidden="false" customHeight="false" outlineLevel="0" collapsed="false">
      <c r="H242" s="292"/>
      <c r="J242" s="160"/>
      <c r="Q242" s="155"/>
      <c r="R242" s="155"/>
    </row>
    <row r="243" customFormat="false" ht="12.75" hidden="false" customHeight="false" outlineLevel="0" collapsed="false">
      <c r="H243" s="292"/>
      <c r="J243" s="160"/>
      <c r="Q243" s="155"/>
      <c r="R243" s="155"/>
    </row>
    <row r="244" customFormat="false" ht="12.75" hidden="false" customHeight="false" outlineLevel="0" collapsed="false">
      <c r="H244" s="292"/>
      <c r="J244" s="160"/>
      <c r="Q244" s="155"/>
      <c r="R244" s="155"/>
    </row>
    <row r="245" customFormat="false" ht="12.75" hidden="false" customHeight="false" outlineLevel="0" collapsed="false">
      <c r="H245" s="292"/>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J247" s="160"/>
      <c r="Q247" s="155"/>
      <c r="R247" s="155"/>
    </row>
    <row r="248" customFormat="false" ht="12.75" hidden="false" customHeight="false" outlineLevel="0" collapsed="false">
      <c r="H248" s="292"/>
      <c r="J248" s="160"/>
      <c r="Q248" s="155"/>
      <c r="R248" s="155"/>
    </row>
    <row r="249" customFormat="false" ht="12.75" hidden="false" customHeight="false" outlineLevel="0" collapsed="false">
      <c r="H249" s="292"/>
      <c r="J249" s="160"/>
      <c r="Q249" s="155"/>
      <c r="R249" s="155"/>
    </row>
    <row r="250" customFormat="false" ht="12.75" hidden="false" customHeight="false" outlineLevel="0" collapsed="false">
      <c r="H250" s="292"/>
      <c r="J250" s="160"/>
      <c r="Q250" s="155"/>
      <c r="R250" s="155"/>
    </row>
    <row r="251" customFormat="false" ht="12.75" hidden="false" customHeight="false" outlineLevel="0" collapsed="false">
      <c r="H251" s="292"/>
      <c r="J251" s="160"/>
      <c r="Q251" s="155"/>
      <c r="R251" s="155"/>
    </row>
    <row r="252" customFormat="false" ht="12.75" hidden="false" customHeight="false" outlineLevel="0" collapsed="false">
      <c r="H252" s="292"/>
      <c r="J252" s="160"/>
      <c r="Q252" s="155"/>
      <c r="R252" s="155"/>
    </row>
    <row r="253" customFormat="false" ht="12.75" hidden="false" customHeight="false" outlineLevel="0" collapsed="false">
      <c r="H253" s="292"/>
      <c r="J253" s="160"/>
      <c r="Q253" s="155"/>
      <c r="R253" s="155"/>
    </row>
    <row r="254" customFormat="false" ht="12.75" hidden="false" customHeight="false" outlineLevel="0" collapsed="false">
      <c r="H254" s="292"/>
      <c r="J254" s="160"/>
      <c r="Q254" s="155"/>
      <c r="R254" s="155"/>
    </row>
    <row r="255" customFormat="false" ht="12.75" hidden="false" customHeight="false" outlineLevel="0" collapsed="false">
      <c r="H255" s="292"/>
      <c r="J255" s="160"/>
      <c r="Q255" s="155"/>
      <c r="R255" s="155"/>
    </row>
    <row r="256" customFormat="false" ht="12.75" hidden="false" customHeight="false" outlineLevel="0" collapsed="false">
      <c r="H256" s="292"/>
      <c r="J256" s="160"/>
      <c r="Q256" s="155"/>
      <c r="R256" s="155"/>
    </row>
    <row r="257" customFormat="false" ht="12.75" hidden="false" customHeight="false" outlineLevel="0" collapsed="false">
      <c r="H257" s="292"/>
      <c r="J257" s="160"/>
      <c r="Q257" s="155"/>
      <c r="R257" s="155"/>
    </row>
    <row r="258" customFormat="false" ht="12.75" hidden="false" customHeight="false" outlineLevel="0" collapsed="false">
      <c r="H258" s="292"/>
      <c r="J258" s="160"/>
      <c r="Q258" s="155"/>
      <c r="R258" s="155"/>
    </row>
    <row r="259" customFormat="false" ht="12.75" hidden="false" customHeight="false" outlineLevel="0" collapsed="false">
      <c r="H259" s="292"/>
      <c r="J259" s="160"/>
      <c r="Q259" s="155"/>
      <c r="R259" s="155"/>
    </row>
    <row r="260" customFormat="false" ht="12.75" hidden="false" customHeight="false" outlineLevel="0" collapsed="false">
      <c r="H260" s="292"/>
      <c r="J260" s="160"/>
      <c r="Q260" s="155"/>
      <c r="R260" s="155"/>
    </row>
    <row r="261" customFormat="false" ht="12.75" hidden="false" customHeight="false" outlineLevel="0" collapsed="false">
      <c r="H261" s="292"/>
      <c r="J261" s="160"/>
      <c r="Q261" s="155"/>
      <c r="R261" s="155"/>
    </row>
    <row r="262" customFormat="false" ht="12.75" hidden="false" customHeight="false" outlineLevel="0" collapsed="false">
      <c r="H262" s="292"/>
      <c r="J262" s="160"/>
      <c r="Q262" s="155"/>
      <c r="R262" s="155"/>
    </row>
    <row r="263" customFormat="false" ht="12.75" hidden="false" customHeight="false" outlineLevel="0" collapsed="false">
      <c r="H263" s="292"/>
      <c r="J263" s="160"/>
      <c r="Q263" s="155"/>
      <c r="R263" s="155"/>
    </row>
    <row r="264" customFormat="false" ht="12.75" hidden="false" customHeight="false" outlineLevel="0" collapsed="false">
      <c r="H264" s="292"/>
      <c r="J264" s="160"/>
      <c r="Q264" s="155"/>
      <c r="R264" s="155"/>
    </row>
    <row r="265" customFormat="false" ht="12.75" hidden="false" customHeight="false" outlineLevel="0" collapsed="false">
      <c r="H265" s="292"/>
      <c r="J265" s="160"/>
      <c r="Q265" s="155"/>
      <c r="R265" s="155"/>
    </row>
    <row r="266" customFormat="false" ht="12.75" hidden="false" customHeight="false" outlineLevel="0" collapsed="false">
      <c r="H266" s="292"/>
      <c r="J266" s="160"/>
      <c r="Q266" s="155"/>
      <c r="R266" s="155"/>
    </row>
    <row r="267" customFormat="false" ht="12.75" hidden="false" customHeight="false" outlineLevel="0" collapsed="false">
      <c r="H267" s="292"/>
      <c r="J267" s="160"/>
      <c r="Q267" s="155"/>
      <c r="R267" s="155"/>
    </row>
    <row r="268" customFormat="false" ht="12.75" hidden="false" customHeight="false" outlineLevel="0" collapsed="false">
      <c r="H268" s="292"/>
      <c r="J268" s="160"/>
      <c r="Q268" s="155"/>
      <c r="R268" s="155"/>
    </row>
    <row r="269" customFormat="false" ht="12.75" hidden="false" customHeight="false" outlineLevel="0" collapsed="false">
      <c r="H269" s="292"/>
      <c r="J269" s="160"/>
      <c r="Q269" s="155"/>
      <c r="R269" s="155"/>
    </row>
    <row r="270" customFormat="false" ht="12.75" hidden="false" customHeight="false" outlineLevel="0" collapsed="false">
      <c r="H270" s="292"/>
      <c r="J270" s="160"/>
      <c r="Q270" s="155"/>
      <c r="R270" s="155"/>
    </row>
    <row r="271" customFormat="false" ht="12.75" hidden="false" customHeight="false" outlineLevel="0" collapsed="false">
      <c r="H271" s="292"/>
      <c r="J271" s="160"/>
      <c r="Q271" s="155"/>
      <c r="R271" s="155"/>
    </row>
    <row r="272" customFormat="false" ht="12.75" hidden="false" customHeight="false" outlineLevel="0" collapsed="false">
      <c r="H272" s="292"/>
      <c r="J272" s="160"/>
      <c r="Q272" s="155"/>
      <c r="R272" s="155"/>
    </row>
    <row r="273" customFormat="false" ht="12.75" hidden="false" customHeight="false" outlineLevel="0" collapsed="false">
      <c r="H273" s="292"/>
      <c r="J273" s="160"/>
      <c r="Q273" s="155"/>
      <c r="R273" s="155"/>
    </row>
    <row r="274" customFormat="false" ht="12.75" hidden="false" customHeight="false" outlineLevel="0" collapsed="false">
      <c r="H274" s="292"/>
      <c r="J274" s="160"/>
      <c r="Q274" s="155"/>
      <c r="R274" s="155"/>
    </row>
    <row r="275" customFormat="false" ht="12.75" hidden="false" customHeight="false" outlineLevel="0" collapsed="false">
      <c r="H275" s="292"/>
      <c r="J275" s="160"/>
      <c r="Q275" s="155"/>
      <c r="R275" s="155"/>
    </row>
    <row r="276" customFormat="false" ht="12.75" hidden="false" customHeight="false" outlineLevel="0" collapsed="false">
      <c r="H276" s="292"/>
      <c r="J276" s="160"/>
      <c r="Q276" s="155"/>
      <c r="R276" s="155"/>
    </row>
    <row r="277" customFormat="false" ht="12.75" hidden="false" customHeight="false" outlineLevel="0" collapsed="false">
      <c r="H277" s="292"/>
      <c r="J277" s="160"/>
      <c r="Q277" s="155"/>
      <c r="R277" s="155"/>
    </row>
    <row r="278" customFormat="false" ht="12.75" hidden="false" customHeight="false" outlineLevel="0" collapsed="false">
      <c r="H278" s="292"/>
      <c r="J278" s="160"/>
      <c r="Q278" s="155"/>
      <c r="R278" s="155"/>
    </row>
    <row r="279" customFormat="false" ht="12.75" hidden="false" customHeight="false" outlineLevel="0" collapsed="false">
      <c r="H279" s="292"/>
      <c r="J279" s="160"/>
      <c r="Q279" s="155"/>
      <c r="R279" s="155"/>
    </row>
    <row r="280" customFormat="false" ht="12.75" hidden="false" customHeight="false" outlineLevel="0" collapsed="false">
      <c r="H280" s="292"/>
      <c r="J280" s="160"/>
      <c r="Q280" s="155"/>
      <c r="R280" s="155"/>
    </row>
    <row r="281" customFormat="false" ht="12.75" hidden="false" customHeight="false" outlineLevel="0" collapsed="false">
      <c r="H281" s="292"/>
      <c r="J281" s="160"/>
      <c r="Q281" s="155"/>
      <c r="R281" s="155"/>
    </row>
    <row r="282" customFormat="false" ht="12.75" hidden="false" customHeight="false" outlineLevel="0" collapsed="false">
      <c r="H282" s="292"/>
      <c r="J282" s="160"/>
      <c r="Q282" s="155"/>
      <c r="R282" s="155"/>
    </row>
    <row r="283" customFormat="false" ht="12.75" hidden="false" customHeight="false" outlineLevel="0" collapsed="false">
      <c r="H283" s="292"/>
      <c r="J283" s="160"/>
      <c r="Q283" s="155"/>
      <c r="R283" s="155"/>
    </row>
    <row r="284" customFormat="false" ht="12.75" hidden="false" customHeight="false" outlineLevel="0" collapsed="false">
      <c r="H284" s="292"/>
      <c r="J284" s="160"/>
      <c r="Q284" s="155"/>
      <c r="R284" s="155"/>
    </row>
    <row r="285" customFormat="false" ht="12.75" hidden="false" customHeight="false" outlineLevel="0" collapsed="false">
      <c r="H285" s="292"/>
      <c r="J285" s="160"/>
      <c r="Q285" s="155"/>
      <c r="R285" s="155"/>
    </row>
    <row r="286" customFormat="false" ht="12.75" hidden="false" customHeight="false" outlineLevel="0" collapsed="false">
      <c r="H286" s="292"/>
      <c r="J286" s="160"/>
      <c r="Q286" s="155"/>
      <c r="R286" s="155"/>
    </row>
    <row r="287" customFormat="false" ht="12.75" hidden="false" customHeight="false" outlineLevel="0" collapsed="false">
      <c r="H287" s="292"/>
      <c r="J287" s="160"/>
      <c r="Q287" s="155"/>
      <c r="R287" s="155"/>
    </row>
    <row r="288" customFormat="false" ht="12.75" hidden="false" customHeight="false" outlineLevel="0" collapsed="false">
      <c r="H288" s="292"/>
      <c r="J288" s="160"/>
      <c r="Q288" s="155"/>
      <c r="R288" s="155"/>
    </row>
    <row r="289" customFormat="false" ht="12.75" hidden="false" customHeight="false" outlineLevel="0" collapsed="false">
      <c r="H289" s="292"/>
      <c r="J289" s="160"/>
      <c r="Q289" s="155"/>
      <c r="R289" s="155"/>
    </row>
    <row r="290" customFormat="false" ht="12.75" hidden="false" customHeight="false" outlineLevel="0" collapsed="false">
      <c r="H290" s="292"/>
      <c r="J290" s="160"/>
      <c r="Q290" s="155"/>
      <c r="R290" s="155"/>
    </row>
    <row r="291" customFormat="false" ht="12.75" hidden="false" customHeight="false" outlineLevel="0" collapsed="false">
      <c r="H291" s="292"/>
      <c r="J291" s="160"/>
      <c r="Q291" s="155"/>
      <c r="R291" s="155"/>
    </row>
    <row r="292" customFormat="false" ht="12.75" hidden="false" customHeight="false" outlineLevel="0" collapsed="false">
      <c r="H292" s="292"/>
      <c r="J292" s="160"/>
      <c r="Q292" s="155"/>
      <c r="R292" s="155"/>
    </row>
    <row r="293" customFormat="false" ht="12.75" hidden="false" customHeight="false" outlineLevel="0" collapsed="false">
      <c r="H293" s="292"/>
      <c r="J293" s="160"/>
      <c r="Q293" s="155"/>
      <c r="R293" s="155"/>
    </row>
    <row r="294" customFormat="false" ht="12.75" hidden="false" customHeight="false" outlineLevel="0" collapsed="false">
      <c r="H294" s="292"/>
      <c r="J294" s="160"/>
      <c r="Q294" s="155"/>
      <c r="R294" s="155"/>
    </row>
    <row r="295" customFormat="false" ht="12.75" hidden="false" customHeight="false" outlineLevel="0" collapsed="false">
      <c r="H295" s="292"/>
      <c r="J295" s="160"/>
      <c r="Q295" s="155"/>
      <c r="R295" s="155"/>
    </row>
    <row r="296" customFormat="false" ht="12.75" hidden="false" customHeight="false" outlineLevel="0" collapsed="false">
      <c r="H296" s="292"/>
      <c r="J296" s="160"/>
      <c r="Q296" s="155"/>
      <c r="R296" s="155"/>
    </row>
    <row r="297" customFormat="false" ht="12.75" hidden="false" customHeight="false" outlineLevel="0" collapsed="false">
      <c r="H297" s="292"/>
      <c r="J297" s="160"/>
      <c r="Q297" s="155"/>
      <c r="R297" s="155"/>
    </row>
    <row r="298" customFormat="false" ht="12.75" hidden="false" customHeight="false" outlineLevel="0" collapsed="false">
      <c r="H298" s="292"/>
      <c r="J298" s="160"/>
      <c r="Q298" s="155"/>
      <c r="R298" s="155"/>
    </row>
    <row r="299" customFormat="false" ht="12.75" hidden="false" customHeight="false" outlineLevel="0" collapsed="false">
      <c r="H299" s="292"/>
      <c r="J299" s="160"/>
      <c r="Q299" s="155"/>
      <c r="R299" s="155"/>
    </row>
    <row r="300" customFormat="false" ht="12.75" hidden="false" customHeight="false" outlineLevel="0" collapsed="false">
      <c r="H300" s="292"/>
      <c r="J300" s="160"/>
      <c r="Q300" s="155"/>
      <c r="R300" s="155"/>
    </row>
    <row r="301" customFormat="false" ht="12.75" hidden="false" customHeight="false" outlineLevel="0" collapsed="false">
      <c r="H301" s="292"/>
      <c r="J301" s="160"/>
      <c r="Q301" s="155"/>
      <c r="R301" s="155"/>
    </row>
    <row r="302" customFormat="false" ht="12.75" hidden="false" customHeight="false" outlineLevel="0" collapsed="false">
      <c r="H302" s="292"/>
      <c r="J302" s="160"/>
      <c r="Q302" s="155"/>
      <c r="R302" s="155"/>
    </row>
    <row r="303" customFormat="false" ht="12.75" hidden="false" customHeight="false" outlineLevel="0" collapsed="false">
      <c r="H303" s="292"/>
      <c r="J303" s="160"/>
      <c r="Q303" s="155"/>
      <c r="R303" s="155"/>
    </row>
    <row r="304" customFormat="false" ht="12.75" hidden="false" customHeight="false" outlineLevel="0" collapsed="false">
      <c r="H304" s="292"/>
      <c r="J304" s="160"/>
      <c r="Q304" s="155"/>
      <c r="R304" s="155"/>
    </row>
    <row r="305" customFormat="false" ht="12.75" hidden="false" customHeight="false" outlineLevel="0" collapsed="false">
      <c r="H305" s="292"/>
      <c r="J305" s="160"/>
      <c r="Q305" s="155"/>
      <c r="R305" s="155"/>
    </row>
    <row r="306" customFormat="false" ht="12.75" hidden="false" customHeight="false" outlineLevel="0" collapsed="false">
      <c r="H306" s="292"/>
      <c r="J306" s="160"/>
      <c r="Q306" s="155"/>
      <c r="R306" s="155"/>
    </row>
    <row r="307" customFormat="false" ht="12.75" hidden="false" customHeight="false" outlineLevel="0" collapsed="false">
      <c r="H307" s="292"/>
      <c r="J307" s="160"/>
      <c r="Q307" s="155"/>
      <c r="R307" s="155"/>
    </row>
    <row r="308" customFormat="false" ht="12.75" hidden="false" customHeight="false" outlineLevel="0" collapsed="false">
      <c r="H308" s="292"/>
      <c r="J308" s="160"/>
      <c r="Q308" s="155"/>
      <c r="R308" s="155"/>
    </row>
    <row r="309" customFormat="false" ht="12.75" hidden="false" customHeight="false" outlineLevel="0" collapsed="false">
      <c r="H309" s="292"/>
      <c r="J309" s="160"/>
      <c r="Q309" s="155"/>
      <c r="R309" s="155"/>
    </row>
    <row r="310" customFormat="false" ht="12.75" hidden="false" customHeight="false" outlineLevel="0" collapsed="false">
      <c r="H310" s="292"/>
      <c r="J310" s="160"/>
      <c r="Q310" s="155"/>
      <c r="R310" s="155"/>
    </row>
    <row r="311" customFormat="false" ht="12.75" hidden="false" customHeight="false" outlineLevel="0" collapsed="false">
      <c r="H311" s="292"/>
      <c r="J311" s="160"/>
      <c r="Q311" s="155"/>
      <c r="R311" s="155"/>
    </row>
    <row r="312" customFormat="false" ht="12.75" hidden="false" customHeight="false" outlineLevel="0" collapsed="false">
      <c r="H312" s="292"/>
      <c r="J312" s="160"/>
      <c r="Q312" s="155"/>
      <c r="R312" s="155"/>
    </row>
    <row r="313" customFormat="false" ht="12.75" hidden="false" customHeight="false" outlineLevel="0" collapsed="false">
      <c r="H313" s="292"/>
      <c r="J313" s="160"/>
      <c r="Q313" s="155"/>
      <c r="R313" s="155"/>
    </row>
    <row r="314" customFormat="false" ht="12.75" hidden="false" customHeight="false" outlineLevel="0" collapsed="false">
      <c r="H314" s="292"/>
      <c r="J314" s="160"/>
      <c r="Q314" s="155"/>
      <c r="R314" s="155"/>
    </row>
    <row r="315" customFormat="false" ht="12.75" hidden="false" customHeight="false" outlineLevel="0" collapsed="false">
      <c r="H315" s="292"/>
      <c r="J315" s="160"/>
      <c r="Q315" s="155"/>
      <c r="R315" s="155"/>
    </row>
    <row r="316" customFormat="false" ht="12.75" hidden="false" customHeight="false" outlineLevel="0" collapsed="false">
      <c r="H316" s="292"/>
      <c r="J316" s="160"/>
      <c r="Q316" s="155"/>
      <c r="R316" s="155"/>
    </row>
    <row r="317" customFormat="false" ht="12.75" hidden="false" customHeight="false" outlineLevel="0" collapsed="false">
      <c r="H317" s="292"/>
      <c r="J317" s="160"/>
      <c r="Q317" s="155"/>
      <c r="R317" s="155"/>
    </row>
    <row r="318" customFormat="false" ht="12.75" hidden="false" customHeight="false" outlineLevel="0" collapsed="false">
      <c r="H318" s="292"/>
      <c r="J318" s="160"/>
      <c r="Q318" s="155"/>
      <c r="R318" s="155"/>
    </row>
    <row r="319" customFormat="false" ht="12.75" hidden="false" customHeight="false" outlineLevel="0" collapsed="false">
      <c r="H319" s="292"/>
      <c r="J319" s="160"/>
      <c r="Q319" s="155"/>
      <c r="R319" s="155"/>
    </row>
    <row r="320" customFormat="false" ht="12.75" hidden="false" customHeight="false" outlineLevel="0" collapsed="false">
      <c r="H320" s="292"/>
      <c r="J320" s="160"/>
      <c r="Q320" s="155"/>
      <c r="R320" s="155"/>
    </row>
    <row r="321" customFormat="false" ht="12.75" hidden="false" customHeight="false" outlineLevel="0" collapsed="false">
      <c r="H321" s="292"/>
      <c r="J321" s="160"/>
      <c r="Q321" s="155"/>
      <c r="R321" s="155"/>
    </row>
    <row r="322" customFormat="false" ht="12.75" hidden="false" customHeight="false" outlineLevel="0" collapsed="false">
      <c r="H322" s="292"/>
      <c r="J322" s="160"/>
      <c r="Q322" s="155"/>
      <c r="R322" s="155"/>
    </row>
    <row r="323" customFormat="false" ht="12.75" hidden="false" customHeight="false" outlineLevel="0" collapsed="false">
      <c r="H323" s="292"/>
      <c r="J323" s="160"/>
      <c r="Q323" s="155"/>
      <c r="R323" s="155"/>
    </row>
    <row r="324" customFormat="false" ht="12.75" hidden="false" customHeight="false" outlineLevel="0" collapsed="false">
      <c r="H324" s="292"/>
      <c r="J324" s="160"/>
      <c r="Q324" s="155"/>
      <c r="R324" s="155"/>
    </row>
    <row r="325" customFormat="false" ht="12.75" hidden="false" customHeight="false" outlineLevel="0" collapsed="false">
      <c r="H325" s="292"/>
      <c r="J325" s="160"/>
      <c r="Q325" s="155"/>
      <c r="R325" s="155"/>
    </row>
    <row r="326" customFormat="false" ht="12.75" hidden="false" customHeight="false" outlineLevel="0" collapsed="false">
      <c r="H326" s="292"/>
      <c r="J326" s="160"/>
      <c r="Q326" s="155"/>
      <c r="R326" s="155"/>
    </row>
    <row r="327" customFormat="false" ht="12.75" hidden="false" customHeight="false" outlineLevel="0" collapsed="false">
      <c r="H327" s="292"/>
      <c r="J327" s="160"/>
      <c r="Q327" s="155"/>
      <c r="R327" s="155"/>
    </row>
    <row r="328" customFormat="false" ht="12.75" hidden="false" customHeight="false" outlineLevel="0" collapsed="false">
      <c r="H328" s="292"/>
      <c r="J328" s="160"/>
      <c r="Q328" s="155"/>
      <c r="R328" s="155"/>
    </row>
    <row r="329" customFormat="false" ht="12.75" hidden="false" customHeight="false" outlineLevel="0" collapsed="false">
      <c r="H329" s="292"/>
      <c r="J329" s="160"/>
      <c r="Q329" s="155"/>
      <c r="R329" s="155"/>
    </row>
    <row r="330" customFormat="false" ht="12.75" hidden="false" customHeight="false" outlineLevel="0" collapsed="false">
      <c r="H330" s="292"/>
      <c r="J330" s="160"/>
      <c r="Q330" s="155"/>
      <c r="R330" s="155"/>
    </row>
    <row r="331" customFormat="false" ht="12.75" hidden="false" customHeight="false" outlineLevel="0" collapsed="false">
      <c r="H331" s="292"/>
      <c r="J331" s="160"/>
      <c r="Q331" s="155"/>
      <c r="R331" s="155"/>
    </row>
    <row r="332" customFormat="false" ht="12.75" hidden="false" customHeight="false" outlineLevel="0" collapsed="false">
      <c r="H332" s="292"/>
      <c r="J332" s="160"/>
      <c r="Q332" s="155"/>
      <c r="R332" s="155"/>
    </row>
    <row r="333" customFormat="false" ht="12.75" hidden="false" customHeight="false" outlineLevel="0" collapsed="false">
      <c r="H333" s="292"/>
      <c r="J333" s="160"/>
      <c r="Q333" s="155"/>
      <c r="R333" s="155"/>
    </row>
    <row r="334" customFormat="false" ht="12.75" hidden="false" customHeight="false" outlineLevel="0" collapsed="false">
      <c r="H334" s="292"/>
      <c r="J334" s="160"/>
      <c r="Q334" s="155"/>
      <c r="R334" s="155"/>
    </row>
    <row r="335" customFormat="false" ht="12.75" hidden="false" customHeight="false" outlineLevel="0" collapsed="false">
      <c r="H335" s="292"/>
      <c r="J335" s="160"/>
      <c r="Q335" s="155"/>
      <c r="R335" s="155"/>
    </row>
    <row r="336" customFormat="false" ht="12.75" hidden="false" customHeight="false" outlineLevel="0" collapsed="false">
      <c r="H336" s="292"/>
      <c r="J336" s="160"/>
      <c r="Q336" s="155"/>
      <c r="R336" s="155"/>
    </row>
    <row r="337" customFormat="false" ht="12.75" hidden="false" customHeight="false" outlineLevel="0" collapsed="false">
      <c r="H337" s="292"/>
      <c r="J337" s="160"/>
      <c r="Q337" s="155"/>
      <c r="R337" s="155"/>
    </row>
    <row r="338" customFormat="false" ht="12.75" hidden="false" customHeight="false" outlineLevel="0" collapsed="false">
      <c r="H338" s="292"/>
      <c r="J338" s="160"/>
      <c r="Q338" s="155"/>
      <c r="R338" s="155"/>
    </row>
    <row r="339" customFormat="false" ht="12.75" hidden="false" customHeight="false" outlineLevel="0" collapsed="false">
      <c r="H339" s="292"/>
      <c r="J339" s="160"/>
      <c r="Q339" s="155"/>
      <c r="R339" s="155"/>
    </row>
    <row r="340" customFormat="false" ht="12.75" hidden="false" customHeight="false" outlineLevel="0" collapsed="false">
      <c r="H340" s="292"/>
      <c r="J340" s="160"/>
      <c r="Q340" s="155"/>
      <c r="R340" s="155"/>
    </row>
    <row r="341" customFormat="false" ht="12.75" hidden="false" customHeight="false" outlineLevel="0" collapsed="false">
      <c r="H341" s="292"/>
      <c r="J341" s="160"/>
      <c r="Q341" s="155"/>
      <c r="R341" s="155"/>
    </row>
    <row r="342" customFormat="false" ht="12.75" hidden="false" customHeight="false" outlineLevel="0" collapsed="false">
      <c r="H342" s="292"/>
      <c r="J342" s="160"/>
      <c r="Q342" s="155"/>
      <c r="R342" s="155"/>
    </row>
    <row r="343" customFormat="false" ht="12.75" hidden="false" customHeight="false" outlineLevel="0" collapsed="false">
      <c r="H343" s="292"/>
      <c r="J343" s="160"/>
      <c r="Q343" s="155"/>
      <c r="R343" s="155"/>
    </row>
    <row r="344" customFormat="false" ht="12.75" hidden="false" customHeight="false" outlineLevel="0" collapsed="false">
      <c r="H344" s="292"/>
      <c r="J344" s="160"/>
      <c r="Q344" s="155"/>
      <c r="R344" s="155"/>
    </row>
    <row r="345" customFormat="false" ht="12.75" hidden="false" customHeight="false" outlineLevel="0" collapsed="false">
      <c r="H345" s="292"/>
      <c r="J345" s="160"/>
      <c r="Q345" s="155"/>
      <c r="R345" s="155"/>
    </row>
    <row r="346" customFormat="false" ht="12.75" hidden="false" customHeight="false" outlineLevel="0" collapsed="false">
      <c r="H346" s="292"/>
      <c r="J346" s="160"/>
      <c r="Q346" s="155"/>
      <c r="R346" s="155"/>
    </row>
    <row r="347" customFormat="false" ht="12.75" hidden="false" customHeight="false" outlineLevel="0" collapsed="false">
      <c r="H347" s="292"/>
      <c r="J347" s="160"/>
      <c r="Q347" s="155"/>
      <c r="R347" s="155"/>
    </row>
    <row r="348" customFormat="false" ht="12.75" hidden="false" customHeight="false" outlineLevel="0" collapsed="false">
      <c r="H348" s="292"/>
      <c r="J348" s="160"/>
      <c r="Q348" s="155"/>
      <c r="R348" s="155"/>
    </row>
    <row r="349" customFormat="false" ht="12.75" hidden="false" customHeight="false" outlineLevel="0" collapsed="false">
      <c r="H349" s="292"/>
      <c r="J349" s="160"/>
      <c r="Q349" s="155"/>
      <c r="R349" s="155"/>
    </row>
    <row r="350" customFormat="false" ht="12.75" hidden="false" customHeight="false" outlineLevel="0" collapsed="false">
      <c r="H350" s="292"/>
      <c r="J350" s="160"/>
      <c r="Q350" s="155"/>
      <c r="R350" s="155"/>
    </row>
    <row r="351" customFormat="false" ht="12.75" hidden="false" customHeight="false" outlineLevel="0" collapsed="false">
      <c r="H351" s="292"/>
      <c r="J351" s="160"/>
      <c r="Q351" s="155"/>
      <c r="R351" s="155"/>
    </row>
    <row r="352" customFormat="false" ht="12.75" hidden="false" customHeight="false" outlineLevel="0" collapsed="false">
      <c r="H352" s="292"/>
      <c r="J352" s="160"/>
      <c r="Q352" s="155"/>
      <c r="R352" s="155"/>
    </row>
    <row r="353" customFormat="false" ht="12.75" hidden="false" customHeight="false" outlineLevel="0" collapsed="false">
      <c r="H353" s="292"/>
      <c r="J353" s="160"/>
      <c r="Q353" s="155"/>
      <c r="R353" s="155"/>
    </row>
    <row r="354" customFormat="false" ht="12.75" hidden="false" customHeight="false" outlineLevel="0" collapsed="false">
      <c r="H354" s="292"/>
      <c r="J354" s="160"/>
      <c r="Q354" s="155"/>
      <c r="R354" s="155"/>
    </row>
    <row r="355" customFormat="false" ht="12.75" hidden="false" customHeight="false" outlineLevel="0" collapsed="false">
      <c r="H355" s="292"/>
      <c r="J355" s="160"/>
      <c r="Q355" s="155"/>
      <c r="R355" s="155"/>
    </row>
    <row r="356" customFormat="false" ht="12.75" hidden="false" customHeight="false" outlineLevel="0" collapsed="false">
      <c r="H356" s="292"/>
      <c r="J356" s="160"/>
      <c r="Q356" s="155"/>
      <c r="R356" s="155"/>
    </row>
    <row r="357" customFormat="false" ht="12.75" hidden="false" customHeight="false" outlineLevel="0" collapsed="false">
      <c r="H357" s="292"/>
      <c r="J357" s="160"/>
      <c r="Q357" s="155"/>
      <c r="R357" s="155"/>
    </row>
    <row r="358" customFormat="false" ht="12.75" hidden="false" customHeight="false" outlineLevel="0" collapsed="false">
      <c r="H358" s="292"/>
      <c r="J358" s="160"/>
      <c r="Q358" s="155"/>
      <c r="R358" s="155"/>
    </row>
    <row r="359" customFormat="false" ht="12.75" hidden="false" customHeight="false" outlineLevel="0" collapsed="false">
      <c r="H359" s="292"/>
      <c r="J359" s="160"/>
      <c r="Q359" s="155"/>
      <c r="R359" s="155"/>
    </row>
    <row r="360" customFormat="false" ht="12.75" hidden="false" customHeight="false" outlineLevel="0" collapsed="false">
      <c r="H360" s="292"/>
      <c r="J360" s="160"/>
      <c r="Q360" s="155"/>
      <c r="R360" s="155"/>
    </row>
    <row r="361" customFormat="false" ht="12.75" hidden="false" customHeight="false" outlineLevel="0" collapsed="false">
      <c r="H361" s="292"/>
      <c r="J361" s="160"/>
      <c r="Q361" s="155"/>
      <c r="R361" s="155"/>
    </row>
    <row r="362" customFormat="false" ht="12.75" hidden="false" customHeight="false" outlineLevel="0" collapsed="false">
      <c r="H362" s="292"/>
      <c r="J362" s="160"/>
      <c r="Q362" s="155"/>
      <c r="R362" s="155"/>
    </row>
    <row r="363" customFormat="false" ht="12.75" hidden="false" customHeight="false" outlineLevel="0" collapsed="false">
      <c r="H363" s="292"/>
      <c r="J363" s="160"/>
      <c r="Q363" s="155"/>
      <c r="R363" s="155"/>
    </row>
    <row r="364" customFormat="false" ht="12.75" hidden="false" customHeight="false" outlineLevel="0" collapsed="false">
      <c r="H364" s="292"/>
      <c r="J364" s="160"/>
      <c r="Q364" s="155"/>
      <c r="R364" s="155"/>
    </row>
    <row r="365" customFormat="false" ht="12.75" hidden="false" customHeight="false" outlineLevel="0" collapsed="false">
      <c r="H365" s="292"/>
      <c r="J365" s="160"/>
      <c r="Q365" s="155"/>
      <c r="R365" s="155"/>
    </row>
    <row r="366" customFormat="false" ht="12.75" hidden="false" customHeight="false" outlineLevel="0" collapsed="false">
      <c r="H366" s="292"/>
      <c r="J366" s="160"/>
      <c r="Q366" s="155"/>
      <c r="R366" s="155"/>
    </row>
    <row r="367" customFormat="false" ht="12.75" hidden="false" customHeight="false" outlineLevel="0" collapsed="false">
      <c r="H367" s="292"/>
      <c r="J367" s="160"/>
      <c r="Q367" s="155"/>
      <c r="R367" s="155"/>
    </row>
    <row r="368" customFormat="false" ht="12.75" hidden="false" customHeight="false" outlineLevel="0" collapsed="false">
      <c r="H368" s="292"/>
      <c r="J368" s="160"/>
      <c r="Q368" s="155"/>
      <c r="R368" s="155"/>
    </row>
    <row r="369" customFormat="false" ht="12.75" hidden="false" customHeight="false" outlineLevel="0" collapsed="false">
      <c r="H369" s="292"/>
      <c r="J369" s="160"/>
      <c r="Q369" s="155"/>
      <c r="R369" s="155"/>
    </row>
    <row r="370" customFormat="false" ht="12.75" hidden="false" customHeight="false" outlineLevel="0" collapsed="false">
      <c r="H370" s="292"/>
      <c r="J370" s="160"/>
      <c r="Q370" s="155"/>
      <c r="R370" s="155"/>
    </row>
    <row r="371" customFormat="false" ht="12.75" hidden="false" customHeight="false" outlineLevel="0" collapsed="false">
      <c r="H371" s="292"/>
      <c r="J371" s="160"/>
      <c r="Q371" s="155"/>
      <c r="R371" s="155"/>
    </row>
    <row r="372" customFormat="false" ht="12.75" hidden="false" customHeight="false" outlineLevel="0" collapsed="false">
      <c r="H372" s="292"/>
      <c r="J372" s="160"/>
      <c r="Q372" s="155"/>
      <c r="R372" s="155"/>
    </row>
    <row r="373" customFormat="false" ht="12.75" hidden="false" customHeight="false" outlineLevel="0" collapsed="false">
      <c r="H373" s="292"/>
      <c r="J373" s="160"/>
      <c r="Q373" s="155"/>
      <c r="R373" s="155"/>
    </row>
    <row r="374" customFormat="false" ht="12.75" hidden="false" customHeight="false" outlineLevel="0" collapsed="false">
      <c r="H374" s="292"/>
      <c r="J374" s="160"/>
      <c r="Q374" s="155"/>
      <c r="R374" s="155"/>
    </row>
    <row r="375" customFormat="false" ht="12.75" hidden="false" customHeight="false" outlineLevel="0" collapsed="false">
      <c r="H375" s="292"/>
      <c r="J375" s="160"/>
      <c r="Q375" s="155"/>
      <c r="R375" s="155"/>
    </row>
    <row r="376" customFormat="false" ht="12.75" hidden="false" customHeight="false" outlineLevel="0" collapsed="false">
      <c r="H376" s="292"/>
      <c r="J376" s="160"/>
      <c r="Q376" s="155"/>
      <c r="R376" s="155"/>
    </row>
    <row r="377" customFormat="false" ht="12.75" hidden="false" customHeight="false" outlineLevel="0" collapsed="false">
      <c r="H377" s="292"/>
      <c r="J377" s="160"/>
      <c r="Q377" s="155"/>
      <c r="R377" s="155"/>
    </row>
    <row r="378" customFormat="false" ht="12.75" hidden="false" customHeight="false" outlineLevel="0" collapsed="false">
      <c r="H378" s="292"/>
      <c r="J378" s="160"/>
      <c r="Q378" s="155"/>
      <c r="R378" s="155"/>
    </row>
    <row r="379" customFormat="false" ht="12.75" hidden="false" customHeight="false" outlineLevel="0" collapsed="false">
      <c r="H379" s="292"/>
      <c r="J379" s="160"/>
      <c r="Q379" s="155"/>
      <c r="R379" s="155"/>
    </row>
    <row r="380" customFormat="false" ht="12.75" hidden="false" customHeight="false" outlineLevel="0" collapsed="false">
      <c r="H380" s="292"/>
      <c r="J380" s="160"/>
      <c r="Q380" s="155"/>
      <c r="R380" s="155"/>
    </row>
    <row r="381" customFormat="false" ht="12.75" hidden="false" customHeight="false" outlineLevel="0" collapsed="false">
      <c r="H381" s="292"/>
      <c r="J381" s="160"/>
      <c r="Q381" s="155"/>
      <c r="R381" s="155"/>
    </row>
    <row r="382" customFormat="false" ht="12.75" hidden="false" customHeight="false" outlineLevel="0" collapsed="false">
      <c r="H382" s="292"/>
      <c r="J382" s="160"/>
      <c r="Q382" s="155"/>
      <c r="R382" s="155"/>
    </row>
    <row r="383" customFormat="false" ht="12.75" hidden="false" customHeight="false" outlineLevel="0" collapsed="false">
      <c r="H383" s="292"/>
      <c r="J383" s="160"/>
      <c r="Q383" s="155"/>
      <c r="R383" s="155"/>
    </row>
    <row r="384" customFormat="false" ht="12.75" hidden="false" customHeight="false" outlineLevel="0" collapsed="false">
      <c r="H384" s="292"/>
      <c r="J384" s="160"/>
      <c r="Q384" s="155"/>
      <c r="R384" s="155"/>
    </row>
    <row r="385" customFormat="false" ht="12.75" hidden="false" customHeight="false" outlineLevel="0" collapsed="false">
      <c r="H385" s="292"/>
      <c r="J385" s="160"/>
      <c r="Q385" s="155"/>
      <c r="R385" s="155"/>
    </row>
    <row r="386" customFormat="false" ht="12.75" hidden="false" customHeight="false" outlineLevel="0" collapsed="false">
      <c r="H386" s="292"/>
      <c r="J386" s="160"/>
      <c r="Q386" s="155"/>
      <c r="R386" s="155"/>
    </row>
    <row r="387" customFormat="false" ht="12.75" hidden="false" customHeight="false" outlineLevel="0" collapsed="false">
      <c r="H387" s="292"/>
      <c r="J387" s="160"/>
      <c r="Q387" s="155"/>
      <c r="R387" s="155"/>
    </row>
    <row r="388" customFormat="false" ht="12.75" hidden="false" customHeight="false" outlineLevel="0" collapsed="false">
      <c r="H388" s="292"/>
      <c r="J388" s="160"/>
      <c r="Q388" s="155"/>
      <c r="R388" s="155"/>
    </row>
    <row r="389" customFormat="false" ht="12.75" hidden="false" customHeight="false" outlineLevel="0" collapsed="false">
      <c r="H389" s="292"/>
      <c r="J389" s="160"/>
      <c r="Q389" s="155"/>
      <c r="R389" s="155"/>
    </row>
    <row r="390" customFormat="false" ht="12.75" hidden="false" customHeight="false" outlineLevel="0" collapsed="false">
      <c r="H390" s="292"/>
      <c r="J390" s="160"/>
      <c r="Q390" s="155"/>
      <c r="R390" s="155"/>
    </row>
    <row r="391" customFormat="false" ht="12.75" hidden="false" customHeight="false" outlineLevel="0" collapsed="false">
      <c r="H391" s="292"/>
      <c r="J391" s="160"/>
      <c r="Q391" s="155"/>
      <c r="R391" s="155"/>
    </row>
    <row r="392" customFormat="false" ht="12.75" hidden="false" customHeight="false" outlineLevel="0" collapsed="false">
      <c r="H392" s="292"/>
      <c r="J392" s="160"/>
      <c r="Q392" s="155"/>
      <c r="R392" s="155"/>
    </row>
    <row r="393" customFormat="false" ht="12.75" hidden="false" customHeight="false" outlineLevel="0" collapsed="false">
      <c r="H393" s="292"/>
      <c r="J393" s="160"/>
      <c r="Q393" s="155"/>
      <c r="R393" s="155"/>
    </row>
    <row r="394" customFormat="false" ht="12.75" hidden="false" customHeight="false" outlineLevel="0" collapsed="false">
      <c r="H394" s="292"/>
      <c r="J394" s="160"/>
      <c r="Q394" s="155"/>
      <c r="R394" s="155"/>
    </row>
    <row r="395" customFormat="false" ht="12.75" hidden="false" customHeight="false" outlineLevel="0" collapsed="false">
      <c r="H395" s="292"/>
      <c r="J395" s="160"/>
      <c r="Q395" s="155"/>
      <c r="R395" s="155"/>
    </row>
    <row r="396" customFormat="false" ht="12.75" hidden="false" customHeight="false" outlineLevel="0" collapsed="false">
      <c r="H396" s="292"/>
      <c r="J396" s="160"/>
      <c r="Q396" s="155"/>
      <c r="R396" s="155"/>
    </row>
    <row r="397" customFormat="false" ht="12.75" hidden="false" customHeight="false" outlineLevel="0" collapsed="false">
      <c r="H397" s="292"/>
      <c r="J397" s="160"/>
      <c r="Q397" s="155"/>
      <c r="R397" s="155"/>
    </row>
    <row r="398" customFormat="false" ht="12.75" hidden="false" customHeight="false" outlineLevel="0" collapsed="false">
      <c r="H398" s="292"/>
      <c r="J398" s="160"/>
      <c r="Q398" s="155"/>
      <c r="R398" s="155"/>
    </row>
    <row r="399" customFormat="false" ht="12.75" hidden="false" customHeight="false" outlineLevel="0" collapsed="false">
      <c r="H399" s="292"/>
      <c r="J399" s="160"/>
      <c r="Q399" s="155"/>
      <c r="R399" s="155"/>
    </row>
    <row r="400" customFormat="false" ht="12.75" hidden="false" customHeight="false" outlineLevel="0" collapsed="false">
      <c r="H400" s="292"/>
      <c r="J400" s="160"/>
      <c r="Q400" s="155"/>
      <c r="R400" s="155"/>
    </row>
    <row r="401" customFormat="false" ht="12.75" hidden="false" customHeight="false" outlineLevel="0" collapsed="false">
      <c r="H401" s="292"/>
      <c r="J401" s="160"/>
      <c r="Q401" s="155"/>
      <c r="R401" s="155"/>
    </row>
    <row r="402" customFormat="false" ht="12.75" hidden="false" customHeight="false" outlineLevel="0" collapsed="false">
      <c r="H402" s="292"/>
      <c r="J402" s="160"/>
      <c r="Q402" s="155"/>
      <c r="R402" s="155"/>
    </row>
    <row r="403" customFormat="false" ht="12.75" hidden="false" customHeight="false" outlineLevel="0" collapsed="false">
      <c r="H403" s="292"/>
      <c r="J403" s="160"/>
      <c r="Q403" s="155"/>
      <c r="R403" s="155"/>
    </row>
    <row r="404" customFormat="false" ht="12.75" hidden="false" customHeight="false" outlineLevel="0" collapsed="false">
      <c r="H404" s="292"/>
      <c r="J404" s="160"/>
      <c r="Q404" s="155"/>
      <c r="R404" s="155"/>
    </row>
    <row r="405" customFormat="false" ht="12.75" hidden="false" customHeight="false" outlineLevel="0" collapsed="false">
      <c r="H405" s="292"/>
      <c r="J405" s="160"/>
      <c r="Q405" s="155"/>
      <c r="R405" s="155"/>
    </row>
    <row r="406" customFormat="false" ht="12.75" hidden="false" customHeight="false" outlineLevel="0" collapsed="false">
      <c r="H406" s="292"/>
      <c r="J406" s="160"/>
      <c r="Q406" s="155"/>
      <c r="R406" s="155"/>
    </row>
    <row r="407" customFormat="false" ht="12.75" hidden="false" customHeight="false" outlineLevel="0" collapsed="false">
      <c r="H407" s="292"/>
      <c r="J407" s="160"/>
      <c r="Q407" s="155"/>
      <c r="R407" s="155"/>
    </row>
    <row r="408" customFormat="false" ht="12.75" hidden="false" customHeight="false" outlineLevel="0" collapsed="false">
      <c r="H408" s="292"/>
      <c r="J408" s="160"/>
      <c r="Q408" s="155"/>
      <c r="R408" s="155"/>
    </row>
    <row r="409" customFormat="false" ht="12.75" hidden="false" customHeight="false" outlineLevel="0" collapsed="false">
      <c r="H409" s="292"/>
      <c r="J409" s="160"/>
      <c r="Q409" s="155"/>
      <c r="R409" s="155"/>
    </row>
    <row r="410" customFormat="false" ht="12.75" hidden="false" customHeight="false" outlineLevel="0" collapsed="false">
      <c r="H410" s="292"/>
      <c r="J410" s="160"/>
      <c r="Q410" s="155"/>
      <c r="R410" s="155"/>
    </row>
    <row r="411" customFormat="false" ht="12.75" hidden="false" customHeight="false" outlineLevel="0" collapsed="false">
      <c r="H411" s="292"/>
      <c r="J411" s="160"/>
      <c r="Q411" s="155"/>
      <c r="R411" s="155"/>
    </row>
    <row r="412" customFormat="false" ht="12.75" hidden="false" customHeight="false" outlineLevel="0" collapsed="false">
      <c r="H412" s="292"/>
      <c r="J412" s="160"/>
      <c r="Q412" s="155"/>
      <c r="R412" s="155"/>
    </row>
    <row r="413" customFormat="false" ht="12.75" hidden="false" customHeight="false" outlineLevel="0" collapsed="false">
      <c r="H413" s="292"/>
      <c r="J413" s="160"/>
      <c r="Q413" s="155"/>
      <c r="R413" s="155"/>
    </row>
    <row r="414" customFormat="false" ht="12.75" hidden="false" customHeight="false" outlineLevel="0" collapsed="false">
      <c r="H414" s="292"/>
      <c r="J414" s="160"/>
      <c r="Q414" s="155"/>
      <c r="R414" s="155"/>
    </row>
    <row r="415" customFormat="false" ht="12.75" hidden="false" customHeight="false" outlineLevel="0" collapsed="false">
      <c r="H415" s="292"/>
      <c r="J415" s="160"/>
      <c r="Q415" s="155"/>
      <c r="R415" s="155"/>
    </row>
    <row r="416" customFormat="false" ht="12.75" hidden="false" customHeight="false" outlineLevel="0" collapsed="false">
      <c r="H416" s="292"/>
      <c r="J416" s="160"/>
      <c r="Q416" s="155"/>
      <c r="R416" s="155"/>
    </row>
    <row r="417" customFormat="false" ht="12.75" hidden="false" customHeight="false" outlineLevel="0" collapsed="false">
      <c r="H417" s="292"/>
      <c r="J417" s="160"/>
      <c r="Q417" s="155"/>
      <c r="R417" s="155"/>
    </row>
    <row r="418" customFormat="false" ht="12.75" hidden="false" customHeight="false" outlineLevel="0" collapsed="false">
      <c r="H418" s="292"/>
      <c r="J418" s="160"/>
      <c r="Q418" s="155"/>
      <c r="R418" s="155"/>
    </row>
    <row r="419" customFormat="false" ht="12.75" hidden="false" customHeight="false" outlineLevel="0" collapsed="false">
      <c r="H419" s="292"/>
      <c r="J419" s="160"/>
      <c r="Q419" s="155"/>
      <c r="R419" s="155"/>
    </row>
    <row r="420" customFormat="false" ht="12.75" hidden="false" customHeight="false" outlineLevel="0" collapsed="false">
      <c r="H420" s="292"/>
      <c r="J420" s="160"/>
      <c r="Q420" s="155"/>
      <c r="R420" s="155"/>
    </row>
    <row r="421" customFormat="false" ht="12.75" hidden="false" customHeight="false" outlineLevel="0" collapsed="false">
      <c r="H421" s="292"/>
      <c r="J421" s="160"/>
      <c r="Q421" s="155"/>
      <c r="R421" s="155"/>
    </row>
    <row r="422" customFormat="false" ht="12.75" hidden="false" customHeight="false" outlineLevel="0" collapsed="false">
      <c r="H422" s="292"/>
      <c r="J422" s="160"/>
      <c r="Q422" s="155"/>
      <c r="R422" s="155"/>
    </row>
    <row r="423" customFormat="false" ht="12.75" hidden="false" customHeight="false" outlineLevel="0" collapsed="false">
      <c r="H423" s="292"/>
      <c r="J423" s="160"/>
      <c r="Q423" s="155"/>
      <c r="R423" s="155"/>
    </row>
    <row r="424" customFormat="false" ht="12.75" hidden="false" customHeight="false" outlineLevel="0" collapsed="false">
      <c r="H424" s="292"/>
      <c r="J424" s="160"/>
      <c r="Q424" s="155"/>
      <c r="R424" s="155"/>
    </row>
    <row r="425" customFormat="false" ht="12.75" hidden="false" customHeight="false" outlineLevel="0" collapsed="false">
      <c r="H425" s="292"/>
      <c r="J425" s="160"/>
      <c r="Q425" s="155"/>
      <c r="R425" s="155"/>
    </row>
    <row r="426" customFormat="false" ht="12.75" hidden="false" customHeight="false" outlineLevel="0" collapsed="false">
      <c r="H426" s="292"/>
      <c r="J426" s="160"/>
      <c r="Q426" s="155"/>
      <c r="R426" s="155"/>
    </row>
    <row r="427" customFormat="false" ht="12.75" hidden="false" customHeight="false" outlineLevel="0" collapsed="false">
      <c r="H427" s="292"/>
      <c r="J427" s="160"/>
      <c r="Q427" s="155"/>
      <c r="R427" s="155"/>
    </row>
    <row r="428" customFormat="false" ht="12.75" hidden="false" customHeight="false" outlineLevel="0" collapsed="false">
      <c r="H428" s="292"/>
      <c r="I428" s="160"/>
      <c r="J428" s="160"/>
      <c r="Q428" s="155"/>
      <c r="R428" s="155"/>
    </row>
    <row r="429" customFormat="false" ht="12.75" hidden="false" customHeight="false" outlineLevel="0" collapsed="false">
      <c r="H429" s="292"/>
      <c r="J429" s="160"/>
      <c r="Q429" s="155"/>
      <c r="R429" s="155"/>
    </row>
    <row r="430" customFormat="false" ht="12.75" hidden="false" customHeight="false" outlineLevel="0" collapsed="false">
      <c r="H430" s="292"/>
      <c r="I430" s="160"/>
      <c r="J430" s="160"/>
      <c r="Q430" s="155"/>
      <c r="R430" s="155"/>
    </row>
    <row r="431" customFormat="false" ht="12.75" hidden="false" customHeight="false" outlineLevel="0" collapsed="false">
      <c r="H431" s="292"/>
      <c r="I431" s="160"/>
      <c r="J431" s="160"/>
      <c r="Q431" s="155"/>
      <c r="R431" s="155"/>
    </row>
    <row r="432" customFormat="false" ht="12.75" hidden="false" customHeight="false" outlineLevel="0" collapsed="false">
      <c r="H432" s="292"/>
      <c r="I432" s="160"/>
      <c r="J432" s="160"/>
      <c r="Q432" s="155"/>
      <c r="R432" s="155"/>
    </row>
    <row r="433" customFormat="false" ht="12.75" hidden="false" customHeight="false" outlineLevel="0" collapsed="false">
      <c r="H433" s="292"/>
      <c r="I433" s="160"/>
      <c r="J433" s="160"/>
      <c r="Q433" s="155"/>
      <c r="R433" s="155"/>
    </row>
    <row r="434" customFormat="false" ht="12.75" hidden="false" customHeight="false" outlineLevel="0" collapsed="false">
      <c r="H434" s="292"/>
      <c r="J434" s="160"/>
      <c r="Q434" s="155"/>
      <c r="R434" s="155"/>
    </row>
    <row r="435" customFormat="false" ht="12.75" hidden="false" customHeight="false" outlineLevel="0" collapsed="false">
      <c r="H435" s="292"/>
      <c r="J435" s="160"/>
      <c r="Q435" s="155"/>
      <c r="R435" s="155"/>
    </row>
    <row r="436" customFormat="false" ht="12.75" hidden="false" customHeight="false" outlineLevel="0" collapsed="false">
      <c r="H436" s="292"/>
      <c r="J436" s="160"/>
      <c r="Q436" s="155"/>
      <c r="R436" s="155"/>
    </row>
    <row r="437" customFormat="false" ht="12.75" hidden="false" customHeight="false" outlineLevel="0" collapsed="false">
      <c r="H437" s="292"/>
      <c r="J437" s="160"/>
      <c r="Q437" s="155"/>
      <c r="R437" s="155"/>
    </row>
    <row r="438" customFormat="false" ht="12.75" hidden="false" customHeight="false" outlineLevel="0" collapsed="false">
      <c r="H438" s="292"/>
      <c r="J438" s="160"/>
      <c r="Q438" s="155"/>
      <c r="R438" s="155"/>
    </row>
    <row r="439" customFormat="false" ht="12.75" hidden="false" customHeight="false" outlineLevel="0" collapsed="false">
      <c r="H439" s="292"/>
      <c r="J439" s="160"/>
      <c r="Q439" s="155"/>
      <c r="R439" s="155"/>
    </row>
    <row r="440" customFormat="false" ht="12.75" hidden="false" customHeight="false" outlineLevel="0" collapsed="false">
      <c r="H440" s="292"/>
      <c r="J440" s="160"/>
      <c r="Q440" s="155"/>
      <c r="R440" s="155"/>
    </row>
    <row r="441" customFormat="false" ht="12.75" hidden="false" customHeight="false" outlineLevel="0" collapsed="false">
      <c r="H441" s="292"/>
      <c r="J441" s="160"/>
      <c r="Q441" s="155"/>
      <c r="R441" s="155"/>
    </row>
    <row r="442" customFormat="false" ht="12.75" hidden="false" customHeight="false" outlineLevel="0" collapsed="false">
      <c r="H442" s="292"/>
      <c r="J442" s="160"/>
      <c r="Q442" s="155"/>
      <c r="R442" s="155"/>
    </row>
    <row r="443" customFormat="false" ht="12.75" hidden="false" customHeight="false" outlineLevel="0" collapsed="false">
      <c r="H443" s="292"/>
      <c r="J443" s="160"/>
      <c r="Q443" s="155"/>
      <c r="R443" s="155"/>
    </row>
    <row r="444" customFormat="false" ht="12.75" hidden="false" customHeight="false" outlineLevel="0" collapsed="false">
      <c r="H444" s="292"/>
      <c r="J444" s="160"/>
      <c r="Q444" s="155"/>
      <c r="R444" s="155"/>
    </row>
    <row r="445" customFormat="false" ht="12.75" hidden="false" customHeight="false" outlineLevel="0" collapsed="false">
      <c r="H445" s="292"/>
      <c r="J445" s="160"/>
      <c r="Q445" s="155"/>
      <c r="R445" s="155"/>
    </row>
    <row r="446" customFormat="false" ht="12.75" hidden="false" customHeight="false" outlineLevel="0" collapsed="false">
      <c r="H446" s="292"/>
      <c r="J446" s="160"/>
      <c r="Q446" s="155"/>
      <c r="R446" s="155"/>
    </row>
    <row r="447" customFormat="false" ht="12.75" hidden="false" customHeight="false" outlineLevel="0" collapsed="false">
      <c r="H447" s="292"/>
      <c r="J447" s="160"/>
      <c r="Q447" s="155"/>
      <c r="R447" s="155"/>
    </row>
    <row r="448" customFormat="false" ht="12.75" hidden="false" customHeight="false" outlineLevel="0" collapsed="false">
      <c r="H448" s="292"/>
      <c r="J448" s="160"/>
      <c r="Q448" s="155"/>
      <c r="R448" s="155"/>
    </row>
    <row r="449" customFormat="false" ht="12.75" hidden="false" customHeight="false" outlineLevel="0" collapsed="false">
      <c r="H449" s="292"/>
      <c r="J449" s="160"/>
      <c r="Q449" s="155"/>
      <c r="R449" s="155"/>
    </row>
    <row r="450" customFormat="false" ht="12.75" hidden="false" customHeight="false" outlineLevel="0" collapsed="false">
      <c r="H450" s="292"/>
      <c r="J450" s="160"/>
      <c r="Q450" s="155"/>
      <c r="R450" s="155"/>
    </row>
    <row r="451" customFormat="false" ht="12.75" hidden="false" customHeight="false" outlineLevel="0" collapsed="false">
      <c r="H451" s="292"/>
      <c r="J451" s="160"/>
      <c r="Q451" s="155"/>
      <c r="R451" s="155"/>
    </row>
    <row r="452" customFormat="false" ht="12.75" hidden="false" customHeight="false" outlineLevel="0" collapsed="false">
      <c r="H452" s="292"/>
      <c r="J452" s="160"/>
      <c r="Q452" s="155"/>
      <c r="R452" s="155"/>
    </row>
    <row r="453" customFormat="false" ht="12.75" hidden="false" customHeight="false" outlineLevel="0" collapsed="false">
      <c r="H453" s="292"/>
      <c r="J453" s="160"/>
      <c r="Q453" s="155"/>
      <c r="R453" s="155"/>
    </row>
    <row r="454" customFormat="false" ht="12.75" hidden="false" customHeight="false" outlineLevel="0" collapsed="false">
      <c r="H454" s="292"/>
      <c r="J454" s="160"/>
      <c r="Q454" s="155"/>
      <c r="R454" s="155"/>
    </row>
    <row r="455" customFormat="false" ht="12.75" hidden="false" customHeight="false" outlineLevel="0" collapsed="false">
      <c r="H455" s="292"/>
      <c r="J455" s="160"/>
      <c r="Q455" s="155"/>
      <c r="R455" s="155"/>
    </row>
    <row r="456" customFormat="false" ht="12.75" hidden="false" customHeight="false" outlineLevel="0" collapsed="false">
      <c r="H456" s="292"/>
      <c r="J456" s="160"/>
      <c r="Q456" s="155"/>
      <c r="R456" s="155"/>
    </row>
    <row r="457" customFormat="false" ht="12.75" hidden="false" customHeight="false" outlineLevel="0" collapsed="false">
      <c r="H457" s="292"/>
      <c r="J457" s="160"/>
      <c r="Q457" s="155"/>
      <c r="R457" s="155"/>
    </row>
    <row r="458" customFormat="false" ht="12.75" hidden="false" customHeight="false" outlineLevel="0" collapsed="false">
      <c r="H458" s="292"/>
      <c r="J458" s="160"/>
      <c r="Q458" s="155"/>
      <c r="R458" s="155"/>
    </row>
    <row r="459" customFormat="false" ht="12.75" hidden="false" customHeight="false" outlineLevel="0" collapsed="false">
      <c r="H459" s="292"/>
      <c r="J459" s="160"/>
      <c r="Q459" s="155"/>
      <c r="R459" s="155"/>
    </row>
    <row r="460" customFormat="false" ht="12.75" hidden="false" customHeight="false" outlineLevel="0" collapsed="false">
      <c r="H460" s="292"/>
      <c r="J460" s="160"/>
      <c r="Q460" s="155"/>
      <c r="R460" s="155"/>
    </row>
    <row r="461" customFormat="false" ht="12.75" hidden="false" customHeight="false" outlineLevel="0" collapsed="false">
      <c r="H461" s="292"/>
      <c r="J461" s="160"/>
      <c r="Q461" s="155"/>
      <c r="R461" s="155"/>
    </row>
    <row r="462" customFormat="false" ht="12.75" hidden="false" customHeight="false" outlineLevel="0" collapsed="false">
      <c r="H462" s="292"/>
      <c r="J462" s="160"/>
      <c r="Q462" s="155"/>
      <c r="R462" s="155"/>
    </row>
    <row r="463" customFormat="false" ht="12.75" hidden="false" customHeight="false" outlineLevel="0" collapsed="false">
      <c r="H463" s="292"/>
      <c r="J463" s="160"/>
      <c r="Q463" s="155"/>
      <c r="R463" s="155"/>
    </row>
    <row r="464" customFormat="false" ht="12.75" hidden="false" customHeight="false" outlineLevel="0" collapsed="false">
      <c r="H464" s="292"/>
      <c r="J464" s="160"/>
      <c r="Q464" s="155"/>
      <c r="R464" s="155"/>
    </row>
    <row r="465" customFormat="false" ht="12.75" hidden="false" customHeight="false" outlineLevel="0" collapsed="false">
      <c r="H465" s="292"/>
      <c r="J465" s="160"/>
      <c r="Q465" s="155"/>
      <c r="R465" s="155"/>
    </row>
    <row r="466" customFormat="false" ht="12.75" hidden="false" customHeight="false" outlineLevel="0" collapsed="false">
      <c r="H466" s="292"/>
      <c r="J466" s="160"/>
      <c r="Q466" s="155"/>
      <c r="R466" s="155"/>
    </row>
    <row r="467" customFormat="false" ht="12.75" hidden="false" customHeight="false" outlineLevel="0" collapsed="false">
      <c r="H467" s="292"/>
      <c r="J467" s="160"/>
      <c r="Q467" s="155"/>
      <c r="R467" s="155"/>
    </row>
    <row r="468" customFormat="false" ht="12.75" hidden="false" customHeight="false" outlineLevel="0" collapsed="false">
      <c r="H468" s="292"/>
      <c r="J468" s="160"/>
      <c r="Q468" s="155"/>
      <c r="R468" s="155"/>
    </row>
    <row r="469" customFormat="false" ht="12.75" hidden="false" customHeight="false" outlineLevel="0" collapsed="false">
      <c r="H469" s="292"/>
      <c r="J469" s="160"/>
      <c r="Q469" s="155"/>
      <c r="R469" s="155"/>
    </row>
    <row r="470" customFormat="false" ht="12.75" hidden="false" customHeight="false" outlineLevel="0" collapsed="false">
      <c r="H470" s="292"/>
      <c r="J470" s="160"/>
      <c r="Q470" s="155"/>
      <c r="R470" s="155"/>
    </row>
    <row r="471" customFormat="false" ht="12.75" hidden="false" customHeight="false" outlineLevel="0" collapsed="false">
      <c r="H471" s="292"/>
      <c r="J471" s="160"/>
      <c r="Q471" s="155"/>
      <c r="R471" s="155"/>
    </row>
    <row r="472" customFormat="false" ht="12.75" hidden="false" customHeight="false" outlineLevel="0" collapsed="false">
      <c r="H472" s="292"/>
      <c r="J472" s="160"/>
      <c r="Q472" s="155"/>
      <c r="R472" s="155"/>
    </row>
    <row r="473" customFormat="false" ht="12.75" hidden="false" customHeight="false" outlineLevel="0" collapsed="false">
      <c r="H473" s="292"/>
      <c r="J473" s="160"/>
      <c r="Q473" s="155"/>
      <c r="R473" s="155"/>
    </row>
    <row r="474" customFormat="false" ht="12.75" hidden="false" customHeight="false" outlineLevel="0" collapsed="false">
      <c r="H474" s="292"/>
      <c r="J474" s="160"/>
      <c r="Q474" s="155"/>
      <c r="R474" s="155"/>
    </row>
    <row r="475" customFormat="false" ht="12.75" hidden="false" customHeight="false" outlineLevel="0" collapsed="false">
      <c r="H475" s="292"/>
      <c r="J475" s="160"/>
      <c r="Q475" s="155"/>
      <c r="R475" s="155"/>
    </row>
    <row r="476" customFormat="false" ht="12.75" hidden="false" customHeight="false" outlineLevel="0" collapsed="false">
      <c r="H476" s="292"/>
      <c r="J476" s="160"/>
      <c r="Q476" s="155"/>
      <c r="R476" s="155"/>
    </row>
    <row r="477" customFormat="false" ht="12.75" hidden="false" customHeight="false" outlineLevel="0" collapsed="false">
      <c r="H477" s="292"/>
      <c r="J477" s="160"/>
      <c r="Q477" s="155"/>
      <c r="R477" s="155"/>
    </row>
    <row r="478" customFormat="false" ht="12.75" hidden="false" customHeight="false" outlineLevel="0" collapsed="false">
      <c r="H478" s="292"/>
      <c r="J478" s="160"/>
      <c r="Q478" s="155"/>
      <c r="R478" s="155"/>
    </row>
    <row r="479" customFormat="false" ht="12.75" hidden="false" customHeight="false" outlineLevel="0" collapsed="false">
      <c r="H479" s="292"/>
      <c r="J479" s="160"/>
      <c r="Q479" s="155"/>
      <c r="R479" s="155"/>
    </row>
    <row r="480" customFormat="false" ht="12.75" hidden="false" customHeight="false" outlineLevel="0" collapsed="false">
      <c r="H480" s="292"/>
      <c r="J480" s="160"/>
      <c r="Q480" s="155"/>
      <c r="R480" s="155"/>
    </row>
    <row r="481" customFormat="false" ht="12.75" hidden="false" customHeight="false" outlineLevel="0" collapsed="false">
      <c r="H481" s="292"/>
      <c r="J481" s="160"/>
      <c r="Q481" s="155"/>
      <c r="R481" s="155"/>
    </row>
    <row r="482" customFormat="false" ht="12.75" hidden="false" customHeight="false" outlineLevel="0" collapsed="false">
      <c r="H482" s="292"/>
      <c r="J482" s="160"/>
      <c r="Q482" s="155"/>
      <c r="R482" s="155"/>
    </row>
    <row r="483" customFormat="false" ht="12.75" hidden="false" customHeight="false" outlineLevel="0" collapsed="false">
      <c r="H483" s="292"/>
      <c r="J483" s="160"/>
      <c r="Q483" s="155"/>
      <c r="R483" s="155"/>
    </row>
    <row r="484" customFormat="false" ht="12.75" hidden="false" customHeight="false" outlineLevel="0" collapsed="false">
      <c r="H484" s="292"/>
      <c r="J484" s="160"/>
      <c r="Q484" s="155"/>
      <c r="R484" s="155"/>
    </row>
    <row r="485" customFormat="false" ht="12.75" hidden="false" customHeight="false" outlineLevel="0" collapsed="false">
      <c r="H485" s="292"/>
      <c r="J485" s="160"/>
      <c r="Q485" s="155"/>
      <c r="R485" s="155"/>
    </row>
    <row r="486" customFormat="false" ht="12.75" hidden="false" customHeight="false" outlineLevel="0" collapsed="false">
      <c r="H486" s="292"/>
      <c r="J486" s="160"/>
      <c r="Q486" s="155"/>
      <c r="R486" s="155"/>
    </row>
    <row r="487" customFormat="false" ht="12.75" hidden="false" customHeight="false" outlineLevel="0" collapsed="false">
      <c r="H487" s="292"/>
      <c r="J487" s="160"/>
      <c r="Q487" s="155"/>
      <c r="R487" s="155"/>
    </row>
    <row r="488" customFormat="false" ht="12.75" hidden="false" customHeight="false" outlineLevel="0" collapsed="false">
      <c r="H488" s="292"/>
      <c r="J488" s="160"/>
      <c r="Q488" s="155"/>
      <c r="R488" s="155"/>
    </row>
    <row r="489" customFormat="false" ht="12.75" hidden="false" customHeight="false" outlineLevel="0" collapsed="false">
      <c r="H489" s="292"/>
      <c r="J489" s="160"/>
      <c r="Q489" s="155"/>
      <c r="R489" s="155"/>
    </row>
    <row r="490" customFormat="false" ht="12.75" hidden="false" customHeight="false" outlineLevel="0" collapsed="false">
      <c r="H490" s="292"/>
      <c r="J490" s="160"/>
      <c r="Q490" s="155"/>
      <c r="R490" s="155"/>
    </row>
    <row r="491" customFormat="false" ht="12.75" hidden="false" customHeight="false" outlineLevel="0" collapsed="false">
      <c r="H491" s="292"/>
      <c r="J491" s="160"/>
      <c r="Q491" s="155"/>
      <c r="R491" s="155"/>
    </row>
    <row r="492" customFormat="false" ht="12.75" hidden="false" customHeight="false" outlineLevel="0" collapsed="false">
      <c r="H492" s="292"/>
      <c r="J492" s="160"/>
      <c r="Q492" s="155"/>
      <c r="R492" s="155"/>
    </row>
    <row r="493" customFormat="false" ht="12.75" hidden="false" customHeight="false" outlineLevel="0" collapsed="false">
      <c r="H493" s="292"/>
      <c r="J493" s="160"/>
      <c r="Q493" s="155"/>
      <c r="R493" s="155"/>
    </row>
    <row r="494" customFormat="false" ht="12.75" hidden="false" customHeight="false" outlineLevel="0" collapsed="false">
      <c r="H494" s="292"/>
      <c r="J494" s="160"/>
      <c r="Q494" s="155"/>
      <c r="R494" s="155"/>
    </row>
    <row r="495" customFormat="false" ht="12.75" hidden="false" customHeight="false" outlineLevel="0" collapsed="false">
      <c r="H495" s="292"/>
      <c r="J495" s="160"/>
      <c r="Q495" s="155"/>
      <c r="R495" s="155"/>
    </row>
    <row r="496" customFormat="false" ht="12.75" hidden="false" customHeight="false" outlineLevel="0" collapsed="false">
      <c r="H496" s="292"/>
      <c r="J496" s="160"/>
      <c r="Q496" s="155"/>
      <c r="R496" s="155"/>
    </row>
    <row r="497" customFormat="false" ht="12.75" hidden="false" customHeight="false" outlineLevel="0" collapsed="false">
      <c r="H497" s="292"/>
      <c r="J497" s="160"/>
      <c r="Q497" s="155"/>
      <c r="R497" s="155"/>
    </row>
    <row r="498" customFormat="false" ht="12.75" hidden="false" customHeight="false" outlineLevel="0" collapsed="false">
      <c r="H498" s="292"/>
      <c r="J498" s="160"/>
      <c r="Q498" s="155"/>
      <c r="R498" s="155"/>
    </row>
    <row r="499" customFormat="false" ht="12.75" hidden="false" customHeight="false" outlineLevel="0" collapsed="false">
      <c r="H499" s="292"/>
      <c r="J499" s="160"/>
      <c r="Q499" s="155"/>
      <c r="R499" s="155"/>
    </row>
    <row r="500" customFormat="false" ht="12.75" hidden="false" customHeight="false" outlineLevel="0" collapsed="false">
      <c r="H500" s="292"/>
      <c r="J500" s="160"/>
      <c r="Q500" s="155"/>
      <c r="R500" s="155"/>
    </row>
    <row r="501" customFormat="false" ht="12.75" hidden="false" customHeight="false" outlineLevel="0" collapsed="false">
      <c r="H501" s="292"/>
      <c r="J501" s="160"/>
      <c r="Q501" s="155"/>
      <c r="R501" s="155"/>
    </row>
    <row r="502" customFormat="false" ht="12.75" hidden="false" customHeight="false" outlineLevel="0" collapsed="false">
      <c r="H502" s="292"/>
      <c r="J502" s="160"/>
      <c r="Q502" s="155"/>
      <c r="R502" s="155"/>
    </row>
    <row r="503" customFormat="false" ht="12.75" hidden="false" customHeight="false" outlineLevel="0" collapsed="false">
      <c r="H503" s="292"/>
      <c r="J503" s="160"/>
      <c r="Q503" s="155"/>
      <c r="R503" s="155"/>
    </row>
    <row r="504" customFormat="false" ht="12.75" hidden="false" customHeight="false" outlineLevel="0" collapsed="false">
      <c r="H504" s="292"/>
      <c r="J504" s="160"/>
      <c r="Q504" s="155"/>
      <c r="R504" s="155"/>
    </row>
    <row r="505" customFormat="false" ht="12.75" hidden="false" customHeight="false" outlineLevel="0" collapsed="false">
      <c r="H505" s="292"/>
      <c r="J505" s="160"/>
      <c r="Q505" s="155"/>
      <c r="R505" s="155"/>
    </row>
    <row r="506" customFormat="false" ht="12.75" hidden="false" customHeight="false" outlineLevel="0" collapsed="false">
      <c r="H506" s="292"/>
      <c r="J506" s="160"/>
      <c r="Q506" s="155"/>
      <c r="R506" s="155"/>
    </row>
    <row r="507" customFormat="false" ht="12.75" hidden="false" customHeight="false" outlineLevel="0" collapsed="false">
      <c r="H507" s="292"/>
      <c r="J507" s="160"/>
      <c r="Q507" s="155"/>
      <c r="R507" s="155"/>
    </row>
    <row r="508" customFormat="false" ht="12.75" hidden="false" customHeight="false" outlineLevel="0" collapsed="false">
      <c r="H508" s="292"/>
      <c r="J508" s="160"/>
      <c r="Q508" s="155"/>
      <c r="R508" s="155"/>
    </row>
    <row r="509" customFormat="false" ht="12.75" hidden="false" customHeight="false" outlineLevel="0" collapsed="false">
      <c r="H509" s="292"/>
      <c r="J509" s="160"/>
      <c r="Q509" s="155"/>
      <c r="R509" s="155"/>
    </row>
    <row r="510" customFormat="false" ht="12.75" hidden="false" customHeight="false" outlineLevel="0" collapsed="false">
      <c r="H510" s="292"/>
      <c r="J510" s="160"/>
      <c r="Q510" s="155"/>
      <c r="R510" s="155"/>
    </row>
    <row r="511" customFormat="false" ht="12.75" hidden="false" customHeight="false" outlineLevel="0" collapsed="false">
      <c r="H511" s="292"/>
      <c r="J511" s="160"/>
      <c r="Q511" s="155"/>
      <c r="R511" s="155"/>
    </row>
    <row r="512" customFormat="false" ht="12.75" hidden="false" customHeight="false" outlineLevel="0" collapsed="false">
      <c r="H512" s="292"/>
      <c r="J512" s="160"/>
      <c r="Q512" s="155"/>
      <c r="R512" s="155"/>
    </row>
    <row r="513" customFormat="false" ht="12.75" hidden="false" customHeight="false" outlineLevel="0" collapsed="false">
      <c r="H513" s="292"/>
      <c r="J513" s="160"/>
      <c r="Q513" s="155"/>
      <c r="R513" s="155"/>
    </row>
    <row r="514" customFormat="false" ht="12.75" hidden="false" customHeight="false" outlineLevel="0" collapsed="false">
      <c r="H514" s="292"/>
      <c r="J514" s="160"/>
      <c r="Q514" s="155"/>
      <c r="R514" s="155"/>
    </row>
    <row r="515" customFormat="false" ht="12.75" hidden="false" customHeight="false" outlineLevel="0" collapsed="false">
      <c r="H515" s="292"/>
      <c r="J515" s="160"/>
      <c r="Q515" s="155"/>
      <c r="R515" s="155"/>
    </row>
    <row r="516" customFormat="false" ht="12.75" hidden="false" customHeight="false" outlineLevel="0" collapsed="false">
      <c r="H516" s="292"/>
      <c r="J516" s="160"/>
      <c r="Q516" s="155"/>
      <c r="R516" s="155"/>
    </row>
    <row r="517" customFormat="false" ht="12.75" hidden="false" customHeight="false" outlineLevel="0" collapsed="false">
      <c r="H517" s="292"/>
      <c r="J517" s="160"/>
      <c r="Q517" s="155"/>
      <c r="R517" s="155"/>
    </row>
    <row r="518" customFormat="false" ht="12.75" hidden="false" customHeight="false" outlineLevel="0" collapsed="false">
      <c r="H518" s="292"/>
      <c r="J518" s="160"/>
      <c r="Q518" s="155"/>
      <c r="R518" s="155"/>
    </row>
    <row r="519" customFormat="false" ht="12.75" hidden="false" customHeight="false" outlineLevel="0" collapsed="false">
      <c r="H519" s="292"/>
      <c r="J519" s="160"/>
      <c r="Q519" s="155"/>
      <c r="R519" s="155"/>
    </row>
    <row r="520" customFormat="false" ht="12.75" hidden="false" customHeight="false" outlineLevel="0" collapsed="false">
      <c r="H520" s="292"/>
      <c r="J520" s="160"/>
      <c r="Q520" s="155"/>
      <c r="R520" s="155"/>
    </row>
    <row r="521" customFormat="false" ht="12.75" hidden="false" customHeight="false" outlineLevel="0" collapsed="false">
      <c r="H521" s="292"/>
      <c r="J521" s="160"/>
      <c r="Q521" s="155"/>
      <c r="R521" s="155"/>
    </row>
    <row r="522" customFormat="false" ht="12.75" hidden="false" customHeight="false" outlineLevel="0" collapsed="false">
      <c r="H522" s="292"/>
      <c r="J522" s="160"/>
      <c r="Q522" s="155"/>
      <c r="R522" s="155"/>
    </row>
    <row r="523" customFormat="false" ht="12.75" hidden="false" customHeight="false" outlineLevel="0" collapsed="false">
      <c r="H523" s="292"/>
      <c r="J523" s="160"/>
      <c r="Q523" s="155"/>
      <c r="R523" s="155"/>
    </row>
    <row r="524" customFormat="false" ht="12.75" hidden="false" customHeight="false" outlineLevel="0" collapsed="false">
      <c r="H524" s="292"/>
      <c r="J524" s="160"/>
      <c r="Q524" s="155"/>
      <c r="R524" s="155"/>
    </row>
    <row r="525" customFormat="false" ht="12.75" hidden="false" customHeight="false" outlineLevel="0" collapsed="false">
      <c r="H525" s="292"/>
      <c r="J525" s="160"/>
      <c r="Q525" s="155"/>
      <c r="R525" s="155"/>
    </row>
    <row r="526" customFormat="false" ht="12.75" hidden="false" customHeight="false" outlineLevel="0" collapsed="false">
      <c r="H526" s="292"/>
      <c r="J526" s="160"/>
      <c r="Q526" s="155"/>
      <c r="R526" s="155"/>
    </row>
    <row r="527" customFormat="false" ht="12.75" hidden="false" customHeight="false" outlineLevel="0" collapsed="false">
      <c r="H527" s="292"/>
      <c r="J527" s="160"/>
      <c r="Q527" s="155"/>
      <c r="R527" s="155"/>
    </row>
    <row r="528" customFormat="false" ht="12.75" hidden="false" customHeight="false" outlineLevel="0" collapsed="false">
      <c r="H528" s="292"/>
      <c r="J528" s="160"/>
      <c r="Q528" s="155"/>
      <c r="R528" s="155"/>
    </row>
    <row r="529" customFormat="false" ht="12.75" hidden="false" customHeight="false" outlineLevel="0" collapsed="false">
      <c r="H529" s="292"/>
      <c r="J529" s="160"/>
      <c r="Q529" s="155"/>
      <c r="R529" s="155"/>
    </row>
    <row r="530" customFormat="false" ht="12.75" hidden="false" customHeight="false" outlineLevel="0" collapsed="false">
      <c r="H530" s="292"/>
      <c r="J530" s="160"/>
      <c r="Q530" s="155"/>
      <c r="R530" s="155"/>
    </row>
    <row r="531" customFormat="false" ht="12.75" hidden="false" customHeight="false" outlineLevel="0" collapsed="false">
      <c r="H531" s="292"/>
      <c r="J531" s="160"/>
      <c r="Q531" s="155"/>
      <c r="R531" s="155"/>
    </row>
    <row r="532" customFormat="false" ht="12.75" hidden="false" customHeight="false" outlineLevel="0" collapsed="false">
      <c r="H532" s="292"/>
      <c r="J532" s="160"/>
      <c r="Q532" s="155"/>
      <c r="R532" s="155"/>
    </row>
    <row r="533" customFormat="false" ht="12.75" hidden="false" customHeight="false" outlineLevel="0" collapsed="false">
      <c r="H533" s="292"/>
      <c r="J533" s="160"/>
      <c r="Q533" s="155"/>
      <c r="R533" s="155"/>
    </row>
    <row r="534" customFormat="false" ht="12.75" hidden="false" customHeight="false" outlineLevel="0" collapsed="false">
      <c r="H534" s="292"/>
      <c r="J534" s="160"/>
      <c r="Q534" s="155"/>
      <c r="R534" s="155"/>
    </row>
    <row r="535" customFormat="false" ht="12.75" hidden="false" customHeight="false" outlineLevel="0" collapsed="false">
      <c r="H535" s="292"/>
      <c r="J535" s="160"/>
      <c r="Q535" s="155"/>
      <c r="R535" s="155"/>
    </row>
    <row r="536" customFormat="false" ht="12.75" hidden="false" customHeight="false" outlineLevel="0" collapsed="false">
      <c r="H536" s="292"/>
      <c r="J536" s="160"/>
      <c r="Q536" s="155"/>
      <c r="R536" s="155"/>
    </row>
    <row r="537" customFormat="false" ht="12.75" hidden="false" customHeight="false" outlineLevel="0" collapsed="false">
      <c r="H537" s="292"/>
      <c r="J537" s="160"/>
      <c r="Q537" s="155"/>
      <c r="R537" s="155"/>
    </row>
    <row r="538" customFormat="false" ht="12.75" hidden="false" customHeight="false" outlineLevel="0" collapsed="false">
      <c r="H538" s="292"/>
      <c r="J538" s="160"/>
      <c r="Q538" s="155"/>
      <c r="R538" s="155"/>
    </row>
    <row r="539" customFormat="false" ht="12.75" hidden="false" customHeight="false" outlineLevel="0" collapsed="false">
      <c r="H539" s="292"/>
      <c r="J539" s="160"/>
      <c r="Q539" s="155"/>
      <c r="R539" s="155"/>
    </row>
    <row r="540" customFormat="false" ht="12.75" hidden="false" customHeight="false" outlineLevel="0" collapsed="false">
      <c r="H540" s="292"/>
      <c r="J540" s="160"/>
      <c r="Q540" s="155"/>
      <c r="R540" s="155"/>
    </row>
    <row r="541" customFormat="false" ht="12.75" hidden="false" customHeight="false" outlineLevel="0" collapsed="false">
      <c r="H541" s="292"/>
      <c r="J541" s="160"/>
      <c r="Q541" s="155"/>
      <c r="R541" s="155"/>
    </row>
    <row r="542" customFormat="false" ht="12.75" hidden="false" customHeight="false" outlineLevel="0" collapsed="false">
      <c r="H542" s="292"/>
      <c r="J542" s="160"/>
      <c r="Q542" s="155"/>
      <c r="R542" s="155"/>
    </row>
    <row r="543" customFormat="false" ht="12.75" hidden="false" customHeight="false" outlineLevel="0" collapsed="false">
      <c r="H543" s="292"/>
      <c r="J543" s="160"/>
      <c r="Q543" s="155"/>
      <c r="R543" s="155"/>
    </row>
    <row r="544" customFormat="false" ht="12.75" hidden="false" customHeight="false" outlineLevel="0" collapsed="false">
      <c r="H544" s="292"/>
      <c r="J544" s="160"/>
      <c r="Q544" s="155"/>
      <c r="R544" s="155"/>
    </row>
    <row r="545" customFormat="false" ht="12.75" hidden="false" customHeight="false" outlineLevel="0" collapsed="false">
      <c r="H545" s="292"/>
      <c r="J545" s="160"/>
      <c r="Q545" s="155"/>
      <c r="R545" s="155"/>
    </row>
    <row r="546" customFormat="false" ht="12.75" hidden="false" customHeight="false" outlineLevel="0" collapsed="false">
      <c r="H546" s="292"/>
      <c r="J546" s="160"/>
      <c r="Q546" s="155"/>
      <c r="R546" s="155"/>
    </row>
    <row r="547" customFormat="false" ht="12.75" hidden="false" customHeight="false" outlineLevel="0" collapsed="false">
      <c r="H547" s="292"/>
      <c r="J547" s="160"/>
      <c r="Q547" s="155"/>
      <c r="R547" s="155"/>
    </row>
    <row r="548" customFormat="false" ht="12.75" hidden="false" customHeight="false" outlineLevel="0" collapsed="false">
      <c r="H548" s="292"/>
      <c r="J548" s="160"/>
      <c r="Q548" s="155"/>
      <c r="R548" s="155"/>
    </row>
    <row r="549" customFormat="false" ht="12.75" hidden="false" customHeight="false" outlineLevel="0" collapsed="false">
      <c r="H549" s="292"/>
      <c r="J549" s="160"/>
      <c r="Q549" s="155"/>
      <c r="R549" s="155"/>
    </row>
    <row r="550" customFormat="false" ht="12.75" hidden="false" customHeight="false" outlineLevel="0" collapsed="false">
      <c r="H550" s="292"/>
      <c r="J550" s="160"/>
      <c r="Q550" s="155"/>
      <c r="R550" s="155"/>
    </row>
    <row r="551" customFormat="false" ht="12.75" hidden="false" customHeight="false" outlineLevel="0" collapsed="false">
      <c r="H551" s="292"/>
      <c r="J551" s="160"/>
      <c r="Q551" s="155"/>
      <c r="R551" s="155"/>
    </row>
    <row r="552" customFormat="false" ht="12.75" hidden="false" customHeight="false" outlineLevel="0" collapsed="false">
      <c r="H552" s="292"/>
      <c r="J552" s="160"/>
      <c r="Q552" s="155"/>
      <c r="R552" s="155"/>
    </row>
    <row r="553" customFormat="false" ht="12.75" hidden="false" customHeight="false" outlineLevel="0" collapsed="false">
      <c r="H553" s="292"/>
      <c r="J553" s="160"/>
      <c r="Q553" s="155"/>
      <c r="R553" s="155"/>
    </row>
    <row r="554" customFormat="false" ht="12.75" hidden="false" customHeight="false" outlineLevel="0" collapsed="false">
      <c r="H554" s="292"/>
      <c r="J554" s="160"/>
      <c r="Q554" s="155"/>
      <c r="R554" s="155"/>
    </row>
    <row r="555" customFormat="false" ht="12.75" hidden="false" customHeight="false" outlineLevel="0" collapsed="false">
      <c r="H555" s="292"/>
      <c r="J555" s="160"/>
      <c r="Q555" s="155"/>
      <c r="R555" s="155"/>
    </row>
    <row r="556" customFormat="false" ht="12.75" hidden="false" customHeight="false" outlineLevel="0" collapsed="false">
      <c r="H556" s="292"/>
      <c r="J556" s="160"/>
      <c r="Q556" s="155"/>
      <c r="R556" s="155"/>
    </row>
    <row r="557" customFormat="false" ht="12.75" hidden="false" customHeight="false" outlineLevel="0" collapsed="false">
      <c r="H557" s="292"/>
      <c r="J557" s="160"/>
      <c r="Q557" s="155"/>
      <c r="R557" s="155"/>
    </row>
    <row r="558" customFormat="false" ht="12.75" hidden="false" customHeight="false" outlineLevel="0" collapsed="false">
      <c r="H558" s="292"/>
      <c r="J558" s="160"/>
      <c r="Q558" s="155"/>
      <c r="R558" s="155"/>
    </row>
    <row r="559" customFormat="false" ht="12.75" hidden="false" customHeight="false" outlineLevel="0" collapsed="false">
      <c r="H559" s="292"/>
      <c r="J559" s="160"/>
      <c r="Q559" s="155"/>
      <c r="R559" s="155"/>
    </row>
    <row r="560" customFormat="false" ht="12.75" hidden="false" customHeight="false" outlineLevel="0" collapsed="false">
      <c r="H560" s="292"/>
      <c r="J560" s="160"/>
      <c r="Q560" s="155"/>
      <c r="R560" s="155"/>
    </row>
    <row r="561" customFormat="false" ht="12.75" hidden="false" customHeight="false" outlineLevel="0" collapsed="false">
      <c r="H561" s="292"/>
      <c r="J561" s="160"/>
      <c r="Q561" s="155"/>
      <c r="R561" s="155"/>
    </row>
    <row r="562" customFormat="false" ht="12.75" hidden="false" customHeight="false" outlineLevel="0" collapsed="false">
      <c r="H562" s="292"/>
      <c r="J562" s="160"/>
      <c r="Q562" s="155"/>
      <c r="R562" s="155"/>
    </row>
    <row r="563" customFormat="false" ht="12.75" hidden="false" customHeight="false" outlineLevel="0" collapsed="false">
      <c r="H563" s="292"/>
      <c r="J563" s="160"/>
      <c r="Q563" s="155"/>
      <c r="R563" s="155"/>
    </row>
    <row r="564" customFormat="false" ht="12.75" hidden="false" customHeight="false" outlineLevel="0" collapsed="false">
      <c r="H564" s="292"/>
      <c r="J564" s="160"/>
      <c r="Q564" s="155"/>
      <c r="R564" s="155"/>
    </row>
    <row r="565" customFormat="false" ht="12.75" hidden="false" customHeight="false" outlineLevel="0" collapsed="false">
      <c r="H565" s="292"/>
      <c r="J565" s="160"/>
      <c r="Q565" s="155"/>
      <c r="R565" s="155"/>
    </row>
    <row r="566" customFormat="false" ht="12.75" hidden="false" customHeight="false" outlineLevel="0" collapsed="false">
      <c r="H566" s="292"/>
      <c r="J566" s="160"/>
      <c r="Q566" s="155"/>
      <c r="R566" s="155"/>
    </row>
    <row r="567" customFormat="false" ht="12.75" hidden="false" customHeight="false" outlineLevel="0" collapsed="false">
      <c r="H567" s="292"/>
      <c r="J567" s="160"/>
      <c r="Q567" s="155"/>
      <c r="R567" s="155"/>
    </row>
    <row r="568" customFormat="false" ht="12.75" hidden="false" customHeight="false" outlineLevel="0" collapsed="false">
      <c r="H568" s="292"/>
      <c r="J568" s="160"/>
      <c r="Q568" s="155"/>
      <c r="R568" s="155"/>
    </row>
    <row r="569" customFormat="false" ht="12.75" hidden="false" customHeight="false" outlineLevel="0" collapsed="false">
      <c r="H569" s="292"/>
      <c r="J569" s="160"/>
      <c r="Q569" s="155"/>
      <c r="R569" s="155"/>
    </row>
    <row r="570" customFormat="false" ht="12.75" hidden="false" customHeight="false" outlineLevel="0" collapsed="false">
      <c r="H570" s="292"/>
      <c r="J570" s="160"/>
      <c r="Q570" s="155"/>
      <c r="R570" s="155"/>
    </row>
    <row r="571" customFormat="false" ht="12.75" hidden="false" customHeight="false" outlineLevel="0" collapsed="false">
      <c r="H571" s="292"/>
      <c r="J571" s="160"/>
      <c r="Q571" s="155"/>
      <c r="R571" s="155"/>
    </row>
    <row r="572" customFormat="false" ht="12.75" hidden="false" customHeight="false" outlineLevel="0" collapsed="false">
      <c r="H572" s="292"/>
      <c r="J572" s="160"/>
      <c r="Q572" s="155"/>
      <c r="R572" s="155"/>
    </row>
    <row r="573" customFormat="false" ht="12.75" hidden="false" customHeight="false" outlineLevel="0" collapsed="false">
      <c r="H573" s="292"/>
      <c r="J573" s="160"/>
      <c r="Q573" s="155"/>
      <c r="R573" s="155"/>
    </row>
    <row r="574" customFormat="false" ht="12.75" hidden="false" customHeight="false" outlineLevel="0" collapsed="false">
      <c r="H574" s="292"/>
      <c r="J574" s="160"/>
      <c r="Q574" s="155"/>
      <c r="R574" s="155"/>
    </row>
    <row r="575" customFormat="false" ht="12.75" hidden="false" customHeight="false" outlineLevel="0" collapsed="false">
      <c r="H575" s="292"/>
      <c r="J575" s="160"/>
      <c r="Q575" s="155"/>
      <c r="R575" s="155"/>
    </row>
    <row r="576" customFormat="false" ht="12.75" hidden="false" customHeight="false" outlineLevel="0" collapsed="false">
      <c r="H576" s="292"/>
      <c r="J576" s="160"/>
      <c r="Q576" s="155"/>
      <c r="R576" s="155"/>
    </row>
    <row r="577" customFormat="false" ht="12.75" hidden="false" customHeight="false" outlineLevel="0" collapsed="false">
      <c r="H577" s="292"/>
      <c r="J577" s="160"/>
      <c r="Q577" s="155"/>
      <c r="R577" s="155"/>
    </row>
    <row r="578" customFormat="false" ht="12.75" hidden="false" customHeight="false" outlineLevel="0" collapsed="false">
      <c r="H578" s="292"/>
      <c r="J578" s="160"/>
      <c r="Q578" s="155"/>
      <c r="R578" s="155"/>
    </row>
    <row r="579" customFormat="false" ht="12.75" hidden="false" customHeight="false" outlineLevel="0" collapsed="false">
      <c r="H579" s="292"/>
      <c r="J579" s="160"/>
      <c r="Q579" s="155"/>
      <c r="R579" s="155"/>
    </row>
    <row r="580" customFormat="false" ht="12.75" hidden="false" customHeight="false" outlineLevel="0" collapsed="false">
      <c r="H580" s="292"/>
      <c r="J580" s="160"/>
      <c r="Q580" s="155"/>
      <c r="R580" s="155"/>
    </row>
    <row r="581" customFormat="false" ht="12.75" hidden="false" customHeight="false" outlineLevel="0" collapsed="false">
      <c r="H581" s="292"/>
      <c r="J581" s="160"/>
      <c r="Q581" s="155"/>
      <c r="R581" s="155"/>
    </row>
    <row r="582" customFormat="false" ht="12.75" hidden="false" customHeight="false" outlineLevel="0" collapsed="false">
      <c r="H582" s="292"/>
      <c r="J582" s="160"/>
      <c r="Q582" s="155"/>
      <c r="R582" s="155"/>
    </row>
    <row r="583" customFormat="false" ht="12.75" hidden="false" customHeight="false" outlineLevel="0" collapsed="false">
      <c r="H583" s="292"/>
      <c r="J583" s="160"/>
      <c r="Q583" s="155"/>
      <c r="R583" s="155"/>
    </row>
    <row r="584" customFormat="false" ht="12.75" hidden="false" customHeight="false" outlineLevel="0" collapsed="false">
      <c r="H584" s="292"/>
      <c r="J584" s="160"/>
      <c r="Q584" s="155"/>
      <c r="R584" s="155"/>
    </row>
    <row r="585" customFormat="false" ht="12.75" hidden="false" customHeight="false" outlineLevel="0" collapsed="false">
      <c r="H585" s="292"/>
      <c r="J585" s="160"/>
      <c r="Q585" s="155"/>
      <c r="R585" s="155"/>
    </row>
    <row r="586" customFormat="false" ht="12.75" hidden="false" customHeight="false" outlineLevel="0" collapsed="false">
      <c r="H586" s="292"/>
      <c r="J586" s="160"/>
      <c r="Q586" s="155"/>
      <c r="R586" s="155"/>
    </row>
    <row r="587" customFormat="false" ht="12.75" hidden="false" customHeight="false" outlineLevel="0" collapsed="false">
      <c r="H587" s="292"/>
      <c r="J587" s="160"/>
      <c r="Q587" s="155"/>
      <c r="R587" s="155"/>
    </row>
    <row r="588" customFormat="false" ht="12.75" hidden="false" customHeight="false" outlineLevel="0" collapsed="false">
      <c r="H588" s="292"/>
      <c r="J588" s="160"/>
      <c r="Q588" s="155"/>
      <c r="R588" s="155"/>
    </row>
    <row r="589" customFormat="false" ht="12.75" hidden="false" customHeight="false" outlineLevel="0" collapsed="false">
      <c r="H589" s="292"/>
      <c r="J589" s="160"/>
      <c r="Q589" s="155"/>
      <c r="R589" s="155"/>
    </row>
    <row r="590" customFormat="false" ht="12.75" hidden="false" customHeight="false" outlineLevel="0" collapsed="false">
      <c r="H590" s="292"/>
      <c r="J590" s="160"/>
      <c r="Q590" s="155"/>
      <c r="R590" s="155"/>
    </row>
    <row r="591" customFormat="false" ht="12.75" hidden="false" customHeight="false" outlineLevel="0" collapsed="false">
      <c r="H591" s="292"/>
      <c r="J591" s="160"/>
      <c r="Q591" s="155"/>
      <c r="R591" s="155"/>
    </row>
    <row r="592" customFormat="false" ht="12.75" hidden="false" customHeight="false" outlineLevel="0" collapsed="false">
      <c r="H592" s="292"/>
      <c r="J592" s="160"/>
      <c r="Q592" s="155"/>
      <c r="R592" s="155"/>
    </row>
    <row r="593" customFormat="false" ht="12.75" hidden="false" customHeight="false" outlineLevel="0" collapsed="false">
      <c r="H593" s="292"/>
      <c r="J593" s="160"/>
      <c r="Q593" s="155"/>
      <c r="R593" s="155"/>
    </row>
    <row r="594" customFormat="false" ht="12.75" hidden="false" customHeight="false" outlineLevel="0" collapsed="false">
      <c r="H594" s="292"/>
      <c r="J594" s="160"/>
      <c r="Q594" s="155"/>
      <c r="R594" s="155"/>
    </row>
    <row r="595" customFormat="false" ht="12.75" hidden="false" customHeight="false" outlineLevel="0" collapsed="false">
      <c r="H595" s="292"/>
      <c r="J595" s="160"/>
      <c r="Q595" s="155"/>
      <c r="R595" s="155"/>
    </row>
    <row r="596" customFormat="false" ht="12.75" hidden="false" customHeight="false" outlineLevel="0" collapsed="false">
      <c r="H596" s="292"/>
      <c r="J596" s="160"/>
      <c r="Q596" s="155"/>
      <c r="R596" s="155"/>
    </row>
    <row r="597" customFormat="false" ht="12.75" hidden="false" customHeight="false" outlineLevel="0" collapsed="false">
      <c r="H597" s="292"/>
      <c r="J597" s="160"/>
      <c r="Q597" s="155"/>
      <c r="R597" s="155"/>
    </row>
    <row r="598" customFormat="false" ht="12.75" hidden="false" customHeight="false" outlineLevel="0" collapsed="false">
      <c r="H598" s="292"/>
      <c r="J598" s="160"/>
      <c r="Q598" s="155"/>
      <c r="R598" s="155"/>
    </row>
    <row r="599" customFormat="false" ht="12.75" hidden="false" customHeight="false" outlineLevel="0" collapsed="false">
      <c r="H599" s="292"/>
      <c r="J599" s="160"/>
      <c r="Q599" s="155"/>
      <c r="R599" s="155"/>
    </row>
    <row r="600" customFormat="false" ht="12.75" hidden="false" customHeight="false" outlineLevel="0" collapsed="false">
      <c r="H600" s="292"/>
      <c r="J600" s="160"/>
      <c r="Q600" s="155"/>
      <c r="R600" s="155"/>
    </row>
    <row r="601" customFormat="false" ht="12.75" hidden="false" customHeight="false" outlineLevel="0" collapsed="false">
      <c r="H601" s="292"/>
      <c r="J601" s="160"/>
      <c r="Q601" s="155"/>
      <c r="R601" s="155"/>
    </row>
    <row r="602" customFormat="false" ht="12.75" hidden="false" customHeight="false" outlineLevel="0" collapsed="false">
      <c r="H602" s="292"/>
      <c r="J602" s="160"/>
      <c r="Q602" s="155"/>
      <c r="R602" s="155"/>
    </row>
    <row r="603" customFormat="false" ht="12.75" hidden="false" customHeight="false" outlineLevel="0" collapsed="false">
      <c r="H603" s="292"/>
      <c r="J603" s="160"/>
      <c r="Q603" s="155"/>
      <c r="R603" s="155"/>
    </row>
    <row r="604" customFormat="false" ht="12.75" hidden="false" customHeight="false" outlineLevel="0" collapsed="false">
      <c r="H604" s="292"/>
      <c r="J604" s="160"/>
      <c r="Q604" s="155"/>
      <c r="R604" s="155"/>
    </row>
    <row r="605" customFormat="false" ht="12.75" hidden="false" customHeight="false" outlineLevel="0" collapsed="false">
      <c r="H605" s="292"/>
      <c r="J605" s="160"/>
      <c r="Q605" s="155"/>
      <c r="R605" s="155"/>
    </row>
    <row r="606" customFormat="false" ht="12.75" hidden="false" customHeight="false" outlineLevel="0" collapsed="false">
      <c r="H606" s="292"/>
      <c r="J606" s="160"/>
      <c r="Q606" s="155"/>
      <c r="R606" s="155"/>
    </row>
    <row r="607" customFormat="false" ht="12.75" hidden="false" customHeight="false" outlineLevel="0" collapsed="false">
      <c r="H607" s="292"/>
      <c r="J607" s="160"/>
      <c r="Q607" s="155"/>
      <c r="R607" s="155"/>
    </row>
    <row r="608" customFormat="false" ht="12.75" hidden="false" customHeight="false" outlineLevel="0" collapsed="false">
      <c r="H608" s="292"/>
      <c r="J608" s="160"/>
      <c r="Q608" s="155"/>
      <c r="R608" s="155"/>
    </row>
    <row r="609" customFormat="false" ht="12.75" hidden="false" customHeight="false" outlineLevel="0" collapsed="false">
      <c r="H609" s="292"/>
      <c r="J609" s="160"/>
      <c r="Q609" s="155"/>
      <c r="R609" s="155"/>
    </row>
    <row r="610" customFormat="false" ht="12.75" hidden="false" customHeight="false" outlineLevel="0" collapsed="false">
      <c r="H610" s="292"/>
      <c r="J610" s="160"/>
      <c r="Q610" s="155"/>
      <c r="R610" s="155"/>
    </row>
    <row r="611" customFormat="false" ht="12.75" hidden="false" customHeight="false" outlineLevel="0" collapsed="false">
      <c r="H611" s="292"/>
      <c r="J611" s="160"/>
      <c r="Q611" s="155"/>
      <c r="R611" s="155"/>
    </row>
    <row r="612" customFormat="false" ht="12.75" hidden="false" customHeight="false" outlineLevel="0" collapsed="false">
      <c r="H612" s="292"/>
      <c r="J612" s="160"/>
      <c r="Q612" s="155"/>
      <c r="R612" s="155"/>
    </row>
    <row r="613" customFormat="false" ht="12.75" hidden="false" customHeight="false" outlineLevel="0" collapsed="false">
      <c r="H613" s="292"/>
      <c r="J613" s="160"/>
      <c r="Q613" s="155"/>
      <c r="R613" s="155"/>
    </row>
    <row r="614" customFormat="false" ht="12.75" hidden="false" customHeight="false" outlineLevel="0" collapsed="false">
      <c r="H614" s="292"/>
      <c r="J614" s="160"/>
      <c r="Q614" s="155"/>
      <c r="R614" s="155"/>
    </row>
    <row r="615" customFormat="false" ht="12.75" hidden="false" customHeight="false" outlineLevel="0" collapsed="false">
      <c r="H615" s="292"/>
      <c r="J615" s="160"/>
      <c r="Q615" s="155"/>
      <c r="R615" s="155"/>
    </row>
    <row r="616" customFormat="false" ht="12.75" hidden="false" customHeight="false" outlineLevel="0" collapsed="false">
      <c r="H616" s="292"/>
      <c r="J616" s="160"/>
      <c r="Q616" s="155"/>
      <c r="R616" s="155"/>
    </row>
    <row r="617" customFormat="false" ht="12.75" hidden="false" customHeight="false" outlineLevel="0" collapsed="false">
      <c r="H617" s="292"/>
      <c r="J617" s="160"/>
      <c r="Q617" s="155"/>
      <c r="R617" s="155"/>
    </row>
    <row r="618" customFormat="false" ht="12.75" hidden="false" customHeight="false" outlineLevel="0" collapsed="false">
      <c r="H618" s="292"/>
      <c r="J618" s="160"/>
      <c r="Q618" s="155"/>
      <c r="R618" s="155"/>
    </row>
    <row r="619" customFormat="false" ht="12.75" hidden="false" customHeight="false" outlineLevel="0" collapsed="false">
      <c r="H619" s="292"/>
      <c r="J619" s="160"/>
      <c r="Q619" s="155"/>
      <c r="R619" s="155"/>
    </row>
    <row r="620" customFormat="false" ht="12.75" hidden="false" customHeight="false" outlineLevel="0" collapsed="false">
      <c r="H620" s="292"/>
      <c r="J620" s="160"/>
      <c r="Q620" s="155"/>
      <c r="R620" s="155"/>
    </row>
    <row r="621" customFormat="false" ht="12.75" hidden="false" customHeight="false" outlineLevel="0" collapsed="false">
      <c r="H621" s="292"/>
      <c r="J621" s="160"/>
      <c r="Q621" s="155"/>
      <c r="R621" s="155"/>
    </row>
    <row r="622" customFormat="false" ht="12.75" hidden="false" customHeight="false" outlineLevel="0" collapsed="false">
      <c r="H622" s="292"/>
      <c r="J622" s="160"/>
      <c r="Q622" s="155"/>
      <c r="R622" s="155"/>
    </row>
    <row r="623" customFormat="false" ht="12.75" hidden="false" customHeight="false" outlineLevel="0" collapsed="false">
      <c r="H623" s="292"/>
      <c r="J623" s="160"/>
      <c r="Q623" s="155"/>
      <c r="R623" s="155"/>
    </row>
    <row r="624" customFormat="false" ht="12.75" hidden="false" customHeight="false" outlineLevel="0" collapsed="false">
      <c r="H624" s="292"/>
      <c r="J624" s="160"/>
      <c r="Q624" s="155"/>
      <c r="R624" s="155"/>
    </row>
    <row r="625" customFormat="false" ht="12.75" hidden="false" customHeight="false" outlineLevel="0" collapsed="false">
      <c r="H625" s="292"/>
      <c r="J625" s="160"/>
      <c r="Q625" s="155"/>
      <c r="R625" s="155"/>
    </row>
    <row r="626" customFormat="false" ht="12.75" hidden="false" customHeight="false" outlineLevel="0" collapsed="false">
      <c r="H626" s="292"/>
      <c r="J626" s="160"/>
      <c r="Q626" s="155"/>
      <c r="R626" s="155"/>
    </row>
    <row r="627" customFormat="false" ht="12.75" hidden="false" customHeight="false" outlineLevel="0" collapsed="false">
      <c r="H627" s="292"/>
      <c r="J627" s="160"/>
      <c r="Q627" s="155"/>
      <c r="R627" s="155"/>
    </row>
    <row r="628" customFormat="false" ht="12.75" hidden="false" customHeight="false" outlineLevel="0" collapsed="false">
      <c r="H628" s="292"/>
      <c r="J628" s="160"/>
      <c r="Q628" s="155"/>
      <c r="R628" s="155"/>
    </row>
    <row r="629" customFormat="false" ht="12.75" hidden="false" customHeight="false" outlineLevel="0" collapsed="false">
      <c r="H629" s="292"/>
      <c r="J629" s="160"/>
      <c r="Q629" s="155"/>
      <c r="R629" s="155"/>
    </row>
    <row r="630" customFormat="false" ht="12.75" hidden="false" customHeight="false" outlineLevel="0" collapsed="false">
      <c r="H630" s="292"/>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J638" s="160"/>
      <c r="Q638" s="155"/>
      <c r="R638" s="155"/>
    </row>
    <row r="639" customFormat="false" ht="12.75" hidden="false" customHeight="false" outlineLevel="0" collapsed="false">
      <c r="H639" s="292"/>
      <c r="J639" s="160"/>
      <c r="Q639" s="155"/>
      <c r="R639" s="155"/>
    </row>
    <row r="640" customFormat="false" ht="12.75" hidden="false" customHeight="false" outlineLevel="0" collapsed="false">
      <c r="H640" s="292"/>
      <c r="J640" s="160"/>
      <c r="Q640" s="155"/>
      <c r="R640" s="155"/>
    </row>
    <row r="641" customFormat="false" ht="12.75" hidden="false" customHeight="false" outlineLevel="0" collapsed="false">
      <c r="H641" s="292"/>
      <c r="J641" s="160"/>
      <c r="Q641" s="155"/>
      <c r="R641" s="155"/>
    </row>
    <row r="642" customFormat="false" ht="12.75" hidden="false" customHeight="false" outlineLevel="0" collapsed="false">
      <c r="H642" s="292"/>
      <c r="J642" s="160"/>
      <c r="Q642" s="155"/>
      <c r="R642" s="155"/>
    </row>
    <row r="643" customFormat="false" ht="12.75" hidden="false" customHeight="false" outlineLevel="0" collapsed="false">
      <c r="H643" s="292"/>
      <c r="J643" s="160"/>
      <c r="Q643" s="155"/>
      <c r="R643" s="155"/>
    </row>
    <row r="644" customFormat="false" ht="12.75" hidden="false" customHeight="false" outlineLevel="0" collapsed="false">
      <c r="H644" s="292"/>
      <c r="J644" s="160"/>
      <c r="Q644" s="155"/>
      <c r="R644" s="155"/>
    </row>
    <row r="645" customFormat="false" ht="12.75" hidden="false" customHeight="false" outlineLevel="0" collapsed="false">
      <c r="H645" s="292"/>
      <c r="J645" s="160"/>
      <c r="Q645" s="155"/>
      <c r="R645" s="155"/>
    </row>
    <row r="646" customFormat="false" ht="12.75" hidden="false" customHeight="false" outlineLevel="0" collapsed="false">
      <c r="H646" s="292"/>
      <c r="J646" s="160"/>
      <c r="Q646" s="155"/>
      <c r="R646" s="155"/>
    </row>
    <row r="647" customFormat="false" ht="12.75" hidden="false" customHeight="false" outlineLevel="0" collapsed="false">
      <c r="H647" s="292"/>
      <c r="J647" s="160"/>
      <c r="Q647" s="155"/>
      <c r="R647" s="155"/>
    </row>
    <row r="648" customFormat="false" ht="12.75" hidden="false" customHeight="false" outlineLevel="0" collapsed="false">
      <c r="H648" s="292"/>
      <c r="J648" s="160"/>
      <c r="Q648" s="155"/>
      <c r="R648" s="155"/>
    </row>
    <row r="649" customFormat="false" ht="12.75" hidden="false" customHeight="false" outlineLevel="0" collapsed="false">
      <c r="H649" s="292"/>
      <c r="J649" s="160"/>
      <c r="Q649" s="155"/>
      <c r="R649" s="155"/>
    </row>
    <row r="650" customFormat="false" ht="12.75" hidden="false" customHeight="false" outlineLevel="0" collapsed="false">
      <c r="H650" s="292"/>
      <c r="J650" s="160"/>
      <c r="Q650" s="155"/>
      <c r="R650" s="155"/>
    </row>
    <row r="651" customFormat="false" ht="12.75" hidden="false" customHeight="false" outlineLevel="0" collapsed="false">
      <c r="H651" s="292"/>
      <c r="J651" s="160"/>
      <c r="Q651" s="155"/>
      <c r="R651" s="155"/>
    </row>
    <row r="652" customFormat="false" ht="12.75" hidden="false" customHeight="false" outlineLevel="0" collapsed="false">
      <c r="H652" s="292"/>
      <c r="J652" s="160"/>
      <c r="Q652" s="155"/>
      <c r="R652" s="155"/>
    </row>
    <row r="653" customFormat="false" ht="12.75" hidden="false" customHeight="false" outlineLevel="0" collapsed="false">
      <c r="H653" s="292"/>
      <c r="J653" s="160"/>
      <c r="Q653" s="155"/>
      <c r="R653" s="155"/>
    </row>
    <row r="654" customFormat="false" ht="12.75" hidden="false" customHeight="false" outlineLevel="0" collapsed="false">
      <c r="H654" s="292"/>
      <c r="J654" s="160"/>
      <c r="Q654" s="155"/>
      <c r="R654" s="155"/>
    </row>
    <row r="655" customFormat="false" ht="12.75" hidden="false" customHeight="false" outlineLevel="0" collapsed="false">
      <c r="H655" s="292"/>
      <c r="J655" s="160"/>
      <c r="Q655" s="155"/>
      <c r="R655" s="155"/>
    </row>
    <row r="656" customFormat="false" ht="12.75" hidden="false" customHeight="false" outlineLevel="0" collapsed="false">
      <c r="H656" s="292"/>
      <c r="J656" s="160"/>
      <c r="Q656" s="155"/>
      <c r="R656" s="155"/>
    </row>
    <row r="657" customFormat="false" ht="12.75" hidden="false" customHeight="false" outlineLevel="0" collapsed="false">
      <c r="H657" s="292"/>
      <c r="J657" s="160"/>
      <c r="Q657" s="155"/>
      <c r="R657" s="155"/>
    </row>
    <row r="658" customFormat="false" ht="12.75" hidden="false" customHeight="false" outlineLevel="0" collapsed="false">
      <c r="H658" s="292"/>
      <c r="J658" s="160"/>
      <c r="Q658" s="155"/>
      <c r="R658" s="155"/>
    </row>
    <row r="659" customFormat="false" ht="12.75" hidden="false" customHeight="false" outlineLevel="0" collapsed="false">
      <c r="H659" s="292"/>
      <c r="J659" s="160"/>
      <c r="Q659" s="155"/>
      <c r="R659" s="155"/>
    </row>
    <row r="660" customFormat="false" ht="12.75" hidden="false" customHeight="false" outlineLevel="0" collapsed="false">
      <c r="H660" s="292"/>
      <c r="J660" s="160"/>
      <c r="Q660" s="155"/>
      <c r="R660" s="155"/>
    </row>
    <row r="661" customFormat="false" ht="12.75" hidden="false" customHeight="false" outlineLevel="0" collapsed="false">
      <c r="H661" s="292"/>
      <c r="J661" s="160"/>
      <c r="Q661" s="155"/>
      <c r="R661" s="155"/>
    </row>
    <row r="662" customFormat="false" ht="12.75" hidden="false" customHeight="false" outlineLevel="0" collapsed="false">
      <c r="H662" s="292"/>
      <c r="J662" s="160"/>
      <c r="Q662" s="155"/>
      <c r="R662" s="155"/>
    </row>
    <row r="663" customFormat="false" ht="12.75" hidden="false" customHeight="false" outlineLevel="0" collapsed="false">
      <c r="H663" s="292"/>
      <c r="J663" s="160"/>
      <c r="Q663" s="155"/>
      <c r="R663" s="155"/>
    </row>
    <row r="664" customFormat="false" ht="12.75" hidden="false" customHeight="false" outlineLevel="0" collapsed="false">
      <c r="H664" s="292"/>
      <c r="Q664" s="155"/>
      <c r="R664" s="155"/>
    </row>
    <row r="665" customFormat="false" ht="12.75" hidden="false" customHeight="false" outlineLevel="0" collapsed="false">
      <c r="H665" s="292"/>
      <c r="Q665" s="155"/>
      <c r="R665" s="155"/>
    </row>
    <row r="666" customFormat="false" ht="12.75" hidden="false" customHeight="false" outlineLevel="0" collapsed="false">
      <c r="H666" s="292"/>
      <c r="Q666" s="155"/>
      <c r="R666" s="155"/>
    </row>
    <row r="667" customFormat="false" ht="12.75" hidden="false" customHeight="false" outlineLevel="0" collapsed="false">
      <c r="H667" s="292"/>
      <c r="Q667" s="155"/>
      <c r="R667" s="155"/>
    </row>
    <row r="668" customFormat="false" ht="12.75" hidden="false" customHeight="false" outlineLevel="0" collapsed="false">
      <c r="H668" s="292"/>
      <c r="Q668" s="155"/>
      <c r="R668" s="155"/>
    </row>
    <row r="669" customFormat="false" ht="12.75" hidden="false" customHeight="false" outlineLevel="0" collapsed="false">
      <c r="H669" s="292"/>
      <c r="Q669" s="155"/>
      <c r="R669" s="155"/>
    </row>
    <row r="670" customFormat="false" ht="12.75" hidden="false" customHeight="false" outlineLevel="0" collapsed="false">
      <c r="H670" s="292"/>
      <c r="Q670" s="155"/>
      <c r="R670" s="155"/>
    </row>
    <row r="671" customFormat="false" ht="12.75" hidden="false" customHeight="false" outlineLevel="0" collapsed="false">
      <c r="H671" s="292"/>
      <c r="Q671" s="155"/>
      <c r="R671" s="155"/>
    </row>
    <row r="672" customFormat="false" ht="12.75" hidden="false" customHeight="false" outlineLevel="0" collapsed="false">
      <c r="H672" s="292"/>
      <c r="Q672" s="155"/>
      <c r="R672" s="155"/>
    </row>
    <row r="673" customFormat="false" ht="12.75" hidden="false" customHeight="false" outlineLevel="0" collapsed="false">
      <c r="H673" s="292"/>
      <c r="Q673" s="155"/>
      <c r="R673" s="155"/>
    </row>
    <row r="674" customFormat="false" ht="12.75" hidden="false" customHeight="false" outlineLevel="0" collapsed="false">
      <c r="H674" s="292"/>
      <c r="Q674" s="155"/>
      <c r="R674" s="155"/>
    </row>
    <row r="675" customFormat="false" ht="12.75" hidden="false" customHeight="false" outlineLevel="0" collapsed="false">
      <c r="H675" s="292"/>
      <c r="Q675" s="155"/>
      <c r="R675" s="155"/>
    </row>
    <row r="676" customFormat="false" ht="12.75" hidden="false" customHeight="false" outlineLevel="0" collapsed="false">
      <c r="H676" s="292"/>
      <c r="Q676" s="155"/>
      <c r="R676" s="155"/>
    </row>
    <row r="677" customFormat="false" ht="12.75" hidden="false" customHeight="false" outlineLevel="0" collapsed="false">
      <c r="H677" s="292"/>
      <c r="Q677" s="155"/>
      <c r="R677" s="155"/>
    </row>
    <row r="678" customFormat="false" ht="12.75" hidden="false" customHeight="false" outlineLevel="0" collapsed="false">
      <c r="H678" s="292"/>
      <c r="Q678" s="155"/>
      <c r="R678" s="155"/>
    </row>
    <row r="679" customFormat="false" ht="12.75" hidden="false" customHeight="false" outlineLevel="0" collapsed="false">
      <c r="H679" s="292"/>
      <c r="Q679" s="155"/>
      <c r="R679" s="155"/>
    </row>
    <row r="680" customFormat="false" ht="12.75" hidden="false" customHeight="false" outlineLevel="0" collapsed="false">
      <c r="H680" s="292"/>
      <c r="Q680" s="155"/>
      <c r="R680" s="155"/>
    </row>
    <row r="681" customFormat="false" ht="12.75" hidden="false" customHeight="false" outlineLevel="0" collapsed="false">
      <c r="H681" s="292"/>
      <c r="Q681" s="155"/>
      <c r="R681" s="155"/>
    </row>
    <row r="682" customFormat="false" ht="12.75" hidden="false" customHeight="false" outlineLevel="0" collapsed="false">
      <c r="H682" s="292"/>
      <c r="Q682" s="155"/>
      <c r="R682" s="155"/>
    </row>
    <row r="683" customFormat="false" ht="12.75" hidden="false" customHeight="false" outlineLevel="0" collapsed="false">
      <c r="H683" s="292"/>
      <c r="Q683" s="155"/>
      <c r="R683" s="155"/>
    </row>
    <row r="684" customFormat="false" ht="12.75" hidden="false" customHeight="false" outlineLevel="0" collapsed="false">
      <c r="H684" s="292"/>
      <c r="Q684" s="155"/>
      <c r="R684" s="155"/>
    </row>
    <row r="685" customFormat="false" ht="12.75" hidden="false" customHeight="false" outlineLevel="0" collapsed="false">
      <c r="H685" s="292"/>
      <c r="Q685" s="155"/>
      <c r="R685" s="155"/>
    </row>
    <row r="686" customFormat="false" ht="12.75" hidden="false" customHeight="false" outlineLevel="0" collapsed="false">
      <c r="H686" s="292"/>
      <c r="Q686" s="155"/>
      <c r="R686" s="155"/>
    </row>
    <row r="687" customFormat="false" ht="12.75" hidden="false" customHeight="false" outlineLevel="0" collapsed="false">
      <c r="H687" s="292"/>
      <c r="Q687" s="155"/>
      <c r="R687" s="155"/>
    </row>
    <row r="688" customFormat="false" ht="12.75" hidden="false" customHeight="false" outlineLevel="0" collapsed="false">
      <c r="H688" s="292"/>
      <c r="Q688" s="155"/>
      <c r="R688" s="155"/>
    </row>
    <row r="689" customFormat="false" ht="12.75" hidden="false" customHeight="false" outlineLevel="0" collapsed="false">
      <c r="H689" s="292"/>
      <c r="Q689" s="155"/>
      <c r="R689" s="155"/>
    </row>
    <row r="690" customFormat="false" ht="12.75" hidden="false" customHeight="false" outlineLevel="0" collapsed="false">
      <c r="H690" s="292"/>
      <c r="Q690" s="155"/>
      <c r="R690" s="155"/>
    </row>
    <row r="691" customFormat="false" ht="12.75" hidden="false" customHeight="false" outlineLevel="0" collapsed="false">
      <c r="H691" s="292"/>
      <c r="Q691" s="155"/>
      <c r="R691" s="155"/>
    </row>
    <row r="692" customFormat="false" ht="12.75" hidden="false" customHeight="false" outlineLevel="0" collapsed="false">
      <c r="H692" s="292"/>
      <c r="Q692" s="155"/>
      <c r="R692" s="155"/>
    </row>
    <row r="693" customFormat="false" ht="12.75" hidden="false" customHeight="false" outlineLevel="0" collapsed="false">
      <c r="H693" s="292"/>
      <c r="Q693" s="155"/>
      <c r="R693" s="155"/>
    </row>
    <row r="694" customFormat="false" ht="12.75" hidden="false" customHeight="false" outlineLevel="0" collapsed="false">
      <c r="H694" s="292"/>
      <c r="Q694" s="155"/>
      <c r="R694" s="155"/>
    </row>
    <row r="695" customFormat="false" ht="12.75" hidden="false" customHeight="false" outlineLevel="0" collapsed="false">
      <c r="H695" s="292"/>
      <c r="Q695" s="155"/>
      <c r="R695" s="155"/>
    </row>
    <row r="696" customFormat="false" ht="12.75" hidden="false" customHeight="false" outlineLevel="0" collapsed="false">
      <c r="H696" s="292"/>
      <c r="Q696" s="155"/>
      <c r="R696" s="155"/>
    </row>
    <row r="697" customFormat="false" ht="12.75" hidden="false" customHeight="false" outlineLevel="0" collapsed="false">
      <c r="H697" s="292"/>
      <c r="J697" s="160"/>
      <c r="Q697" s="155"/>
      <c r="R697" s="155"/>
    </row>
    <row r="698" customFormat="false" ht="12.75" hidden="false" customHeight="false" outlineLevel="0" collapsed="false">
      <c r="H698" s="292"/>
      <c r="J698" s="160"/>
      <c r="Q698" s="155"/>
      <c r="R698" s="155"/>
    </row>
    <row r="699" customFormat="false" ht="12.75" hidden="false" customHeight="false" outlineLevel="0" collapsed="false">
      <c r="H699" s="292"/>
      <c r="J699" s="160"/>
      <c r="Q699" s="155"/>
      <c r="R699" s="155"/>
    </row>
    <row r="700" customFormat="false" ht="12.75" hidden="false" customHeight="false" outlineLevel="0" collapsed="false">
      <c r="H700" s="292"/>
      <c r="J700" s="160"/>
      <c r="Q700" s="155"/>
      <c r="R700" s="155"/>
    </row>
    <row r="701" customFormat="false" ht="12.75" hidden="false" customHeight="false" outlineLevel="0" collapsed="false">
      <c r="H701" s="292"/>
      <c r="J701" s="160"/>
      <c r="Q701" s="155"/>
      <c r="R701" s="155"/>
    </row>
    <row r="702" customFormat="false" ht="12.75" hidden="false" customHeight="false" outlineLevel="0" collapsed="false">
      <c r="H702" s="292"/>
      <c r="J702" s="160"/>
      <c r="Q702" s="155"/>
      <c r="R702" s="155"/>
    </row>
    <row r="703" customFormat="false" ht="12.75" hidden="false" customHeight="false" outlineLevel="0" collapsed="false">
      <c r="H703" s="292"/>
      <c r="J703" s="160"/>
      <c r="Q703" s="155"/>
      <c r="R703" s="155"/>
    </row>
    <row r="704" customFormat="false" ht="12.75" hidden="false" customHeight="false" outlineLevel="0" collapsed="false">
      <c r="H704" s="292"/>
      <c r="J704" s="160"/>
      <c r="Q704" s="155"/>
      <c r="R704" s="155"/>
    </row>
    <row r="705" customFormat="false" ht="12.75" hidden="false" customHeight="false" outlineLevel="0" collapsed="false">
      <c r="H705" s="292"/>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J712" s="160"/>
      <c r="Q712" s="155"/>
      <c r="R712" s="155"/>
    </row>
    <row r="713" customFormat="false" ht="12.75" hidden="false" customHeight="false" outlineLevel="0" collapsed="false">
      <c r="H713" s="292"/>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J717" s="160"/>
      <c r="Q717" s="155"/>
      <c r="R717" s="155"/>
    </row>
    <row r="718" customFormat="false" ht="12.75" hidden="false" customHeight="false" outlineLevel="0" collapsed="false">
      <c r="H718" s="292"/>
      <c r="J718" s="160"/>
      <c r="Q718" s="155"/>
      <c r="R718" s="155"/>
    </row>
    <row r="719" customFormat="false" ht="12.75" hidden="false" customHeight="false" outlineLevel="0" collapsed="false">
      <c r="H719" s="292"/>
      <c r="J719" s="160"/>
      <c r="Q719" s="155"/>
      <c r="R719" s="155"/>
    </row>
    <row r="720" customFormat="false" ht="12.75" hidden="false" customHeight="false" outlineLevel="0" collapsed="false">
      <c r="H720" s="292"/>
      <c r="J720" s="160"/>
      <c r="Q720" s="155"/>
      <c r="R720" s="155"/>
    </row>
    <row r="721" customFormat="false" ht="12.75" hidden="false" customHeight="false" outlineLevel="0" collapsed="false">
      <c r="H721" s="292"/>
      <c r="Q721" s="155"/>
      <c r="R721" s="155"/>
    </row>
    <row r="722" customFormat="false" ht="12.75" hidden="false" customHeight="false" outlineLevel="0" collapsed="false">
      <c r="H722" s="292"/>
      <c r="J722" s="160"/>
      <c r="Q722" s="155"/>
      <c r="R722" s="155"/>
    </row>
    <row r="723" customFormat="false" ht="12.75" hidden="false" customHeight="false" outlineLevel="0" collapsed="false">
      <c r="H723" s="292"/>
      <c r="Q723" s="155"/>
      <c r="R723" s="155"/>
    </row>
    <row r="724" customFormat="false" ht="12.75" hidden="false" customHeight="false" outlineLevel="0" collapsed="false">
      <c r="H724" s="292"/>
      <c r="Q724" s="155"/>
      <c r="R724" s="155"/>
    </row>
    <row r="725" customFormat="false" ht="12.75" hidden="false" customHeight="false" outlineLevel="0" collapsed="false">
      <c r="H725" s="292"/>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I731" s="160"/>
      <c r="J731" s="160"/>
      <c r="Q731" s="155"/>
      <c r="R731" s="155"/>
    </row>
    <row r="732" customFormat="false" ht="12.75" hidden="false" customHeight="false" outlineLevel="0" collapsed="false">
      <c r="H732" s="292"/>
      <c r="J732" s="160"/>
      <c r="Q732" s="155"/>
      <c r="R732" s="155"/>
    </row>
    <row r="733" customFormat="false" ht="12.75" hidden="false" customHeight="false" outlineLevel="0" collapsed="false">
      <c r="H733" s="292"/>
      <c r="J733" s="160"/>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I750" s="160"/>
      <c r="J750" s="160"/>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I805" s="160"/>
      <c r="J805" s="160"/>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Q919" s="155"/>
      <c r="R919" s="155"/>
    </row>
    <row r="920" customFormat="false" ht="12.75" hidden="false" customHeight="false" outlineLevel="0" collapsed="false">
      <c r="H920" s="292"/>
      <c r="Q920" s="155"/>
      <c r="R920" s="155"/>
    </row>
    <row r="921" customFormat="false" ht="12.75" hidden="false" customHeight="false" outlineLevel="0" collapsed="false">
      <c r="H921" s="292"/>
      <c r="Q921" s="155"/>
      <c r="R921" s="155"/>
    </row>
    <row r="922" customFormat="false" ht="12.75" hidden="false" customHeight="false" outlineLevel="0" collapsed="false">
      <c r="H922" s="292"/>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Q925" s="155"/>
      <c r="R925" s="155"/>
    </row>
    <row r="926" customFormat="false" ht="12.75" hidden="false" customHeight="false" outlineLevel="0" collapsed="false">
      <c r="H926" s="292"/>
      <c r="Q926" s="155"/>
      <c r="R926" s="155"/>
    </row>
    <row r="927" customFormat="false" ht="12.75" hidden="false" customHeight="false" outlineLevel="0" collapsed="false">
      <c r="H927" s="292"/>
      <c r="Q927" s="155"/>
      <c r="R927" s="155"/>
    </row>
    <row r="928" customFormat="false" ht="12.75" hidden="false" customHeight="false" outlineLevel="0" collapsed="false">
      <c r="H928" s="292"/>
      <c r="Q928" s="155"/>
      <c r="R928" s="155"/>
    </row>
    <row r="929" customFormat="false" ht="12.75" hidden="false" customHeight="false" outlineLevel="0" collapsed="false">
      <c r="H929" s="292"/>
      <c r="Q929" s="155"/>
      <c r="R929" s="155"/>
    </row>
    <row r="930" customFormat="false" ht="12.75" hidden="false" customHeight="false" outlineLevel="0" collapsed="false">
      <c r="H930" s="292"/>
      <c r="Q930" s="155"/>
      <c r="R930" s="155"/>
    </row>
    <row r="931" customFormat="false" ht="12.75" hidden="false" customHeight="false" outlineLevel="0" collapsed="false">
      <c r="H931" s="292"/>
      <c r="Q931" s="155"/>
      <c r="R931" s="155"/>
    </row>
    <row r="932" customFormat="false" ht="12.75" hidden="false" customHeight="false" outlineLevel="0" collapsed="false">
      <c r="H932" s="292"/>
      <c r="Q932" s="155"/>
      <c r="R932" s="155"/>
    </row>
    <row r="933" customFormat="false" ht="12.75" hidden="false" customHeight="false" outlineLevel="0" collapsed="false">
      <c r="H933" s="292"/>
      <c r="Q933" s="155"/>
      <c r="R933" s="155"/>
    </row>
    <row r="934" customFormat="false" ht="12.75" hidden="false" customHeight="false" outlineLevel="0" collapsed="false">
      <c r="H934" s="292"/>
      <c r="Q934" s="155"/>
      <c r="R934" s="155"/>
    </row>
    <row r="935" customFormat="false" ht="12.75" hidden="false" customHeight="false" outlineLevel="0" collapsed="false">
      <c r="H935" s="292"/>
      <c r="Q935" s="155"/>
      <c r="R935" s="155"/>
    </row>
    <row r="936" customFormat="false" ht="12.75" hidden="false" customHeight="false" outlineLevel="0" collapsed="false">
      <c r="H936" s="292"/>
      <c r="Q936" s="155"/>
      <c r="R936" s="155"/>
    </row>
    <row r="937" customFormat="false" ht="12.75" hidden="false" customHeight="false" outlineLevel="0" collapsed="false">
      <c r="H937" s="292"/>
      <c r="Q937" s="155"/>
      <c r="R937" s="155"/>
    </row>
    <row r="938" customFormat="false" ht="12.75" hidden="false" customHeight="false" outlineLevel="0" collapsed="false">
      <c r="H938" s="292"/>
      <c r="Q938" s="155"/>
      <c r="R938" s="155"/>
    </row>
    <row r="939" customFormat="false" ht="12.75" hidden="false" customHeight="false" outlineLevel="0" collapsed="false">
      <c r="H939" s="292"/>
      <c r="Q939" s="155"/>
      <c r="R939" s="155"/>
    </row>
    <row r="940" customFormat="false" ht="12.75" hidden="false" customHeight="false" outlineLevel="0" collapsed="false">
      <c r="H940" s="292"/>
      <c r="Q940" s="155"/>
      <c r="R940" s="155"/>
    </row>
    <row r="941" customFormat="false" ht="12.75" hidden="false" customHeight="false" outlineLevel="0" collapsed="false">
      <c r="H941" s="292"/>
      <c r="Q941" s="155"/>
      <c r="R941" s="155"/>
    </row>
    <row r="942" customFormat="false" ht="12.75" hidden="false" customHeight="false" outlineLevel="0" collapsed="false">
      <c r="H942" s="292"/>
      <c r="Q942" s="155"/>
      <c r="R942" s="155"/>
    </row>
    <row r="943" customFormat="false" ht="12.75" hidden="false" customHeight="false" outlineLevel="0" collapsed="false">
      <c r="H943" s="292"/>
      <c r="Q943" s="155"/>
      <c r="R943" s="155"/>
    </row>
    <row r="944" customFormat="false" ht="12.75" hidden="false" customHeight="false" outlineLevel="0" collapsed="false">
      <c r="H944" s="292"/>
      <c r="Q944" s="155"/>
      <c r="R944" s="155"/>
    </row>
    <row r="945" customFormat="false" ht="12.75" hidden="false" customHeight="false" outlineLevel="0" collapsed="false">
      <c r="H945" s="292"/>
      <c r="Q945" s="155"/>
      <c r="R945" s="155"/>
    </row>
    <row r="946" customFormat="false" ht="12.75" hidden="false" customHeight="false" outlineLevel="0" collapsed="false">
      <c r="H946" s="292"/>
      <c r="Q946" s="155"/>
      <c r="R946" s="155"/>
    </row>
    <row r="947" customFormat="false" ht="12.75" hidden="false" customHeight="false" outlineLevel="0" collapsed="false">
      <c r="H947" s="292"/>
      <c r="Q947" s="155"/>
      <c r="R947" s="155"/>
    </row>
    <row r="948" customFormat="false" ht="12.75" hidden="false" customHeight="false" outlineLevel="0" collapsed="false">
      <c r="H948" s="292"/>
      <c r="Q948" s="155"/>
      <c r="R948" s="155"/>
    </row>
    <row r="949" customFormat="false" ht="12.75" hidden="false" customHeight="false" outlineLevel="0" collapsed="false">
      <c r="H949" s="292"/>
      <c r="Q949" s="155"/>
      <c r="R949" s="155"/>
    </row>
    <row r="950" customFormat="false" ht="12.75" hidden="false" customHeight="false" outlineLevel="0" collapsed="false">
      <c r="H950" s="292"/>
      <c r="Q950" s="155"/>
      <c r="R950" s="155"/>
    </row>
    <row r="951" customFormat="false" ht="12.75" hidden="false" customHeight="false" outlineLevel="0" collapsed="false">
      <c r="H951" s="292"/>
      <c r="Q951" s="155"/>
      <c r="R951" s="155"/>
    </row>
    <row r="952" customFormat="false" ht="12.75" hidden="false" customHeight="false" outlineLevel="0" collapsed="false">
      <c r="H952" s="292"/>
      <c r="Q952" s="155"/>
      <c r="R952" s="155"/>
    </row>
    <row r="953" customFormat="false" ht="12.75" hidden="false" customHeight="false" outlineLevel="0" collapsed="false">
      <c r="H953" s="292"/>
      <c r="Q953" s="155"/>
      <c r="R953" s="155"/>
    </row>
    <row r="954" customFormat="false" ht="12.75" hidden="false" customHeight="false" outlineLevel="0" collapsed="false">
      <c r="H954" s="292"/>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Q957" s="155"/>
      <c r="R957" s="155"/>
    </row>
    <row r="958" customFormat="false" ht="12.75" hidden="false" customHeight="false" outlineLevel="0" collapsed="false">
      <c r="H958" s="292"/>
      <c r="Q958" s="155"/>
      <c r="R958" s="155"/>
    </row>
    <row r="959" customFormat="false" ht="12.75" hidden="false" customHeight="false" outlineLevel="0" collapsed="false">
      <c r="H959" s="292"/>
      <c r="Q959" s="155"/>
      <c r="R959" s="155"/>
    </row>
    <row r="960" customFormat="false" ht="12.75" hidden="false" customHeight="false" outlineLevel="0" collapsed="false">
      <c r="H960" s="292"/>
      <c r="Q960" s="155"/>
      <c r="R960" s="155"/>
    </row>
    <row r="961" customFormat="false" ht="12.75" hidden="false" customHeight="false" outlineLevel="0" collapsed="false">
      <c r="H961" s="292"/>
      <c r="Q961" s="155"/>
      <c r="R961" s="155"/>
    </row>
    <row r="962" customFormat="false" ht="12.75" hidden="false" customHeight="false" outlineLevel="0" collapsed="false">
      <c r="H962" s="292"/>
      <c r="Q962" s="155"/>
      <c r="R962" s="155"/>
    </row>
    <row r="963" customFormat="false" ht="12.75" hidden="false" customHeight="false" outlineLevel="0" collapsed="false">
      <c r="H963" s="292"/>
      <c r="Q963" s="155"/>
      <c r="R963" s="155"/>
    </row>
    <row r="964" customFormat="false" ht="12.75" hidden="false" customHeight="false" outlineLevel="0" collapsed="false">
      <c r="H964" s="292"/>
      <c r="Q964" s="155"/>
      <c r="R964" s="155"/>
    </row>
    <row r="965" customFormat="false" ht="12.75" hidden="false" customHeight="false" outlineLevel="0" collapsed="false">
      <c r="H965" s="292"/>
      <c r="Q965" s="155"/>
      <c r="R965" s="155"/>
    </row>
    <row r="966" customFormat="false" ht="12.75" hidden="false" customHeight="false" outlineLevel="0" collapsed="false">
      <c r="H966" s="292"/>
      <c r="Q966" s="155"/>
      <c r="R966" s="155"/>
    </row>
    <row r="967" customFormat="false" ht="12.75" hidden="false" customHeight="false" outlineLevel="0" collapsed="false">
      <c r="H967" s="292"/>
      <c r="Q967" s="155"/>
      <c r="R967" s="155"/>
    </row>
    <row r="968" customFormat="false" ht="12.75" hidden="false" customHeight="false" outlineLevel="0" collapsed="false">
      <c r="H968" s="292"/>
      <c r="Q968" s="155"/>
      <c r="R968" s="155"/>
    </row>
    <row r="969" customFormat="false" ht="12.75" hidden="false" customHeight="false" outlineLevel="0" collapsed="false">
      <c r="H969" s="292"/>
      <c r="Q969" s="155"/>
      <c r="R969" s="155"/>
    </row>
    <row r="970" customFormat="false" ht="12.75" hidden="false" customHeight="false" outlineLevel="0" collapsed="false">
      <c r="H970" s="292"/>
      <c r="Q970" s="155"/>
      <c r="R970" s="155"/>
    </row>
    <row r="971" customFormat="false" ht="12.75" hidden="false" customHeight="false" outlineLevel="0" collapsed="false">
      <c r="H971" s="292"/>
      <c r="Q971" s="155"/>
      <c r="R971" s="155"/>
    </row>
    <row r="972" customFormat="false" ht="12.75" hidden="false" customHeight="false" outlineLevel="0" collapsed="false">
      <c r="H972" s="292"/>
      <c r="Q972" s="155"/>
      <c r="R972" s="155"/>
    </row>
    <row r="973" customFormat="false" ht="12.75" hidden="false" customHeight="false" outlineLevel="0" collapsed="false">
      <c r="H973" s="292"/>
      <c r="Q973" s="155"/>
      <c r="R973" s="155"/>
    </row>
    <row r="974" customFormat="false" ht="12.75" hidden="false" customHeight="false" outlineLevel="0" collapsed="false">
      <c r="H974" s="292"/>
      <c r="Q974" s="155"/>
      <c r="R974" s="155"/>
    </row>
    <row r="975" customFormat="false" ht="12.75" hidden="false" customHeight="false" outlineLevel="0" collapsed="false">
      <c r="H975" s="292"/>
      <c r="Q975" s="155"/>
      <c r="R975" s="155"/>
    </row>
    <row r="976" customFormat="false" ht="12.75" hidden="false" customHeight="false" outlineLevel="0" collapsed="false">
      <c r="H976" s="292"/>
      <c r="Q976" s="155"/>
      <c r="R976" s="155"/>
    </row>
    <row r="977" customFormat="false" ht="12.75" hidden="false" customHeight="false" outlineLevel="0" collapsed="false">
      <c r="H977" s="292"/>
      <c r="Q977" s="155"/>
      <c r="R977" s="155"/>
    </row>
    <row r="978" customFormat="false" ht="12.75" hidden="false" customHeight="false" outlineLevel="0" collapsed="false">
      <c r="H978" s="292"/>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Q985" s="155"/>
      <c r="R985" s="155"/>
    </row>
    <row r="986" customFormat="false" ht="12.75" hidden="false" customHeight="false" outlineLevel="0" collapsed="false">
      <c r="H986" s="292"/>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Q997" s="155"/>
      <c r="R997" s="155"/>
    </row>
    <row r="998" customFormat="false" ht="12.75" hidden="false" customHeight="false" outlineLevel="0" collapsed="false">
      <c r="H998" s="292"/>
      <c r="Q998" s="155"/>
      <c r="R998" s="155"/>
    </row>
    <row r="999" customFormat="false" ht="12.75" hidden="false" customHeight="false" outlineLevel="0" collapsed="false">
      <c r="H999" s="292"/>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Q1012" s="155"/>
      <c r="R1012" s="155"/>
    </row>
    <row r="1013" customFormat="false" ht="12.75" hidden="false" customHeight="false" outlineLevel="0" collapsed="false">
      <c r="H1013" s="292"/>
      <c r="Q1013" s="155"/>
      <c r="R1013" s="155"/>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W772"/>
  <sheetViews>
    <sheetView showFormulas="false" showGridLines="true" showRowColHeaders="true" showZeros="true" rightToLeft="false" tabSelected="false" showOutlineSymbols="true" defaultGridColor="true" view="normal" topLeftCell="AB1" colorId="64" zoomScale="100" zoomScaleNormal="100" zoomScalePageLayoutView="100" workbookViewId="0">
      <selection pane="topLeft" activeCell="AB4" activeCellId="0" sqref="AB4"/>
    </sheetView>
  </sheetViews>
  <sheetFormatPr defaultColWidth="10.73046875" defaultRowHeight="12.75" zeroHeight="false" outlineLevelRow="0" outlineLevelCol="0"/>
  <cols>
    <col collapsed="false" customWidth="true" hidden="false" outlineLevel="0" max="1" min="1" style="120" width="41"/>
    <col collapsed="false" customWidth="true" hidden="false" outlineLevel="0" max="2" min="2" style="120" width="60.29"/>
    <col collapsed="false" customWidth="true" hidden="false" outlineLevel="0" max="3" min="3" style="120" width="39.7"/>
    <col collapsed="false" customWidth="true" hidden="false" outlineLevel="0" max="4" min="4" style="120" width="15.57"/>
    <col collapsed="false" customWidth="true" hidden="false" outlineLevel="0" max="5" min="5" style="120" width="19"/>
    <col collapsed="false" customWidth="false" hidden="false" outlineLevel="0" max="7" min="6" style="120" width="10.72"/>
    <col collapsed="false" customWidth="true" hidden="false" outlineLevel="0" max="8" min="8" style="120" width="24.71"/>
    <col collapsed="false" customWidth="false" hidden="false" outlineLevel="0" max="26" min="9" style="120" width="10.72"/>
    <col collapsed="false" customWidth="true" hidden="false" outlineLevel="0" max="27" min="27" style="0" width="9.13"/>
    <col collapsed="false" customWidth="true" hidden="false" outlineLevel="0" max="29" min="28" style="0" width="12.71"/>
    <col collapsed="false" customWidth="true" hidden="false" outlineLevel="0" max="30" min="30" style="204" width="11.86"/>
    <col collapsed="false" customWidth="true" hidden="false" outlineLevel="0" max="31" min="31" style="204" width="11.72"/>
    <col collapsed="false" customWidth="true" hidden="false" outlineLevel="0" max="32" min="32" style="204" width="13.43"/>
    <col collapsed="false" customWidth="true" hidden="false" outlineLevel="0" max="33" min="33" style="204" width="14.28"/>
    <col collapsed="false" customWidth="true" hidden="false" outlineLevel="0" max="34" min="34" style="204" width="16"/>
    <col collapsed="false" customWidth="true" hidden="false" outlineLevel="0" max="36" min="35" style="204" width="15.29"/>
    <col collapsed="false" customWidth="true" hidden="false" outlineLevel="0" max="37" min="37" style="204" width="15"/>
    <col collapsed="false" customWidth="true" hidden="false" outlineLevel="0" max="38" min="38" style="204" width="15.42"/>
    <col collapsed="false" customWidth="true" hidden="false" outlineLevel="0" max="39" min="39" style="204" width="15"/>
    <col collapsed="false" customWidth="true" hidden="false" outlineLevel="0" max="40" min="40" style="177" width="15.29"/>
    <col collapsed="false" customWidth="true" hidden="false" outlineLevel="0" max="41" min="41" style="228" width="17.86"/>
    <col collapsed="false" customWidth="true" hidden="false" outlineLevel="0" max="42" min="42" style="177" width="21.14"/>
    <col collapsed="false" customWidth="true" hidden="false" outlineLevel="0" max="43" min="43" style="155" width="22.57"/>
    <col collapsed="false" customWidth="true" hidden="false" outlineLevel="0" max="45" min="44" style="155" width="19.72"/>
    <col collapsed="false" customWidth="true" hidden="false" outlineLevel="0" max="47" min="46" style="155" width="21.14"/>
    <col collapsed="false" customWidth="true" hidden="false" outlineLevel="0" max="48" min="48" style="120" width="49.87"/>
    <col collapsed="false" customWidth="true" hidden="false" outlineLevel="0" max="49" min="49" style="269" width="49"/>
    <col collapsed="false" customWidth="false" hidden="false" outlineLevel="0" max="1024" min="50"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11473</v>
      </c>
      <c r="K1" s="124" t="s">
        <v>11964</v>
      </c>
      <c r="L1" s="124" t="s">
        <v>11965</v>
      </c>
      <c r="M1" s="124" t="s">
        <v>12549</v>
      </c>
      <c r="N1" s="124" t="s">
        <v>12550</v>
      </c>
      <c r="O1" s="124" t="s">
        <v>11741</v>
      </c>
      <c r="P1" s="124" t="s">
        <v>11742</v>
      </c>
      <c r="Q1" s="124" t="s">
        <v>12551</v>
      </c>
      <c r="R1" s="124" t="s">
        <v>11491</v>
      </c>
      <c r="S1" s="124" t="s">
        <v>11745</v>
      </c>
      <c r="T1" s="124" t="s">
        <v>11492</v>
      </c>
      <c r="U1" s="124" t="s">
        <v>11499</v>
      </c>
      <c r="V1" s="124" t="s">
        <v>11501</v>
      </c>
      <c r="W1" s="124" t="s">
        <v>12001</v>
      </c>
      <c r="X1" s="124" t="s">
        <v>12002</v>
      </c>
      <c r="Y1" s="124" t="s">
        <v>11748</v>
      </c>
      <c r="Z1" s="124" t="s">
        <v>11509</v>
      </c>
      <c r="AA1" s="126" t="s">
        <v>11510</v>
      </c>
      <c r="AB1" s="127" t="s">
        <v>11511</v>
      </c>
      <c r="AC1" s="127" t="s">
        <v>11512</v>
      </c>
      <c r="AD1" s="127" t="s">
        <v>11513</v>
      </c>
      <c r="AE1" s="127" t="s">
        <v>11754</v>
      </c>
      <c r="AF1" s="127" t="s">
        <v>12552</v>
      </c>
      <c r="AG1" s="127" t="s">
        <v>11519</v>
      </c>
      <c r="AH1" s="127" t="s">
        <v>11834</v>
      </c>
      <c r="AI1" s="127" t="s">
        <v>12553</v>
      </c>
      <c r="AJ1" s="127" t="s">
        <v>12554</v>
      </c>
      <c r="AK1" s="127" t="s">
        <v>12555</v>
      </c>
      <c r="AL1" s="127" t="s">
        <v>12556</v>
      </c>
      <c r="AM1" s="127" t="s">
        <v>12009</v>
      </c>
      <c r="AN1" s="127" t="s">
        <v>11524</v>
      </c>
      <c r="AO1" s="127" t="s">
        <v>12012</v>
      </c>
      <c r="AP1" s="127" t="s">
        <v>12013</v>
      </c>
      <c r="AQ1" s="128" t="s">
        <v>12014</v>
      </c>
      <c r="AR1" s="128" t="s">
        <v>12015</v>
      </c>
      <c r="AS1" s="129" t="s">
        <v>11527</v>
      </c>
      <c r="AT1" s="129" t="s">
        <v>11528</v>
      </c>
      <c r="AU1" s="129"/>
    </row>
    <row r="2" s="175" customFormat="true" ht="56.25" hidden="false" customHeight="false" outlineLevel="0" collapsed="false">
      <c r="A2" s="130" t="s">
        <v>12557</v>
      </c>
      <c r="B2" s="130" t="s">
        <v>11530</v>
      </c>
      <c r="C2" s="130" t="s">
        <v>11531</v>
      </c>
      <c r="D2" s="130" t="s">
        <v>11532</v>
      </c>
      <c r="E2" s="130" t="s">
        <v>11533</v>
      </c>
      <c r="F2" s="130" t="s">
        <v>11534</v>
      </c>
      <c r="G2" s="130" t="s">
        <v>11537</v>
      </c>
      <c r="H2" s="130" t="s">
        <v>11538</v>
      </c>
      <c r="I2" s="130" t="s">
        <v>11539</v>
      </c>
      <c r="J2" s="130" t="s">
        <v>11546</v>
      </c>
      <c r="K2" s="130" t="s">
        <v>12018</v>
      </c>
      <c r="L2" s="130" t="s">
        <v>12019</v>
      </c>
      <c r="M2" s="130" t="s">
        <v>12020</v>
      </c>
      <c r="N2" s="130" t="s">
        <v>12021</v>
      </c>
      <c r="O2" s="130" t="s">
        <v>11764</v>
      </c>
      <c r="P2" s="130" t="s">
        <v>11765</v>
      </c>
      <c r="Q2" s="130" t="s">
        <v>12558</v>
      </c>
      <c r="R2" s="130" t="s">
        <v>11564</v>
      </c>
      <c r="S2" s="130" t="s">
        <v>11768</v>
      </c>
      <c r="T2" s="130" t="s">
        <v>11565</v>
      </c>
      <c r="U2" s="130" t="s">
        <v>11572</v>
      </c>
      <c r="V2" s="130" t="s">
        <v>11574</v>
      </c>
      <c r="W2" s="130" t="s">
        <v>12052</v>
      </c>
      <c r="X2" s="130" t="s">
        <v>12053</v>
      </c>
      <c r="Y2" s="130" t="s">
        <v>11771</v>
      </c>
      <c r="Z2" s="130" t="s">
        <v>11582</v>
      </c>
      <c r="AA2" s="132"/>
      <c r="AB2" s="127"/>
      <c r="AC2" s="127"/>
      <c r="AD2" s="135"/>
      <c r="AE2" s="135"/>
      <c r="AF2" s="135"/>
      <c r="AG2" s="135"/>
      <c r="AH2" s="135"/>
      <c r="AI2" s="135"/>
      <c r="AJ2" s="135"/>
      <c r="AK2" s="135"/>
      <c r="AL2" s="135"/>
      <c r="AM2" s="135"/>
      <c r="AN2" s="135"/>
      <c r="AO2" s="135"/>
      <c r="AP2" s="135"/>
      <c r="AQ2" s="129"/>
      <c r="AR2" s="129"/>
      <c r="AS2" s="129"/>
      <c r="AT2" s="129"/>
      <c r="AU2" s="129"/>
    </row>
    <row r="3" s="172" customFormat="true" ht="71.25" hidden="false" customHeight="true" outlineLevel="0" collapsed="false">
      <c r="A3" s="137" t="s">
        <v>12559</v>
      </c>
      <c r="B3" s="137" t="s">
        <v>12560</v>
      </c>
      <c r="C3" s="137" t="s">
        <v>12561</v>
      </c>
      <c r="D3" s="137" t="s">
        <v>12562</v>
      </c>
      <c r="E3" s="137" t="s">
        <v>12563</v>
      </c>
      <c r="F3" s="137" t="s">
        <v>12564</v>
      </c>
      <c r="G3" s="137" t="s">
        <v>12565</v>
      </c>
      <c r="H3" s="137" t="s">
        <v>12566</v>
      </c>
      <c r="I3" s="137" t="s">
        <v>12567</v>
      </c>
      <c r="J3" s="137" t="s">
        <v>12568</v>
      </c>
      <c r="K3" s="137" t="s">
        <v>12569</v>
      </c>
      <c r="L3" s="137" t="s">
        <v>12570</v>
      </c>
      <c r="M3" s="137" t="s">
        <v>12571</v>
      </c>
      <c r="N3" s="137" t="s">
        <v>12572</v>
      </c>
      <c r="O3" s="137" t="s">
        <v>12573</v>
      </c>
      <c r="P3" s="137" t="s">
        <v>12574</v>
      </c>
      <c r="Q3" s="137" t="s">
        <v>12575</v>
      </c>
      <c r="R3" s="137" t="s">
        <v>12576</v>
      </c>
      <c r="S3" s="137" t="s">
        <v>12577</v>
      </c>
      <c r="T3" s="137" t="s">
        <v>12578</v>
      </c>
      <c r="U3" s="137" t="s">
        <v>12579</v>
      </c>
      <c r="V3" s="137" t="s">
        <v>12580</v>
      </c>
      <c r="W3" s="137" t="s">
        <v>12581</v>
      </c>
      <c r="X3" s="137" t="s">
        <v>12582</v>
      </c>
      <c r="Y3" s="137" t="s">
        <v>12583</v>
      </c>
      <c r="Z3" s="137" t="s">
        <v>12584</v>
      </c>
      <c r="AA3" s="138"/>
      <c r="AB3" s="139"/>
      <c r="AC3" s="139"/>
      <c r="AD3" s="139" t="s">
        <v>11634</v>
      </c>
      <c r="AE3" s="139" t="s">
        <v>11473</v>
      </c>
      <c r="AF3" s="139" t="s">
        <v>11474</v>
      </c>
      <c r="AG3" s="139" t="s">
        <v>11637</v>
      </c>
      <c r="AH3" s="139" t="s">
        <v>11638</v>
      </c>
      <c r="AI3" s="139" t="s">
        <v>12585</v>
      </c>
      <c r="AJ3" s="139" t="s">
        <v>12585</v>
      </c>
      <c r="AK3" s="139" t="s">
        <v>307</v>
      </c>
      <c r="AL3" s="139" t="s">
        <v>11820</v>
      </c>
      <c r="AM3" s="139" t="s">
        <v>12116</v>
      </c>
      <c r="AN3" s="139" t="s">
        <v>11646</v>
      </c>
      <c r="AO3" s="139" t="s">
        <v>12117</v>
      </c>
      <c r="AP3" s="139" t="s">
        <v>12118</v>
      </c>
      <c r="AQ3" s="140" t="s">
        <v>12119</v>
      </c>
      <c r="AR3" s="140" t="s">
        <v>12120</v>
      </c>
      <c r="AS3" s="140" t="s">
        <v>11649</v>
      </c>
      <c r="AT3" s="140" t="s">
        <v>11650</v>
      </c>
      <c r="AU3" s="141"/>
    </row>
    <row r="4" customFormat="false" ht="12.75" hidden="false" customHeight="false" outlineLevel="0" collapsed="false">
      <c r="D4" s="142"/>
      <c r="E4" s="142"/>
      <c r="Z4" s="146"/>
      <c r="AB4" s="153" t="n">
        <f aca="false">IF(AND(D4&gt;4678396.48217382,D4&lt;4924789.13601513),0,1)</f>
        <v>1</v>
      </c>
      <c r="AC4" s="153" t="n">
        <f aca="false">IF(AND(E4&gt;1554744.35667513,E4&lt;1771650.40247209),0,1)</f>
        <v>1</v>
      </c>
      <c r="AD4" s="155" t="n">
        <f aca="false">+IF(U4&lt;3,IF(G4="",0,IF(G4&gt;0,0,1)),0)</f>
        <v>0</v>
      </c>
      <c r="AE4" s="204" t="n">
        <f aca="false">IF(U4&lt;3,IF(OR(J4=9999,J4&lt;=('[2]Input anno'!$A$1)),0,1),0)</f>
        <v>0</v>
      </c>
      <c r="AF4" s="204" t="n">
        <f aca="false">IF(U4&lt;3,IF(OR(K4=9800,K4=9999,K4&lt;='[2]Input anno'!$A$1),0,1),0)</f>
        <v>0</v>
      </c>
      <c r="AG4" s="204" t="n">
        <f aca="false">+IF(U4=3,IF(J4='[2]Input anno'!$A$1,0,1),0)</f>
        <v>0</v>
      </c>
      <c r="AH4" s="155" t="n">
        <f aca="false">+IF(U4&lt;3,IF(J4&lt;&gt;9999,IF(AND(J4&lt;K4,J4&lt;M4),0,1),0),0)</f>
        <v>1</v>
      </c>
      <c r="AI4" s="204" t="n">
        <f aca="false">+IF(U4&lt;3,IF(AND(L4&gt;0,L4&lt;6),0,1),0)</f>
        <v>1</v>
      </c>
      <c r="AJ4" s="204" t="n">
        <f aca="false">+IF(U4&lt;3,IF(AND(N4&gt;0,N4&lt;6),0,1),0)</f>
        <v>1</v>
      </c>
      <c r="AK4" s="204" t="n">
        <f aca="false">+IF(U4=1,IF(O4&gt;0,0,1),0)</f>
        <v>0</v>
      </c>
      <c r="AL4" s="204" t="n">
        <f aca="false">+IF(U4=1,IF(P4&gt;0,0,1),0)</f>
        <v>0</v>
      </c>
      <c r="AM4" s="204" t="n">
        <f aca="false">+IF(U4&lt;3,IF(AND(R4&gt;0,R4&lt;5),0,1),0)</f>
        <v>1</v>
      </c>
      <c r="AN4" s="155" t="n">
        <f aca="false">+IF(U4&lt;3,IF(J4&lt;&gt;9999,IF(J4&gt;=2014,IF(V4="A",0,1),0),IF(V4="X",0,1)),0)</f>
        <v>0</v>
      </c>
      <c r="AO4" s="228" t="n">
        <f aca="false">+IF(U4&lt;3,IF(K4&lt;9800,IF(K4&gt;=2014,IF(W4="A",0,1),0),IF(K4=9999,IF(W4="X",0,1),IF(W4="A",0,1))),0)</f>
        <v>0</v>
      </c>
      <c r="AP4" s="155" t="n">
        <f aca="false">+IF(U4&lt;3,IF(M4&lt;9800,IF(M4&gt;=2014,IF(X4="A",0,1),0),IF(M4=9999,IF(X4="X",0,1),IF(X4="A",0,1))),0)</f>
        <v>0</v>
      </c>
      <c r="AQ4" s="151" t="n">
        <f aca="false">+IF(U4&lt;3,IF(AND(K4&lt;&gt;9800,K4&lt;&gt;9999),IF(AND(K4&gt;=2018,L4&lt;4),1,0),0),0)</f>
        <v>0</v>
      </c>
      <c r="AR4" s="151" t="n">
        <f aca="false">+IF(U4&lt;3,IF(AND(M4&lt;&gt;9800,M4&lt;&gt;9999),IF(AND(M4&gt;=2018,N4&lt;4),1,0),0),0)</f>
        <v>0</v>
      </c>
      <c r="AS4" s="151" t="n">
        <f aca="false">IF(U4&lt;3,IF(J4=9999,0,IF(J4&gt;=2014,IF(AND(K4&gt;J4,M4&gt;J4,L4&gt;=4,N4&gt;=4),0,1),0)),0)</f>
        <v>0</v>
      </c>
      <c r="AT4" s="151" t="n">
        <f aca="false">+IF(U4&lt;3,IF(J4=9999,0,IF(J4&gt;=2015,IF(COUNTBLANK(B4:Z4)=0,0,1),0)),0)</f>
        <v>0</v>
      </c>
      <c r="AU4" s="151"/>
      <c r="AV4" s="152" t="s">
        <v>11511</v>
      </c>
      <c r="AW4" s="152" t="str">
        <f aca="false">IF(SUM(AB:AB)=0,"OK","errore su coordinata Nord")</f>
        <v>errore su coordinata Nord</v>
      </c>
    </row>
    <row r="5" customFormat="false" ht="15" hidden="false" customHeight="false" outlineLevel="0" collapsed="false">
      <c r="D5" s="142"/>
      <c r="E5" s="142"/>
      <c r="Z5" s="146"/>
      <c r="AB5" s="180"/>
      <c r="AC5" s="180"/>
      <c r="AD5" s="155"/>
      <c r="AH5" s="155"/>
      <c r="AN5" s="155"/>
      <c r="AO5" s="295"/>
      <c r="AP5" s="155"/>
      <c r="AQ5" s="151"/>
      <c r="AR5" s="151"/>
      <c r="AS5" s="151"/>
      <c r="AT5" s="151"/>
      <c r="AU5" s="151"/>
      <c r="AV5" s="152" t="s">
        <v>11512</v>
      </c>
      <c r="AW5" s="152" t="str">
        <f aca="false">IF(SUM(AC:AC)=0,"OK","errore su coordinata Est")</f>
        <v>errore su coordinata Est</v>
      </c>
    </row>
    <row r="6" customFormat="false" ht="15" hidden="false" customHeight="false" outlineLevel="0" collapsed="false">
      <c r="D6" s="142"/>
      <c r="E6" s="142"/>
      <c r="Z6" s="146"/>
      <c r="AB6" s="180"/>
      <c r="AC6" s="180"/>
      <c r="AD6" s="155"/>
      <c r="AH6" s="155"/>
      <c r="AN6" s="155"/>
      <c r="AO6" s="295"/>
      <c r="AP6" s="155"/>
      <c r="AQ6" s="151"/>
      <c r="AR6" s="151"/>
      <c r="AS6" s="151"/>
      <c r="AT6" s="151"/>
      <c r="AU6" s="151"/>
      <c r="AV6" s="152" t="s">
        <v>11651</v>
      </c>
      <c r="AW6" s="159" t="str">
        <f aca="false">IF(SUM(AD:AD)=0,"OK","Attenzione! Possibile errore, QUOTA=0. Verificare e confermare i dati")</f>
        <v>OK</v>
      </c>
    </row>
    <row r="7" customFormat="false" ht="15" hidden="false" customHeight="false" outlineLevel="0" collapsed="false">
      <c r="D7" s="142"/>
      <c r="E7" s="142"/>
      <c r="Z7" s="146"/>
      <c r="AB7" s="180"/>
      <c r="AC7" s="180"/>
      <c r="AD7" s="155"/>
      <c r="AH7" s="155"/>
      <c r="AN7" s="155"/>
      <c r="AO7" s="295"/>
      <c r="AP7" s="155"/>
      <c r="AQ7" s="151"/>
      <c r="AR7" s="151"/>
      <c r="AS7" s="151"/>
      <c r="AT7" s="151"/>
      <c r="AU7" s="151"/>
      <c r="AV7" s="152" t="s">
        <v>11473</v>
      </c>
      <c r="AW7" s="159" t="str">
        <f aca="false">IF(SUM(AE:AE)=0,"OK","errore su anno costruzione")</f>
        <v>OK</v>
      </c>
    </row>
    <row r="8" customFormat="false" ht="15" hidden="false" customHeight="false" outlineLevel="0" collapsed="false">
      <c r="D8" s="142"/>
      <c r="E8" s="142"/>
      <c r="Z8" s="146"/>
      <c r="AB8" s="180"/>
      <c r="AC8" s="180"/>
      <c r="AD8" s="155"/>
      <c r="AH8" s="155"/>
      <c r="AN8" s="155"/>
      <c r="AO8" s="295"/>
      <c r="AP8" s="155"/>
      <c r="AQ8" s="151"/>
      <c r="AR8" s="151"/>
      <c r="AS8" s="151"/>
      <c r="AT8" s="151"/>
      <c r="AU8" s="151"/>
      <c r="AV8" s="152" t="s">
        <v>11474</v>
      </c>
      <c r="AW8" s="159" t="str">
        <f aca="false">IF(SUM(AF:AF)=0,"OK","errore su anni ristrutturazione")</f>
        <v>OK</v>
      </c>
    </row>
    <row r="9" customFormat="false" ht="15" hidden="false" customHeight="false" outlineLevel="0" collapsed="false">
      <c r="D9" s="142"/>
      <c r="E9" s="142"/>
      <c r="Z9" s="146"/>
      <c r="AB9" s="180"/>
      <c r="AC9" s="180"/>
      <c r="AD9" s="155"/>
      <c r="AH9" s="155"/>
      <c r="AN9" s="155"/>
      <c r="AO9" s="295"/>
      <c r="AP9" s="155"/>
      <c r="AQ9" s="151"/>
      <c r="AR9" s="151"/>
      <c r="AS9" s="151"/>
      <c r="AT9" s="151"/>
      <c r="AU9" s="151"/>
      <c r="AV9" s="152" t="s">
        <v>11637</v>
      </c>
      <c r="AW9" s="159" t="str">
        <f aca="false">IF(SUM(AG:AG)=0,"OK","errore congruenza su anno perforazione pari a 3")</f>
        <v>OK</v>
      </c>
    </row>
    <row r="10" customFormat="false" ht="29.25" hidden="false" customHeight="true" outlineLevel="0" collapsed="false">
      <c r="D10" s="142"/>
      <c r="E10" s="142"/>
      <c r="Z10" s="146"/>
      <c r="AB10" s="180"/>
      <c r="AC10" s="180"/>
      <c r="AD10" s="155"/>
      <c r="AH10" s="155"/>
      <c r="AN10" s="155"/>
      <c r="AO10" s="295"/>
      <c r="AP10" s="155"/>
      <c r="AQ10" s="151"/>
      <c r="AR10" s="151"/>
      <c r="AS10" s="151"/>
      <c r="AT10" s="151"/>
      <c r="AU10" s="151"/>
      <c r="AV10" s="152" t="s">
        <v>11654</v>
      </c>
      <c r="AW10" s="159" t="str">
        <f aca="false">IF(SUM(AH:AH)=0,"OK","anno costruzione non congruente con anno ristrutturazione")</f>
        <v>anno costruzione non congruente con anno ristrutturazione</v>
      </c>
    </row>
    <row r="11" customFormat="false" ht="15" hidden="false" customHeight="false" outlineLevel="0" collapsed="false">
      <c r="D11" s="142"/>
      <c r="E11" s="142"/>
      <c r="Z11" s="146"/>
      <c r="AB11" s="180"/>
      <c r="AC11" s="180"/>
      <c r="AD11" s="155"/>
      <c r="AH11" s="155"/>
      <c r="AN11" s="155"/>
      <c r="AO11" s="295"/>
      <c r="AP11" s="155"/>
      <c r="AQ11" s="151"/>
      <c r="AR11" s="151"/>
      <c r="AS11" s="151"/>
      <c r="AT11" s="151"/>
      <c r="AU11" s="151"/>
      <c r="AV11" s="159" t="s">
        <v>12114</v>
      </c>
      <c r="AW11" s="159" t="str">
        <f aca="false">IF(SUM(AI:AI)=0,"OK","stato di conservazione op. civili non congruente con codifiche ammesse")</f>
        <v>stato di conservazione op. civili non congruente con codifiche ammesse</v>
      </c>
    </row>
    <row r="12" customFormat="false" ht="25.5" hidden="false" customHeight="false" outlineLevel="0" collapsed="false">
      <c r="D12" s="142"/>
      <c r="E12" s="142"/>
      <c r="Z12" s="146"/>
      <c r="AB12" s="180"/>
      <c r="AC12" s="180"/>
      <c r="AD12" s="155"/>
      <c r="AH12" s="155"/>
      <c r="AN12" s="155"/>
      <c r="AO12" s="295"/>
      <c r="AP12" s="155"/>
      <c r="AQ12" s="151"/>
      <c r="AR12" s="151"/>
      <c r="AS12" s="151"/>
      <c r="AT12" s="151"/>
      <c r="AU12" s="151"/>
      <c r="AV12" s="159" t="s">
        <v>12586</v>
      </c>
      <c r="AW12" s="159" t="str">
        <f aca="false">IF(SUM(AJ:AJ)=0,"OK","stato di conservazione op. civili non congruente con codifiche ammesse")</f>
        <v>stato di conservazione op. civili non congruente con codifiche ammesse</v>
      </c>
    </row>
    <row r="13" customFormat="false" ht="15" hidden="false" customHeight="false" outlineLevel="0" collapsed="false">
      <c r="D13" s="142"/>
      <c r="E13" s="142"/>
      <c r="Z13" s="146"/>
      <c r="AB13" s="180"/>
      <c r="AC13" s="180"/>
      <c r="AD13" s="155"/>
      <c r="AH13" s="155"/>
      <c r="AN13" s="155"/>
      <c r="AO13" s="295"/>
      <c r="AP13" s="155"/>
      <c r="AQ13" s="151"/>
      <c r="AR13" s="151"/>
      <c r="AS13" s="151"/>
      <c r="AT13" s="151"/>
      <c r="AU13" s="151"/>
      <c r="AV13" s="159" t="s">
        <v>307</v>
      </c>
      <c r="AW13" s="159" t="str">
        <f aca="false">IF(SUM(AK:AK)=0,"OK","potenza installata non congruente con stato impianto")</f>
        <v>OK</v>
      </c>
    </row>
    <row r="14" customFormat="false" ht="15" hidden="false" customHeight="false" outlineLevel="0" collapsed="false">
      <c r="D14" s="142"/>
      <c r="E14" s="142"/>
      <c r="Z14" s="146"/>
      <c r="AB14" s="180"/>
      <c r="AC14" s="180"/>
      <c r="AD14" s="155"/>
      <c r="AH14" s="155"/>
      <c r="AN14" s="155"/>
      <c r="AO14" s="295"/>
      <c r="AP14" s="155"/>
      <c r="AQ14" s="151"/>
      <c r="AR14" s="151"/>
      <c r="AS14" s="151"/>
      <c r="AT14" s="151"/>
      <c r="AU14" s="151"/>
      <c r="AV14" s="159" t="s">
        <v>11820</v>
      </c>
      <c r="AW14" s="159" t="str">
        <f aca="false">IF(SUM(AL:AL)=0,"OK","consumo energia non congruente con stato impianto")</f>
        <v>OK</v>
      </c>
    </row>
    <row r="15" customFormat="false" ht="15" hidden="false" customHeight="false" outlineLevel="0" collapsed="false">
      <c r="D15" s="142"/>
      <c r="E15" s="142"/>
      <c r="Z15" s="146"/>
      <c r="AB15" s="180"/>
      <c r="AC15" s="180"/>
      <c r="AD15" s="155"/>
      <c r="AH15" s="155"/>
      <c r="AN15" s="155"/>
      <c r="AO15" s="295"/>
      <c r="AP15" s="155"/>
      <c r="AQ15" s="151"/>
      <c r="AR15" s="151"/>
      <c r="AS15" s="151"/>
      <c r="AT15" s="151"/>
      <c r="AU15" s="151"/>
      <c r="AV15" s="159" t="s">
        <v>12116</v>
      </c>
      <c r="AW15" s="159" t="str">
        <f aca="false">IF(SUM(AM:AM)=0,"OK","tipo telecontrollo non congruente con codifica ammessa")</f>
        <v>tipo telecontrollo non congruente con codifica ammessa</v>
      </c>
    </row>
    <row r="16" customFormat="false" ht="15" hidden="false" customHeight="false" outlineLevel="0" collapsed="false">
      <c r="D16" s="142"/>
      <c r="E16" s="142"/>
      <c r="Z16" s="146"/>
      <c r="AB16" s="180"/>
      <c r="AC16" s="180"/>
      <c r="AD16" s="155"/>
      <c r="AH16" s="155"/>
      <c r="AN16" s="155"/>
      <c r="AO16" s="295"/>
      <c r="AP16" s="155"/>
      <c r="AQ16" s="151"/>
      <c r="AR16" s="151"/>
      <c r="AS16" s="151"/>
      <c r="AT16" s="151"/>
      <c r="AU16" s="151"/>
      <c r="AV16" s="262" t="s">
        <v>11646</v>
      </c>
      <c r="AW16" s="296" t="str">
        <f aca="false">IF(SUM(AN:AN)=0,"OK","indice confidenza non congruente con anno di costruzione")</f>
        <v>OK</v>
      </c>
    </row>
    <row r="17" customFormat="false" ht="15" hidden="false" customHeight="false" outlineLevel="0" collapsed="false">
      <c r="D17" s="142"/>
      <c r="E17" s="142"/>
      <c r="Z17" s="146"/>
      <c r="AB17" s="180"/>
      <c r="AC17" s="180"/>
      <c r="AD17" s="155"/>
      <c r="AH17" s="155"/>
      <c r="AN17" s="155"/>
      <c r="AO17" s="295"/>
      <c r="AP17" s="155"/>
      <c r="AQ17" s="151"/>
      <c r="AR17" s="151"/>
      <c r="AS17" s="151"/>
      <c r="AT17" s="151"/>
      <c r="AU17" s="151"/>
      <c r="AV17" s="262" t="s">
        <v>12117</v>
      </c>
      <c r="AW17" s="296" t="str">
        <f aca="false">IF(SUM(AO:AO)=0,"OK","indice confidenza non congruente con anno di ristrutt. Op. civili")</f>
        <v>OK</v>
      </c>
    </row>
    <row r="18" customFormat="false" ht="15" hidden="false" customHeight="false" outlineLevel="0" collapsed="false">
      <c r="D18" s="142"/>
      <c r="E18" s="142"/>
      <c r="Z18" s="146"/>
      <c r="AB18" s="180"/>
      <c r="AC18" s="180"/>
      <c r="AD18" s="155"/>
      <c r="AH18" s="155"/>
      <c r="AN18" s="155"/>
      <c r="AO18" s="295"/>
      <c r="AP18" s="155"/>
      <c r="AQ18" s="151"/>
      <c r="AR18" s="151"/>
      <c r="AS18" s="151"/>
      <c r="AT18" s="151"/>
      <c r="AU18" s="151"/>
      <c r="AV18" s="262" t="s">
        <v>12118</v>
      </c>
      <c r="AW18" s="296" t="str">
        <f aca="false">IF(SUM(AP:AP)=0,"OK","indice confidenza non congruente con anno di ristrutt. Op. elettrom.")</f>
        <v>OK</v>
      </c>
    </row>
    <row r="19" customFormat="false" ht="15" hidden="false" customHeight="false" outlineLevel="0" collapsed="false">
      <c r="D19" s="142"/>
      <c r="E19" s="142"/>
      <c r="Z19" s="146"/>
      <c r="AB19" s="180"/>
      <c r="AC19" s="180"/>
      <c r="AD19" s="155"/>
      <c r="AH19" s="155"/>
      <c r="AN19" s="155"/>
      <c r="AO19" s="295"/>
      <c r="AP19" s="155"/>
      <c r="AQ19" s="151"/>
      <c r="AR19" s="151"/>
      <c r="AS19" s="151"/>
      <c r="AT19" s="151"/>
      <c r="AU19" s="151"/>
      <c r="AV19" s="263" t="s">
        <v>12121</v>
      </c>
      <c r="AW19" s="265" t="str">
        <f aca="false">IF(SUM(AQ:AQ)=0,"OK","conservazione opere CIVILI non congruente con anno di ristrutturazione &gt;=2018")</f>
        <v>OK</v>
      </c>
    </row>
    <row r="20" customFormat="false" ht="15" hidden="false" customHeight="false" outlineLevel="0" collapsed="false">
      <c r="D20" s="142"/>
      <c r="E20" s="142"/>
      <c r="Z20" s="146"/>
      <c r="AB20" s="180"/>
      <c r="AC20" s="180"/>
      <c r="AD20" s="155"/>
      <c r="AH20" s="155"/>
      <c r="AN20" s="155"/>
      <c r="AO20" s="295"/>
      <c r="AP20" s="155"/>
      <c r="AQ20" s="151"/>
      <c r="AR20" s="151"/>
      <c r="AS20" s="151"/>
      <c r="AT20" s="151"/>
      <c r="AU20" s="151"/>
      <c r="AV20" s="263" t="s">
        <v>12122</v>
      </c>
      <c r="AW20" s="265" t="str">
        <f aca="false">IF(SUM(AR:AR)=0,"OK","conservazione opere ELETTROM non congruente con anno di ristrutturazione &gt;=2018")</f>
        <v>OK</v>
      </c>
    </row>
    <row r="21" customFormat="false" ht="15" hidden="false" customHeight="false" outlineLevel="0" collapsed="false">
      <c r="D21" s="142"/>
      <c r="E21" s="142"/>
      <c r="Z21" s="146"/>
      <c r="AB21" s="180"/>
      <c r="AC21" s="180"/>
      <c r="AD21" s="155"/>
      <c r="AH21" s="155"/>
      <c r="AN21" s="155"/>
      <c r="AO21" s="295"/>
      <c r="AP21" s="155"/>
      <c r="AQ21" s="151"/>
      <c r="AR21" s="151"/>
      <c r="AS21" s="151"/>
      <c r="AT21" s="151"/>
      <c r="AU21" s="151"/>
      <c r="AV21" s="265" t="s">
        <v>11649</v>
      </c>
      <c r="AW21" s="265" t="str">
        <f aca="false">IF(SUM(AS:AS)=0,"OK","Anno ristrutt. e/o stato di conservazione non congruenti con anno di costruzione &gt;=2014")</f>
        <v>OK</v>
      </c>
    </row>
    <row r="22" customFormat="false" ht="15" hidden="false" customHeight="false" outlineLevel="0" collapsed="false">
      <c r="D22" s="142"/>
      <c r="E22" s="142"/>
      <c r="Z22" s="146"/>
      <c r="AB22" s="180"/>
      <c r="AC22" s="180"/>
      <c r="AD22" s="155"/>
      <c r="AH22" s="155"/>
      <c r="AN22" s="155"/>
      <c r="AO22" s="295"/>
      <c r="AP22" s="155"/>
      <c r="AQ22" s="151"/>
      <c r="AR22" s="151"/>
      <c r="AS22" s="151"/>
      <c r="AT22" s="151"/>
      <c r="AU22" s="151"/>
      <c r="AV22" s="265" t="s">
        <v>11650</v>
      </c>
      <c r="AW22" s="265" t="str">
        <f aca="false">IF(SUM(AT:AT)=0,"OK","Errore: celle vuote in corrispondenza di opera costruita in anno &gt;=2015")</f>
        <v>OK</v>
      </c>
    </row>
    <row r="23" customFormat="false" ht="15" hidden="false" customHeight="false" outlineLevel="0" collapsed="false">
      <c r="D23" s="142"/>
      <c r="E23" s="142"/>
      <c r="Z23" s="146"/>
      <c r="AB23" s="180"/>
      <c r="AC23" s="180"/>
      <c r="AD23" s="155"/>
      <c r="AH23" s="155"/>
      <c r="AN23" s="155"/>
      <c r="AO23" s="295"/>
      <c r="AP23" s="155"/>
      <c r="AQ23" s="151"/>
      <c r="AR23" s="151"/>
      <c r="AS23" s="151"/>
      <c r="AT23" s="151"/>
      <c r="AU23" s="151"/>
    </row>
    <row r="24" customFormat="false" ht="15" hidden="false" customHeight="false" outlineLevel="0" collapsed="false">
      <c r="D24" s="142"/>
      <c r="E24" s="142"/>
      <c r="Z24" s="146"/>
      <c r="AB24" s="180"/>
      <c r="AC24" s="180"/>
      <c r="AD24" s="155"/>
      <c r="AH24" s="155"/>
      <c r="AN24" s="155"/>
      <c r="AO24" s="295"/>
      <c r="AP24" s="155"/>
      <c r="AQ24" s="151"/>
      <c r="AR24" s="151"/>
      <c r="AS24" s="151"/>
      <c r="AT24" s="151"/>
      <c r="AU24" s="151"/>
    </row>
    <row r="25" customFormat="false" ht="15" hidden="false" customHeight="false" outlineLevel="0" collapsed="false">
      <c r="D25" s="142"/>
      <c r="E25" s="142"/>
      <c r="Z25" s="146"/>
      <c r="AB25" s="180"/>
      <c r="AC25" s="180"/>
      <c r="AD25" s="155"/>
      <c r="AH25" s="155"/>
      <c r="AN25" s="155"/>
      <c r="AO25" s="295"/>
      <c r="AP25" s="155"/>
      <c r="AQ25" s="151"/>
      <c r="AR25" s="151"/>
      <c r="AS25" s="151"/>
      <c r="AT25" s="151"/>
      <c r="AU25" s="151"/>
    </row>
    <row r="26" customFormat="false" ht="15" hidden="false" customHeight="false" outlineLevel="0" collapsed="false">
      <c r="D26" s="142"/>
      <c r="E26" s="142"/>
      <c r="Z26" s="146"/>
      <c r="AB26" s="180"/>
      <c r="AC26" s="180"/>
      <c r="AD26" s="155"/>
      <c r="AH26" s="155"/>
      <c r="AN26" s="155"/>
      <c r="AO26" s="295"/>
      <c r="AP26" s="155"/>
      <c r="AQ26" s="151"/>
      <c r="AR26" s="151"/>
      <c r="AS26" s="151"/>
      <c r="AT26" s="151"/>
      <c r="AU26" s="151"/>
    </row>
    <row r="27" customFormat="false" ht="15" hidden="false" customHeight="false" outlineLevel="0" collapsed="false">
      <c r="D27" s="142"/>
      <c r="E27" s="142"/>
      <c r="Z27" s="146"/>
      <c r="AB27" s="180"/>
      <c r="AC27" s="180"/>
      <c r="AD27" s="155"/>
      <c r="AH27" s="155"/>
      <c r="AN27" s="155"/>
      <c r="AO27" s="295"/>
      <c r="AP27" s="155"/>
      <c r="AQ27" s="151"/>
      <c r="AR27" s="151"/>
      <c r="AS27" s="151"/>
      <c r="AT27" s="151"/>
      <c r="AU27" s="151"/>
    </row>
    <row r="28" customFormat="false" ht="15" hidden="false" customHeight="false" outlineLevel="0" collapsed="false">
      <c r="D28" s="142"/>
      <c r="E28" s="142"/>
      <c r="Z28" s="146"/>
      <c r="AB28" s="180"/>
      <c r="AC28" s="180"/>
      <c r="AD28" s="155"/>
      <c r="AH28" s="155"/>
      <c r="AN28" s="155"/>
      <c r="AO28" s="295"/>
      <c r="AP28" s="155"/>
      <c r="AQ28" s="151"/>
      <c r="AR28" s="151"/>
      <c r="AS28" s="151"/>
      <c r="AT28" s="151"/>
      <c r="AU28" s="151"/>
    </row>
    <row r="29" customFormat="false" ht="15" hidden="false" customHeight="false" outlineLevel="0" collapsed="false">
      <c r="D29" s="142"/>
      <c r="E29" s="142"/>
      <c r="Z29" s="146"/>
      <c r="AB29" s="180"/>
      <c r="AC29" s="180"/>
      <c r="AD29" s="155"/>
      <c r="AH29" s="155"/>
      <c r="AN29" s="155"/>
      <c r="AO29" s="295"/>
      <c r="AP29" s="155"/>
      <c r="AQ29" s="151"/>
      <c r="AR29" s="151"/>
      <c r="AS29" s="151"/>
      <c r="AT29" s="151"/>
      <c r="AU29" s="151"/>
    </row>
    <row r="30" customFormat="false" ht="15" hidden="false" customHeight="false" outlineLevel="0" collapsed="false">
      <c r="D30" s="142"/>
      <c r="E30" s="142"/>
      <c r="Z30" s="146"/>
      <c r="AB30" s="180"/>
      <c r="AC30" s="180"/>
      <c r="AD30" s="155"/>
      <c r="AH30" s="155"/>
      <c r="AN30" s="155"/>
      <c r="AO30" s="295"/>
      <c r="AP30" s="155"/>
      <c r="AQ30" s="151"/>
      <c r="AR30" s="151"/>
      <c r="AS30" s="151"/>
      <c r="AT30" s="151"/>
      <c r="AU30" s="151"/>
    </row>
    <row r="31" customFormat="false" ht="15" hidden="false" customHeight="false" outlineLevel="0" collapsed="false">
      <c r="D31" s="142"/>
      <c r="E31" s="142"/>
      <c r="Z31" s="146"/>
      <c r="AB31" s="180"/>
      <c r="AC31" s="180"/>
      <c r="AD31" s="155"/>
      <c r="AH31" s="155"/>
      <c r="AN31" s="155"/>
      <c r="AO31" s="295"/>
      <c r="AP31" s="155"/>
      <c r="AQ31" s="151"/>
      <c r="AR31" s="151"/>
      <c r="AS31" s="151"/>
      <c r="AT31" s="151"/>
      <c r="AU31" s="151"/>
    </row>
    <row r="32" customFormat="false" ht="15" hidden="false" customHeight="false" outlineLevel="0" collapsed="false">
      <c r="D32" s="142"/>
      <c r="E32" s="142"/>
      <c r="Z32" s="146"/>
      <c r="AB32" s="180"/>
      <c r="AC32" s="180"/>
      <c r="AD32" s="155"/>
      <c r="AH32" s="155"/>
      <c r="AN32" s="155"/>
      <c r="AO32" s="295"/>
      <c r="AP32" s="155"/>
      <c r="AQ32" s="151"/>
      <c r="AR32" s="151"/>
      <c r="AS32" s="151"/>
      <c r="AT32" s="151"/>
      <c r="AU32" s="151"/>
    </row>
    <row r="33" customFormat="false" ht="15" hidden="false" customHeight="false" outlineLevel="0" collapsed="false">
      <c r="D33" s="142"/>
      <c r="E33" s="142"/>
      <c r="Z33" s="146"/>
      <c r="AB33" s="180"/>
      <c r="AC33" s="180"/>
      <c r="AD33" s="155"/>
      <c r="AH33" s="155"/>
      <c r="AN33" s="155"/>
      <c r="AO33" s="295"/>
      <c r="AP33" s="155"/>
      <c r="AQ33" s="151"/>
      <c r="AR33" s="151"/>
      <c r="AS33" s="151"/>
      <c r="AT33" s="151"/>
      <c r="AU33" s="151"/>
    </row>
    <row r="34" customFormat="false" ht="15" hidden="false" customHeight="false" outlineLevel="0" collapsed="false">
      <c r="D34" s="142"/>
      <c r="E34" s="142"/>
      <c r="Z34" s="146"/>
      <c r="AB34" s="180"/>
      <c r="AC34" s="180"/>
      <c r="AD34" s="155"/>
      <c r="AH34" s="155"/>
      <c r="AN34" s="155"/>
      <c r="AO34" s="295"/>
      <c r="AP34" s="155"/>
      <c r="AQ34" s="151"/>
      <c r="AR34" s="151"/>
      <c r="AS34" s="151"/>
      <c r="AT34" s="151"/>
      <c r="AU34" s="151"/>
    </row>
    <row r="35" customFormat="false" ht="15" hidden="false" customHeight="false" outlineLevel="0" collapsed="false">
      <c r="D35" s="142"/>
      <c r="E35" s="142"/>
      <c r="Z35" s="146"/>
      <c r="AB35" s="180"/>
      <c r="AC35" s="180"/>
      <c r="AD35" s="155"/>
      <c r="AH35" s="155"/>
      <c r="AN35" s="155"/>
      <c r="AO35" s="295"/>
      <c r="AP35" s="155"/>
      <c r="AQ35" s="151"/>
      <c r="AR35" s="151"/>
      <c r="AS35" s="151"/>
      <c r="AT35" s="151"/>
      <c r="AU35" s="151"/>
    </row>
    <row r="36" customFormat="false" ht="15" hidden="false" customHeight="false" outlineLevel="0" collapsed="false">
      <c r="D36" s="142"/>
      <c r="E36" s="142"/>
      <c r="Z36" s="146"/>
      <c r="AB36" s="180"/>
      <c r="AC36" s="180"/>
      <c r="AD36" s="155"/>
      <c r="AH36" s="155"/>
      <c r="AN36" s="155"/>
      <c r="AO36" s="295"/>
      <c r="AP36" s="155"/>
      <c r="AQ36" s="151"/>
      <c r="AR36" s="151"/>
      <c r="AS36" s="151"/>
      <c r="AT36" s="151"/>
      <c r="AU36" s="151"/>
    </row>
    <row r="37" customFormat="false" ht="15" hidden="false" customHeight="false" outlineLevel="0" collapsed="false">
      <c r="D37" s="142"/>
      <c r="E37" s="142"/>
      <c r="Z37" s="146"/>
      <c r="AB37" s="180"/>
      <c r="AC37" s="180"/>
      <c r="AD37" s="155"/>
      <c r="AH37" s="155"/>
      <c r="AN37" s="155"/>
      <c r="AO37" s="295"/>
      <c r="AP37" s="155"/>
      <c r="AQ37" s="151"/>
      <c r="AR37" s="151"/>
      <c r="AS37" s="151"/>
      <c r="AT37" s="151"/>
      <c r="AU37" s="151"/>
    </row>
    <row r="38" customFormat="false" ht="15" hidden="false" customHeight="false" outlineLevel="0" collapsed="false">
      <c r="D38" s="142"/>
      <c r="E38" s="142"/>
      <c r="Z38" s="146"/>
      <c r="AB38" s="180"/>
      <c r="AC38" s="180"/>
      <c r="AD38" s="155"/>
      <c r="AH38" s="155"/>
      <c r="AN38" s="155"/>
      <c r="AO38" s="295"/>
      <c r="AP38" s="155"/>
      <c r="AQ38" s="151"/>
      <c r="AR38" s="151"/>
      <c r="AS38" s="151"/>
      <c r="AT38" s="151"/>
      <c r="AU38" s="151"/>
    </row>
    <row r="39" customFormat="false" ht="15" hidden="false" customHeight="false" outlineLevel="0" collapsed="false">
      <c r="D39" s="142"/>
      <c r="E39" s="142"/>
      <c r="Z39" s="146"/>
      <c r="AB39" s="180"/>
      <c r="AC39" s="180"/>
      <c r="AD39" s="155"/>
      <c r="AH39" s="155"/>
      <c r="AN39" s="155"/>
      <c r="AO39" s="295"/>
      <c r="AP39" s="155"/>
      <c r="AQ39" s="151"/>
      <c r="AR39" s="151"/>
      <c r="AS39" s="151"/>
      <c r="AT39" s="151"/>
      <c r="AU39" s="151"/>
    </row>
    <row r="40" customFormat="false" ht="15" hidden="false" customHeight="false" outlineLevel="0" collapsed="false">
      <c r="D40" s="142"/>
      <c r="E40" s="142"/>
      <c r="Z40" s="146"/>
      <c r="AB40" s="180"/>
      <c r="AC40" s="180"/>
      <c r="AD40" s="155"/>
      <c r="AH40" s="155"/>
      <c r="AN40" s="155"/>
      <c r="AO40" s="295"/>
      <c r="AP40" s="155"/>
      <c r="AQ40" s="151"/>
      <c r="AR40" s="151"/>
      <c r="AS40" s="151"/>
      <c r="AT40" s="151"/>
      <c r="AU40" s="151"/>
    </row>
    <row r="41" customFormat="false" ht="15" hidden="false" customHeight="false" outlineLevel="0" collapsed="false">
      <c r="D41" s="142"/>
      <c r="E41" s="142"/>
      <c r="Z41" s="146"/>
      <c r="AB41" s="180"/>
      <c r="AC41" s="180"/>
      <c r="AD41" s="155"/>
      <c r="AH41" s="155"/>
      <c r="AN41" s="155"/>
      <c r="AO41" s="295"/>
      <c r="AP41" s="155"/>
      <c r="AQ41" s="151"/>
      <c r="AR41" s="151"/>
      <c r="AS41" s="151"/>
      <c r="AT41" s="151"/>
      <c r="AU41" s="151"/>
    </row>
    <row r="42" customFormat="false" ht="15" hidden="false" customHeight="false" outlineLevel="0" collapsed="false">
      <c r="D42" s="142"/>
      <c r="E42" s="142"/>
      <c r="V42" s="279"/>
      <c r="Z42" s="146"/>
      <c r="AB42" s="180"/>
      <c r="AC42" s="180"/>
      <c r="AD42" s="155"/>
      <c r="AH42" s="155"/>
      <c r="AN42" s="155"/>
      <c r="AO42" s="295"/>
      <c r="AP42" s="155"/>
      <c r="AQ42" s="151"/>
      <c r="AR42" s="151"/>
      <c r="AS42" s="151"/>
      <c r="AT42" s="151"/>
      <c r="AU42" s="151"/>
    </row>
    <row r="43" customFormat="false" ht="15" hidden="false" customHeight="false" outlineLevel="0" collapsed="false">
      <c r="D43" s="142"/>
      <c r="E43" s="142"/>
      <c r="Z43" s="146"/>
      <c r="AB43" s="180"/>
      <c r="AC43" s="180"/>
      <c r="AD43" s="155"/>
      <c r="AH43" s="155"/>
      <c r="AN43" s="155"/>
      <c r="AO43" s="295"/>
      <c r="AP43" s="155"/>
      <c r="AQ43" s="151"/>
      <c r="AR43" s="151"/>
      <c r="AS43" s="151"/>
      <c r="AT43" s="151"/>
      <c r="AU43" s="151"/>
    </row>
    <row r="44" customFormat="false" ht="15" hidden="false" customHeight="false" outlineLevel="0" collapsed="false">
      <c r="D44" s="142"/>
      <c r="E44" s="142"/>
      <c r="Z44" s="146"/>
      <c r="AB44" s="180"/>
      <c r="AC44" s="180"/>
      <c r="AD44" s="155"/>
      <c r="AH44" s="155"/>
      <c r="AN44" s="155"/>
      <c r="AO44" s="295"/>
      <c r="AP44" s="155"/>
      <c r="AQ44" s="151"/>
      <c r="AR44" s="151"/>
      <c r="AS44" s="151"/>
      <c r="AT44" s="151"/>
      <c r="AU44" s="151"/>
    </row>
    <row r="45" customFormat="false" ht="15" hidden="false" customHeight="false" outlineLevel="0" collapsed="false">
      <c r="D45" s="142"/>
      <c r="E45" s="142"/>
      <c r="Z45" s="146"/>
      <c r="AB45" s="180"/>
      <c r="AC45" s="180"/>
      <c r="AD45" s="155"/>
      <c r="AH45" s="155"/>
      <c r="AN45" s="155"/>
      <c r="AO45" s="295"/>
      <c r="AP45" s="155"/>
      <c r="AQ45" s="151"/>
      <c r="AR45" s="151"/>
      <c r="AS45" s="151"/>
      <c r="AT45" s="151"/>
      <c r="AU45" s="151"/>
    </row>
    <row r="46" customFormat="false" ht="15" hidden="false" customHeight="false" outlineLevel="0" collapsed="false">
      <c r="D46" s="142"/>
      <c r="E46" s="142"/>
      <c r="Z46" s="146"/>
      <c r="AB46" s="180"/>
      <c r="AC46" s="180"/>
      <c r="AD46" s="155"/>
      <c r="AH46" s="155"/>
      <c r="AN46" s="155"/>
      <c r="AO46" s="295"/>
      <c r="AP46" s="155"/>
      <c r="AQ46" s="151"/>
      <c r="AR46" s="151"/>
      <c r="AS46" s="151"/>
      <c r="AT46" s="151"/>
      <c r="AU46" s="151"/>
    </row>
    <row r="47" customFormat="false" ht="15" hidden="false" customHeight="false" outlineLevel="0" collapsed="false">
      <c r="D47" s="142"/>
      <c r="E47" s="142"/>
      <c r="Z47" s="146"/>
      <c r="AB47" s="180"/>
      <c r="AC47" s="180"/>
      <c r="AD47" s="155"/>
      <c r="AH47" s="155"/>
      <c r="AN47" s="155"/>
      <c r="AO47" s="295"/>
      <c r="AP47" s="155"/>
      <c r="AQ47" s="151"/>
      <c r="AR47" s="151"/>
      <c r="AS47" s="151"/>
      <c r="AT47" s="151"/>
      <c r="AU47" s="151"/>
    </row>
    <row r="48" customFormat="false" ht="15" hidden="false" customHeight="false" outlineLevel="0" collapsed="false">
      <c r="D48" s="142"/>
      <c r="E48" s="142"/>
      <c r="Z48" s="146"/>
      <c r="AB48" s="180"/>
      <c r="AC48" s="180"/>
      <c r="AD48" s="155"/>
      <c r="AH48" s="155"/>
      <c r="AN48" s="155"/>
      <c r="AO48" s="295"/>
      <c r="AP48" s="155"/>
      <c r="AQ48" s="151"/>
      <c r="AR48" s="151"/>
      <c r="AS48" s="151"/>
      <c r="AT48" s="151"/>
      <c r="AU48" s="151"/>
    </row>
    <row r="49" customFormat="false" ht="15" hidden="false" customHeight="false" outlineLevel="0" collapsed="false">
      <c r="D49" s="142"/>
      <c r="E49" s="142"/>
      <c r="Z49" s="146"/>
      <c r="AB49" s="180"/>
      <c r="AC49" s="180"/>
      <c r="AD49" s="155"/>
      <c r="AH49" s="155"/>
      <c r="AN49" s="155"/>
      <c r="AO49" s="295"/>
      <c r="AP49" s="155"/>
      <c r="AQ49" s="151"/>
      <c r="AR49" s="151"/>
      <c r="AS49" s="151"/>
      <c r="AT49" s="151"/>
      <c r="AU49" s="151"/>
    </row>
    <row r="50" customFormat="false" ht="15" hidden="false" customHeight="false" outlineLevel="0" collapsed="false">
      <c r="D50" s="142"/>
      <c r="E50" s="142"/>
      <c r="Z50" s="146"/>
      <c r="AB50" s="180"/>
      <c r="AC50" s="180"/>
      <c r="AD50" s="155"/>
      <c r="AH50" s="155"/>
      <c r="AN50" s="155"/>
      <c r="AO50" s="295"/>
      <c r="AP50" s="155"/>
      <c r="AQ50" s="151"/>
      <c r="AR50" s="151"/>
      <c r="AS50" s="151"/>
      <c r="AT50" s="151"/>
      <c r="AU50" s="151"/>
    </row>
    <row r="51" customFormat="false" ht="15" hidden="false" customHeight="false" outlineLevel="0" collapsed="false">
      <c r="D51" s="142"/>
      <c r="E51" s="142"/>
      <c r="Z51" s="146"/>
      <c r="AB51" s="180"/>
      <c r="AC51" s="180"/>
      <c r="AD51" s="155"/>
      <c r="AH51" s="155"/>
      <c r="AN51" s="155"/>
      <c r="AO51" s="295"/>
      <c r="AP51" s="155"/>
      <c r="AQ51" s="151"/>
      <c r="AR51" s="151"/>
      <c r="AS51" s="151"/>
      <c r="AT51" s="151"/>
      <c r="AU51" s="151"/>
    </row>
    <row r="52" customFormat="false" ht="15" hidden="false" customHeight="false" outlineLevel="0" collapsed="false">
      <c r="D52" s="142"/>
      <c r="E52" s="142"/>
      <c r="Z52" s="146"/>
      <c r="AB52" s="180"/>
      <c r="AC52" s="180"/>
      <c r="AD52" s="155"/>
      <c r="AH52" s="155"/>
      <c r="AN52" s="155"/>
      <c r="AO52" s="295"/>
      <c r="AP52" s="155"/>
      <c r="AQ52" s="151"/>
      <c r="AR52" s="151"/>
      <c r="AS52" s="151"/>
      <c r="AT52" s="151"/>
      <c r="AU52" s="151"/>
    </row>
    <row r="53" customFormat="false" ht="15" hidden="false" customHeight="false" outlineLevel="0" collapsed="false">
      <c r="D53" s="142"/>
      <c r="E53" s="142"/>
      <c r="Z53" s="146"/>
      <c r="AB53" s="180"/>
      <c r="AC53" s="180"/>
      <c r="AD53" s="155"/>
      <c r="AH53" s="155"/>
      <c r="AN53" s="155"/>
      <c r="AO53" s="295"/>
      <c r="AP53" s="155"/>
      <c r="AQ53" s="151"/>
      <c r="AR53" s="151"/>
      <c r="AS53" s="151"/>
      <c r="AT53" s="151"/>
      <c r="AU53" s="151"/>
    </row>
    <row r="54" customFormat="false" ht="15" hidden="false" customHeight="false" outlineLevel="0" collapsed="false">
      <c r="D54" s="142"/>
      <c r="E54" s="142"/>
      <c r="Z54" s="146"/>
      <c r="AB54" s="180"/>
      <c r="AC54" s="180"/>
      <c r="AD54" s="155"/>
      <c r="AH54" s="155"/>
      <c r="AN54" s="155"/>
      <c r="AO54" s="295"/>
      <c r="AP54" s="155"/>
      <c r="AQ54" s="151"/>
      <c r="AR54" s="151"/>
      <c r="AS54" s="151"/>
      <c r="AT54" s="151"/>
      <c r="AU54" s="151"/>
    </row>
    <row r="55" customFormat="false" ht="15" hidden="false" customHeight="false" outlineLevel="0" collapsed="false">
      <c r="D55" s="142"/>
      <c r="E55" s="142"/>
      <c r="Z55" s="146"/>
      <c r="AB55" s="180"/>
      <c r="AC55" s="180"/>
      <c r="AD55" s="155"/>
      <c r="AH55" s="155"/>
      <c r="AN55" s="155"/>
      <c r="AO55" s="295"/>
      <c r="AP55" s="155"/>
      <c r="AQ55" s="151"/>
      <c r="AR55" s="151"/>
      <c r="AS55" s="151"/>
      <c r="AT55" s="151"/>
      <c r="AU55" s="151"/>
    </row>
    <row r="56" customFormat="false" ht="15" hidden="false" customHeight="false" outlineLevel="0" collapsed="false">
      <c r="D56" s="142"/>
      <c r="E56" s="142"/>
      <c r="Z56" s="146"/>
      <c r="AB56" s="180"/>
      <c r="AC56" s="180"/>
      <c r="AD56" s="155"/>
      <c r="AH56" s="155"/>
      <c r="AN56" s="155"/>
      <c r="AO56" s="295"/>
      <c r="AP56" s="155"/>
      <c r="AQ56" s="151"/>
      <c r="AR56" s="151"/>
      <c r="AS56" s="151"/>
      <c r="AT56" s="151"/>
      <c r="AU56" s="151"/>
    </row>
    <row r="57" customFormat="false" ht="15" hidden="false" customHeight="false" outlineLevel="0" collapsed="false">
      <c r="D57" s="142"/>
      <c r="E57" s="142"/>
      <c r="Z57" s="146"/>
      <c r="AB57" s="180"/>
      <c r="AC57" s="180"/>
      <c r="AD57" s="155"/>
      <c r="AH57" s="155"/>
      <c r="AN57" s="155"/>
      <c r="AO57" s="295"/>
      <c r="AP57" s="155"/>
      <c r="AQ57" s="151"/>
      <c r="AR57" s="151"/>
      <c r="AS57" s="151"/>
      <c r="AT57" s="151"/>
      <c r="AU57" s="151"/>
    </row>
    <row r="58" customFormat="false" ht="15" hidden="false" customHeight="false" outlineLevel="0" collapsed="false">
      <c r="D58" s="142"/>
      <c r="E58" s="142"/>
      <c r="Z58" s="146"/>
      <c r="AB58" s="180"/>
      <c r="AC58" s="180"/>
      <c r="AD58" s="155"/>
      <c r="AH58" s="155"/>
      <c r="AN58" s="155"/>
      <c r="AO58" s="295"/>
      <c r="AP58" s="155"/>
      <c r="AQ58" s="151"/>
      <c r="AR58" s="151"/>
      <c r="AS58" s="151"/>
      <c r="AT58" s="151"/>
      <c r="AU58" s="151"/>
    </row>
    <row r="59" customFormat="false" ht="15" hidden="false" customHeight="false" outlineLevel="0" collapsed="false">
      <c r="D59" s="142"/>
      <c r="E59" s="142"/>
      <c r="Z59" s="146"/>
      <c r="AB59" s="180"/>
      <c r="AC59" s="180"/>
      <c r="AD59" s="155"/>
      <c r="AH59" s="155"/>
      <c r="AN59" s="155"/>
      <c r="AO59" s="295"/>
      <c r="AP59" s="155"/>
      <c r="AQ59" s="151"/>
      <c r="AR59" s="151"/>
      <c r="AS59" s="151"/>
      <c r="AT59" s="151"/>
      <c r="AU59" s="151"/>
    </row>
    <row r="60" customFormat="false" ht="15" hidden="false" customHeight="false" outlineLevel="0" collapsed="false">
      <c r="D60" s="142"/>
      <c r="E60" s="142"/>
      <c r="Z60" s="146"/>
      <c r="AB60" s="180"/>
      <c r="AC60" s="180"/>
      <c r="AD60" s="155"/>
      <c r="AH60" s="155"/>
      <c r="AN60" s="155"/>
      <c r="AO60" s="295"/>
      <c r="AP60" s="155"/>
      <c r="AQ60" s="151"/>
      <c r="AR60" s="151"/>
      <c r="AS60" s="151"/>
      <c r="AT60" s="151"/>
      <c r="AU60" s="151"/>
    </row>
    <row r="61" customFormat="false" ht="15" hidden="false" customHeight="false" outlineLevel="0" collapsed="false">
      <c r="D61" s="142"/>
      <c r="E61" s="142"/>
      <c r="Z61" s="146"/>
      <c r="AB61" s="180"/>
      <c r="AC61" s="180"/>
      <c r="AD61" s="155"/>
      <c r="AH61" s="155"/>
      <c r="AN61" s="155"/>
      <c r="AO61" s="295"/>
      <c r="AP61" s="155"/>
      <c r="AQ61" s="151"/>
      <c r="AR61" s="151"/>
      <c r="AS61" s="151"/>
      <c r="AT61" s="151"/>
      <c r="AU61" s="151"/>
    </row>
    <row r="62" customFormat="false" ht="15" hidden="false" customHeight="false" outlineLevel="0" collapsed="false">
      <c r="D62" s="142"/>
      <c r="E62" s="142"/>
      <c r="Z62" s="146"/>
      <c r="AB62" s="180"/>
      <c r="AC62" s="180"/>
      <c r="AD62" s="155"/>
      <c r="AH62" s="155"/>
      <c r="AN62" s="155"/>
      <c r="AO62" s="295"/>
      <c r="AP62" s="155"/>
      <c r="AQ62" s="151"/>
      <c r="AR62" s="151"/>
      <c r="AS62" s="151"/>
      <c r="AT62" s="151"/>
      <c r="AU62" s="151"/>
    </row>
    <row r="63" customFormat="false" ht="15" hidden="false" customHeight="false" outlineLevel="0" collapsed="false">
      <c r="D63" s="142"/>
      <c r="E63" s="142"/>
      <c r="Z63" s="146"/>
      <c r="AB63" s="180"/>
      <c r="AC63" s="180"/>
      <c r="AD63" s="155"/>
      <c r="AH63" s="155"/>
      <c r="AN63" s="155"/>
      <c r="AO63" s="295"/>
      <c r="AP63" s="155"/>
      <c r="AQ63" s="151"/>
      <c r="AR63" s="151"/>
      <c r="AS63" s="151"/>
      <c r="AT63" s="151"/>
      <c r="AU63" s="151"/>
    </row>
    <row r="64" customFormat="false" ht="15" hidden="false" customHeight="false" outlineLevel="0" collapsed="false">
      <c r="D64" s="142"/>
      <c r="E64" s="142"/>
      <c r="Z64" s="146"/>
      <c r="AB64" s="180"/>
      <c r="AC64" s="180"/>
      <c r="AD64" s="155"/>
      <c r="AH64" s="155"/>
      <c r="AN64" s="155"/>
      <c r="AO64" s="295"/>
      <c r="AP64" s="155"/>
      <c r="AQ64" s="151"/>
      <c r="AR64" s="151"/>
      <c r="AS64" s="151"/>
      <c r="AT64" s="151"/>
      <c r="AU64" s="151"/>
    </row>
    <row r="65" customFormat="false" ht="15" hidden="false" customHeight="false" outlineLevel="0" collapsed="false">
      <c r="D65" s="142"/>
      <c r="E65" s="142"/>
      <c r="Z65" s="146"/>
      <c r="AB65" s="180"/>
      <c r="AC65" s="180"/>
      <c r="AD65" s="155"/>
      <c r="AH65" s="155"/>
      <c r="AN65" s="155"/>
      <c r="AO65" s="295"/>
      <c r="AP65" s="155"/>
      <c r="AQ65" s="151"/>
      <c r="AR65" s="151"/>
      <c r="AS65" s="151"/>
      <c r="AT65" s="151"/>
      <c r="AU65" s="151"/>
    </row>
    <row r="66" customFormat="false" ht="15" hidden="false" customHeight="false" outlineLevel="0" collapsed="false">
      <c r="D66" s="142"/>
      <c r="E66" s="142"/>
      <c r="Z66" s="146"/>
      <c r="AB66" s="180"/>
      <c r="AC66" s="180"/>
      <c r="AD66" s="155"/>
      <c r="AH66" s="155"/>
      <c r="AN66" s="155"/>
      <c r="AO66" s="295"/>
      <c r="AP66" s="155"/>
      <c r="AQ66" s="151"/>
      <c r="AR66" s="151"/>
      <c r="AS66" s="151"/>
      <c r="AT66" s="151"/>
      <c r="AU66" s="151"/>
    </row>
    <row r="67" customFormat="false" ht="15" hidden="false" customHeight="false" outlineLevel="0" collapsed="false">
      <c r="D67" s="142"/>
      <c r="E67" s="142"/>
      <c r="Z67" s="146"/>
      <c r="AB67" s="180"/>
      <c r="AC67" s="180"/>
      <c r="AD67" s="155"/>
      <c r="AH67" s="155"/>
      <c r="AN67" s="155"/>
      <c r="AO67" s="295"/>
      <c r="AP67" s="155"/>
      <c r="AQ67" s="151"/>
      <c r="AR67" s="151"/>
      <c r="AS67" s="151"/>
      <c r="AT67" s="151"/>
      <c r="AU67" s="151"/>
    </row>
    <row r="68" customFormat="false" ht="15" hidden="false" customHeight="false" outlineLevel="0" collapsed="false">
      <c r="D68" s="142"/>
      <c r="E68" s="142"/>
      <c r="Z68" s="146"/>
      <c r="AB68" s="180"/>
      <c r="AC68" s="180"/>
      <c r="AD68" s="155"/>
      <c r="AH68" s="155"/>
      <c r="AN68" s="155"/>
      <c r="AO68" s="295"/>
      <c r="AP68" s="155"/>
      <c r="AQ68" s="151"/>
      <c r="AR68" s="151"/>
      <c r="AS68" s="151"/>
      <c r="AT68" s="151"/>
      <c r="AU68" s="151"/>
    </row>
    <row r="69" customFormat="false" ht="15" hidden="false" customHeight="false" outlineLevel="0" collapsed="false">
      <c r="D69" s="142"/>
      <c r="E69" s="142"/>
      <c r="Z69" s="146"/>
      <c r="AB69" s="180"/>
      <c r="AC69" s="180"/>
      <c r="AD69" s="155"/>
      <c r="AH69" s="155"/>
      <c r="AN69" s="155"/>
      <c r="AO69" s="295"/>
      <c r="AP69" s="155"/>
      <c r="AQ69" s="151"/>
      <c r="AR69" s="151"/>
      <c r="AS69" s="151"/>
      <c r="AT69" s="151"/>
      <c r="AU69" s="151"/>
    </row>
    <row r="70" customFormat="false" ht="15" hidden="false" customHeight="false" outlineLevel="0" collapsed="false">
      <c r="D70" s="142"/>
      <c r="E70" s="142"/>
      <c r="Z70" s="146"/>
      <c r="AB70" s="180"/>
      <c r="AC70" s="180"/>
      <c r="AD70" s="155"/>
      <c r="AH70" s="155"/>
      <c r="AN70" s="155"/>
      <c r="AO70" s="295"/>
      <c r="AP70" s="155"/>
      <c r="AQ70" s="151"/>
      <c r="AR70" s="151"/>
      <c r="AS70" s="151"/>
      <c r="AT70" s="151"/>
      <c r="AU70" s="151"/>
    </row>
    <row r="71" customFormat="false" ht="15" hidden="false" customHeight="false" outlineLevel="0" collapsed="false">
      <c r="D71" s="142"/>
      <c r="E71" s="142"/>
      <c r="Z71" s="146"/>
      <c r="AB71" s="180"/>
      <c r="AC71" s="180"/>
      <c r="AD71" s="155"/>
      <c r="AH71" s="155"/>
      <c r="AN71" s="155"/>
      <c r="AO71" s="295"/>
      <c r="AP71" s="155"/>
      <c r="AQ71" s="151"/>
      <c r="AR71" s="151"/>
      <c r="AS71" s="151"/>
      <c r="AT71" s="151"/>
      <c r="AU71" s="151"/>
    </row>
    <row r="72" customFormat="false" ht="15" hidden="false" customHeight="false" outlineLevel="0" collapsed="false">
      <c r="D72" s="142"/>
      <c r="E72" s="142"/>
      <c r="Z72" s="146"/>
      <c r="AB72" s="180"/>
      <c r="AC72" s="180"/>
      <c r="AD72" s="155"/>
      <c r="AH72" s="155"/>
      <c r="AN72" s="155"/>
      <c r="AO72" s="295"/>
      <c r="AP72" s="155"/>
      <c r="AQ72" s="151"/>
      <c r="AR72" s="151"/>
      <c r="AS72" s="151"/>
      <c r="AT72" s="151"/>
      <c r="AU72" s="151"/>
    </row>
    <row r="73" customFormat="false" ht="15" hidden="false" customHeight="false" outlineLevel="0" collapsed="false">
      <c r="D73" s="142"/>
      <c r="E73" s="142"/>
      <c r="Z73" s="146"/>
      <c r="AB73" s="180"/>
      <c r="AC73" s="180"/>
      <c r="AD73" s="155"/>
      <c r="AH73" s="155"/>
      <c r="AN73" s="155"/>
      <c r="AO73" s="295"/>
      <c r="AP73" s="155"/>
      <c r="AQ73" s="151"/>
      <c r="AR73" s="151"/>
      <c r="AS73" s="151"/>
      <c r="AT73" s="151"/>
      <c r="AU73" s="151"/>
    </row>
    <row r="74" customFormat="false" ht="15" hidden="false" customHeight="false" outlineLevel="0" collapsed="false">
      <c r="D74" s="142"/>
      <c r="E74" s="142"/>
      <c r="Z74" s="146"/>
      <c r="AB74" s="180"/>
      <c r="AC74" s="180"/>
      <c r="AD74" s="155"/>
      <c r="AH74" s="155"/>
      <c r="AN74" s="155"/>
      <c r="AO74" s="295"/>
      <c r="AP74" s="155"/>
      <c r="AQ74" s="151"/>
      <c r="AR74" s="151"/>
      <c r="AS74" s="151"/>
      <c r="AT74" s="151"/>
      <c r="AU74" s="151"/>
    </row>
    <row r="75" customFormat="false" ht="15" hidden="false" customHeight="false" outlineLevel="0" collapsed="false">
      <c r="D75" s="142"/>
      <c r="E75" s="142"/>
      <c r="Z75" s="146"/>
      <c r="AB75" s="180"/>
      <c r="AC75" s="180"/>
      <c r="AD75" s="155"/>
      <c r="AH75" s="155"/>
      <c r="AN75" s="155"/>
      <c r="AO75" s="295"/>
      <c r="AP75" s="155"/>
      <c r="AQ75" s="151"/>
      <c r="AR75" s="151"/>
      <c r="AS75" s="151"/>
      <c r="AT75" s="151"/>
      <c r="AU75" s="151"/>
    </row>
    <row r="76" customFormat="false" ht="15" hidden="false" customHeight="false" outlineLevel="0" collapsed="false">
      <c r="D76" s="142"/>
      <c r="E76" s="142"/>
      <c r="Z76" s="146"/>
      <c r="AB76" s="180"/>
      <c r="AC76" s="180"/>
      <c r="AD76" s="155"/>
      <c r="AH76" s="155"/>
      <c r="AN76" s="155"/>
      <c r="AO76" s="295"/>
      <c r="AP76" s="155"/>
      <c r="AQ76" s="151"/>
      <c r="AR76" s="151"/>
      <c r="AS76" s="151"/>
      <c r="AT76" s="151"/>
      <c r="AU76" s="151"/>
    </row>
    <row r="77" customFormat="false" ht="15" hidden="false" customHeight="false" outlineLevel="0" collapsed="false">
      <c r="B77" s="199"/>
      <c r="C77" s="199"/>
      <c r="D77" s="200"/>
      <c r="E77" s="200"/>
      <c r="F77" s="201"/>
      <c r="G77" s="201"/>
      <c r="H77" s="201"/>
      <c r="I77" s="201"/>
      <c r="J77" s="201"/>
      <c r="K77" s="201"/>
      <c r="L77" s="201"/>
      <c r="M77" s="201"/>
      <c r="N77" s="201"/>
      <c r="O77" s="201"/>
      <c r="P77" s="201"/>
      <c r="Q77" s="201"/>
      <c r="R77" s="201"/>
      <c r="S77" s="201"/>
      <c r="T77" s="201"/>
      <c r="U77" s="199"/>
      <c r="V77" s="201"/>
      <c r="W77" s="201"/>
      <c r="X77" s="201"/>
      <c r="Y77" s="201"/>
      <c r="Z77" s="199"/>
      <c r="AB77" s="180"/>
      <c r="AC77" s="180"/>
      <c r="AD77" s="155"/>
      <c r="AH77" s="155"/>
      <c r="AN77" s="155"/>
      <c r="AO77" s="295"/>
      <c r="AP77" s="155"/>
      <c r="AQ77" s="151"/>
      <c r="AR77" s="151"/>
      <c r="AS77" s="151"/>
      <c r="AT77" s="151"/>
      <c r="AU77" s="151"/>
    </row>
    <row r="78" customFormat="false" ht="15" hidden="false" customHeight="false" outlineLevel="0" collapsed="false">
      <c r="D78" s="142"/>
      <c r="E78" s="142"/>
      <c r="Z78" s="146"/>
      <c r="AB78" s="180"/>
      <c r="AC78" s="180"/>
      <c r="AD78" s="155"/>
      <c r="AH78" s="155"/>
      <c r="AN78" s="155"/>
      <c r="AO78" s="295"/>
      <c r="AP78" s="155"/>
      <c r="AQ78" s="151"/>
      <c r="AR78" s="151"/>
      <c r="AS78" s="151"/>
      <c r="AT78" s="151"/>
      <c r="AU78" s="151"/>
    </row>
    <row r="79" customFormat="false" ht="15" hidden="false" customHeight="false" outlineLevel="0" collapsed="false">
      <c r="D79" s="142"/>
      <c r="E79" s="142"/>
      <c r="Z79" s="146"/>
      <c r="AB79" s="180"/>
      <c r="AC79" s="180"/>
      <c r="AD79" s="155"/>
      <c r="AH79" s="155"/>
      <c r="AN79" s="155"/>
      <c r="AO79" s="295"/>
      <c r="AP79" s="155"/>
      <c r="AQ79" s="151"/>
      <c r="AR79" s="151"/>
      <c r="AS79" s="151"/>
      <c r="AT79" s="151"/>
      <c r="AU79" s="151"/>
    </row>
    <row r="80" customFormat="false" ht="15" hidden="false" customHeight="false" outlineLevel="0" collapsed="false">
      <c r="D80" s="142"/>
      <c r="E80" s="142"/>
      <c r="Z80" s="146"/>
      <c r="AB80" s="180"/>
      <c r="AC80" s="180"/>
      <c r="AD80" s="155"/>
      <c r="AH80" s="155"/>
      <c r="AN80" s="155"/>
      <c r="AO80" s="295"/>
      <c r="AP80" s="155"/>
      <c r="AQ80" s="151"/>
      <c r="AR80" s="151"/>
      <c r="AS80" s="151"/>
      <c r="AT80" s="151"/>
      <c r="AU80" s="151"/>
    </row>
    <row r="81" customFormat="false" ht="15" hidden="false" customHeight="false" outlineLevel="0" collapsed="false">
      <c r="D81" s="142"/>
      <c r="E81" s="142"/>
      <c r="Z81" s="146"/>
      <c r="AB81" s="180"/>
      <c r="AC81" s="180"/>
      <c r="AD81" s="155"/>
      <c r="AH81" s="155"/>
      <c r="AN81" s="155"/>
      <c r="AO81" s="295"/>
      <c r="AP81" s="155"/>
      <c r="AQ81" s="151"/>
      <c r="AR81" s="151"/>
      <c r="AS81" s="151"/>
      <c r="AT81" s="151"/>
      <c r="AU81" s="151"/>
    </row>
    <row r="82" customFormat="false" ht="15" hidden="false" customHeight="false" outlineLevel="0" collapsed="false">
      <c r="D82" s="142"/>
      <c r="E82" s="142"/>
      <c r="Z82" s="146"/>
      <c r="AB82" s="180"/>
      <c r="AC82" s="180"/>
      <c r="AD82" s="155"/>
      <c r="AH82" s="155"/>
      <c r="AN82" s="155"/>
      <c r="AO82" s="295"/>
      <c r="AP82" s="155"/>
      <c r="AQ82" s="151"/>
      <c r="AR82" s="151"/>
      <c r="AS82" s="151"/>
      <c r="AT82" s="151"/>
      <c r="AU82" s="151"/>
    </row>
    <row r="83" customFormat="false" ht="15" hidden="false" customHeight="false" outlineLevel="0" collapsed="false">
      <c r="D83" s="142"/>
      <c r="E83" s="142"/>
      <c r="Z83" s="146"/>
      <c r="AB83" s="180"/>
      <c r="AC83" s="180"/>
      <c r="AD83" s="155"/>
      <c r="AH83" s="155"/>
      <c r="AN83" s="155"/>
      <c r="AO83" s="295"/>
      <c r="AP83" s="155"/>
      <c r="AQ83" s="151"/>
      <c r="AR83" s="151"/>
      <c r="AS83" s="151"/>
      <c r="AT83" s="151"/>
      <c r="AU83" s="151"/>
    </row>
    <row r="84" customFormat="false" ht="15" hidden="false" customHeight="false" outlineLevel="0" collapsed="false">
      <c r="D84" s="142"/>
      <c r="E84" s="142"/>
      <c r="Z84" s="146"/>
      <c r="AB84" s="180"/>
      <c r="AC84" s="180"/>
      <c r="AD84" s="155"/>
      <c r="AH84" s="155"/>
      <c r="AN84" s="155"/>
      <c r="AO84" s="295"/>
      <c r="AP84" s="155"/>
      <c r="AQ84" s="151"/>
      <c r="AR84" s="151"/>
      <c r="AS84" s="151"/>
      <c r="AT84" s="151"/>
      <c r="AU84" s="151"/>
    </row>
    <row r="85" customFormat="false" ht="15" hidden="false" customHeight="false" outlineLevel="0" collapsed="false">
      <c r="D85" s="142"/>
      <c r="E85" s="142"/>
      <c r="Z85" s="146"/>
      <c r="AB85" s="180"/>
      <c r="AC85" s="180"/>
      <c r="AD85" s="155"/>
      <c r="AH85" s="155"/>
      <c r="AN85" s="155"/>
      <c r="AO85" s="295"/>
      <c r="AP85" s="155"/>
      <c r="AQ85" s="151"/>
      <c r="AR85" s="151"/>
      <c r="AS85" s="151"/>
      <c r="AT85" s="151"/>
      <c r="AU85" s="151"/>
    </row>
    <row r="86" customFormat="false" ht="15" hidden="false" customHeight="false" outlineLevel="0" collapsed="false">
      <c r="D86" s="142"/>
      <c r="E86" s="142"/>
      <c r="Z86" s="146"/>
      <c r="AB86" s="180"/>
      <c r="AC86" s="180"/>
      <c r="AD86" s="155"/>
      <c r="AH86" s="155"/>
      <c r="AN86" s="155"/>
      <c r="AO86" s="295"/>
      <c r="AP86" s="155"/>
      <c r="AQ86" s="151"/>
      <c r="AR86" s="151"/>
      <c r="AS86" s="151"/>
      <c r="AT86" s="151"/>
      <c r="AU86" s="151"/>
    </row>
    <row r="87" customFormat="false" ht="15" hidden="false" customHeight="false" outlineLevel="0" collapsed="false">
      <c r="D87" s="142"/>
      <c r="E87" s="142"/>
      <c r="Z87" s="146"/>
      <c r="AB87" s="180"/>
      <c r="AC87" s="180"/>
      <c r="AD87" s="155"/>
      <c r="AH87" s="155"/>
      <c r="AN87" s="155"/>
      <c r="AO87" s="295"/>
      <c r="AP87" s="155"/>
      <c r="AQ87" s="151"/>
      <c r="AR87" s="151"/>
      <c r="AS87" s="151"/>
      <c r="AT87" s="151"/>
      <c r="AU87" s="151"/>
    </row>
    <row r="88" customFormat="false" ht="15" hidden="false" customHeight="false" outlineLevel="0" collapsed="false">
      <c r="D88" s="142"/>
      <c r="E88" s="142"/>
      <c r="Z88" s="146"/>
      <c r="AB88" s="180"/>
      <c r="AC88" s="180"/>
      <c r="AD88" s="155"/>
      <c r="AH88" s="155"/>
      <c r="AN88" s="155"/>
      <c r="AO88" s="295"/>
      <c r="AP88" s="155"/>
      <c r="AQ88" s="151"/>
      <c r="AR88" s="151"/>
      <c r="AS88" s="151"/>
      <c r="AT88" s="151"/>
      <c r="AU88" s="151"/>
    </row>
    <row r="89" customFormat="false" ht="15" hidden="false" customHeight="false" outlineLevel="0" collapsed="false">
      <c r="D89" s="142"/>
      <c r="E89" s="142"/>
      <c r="Z89" s="146"/>
      <c r="AB89" s="180"/>
      <c r="AC89" s="180"/>
      <c r="AD89" s="155"/>
      <c r="AH89" s="155"/>
      <c r="AN89" s="155"/>
      <c r="AO89" s="295"/>
      <c r="AP89" s="155"/>
      <c r="AQ89" s="151"/>
      <c r="AR89" s="151"/>
      <c r="AS89" s="151"/>
      <c r="AT89" s="151"/>
      <c r="AU89" s="151"/>
    </row>
    <row r="90" customFormat="false" ht="15" hidden="false" customHeight="false" outlineLevel="0" collapsed="false">
      <c r="D90" s="142"/>
      <c r="E90" s="142"/>
      <c r="Z90" s="146"/>
      <c r="AB90" s="180"/>
      <c r="AC90" s="180"/>
      <c r="AD90" s="155"/>
      <c r="AH90" s="155"/>
      <c r="AN90" s="155"/>
      <c r="AO90" s="295"/>
      <c r="AP90" s="155"/>
      <c r="AQ90" s="151"/>
      <c r="AR90" s="151"/>
      <c r="AS90" s="151"/>
      <c r="AT90" s="151"/>
      <c r="AU90" s="151"/>
    </row>
    <row r="91" customFormat="false" ht="15" hidden="false" customHeight="false" outlineLevel="0" collapsed="false">
      <c r="D91" s="142"/>
      <c r="E91" s="142"/>
      <c r="Z91" s="146"/>
      <c r="AB91" s="180"/>
      <c r="AC91" s="180"/>
      <c r="AD91" s="155"/>
      <c r="AH91" s="155"/>
      <c r="AN91" s="155"/>
      <c r="AO91" s="295"/>
      <c r="AP91" s="155"/>
      <c r="AQ91" s="151"/>
      <c r="AR91" s="151"/>
      <c r="AS91" s="151"/>
      <c r="AT91" s="151"/>
      <c r="AU91" s="151"/>
    </row>
    <row r="92" customFormat="false" ht="15" hidden="false" customHeight="false" outlineLevel="0" collapsed="false">
      <c r="D92" s="142"/>
      <c r="E92" s="142"/>
      <c r="Z92" s="146"/>
      <c r="AB92" s="180"/>
      <c r="AC92" s="180"/>
      <c r="AD92" s="155"/>
      <c r="AH92" s="155"/>
      <c r="AN92" s="155"/>
      <c r="AO92" s="295"/>
      <c r="AP92" s="155"/>
      <c r="AQ92" s="151"/>
      <c r="AR92" s="151"/>
      <c r="AS92" s="151"/>
      <c r="AT92" s="151"/>
      <c r="AU92" s="151"/>
    </row>
    <row r="93" customFormat="false" ht="15" hidden="false" customHeight="false" outlineLevel="0" collapsed="false">
      <c r="D93" s="142"/>
      <c r="E93" s="142"/>
      <c r="Z93" s="146"/>
      <c r="AB93" s="180"/>
      <c r="AC93" s="180"/>
      <c r="AD93" s="155"/>
      <c r="AH93" s="155"/>
      <c r="AN93" s="155"/>
      <c r="AO93" s="295"/>
      <c r="AP93" s="155"/>
      <c r="AQ93" s="151"/>
      <c r="AR93" s="151"/>
      <c r="AS93" s="151"/>
      <c r="AT93" s="151"/>
      <c r="AU93" s="151"/>
    </row>
    <row r="94" customFormat="false" ht="15" hidden="false" customHeight="false" outlineLevel="0" collapsed="false">
      <c r="D94" s="142"/>
      <c r="E94" s="142"/>
      <c r="Z94" s="146"/>
      <c r="AB94" s="180"/>
      <c r="AC94" s="180"/>
      <c r="AD94" s="155"/>
      <c r="AH94" s="155"/>
      <c r="AN94" s="155"/>
      <c r="AO94" s="295"/>
      <c r="AP94" s="155"/>
      <c r="AQ94" s="151"/>
      <c r="AR94" s="151"/>
      <c r="AS94" s="151"/>
      <c r="AT94" s="151"/>
      <c r="AU94" s="151"/>
    </row>
    <row r="95" customFormat="false" ht="15" hidden="false" customHeight="false" outlineLevel="0" collapsed="false">
      <c r="D95" s="142"/>
      <c r="E95" s="142"/>
      <c r="Z95" s="146"/>
      <c r="AB95" s="180"/>
      <c r="AC95" s="180"/>
      <c r="AD95" s="155"/>
      <c r="AH95" s="155"/>
      <c r="AN95" s="155"/>
      <c r="AO95" s="295"/>
      <c r="AP95" s="155"/>
      <c r="AQ95" s="151"/>
      <c r="AR95" s="151"/>
      <c r="AS95" s="151"/>
      <c r="AT95" s="151"/>
      <c r="AU95" s="151"/>
    </row>
    <row r="96" customFormat="false" ht="15" hidden="false" customHeight="false" outlineLevel="0" collapsed="false">
      <c r="D96" s="142"/>
      <c r="E96" s="142"/>
      <c r="Z96" s="146"/>
      <c r="AB96" s="180"/>
      <c r="AC96" s="180"/>
      <c r="AD96" s="155"/>
      <c r="AH96" s="155"/>
      <c r="AN96" s="155"/>
      <c r="AO96" s="295"/>
      <c r="AP96" s="155"/>
      <c r="AQ96" s="151"/>
      <c r="AR96" s="151"/>
      <c r="AS96" s="151"/>
      <c r="AT96" s="151"/>
      <c r="AU96" s="151"/>
    </row>
    <row r="97" customFormat="false" ht="15" hidden="false" customHeight="false" outlineLevel="0" collapsed="false">
      <c r="D97" s="142"/>
      <c r="E97" s="142"/>
      <c r="Z97" s="146"/>
      <c r="AB97" s="180"/>
      <c r="AC97" s="180"/>
      <c r="AD97" s="155"/>
      <c r="AH97" s="155"/>
      <c r="AN97" s="155"/>
      <c r="AO97" s="295"/>
      <c r="AP97" s="155"/>
      <c r="AQ97" s="151"/>
      <c r="AR97" s="151"/>
      <c r="AS97" s="151"/>
      <c r="AT97" s="151"/>
      <c r="AU97" s="151"/>
    </row>
    <row r="98" customFormat="false" ht="15" hidden="false" customHeight="false" outlineLevel="0" collapsed="false">
      <c r="D98" s="142"/>
      <c r="E98" s="142"/>
      <c r="Z98" s="146"/>
      <c r="AB98" s="180"/>
      <c r="AC98" s="180"/>
      <c r="AD98" s="155"/>
      <c r="AH98" s="155"/>
      <c r="AN98" s="155"/>
      <c r="AO98" s="295"/>
      <c r="AP98" s="155"/>
      <c r="AQ98" s="151"/>
      <c r="AR98" s="151"/>
      <c r="AS98" s="151"/>
      <c r="AT98" s="151"/>
      <c r="AU98" s="151"/>
    </row>
    <row r="99" customFormat="false" ht="15" hidden="false" customHeight="false" outlineLevel="0" collapsed="false">
      <c r="D99" s="142"/>
      <c r="E99" s="142"/>
      <c r="Z99" s="146"/>
      <c r="AB99" s="180"/>
      <c r="AC99" s="180"/>
      <c r="AD99" s="155"/>
      <c r="AH99" s="155"/>
      <c r="AN99" s="155"/>
      <c r="AO99" s="295"/>
      <c r="AP99" s="155"/>
      <c r="AQ99" s="151"/>
      <c r="AR99" s="151"/>
      <c r="AS99" s="151"/>
      <c r="AT99" s="151"/>
      <c r="AU99" s="151"/>
    </row>
    <row r="100" customFormat="false" ht="15" hidden="false" customHeight="false" outlineLevel="0" collapsed="false">
      <c r="D100" s="142"/>
      <c r="E100" s="142"/>
      <c r="Z100" s="146"/>
      <c r="AB100" s="180"/>
      <c r="AC100" s="180"/>
      <c r="AD100" s="155"/>
      <c r="AH100" s="155"/>
      <c r="AN100" s="155"/>
      <c r="AO100" s="295"/>
      <c r="AP100" s="155"/>
      <c r="AQ100" s="151"/>
      <c r="AR100" s="151"/>
      <c r="AS100" s="151"/>
      <c r="AT100" s="151"/>
      <c r="AU100" s="151"/>
    </row>
    <row r="101" customFormat="false" ht="15" hidden="false" customHeight="false" outlineLevel="0" collapsed="false">
      <c r="D101" s="142"/>
      <c r="E101" s="142"/>
      <c r="Z101" s="146"/>
      <c r="AB101" s="180"/>
      <c r="AC101" s="180"/>
      <c r="AD101" s="155"/>
      <c r="AH101" s="155"/>
      <c r="AN101" s="155"/>
      <c r="AO101" s="295"/>
      <c r="AP101" s="155"/>
      <c r="AQ101" s="151"/>
      <c r="AR101" s="151"/>
      <c r="AS101" s="151"/>
      <c r="AT101" s="151"/>
      <c r="AU101" s="151"/>
    </row>
    <row r="102" customFormat="false" ht="15" hidden="false" customHeight="false" outlineLevel="0" collapsed="false">
      <c r="D102" s="142"/>
      <c r="E102" s="142"/>
      <c r="Z102" s="146"/>
      <c r="AB102" s="180"/>
      <c r="AC102" s="180"/>
      <c r="AD102" s="155"/>
      <c r="AH102" s="155"/>
      <c r="AN102" s="155"/>
      <c r="AO102" s="295"/>
      <c r="AP102" s="155"/>
      <c r="AQ102" s="151"/>
      <c r="AR102" s="151"/>
      <c r="AS102" s="151"/>
      <c r="AT102" s="151"/>
      <c r="AU102" s="151"/>
    </row>
    <row r="103" customFormat="false" ht="15" hidden="false" customHeight="false" outlineLevel="0" collapsed="false">
      <c r="D103" s="142"/>
      <c r="E103" s="142"/>
      <c r="Z103" s="146"/>
      <c r="AB103" s="180"/>
      <c r="AC103" s="180"/>
      <c r="AD103" s="155"/>
      <c r="AH103" s="155"/>
      <c r="AN103" s="155"/>
      <c r="AO103" s="295"/>
      <c r="AP103" s="155"/>
      <c r="AQ103" s="151"/>
      <c r="AR103" s="151"/>
      <c r="AS103" s="151"/>
      <c r="AT103" s="151"/>
      <c r="AU103" s="151"/>
    </row>
    <row r="104" customFormat="false" ht="15" hidden="false" customHeight="false" outlineLevel="0" collapsed="false">
      <c r="D104" s="142"/>
      <c r="E104" s="142"/>
      <c r="Z104" s="146"/>
      <c r="AB104" s="180"/>
      <c r="AC104" s="180"/>
      <c r="AD104" s="155"/>
      <c r="AH104" s="155"/>
      <c r="AN104" s="155"/>
      <c r="AO104" s="295"/>
      <c r="AP104" s="155"/>
      <c r="AQ104" s="151"/>
      <c r="AR104" s="151"/>
      <c r="AS104" s="151"/>
      <c r="AT104" s="151"/>
      <c r="AU104" s="151"/>
    </row>
    <row r="105" customFormat="false" ht="15" hidden="false" customHeight="false" outlineLevel="0" collapsed="false">
      <c r="D105" s="142"/>
      <c r="E105" s="142"/>
      <c r="Z105" s="146"/>
      <c r="AB105" s="180"/>
      <c r="AC105" s="180"/>
      <c r="AD105" s="155"/>
      <c r="AH105" s="155"/>
      <c r="AN105" s="155"/>
      <c r="AO105" s="295"/>
      <c r="AP105" s="155"/>
      <c r="AQ105" s="151"/>
      <c r="AR105" s="151"/>
      <c r="AS105" s="151"/>
      <c r="AT105" s="151"/>
      <c r="AU105" s="151"/>
    </row>
    <row r="106" customFormat="false" ht="15" hidden="false" customHeight="false" outlineLevel="0" collapsed="false">
      <c r="D106" s="142"/>
      <c r="E106" s="142"/>
      <c r="Z106" s="146"/>
      <c r="AB106" s="180"/>
      <c r="AC106" s="180"/>
      <c r="AD106" s="155"/>
      <c r="AH106" s="155"/>
      <c r="AN106" s="155"/>
      <c r="AO106" s="295"/>
      <c r="AP106" s="155"/>
      <c r="AQ106" s="151"/>
      <c r="AR106" s="151"/>
      <c r="AS106" s="151"/>
      <c r="AT106" s="151"/>
      <c r="AU106" s="151"/>
    </row>
    <row r="107" customFormat="false" ht="15" hidden="false" customHeight="false" outlineLevel="0" collapsed="false">
      <c r="D107" s="142"/>
      <c r="E107" s="142"/>
      <c r="Z107" s="146"/>
      <c r="AB107" s="180"/>
      <c r="AC107" s="180"/>
      <c r="AD107" s="155"/>
      <c r="AH107" s="155"/>
      <c r="AN107" s="155"/>
      <c r="AO107" s="295"/>
      <c r="AP107" s="155"/>
      <c r="AQ107" s="151"/>
      <c r="AR107" s="151"/>
      <c r="AS107" s="151"/>
      <c r="AT107" s="151"/>
      <c r="AU107" s="151"/>
    </row>
    <row r="108" customFormat="false" ht="15" hidden="false" customHeight="false" outlineLevel="0" collapsed="false">
      <c r="D108" s="142"/>
      <c r="E108" s="142"/>
      <c r="Z108" s="146"/>
      <c r="AB108" s="180"/>
      <c r="AC108" s="180"/>
      <c r="AD108" s="155"/>
      <c r="AH108" s="155"/>
      <c r="AN108" s="155"/>
      <c r="AO108" s="295"/>
      <c r="AP108" s="155"/>
      <c r="AQ108" s="151"/>
      <c r="AR108" s="151"/>
      <c r="AS108" s="151"/>
      <c r="AT108" s="151"/>
      <c r="AU108" s="151"/>
    </row>
    <row r="109" customFormat="false" ht="15" hidden="false" customHeight="false" outlineLevel="0" collapsed="false">
      <c r="D109" s="142"/>
      <c r="E109" s="142"/>
      <c r="Z109" s="146"/>
      <c r="AB109" s="180"/>
      <c r="AC109" s="180"/>
      <c r="AD109" s="155"/>
      <c r="AH109" s="155"/>
      <c r="AN109" s="155"/>
      <c r="AO109" s="295"/>
      <c r="AP109" s="155"/>
      <c r="AQ109" s="151"/>
      <c r="AR109" s="151"/>
      <c r="AS109" s="151"/>
      <c r="AT109" s="151"/>
      <c r="AU109" s="151"/>
    </row>
    <row r="110" customFormat="false" ht="15" hidden="false" customHeight="false" outlineLevel="0" collapsed="false">
      <c r="D110" s="142"/>
      <c r="E110" s="142"/>
      <c r="Z110" s="146"/>
      <c r="AB110" s="180"/>
      <c r="AC110" s="180"/>
      <c r="AD110" s="155"/>
      <c r="AH110" s="155"/>
      <c r="AN110" s="155"/>
      <c r="AO110" s="295"/>
      <c r="AP110" s="155"/>
      <c r="AQ110" s="151"/>
      <c r="AR110" s="151"/>
      <c r="AS110" s="151"/>
      <c r="AT110" s="151"/>
      <c r="AU110" s="151"/>
    </row>
    <row r="111" customFormat="false" ht="15" hidden="false" customHeight="false" outlineLevel="0" collapsed="false">
      <c r="D111" s="142"/>
      <c r="E111" s="142"/>
      <c r="Z111" s="146"/>
      <c r="AB111" s="180"/>
      <c r="AC111" s="180"/>
      <c r="AD111" s="155"/>
      <c r="AH111" s="155"/>
      <c r="AN111" s="155"/>
      <c r="AO111" s="295"/>
      <c r="AP111" s="155"/>
      <c r="AQ111" s="151"/>
      <c r="AR111" s="151"/>
      <c r="AS111" s="151"/>
      <c r="AT111" s="151"/>
      <c r="AU111" s="151"/>
    </row>
    <row r="112" customFormat="false" ht="15" hidden="false" customHeight="false" outlineLevel="0" collapsed="false">
      <c r="D112" s="142"/>
      <c r="E112" s="142"/>
      <c r="Z112" s="146"/>
      <c r="AB112" s="180"/>
      <c r="AC112" s="180"/>
      <c r="AD112" s="155"/>
      <c r="AH112" s="155"/>
      <c r="AN112" s="155"/>
      <c r="AO112" s="295"/>
      <c r="AP112" s="155"/>
      <c r="AQ112" s="151"/>
      <c r="AR112" s="151"/>
      <c r="AS112" s="151"/>
      <c r="AT112" s="151"/>
      <c r="AU112" s="151"/>
    </row>
    <row r="113" customFormat="false" ht="15" hidden="false" customHeight="false" outlineLevel="0" collapsed="false">
      <c r="D113" s="142"/>
      <c r="E113" s="142"/>
      <c r="Z113" s="146"/>
      <c r="AB113" s="180"/>
      <c r="AC113" s="180"/>
      <c r="AD113" s="155"/>
      <c r="AH113" s="155"/>
      <c r="AN113" s="155"/>
      <c r="AO113" s="295"/>
      <c r="AP113" s="155"/>
      <c r="AQ113" s="151"/>
      <c r="AR113" s="151"/>
      <c r="AS113" s="151"/>
      <c r="AT113" s="151"/>
      <c r="AU113" s="151"/>
    </row>
    <row r="114" customFormat="false" ht="15" hidden="false" customHeight="false" outlineLevel="0" collapsed="false">
      <c r="D114" s="142"/>
      <c r="E114" s="142"/>
      <c r="Z114" s="146"/>
      <c r="AB114" s="180"/>
      <c r="AC114" s="180"/>
      <c r="AD114" s="155"/>
      <c r="AH114" s="155"/>
      <c r="AN114" s="155"/>
      <c r="AO114" s="295"/>
      <c r="AP114" s="155"/>
      <c r="AQ114" s="151"/>
      <c r="AR114" s="151"/>
      <c r="AS114" s="151"/>
      <c r="AT114" s="151"/>
      <c r="AU114" s="151"/>
    </row>
    <row r="115" customFormat="false" ht="15" hidden="false" customHeight="false" outlineLevel="0" collapsed="false">
      <c r="D115" s="142"/>
      <c r="E115" s="142"/>
      <c r="Z115" s="146"/>
      <c r="AB115" s="180"/>
      <c r="AC115" s="180"/>
      <c r="AD115" s="155"/>
      <c r="AH115" s="155"/>
      <c r="AN115" s="155"/>
      <c r="AO115" s="295"/>
      <c r="AP115" s="155"/>
      <c r="AQ115" s="151"/>
      <c r="AR115" s="151"/>
      <c r="AS115" s="151"/>
      <c r="AT115" s="151"/>
      <c r="AU115" s="151"/>
    </row>
    <row r="116" customFormat="false" ht="15" hidden="false" customHeight="false" outlineLevel="0" collapsed="false">
      <c r="D116" s="142"/>
      <c r="E116" s="142"/>
      <c r="Z116" s="146"/>
      <c r="AB116" s="180"/>
      <c r="AC116" s="180"/>
      <c r="AD116" s="155"/>
      <c r="AH116" s="155"/>
      <c r="AN116" s="155"/>
      <c r="AO116" s="295"/>
      <c r="AP116" s="155"/>
      <c r="AQ116" s="151"/>
      <c r="AR116" s="151"/>
      <c r="AS116" s="151"/>
      <c r="AT116" s="151"/>
      <c r="AU116" s="151"/>
    </row>
    <row r="117" customFormat="false" ht="15" hidden="false" customHeight="false" outlineLevel="0" collapsed="false">
      <c r="D117" s="142"/>
      <c r="E117" s="142"/>
      <c r="Z117" s="146"/>
      <c r="AB117" s="180"/>
      <c r="AC117" s="180"/>
      <c r="AD117" s="155"/>
      <c r="AH117" s="155"/>
      <c r="AN117" s="155"/>
      <c r="AO117" s="295"/>
      <c r="AP117" s="155"/>
      <c r="AQ117" s="151"/>
      <c r="AR117" s="151"/>
      <c r="AS117" s="151"/>
      <c r="AT117" s="151"/>
      <c r="AU117" s="151"/>
    </row>
    <row r="118" customFormat="false" ht="15" hidden="false" customHeight="false" outlineLevel="0" collapsed="false">
      <c r="D118" s="142"/>
      <c r="E118" s="142"/>
      <c r="Z118" s="146"/>
      <c r="AB118" s="180"/>
      <c r="AC118" s="180"/>
      <c r="AD118" s="155"/>
      <c r="AH118" s="155"/>
      <c r="AN118" s="155"/>
      <c r="AO118" s="295"/>
      <c r="AP118" s="155"/>
      <c r="AQ118" s="151"/>
      <c r="AR118" s="151"/>
      <c r="AS118" s="151"/>
      <c r="AT118" s="151"/>
      <c r="AU118" s="151"/>
    </row>
    <row r="119" customFormat="false" ht="15" hidden="false" customHeight="false" outlineLevel="0" collapsed="false">
      <c r="D119" s="142"/>
      <c r="E119" s="142"/>
      <c r="Z119" s="146"/>
      <c r="AB119" s="180"/>
      <c r="AC119" s="180"/>
      <c r="AD119" s="155"/>
      <c r="AH119" s="155"/>
      <c r="AN119" s="155"/>
      <c r="AO119" s="295"/>
      <c r="AP119" s="155"/>
      <c r="AQ119" s="151"/>
      <c r="AR119" s="151"/>
      <c r="AS119" s="151"/>
      <c r="AT119" s="151"/>
      <c r="AU119" s="151"/>
    </row>
    <row r="120" customFormat="false" ht="15" hidden="false" customHeight="false" outlineLevel="0" collapsed="false">
      <c r="D120" s="142"/>
      <c r="E120" s="142"/>
      <c r="Z120" s="146"/>
      <c r="AB120" s="180"/>
      <c r="AC120" s="180"/>
      <c r="AD120" s="155"/>
      <c r="AH120" s="155"/>
      <c r="AN120" s="155"/>
      <c r="AO120" s="295"/>
      <c r="AP120" s="155"/>
      <c r="AQ120" s="151"/>
      <c r="AR120" s="151"/>
      <c r="AS120" s="151"/>
      <c r="AT120" s="151"/>
      <c r="AU120" s="151"/>
    </row>
    <row r="121" customFormat="false" ht="15" hidden="false" customHeight="false" outlineLevel="0" collapsed="false">
      <c r="D121" s="142"/>
      <c r="E121" s="142"/>
      <c r="Z121" s="146"/>
      <c r="AB121" s="180"/>
      <c r="AC121" s="180"/>
      <c r="AD121" s="155"/>
      <c r="AH121" s="155"/>
      <c r="AN121" s="155"/>
      <c r="AO121" s="295"/>
      <c r="AP121" s="155"/>
      <c r="AQ121" s="151"/>
      <c r="AR121" s="151"/>
      <c r="AS121" s="151"/>
      <c r="AT121" s="151"/>
      <c r="AU121" s="151"/>
    </row>
    <row r="122" customFormat="false" ht="15" hidden="false" customHeight="false" outlineLevel="0" collapsed="false">
      <c r="D122" s="142"/>
      <c r="E122" s="142"/>
      <c r="Z122" s="146"/>
      <c r="AB122" s="180"/>
      <c r="AC122" s="180"/>
      <c r="AD122" s="155"/>
      <c r="AH122" s="155"/>
      <c r="AN122" s="155"/>
      <c r="AO122" s="295"/>
      <c r="AP122" s="155"/>
      <c r="AQ122" s="151"/>
      <c r="AR122" s="151"/>
      <c r="AS122" s="151"/>
      <c r="AT122" s="151"/>
      <c r="AU122" s="151"/>
    </row>
    <row r="123" customFormat="false" ht="15" hidden="false" customHeight="false" outlineLevel="0" collapsed="false">
      <c r="D123" s="142"/>
      <c r="E123" s="142"/>
      <c r="Z123" s="146"/>
      <c r="AB123" s="180"/>
      <c r="AC123" s="180"/>
      <c r="AD123" s="155"/>
      <c r="AH123" s="155"/>
      <c r="AN123" s="155"/>
      <c r="AO123" s="295"/>
      <c r="AP123" s="155"/>
      <c r="AQ123" s="151"/>
      <c r="AR123" s="151"/>
      <c r="AS123" s="151"/>
      <c r="AT123" s="151"/>
      <c r="AU123" s="151"/>
    </row>
    <row r="124" customFormat="false" ht="15" hidden="false" customHeight="false" outlineLevel="0" collapsed="false">
      <c r="D124" s="142"/>
      <c r="E124" s="142"/>
      <c r="Z124" s="146"/>
      <c r="AB124" s="180"/>
      <c r="AC124" s="180"/>
      <c r="AD124" s="155"/>
      <c r="AH124" s="155"/>
      <c r="AN124" s="155"/>
      <c r="AO124" s="295"/>
      <c r="AP124" s="155"/>
      <c r="AQ124" s="151"/>
      <c r="AR124" s="151"/>
      <c r="AS124" s="151"/>
      <c r="AT124" s="151"/>
      <c r="AU124" s="151"/>
    </row>
    <row r="125" customFormat="false" ht="15" hidden="false" customHeight="false" outlineLevel="0" collapsed="false">
      <c r="D125" s="142"/>
      <c r="E125" s="142"/>
      <c r="Z125" s="146"/>
      <c r="AB125" s="180"/>
      <c r="AC125" s="180"/>
      <c r="AD125" s="155"/>
      <c r="AH125" s="155"/>
      <c r="AN125" s="155"/>
      <c r="AO125" s="295"/>
      <c r="AP125" s="155"/>
      <c r="AQ125" s="151"/>
      <c r="AR125" s="151"/>
      <c r="AS125" s="151"/>
      <c r="AT125" s="151"/>
      <c r="AU125" s="151"/>
    </row>
    <row r="126" customFormat="false" ht="15" hidden="false" customHeight="false" outlineLevel="0" collapsed="false">
      <c r="D126" s="142"/>
      <c r="E126" s="142"/>
      <c r="Z126" s="146"/>
      <c r="AB126" s="180"/>
      <c r="AC126" s="180"/>
      <c r="AD126" s="155"/>
      <c r="AH126" s="155"/>
      <c r="AN126" s="155"/>
      <c r="AO126" s="295"/>
      <c r="AP126" s="155"/>
      <c r="AQ126" s="151"/>
      <c r="AR126" s="151"/>
      <c r="AS126" s="151"/>
      <c r="AT126" s="151"/>
      <c r="AU126" s="151"/>
    </row>
    <row r="127" customFormat="false" ht="15" hidden="false" customHeight="false" outlineLevel="0" collapsed="false">
      <c r="D127" s="142"/>
      <c r="E127" s="142"/>
      <c r="Z127" s="146"/>
      <c r="AB127" s="180"/>
      <c r="AC127" s="180"/>
      <c r="AD127" s="155"/>
      <c r="AH127" s="155"/>
      <c r="AN127" s="155"/>
      <c r="AO127" s="295"/>
      <c r="AP127" s="155"/>
      <c r="AQ127" s="151"/>
      <c r="AR127" s="151"/>
      <c r="AS127" s="151"/>
      <c r="AT127" s="151"/>
      <c r="AU127" s="151"/>
    </row>
    <row r="128" customFormat="false" ht="15" hidden="false" customHeight="false" outlineLevel="0" collapsed="false">
      <c r="D128" s="142"/>
      <c r="E128" s="142"/>
      <c r="Z128" s="146"/>
      <c r="AB128" s="180"/>
      <c r="AC128" s="180"/>
      <c r="AD128" s="155"/>
      <c r="AH128" s="155"/>
      <c r="AN128" s="155"/>
      <c r="AO128" s="295"/>
      <c r="AP128" s="155"/>
      <c r="AQ128" s="151"/>
      <c r="AR128" s="151"/>
      <c r="AS128" s="151"/>
      <c r="AT128" s="151"/>
      <c r="AU128" s="151"/>
    </row>
    <row r="129" customFormat="false" ht="15" hidden="false" customHeight="false" outlineLevel="0" collapsed="false">
      <c r="D129" s="142"/>
      <c r="E129" s="142"/>
      <c r="Z129" s="146"/>
      <c r="AB129" s="180"/>
      <c r="AC129" s="180"/>
      <c r="AD129" s="155"/>
      <c r="AH129" s="155"/>
      <c r="AN129" s="155"/>
      <c r="AO129" s="295"/>
      <c r="AP129" s="155"/>
      <c r="AQ129" s="151"/>
      <c r="AR129" s="151"/>
      <c r="AS129" s="151"/>
      <c r="AT129" s="151"/>
      <c r="AU129" s="151"/>
    </row>
    <row r="130" customFormat="false" ht="15" hidden="false" customHeight="false" outlineLevel="0" collapsed="false">
      <c r="D130" s="142"/>
      <c r="E130" s="142"/>
      <c r="Z130" s="146"/>
      <c r="AB130" s="180"/>
      <c r="AC130" s="180"/>
      <c r="AD130" s="155"/>
      <c r="AH130" s="155"/>
      <c r="AN130" s="155"/>
      <c r="AO130" s="295"/>
      <c r="AP130" s="155"/>
      <c r="AQ130" s="151"/>
      <c r="AR130" s="151"/>
      <c r="AS130" s="151"/>
      <c r="AT130" s="151"/>
      <c r="AU130" s="151"/>
    </row>
    <row r="131" customFormat="false" ht="15" hidden="false" customHeight="false" outlineLevel="0" collapsed="false">
      <c r="D131" s="142"/>
      <c r="E131" s="142"/>
      <c r="Z131" s="146"/>
      <c r="AB131" s="180"/>
      <c r="AC131" s="180"/>
      <c r="AD131" s="155"/>
      <c r="AH131" s="155"/>
      <c r="AN131" s="155"/>
      <c r="AO131" s="295"/>
      <c r="AP131" s="155"/>
      <c r="AQ131" s="151"/>
      <c r="AR131" s="151"/>
      <c r="AS131" s="151"/>
      <c r="AT131" s="151"/>
      <c r="AU131" s="151"/>
    </row>
    <row r="132" customFormat="false" ht="15" hidden="false" customHeight="false" outlineLevel="0" collapsed="false">
      <c r="D132" s="142"/>
      <c r="E132" s="142"/>
      <c r="Z132" s="146"/>
      <c r="AB132" s="180"/>
      <c r="AC132" s="180"/>
      <c r="AD132" s="155"/>
      <c r="AH132" s="155"/>
      <c r="AN132" s="155"/>
      <c r="AO132" s="295"/>
      <c r="AP132" s="155"/>
      <c r="AQ132" s="151"/>
      <c r="AR132" s="151"/>
      <c r="AS132" s="151"/>
      <c r="AT132" s="151"/>
      <c r="AU132" s="151"/>
    </row>
    <row r="133" customFormat="false" ht="15" hidden="false" customHeight="false" outlineLevel="0" collapsed="false">
      <c r="D133" s="142"/>
      <c r="E133" s="142"/>
      <c r="Z133" s="146"/>
      <c r="AB133" s="180"/>
      <c r="AC133" s="180"/>
      <c r="AD133" s="155"/>
      <c r="AH133" s="155"/>
      <c r="AN133" s="155"/>
      <c r="AO133" s="295"/>
      <c r="AP133" s="155"/>
      <c r="AQ133" s="151"/>
      <c r="AR133" s="151"/>
      <c r="AS133" s="151"/>
      <c r="AT133" s="151"/>
      <c r="AU133" s="151"/>
    </row>
    <row r="134" customFormat="false" ht="15" hidden="false" customHeight="false" outlineLevel="0" collapsed="false">
      <c r="D134" s="142"/>
      <c r="E134" s="142"/>
      <c r="Z134" s="146"/>
      <c r="AB134" s="180"/>
      <c r="AC134" s="180"/>
      <c r="AD134" s="155"/>
      <c r="AH134" s="155"/>
      <c r="AN134" s="155"/>
      <c r="AO134" s="295"/>
      <c r="AP134" s="155"/>
      <c r="AQ134" s="151"/>
      <c r="AR134" s="151"/>
      <c r="AS134" s="151"/>
      <c r="AT134" s="151"/>
      <c r="AU134" s="151"/>
    </row>
    <row r="135" customFormat="false" ht="15" hidden="false" customHeight="false" outlineLevel="0" collapsed="false">
      <c r="D135" s="142"/>
      <c r="E135" s="142"/>
      <c r="Z135" s="146"/>
      <c r="AB135" s="180"/>
      <c r="AC135" s="180"/>
      <c r="AD135" s="155"/>
      <c r="AH135" s="155"/>
      <c r="AN135" s="155"/>
      <c r="AO135" s="295"/>
      <c r="AP135" s="155"/>
      <c r="AQ135" s="151"/>
      <c r="AR135" s="151"/>
      <c r="AS135" s="151"/>
      <c r="AT135" s="151"/>
      <c r="AU135" s="151"/>
    </row>
    <row r="136" customFormat="false" ht="15" hidden="false" customHeight="false" outlineLevel="0" collapsed="false">
      <c r="D136" s="142"/>
      <c r="E136" s="142"/>
      <c r="Z136" s="146"/>
      <c r="AB136" s="180"/>
      <c r="AC136" s="180"/>
      <c r="AD136" s="155"/>
      <c r="AH136" s="155"/>
      <c r="AN136" s="155"/>
      <c r="AO136" s="295"/>
      <c r="AP136" s="155"/>
      <c r="AQ136" s="151"/>
      <c r="AR136" s="151"/>
      <c r="AS136" s="151"/>
      <c r="AT136" s="151"/>
      <c r="AU136" s="151"/>
    </row>
    <row r="137" customFormat="false" ht="15" hidden="false" customHeight="false" outlineLevel="0" collapsed="false">
      <c r="D137" s="142"/>
      <c r="E137" s="142"/>
      <c r="Z137" s="146"/>
      <c r="AB137" s="180"/>
      <c r="AC137" s="180"/>
      <c r="AD137" s="155"/>
      <c r="AH137" s="155"/>
      <c r="AN137" s="155"/>
      <c r="AO137" s="295"/>
      <c r="AP137" s="155"/>
      <c r="AQ137" s="151"/>
      <c r="AR137" s="151"/>
      <c r="AS137" s="151"/>
      <c r="AT137" s="151"/>
      <c r="AU137" s="151"/>
    </row>
    <row r="138" customFormat="false" ht="15" hidden="false" customHeight="false" outlineLevel="0" collapsed="false">
      <c r="D138" s="142"/>
      <c r="E138" s="142"/>
      <c r="Z138" s="146"/>
      <c r="AB138" s="180"/>
      <c r="AC138" s="180"/>
      <c r="AD138" s="155"/>
      <c r="AH138" s="155"/>
      <c r="AN138" s="155"/>
      <c r="AO138" s="295"/>
      <c r="AP138" s="155"/>
      <c r="AQ138" s="151"/>
      <c r="AR138" s="151"/>
      <c r="AS138" s="151"/>
      <c r="AT138" s="151"/>
      <c r="AU138" s="151"/>
    </row>
    <row r="139" customFormat="false" ht="15" hidden="false" customHeight="false" outlineLevel="0" collapsed="false">
      <c r="D139" s="142"/>
      <c r="E139" s="142"/>
      <c r="Z139" s="146"/>
      <c r="AB139" s="180"/>
      <c r="AC139" s="180"/>
      <c r="AD139" s="155"/>
      <c r="AH139" s="155"/>
      <c r="AN139" s="155"/>
      <c r="AO139" s="295"/>
      <c r="AP139" s="155"/>
      <c r="AQ139" s="151"/>
      <c r="AR139" s="151"/>
      <c r="AS139" s="151"/>
      <c r="AT139" s="151"/>
      <c r="AU139" s="151"/>
    </row>
    <row r="140" customFormat="false" ht="15" hidden="false" customHeight="false" outlineLevel="0" collapsed="false">
      <c r="D140" s="142"/>
      <c r="E140" s="142"/>
      <c r="Z140" s="146"/>
      <c r="AB140" s="180"/>
      <c r="AC140" s="180"/>
      <c r="AD140" s="155"/>
      <c r="AH140" s="155"/>
      <c r="AN140" s="155"/>
      <c r="AO140" s="295"/>
      <c r="AP140" s="155"/>
      <c r="AQ140" s="151"/>
      <c r="AR140" s="151"/>
      <c r="AS140" s="151"/>
      <c r="AT140" s="151"/>
      <c r="AU140" s="151"/>
    </row>
    <row r="141" customFormat="false" ht="15" hidden="false" customHeight="false" outlineLevel="0" collapsed="false">
      <c r="D141" s="142"/>
      <c r="E141" s="142"/>
      <c r="Z141" s="146"/>
      <c r="AB141" s="180"/>
      <c r="AC141" s="180"/>
      <c r="AD141" s="155"/>
      <c r="AH141" s="155"/>
      <c r="AN141" s="155"/>
      <c r="AO141" s="295"/>
      <c r="AP141" s="155"/>
      <c r="AQ141" s="151"/>
      <c r="AR141" s="151"/>
      <c r="AS141" s="151"/>
      <c r="AT141" s="151"/>
      <c r="AU141" s="151"/>
    </row>
    <row r="142" customFormat="false" ht="15" hidden="false" customHeight="false" outlineLevel="0" collapsed="false">
      <c r="D142" s="142"/>
      <c r="E142" s="142"/>
      <c r="Z142" s="146"/>
      <c r="AB142" s="180"/>
      <c r="AC142" s="180"/>
      <c r="AD142" s="155"/>
      <c r="AH142" s="155"/>
      <c r="AN142" s="155"/>
      <c r="AO142" s="295"/>
      <c r="AP142" s="155"/>
      <c r="AQ142" s="151"/>
      <c r="AR142" s="151"/>
      <c r="AS142" s="151"/>
      <c r="AT142" s="151"/>
      <c r="AU142" s="151"/>
    </row>
    <row r="143" customFormat="false" ht="15" hidden="false" customHeight="false" outlineLevel="0" collapsed="false">
      <c r="D143" s="142"/>
      <c r="E143" s="142"/>
      <c r="Z143" s="146"/>
      <c r="AB143" s="180"/>
      <c r="AC143" s="180"/>
      <c r="AD143" s="155"/>
      <c r="AH143" s="155"/>
      <c r="AN143" s="155"/>
      <c r="AO143" s="295"/>
      <c r="AP143" s="155"/>
      <c r="AQ143" s="151"/>
      <c r="AR143" s="151"/>
      <c r="AS143" s="151"/>
      <c r="AT143" s="151"/>
      <c r="AU143" s="151"/>
    </row>
    <row r="144" customFormat="false" ht="15" hidden="false" customHeight="false" outlineLevel="0" collapsed="false">
      <c r="D144" s="142"/>
      <c r="E144" s="142"/>
      <c r="Z144" s="146"/>
      <c r="AB144" s="180"/>
      <c r="AC144" s="180"/>
      <c r="AD144" s="155"/>
      <c r="AH144" s="155"/>
      <c r="AN144" s="155"/>
      <c r="AO144" s="295"/>
      <c r="AP144" s="155"/>
      <c r="AQ144" s="151"/>
      <c r="AR144" s="151"/>
      <c r="AS144" s="151"/>
      <c r="AT144" s="151"/>
      <c r="AU144" s="151"/>
    </row>
    <row r="145" customFormat="false" ht="15" hidden="false" customHeight="false" outlineLevel="0" collapsed="false">
      <c r="D145" s="142"/>
      <c r="E145" s="142"/>
      <c r="Z145" s="146"/>
      <c r="AB145" s="180"/>
      <c r="AC145" s="180"/>
      <c r="AD145" s="155"/>
      <c r="AH145" s="155"/>
      <c r="AN145" s="155"/>
      <c r="AO145" s="295"/>
      <c r="AP145" s="155"/>
      <c r="AQ145" s="151"/>
      <c r="AR145" s="151"/>
      <c r="AS145" s="151"/>
      <c r="AT145" s="151"/>
      <c r="AU145" s="151"/>
    </row>
    <row r="146" customFormat="false" ht="15" hidden="false" customHeight="false" outlineLevel="0" collapsed="false">
      <c r="D146" s="142"/>
      <c r="E146" s="142"/>
      <c r="Z146" s="146"/>
      <c r="AB146" s="180"/>
      <c r="AC146" s="180"/>
      <c r="AD146" s="155"/>
      <c r="AH146" s="155"/>
      <c r="AN146" s="155"/>
      <c r="AO146" s="295"/>
      <c r="AP146" s="155"/>
      <c r="AQ146" s="151"/>
      <c r="AR146" s="151"/>
      <c r="AS146" s="151"/>
      <c r="AT146" s="151"/>
      <c r="AU146" s="151"/>
    </row>
    <row r="147" customFormat="false" ht="15" hidden="false" customHeight="false" outlineLevel="0" collapsed="false">
      <c r="D147" s="142"/>
      <c r="E147" s="142"/>
      <c r="Z147" s="146"/>
      <c r="AB147" s="180"/>
      <c r="AC147" s="180"/>
      <c r="AD147" s="155"/>
      <c r="AH147" s="155"/>
      <c r="AN147" s="155"/>
      <c r="AO147" s="295"/>
      <c r="AP147" s="155"/>
      <c r="AQ147" s="151"/>
      <c r="AR147" s="151"/>
      <c r="AS147" s="151"/>
      <c r="AT147" s="151"/>
      <c r="AU147" s="151"/>
    </row>
    <row r="148" customFormat="false" ht="15" hidden="false" customHeight="false" outlineLevel="0" collapsed="false">
      <c r="D148" s="142"/>
      <c r="E148" s="142"/>
      <c r="Z148" s="146"/>
      <c r="AB148" s="180"/>
      <c r="AC148" s="180"/>
      <c r="AD148" s="155"/>
      <c r="AH148" s="155"/>
      <c r="AN148" s="155"/>
      <c r="AO148" s="295"/>
      <c r="AP148" s="155"/>
      <c r="AQ148" s="151"/>
      <c r="AR148" s="151"/>
      <c r="AS148" s="151"/>
      <c r="AT148" s="151"/>
      <c r="AU148" s="151"/>
    </row>
    <row r="149" customFormat="false" ht="15" hidden="false" customHeight="false" outlineLevel="0" collapsed="false">
      <c r="D149" s="142"/>
      <c r="E149" s="142"/>
      <c r="Z149" s="146"/>
      <c r="AB149" s="180"/>
      <c r="AC149" s="180"/>
      <c r="AD149" s="155"/>
      <c r="AH149" s="155"/>
      <c r="AN149" s="155"/>
      <c r="AO149" s="295"/>
      <c r="AP149" s="155"/>
      <c r="AQ149" s="151"/>
      <c r="AR149" s="151"/>
      <c r="AS149" s="151"/>
      <c r="AT149" s="151"/>
      <c r="AU149" s="151"/>
    </row>
    <row r="150" customFormat="false" ht="15" hidden="false" customHeight="false" outlineLevel="0" collapsed="false">
      <c r="D150" s="142"/>
      <c r="E150" s="142"/>
      <c r="Z150" s="146"/>
      <c r="AB150" s="180"/>
      <c r="AC150" s="180"/>
      <c r="AD150" s="155"/>
      <c r="AH150" s="155"/>
      <c r="AN150" s="155"/>
      <c r="AO150" s="295"/>
      <c r="AP150" s="155"/>
      <c r="AQ150" s="151"/>
      <c r="AR150" s="151"/>
      <c r="AS150" s="151"/>
      <c r="AT150" s="151"/>
      <c r="AU150" s="151"/>
    </row>
    <row r="151" customFormat="false" ht="15" hidden="false" customHeight="false" outlineLevel="0" collapsed="false">
      <c r="D151" s="142"/>
      <c r="E151" s="142"/>
      <c r="Z151" s="146"/>
      <c r="AB151" s="180"/>
      <c r="AC151" s="180"/>
      <c r="AD151" s="155"/>
      <c r="AH151" s="155"/>
      <c r="AN151" s="155"/>
      <c r="AO151" s="295"/>
      <c r="AP151" s="155"/>
      <c r="AQ151" s="151"/>
      <c r="AR151" s="151"/>
      <c r="AS151" s="151"/>
      <c r="AT151" s="151"/>
      <c r="AU151" s="151"/>
    </row>
    <row r="152" customFormat="false" ht="15" hidden="false" customHeight="false" outlineLevel="0" collapsed="false">
      <c r="D152" s="142"/>
      <c r="E152" s="142"/>
      <c r="V152" s="279"/>
      <c r="Z152" s="146"/>
      <c r="AB152" s="180"/>
      <c r="AC152" s="180"/>
      <c r="AD152" s="155"/>
      <c r="AH152" s="155"/>
      <c r="AN152" s="155"/>
      <c r="AO152" s="295"/>
      <c r="AP152" s="155"/>
      <c r="AQ152" s="151"/>
      <c r="AR152" s="151"/>
      <c r="AS152" s="151"/>
      <c r="AT152" s="151"/>
      <c r="AU152" s="151"/>
    </row>
    <row r="153" customFormat="false" ht="15" hidden="false" customHeight="false" outlineLevel="0" collapsed="false">
      <c r="D153" s="142"/>
      <c r="E153" s="142"/>
      <c r="Z153" s="146"/>
      <c r="AB153" s="180"/>
      <c r="AC153" s="180"/>
      <c r="AD153" s="155"/>
      <c r="AH153" s="155"/>
      <c r="AN153" s="155"/>
      <c r="AO153" s="295"/>
      <c r="AP153" s="155"/>
      <c r="AQ153" s="151"/>
      <c r="AR153" s="151"/>
      <c r="AS153" s="151"/>
      <c r="AT153" s="151"/>
      <c r="AU153" s="151"/>
    </row>
    <row r="154" customFormat="false" ht="15" hidden="false" customHeight="false" outlineLevel="0" collapsed="false">
      <c r="D154" s="142"/>
      <c r="E154" s="142"/>
      <c r="Z154" s="146"/>
      <c r="AB154" s="180"/>
      <c r="AC154" s="180"/>
      <c r="AD154" s="155"/>
      <c r="AH154" s="155"/>
      <c r="AN154" s="155"/>
      <c r="AO154" s="295"/>
      <c r="AP154" s="155"/>
      <c r="AQ154" s="151"/>
      <c r="AR154" s="151"/>
      <c r="AS154" s="151"/>
      <c r="AT154" s="151"/>
      <c r="AU154" s="151"/>
    </row>
    <row r="155" customFormat="false" ht="15" hidden="false" customHeight="false" outlineLevel="0" collapsed="false">
      <c r="D155" s="142"/>
      <c r="E155" s="142"/>
      <c r="Z155" s="146"/>
      <c r="AB155" s="180"/>
      <c r="AC155" s="180"/>
      <c r="AD155" s="155"/>
      <c r="AH155" s="155"/>
      <c r="AN155" s="155"/>
      <c r="AO155" s="295"/>
      <c r="AP155" s="155"/>
      <c r="AQ155" s="151"/>
      <c r="AR155" s="151"/>
      <c r="AS155" s="151"/>
      <c r="AT155" s="151"/>
      <c r="AU155" s="151"/>
    </row>
    <row r="156" customFormat="false" ht="15" hidden="false" customHeight="false" outlineLevel="0" collapsed="false">
      <c r="D156" s="142"/>
      <c r="E156" s="142"/>
      <c r="Z156" s="146"/>
      <c r="AB156" s="180"/>
      <c r="AC156" s="180"/>
      <c r="AD156" s="155"/>
      <c r="AH156" s="155"/>
      <c r="AN156" s="155"/>
      <c r="AO156" s="295"/>
      <c r="AP156" s="155"/>
      <c r="AQ156" s="151"/>
      <c r="AR156" s="151"/>
      <c r="AS156" s="151"/>
      <c r="AT156" s="151"/>
      <c r="AU156" s="151"/>
    </row>
    <row r="157" customFormat="false" ht="15" hidden="false" customHeight="false" outlineLevel="0" collapsed="false">
      <c r="D157" s="142"/>
      <c r="E157" s="142"/>
      <c r="Z157" s="146"/>
      <c r="AB157" s="180"/>
      <c r="AC157" s="180"/>
      <c r="AD157" s="155"/>
      <c r="AH157" s="155"/>
      <c r="AN157" s="155"/>
      <c r="AO157" s="295"/>
      <c r="AP157" s="155"/>
      <c r="AQ157" s="151"/>
      <c r="AR157" s="151"/>
      <c r="AS157" s="151"/>
      <c r="AT157" s="151"/>
      <c r="AU157" s="151"/>
    </row>
    <row r="158" customFormat="false" ht="15" hidden="false" customHeight="false" outlineLevel="0" collapsed="false">
      <c r="D158" s="142"/>
      <c r="E158" s="142"/>
      <c r="Z158" s="146"/>
      <c r="AB158" s="180"/>
      <c r="AC158" s="180"/>
      <c r="AD158" s="155"/>
      <c r="AH158" s="155"/>
      <c r="AN158" s="155"/>
      <c r="AO158" s="295"/>
      <c r="AP158" s="155"/>
      <c r="AQ158" s="151"/>
      <c r="AR158" s="151"/>
      <c r="AS158" s="151"/>
      <c r="AT158" s="151"/>
      <c r="AU158" s="151"/>
    </row>
    <row r="159" customFormat="false" ht="15" hidden="false" customHeight="false" outlineLevel="0" collapsed="false">
      <c r="D159" s="142"/>
      <c r="E159" s="142"/>
      <c r="Z159" s="146"/>
      <c r="AB159" s="180"/>
      <c r="AC159" s="180"/>
      <c r="AD159" s="155"/>
      <c r="AH159" s="155"/>
      <c r="AN159" s="155"/>
      <c r="AO159" s="295"/>
      <c r="AP159" s="155"/>
      <c r="AQ159" s="151"/>
      <c r="AR159" s="151"/>
      <c r="AS159" s="151"/>
      <c r="AT159" s="151"/>
      <c r="AU159" s="151"/>
    </row>
    <row r="160" customFormat="false" ht="15" hidden="false" customHeight="false" outlineLevel="0" collapsed="false">
      <c r="D160" s="142"/>
      <c r="E160" s="142"/>
      <c r="Z160" s="146"/>
      <c r="AB160" s="180"/>
      <c r="AC160" s="180"/>
      <c r="AD160" s="155"/>
      <c r="AH160" s="155"/>
      <c r="AN160" s="155"/>
      <c r="AO160" s="295"/>
      <c r="AP160" s="155"/>
      <c r="AQ160" s="151"/>
      <c r="AR160" s="151"/>
      <c r="AS160" s="151"/>
      <c r="AT160" s="151"/>
      <c r="AU160" s="151"/>
    </row>
    <row r="161" customFormat="false" ht="15" hidden="false" customHeight="false" outlineLevel="0" collapsed="false">
      <c r="D161" s="142"/>
      <c r="E161" s="142"/>
      <c r="Z161" s="146"/>
      <c r="AB161" s="180"/>
      <c r="AC161" s="180"/>
      <c r="AD161" s="155"/>
      <c r="AH161" s="155"/>
      <c r="AN161" s="155"/>
      <c r="AO161" s="295"/>
      <c r="AP161" s="155"/>
      <c r="AQ161" s="151"/>
      <c r="AR161" s="151"/>
      <c r="AS161" s="151"/>
      <c r="AT161" s="151"/>
      <c r="AU161" s="151"/>
    </row>
    <row r="162" customFormat="false" ht="15" hidden="false" customHeight="false" outlineLevel="0" collapsed="false">
      <c r="D162" s="142"/>
      <c r="E162" s="142"/>
      <c r="Z162" s="146"/>
      <c r="AB162" s="180"/>
      <c r="AC162" s="180"/>
      <c r="AD162" s="155"/>
      <c r="AH162" s="155"/>
      <c r="AN162" s="155"/>
      <c r="AO162" s="295"/>
      <c r="AP162" s="155"/>
      <c r="AQ162" s="151"/>
      <c r="AR162" s="151"/>
      <c r="AS162" s="151"/>
      <c r="AT162" s="151"/>
      <c r="AU162" s="151"/>
    </row>
    <row r="163" customFormat="false" ht="15" hidden="false" customHeight="false" outlineLevel="0" collapsed="false">
      <c r="D163" s="142"/>
      <c r="E163" s="142"/>
      <c r="Z163" s="146"/>
      <c r="AB163" s="180"/>
      <c r="AC163" s="180"/>
      <c r="AD163" s="155"/>
      <c r="AH163" s="155"/>
      <c r="AN163" s="155"/>
      <c r="AO163" s="295"/>
      <c r="AP163" s="155"/>
      <c r="AQ163" s="151"/>
      <c r="AR163" s="151"/>
      <c r="AS163" s="151"/>
      <c r="AT163" s="151"/>
      <c r="AU163" s="151"/>
    </row>
    <row r="164" customFormat="false" ht="15" hidden="false" customHeight="false" outlineLevel="0" collapsed="false">
      <c r="D164" s="142"/>
      <c r="E164" s="142"/>
      <c r="Z164" s="146"/>
      <c r="AB164" s="180"/>
      <c r="AC164" s="180"/>
      <c r="AD164" s="155"/>
      <c r="AH164" s="155"/>
      <c r="AN164" s="155"/>
      <c r="AO164" s="295"/>
      <c r="AP164" s="155"/>
      <c r="AQ164" s="151"/>
      <c r="AR164" s="151"/>
      <c r="AS164" s="151"/>
      <c r="AT164" s="151"/>
      <c r="AU164" s="151"/>
    </row>
    <row r="165" customFormat="false" ht="15" hidden="false" customHeight="false" outlineLevel="0" collapsed="false">
      <c r="D165" s="142"/>
      <c r="E165" s="142"/>
      <c r="V165" s="279"/>
      <c r="Z165" s="146"/>
      <c r="AB165" s="180"/>
      <c r="AC165" s="180"/>
      <c r="AD165" s="155"/>
      <c r="AH165" s="155"/>
      <c r="AN165" s="155"/>
      <c r="AO165" s="295"/>
      <c r="AP165" s="155"/>
      <c r="AQ165" s="151"/>
      <c r="AR165" s="151"/>
      <c r="AS165" s="151"/>
      <c r="AT165" s="151"/>
      <c r="AU165" s="151"/>
    </row>
    <row r="166" customFormat="false" ht="15" hidden="false" customHeight="false" outlineLevel="0" collapsed="false">
      <c r="D166" s="142"/>
      <c r="E166" s="142"/>
      <c r="V166" s="279"/>
      <c r="Z166" s="146"/>
      <c r="AB166" s="180"/>
      <c r="AC166" s="180"/>
      <c r="AD166" s="155"/>
      <c r="AH166" s="155"/>
      <c r="AN166" s="155"/>
      <c r="AO166" s="295"/>
      <c r="AP166" s="155"/>
      <c r="AQ166" s="151"/>
      <c r="AR166" s="151"/>
      <c r="AS166" s="151"/>
      <c r="AT166" s="151"/>
      <c r="AU166" s="151"/>
    </row>
    <row r="167" customFormat="false" ht="15" hidden="false" customHeight="false" outlineLevel="0" collapsed="false">
      <c r="D167" s="142"/>
      <c r="E167" s="142"/>
      <c r="V167" s="279"/>
      <c r="Z167" s="146"/>
      <c r="AB167" s="180"/>
      <c r="AC167" s="180"/>
      <c r="AD167" s="155"/>
      <c r="AH167" s="155"/>
      <c r="AN167" s="155"/>
      <c r="AO167" s="295"/>
      <c r="AP167" s="155"/>
      <c r="AQ167" s="151"/>
      <c r="AR167" s="151"/>
      <c r="AS167" s="151"/>
      <c r="AT167" s="151"/>
      <c r="AU167" s="151"/>
    </row>
    <row r="168" customFormat="false" ht="15" hidden="false" customHeight="false" outlineLevel="0" collapsed="false">
      <c r="D168" s="142"/>
      <c r="E168" s="142"/>
      <c r="Z168" s="146"/>
      <c r="AB168" s="180"/>
      <c r="AC168" s="180"/>
      <c r="AD168" s="155"/>
      <c r="AH168" s="155"/>
      <c r="AN168" s="155"/>
      <c r="AO168" s="295"/>
      <c r="AP168" s="155"/>
      <c r="AQ168" s="151"/>
      <c r="AR168" s="151"/>
      <c r="AS168" s="151"/>
      <c r="AT168" s="151"/>
      <c r="AU168" s="151"/>
    </row>
    <row r="169" customFormat="false" ht="15" hidden="false" customHeight="false" outlineLevel="0" collapsed="false">
      <c r="D169" s="142"/>
      <c r="E169" s="142"/>
      <c r="Z169" s="146"/>
      <c r="AB169" s="180"/>
      <c r="AC169" s="180"/>
      <c r="AD169" s="155"/>
      <c r="AH169" s="155"/>
      <c r="AN169" s="155"/>
      <c r="AO169" s="295"/>
      <c r="AP169" s="155"/>
      <c r="AQ169" s="151"/>
      <c r="AR169" s="151"/>
      <c r="AS169" s="151"/>
      <c r="AT169" s="151"/>
      <c r="AU169" s="151"/>
    </row>
    <row r="170" customFormat="false" ht="15" hidden="false" customHeight="false" outlineLevel="0" collapsed="false">
      <c r="D170" s="142"/>
      <c r="E170" s="142"/>
      <c r="Z170" s="146"/>
      <c r="AB170" s="180"/>
      <c r="AC170" s="180"/>
      <c r="AD170" s="155"/>
      <c r="AH170" s="155"/>
      <c r="AN170" s="155"/>
      <c r="AO170" s="295"/>
      <c r="AP170" s="155"/>
      <c r="AQ170" s="151"/>
      <c r="AR170" s="151"/>
      <c r="AS170" s="151"/>
      <c r="AT170" s="151"/>
      <c r="AU170" s="151"/>
    </row>
    <row r="171" customFormat="false" ht="15" hidden="false" customHeight="false" outlineLevel="0" collapsed="false">
      <c r="D171" s="142"/>
      <c r="E171" s="142"/>
      <c r="Z171" s="146"/>
      <c r="AB171" s="180"/>
      <c r="AC171" s="180"/>
      <c r="AD171" s="155"/>
      <c r="AH171" s="155"/>
      <c r="AN171" s="155"/>
      <c r="AO171" s="295"/>
      <c r="AP171" s="155"/>
      <c r="AQ171" s="151"/>
      <c r="AR171" s="151"/>
      <c r="AS171" s="151"/>
      <c r="AT171" s="151"/>
      <c r="AU171" s="151"/>
    </row>
    <row r="172" customFormat="false" ht="15" hidden="false" customHeight="false" outlineLevel="0" collapsed="false">
      <c r="D172" s="142"/>
      <c r="E172" s="142"/>
      <c r="Z172" s="146"/>
      <c r="AB172" s="180"/>
      <c r="AC172" s="180"/>
      <c r="AD172" s="155"/>
      <c r="AH172" s="155"/>
      <c r="AN172" s="155"/>
      <c r="AO172" s="295"/>
      <c r="AP172" s="155"/>
      <c r="AQ172" s="151"/>
      <c r="AR172" s="151"/>
      <c r="AS172" s="151"/>
      <c r="AT172" s="151"/>
      <c r="AU172" s="151"/>
    </row>
    <row r="173" customFormat="false" ht="15" hidden="false" customHeight="false" outlineLevel="0" collapsed="false">
      <c r="D173" s="142"/>
      <c r="E173" s="142"/>
      <c r="P173" s="160"/>
      <c r="Z173" s="146"/>
      <c r="AB173" s="180"/>
      <c r="AC173" s="180"/>
      <c r="AD173" s="155"/>
      <c r="AH173" s="155"/>
      <c r="AN173" s="155"/>
      <c r="AO173" s="295"/>
      <c r="AP173" s="155"/>
      <c r="AQ173" s="151"/>
      <c r="AR173" s="151"/>
      <c r="AS173" s="151"/>
      <c r="AT173" s="151"/>
      <c r="AU173" s="151"/>
    </row>
    <row r="174" customFormat="false" ht="15" hidden="false" customHeight="false" outlineLevel="0" collapsed="false">
      <c r="D174" s="142"/>
      <c r="E174" s="142"/>
      <c r="Z174" s="146"/>
      <c r="AB174" s="180"/>
      <c r="AC174" s="180"/>
      <c r="AD174" s="155"/>
      <c r="AH174" s="155"/>
      <c r="AN174" s="155"/>
      <c r="AO174" s="295"/>
      <c r="AP174" s="155"/>
      <c r="AQ174" s="151"/>
      <c r="AR174" s="151"/>
      <c r="AS174" s="151"/>
      <c r="AT174" s="151"/>
      <c r="AU174" s="151"/>
    </row>
    <row r="175" customFormat="false" ht="15" hidden="false" customHeight="false" outlineLevel="0" collapsed="false">
      <c r="D175" s="142"/>
      <c r="E175" s="142"/>
      <c r="Z175" s="146"/>
      <c r="AB175" s="180"/>
      <c r="AC175" s="180"/>
      <c r="AD175" s="155"/>
      <c r="AH175" s="155"/>
      <c r="AN175" s="155"/>
      <c r="AO175" s="295"/>
      <c r="AP175" s="155"/>
      <c r="AQ175" s="151"/>
      <c r="AR175" s="151"/>
      <c r="AS175" s="151"/>
      <c r="AT175" s="151"/>
      <c r="AU175" s="151"/>
    </row>
    <row r="176" customFormat="false" ht="15" hidden="false" customHeight="false" outlineLevel="0" collapsed="false">
      <c r="D176" s="142"/>
      <c r="E176" s="142"/>
      <c r="Z176" s="146"/>
      <c r="AB176" s="180"/>
      <c r="AC176" s="180"/>
      <c r="AD176" s="155"/>
      <c r="AH176" s="155"/>
      <c r="AN176" s="155"/>
      <c r="AO176" s="295"/>
      <c r="AP176" s="155"/>
      <c r="AQ176" s="151"/>
      <c r="AR176" s="151"/>
      <c r="AS176" s="151"/>
      <c r="AT176" s="151"/>
      <c r="AU176" s="151"/>
    </row>
    <row r="177" customFormat="false" ht="15" hidden="false" customHeight="false" outlineLevel="0" collapsed="false">
      <c r="D177" s="142"/>
      <c r="E177" s="142"/>
      <c r="Z177" s="146"/>
      <c r="AB177" s="180"/>
      <c r="AC177" s="180"/>
      <c r="AD177" s="155"/>
      <c r="AH177" s="155"/>
      <c r="AN177" s="155"/>
      <c r="AO177" s="295"/>
      <c r="AP177" s="155"/>
      <c r="AQ177" s="151"/>
      <c r="AR177" s="151"/>
      <c r="AS177" s="151"/>
      <c r="AT177" s="151"/>
      <c r="AU177" s="151"/>
    </row>
    <row r="178" customFormat="false" ht="15" hidden="false" customHeight="false" outlineLevel="0" collapsed="false">
      <c r="D178" s="142"/>
      <c r="E178" s="142"/>
      <c r="Z178" s="146"/>
      <c r="AB178" s="180"/>
      <c r="AC178" s="180"/>
      <c r="AD178" s="155"/>
      <c r="AH178" s="155"/>
      <c r="AN178" s="155"/>
      <c r="AO178" s="295"/>
      <c r="AP178" s="155"/>
      <c r="AQ178" s="151"/>
      <c r="AR178" s="151"/>
      <c r="AS178" s="151"/>
      <c r="AT178" s="151"/>
      <c r="AU178" s="151"/>
    </row>
    <row r="179" customFormat="false" ht="15" hidden="false" customHeight="false" outlineLevel="0" collapsed="false">
      <c r="D179" s="142"/>
      <c r="E179" s="142"/>
      <c r="Z179" s="146"/>
      <c r="AB179" s="180"/>
      <c r="AC179" s="180"/>
      <c r="AD179" s="155"/>
      <c r="AH179" s="155"/>
      <c r="AN179" s="155"/>
      <c r="AO179" s="295"/>
      <c r="AP179" s="155"/>
      <c r="AQ179" s="151"/>
      <c r="AR179" s="151"/>
      <c r="AS179" s="151"/>
      <c r="AT179" s="151"/>
      <c r="AU179" s="151"/>
    </row>
    <row r="180" customFormat="false" ht="15" hidden="false" customHeight="false" outlineLevel="0" collapsed="false">
      <c r="D180" s="142"/>
      <c r="E180" s="142"/>
      <c r="Z180" s="146"/>
      <c r="AB180" s="180"/>
      <c r="AC180" s="180"/>
      <c r="AD180" s="155"/>
      <c r="AH180" s="155"/>
      <c r="AN180" s="155"/>
      <c r="AO180" s="295"/>
      <c r="AP180" s="155"/>
      <c r="AQ180" s="151"/>
      <c r="AR180" s="151"/>
      <c r="AS180" s="151"/>
      <c r="AT180" s="151"/>
      <c r="AU180" s="151"/>
    </row>
    <row r="181" customFormat="false" ht="15" hidden="false" customHeight="false" outlineLevel="0" collapsed="false">
      <c r="D181" s="142"/>
      <c r="E181" s="142"/>
      <c r="Z181" s="146"/>
      <c r="AB181" s="180"/>
      <c r="AC181" s="180"/>
      <c r="AD181" s="155"/>
      <c r="AH181" s="155"/>
      <c r="AN181" s="155"/>
      <c r="AO181" s="295"/>
      <c r="AP181" s="155"/>
      <c r="AQ181" s="151"/>
      <c r="AR181" s="151"/>
      <c r="AS181" s="151"/>
      <c r="AT181" s="151"/>
      <c r="AU181" s="151"/>
    </row>
    <row r="182" customFormat="false" ht="15" hidden="false" customHeight="false" outlineLevel="0" collapsed="false">
      <c r="D182" s="142"/>
      <c r="E182" s="142"/>
      <c r="Z182" s="146"/>
      <c r="AB182" s="180"/>
      <c r="AC182" s="180"/>
      <c r="AD182" s="155"/>
      <c r="AH182" s="155"/>
      <c r="AN182" s="155"/>
      <c r="AO182" s="295"/>
      <c r="AP182" s="155"/>
      <c r="AQ182" s="151"/>
      <c r="AR182" s="151"/>
      <c r="AS182" s="151"/>
      <c r="AT182" s="151"/>
      <c r="AU182" s="151"/>
    </row>
    <row r="183" customFormat="false" ht="15" hidden="false" customHeight="false" outlineLevel="0" collapsed="false">
      <c r="D183" s="142"/>
      <c r="E183" s="142"/>
      <c r="Z183" s="146"/>
      <c r="AB183" s="180"/>
      <c r="AC183" s="180"/>
      <c r="AD183" s="155"/>
      <c r="AH183" s="155"/>
      <c r="AN183" s="155"/>
      <c r="AO183" s="295"/>
      <c r="AP183" s="155"/>
      <c r="AQ183" s="151"/>
      <c r="AR183" s="151"/>
      <c r="AS183" s="151"/>
      <c r="AT183" s="151"/>
      <c r="AU183" s="151"/>
    </row>
    <row r="184" customFormat="false" ht="15" hidden="false" customHeight="false" outlineLevel="0" collapsed="false">
      <c r="D184" s="142"/>
      <c r="E184" s="142"/>
      <c r="Z184" s="146"/>
      <c r="AB184" s="180"/>
      <c r="AC184" s="180"/>
      <c r="AD184" s="155"/>
      <c r="AH184" s="155"/>
      <c r="AN184" s="155"/>
      <c r="AO184" s="295"/>
      <c r="AP184" s="155"/>
      <c r="AQ184" s="151"/>
      <c r="AR184" s="151"/>
      <c r="AS184" s="151"/>
      <c r="AT184" s="151"/>
      <c r="AU184" s="151"/>
    </row>
    <row r="185" customFormat="false" ht="15" hidden="false" customHeight="false" outlineLevel="0" collapsed="false">
      <c r="D185" s="142"/>
      <c r="E185" s="142"/>
      <c r="Z185" s="146"/>
      <c r="AB185" s="180"/>
      <c r="AC185" s="180"/>
      <c r="AD185" s="155"/>
      <c r="AH185" s="155"/>
      <c r="AN185" s="155"/>
      <c r="AO185" s="295"/>
      <c r="AP185" s="155"/>
      <c r="AQ185" s="151"/>
      <c r="AR185" s="151"/>
      <c r="AS185" s="151"/>
      <c r="AT185" s="151"/>
      <c r="AU185" s="151"/>
    </row>
    <row r="186" customFormat="false" ht="15" hidden="false" customHeight="false" outlineLevel="0" collapsed="false">
      <c r="D186" s="142"/>
      <c r="E186" s="142"/>
      <c r="Z186" s="146"/>
      <c r="AB186" s="180"/>
      <c r="AC186" s="180"/>
      <c r="AD186" s="155"/>
      <c r="AH186" s="155"/>
      <c r="AN186" s="155"/>
      <c r="AO186" s="295"/>
      <c r="AP186" s="155"/>
      <c r="AQ186" s="151"/>
      <c r="AR186" s="151"/>
      <c r="AS186" s="151"/>
      <c r="AT186" s="151"/>
      <c r="AU186" s="151"/>
    </row>
    <row r="187" customFormat="false" ht="15" hidden="false" customHeight="false" outlineLevel="0" collapsed="false">
      <c r="D187" s="142"/>
      <c r="E187" s="142"/>
      <c r="Z187" s="146"/>
      <c r="AB187" s="180"/>
      <c r="AC187" s="180"/>
      <c r="AD187" s="155"/>
      <c r="AH187" s="155"/>
      <c r="AN187" s="155"/>
      <c r="AO187" s="295"/>
      <c r="AP187" s="155"/>
      <c r="AQ187" s="151"/>
      <c r="AR187" s="151"/>
      <c r="AS187" s="151"/>
      <c r="AT187" s="151"/>
      <c r="AU187" s="151"/>
    </row>
    <row r="188" customFormat="false" ht="15" hidden="false" customHeight="false" outlineLevel="0" collapsed="false">
      <c r="D188" s="142"/>
      <c r="E188" s="142"/>
      <c r="Z188" s="146"/>
      <c r="AB188" s="180"/>
      <c r="AC188" s="180"/>
      <c r="AD188" s="155"/>
      <c r="AH188" s="155"/>
      <c r="AN188" s="155"/>
      <c r="AO188" s="295"/>
      <c r="AP188" s="155"/>
      <c r="AQ188" s="151"/>
      <c r="AR188" s="151"/>
      <c r="AS188" s="151"/>
      <c r="AT188" s="151"/>
      <c r="AU188" s="151"/>
    </row>
    <row r="189" customFormat="false" ht="15" hidden="false" customHeight="false" outlineLevel="0" collapsed="false">
      <c r="D189" s="142"/>
      <c r="E189" s="142"/>
      <c r="Z189" s="146"/>
      <c r="AB189" s="180"/>
      <c r="AC189" s="180"/>
      <c r="AD189" s="155"/>
      <c r="AH189" s="155"/>
      <c r="AN189" s="155"/>
      <c r="AO189" s="295"/>
      <c r="AP189" s="155"/>
      <c r="AQ189" s="151"/>
      <c r="AR189" s="151"/>
      <c r="AS189" s="151"/>
      <c r="AT189" s="151"/>
      <c r="AU189" s="151"/>
    </row>
    <row r="190" customFormat="false" ht="15" hidden="false" customHeight="false" outlineLevel="0" collapsed="false">
      <c r="D190" s="142"/>
      <c r="E190" s="142"/>
      <c r="Z190" s="146"/>
      <c r="AB190" s="180"/>
      <c r="AC190" s="180"/>
      <c r="AD190" s="155"/>
      <c r="AH190" s="155"/>
      <c r="AN190" s="155"/>
      <c r="AO190" s="295"/>
      <c r="AP190" s="155"/>
      <c r="AQ190" s="151"/>
      <c r="AR190" s="151"/>
      <c r="AS190" s="151"/>
      <c r="AT190" s="151"/>
      <c r="AU190" s="151"/>
    </row>
    <row r="191" customFormat="false" ht="15" hidden="false" customHeight="false" outlineLevel="0" collapsed="false">
      <c r="D191" s="142"/>
      <c r="E191" s="142"/>
      <c r="Z191" s="146"/>
      <c r="AB191" s="180"/>
      <c r="AC191" s="180"/>
      <c r="AD191" s="155"/>
      <c r="AH191" s="155"/>
      <c r="AN191" s="155"/>
      <c r="AO191" s="295"/>
      <c r="AP191" s="155"/>
      <c r="AQ191" s="151"/>
      <c r="AR191" s="151"/>
      <c r="AS191" s="151"/>
      <c r="AT191" s="151"/>
      <c r="AU191" s="151"/>
    </row>
    <row r="192" customFormat="false" ht="15" hidden="false" customHeight="false" outlineLevel="0" collapsed="false">
      <c r="D192" s="142"/>
      <c r="E192" s="142"/>
      <c r="Z192" s="146"/>
      <c r="AB192" s="180"/>
      <c r="AC192" s="180"/>
      <c r="AD192" s="155"/>
      <c r="AH192" s="155"/>
      <c r="AN192" s="155"/>
      <c r="AO192" s="295"/>
      <c r="AP192" s="155"/>
      <c r="AQ192" s="151"/>
      <c r="AR192" s="151"/>
      <c r="AS192" s="151"/>
      <c r="AT192" s="151"/>
      <c r="AU192" s="151"/>
    </row>
    <row r="193" customFormat="false" ht="15" hidden="false" customHeight="false" outlineLevel="0" collapsed="false">
      <c r="D193" s="142"/>
      <c r="E193" s="142"/>
      <c r="Z193" s="146"/>
      <c r="AB193" s="180"/>
      <c r="AC193" s="180"/>
      <c r="AD193" s="155"/>
      <c r="AH193" s="155"/>
      <c r="AN193" s="155"/>
      <c r="AO193" s="295"/>
      <c r="AP193" s="155"/>
      <c r="AQ193" s="151"/>
      <c r="AR193" s="151"/>
      <c r="AS193" s="151"/>
      <c r="AT193" s="151"/>
      <c r="AU193" s="151"/>
    </row>
    <row r="194" customFormat="false" ht="15" hidden="false" customHeight="false" outlineLevel="0" collapsed="false">
      <c r="D194" s="142"/>
      <c r="E194" s="142"/>
      <c r="Z194" s="146"/>
      <c r="AB194" s="180"/>
      <c r="AC194" s="180"/>
      <c r="AD194" s="155"/>
      <c r="AH194" s="155"/>
      <c r="AN194" s="155"/>
      <c r="AO194" s="295"/>
      <c r="AP194" s="155"/>
      <c r="AQ194" s="151"/>
      <c r="AR194" s="151"/>
      <c r="AS194" s="151"/>
      <c r="AT194" s="151"/>
      <c r="AU194" s="151"/>
    </row>
    <row r="195" customFormat="false" ht="15" hidden="false" customHeight="false" outlineLevel="0" collapsed="false">
      <c r="D195" s="142"/>
      <c r="E195" s="142"/>
      <c r="Z195" s="146"/>
      <c r="AB195" s="180"/>
      <c r="AC195" s="180"/>
      <c r="AD195" s="155"/>
      <c r="AH195" s="155"/>
      <c r="AN195" s="155"/>
      <c r="AO195" s="295"/>
      <c r="AP195" s="155"/>
      <c r="AQ195" s="151"/>
      <c r="AR195" s="151"/>
      <c r="AS195" s="151"/>
      <c r="AT195" s="151"/>
      <c r="AU195" s="151"/>
    </row>
    <row r="196" customFormat="false" ht="15" hidden="false" customHeight="false" outlineLevel="0" collapsed="false">
      <c r="D196" s="142"/>
      <c r="E196" s="142"/>
      <c r="Z196" s="146"/>
      <c r="AB196" s="180"/>
      <c r="AC196" s="180"/>
      <c r="AD196" s="155"/>
      <c r="AH196" s="155"/>
      <c r="AN196" s="155"/>
      <c r="AO196" s="295"/>
      <c r="AP196" s="155"/>
      <c r="AQ196" s="151"/>
      <c r="AR196" s="151"/>
      <c r="AS196" s="151"/>
      <c r="AT196" s="151"/>
      <c r="AU196" s="151"/>
    </row>
    <row r="197" customFormat="false" ht="15" hidden="false" customHeight="false" outlineLevel="0" collapsed="false">
      <c r="D197" s="142"/>
      <c r="E197" s="142"/>
      <c r="Z197" s="146"/>
      <c r="AB197" s="180"/>
      <c r="AC197" s="180"/>
      <c r="AD197" s="155"/>
      <c r="AH197" s="155"/>
      <c r="AN197" s="155"/>
      <c r="AO197" s="295"/>
      <c r="AP197" s="155"/>
      <c r="AQ197" s="151"/>
      <c r="AR197" s="151"/>
      <c r="AS197" s="151"/>
      <c r="AT197" s="151"/>
      <c r="AU197" s="151"/>
    </row>
    <row r="198" customFormat="false" ht="15" hidden="false" customHeight="false" outlineLevel="0" collapsed="false">
      <c r="D198" s="142"/>
      <c r="E198" s="142"/>
      <c r="Z198" s="146"/>
      <c r="AB198" s="180"/>
      <c r="AC198" s="180"/>
      <c r="AD198" s="155"/>
      <c r="AH198" s="155"/>
      <c r="AN198" s="155"/>
      <c r="AO198" s="295"/>
      <c r="AP198" s="155"/>
      <c r="AQ198" s="151"/>
      <c r="AR198" s="151"/>
      <c r="AS198" s="151"/>
      <c r="AT198" s="151"/>
      <c r="AU198" s="151"/>
    </row>
    <row r="199" customFormat="false" ht="15" hidden="false" customHeight="false" outlineLevel="0" collapsed="false">
      <c r="D199" s="142"/>
      <c r="E199" s="142"/>
      <c r="Z199" s="146"/>
      <c r="AB199" s="180"/>
      <c r="AC199" s="180"/>
      <c r="AD199" s="155"/>
      <c r="AH199" s="155"/>
      <c r="AN199" s="155"/>
      <c r="AO199" s="295"/>
      <c r="AP199" s="155"/>
      <c r="AQ199" s="151"/>
      <c r="AR199" s="151"/>
      <c r="AS199" s="151"/>
      <c r="AT199" s="151"/>
      <c r="AU199" s="151"/>
    </row>
    <row r="200" customFormat="false" ht="15" hidden="false" customHeight="false" outlineLevel="0" collapsed="false">
      <c r="D200" s="142"/>
      <c r="E200" s="142"/>
      <c r="Z200" s="146"/>
      <c r="AB200" s="180"/>
      <c r="AC200" s="180"/>
      <c r="AD200" s="155"/>
      <c r="AH200" s="155"/>
      <c r="AN200" s="155"/>
      <c r="AO200" s="295"/>
      <c r="AP200" s="155"/>
      <c r="AQ200" s="151"/>
      <c r="AR200" s="151"/>
      <c r="AS200" s="151"/>
      <c r="AT200" s="151"/>
      <c r="AU200" s="151"/>
    </row>
    <row r="201" customFormat="false" ht="15" hidden="false" customHeight="false" outlineLevel="0" collapsed="false">
      <c r="D201" s="142"/>
      <c r="E201" s="142"/>
      <c r="Z201" s="146"/>
      <c r="AB201" s="180"/>
      <c r="AC201" s="180"/>
      <c r="AD201" s="155"/>
      <c r="AH201" s="155"/>
      <c r="AN201" s="155"/>
      <c r="AO201" s="295"/>
      <c r="AP201" s="155"/>
      <c r="AQ201" s="151"/>
      <c r="AR201" s="151"/>
      <c r="AS201" s="151"/>
      <c r="AT201" s="151"/>
      <c r="AU201" s="151"/>
    </row>
    <row r="202" customFormat="false" ht="15" hidden="false" customHeight="false" outlineLevel="0" collapsed="false">
      <c r="D202" s="142"/>
      <c r="E202" s="142"/>
      <c r="Z202" s="146"/>
      <c r="AB202" s="180"/>
      <c r="AC202" s="180"/>
      <c r="AD202" s="155"/>
      <c r="AH202" s="155"/>
      <c r="AN202" s="155"/>
      <c r="AO202" s="295"/>
      <c r="AP202" s="155"/>
      <c r="AQ202" s="151"/>
      <c r="AR202" s="151"/>
      <c r="AS202" s="151"/>
      <c r="AT202" s="151"/>
      <c r="AU202" s="151"/>
    </row>
    <row r="203" customFormat="false" ht="15" hidden="false" customHeight="false" outlineLevel="0" collapsed="false">
      <c r="D203" s="142"/>
      <c r="E203" s="142"/>
      <c r="Z203" s="146"/>
      <c r="AB203" s="180"/>
      <c r="AC203" s="180"/>
      <c r="AD203" s="155"/>
      <c r="AH203" s="155"/>
      <c r="AN203" s="155"/>
      <c r="AO203" s="295"/>
      <c r="AP203" s="155"/>
      <c r="AQ203" s="151"/>
      <c r="AR203" s="151"/>
      <c r="AS203" s="151"/>
      <c r="AT203" s="151"/>
      <c r="AU203" s="151"/>
    </row>
    <row r="204" customFormat="false" ht="15" hidden="false" customHeight="false" outlineLevel="0" collapsed="false">
      <c r="D204" s="142"/>
      <c r="E204" s="142"/>
      <c r="Z204" s="146"/>
      <c r="AB204" s="180"/>
      <c r="AC204" s="180"/>
      <c r="AD204" s="155"/>
      <c r="AH204" s="155"/>
      <c r="AN204" s="155"/>
      <c r="AO204" s="295"/>
      <c r="AP204" s="155"/>
      <c r="AQ204" s="151"/>
      <c r="AR204" s="151"/>
      <c r="AS204" s="151"/>
      <c r="AT204" s="151"/>
      <c r="AU204" s="151"/>
    </row>
    <row r="205" customFormat="false" ht="15" hidden="false" customHeight="false" outlineLevel="0" collapsed="false">
      <c r="D205" s="142"/>
      <c r="E205" s="142"/>
      <c r="Z205" s="146"/>
      <c r="AB205" s="180"/>
      <c r="AC205" s="180"/>
      <c r="AD205" s="155"/>
      <c r="AH205" s="155"/>
      <c r="AN205" s="155"/>
      <c r="AO205" s="295"/>
      <c r="AP205" s="155"/>
      <c r="AQ205" s="151"/>
      <c r="AR205" s="151"/>
      <c r="AS205" s="151"/>
      <c r="AT205" s="151"/>
      <c r="AU205" s="151"/>
    </row>
    <row r="206" customFormat="false" ht="15" hidden="false" customHeight="false" outlineLevel="0" collapsed="false">
      <c r="D206" s="142"/>
      <c r="E206" s="142"/>
      <c r="Z206" s="146"/>
      <c r="AB206" s="180"/>
      <c r="AC206" s="180"/>
      <c r="AD206" s="155"/>
      <c r="AH206" s="155"/>
      <c r="AN206" s="155"/>
      <c r="AO206" s="295"/>
      <c r="AP206" s="155"/>
      <c r="AQ206" s="151"/>
      <c r="AR206" s="151"/>
      <c r="AS206" s="151"/>
      <c r="AT206" s="151"/>
      <c r="AU206" s="151"/>
    </row>
    <row r="207" customFormat="false" ht="15" hidden="false" customHeight="false" outlineLevel="0" collapsed="false">
      <c r="B207" s="199"/>
      <c r="C207" s="199"/>
      <c r="D207" s="200"/>
      <c r="E207" s="200"/>
      <c r="F207" s="160"/>
      <c r="G207" s="201"/>
      <c r="H207" s="160"/>
      <c r="I207" s="160"/>
      <c r="J207" s="160"/>
      <c r="K207" s="201"/>
      <c r="L207" s="201"/>
      <c r="M207" s="201"/>
      <c r="N207" s="201"/>
      <c r="O207" s="201"/>
      <c r="P207" s="201"/>
      <c r="Q207" s="201"/>
      <c r="R207" s="201"/>
      <c r="S207" s="201"/>
      <c r="T207" s="201"/>
      <c r="U207" s="199"/>
      <c r="V207" s="297"/>
      <c r="W207" s="201"/>
      <c r="X207" s="201"/>
      <c r="Y207" s="201"/>
      <c r="Z207" s="298"/>
      <c r="AB207" s="180"/>
      <c r="AC207" s="180"/>
      <c r="AD207" s="155"/>
      <c r="AH207" s="155"/>
      <c r="AN207" s="155"/>
      <c r="AO207" s="295"/>
      <c r="AP207" s="155"/>
      <c r="AQ207" s="151"/>
      <c r="AR207" s="151"/>
      <c r="AS207" s="151"/>
      <c r="AT207" s="151"/>
      <c r="AU207" s="151"/>
    </row>
    <row r="208" customFormat="false" ht="15" hidden="false" customHeight="false" outlineLevel="0" collapsed="false">
      <c r="B208" s="199"/>
      <c r="C208" s="199"/>
      <c r="D208" s="200"/>
      <c r="E208" s="200"/>
      <c r="F208" s="201"/>
      <c r="G208" s="201"/>
      <c r="H208" s="201"/>
      <c r="I208" s="201"/>
      <c r="J208" s="201"/>
      <c r="K208" s="201"/>
      <c r="L208" s="201"/>
      <c r="M208" s="201"/>
      <c r="N208" s="201"/>
      <c r="O208" s="201"/>
      <c r="P208" s="201"/>
      <c r="Q208" s="201"/>
      <c r="R208" s="201"/>
      <c r="S208" s="201"/>
      <c r="T208" s="201"/>
      <c r="U208" s="199"/>
      <c r="V208" s="201"/>
      <c r="W208" s="201"/>
      <c r="X208" s="201"/>
      <c r="Y208" s="201"/>
      <c r="Z208" s="199"/>
      <c r="AB208" s="180"/>
      <c r="AC208" s="180"/>
      <c r="AD208" s="155"/>
      <c r="AH208" s="155"/>
      <c r="AN208" s="155"/>
      <c r="AO208" s="295"/>
      <c r="AP208" s="155"/>
      <c r="AQ208" s="151"/>
      <c r="AR208" s="151"/>
      <c r="AS208" s="151"/>
      <c r="AT208" s="151"/>
      <c r="AU208" s="151"/>
    </row>
    <row r="209" customFormat="false" ht="15" hidden="false" customHeight="false" outlineLevel="0" collapsed="false">
      <c r="D209" s="142"/>
      <c r="E209" s="142"/>
      <c r="Z209" s="146"/>
      <c r="AB209" s="180"/>
      <c r="AC209" s="180"/>
      <c r="AD209" s="155"/>
      <c r="AH209" s="155"/>
      <c r="AN209" s="155"/>
      <c r="AO209" s="295"/>
      <c r="AP209" s="155"/>
      <c r="AQ209" s="151"/>
      <c r="AR209" s="151"/>
      <c r="AS209" s="151"/>
      <c r="AT209" s="151"/>
      <c r="AU209" s="151"/>
    </row>
    <row r="210" customFormat="false" ht="15" hidden="false" customHeight="false" outlineLevel="0" collapsed="false">
      <c r="B210" s="199"/>
      <c r="C210" s="199"/>
      <c r="D210" s="200"/>
      <c r="E210" s="200"/>
      <c r="F210" s="160"/>
      <c r="G210" s="201"/>
      <c r="H210" s="160"/>
      <c r="I210" s="160"/>
      <c r="J210" s="160"/>
      <c r="K210" s="201"/>
      <c r="L210" s="201"/>
      <c r="M210" s="201"/>
      <c r="N210" s="201"/>
      <c r="O210" s="201"/>
      <c r="P210" s="201"/>
      <c r="Q210" s="201"/>
      <c r="R210" s="201"/>
      <c r="S210" s="201"/>
      <c r="T210" s="201"/>
      <c r="U210" s="199"/>
      <c r="V210" s="297"/>
      <c r="W210" s="201"/>
      <c r="X210" s="201"/>
      <c r="Y210" s="201"/>
      <c r="Z210" s="298"/>
      <c r="AB210" s="180"/>
      <c r="AC210" s="180"/>
      <c r="AD210" s="155"/>
      <c r="AH210" s="155"/>
      <c r="AN210" s="155"/>
      <c r="AO210" s="295"/>
      <c r="AP210" s="155"/>
      <c r="AQ210" s="151"/>
      <c r="AR210" s="151"/>
      <c r="AS210" s="151"/>
      <c r="AT210" s="151"/>
      <c r="AU210" s="151"/>
    </row>
    <row r="211" customFormat="false" ht="15" hidden="false" customHeight="false" outlineLevel="0" collapsed="false">
      <c r="D211" s="142"/>
      <c r="E211" s="142"/>
      <c r="Z211" s="146"/>
      <c r="AB211" s="180"/>
      <c r="AC211" s="180"/>
      <c r="AD211" s="155"/>
      <c r="AH211" s="155"/>
      <c r="AN211" s="155"/>
      <c r="AO211" s="295"/>
      <c r="AP211" s="155"/>
      <c r="AQ211" s="151"/>
      <c r="AR211" s="151"/>
      <c r="AS211" s="151"/>
      <c r="AT211" s="151"/>
      <c r="AU211" s="151"/>
    </row>
    <row r="212" customFormat="false" ht="15" hidden="false" customHeight="false" outlineLevel="0" collapsed="false">
      <c r="D212" s="142"/>
      <c r="E212" s="142"/>
      <c r="Z212" s="146"/>
      <c r="AB212" s="180"/>
      <c r="AC212" s="180"/>
      <c r="AD212" s="155"/>
      <c r="AH212" s="155"/>
      <c r="AN212" s="155"/>
      <c r="AO212" s="295"/>
      <c r="AP212" s="155"/>
      <c r="AQ212" s="151"/>
      <c r="AR212" s="151"/>
      <c r="AS212" s="151"/>
      <c r="AT212" s="151"/>
      <c r="AU212" s="151"/>
    </row>
    <row r="213" customFormat="false" ht="15" hidden="false" customHeight="false" outlineLevel="0" collapsed="false">
      <c r="D213" s="142"/>
      <c r="E213" s="142"/>
      <c r="Z213" s="146"/>
      <c r="AB213" s="180"/>
      <c r="AC213" s="180"/>
      <c r="AD213" s="155"/>
      <c r="AH213" s="155"/>
      <c r="AN213" s="155"/>
      <c r="AO213" s="295"/>
      <c r="AP213" s="155"/>
      <c r="AQ213" s="151"/>
      <c r="AR213" s="151"/>
      <c r="AS213" s="151"/>
      <c r="AT213" s="151"/>
      <c r="AU213" s="151"/>
    </row>
    <row r="214" customFormat="false" ht="15" hidden="false" customHeight="false" outlineLevel="0" collapsed="false">
      <c r="D214" s="142"/>
      <c r="E214" s="142"/>
      <c r="Z214" s="146"/>
      <c r="AB214" s="180"/>
      <c r="AC214" s="180"/>
      <c r="AD214" s="155"/>
      <c r="AH214" s="155"/>
      <c r="AN214" s="155"/>
      <c r="AO214" s="295"/>
      <c r="AP214" s="155"/>
      <c r="AQ214" s="151"/>
      <c r="AR214" s="151"/>
      <c r="AS214" s="151"/>
      <c r="AT214" s="151"/>
      <c r="AU214" s="151"/>
    </row>
    <row r="215" customFormat="false" ht="15" hidden="false" customHeight="false" outlineLevel="0" collapsed="false">
      <c r="D215" s="142"/>
      <c r="E215" s="142"/>
      <c r="Z215" s="146"/>
      <c r="AB215" s="180"/>
      <c r="AC215" s="180"/>
      <c r="AD215" s="155"/>
      <c r="AH215" s="155"/>
      <c r="AN215" s="155"/>
      <c r="AO215" s="295"/>
      <c r="AP215" s="155"/>
      <c r="AQ215" s="151"/>
      <c r="AR215" s="151"/>
      <c r="AS215" s="151"/>
      <c r="AT215" s="151"/>
      <c r="AU215" s="151"/>
    </row>
    <row r="216" customFormat="false" ht="15" hidden="false" customHeight="false" outlineLevel="0" collapsed="false">
      <c r="D216" s="142"/>
      <c r="E216" s="142"/>
      <c r="Z216" s="146"/>
      <c r="AB216" s="180"/>
      <c r="AC216" s="180"/>
      <c r="AD216" s="155"/>
      <c r="AH216" s="155"/>
      <c r="AN216" s="155"/>
      <c r="AO216" s="295"/>
      <c r="AP216" s="155"/>
      <c r="AQ216" s="151"/>
      <c r="AR216" s="151"/>
      <c r="AS216" s="151"/>
      <c r="AT216" s="151"/>
      <c r="AU216" s="151"/>
    </row>
    <row r="217" customFormat="false" ht="15" hidden="false" customHeight="false" outlineLevel="0" collapsed="false">
      <c r="D217" s="142"/>
      <c r="E217" s="142"/>
      <c r="Z217" s="146"/>
      <c r="AB217" s="180"/>
      <c r="AC217" s="180"/>
      <c r="AD217" s="155"/>
      <c r="AH217" s="155"/>
      <c r="AN217" s="155"/>
      <c r="AO217" s="295"/>
      <c r="AP217" s="155"/>
      <c r="AQ217" s="151"/>
      <c r="AR217" s="151"/>
      <c r="AS217" s="151"/>
      <c r="AT217" s="151"/>
      <c r="AU217" s="151"/>
    </row>
    <row r="218" customFormat="false" ht="15" hidden="false" customHeight="false" outlineLevel="0" collapsed="false">
      <c r="B218" s="199"/>
      <c r="C218" s="199"/>
      <c r="D218" s="200"/>
      <c r="E218" s="200"/>
      <c r="F218" s="201"/>
      <c r="G218" s="201"/>
      <c r="H218" s="201"/>
      <c r="I218" s="201"/>
      <c r="J218" s="201"/>
      <c r="K218" s="201"/>
      <c r="L218" s="201"/>
      <c r="M218" s="201"/>
      <c r="N218" s="201"/>
      <c r="O218" s="201"/>
      <c r="P218" s="201"/>
      <c r="Q218" s="201"/>
      <c r="R218" s="201"/>
      <c r="S218" s="201"/>
      <c r="T218" s="201"/>
      <c r="U218" s="199"/>
      <c r="V218" s="201"/>
      <c r="W218" s="201"/>
      <c r="X218" s="201"/>
      <c r="Y218" s="201"/>
      <c r="Z218" s="199"/>
      <c r="AB218" s="180"/>
      <c r="AC218" s="180"/>
      <c r="AD218" s="155"/>
      <c r="AH218" s="155"/>
      <c r="AN218" s="155"/>
      <c r="AO218" s="295"/>
      <c r="AP218" s="155"/>
      <c r="AQ218" s="151"/>
      <c r="AR218" s="151"/>
      <c r="AS218" s="151"/>
      <c r="AT218" s="151"/>
      <c r="AU218" s="151"/>
    </row>
    <row r="219" customFormat="false" ht="15" hidden="false" customHeight="false" outlineLevel="0" collapsed="false">
      <c r="D219" s="142"/>
      <c r="E219" s="142"/>
      <c r="Z219" s="146"/>
      <c r="AB219" s="180"/>
      <c r="AC219" s="180"/>
      <c r="AD219" s="155"/>
      <c r="AH219" s="155"/>
      <c r="AN219" s="155"/>
      <c r="AO219" s="295"/>
      <c r="AP219" s="155"/>
      <c r="AQ219" s="151"/>
      <c r="AR219" s="151"/>
      <c r="AS219" s="151"/>
      <c r="AT219" s="151"/>
      <c r="AU219" s="151"/>
    </row>
    <row r="220" customFormat="false" ht="15" hidden="false" customHeight="false" outlineLevel="0" collapsed="false">
      <c r="D220" s="142"/>
      <c r="E220" s="142"/>
      <c r="Z220" s="146"/>
      <c r="AB220" s="180"/>
      <c r="AC220" s="180"/>
      <c r="AD220" s="155"/>
      <c r="AH220" s="155"/>
      <c r="AN220" s="155"/>
      <c r="AO220" s="295"/>
      <c r="AP220" s="155"/>
      <c r="AQ220" s="151"/>
      <c r="AR220" s="151"/>
      <c r="AS220" s="151"/>
      <c r="AT220" s="151"/>
      <c r="AU220" s="151"/>
    </row>
    <row r="221" customFormat="false" ht="15" hidden="false" customHeight="false" outlineLevel="0" collapsed="false">
      <c r="D221" s="142"/>
      <c r="E221" s="142"/>
      <c r="Z221" s="146"/>
      <c r="AB221" s="180"/>
      <c r="AC221" s="180"/>
      <c r="AD221" s="155"/>
      <c r="AH221" s="155"/>
      <c r="AN221" s="155"/>
      <c r="AO221" s="295"/>
      <c r="AP221" s="155"/>
      <c r="AQ221" s="151"/>
      <c r="AR221" s="151"/>
      <c r="AS221" s="151"/>
      <c r="AT221" s="151"/>
      <c r="AU221" s="151"/>
    </row>
    <row r="222" customFormat="false" ht="15" hidden="false" customHeight="false" outlineLevel="0" collapsed="false">
      <c r="D222" s="142"/>
      <c r="E222" s="142"/>
      <c r="Z222" s="146"/>
      <c r="AB222" s="180"/>
      <c r="AC222" s="180"/>
      <c r="AD222" s="155"/>
      <c r="AH222" s="155"/>
      <c r="AN222" s="155"/>
      <c r="AO222" s="295"/>
      <c r="AP222" s="155"/>
      <c r="AQ222" s="151"/>
      <c r="AR222" s="151"/>
      <c r="AS222" s="151"/>
      <c r="AT222" s="151"/>
      <c r="AU222" s="151"/>
    </row>
    <row r="223" customFormat="false" ht="15" hidden="false" customHeight="false" outlineLevel="0" collapsed="false">
      <c r="D223" s="142"/>
      <c r="E223" s="142"/>
      <c r="Z223" s="146"/>
      <c r="AB223" s="180"/>
      <c r="AC223" s="180"/>
      <c r="AD223" s="155"/>
      <c r="AH223" s="155"/>
      <c r="AN223" s="155"/>
      <c r="AO223" s="295"/>
      <c r="AP223" s="155"/>
      <c r="AQ223" s="151"/>
      <c r="AR223" s="151"/>
      <c r="AS223" s="151"/>
      <c r="AT223" s="151"/>
      <c r="AU223" s="151"/>
    </row>
    <row r="224" customFormat="false" ht="15" hidden="false" customHeight="false" outlineLevel="0" collapsed="false">
      <c r="D224" s="142"/>
      <c r="E224" s="142"/>
      <c r="Z224" s="146"/>
      <c r="AB224" s="180"/>
      <c r="AC224" s="180"/>
      <c r="AD224" s="155"/>
      <c r="AH224" s="155"/>
      <c r="AN224" s="155"/>
      <c r="AO224" s="295"/>
      <c r="AP224" s="155"/>
      <c r="AQ224" s="151"/>
      <c r="AR224" s="151"/>
      <c r="AS224" s="151"/>
      <c r="AT224" s="151"/>
      <c r="AU224" s="151"/>
    </row>
    <row r="225" customFormat="false" ht="15" hidden="false" customHeight="false" outlineLevel="0" collapsed="false">
      <c r="D225" s="142"/>
      <c r="E225" s="142"/>
      <c r="Z225" s="146"/>
      <c r="AB225" s="180"/>
      <c r="AC225" s="180"/>
      <c r="AD225" s="155"/>
      <c r="AH225" s="155"/>
      <c r="AN225" s="155"/>
      <c r="AO225" s="295"/>
      <c r="AP225" s="155"/>
      <c r="AQ225" s="151"/>
      <c r="AR225" s="151"/>
      <c r="AS225" s="151"/>
      <c r="AT225" s="151"/>
      <c r="AU225" s="151"/>
    </row>
    <row r="226" customFormat="false" ht="15" hidden="false" customHeight="false" outlineLevel="0" collapsed="false">
      <c r="D226" s="142"/>
      <c r="E226" s="142"/>
      <c r="Z226" s="146"/>
      <c r="AB226" s="180"/>
      <c r="AC226" s="180"/>
      <c r="AD226" s="155"/>
      <c r="AH226" s="155"/>
      <c r="AN226" s="155"/>
      <c r="AO226" s="295"/>
      <c r="AP226" s="155"/>
      <c r="AQ226" s="151"/>
      <c r="AR226" s="151"/>
      <c r="AS226" s="151"/>
      <c r="AT226" s="151"/>
      <c r="AU226" s="151"/>
    </row>
    <row r="227" customFormat="false" ht="15" hidden="false" customHeight="false" outlineLevel="0" collapsed="false">
      <c r="D227" s="142"/>
      <c r="E227" s="142"/>
      <c r="Z227" s="146"/>
      <c r="AB227" s="180"/>
      <c r="AC227" s="180"/>
      <c r="AD227" s="155"/>
      <c r="AH227" s="155"/>
      <c r="AN227" s="155"/>
      <c r="AO227" s="295"/>
      <c r="AP227" s="155"/>
      <c r="AQ227" s="151"/>
      <c r="AR227" s="151"/>
      <c r="AS227" s="151"/>
      <c r="AT227" s="151"/>
      <c r="AU227" s="151"/>
    </row>
    <row r="228" customFormat="false" ht="15" hidden="false" customHeight="false" outlineLevel="0" collapsed="false">
      <c r="D228" s="142"/>
      <c r="E228" s="142"/>
      <c r="Z228" s="146"/>
      <c r="AB228" s="180"/>
      <c r="AC228" s="180"/>
      <c r="AD228" s="155"/>
      <c r="AH228" s="155"/>
      <c r="AN228" s="155"/>
      <c r="AO228" s="295"/>
      <c r="AP228" s="155"/>
      <c r="AQ228" s="151"/>
      <c r="AR228" s="151"/>
      <c r="AS228" s="151"/>
      <c r="AT228" s="151"/>
      <c r="AU228" s="151"/>
    </row>
    <row r="229" customFormat="false" ht="15" hidden="false" customHeight="false" outlineLevel="0" collapsed="false">
      <c r="D229" s="142"/>
      <c r="E229" s="142"/>
      <c r="Z229" s="146"/>
      <c r="AB229" s="180"/>
      <c r="AC229" s="180"/>
      <c r="AD229" s="155"/>
      <c r="AH229" s="155"/>
      <c r="AN229" s="155"/>
      <c r="AO229" s="295"/>
      <c r="AP229" s="155"/>
      <c r="AQ229" s="151"/>
      <c r="AR229" s="151"/>
      <c r="AS229" s="151"/>
      <c r="AT229" s="151"/>
      <c r="AU229" s="151"/>
    </row>
    <row r="230" customFormat="false" ht="15" hidden="false" customHeight="false" outlineLevel="0" collapsed="false">
      <c r="D230" s="142"/>
      <c r="E230" s="142"/>
      <c r="Z230" s="146"/>
      <c r="AB230" s="180"/>
      <c r="AC230" s="180"/>
      <c r="AD230" s="155"/>
      <c r="AH230" s="155"/>
      <c r="AN230" s="155"/>
      <c r="AO230" s="295"/>
      <c r="AP230" s="155"/>
      <c r="AQ230" s="151"/>
      <c r="AR230" s="151"/>
      <c r="AS230" s="151"/>
      <c r="AT230" s="151"/>
      <c r="AU230" s="151"/>
    </row>
    <row r="231" customFormat="false" ht="15" hidden="false" customHeight="false" outlineLevel="0" collapsed="false">
      <c r="D231" s="142"/>
      <c r="E231" s="142"/>
      <c r="Z231" s="146"/>
      <c r="AB231" s="180"/>
      <c r="AC231" s="180"/>
      <c r="AD231" s="155"/>
      <c r="AH231" s="155"/>
      <c r="AN231" s="155"/>
      <c r="AO231" s="295"/>
      <c r="AP231" s="155"/>
      <c r="AQ231" s="151"/>
      <c r="AR231" s="151"/>
      <c r="AS231" s="151"/>
      <c r="AT231" s="151"/>
      <c r="AU231" s="151"/>
    </row>
    <row r="232" customFormat="false" ht="15" hidden="false" customHeight="false" outlineLevel="0" collapsed="false">
      <c r="D232" s="142"/>
      <c r="E232" s="142"/>
      <c r="Z232" s="146"/>
      <c r="AB232" s="180"/>
      <c r="AC232" s="180"/>
      <c r="AD232" s="155"/>
      <c r="AH232" s="155"/>
      <c r="AN232" s="155"/>
      <c r="AO232" s="295"/>
      <c r="AP232" s="155"/>
      <c r="AQ232" s="151"/>
      <c r="AR232" s="151"/>
      <c r="AS232" s="151"/>
      <c r="AT232" s="151"/>
      <c r="AU232" s="151"/>
    </row>
    <row r="233" customFormat="false" ht="15" hidden="false" customHeight="false" outlineLevel="0" collapsed="false">
      <c r="D233" s="142"/>
      <c r="E233" s="142"/>
      <c r="Z233" s="146"/>
      <c r="AB233" s="180"/>
      <c r="AC233" s="180"/>
      <c r="AD233" s="155"/>
      <c r="AH233" s="155"/>
      <c r="AN233" s="155"/>
      <c r="AO233" s="295"/>
      <c r="AP233" s="155"/>
      <c r="AQ233" s="151"/>
      <c r="AR233" s="151"/>
      <c r="AS233" s="151"/>
      <c r="AT233" s="151"/>
      <c r="AU233" s="151"/>
    </row>
    <row r="234" customFormat="false" ht="15" hidden="false" customHeight="false" outlineLevel="0" collapsed="false">
      <c r="D234" s="142"/>
      <c r="E234" s="142"/>
      <c r="Z234" s="146"/>
      <c r="AB234" s="180"/>
      <c r="AC234" s="180"/>
      <c r="AD234" s="155"/>
      <c r="AH234" s="155"/>
      <c r="AN234" s="155"/>
      <c r="AO234" s="295"/>
      <c r="AP234" s="155"/>
      <c r="AQ234" s="151"/>
      <c r="AR234" s="151"/>
      <c r="AS234" s="151"/>
      <c r="AT234" s="151"/>
      <c r="AU234" s="151"/>
    </row>
    <row r="235" customFormat="false" ht="15" hidden="false" customHeight="false" outlineLevel="0" collapsed="false">
      <c r="D235" s="142"/>
      <c r="E235" s="142"/>
      <c r="Z235" s="146"/>
      <c r="AB235" s="180"/>
      <c r="AC235" s="180"/>
      <c r="AD235" s="155"/>
      <c r="AH235" s="155"/>
      <c r="AN235" s="155"/>
      <c r="AO235" s="295"/>
      <c r="AP235" s="155"/>
      <c r="AQ235" s="151"/>
      <c r="AR235" s="151"/>
      <c r="AS235" s="151"/>
      <c r="AT235" s="151"/>
      <c r="AU235" s="151"/>
    </row>
    <row r="236" customFormat="false" ht="15" hidden="false" customHeight="false" outlineLevel="0" collapsed="false">
      <c r="D236" s="142"/>
      <c r="E236" s="142"/>
      <c r="V236" s="279"/>
      <c r="Z236" s="146"/>
      <c r="AB236" s="180"/>
      <c r="AC236" s="180"/>
      <c r="AD236" s="155"/>
      <c r="AH236" s="155"/>
      <c r="AN236" s="155"/>
      <c r="AO236" s="295"/>
      <c r="AP236" s="155"/>
      <c r="AQ236" s="151"/>
      <c r="AR236" s="151"/>
      <c r="AS236" s="151"/>
      <c r="AT236" s="151"/>
      <c r="AU236" s="151"/>
    </row>
    <row r="237" customFormat="false" ht="15" hidden="false" customHeight="false" outlineLevel="0" collapsed="false">
      <c r="D237" s="142"/>
      <c r="E237" s="142"/>
      <c r="Z237" s="146"/>
      <c r="AB237" s="180"/>
      <c r="AC237" s="180"/>
      <c r="AD237" s="155"/>
      <c r="AH237" s="155"/>
      <c r="AN237" s="155"/>
      <c r="AO237" s="295"/>
      <c r="AP237" s="155"/>
      <c r="AQ237" s="151"/>
      <c r="AR237" s="151"/>
      <c r="AS237" s="151"/>
      <c r="AT237" s="151"/>
      <c r="AU237" s="151"/>
    </row>
    <row r="238" customFormat="false" ht="15" hidden="false" customHeight="false" outlineLevel="0" collapsed="false">
      <c r="D238" s="142"/>
      <c r="E238" s="142"/>
      <c r="Z238" s="146"/>
      <c r="AB238" s="180"/>
      <c r="AC238" s="180"/>
      <c r="AD238" s="155"/>
      <c r="AH238" s="155"/>
      <c r="AN238" s="155"/>
      <c r="AO238" s="295"/>
      <c r="AP238" s="155"/>
      <c r="AQ238" s="151"/>
      <c r="AR238" s="151"/>
      <c r="AS238" s="151"/>
      <c r="AT238" s="151"/>
      <c r="AU238" s="151"/>
    </row>
    <row r="239" customFormat="false" ht="12.75" hidden="false" customHeight="false" outlineLevel="0" collapsed="false">
      <c r="AB239" s="180"/>
      <c r="AC239" s="180"/>
    </row>
    <row r="240" customFormat="false" ht="12.75" hidden="false" customHeight="false" outlineLevel="0" collapsed="false">
      <c r="AB240" s="180"/>
      <c r="AC240" s="180"/>
    </row>
    <row r="241" customFormat="false" ht="12.75" hidden="false" customHeight="false" outlineLevel="0" collapsed="false">
      <c r="AB241" s="180"/>
      <c r="AC241" s="180"/>
    </row>
    <row r="242" customFormat="false" ht="12.75" hidden="false" customHeight="false" outlineLevel="0" collapsed="false">
      <c r="AB242" s="180"/>
      <c r="AC242" s="180"/>
    </row>
    <row r="243" customFormat="false" ht="12.75" hidden="false" customHeight="false" outlineLevel="0" collapsed="false">
      <c r="AB243" s="180"/>
      <c r="AC243" s="180"/>
    </row>
    <row r="244" customFormat="false" ht="12.75" hidden="false" customHeight="false" outlineLevel="0" collapsed="false">
      <c r="AB244" s="180"/>
      <c r="AC244" s="180"/>
    </row>
    <row r="245" customFormat="false" ht="12.75" hidden="false" customHeight="false" outlineLevel="0" collapsed="false">
      <c r="AB245" s="180"/>
      <c r="AC245" s="180"/>
    </row>
    <row r="246" customFormat="false" ht="12.75" hidden="false" customHeight="false" outlineLevel="0" collapsed="false">
      <c r="AB246" s="180"/>
      <c r="AC246" s="180"/>
    </row>
    <row r="247" customFormat="false" ht="12.75" hidden="false" customHeight="false" outlineLevel="0" collapsed="false">
      <c r="AB247" s="180"/>
      <c r="AC247" s="180"/>
    </row>
    <row r="248" customFormat="false" ht="12.75" hidden="false" customHeight="false" outlineLevel="0" collapsed="false">
      <c r="AB248" s="180"/>
      <c r="AC248" s="180"/>
    </row>
    <row r="249" customFormat="false" ht="12.75" hidden="false" customHeight="false" outlineLevel="0" collapsed="false">
      <c r="AB249" s="180"/>
      <c r="AC249" s="180"/>
    </row>
    <row r="250" customFormat="false" ht="12.75" hidden="false" customHeight="false" outlineLevel="0" collapsed="false">
      <c r="AB250" s="180"/>
      <c r="AC250" s="180"/>
    </row>
    <row r="251" customFormat="false" ht="12.75" hidden="false" customHeight="false" outlineLevel="0" collapsed="false">
      <c r="AB251" s="180"/>
      <c r="AC251" s="180"/>
    </row>
    <row r="252" customFormat="false" ht="12.75" hidden="false" customHeight="false" outlineLevel="0" collapsed="false">
      <c r="AB252" s="180"/>
      <c r="AC252" s="180"/>
    </row>
    <row r="253" customFormat="false" ht="12.75" hidden="false" customHeight="false" outlineLevel="0" collapsed="false">
      <c r="AB253" s="180"/>
      <c r="AC253" s="180"/>
    </row>
    <row r="254" customFormat="false" ht="12.75" hidden="false" customHeight="false" outlineLevel="0" collapsed="false">
      <c r="AB254" s="180"/>
      <c r="AC254" s="180"/>
    </row>
    <row r="255" customFormat="false" ht="12.75" hidden="false" customHeight="false" outlineLevel="0" collapsed="false">
      <c r="AB255" s="180"/>
      <c r="AC255" s="180"/>
    </row>
    <row r="256" customFormat="false" ht="12.75" hidden="false" customHeight="false" outlineLevel="0" collapsed="false">
      <c r="AB256" s="180"/>
      <c r="AC256" s="180"/>
    </row>
    <row r="257" customFormat="false" ht="12.75" hidden="false" customHeight="false" outlineLevel="0" collapsed="false">
      <c r="AB257" s="180"/>
      <c r="AC257" s="180"/>
    </row>
    <row r="258" customFormat="false" ht="12.75" hidden="false" customHeight="false" outlineLevel="0" collapsed="false">
      <c r="AB258" s="180"/>
      <c r="AC258" s="180"/>
    </row>
    <row r="259" customFormat="false" ht="12.75" hidden="false" customHeight="false" outlineLevel="0" collapsed="false">
      <c r="AB259" s="180"/>
      <c r="AC259" s="180"/>
    </row>
    <row r="260" customFormat="false" ht="12.75" hidden="false" customHeight="false" outlineLevel="0" collapsed="false">
      <c r="AB260" s="180"/>
      <c r="AC260" s="180"/>
    </row>
    <row r="261" customFormat="false" ht="12.75" hidden="false" customHeight="false" outlineLevel="0" collapsed="false">
      <c r="AB261" s="180"/>
      <c r="AC261" s="180"/>
    </row>
    <row r="262" customFormat="false" ht="12.75" hidden="false" customHeight="false" outlineLevel="0" collapsed="false">
      <c r="AB262" s="180"/>
      <c r="AC262" s="180"/>
    </row>
    <row r="263" customFormat="false" ht="12.75" hidden="false" customHeight="false" outlineLevel="0" collapsed="false">
      <c r="AB263" s="180"/>
      <c r="AC263" s="180"/>
    </row>
    <row r="264" customFormat="false" ht="12.75" hidden="false" customHeight="false" outlineLevel="0" collapsed="false">
      <c r="AB264" s="180"/>
      <c r="AC264" s="180"/>
    </row>
    <row r="265" customFormat="false" ht="12.75" hidden="false" customHeight="false" outlineLevel="0" collapsed="false">
      <c r="AB265" s="180"/>
      <c r="AC265" s="180"/>
    </row>
    <row r="266" customFormat="false" ht="12.75" hidden="false" customHeight="false" outlineLevel="0" collapsed="false">
      <c r="AB266" s="180"/>
      <c r="AC266" s="180"/>
    </row>
    <row r="267" customFormat="false" ht="12.75" hidden="false" customHeight="false" outlineLevel="0" collapsed="false">
      <c r="AB267" s="180"/>
      <c r="AC267" s="180"/>
    </row>
    <row r="268" customFormat="false" ht="12.75" hidden="false" customHeight="false" outlineLevel="0" collapsed="false">
      <c r="AB268" s="180"/>
      <c r="AC268" s="180"/>
    </row>
    <row r="269" customFormat="false" ht="12.75" hidden="false" customHeight="false" outlineLevel="0" collapsed="false">
      <c r="AB269" s="180"/>
      <c r="AC269" s="180"/>
    </row>
    <row r="270" customFormat="false" ht="12.75" hidden="false" customHeight="false" outlineLevel="0" collapsed="false">
      <c r="AB270" s="180"/>
      <c r="AC270" s="180"/>
    </row>
    <row r="271" customFormat="false" ht="12.75" hidden="false" customHeight="false" outlineLevel="0" collapsed="false">
      <c r="AB271" s="180"/>
      <c r="AC271" s="180"/>
    </row>
    <row r="272" customFormat="false" ht="12.75" hidden="false" customHeight="false" outlineLevel="0" collapsed="false">
      <c r="AB272" s="180"/>
      <c r="AC272" s="180"/>
    </row>
    <row r="273" customFormat="false" ht="12.75" hidden="false" customHeight="false" outlineLevel="0" collapsed="false">
      <c r="AB273" s="180"/>
      <c r="AC273" s="180"/>
    </row>
    <row r="274" customFormat="false" ht="12.75" hidden="false" customHeight="false" outlineLevel="0" collapsed="false">
      <c r="AB274" s="180"/>
      <c r="AC274" s="180"/>
    </row>
    <row r="275" customFormat="false" ht="12.75" hidden="false" customHeight="false" outlineLevel="0" collapsed="false">
      <c r="AB275" s="180"/>
      <c r="AC275" s="180"/>
    </row>
    <row r="276" customFormat="false" ht="12.75" hidden="false" customHeight="false" outlineLevel="0" collapsed="false">
      <c r="AB276" s="180"/>
      <c r="AC276" s="180"/>
    </row>
    <row r="277" customFormat="false" ht="12.75" hidden="false" customHeight="false" outlineLevel="0" collapsed="false">
      <c r="AB277" s="180"/>
      <c r="AC277" s="180"/>
    </row>
    <row r="278" customFormat="false" ht="12.75" hidden="false" customHeight="false" outlineLevel="0" collapsed="false">
      <c r="AB278" s="180"/>
      <c r="AC278" s="180"/>
    </row>
    <row r="279" customFormat="false" ht="12.75" hidden="false" customHeight="false" outlineLevel="0" collapsed="false">
      <c r="AB279" s="180"/>
      <c r="AC279" s="180"/>
    </row>
    <row r="280" customFormat="false" ht="12.75" hidden="false" customHeight="false" outlineLevel="0" collapsed="false">
      <c r="AB280" s="180"/>
      <c r="AC280" s="180"/>
    </row>
    <row r="281" customFormat="false" ht="12.75" hidden="false" customHeight="false" outlineLevel="0" collapsed="false">
      <c r="AB281" s="180"/>
      <c r="AC281" s="180"/>
    </row>
    <row r="282" customFormat="false" ht="12.75" hidden="false" customHeight="false" outlineLevel="0" collapsed="false">
      <c r="AB282" s="180"/>
      <c r="AC282" s="180"/>
    </row>
    <row r="283" customFormat="false" ht="12.75" hidden="false" customHeight="false" outlineLevel="0" collapsed="false">
      <c r="AB283" s="180"/>
      <c r="AC283" s="180"/>
    </row>
    <row r="284" customFormat="false" ht="12.75" hidden="false" customHeight="false" outlineLevel="0" collapsed="false">
      <c r="AB284" s="180"/>
      <c r="AC284" s="180"/>
    </row>
    <row r="285" customFormat="false" ht="12.75" hidden="false" customHeight="false" outlineLevel="0" collapsed="false">
      <c r="AB285" s="180"/>
      <c r="AC285" s="180"/>
    </row>
    <row r="286" customFormat="false" ht="12.75" hidden="false" customHeight="false" outlineLevel="0" collapsed="false">
      <c r="AB286" s="180"/>
      <c r="AC286" s="180"/>
    </row>
    <row r="287" customFormat="false" ht="12.75" hidden="false" customHeight="false" outlineLevel="0" collapsed="false">
      <c r="AB287" s="180"/>
      <c r="AC287" s="180"/>
    </row>
    <row r="288" customFormat="false" ht="12.75" hidden="false" customHeight="false" outlineLevel="0" collapsed="false">
      <c r="AB288" s="180"/>
      <c r="AC288" s="180"/>
    </row>
    <row r="289" customFormat="false" ht="12.75" hidden="false" customHeight="false" outlineLevel="0" collapsed="false">
      <c r="AB289" s="180"/>
      <c r="AC289" s="180"/>
    </row>
    <row r="290" customFormat="false" ht="12.75" hidden="false" customHeight="false" outlineLevel="0" collapsed="false">
      <c r="AB290" s="180"/>
      <c r="AC290" s="180"/>
    </row>
    <row r="291" customFormat="false" ht="12.75" hidden="false" customHeight="false" outlineLevel="0" collapsed="false">
      <c r="AB291" s="180"/>
      <c r="AC291" s="180"/>
    </row>
    <row r="292" customFormat="false" ht="12.75" hidden="false" customHeight="false" outlineLevel="0" collapsed="false">
      <c r="AB292" s="180"/>
      <c r="AC292" s="180"/>
    </row>
    <row r="293" customFormat="false" ht="12.75" hidden="false" customHeight="false" outlineLevel="0" collapsed="false">
      <c r="AB293" s="180"/>
      <c r="AC293" s="180"/>
    </row>
    <row r="294" customFormat="false" ht="12.75" hidden="false" customHeight="false" outlineLevel="0" collapsed="false">
      <c r="AB294" s="180"/>
      <c r="AC294" s="180"/>
    </row>
    <row r="295" customFormat="false" ht="12.75" hidden="false" customHeight="false" outlineLevel="0" collapsed="false">
      <c r="AB295" s="180"/>
      <c r="AC295" s="180"/>
    </row>
    <row r="296" customFormat="false" ht="12.75" hidden="false" customHeight="false" outlineLevel="0" collapsed="false">
      <c r="AB296" s="180"/>
      <c r="AC296" s="180"/>
    </row>
    <row r="297" customFormat="false" ht="12.75" hidden="false" customHeight="false" outlineLevel="0" collapsed="false">
      <c r="AB297" s="180"/>
      <c r="AC297" s="180"/>
    </row>
    <row r="298" customFormat="false" ht="12.75" hidden="false" customHeight="false" outlineLevel="0" collapsed="false">
      <c r="AB298" s="180"/>
      <c r="AC298" s="180"/>
    </row>
    <row r="299" customFormat="false" ht="12.75" hidden="false" customHeight="false" outlineLevel="0" collapsed="false">
      <c r="AB299" s="180"/>
      <c r="AC299" s="180"/>
    </row>
    <row r="300" customFormat="false" ht="12.75" hidden="false" customHeight="false" outlineLevel="0" collapsed="false">
      <c r="AB300" s="180"/>
      <c r="AC300" s="180"/>
    </row>
    <row r="301" customFormat="false" ht="12.75" hidden="false" customHeight="false" outlineLevel="0" collapsed="false">
      <c r="AB301" s="180"/>
      <c r="AC301" s="180"/>
    </row>
    <row r="302" customFormat="false" ht="12.75" hidden="false" customHeight="false" outlineLevel="0" collapsed="false">
      <c r="AB302" s="180"/>
      <c r="AC302" s="180"/>
    </row>
    <row r="303" customFormat="false" ht="12.75" hidden="false" customHeight="false" outlineLevel="0" collapsed="false">
      <c r="AB303" s="180"/>
      <c r="AC303" s="180"/>
    </row>
    <row r="304" customFormat="false" ht="12.75" hidden="false" customHeight="false" outlineLevel="0" collapsed="false">
      <c r="AB304" s="180"/>
      <c r="AC304" s="180"/>
    </row>
    <row r="305" customFormat="false" ht="12.75" hidden="false" customHeight="false" outlineLevel="0" collapsed="false">
      <c r="AB305" s="180"/>
      <c r="AC305" s="180"/>
    </row>
    <row r="306" customFormat="false" ht="12.75" hidden="false" customHeight="false" outlineLevel="0" collapsed="false">
      <c r="AB306" s="180"/>
      <c r="AC306" s="180"/>
    </row>
    <row r="307" customFormat="false" ht="12.75" hidden="false" customHeight="false" outlineLevel="0" collapsed="false">
      <c r="AB307" s="180"/>
      <c r="AC307" s="180"/>
    </row>
    <row r="308" customFormat="false" ht="12.75" hidden="false" customHeight="false" outlineLevel="0" collapsed="false">
      <c r="AB308" s="180"/>
      <c r="AC308" s="180"/>
    </row>
    <row r="309" customFormat="false" ht="12.75" hidden="false" customHeight="false" outlineLevel="0" collapsed="false">
      <c r="AB309" s="180"/>
      <c r="AC309" s="180"/>
    </row>
    <row r="310" customFormat="false" ht="12.75" hidden="false" customHeight="false" outlineLevel="0" collapsed="false">
      <c r="AB310" s="180"/>
      <c r="AC310" s="180"/>
    </row>
    <row r="311" customFormat="false" ht="12.75" hidden="false" customHeight="false" outlineLevel="0" collapsed="false">
      <c r="AB311" s="180"/>
      <c r="AC311" s="180"/>
    </row>
    <row r="312" customFormat="false" ht="12.75" hidden="false" customHeight="false" outlineLevel="0" collapsed="false">
      <c r="AB312" s="180"/>
      <c r="AC312" s="180"/>
    </row>
    <row r="313" customFormat="false" ht="12.75" hidden="false" customHeight="false" outlineLevel="0" collapsed="false">
      <c r="AB313" s="180"/>
      <c r="AC313" s="180"/>
    </row>
    <row r="314" customFormat="false" ht="12.75" hidden="false" customHeight="false" outlineLevel="0" collapsed="false">
      <c r="AB314" s="180"/>
      <c r="AC314" s="180"/>
    </row>
    <row r="315" customFormat="false" ht="12.75" hidden="false" customHeight="false" outlineLevel="0" collapsed="false">
      <c r="AB315" s="180"/>
      <c r="AC315" s="180"/>
    </row>
    <row r="316" customFormat="false" ht="12.75" hidden="false" customHeight="false" outlineLevel="0" collapsed="false">
      <c r="AB316" s="180"/>
      <c r="AC316" s="180"/>
    </row>
    <row r="317" customFormat="false" ht="12.75" hidden="false" customHeight="false" outlineLevel="0" collapsed="false">
      <c r="AB317" s="180"/>
      <c r="AC317" s="180"/>
    </row>
    <row r="318" customFormat="false" ht="12.75" hidden="false" customHeight="false" outlineLevel="0" collapsed="false">
      <c r="AB318" s="180"/>
      <c r="AC318" s="180"/>
    </row>
    <row r="319" customFormat="false" ht="12.75" hidden="false" customHeight="false" outlineLevel="0" collapsed="false">
      <c r="AB319" s="180"/>
      <c r="AC319" s="180"/>
    </row>
    <row r="320" customFormat="false" ht="12.75" hidden="false" customHeight="false" outlineLevel="0" collapsed="false">
      <c r="AB320" s="180"/>
      <c r="AC320" s="180"/>
    </row>
    <row r="321" customFormat="false" ht="12.75" hidden="false" customHeight="false" outlineLevel="0" collapsed="false">
      <c r="AB321" s="180"/>
      <c r="AC321" s="180"/>
    </row>
    <row r="322" customFormat="false" ht="12.75" hidden="false" customHeight="false" outlineLevel="0" collapsed="false">
      <c r="AB322" s="180"/>
      <c r="AC322" s="180"/>
    </row>
    <row r="323" customFormat="false" ht="12.75" hidden="false" customHeight="false" outlineLevel="0" collapsed="false">
      <c r="AB323" s="180"/>
      <c r="AC323" s="180"/>
    </row>
    <row r="324" customFormat="false" ht="12.75" hidden="false" customHeight="false" outlineLevel="0" collapsed="false">
      <c r="AB324" s="180"/>
      <c r="AC324" s="180"/>
    </row>
    <row r="325" customFormat="false" ht="12.75" hidden="false" customHeight="false" outlineLevel="0" collapsed="false">
      <c r="AB325" s="180"/>
      <c r="AC325" s="180"/>
    </row>
    <row r="326" customFormat="false" ht="12.75" hidden="false" customHeight="false" outlineLevel="0" collapsed="false">
      <c r="AB326" s="180"/>
      <c r="AC326" s="180"/>
    </row>
    <row r="327" customFormat="false" ht="12.75" hidden="false" customHeight="false" outlineLevel="0" collapsed="false">
      <c r="AB327" s="180"/>
      <c r="AC327" s="180"/>
    </row>
    <row r="328" customFormat="false" ht="12.75" hidden="false" customHeight="false" outlineLevel="0" collapsed="false">
      <c r="AB328" s="180"/>
      <c r="AC328" s="180"/>
    </row>
    <row r="329" customFormat="false" ht="12.75" hidden="false" customHeight="false" outlineLevel="0" collapsed="false">
      <c r="AB329" s="180"/>
      <c r="AC329" s="180"/>
    </row>
    <row r="330" customFormat="false" ht="12.75" hidden="false" customHeight="false" outlineLevel="0" collapsed="false">
      <c r="AB330" s="180"/>
      <c r="AC330" s="180"/>
    </row>
    <row r="331" customFormat="false" ht="12.75" hidden="false" customHeight="false" outlineLevel="0" collapsed="false">
      <c r="AB331" s="180"/>
      <c r="AC331" s="180"/>
    </row>
    <row r="332" customFormat="false" ht="12.75" hidden="false" customHeight="false" outlineLevel="0" collapsed="false">
      <c r="AB332" s="180"/>
      <c r="AC332" s="180"/>
    </row>
    <row r="333" customFormat="false" ht="12.75" hidden="false" customHeight="false" outlineLevel="0" collapsed="false">
      <c r="AB333" s="180"/>
      <c r="AC333" s="180"/>
    </row>
    <row r="334" customFormat="false" ht="12.75" hidden="false" customHeight="false" outlineLevel="0" collapsed="false">
      <c r="AB334" s="180"/>
      <c r="AC334" s="180"/>
    </row>
    <row r="335" customFormat="false" ht="12.75" hidden="false" customHeight="false" outlineLevel="0" collapsed="false">
      <c r="AB335" s="180"/>
      <c r="AC335" s="180"/>
    </row>
    <row r="336" customFormat="false" ht="12.75" hidden="false" customHeight="false" outlineLevel="0" collapsed="false">
      <c r="AB336" s="180"/>
      <c r="AC336" s="180"/>
    </row>
    <row r="337" customFormat="false" ht="12.75" hidden="false" customHeight="false" outlineLevel="0" collapsed="false">
      <c r="AB337" s="180"/>
      <c r="AC337" s="180"/>
    </row>
    <row r="338" customFormat="false" ht="12.75" hidden="false" customHeight="false" outlineLevel="0" collapsed="false">
      <c r="AB338" s="180"/>
      <c r="AC338" s="180"/>
    </row>
    <row r="339" customFormat="false" ht="12.75" hidden="false" customHeight="false" outlineLevel="0" collapsed="false">
      <c r="AB339" s="180"/>
      <c r="AC339" s="180"/>
    </row>
    <row r="340" customFormat="false" ht="12.75" hidden="false" customHeight="false" outlineLevel="0" collapsed="false">
      <c r="AB340" s="180"/>
      <c r="AC340" s="180"/>
    </row>
    <row r="341" customFormat="false" ht="12.75" hidden="false" customHeight="false" outlineLevel="0" collapsed="false">
      <c r="AB341" s="180"/>
      <c r="AC341" s="180"/>
    </row>
    <row r="342" customFormat="false" ht="12.75" hidden="false" customHeight="false" outlineLevel="0" collapsed="false">
      <c r="AB342" s="180"/>
      <c r="AC342" s="180"/>
    </row>
    <row r="343" customFormat="false" ht="12.75" hidden="false" customHeight="false" outlineLevel="0" collapsed="false">
      <c r="AB343" s="180"/>
      <c r="AC343" s="180"/>
    </row>
    <row r="344" customFormat="false" ht="12.75" hidden="false" customHeight="false" outlineLevel="0" collapsed="false">
      <c r="AB344" s="180"/>
      <c r="AC344" s="180"/>
    </row>
    <row r="345" customFormat="false" ht="12.75" hidden="false" customHeight="false" outlineLevel="0" collapsed="false">
      <c r="AB345" s="180"/>
      <c r="AC345" s="180"/>
    </row>
    <row r="346" customFormat="false" ht="12.75" hidden="false" customHeight="false" outlineLevel="0" collapsed="false">
      <c r="AB346" s="180"/>
      <c r="AC346" s="180"/>
    </row>
    <row r="347" customFormat="false" ht="12.75" hidden="false" customHeight="false" outlineLevel="0" collapsed="false">
      <c r="AB347" s="180"/>
      <c r="AC347" s="180"/>
    </row>
    <row r="348" customFormat="false" ht="12.75" hidden="false" customHeight="false" outlineLevel="0" collapsed="false">
      <c r="AB348" s="180"/>
      <c r="AC348" s="180"/>
    </row>
    <row r="349" customFormat="false" ht="12.75" hidden="false" customHeight="false" outlineLevel="0" collapsed="false">
      <c r="AB349" s="180"/>
      <c r="AC349" s="180"/>
    </row>
    <row r="350" customFormat="false" ht="12.75" hidden="false" customHeight="false" outlineLevel="0" collapsed="false">
      <c r="AB350" s="180"/>
      <c r="AC350" s="180"/>
    </row>
    <row r="351" customFormat="false" ht="12.75" hidden="false" customHeight="false" outlineLevel="0" collapsed="false">
      <c r="AB351" s="180"/>
      <c r="AC351" s="180"/>
    </row>
    <row r="352" customFormat="false" ht="12.75" hidden="false" customHeight="false" outlineLevel="0" collapsed="false">
      <c r="AB352" s="180"/>
      <c r="AC352" s="180"/>
    </row>
    <row r="353" customFormat="false" ht="12.75" hidden="false" customHeight="false" outlineLevel="0" collapsed="false">
      <c r="AB353" s="180"/>
      <c r="AC353" s="180"/>
    </row>
    <row r="354" customFormat="false" ht="12.75" hidden="false" customHeight="false" outlineLevel="0" collapsed="false">
      <c r="AB354" s="180"/>
      <c r="AC354" s="180"/>
    </row>
    <row r="355" customFormat="false" ht="12.75" hidden="false" customHeight="false" outlineLevel="0" collapsed="false">
      <c r="AB355" s="180"/>
      <c r="AC355" s="180"/>
    </row>
    <row r="356" customFormat="false" ht="12.75" hidden="false" customHeight="false" outlineLevel="0" collapsed="false">
      <c r="AB356" s="180"/>
      <c r="AC356" s="180"/>
    </row>
    <row r="357" customFormat="false" ht="12.75" hidden="false" customHeight="false" outlineLevel="0" collapsed="false">
      <c r="AB357" s="180"/>
      <c r="AC357" s="180"/>
    </row>
    <row r="358" customFormat="false" ht="12.75" hidden="false" customHeight="false" outlineLevel="0" collapsed="false">
      <c r="AB358" s="180"/>
      <c r="AC358" s="180"/>
    </row>
    <row r="359" customFormat="false" ht="12.75" hidden="false" customHeight="false" outlineLevel="0" collapsed="false">
      <c r="AB359" s="180"/>
      <c r="AC359" s="180"/>
    </row>
    <row r="360" customFormat="false" ht="12.75" hidden="false" customHeight="false" outlineLevel="0" collapsed="false">
      <c r="AB360" s="180"/>
      <c r="AC360" s="180"/>
    </row>
    <row r="361" customFormat="false" ht="12.75" hidden="false" customHeight="false" outlineLevel="0" collapsed="false">
      <c r="AB361" s="180"/>
      <c r="AC361" s="180"/>
    </row>
    <row r="362" customFormat="false" ht="12.75" hidden="false" customHeight="false" outlineLevel="0" collapsed="false">
      <c r="AB362" s="180"/>
      <c r="AC362" s="180"/>
    </row>
    <row r="363" customFormat="false" ht="12.75" hidden="false" customHeight="false" outlineLevel="0" collapsed="false">
      <c r="AB363" s="180"/>
      <c r="AC363" s="180"/>
    </row>
    <row r="364" customFormat="false" ht="12.75" hidden="false" customHeight="false" outlineLevel="0" collapsed="false">
      <c r="AB364" s="180"/>
      <c r="AC364" s="180"/>
    </row>
    <row r="365" customFormat="false" ht="12.75" hidden="false" customHeight="false" outlineLevel="0" collapsed="false">
      <c r="AB365" s="180"/>
      <c r="AC365" s="180"/>
    </row>
    <row r="366" customFormat="false" ht="12.75" hidden="false" customHeight="false" outlineLevel="0" collapsed="false">
      <c r="AB366" s="180"/>
      <c r="AC366" s="180"/>
    </row>
    <row r="367" customFormat="false" ht="12.75" hidden="false" customHeight="false" outlineLevel="0" collapsed="false">
      <c r="AB367" s="180"/>
      <c r="AC367" s="180"/>
    </row>
    <row r="368" customFormat="false" ht="12.75" hidden="false" customHeight="false" outlineLevel="0" collapsed="false">
      <c r="AB368" s="180"/>
      <c r="AC368" s="180"/>
    </row>
    <row r="369" customFormat="false" ht="12.75" hidden="false" customHeight="false" outlineLevel="0" collapsed="false">
      <c r="AB369" s="180"/>
      <c r="AC369" s="180"/>
    </row>
    <row r="370" customFormat="false" ht="12.75" hidden="false" customHeight="false" outlineLevel="0" collapsed="false">
      <c r="AB370" s="180"/>
      <c r="AC370" s="180"/>
    </row>
    <row r="371" customFormat="false" ht="12.75" hidden="false" customHeight="false" outlineLevel="0" collapsed="false">
      <c r="AB371" s="180"/>
      <c r="AC371" s="180"/>
    </row>
    <row r="372" customFormat="false" ht="12.75" hidden="false" customHeight="false" outlineLevel="0" collapsed="false">
      <c r="AB372" s="180"/>
      <c r="AC372" s="180"/>
    </row>
    <row r="373" customFormat="false" ht="12.75" hidden="false" customHeight="false" outlineLevel="0" collapsed="false">
      <c r="AB373" s="180"/>
      <c r="AC373" s="180"/>
    </row>
    <row r="374" customFormat="false" ht="12.75" hidden="false" customHeight="false" outlineLevel="0" collapsed="false">
      <c r="AB374" s="180"/>
      <c r="AC374" s="180"/>
    </row>
    <row r="375" customFormat="false" ht="12.75" hidden="false" customHeight="false" outlineLevel="0" collapsed="false">
      <c r="AB375" s="180"/>
      <c r="AC375" s="180"/>
    </row>
    <row r="376" customFormat="false" ht="12.75" hidden="false" customHeight="false" outlineLevel="0" collapsed="false">
      <c r="AB376" s="180"/>
      <c r="AC376" s="180"/>
    </row>
    <row r="377" customFormat="false" ht="12.75" hidden="false" customHeight="false" outlineLevel="0" collapsed="false">
      <c r="AB377" s="180"/>
      <c r="AC377" s="180"/>
    </row>
    <row r="378" customFormat="false" ht="12.75" hidden="false" customHeight="false" outlineLevel="0" collapsed="false">
      <c r="AB378" s="180"/>
      <c r="AC378" s="180"/>
    </row>
    <row r="379" customFormat="false" ht="12.75" hidden="false" customHeight="false" outlineLevel="0" collapsed="false">
      <c r="AB379" s="180"/>
      <c r="AC379" s="180"/>
    </row>
    <row r="380" customFormat="false" ht="12.75" hidden="false" customHeight="false" outlineLevel="0" collapsed="false">
      <c r="AB380" s="180"/>
      <c r="AC380" s="180"/>
    </row>
    <row r="381" customFormat="false" ht="12.75" hidden="false" customHeight="false" outlineLevel="0" collapsed="false">
      <c r="AB381" s="180"/>
      <c r="AC381" s="180"/>
    </row>
    <row r="382" customFormat="false" ht="12.75" hidden="false" customHeight="false" outlineLevel="0" collapsed="false">
      <c r="AB382" s="180"/>
      <c r="AC382" s="180"/>
    </row>
    <row r="383" customFormat="false" ht="12.75" hidden="false" customHeight="false" outlineLevel="0" collapsed="false">
      <c r="AB383" s="180"/>
      <c r="AC383" s="180"/>
    </row>
    <row r="384" customFormat="false" ht="12.75" hidden="false" customHeight="false" outlineLevel="0" collapsed="false">
      <c r="AB384" s="180"/>
      <c r="AC384" s="180"/>
    </row>
    <row r="385" customFormat="false" ht="12.75" hidden="false" customHeight="false" outlineLevel="0" collapsed="false">
      <c r="AB385" s="180"/>
      <c r="AC385" s="180"/>
    </row>
    <row r="386" customFormat="false" ht="12.75" hidden="false" customHeight="false" outlineLevel="0" collapsed="false">
      <c r="AB386" s="180"/>
      <c r="AC386" s="180"/>
    </row>
    <row r="387" customFormat="false" ht="12.75" hidden="false" customHeight="false" outlineLevel="0" collapsed="false">
      <c r="AB387" s="180"/>
      <c r="AC387" s="180"/>
    </row>
    <row r="388" customFormat="false" ht="12.75" hidden="false" customHeight="false" outlineLevel="0" collapsed="false">
      <c r="AB388" s="180"/>
      <c r="AC388" s="180"/>
    </row>
    <row r="389" customFormat="false" ht="12.75" hidden="false" customHeight="false" outlineLevel="0" collapsed="false">
      <c r="AB389" s="180"/>
      <c r="AC389" s="180"/>
    </row>
    <row r="390" customFormat="false" ht="12.75" hidden="false" customHeight="false" outlineLevel="0" collapsed="false">
      <c r="AB390" s="180"/>
      <c r="AC390" s="180"/>
    </row>
    <row r="391" customFormat="false" ht="12.75" hidden="false" customHeight="false" outlineLevel="0" collapsed="false">
      <c r="AB391" s="180"/>
      <c r="AC391" s="180"/>
    </row>
    <row r="392" customFormat="false" ht="12.75" hidden="false" customHeight="false" outlineLevel="0" collapsed="false">
      <c r="AB392" s="180"/>
      <c r="AC392" s="180"/>
    </row>
    <row r="393" customFormat="false" ht="12.75" hidden="false" customHeight="false" outlineLevel="0" collapsed="false">
      <c r="AB393" s="180"/>
      <c r="AC393" s="180"/>
    </row>
    <row r="394" customFormat="false" ht="12.75" hidden="false" customHeight="false" outlineLevel="0" collapsed="false">
      <c r="AB394" s="180"/>
      <c r="AC394" s="180"/>
    </row>
    <row r="395" customFormat="false" ht="12.75" hidden="false" customHeight="false" outlineLevel="0" collapsed="false">
      <c r="AB395" s="180"/>
      <c r="AC395" s="180"/>
    </row>
    <row r="396" customFormat="false" ht="12.75" hidden="false" customHeight="false" outlineLevel="0" collapsed="false">
      <c r="AB396" s="180"/>
      <c r="AC396" s="180"/>
    </row>
    <row r="397" customFormat="false" ht="12.75" hidden="false" customHeight="false" outlineLevel="0" collapsed="false">
      <c r="AB397" s="180"/>
      <c r="AC397" s="180"/>
    </row>
    <row r="398" customFormat="false" ht="12.75" hidden="false" customHeight="false" outlineLevel="0" collapsed="false">
      <c r="AB398" s="180"/>
      <c r="AC398" s="180"/>
    </row>
    <row r="399" customFormat="false" ht="12.75" hidden="false" customHeight="false" outlineLevel="0" collapsed="false">
      <c r="AB399" s="180"/>
      <c r="AC399" s="180"/>
    </row>
    <row r="400" customFormat="false" ht="12.75" hidden="false" customHeight="false" outlineLevel="0" collapsed="false">
      <c r="AB400" s="180"/>
      <c r="AC400" s="180"/>
    </row>
    <row r="401" customFormat="false" ht="12.75" hidden="false" customHeight="false" outlineLevel="0" collapsed="false">
      <c r="AB401" s="180"/>
      <c r="AC401" s="180"/>
    </row>
    <row r="402" customFormat="false" ht="12.75" hidden="false" customHeight="false" outlineLevel="0" collapsed="false">
      <c r="AB402" s="180"/>
      <c r="AC402" s="180"/>
    </row>
    <row r="403" customFormat="false" ht="12.75" hidden="false" customHeight="false" outlineLevel="0" collapsed="false">
      <c r="AB403" s="180"/>
      <c r="AC403" s="180"/>
    </row>
    <row r="404" customFormat="false" ht="12.75" hidden="false" customHeight="false" outlineLevel="0" collapsed="false">
      <c r="AB404" s="180"/>
      <c r="AC404" s="180"/>
    </row>
    <row r="405" customFormat="false" ht="12.75" hidden="false" customHeight="false" outlineLevel="0" collapsed="false">
      <c r="AB405" s="180"/>
      <c r="AC405" s="180"/>
    </row>
    <row r="406" customFormat="false" ht="12.75" hidden="false" customHeight="false" outlineLevel="0" collapsed="false">
      <c r="AB406" s="180"/>
      <c r="AC406" s="180"/>
    </row>
    <row r="407" customFormat="false" ht="12.75" hidden="false" customHeight="false" outlineLevel="0" collapsed="false">
      <c r="AB407" s="180"/>
      <c r="AC407" s="180"/>
    </row>
    <row r="408" customFormat="false" ht="12.75" hidden="false" customHeight="false" outlineLevel="0" collapsed="false">
      <c r="AB408" s="180"/>
      <c r="AC408" s="180"/>
    </row>
    <row r="409" customFormat="false" ht="12.75" hidden="false" customHeight="false" outlineLevel="0" collapsed="false">
      <c r="AB409" s="180"/>
      <c r="AC409" s="180"/>
    </row>
    <row r="410" customFormat="false" ht="12.75" hidden="false" customHeight="false" outlineLevel="0" collapsed="false">
      <c r="AB410" s="180"/>
      <c r="AC410" s="180"/>
    </row>
    <row r="411" customFormat="false" ht="12.75" hidden="false" customHeight="false" outlineLevel="0" collapsed="false">
      <c r="AB411" s="180"/>
      <c r="AC411" s="180"/>
    </row>
    <row r="412" customFormat="false" ht="12.75" hidden="false" customHeight="false" outlineLevel="0" collapsed="false">
      <c r="AB412" s="180"/>
      <c r="AC412" s="180"/>
    </row>
    <row r="413" customFormat="false" ht="12.75" hidden="false" customHeight="false" outlineLevel="0" collapsed="false">
      <c r="AB413" s="180"/>
      <c r="AC413" s="180"/>
    </row>
    <row r="414" customFormat="false" ht="12.75" hidden="false" customHeight="false" outlineLevel="0" collapsed="false">
      <c r="AB414" s="180"/>
      <c r="AC414" s="180"/>
    </row>
    <row r="415" customFormat="false" ht="12.75" hidden="false" customHeight="false" outlineLevel="0" collapsed="false">
      <c r="AB415" s="180"/>
      <c r="AC415" s="180"/>
    </row>
    <row r="416" customFormat="false" ht="12.75" hidden="false" customHeight="false" outlineLevel="0" collapsed="false">
      <c r="AB416" s="180"/>
      <c r="AC416" s="180"/>
    </row>
    <row r="417" customFormat="false" ht="12.75" hidden="false" customHeight="false" outlineLevel="0" collapsed="false">
      <c r="AB417" s="180"/>
      <c r="AC417" s="180"/>
    </row>
    <row r="418" customFormat="false" ht="12.75" hidden="false" customHeight="false" outlineLevel="0" collapsed="false">
      <c r="AB418" s="180"/>
      <c r="AC418" s="180"/>
    </row>
    <row r="419" customFormat="false" ht="12.75" hidden="false" customHeight="false" outlineLevel="0" collapsed="false">
      <c r="AB419" s="180"/>
      <c r="AC419" s="180"/>
    </row>
    <row r="420" customFormat="false" ht="12.75" hidden="false" customHeight="false" outlineLevel="0" collapsed="false">
      <c r="AB420" s="180"/>
      <c r="AC420" s="180"/>
    </row>
    <row r="421" customFormat="false" ht="12.75" hidden="false" customHeight="false" outlineLevel="0" collapsed="false">
      <c r="AB421" s="180"/>
      <c r="AC421" s="180"/>
    </row>
    <row r="422" customFormat="false" ht="12.75" hidden="false" customHeight="false" outlineLevel="0" collapsed="false">
      <c r="AB422" s="180"/>
      <c r="AC422" s="180"/>
    </row>
    <row r="423" customFormat="false" ht="12.75" hidden="false" customHeight="false" outlineLevel="0" collapsed="false">
      <c r="AB423" s="180"/>
      <c r="AC423" s="180"/>
    </row>
    <row r="424" customFormat="false" ht="12.75" hidden="false" customHeight="false" outlineLevel="0" collapsed="false">
      <c r="AB424" s="180"/>
      <c r="AC424" s="180"/>
    </row>
    <row r="425" customFormat="false" ht="12.75" hidden="false" customHeight="false" outlineLevel="0" collapsed="false">
      <c r="AB425" s="180"/>
      <c r="AC425" s="180"/>
    </row>
    <row r="426" customFormat="false" ht="12.75" hidden="false" customHeight="false" outlineLevel="0" collapsed="false">
      <c r="AB426" s="180"/>
      <c r="AC426" s="180"/>
    </row>
    <row r="427" customFormat="false" ht="12.75" hidden="false" customHeight="false" outlineLevel="0" collapsed="false">
      <c r="AB427" s="180"/>
      <c r="AC427" s="180"/>
    </row>
    <row r="428" customFormat="false" ht="12.75" hidden="false" customHeight="false" outlineLevel="0" collapsed="false">
      <c r="AB428" s="180"/>
      <c r="AC428" s="180"/>
    </row>
    <row r="429" customFormat="false" ht="12.75" hidden="false" customHeight="false" outlineLevel="0" collapsed="false">
      <c r="AB429" s="180"/>
      <c r="AC429" s="180"/>
    </row>
    <row r="430" customFormat="false" ht="12.75" hidden="false" customHeight="false" outlineLevel="0" collapsed="false">
      <c r="AB430" s="180"/>
      <c r="AC430" s="180"/>
    </row>
    <row r="431" customFormat="false" ht="12.75" hidden="false" customHeight="false" outlineLevel="0" collapsed="false">
      <c r="AB431" s="180"/>
      <c r="AC431" s="180"/>
    </row>
    <row r="432" customFormat="false" ht="12.75" hidden="false" customHeight="false" outlineLevel="0" collapsed="false">
      <c r="AB432" s="180"/>
      <c r="AC432" s="180"/>
    </row>
    <row r="433" customFormat="false" ht="12.75" hidden="false" customHeight="false" outlineLevel="0" collapsed="false">
      <c r="AB433" s="180"/>
      <c r="AC433" s="180"/>
    </row>
    <row r="434" customFormat="false" ht="12.75" hidden="false" customHeight="false" outlineLevel="0" collapsed="false">
      <c r="AB434" s="180"/>
      <c r="AC434" s="180"/>
    </row>
    <row r="435" customFormat="false" ht="12.75" hidden="false" customHeight="false" outlineLevel="0" collapsed="false">
      <c r="AB435" s="180"/>
      <c r="AC435" s="180"/>
    </row>
    <row r="436" customFormat="false" ht="12.75" hidden="false" customHeight="false" outlineLevel="0" collapsed="false">
      <c r="AB436" s="180"/>
      <c r="AC436" s="180"/>
    </row>
    <row r="437" customFormat="false" ht="12.75" hidden="false" customHeight="false" outlineLevel="0" collapsed="false">
      <c r="AB437" s="180"/>
      <c r="AC437" s="180"/>
    </row>
    <row r="438" customFormat="false" ht="12.75" hidden="false" customHeight="false" outlineLevel="0" collapsed="false">
      <c r="AB438" s="180"/>
      <c r="AC438" s="180"/>
    </row>
    <row r="439" customFormat="false" ht="12.75" hidden="false" customHeight="false" outlineLevel="0" collapsed="false">
      <c r="AB439" s="180"/>
      <c r="AC439" s="180"/>
    </row>
    <row r="440" customFormat="false" ht="12.75" hidden="false" customHeight="false" outlineLevel="0" collapsed="false">
      <c r="AB440" s="180"/>
      <c r="AC440" s="180"/>
    </row>
    <row r="441" customFormat="false" ht="12.75" hidden="false" customHeight="false" outlineLevel="0" collapsed="false">
      <c r="AB441" s="180"/>
      <c r="AC441" s="180"/>
    </row>
    <row r="442" customFormat="false" ht="12.75" hidden="false" customHeight="false" outlineLevel="0" collapsed="false">
      <c r="AB442" s="180"/>
      <c r="AC442" s="180"/>
    </row>
    <row r="443" customFormat="false" ht="12.75" hidden="false" customHeight="false" outlineLevel="0" collapsed="false">
      <c r="AB443" s="180"/>
      <c r="AC443" s="180"/>
    </row>
    <row r="444" customFormat="false" ht="12.75" hidden="false" customHeight="false" outlineLevel="0" collapsed="false">
      <c r="AB444" s="180"/>
      <c r="AC444" s="180"/>
    </row>
    <row r="445" customFormat="false" ht="12.75" hidden="false" customHeight="false" outlineLevel="0" collapsed="false">
      <c r="AB445" s="180"/>
      <c r="AC445" s="180"/>
    </row>
    <row r="446" customFormat="false" ht="12.75" hidden="false" customHeight="false" outlineLevel="0" collapsed="false">
      <c r="AB446" s="180"/>
      <c r="AC446" s="180"/>
    </row>
    <row r="447" customFormat="false" ht="12.75" hidden="false" customHeight="false" outlineLevel="0" collapsed="false">
      <c r="AB447" s="180"/>
      <c r="AC447" s="180"/>
    </row>
    <row r="448" customFormat="false" ht="12.75" hidden="false" customHeight="false" outlineLevel="0" collapsed="false">
      <c r="AB448" s="180"/>
      <c r="AC448" s="180"/>
    </row>
    <row r="449" customFormat="false" ht="12.75" hidden="false" customHeight="false" outlineLevel="0" collapsed="false">
      <c r="AB449" s="180"/>
      <c r="AC449" s="180"/>
    </row>
    <row r="450" customFormat="false" ht="12.75" hidden="false" customHeight="false" outlineLevel="0" collapsed="false">
      <c r="AB450" s="180"/>
      <c r="AC450" s="180"/>
    </row>
    <row r="451" customFormat="false" ht="12.75" hidden="false" customHeight="false" outlineLevel="0" collapsed="false">
      <c r="AB451" s="180"/>
      <c r="AC451" s="180"/>
    </row>
    <row r="452" customFormat="false" ht="12.75" hidden="false" customHeight="false" outlineLevel="0" collapsed="false">
      <c r="AB452" s="180"/>
      <c r="AC452" s="180"/>
    </row>
    <row r="453" customFormat="false" ht="12.75" hidden="false" customHeight="false" outlineLevel="0" collapsed="false">
      <c r="AB453" s="180"/>
      <c r="AC453" s="180"/>
    </row>
    <row r="454" customFormat="false" ht="12.75" hidden="false" customHeight="false" outlineLevel="0" collapsed="false">
      <c r="AB454" s="180"/>
      <c r="AC454" s="180"/>
    </row>
    <row r="455" customFormat="false" ht="12.75" hidden="false" customHeight="false" outlineLevel="0" collapsed="false">
      <c r="AB455" s="180"/>
      <c r="AC455" s="180"/>
    </row>
    <row r="456" customFormat="false" ht="12.75" hidden="false" customHeight="false" outlineLevel="0" collapsed="false">
      <c r="AB456" s="180"/>
      <c r="AC456" s="180"/>
    </row>
    <row r="457" customFormat="false" ht="12.75" hidden="false" customHeight="false" outlineLevel="0" collapsed="false">
      <c r="AB457" s="180"/>
      <c r="AC457" s="180"/>
    </row>
    <row r="458" customFormat="false" ht="12.75" hidden="false" customHeight="false" outlineLevel="0" collapsed="false">
      <c r="AB458" s="180"/>
      <c r="AC458" s="180"/>
    </row>
    <row r="459" customFormat="false" ht="12.75" hidden="false" customHeight="false" outlineLevel="0" collapsed="false">
      <c r="AB459" s="180"/>
      <c r="AC459" s="180"/>
    </row>
    <row r="460" customFormat="false" ht="12.75" hidden="false" customHeight="false" outlineLevel="0" collapsed="false">
      <c r="AB460" s="180"/>
      <c r="AC460" s="180"/>
    </row>
    <row r="461" customFormat="false" ht="12.75" hidden="false" customHeight="false" outlineLevel="0" collapsed="false">
      <c r="AB461" s="180"/>
      <c r="AC461" s="180"/>
    </row>
    <row r="462" customFormat="false" ht="12.75" hidden="false" customHeight="false" outlineLevel="0" collapsed="false">
      <c r="AB462" s="180"/>
      <c r="AC462" s="180"/>
    </row>
    <row r="463" customFormat="false" ht="12.75" hidden="false" customHeight="false" outlineLevel="0" collapsed="false">
      <c r="AB463" s="180"/>
      <c r="AC463" s="180"/>
    </row>
    <row r="464" customFormat="false" ht="12.75" hidden="false" customHeight="false" outlineLevel="0" collapsed="false">
      <c r="AB464" s="180"/>
      <c r="AC464" s="180"/>
    </row>
    <row r="465" customFormat="false" ht="12.75" hidden="false" customHeight="false" outlineLevel="0" collapsed="false">
      <c r="AB465" s="180"/>
      <c r="AC465" s="180"/>
    </row>
    <row r="466" customFormat="false" ht="12.75" hidden="false" customHeight="false" outlineLevel="0" collapsed="false">
      <c r="AB466" s="180"/>
      <c r="AC466" s="180"/>
    </row>
    <row r="467" customFormat="false" ht="12.75" hidden="false" customHeight="false" outlineLevel="0" collapsed="false">
      <c r="AB467" s="180"/>
      <c r="AC467" s="180"/>
    </row>
    <row r="468" customFormat="false" ht="12.75" hidden="false" customHeight="false" outlineLevel="0" collapsed="false">
      <c r="AB468" s="180"/>
      <c r="AC468" s="180"/>
    </row>
    <row r="469" customFormat="false" ht="12.75" hidden="false" customHeight="false" outlineLevel="0" collapsed="false">
      <c r="AB469" s="180"/>
      <c r="AC469" s="180"/>
    </row>
    <row r="470" customFormat="false" ht="12.75" hidden="false" customHeight="false" outlineLevel="0" collapsed="false">
      <c r="AB470" s="180"/>
      <c r="AC470" s="180"/>
    </row>
    <row r="471" customFormat="false" ht="12.75" hidden="false" customHeight="false" outlineLevel="0" collapsed="false">
      <c r="AB471" s="180"/>
      <c r="AC471" s="180"/>
    </row>
    <row r="472" customFormat="false" ht="12.75" hidden="false" customHeight="false" outlineLevel="0" collapsed="false">
      <c r="AB472" s="180"/>
      <c r="AC472" s="180"/>
    </row>
    <row r="473" customFormat="false" ht="12.75" hidden="false" customHeight="false" outlineLevel="0" collapsed="false">
      <c r="AB473" s="180"/>
      <c r="AC473" s="180"/>
    </row>
    <row r="474" customFormat="false" ht="12.75" hidden="false" customHeight="false" outlineLevel="0" collapsed="false">
      <c r="AB474" s="180"/>
      <c r="AC474" s="180"/>
    </row>
    <row r="475" customFormat="false" ht="12.75" hidden="false" customHeight="false" outlineLevel="0" collapsed="false">
      <c r="AB475" s="180"/>
      <c r="AC475" s="180"/>
    </row>
    <row r="476" customFormat="false" ht="12.75" hidden="false" customHeight="false" outlineLevel="0" collapsed="false">
      <c r="AB476" s="180"/>
      <c r="AC476" s="180"/>
    </row>
    <row r="477" customFormat="false" ht="12.75" hidden="false" customHeight="false" outlineLevel="0" collapsed="false">
      <c r="AB477" s="180"/>
      <c r="AC477" s="180"/>
    </row>
    <row r="478" customFormat="false" ht="12.75" hidden="false" customHeight="false" outlineLevel="0" collapsed="false">
      <c r="AB478" s="180"/>
      <c r="AC478" s="180"/>
    </row>
    <row r="479" customFormat="false" ht="12.75" hidden="false" customHeight="false" outlineLevel="0" collapsed="false">
      <c r="AB479" s="180"/>
      <c r="AC479" s="180"/>
    </row>
    <row r="480" customFormat="false" ht="12.75" hidden="false" customHeight="false" outlineLevel="0" collapsed="false">
      <c r="AB480" s="180"/>
      <c r="AC480" s="180"/>
    </row>
    <row r="481" customFormat="false" ht="12.75" hidden="false" customHeight="false" outlineLevel="0" collapsed="false">
      <c r="AB481" s="180"/>
      <c r="AC481" s="180"/>
    </row>
    <row r="482" customFormat="false" ht="12.75" hidden="false" customHeight="false" outlineLevel="0" collapsed="false">
      <c r="AB482" s="180"/>
      <c r="AC482" s="180"/>
    </row>
    <row r="483" customFormat="false" ht="12.75" hidden="false" customHeight="false" outlineLevel="0" collapsed="false">
      <c r="AB483" s="180"/>
      <c r="AC483" s="180"/>
    </row>
    <row r="484" customFormat="false" ht="12.75" hidden="false" customHeight="false" outlineLevel="0" collapsed="false">
      <c r="AB484" s="180"/>
      <c r="AC484" s="180"/>
    </row>
    <row r="485" customFormat="false" ht="12.75" hidden="false" customHeight="false" outlineLevel="0" collapsed="false">
      <c r="AB485" s="180"/>
      <c r="AC485" s="180"/>
    </row>
    <row r="486" customFormat="false" ht="12.75" hidden="false" customHeight="false" outlineLevel="0" collapsed="false">
      <c r="AB486" s="180"/>
      <c r="AC486" s="180"/>
    </row>
    <row r="487" customFormat="false" ht="12.75" hidden="false" customHeight="false" outlineLevel="0" collapsed="false">
      <c r="AB487" s="180"/>
      <c r="AC487" s="180"/>
    </row>
    <row r="488" customFormat="false" ht="12.75" hidden="false" customHeight="false" outlineLevel="0" collapsed="false">
      <c r="AB488" s="180"/>
      <c r="AC488" s="180"/>
    </row>
    <row r="489" customFormat="false" ht="12.75" hidden="false" customHeight="false" outlineLevel="0" collapsed="false">
      <c r="AB489" s="180"/>
      <c r="AC489" s="180"/>
    </row>
    <row r="490" customFormat="false" ht="12.75" hidden="false" customHeight="false" outlineLevel="0" collapsed="false">
      <c r="AB490" s="180"/>
      <c r="AC490" s="180"/>
    </row>
    <row r="491" customFormat="false" ht="12.75" hidden="false" customHeight="false" outlineLevel="0" collapsed="false">
      <c r="AB491" s="180"/>
      <c r="AC491" s="180"/>
    </row>
    <row r="492" customFormat="false" ht="12.75" hidden="false" customHeight="false" outlineLevel="0" collapsed="false">
      <c r="AB492" s="180"/>
      <c r="AC492" s="180"/>
    </row>
    <row r="493" customFormat="false" ht="12.75" hidden="false" customHeight="false" outlineLevel="0" collapsed="false">
      <c r="AB493" s="180"/>
      <c r="AC493" s="180"/>
    </row>
    <row r="494" customFormat="false" ht="12.75" hidden="false" customHeight="false" outlineLevel="0" collapsed="false">
      <c r="AB494" s="180"/>
      <c r="AC494" s="180"/>
    </row>
    <row r="495" customFormat="false" ht="12.75" hidden="false" customHeight="false" outlineLevel="0" collapsed="false">
      <c r="AB495" s="180"/>
      <c r="AC495" s="180"/>
    </row>
    <row r="496" customFormat="false" ht="12.75" hidden="false" customHeight="false" outlineLevel="0" collapsed="false">
      <c r="AB496" s="180"/>
      <c r="AC496" s="180"/>
    </row>
    <row r="497" customFormat="false" ht="12.75" hidden="false" customHeight="false" outlineLevel="0" collapsed="false">
      <c r="AB497" s="180"/>
      <c r="AC497" s="180"/>
    </row>
    <row r="498" customFormat="false" ht="12.75" hidden="false" customHeight="false" outlineLevel="0" collapsed="false">
      <c r="AB498" s="180"/>
      <c r="AC498" s="180"/>
    </row>
    <row r="499" customFormat="false" ht="12.75" hidden="false" customHeight="false" outlineLevel="0" collapsed="false">
      <c r="AB499" s="180"/>
      <c r="AC499" s="180"/>
    </row>
    <row r="500" customFormat="false" ht="12.75" hidden="false" customHeight="false" outlineLevel="0" collapsed="false">
      <c r="AB500" s="180"/>
      <c r="AC500" s="180"/>
    </row>
    <row r="501" customFormat="false" ht="12.75" hidden="false" customHeight="false" outlineLevel="0" collapsed="false">
      <c r="AB501" s="180"/>
      <c r="AC501" s="180"/>
    </row>
    <row r="502" customFormat="false" ht="12.75" hidden="false" customHeight="false" outlineLevel="0" collapsed="false">
      <c r="AB502" s="180"/>
      <c r="AC502" s="180"/>
    </row>
    <row r="503" customFormat="false" ht="12.75" hidden="false" customHeight="false" outlineLevel="0" collapsed="false">
      <c r="AB503" s="180"/>
      <c r="AC503" s="180"/>
    </row>
    <row r="504" customFormat="false" ht="12.75" hidden="false" customHeight="false" outlineLevel="0" collapsed="false">
      <c r="AB504" s="180"/>
      <c r="AC504" s="180"/>
    </row>
    <row r="505" customFormat="false" ht="12.75" hidden="false" customHeight="false" outlineLevel="0" collapsed="false">
      <c r="AB505" s="180"/>
      <c r="AC505" s="180"/>
    </row>
    <row r="506" customFormat="false" ht="12.75" hidden="false" customHeight="false" outlineLevel="0" collapsed="false">
      <c r="AB506" s="180"/>
      <c r="AC506" s="180"/>
    </row>
    <row r="507" customFormat="false" ht="12.75" hidden="false" customHeight="false" outlineLevel="0" collapsed="false">
      <c r="AB507" s="180"/>
      <c r="AC507" s="180"/>
    </row>
    <row r="508" customFormat="false" ht="12.75" hidden="false" customHeight="false" outlineLevel="0" collapsed="false">
      <c r="AB508" s="180"/>
      <c r="AC508" s="180"/>
    </row>
    <row r="509" customFormat="false" ht="12.75" hidden="false" customHeight="false" outlineLevel="0" collapsed="false">
      <c r="AB509" s="180"/>
      <c r="AC509" s="180"/>
    </row>
    <row r="510" customFormat="false" ht="12.75" hidden="false" customHeight="false" outlineLevel="0" collapsed="false">
      <c r="AB510" s="180"/>
      <c r="AC510" s="180"/>
    </row>
    <row r="511" customFormat="false" ht="12.75" hidden="false" customHeight="false" outlineLevel="0" collapsed="false">
      <c r="AB511" s="180"/>
      <c r="AC511" s="180"/>
    </row>
    <row r="512" customFormat="false" ht="12.75" hidden="false" customHeight="false" outlineLevel="0" collapsed="false">
      <c r="AB512" s="180"/>
      <c r="AC512" s="180"/>
    </row>
    <row r="513" customFormat="false" ht="12.75" hidden="false" customHeight="false" outlineLevel="0" collapsed="false">
      <c r="AB513" s="180"/>
      <c r="AC513" s="180"/>
    </row>
    <row r="514" customFormat="false" ht="12.75" hidden="false" customHeight="false" outlineLevel="0" collapsed="false">
      <c r="AB514" s="180"/>
      <c r="AC514" s="180"/>
    </row>
    <row r="515" customFormat="false" ht="12.75" hidden="false" customHeight="false" outlineLevel="0" collapsed="false">
      <c r="AB515" s="180"/>
      <c r="AC515" s="180"/>
    </row>
    <row r="516" customFormat="false" ht="12.75" hidden="false" customHeight="false" outlineLevel="0" collapsed="false">
      <c r="AB516" s="180"/>
      <c r="AC516" s="180"/>
    </row>
    <row r="517" customFormat="false" ht="12.75" hidden="false" customHeight="false" outlineLevel="0" collapsed="false">
      <c r="AB517" s="180"/>
      <c r="AC517" s="180"/>
    </row>
    <row r="518" customFormat="false" ht="12.75" hidden="false" customHeight="false" outlineLevel="0" collapsed="false">
      <c r="AB518" s="180"/>
      <c r="AC518" s="180"/>
    </row>
    <row r="519" customFormat="false" ht="12.75" hidden="false" customHeight="false" outlineLevel="0" collapsed="false">
      <c r="AB519" s="180"/>
      <c r="AC519" s="180"/>
    </row>
    <row r="520" customFormat="false" ht="12.75" hidden="false" customHeight="false" outlineLevel="0" collapsed="false">
      <c r="AB520" s="180"/>
      <c r="AC520" s="180"/>
    </row>
    <row r="521" customFormat="false" ht="12.75" hidden="false" customHeight="false" outlineLevel="0" collapsed="false">
      <c r="AB521" s="180"/>
      <c r="AC521" s="180"/>
    </row>
    <row r="522" customFormat="false" ht="12.75" hidden="false" customHeight="false" outlineLevel="0" collapsed="false">
      <c r="AB522" s="180"/>
      <c r="AC522" s="180"/>
    </row>
    <row r="523" customFormat="false" ht="12.75" hidden="false" customHeight="false" outlineLevel="0" collapsed="false">
      <c r="AB523" s="180"/>
      <c r="AC523" s="180"/>
    </row>
    <row r="524" customFormat="false" ht="12.75" hidden="false" customHeight="false" outlineLevel="0" collapsed="false">
      <c r="AB524" s="180"/>
      <c r="AC524" s="180"/>
    </row>
    <row r="525" customFormat="false" ht="12.75" hidden="false" customHeight="false" outlineLevel="0" collapsed="false">
      <c r="AB525" s="180"/>
      <c r="AC525" s="180"/>
    </row>
    <row r="526" customFormat="false" ht="12.75" hidden="false" customHeight="false" outlineLevel="0" collapsed="false">
      <c r="AB526" s="180"/>
      <c r="AC526" s="180"/>
    </row>
    <row r="527" customFormat="false" ht="12.75" hidden="false" customHeight="false" outlineLevel="0" collapsed="false">
      <c r="AB527" s="180"/>
      <c r="AC527" s="180"/>
    </row>
    <row r="528" customFormat="false" ht="12.75" hidden="false" customHeight="false" outlineLevel="0" collapsed="false">
      <c r="AB528" s="180"/>
      <c r="AC528" s="180"/>
    </row>
    <row r="529" customFormat="false" ht="12.75" hidden="false" customHeight="false" outlineLevel="0" collapsed="false">
      <c r="AB529" s="180"/>
      <c r="AC529" s="180"/>
    </row>
    <row r="530" customFormat="false" ht="12.75" hidden="false" customHeight="false" outlineLevel="0" collapsed="false">
      <c r="AB530" s="180"/>
      <c r="AC530" s="180"/>
    </row>
    <row r="531" customFormat="false" ht="12.75" hidden="false" customHeight="false" outlineLevel="0" collapsed="false">
      <c r="AB531" s="180"/>
      <c r="AC531" s="180"/>
    </row>
    <row r="532" customFormat="false" ht="12.75" hidden="false" customHeight="false" outlineLevel="0" collapsed="false">
      <c r="AB532" s="180"/>
      <c r="AC532" s="180"/>
    </row>
    <row r="533" customFormat="false" ht="12.75" hidden="false" customHeight="false" outlineLevel="0" collapsed="false">
      <c r="AB533" s="180"/>
      <c r="AC533" s="180"/>
    </row>
    <row r="534" customFormat="false" ht="12.75" hidden="false" customHeight="false" outlineLevel="0" collapsed="false">
      <c r="AB534" s="180"/>
      <c r="AC534" s="180"/>
    </row>
    <row r="535" customFormat="false" ht="12.75" hidden="false" customHeight="false" outlineLevel="0" collapsed="false">
      <c r="AB535" s="180"/>
      <c r="AC535" s="180"/>
    </row>
    <row r="536" customFormat="false" ht="12.75" hidden="false" customHeight="false" outlineLevel="0" collapsed="false">
      <c r="AB536" s="180"/>
      <c r="AC536" s="180"/>
    </row>
    <row r="537" customFormat="false" ht="12.75" hidden="false" customHeight="false" outlineLevel="0" collapsed="false">
      <c r="AB537" s="180"/>
      <c r="AC537" s="180"/>
    </row>
    <row r="538" customFormat="false" ht="12.75" hidden="false" customHeight="false" outlineLevel="0" collapsed="false">
      <c r="AB538" s="180"/>
      <c r="AC538" s="180"/>
    </row>
    <row r="539" customFormat="false" ht="12.75" hidden="false" customHeight="false" outlineLevel="0" collapsed="false">
      <c r="AB539" s="180"/>
      <c r="AC539" s="180"/>
    </row>
    <row r="540" customFormat="false" ht="12.75" hidden="false" customHeight="false" outlineLevel="0" collapsed="false">
      <c r="AB540" s="180"/>
      <c r="AC540" s="180"/>
    </row>
    <row r="541" customFormat="false" ht="12.75" hidden="false" customHeight="false" outlineLevel="0" collapsed="false">
      <c r="AB541" s="180"/>
      <c r="AC541" s="180"/>
    </row>
    <row r="542" customFormat="false" ht="12.75" hidden="false" customHeight="false" outlineLevel="0" collapsed="false">
      <c r="AB542" s="180"/>
      <c r="AC542" s="180"/>
    </row>
    <row r="543" customFormat="false" ht="12.75" hidden="false" customHeight="false" outlineLevel="0" collapsed="false">
      <c r="AB543" s="180"/>
      <c r="AC543" s="180"/>
    </row>
    <row r="544" customFormat="false" ht="12.75" hidden="false" customHeight="false" outlineLevel="0" collapsed="false">
      <c r="AB544" s="180"/>
      <c r="AC544" s="180"/>
    </row>
    <row r="545" customFormat="false" ht="12.75" hidden="false" customHeight="false" outlineLevel="0" collapsed="false">
      <c r="AB545" s="180"/>
      <c r="AC545" s="180"/>
    </row>
    <row r="546" customFormat="false" ht="12.75" hidden="false" customHeight="false" outlineLevel="0" collapsed="false">
      <c r="AB546" s="180"/>
      <c r="AC546" s="180"/>
    </row>
    <row r="547" customFormat="false" ht="12.75" hidden="false" customHeight="false" outlineLevel="0" collapsed="false">
      <c r="AB547" s="180"/>
      <c r="AC547" s="180"/>
    </row>
    <row r="548" customFormat="false" ht="12.75" hidden="false" customHeight="false" outlineLevel="0" collapsed="false">
      <c r="AB548" s="180"/>
      <c r="AC548" s="180"/>
    </row>
    <row r="549" customFormat="false" ht="12.75" hidden="false" customHeight="false" outlineLevel="0" collapsed="false">
      <c r="AB549" s="180"/>
      <c r="AC549" s="180"/>
    </row>
    <row r="550" customFormat="false" ht="12.75" hidden="false" customHeight="false" outlineLevel="0" collapsed="false">
      <c r="AB550" s="180"/>
      <c r="AC550" s="180"/>
    </row>
    <row r="551" customFormat="false" ht="12.75" hidden="false" customHeight="false" outlineLevel="0" collapsed="false">
      <c r="AB551" s="180"/>
      <c r="AC551" s="180"/>
    </row>
    <row r="552" customFormat="false" ht="12.75" hidden="false" customHeight="false" outlineLevel="0" collapsed="false">
      <c r="AB552" s="180"/>
      <c r="AC552" s="180"/>
    </row>
    <row r="553" customFormat="false" ht="12.75" hidden="false" customHeight="false" outlineLevel="0" collapsed="false">
      <c r="AB553" s="180"/>
      <c r="AC553" s="180"/>
    </row>
    <row r="554" customFormat="false" ht="12.75" hidden="false" customHeight="false" outlineLevel="0" collapsed="false">
      <c r="AB554" s="180"/>
      <c r="AC554" s="180"/>
    </row>
    <row r="555" customFormat="false" ht="12.75" hidden="false" customHeight="false" outlineLevel="0" collapsed="false">
      <c r="AB555" s="180"/>
      <c r="AC555" s="180"/>
    </row>
    <row r="556" customFormat="false" ht="12.75" hidden="false" customHeight="false" outlineLevel="0" collapsed="false">
      <c r="AB556" s="180"/>
      <c r="AC556" s="180"/>
    </row>
    <row r="557" customFormat="false" ht="12.75" hidden="false" customHeight="false" outlineLevel="0" collapsed="false">
      <c r="AB557" s="180"/>
      <c r="AC557" s="180"/>
    </row>
    <row r="558" customFormat="false" ht="12.75" hidden="false" customHeight="false" outlineLevel="0" collapsed="false">
      <c r="AB558" s="180"/>
      <c r="AC558" s="180"/>
    </row>
    <row r="559" customFormat="false" ht="12.75" hidden="false" customHeight="false" outlineLevel="0" collapsed="false">
      <c r="AB559" s="180"/>
      <c r="AC559" s="180"/>
    </row>
    <row r="560" customFormat="false" ht="12.75" hidden="false" customHeight="false" outlineLevel="0" collapsed="false">
      <c r="AB560" s="180"/>
      <c r="AC560" s="180"/>
    </row>
    <row r="561" customFormat="false" ht="12.75" hidden="false" customHeight="false" outlineLevel="0" collapsed="false">
      <c r="AB561" s="180"/>
      <c r="AC561" s="180"/>
    </row>
    <row r="562" customFormat="false" ht="12.75" hidden="false" customHeight="false" outlineLevel="0" collapsed="false">
      <c r="AB562" s="180"/>
      <c r="AC562" s="180"/>
    </row>
    <row r="563" customFormat="false" ht="12.75" hidden="false" customHeight="false" outlineLevel="0" collapsed="false">
      <c r="AB563" s="180"/>
      <c r="AC563" s="180"/>
    </row>
    <row r="564" customFormat="false" ht="12.75" hidden="false" customHeight="false" outlineLevel="0" collapsed="false">
      <c r="AB564" s="180"/>
      <c r="AC564" s="180"/>
    </row>
    <row r="565" customFormat="false" ht="12.75" hidden="false" customHeight="false" outlineLevel="0" collapsed="false">
      <c r="AB565" s="180"/>
      <c r="AC565" s="180"/>
    </row>
    <row r="566" customFormat="false" ht="12.75" hidden="false" customHeight="false" outlineLevel="0" collapsed="false">
      <c r="AB566" s="180"/>
      <c r="AC566" s="180"/>
    </row>
    <row r="567" customFormat="false" ht="12.75" hidden="false" customHeight="false" outlineLevel="0" collapsed="false">
      <c r="AB567" s="180"/>
      <c r="AC567" s="180"/>
    </row>
    <row r="568" customFormat="false" ht="12.75" hidden="false" customHeight="false" outlineLevel="0" collapsed="false">
      <c r="AB568" s="180"/>
      <c r="AC568" s="180"/>
    </row>
    <row r="569" customFormat="false" ht="12.75" hidden="false" customHeight="false" outlineLevel="0" collapsed="false">
      <c r="AB569" s="180"/>
      <c r="AC569" s="180"/>
    </row>
    <row r="570" customFormat="false" ht="12.75" hidden="false" customHeight="false" outlineLevel="0" collapsed="false">
      <c r="AB570" s="180"/>
      <c r="AC570" s="180"/>
    </row>
    <row r="571" customFormat="false" ht="12.75" hidden="false" customHeight="false" outlineLevel="0" collapsed="false">
      <c r="AB571" s="180"/>
      <c r="AC571" s="180"/>
    </row>
    <row r="572" customFormat="false" ht="12.75" hidden="false" customHeight="false" outlineLevel="0" collapsed="false">
      <c r="AB572" s="180"/>
      <c r="AC572" s="180"/>
    </row>
    <row r="573" customFormat="false" ht="12.75" hidden="false" customHeight="false" outlineLevel="0" collapsed="false">
      <c r="AB573" s="180"/>
      <c r="AC573" s="180"/>
    </row>
    <row r="574" customFormat="false" ht="12.75" hidden="false" customHeight="false" outlineLevel="0" collapsed="false">
      <c r="AB574" s="180"/>
      <c r="AC574" s="180"/>
    </row>
    <row r="575" customFormat="false" ht="12.75" hidden="false" customHeight="false" outlineLevel="0" collapsed="false">
      <c r="AB575" s="180"/>
      <c r="AC575" s="180"/>
    </row>
    <row r="576" customFormat="false" ht="12.75" hidden="false" customHeight="false" outlineLevel="0" collapsed="false">
      <c r="AB576" s="180"/>
      <c r="AC576" s="180"/>
    </row>
    <row r="577" customFormat="false" ht="12.75" hidden="false" customHeight="false" outlineLevel="0" collapsed="false">
      <c r="AB577" s="180"/>
      <c r="AC577" s="180"/>
    </row>
    <row r="578" customFormat="false" ht="12.75" hidden="false" customHeight="false" outlineLevel="0" collapsed="false">
      <c r="AB578" s="180"/>
      <c r="AC578" s="180"/>
    </row>
    <row r="579" customFormat="false" ht="12.75" hidden="false" customHeight="false" outlineLevel="0" collapsed="false">
      <c r="AB579" s="180"/>
      <c r="AC579" s="180"/>
    </row>
    <row r="580" customFormat="false" ht="12.75" hidden="false" customHeight="false" outlineLevel="0" collapsed="false">
      <c r="AB580" s="180"/>
      <c r="AC580" s="180"/>
    </row>
    <row r="581" customFormat="false" ht="12.75" hidden="false" customHeight="false" outlineLevel="0" collapsed="false">
      <c r="AB581" s="180"/>
      <c r="AC581" s="180"/>
    </row>
    <row r="582" customFormat="false" ht="12.75" hidden="false" customHeight="false" outlineLevel="0" collapsed="false">
      <c r="AB582" s="180"/>
      <c r="AC582" s="180"/>
    </row>
    <row r="583" customFormat="false" ht="12.75" hidden="false" customHeight="false" outlineLevel="0" collapsed="false">
      <c r="AB583" s="180"/>
      <c r="AC583" s="180"/>
    </row>
    <row r="584" customFormat="false" ht="12.75" hidden="false" customHeight="false" outlineLevel="0" collapsed="false">
      <c r="AB584" s="180"/>
      <c r="AC584" s="180"/>
    </row>
    <row r="585" customFormat="false" ht="12.75" hidden="false" customHeight="false" outlineLevel="0" collapsed="false">
      <c r="AB585" s="180"/>
      <c r="AC585" s="180"/>
    </row>
    <row r="586" customFormat="false" ht="12.75" hidden="false" customHeight="false" outlineLevel="0" collapsed="false">
      <c r="AB586" s="180"/>
      <c r="AC586" s="180"/>
    </row>
    <row r="587" customFormat="false" ht="12.75" hidden="false" customHeight="false" outlineLevel="0" collapsed="false">
      <c r="AB587" s="180"/>
      <c r="AC587" s="180"/>
    </row>
    <row r="588" customFormat="false" ht="12.75" hidden="false" customHeight="false" outlineLevel="0" collapsed="false">
      <c r="AB588" s="180"/>
      <c r="AC588" s="180"/>
    </row>
    <row r="589" customFormat="false" ht="12.75" hidden="false" customHeight="false" outlineLevel="0" collapsed="false">
      <c r="AB589" s="180"/>
      <c r="AC589" s="180"/>
    </row>
    <row r="590" customFormat="false" ht="12.75" hidden="false" customHeight="false" outlineLevel="0" collapsed="false">
      <c r="AB590" s="180"/>
      <c r="AC590" s="180"/>
    </row>
    <row r="591" customFormat="false" ht="12.75" hidden="false" customHeight="false" outlineLevel="0" collapsed="false">
      <c r="AB591" s="180"/>
      <c r="AC591" s="180"/>
    </row>
    <row r="592" customFormat="false" ht="12.75" hidden="false" customHeight="false" outlineLevel="0" collapsed="false">
      <c r="AB592" s="180"/>
      <c r="AC592" s="180"/>
    </row>
    <row r="593" customFormat="false" ht="12.75" hidden="false" customHeight="false" outlineLevel="0" collapsed="false">
      <c r="AB593" s="180"/>
      <c r="AC593" s="180"/>
    </row>
    <row r="594" customFormat="false" ht="12.75" hidden="false" customHeight="false" outlineLevel="0" collapsed="false">
      <c r="AB594" s="180"/>
      <c r="AC594" s="180"/>
    </row>
    <row r="595" customFormat="false" ht="12.75" hidden="false" customHeight="false" outlineLevel="0" collapsed="false">
      <c r="AB595" s="180"/>
      <c r="AC595" s="180"/>
    </row>
    <row r="596" customFormat="false" ht="12.75" hidden="false" customHeight="false" outlineLevel="0" collapsed="false">
      <c r="AB596" s="180"/>
      <c r="AC596" s="180"/>
    </row>
    <row r="597" customFormat="false" ht="12.75" hidden="false" customHeight="false" outlineLevel="0" collapsed="false">
      <c r="AB597" s="180"/>
      <c r="AC597" s="180"/>
    </row>
    <row r="598" customFormat="false" ht="12.75" hidden="false" customHeight="false" outlineLevel="0" collapsed="false">
      <c r="AB598" s="180"/>
      <c r="AC598" s="180"/>
    </row>
    <row r="599" customFormat="false" ht="12.75" hidden="false" customHeight="false" outlineLevel="0" collapsed="false">
      <c r="AB599" s="180"/>
      <c r="AC599" s="180"/>
    </row>
    <row r="600" customFormat="false" ht="12.75" hidden="false" customHeight="false" outlineLevel="0" collapsed="false">
      <c r="AB600" s="180"/>
      <c r="AC600" s="180"/>
    </row>
    <row r="601" customFormat="false" ht="12.75" hidden="false" customHeight="false" outlineLevel="0" collapsed="false">
      <c r="AB601" s="180"/>
      <c r="AC601" s="180"/>
    </row>
    <row r="602" customFormat="false" ht="12.75" hidden="false" customHeight="false" outlineLevel="0" collapsed="false">
      <c r="AB602" s="180"/>
      <c r="AC602" s="180"/>
    </row>
    <row r="603" customFormat="false" ht="12.75" hidden="false" customHeight="false" outlineLevel="0" collapsed="false">
      <c r="AB603" s="180"/>
      <c r="AC603" s="180"/>
    </row>
    <row r="604" customFormat="false" ht="12.75" hidden="false" customHeight="false" outlineLevel="0" collapsed="false">
      <c r="AB604" s="180"/>
      <c r="AC604" s="180"/>
    </row>
    <row r="605" customFormat="false" ht="12.75" hidden="false" customHeight="false" outlineLevel="0" collapsed="false">
      <c r="AB605" s="180"/>
      <c r="AC605" s="180"/>
    </row>
    <row r="606" customFormat="false" ht="12.75" hidden="false" customHeight="false" outlineLevel="0" collapsed="false">
      <c r="AB606" s="180"/>
      <c r="AC606" s="180"/>
    </row>
    <row r="607" customFormat="false" ht="12.75" hidden="false" customHeight="false" outlineLevel="0" collapsed="false">
      <c r="AB607" s="180"/>
      <c r="AC607" s="180"/>
    </row>
    <row r="608" customFormat="false" ht="12.75" hidden="false" customHeight="false" outlineLevel="0" collapsed="false">
      <c r="AB608" s="180"/>
      <c r="AC608" s="180"/>
    </row>
    <row r="609" customFormat="false" ht="12.75" hidden="false" customHeight="false" outlineLevel="0" collapsed="false">
      <c r="AB609" s="180"/>
      <c r="AC609" s="180"/>
    </row>
    <row r="610" customFormat="false" ht="12.75" hidden="false" customHeight="false" outlineLevel="0" collapsed="false">
      <c r="AB610" s="180"/>
      <c r="AC610" s="180"/>
    </row>
    <row r="611" customFormat="false" ht="12.75" hidden="false" customHeight="false" outlineLevel="0" collapsed="false">
      <c r="AB611" s="180"/>
      <c r="AC611" s="180"/>
    </row>
    <row r="612" customFormat="false" ht="12.75" hidden="false" customHeight="false" outlineLevel="0" collapsed="false">
      <c r="AB612" s="180"/>
      <c r="AC612" s="180"/>
    </row>
    <row r="613" customFormat="false" ht="12.75" hidden="false" customHeight="false" outlineLevel="0" collapsed="false">
      <c r="AB613" s="180"/>
      <c r="AC613" s="180"/>
    </row>
    <row r="614" customFormat="false" ht="12.75" hidden="false" customHeight="false" outlineLevel="0" collapsed="false">
      <c r="AB614" s="180"/>
      <c r="AC614" s="180"/>
    </row>
    <row r="615" customFormat="false" ht="12.75" hidden="false" customHeight="false" outlineLevel="0" collapsed="false">
      <c r="AB615" s="180"/>
      <c r="AC615" s="180"/>
    </row>
    <row r="616" customFormat="false" ht="12.75" hidden="false" customHeight="false" outlineLevel="0" collapsed="false">
      <c r="AB616" s="180"/>
      <c r="AC616" s="180"/>
    </row>
    <row r="617" customFormat="false" ht="12.75" hidden="false" customHeight="false" outlineLevel="0" collapsed="false">
      <c r="AB617" s="180"/>
      <c r="AC617" s="180"/>
    </row>
    <row r="618" customFormat="false" ht="12.75" hidden="false" customHeight="false" outlineLevel="0" collapsed="false">
      <c r="AB618" s="180"/>
      <c r="AC618" s="180"/>
    </row>
    <row r="619" customFormat="false" ht="12.75" hidden="false" customHeight="false" outlineLevel="0" collapsed="false">
      <c r="AB619" s="180"/>
      <c r="AC619" s="180"/>
    </row>
    <row r="620" customFormat="false" ht="12.75" hidden="false" customHeight="false" outlineLevel="0" collapsed="false">
      <c r="AB620" s="180"/>
      <c r="AC620" s="180"/>
    </row>
    <row r="621" customFormat="false" ht="12.75" hidden="false" customHeight="false" outlineLevel="0" collapsed="false">
      <c r="AB621" s="180"/>
      <c r="AC621" s="180"/>
    </row>
    <row r="622" customFormat="false" ht="12.75" hidden="false" customHeight="false" outlineLevel="0" collapsed="false">
      <c r="AB622" s="180"/>
      <c r="AC622" s="180"/>
    </row>
    <row r="623" customFormat="false" ht="12.75" hidden="false" customHeight="false" outlineLevel="0" collapsed="false">
      <c r="AB623" s="180"/>
      <c r="AC623" s="180"/>
    </row>
    <row r="624" customFormat="false" ht="12.75" hidden="false" customHeight="false" outlineLevel="0" collapsed="false">
      <c r="AB624" s="180"/>
      <c r="AC624" s="180"/>
    </row>
    <row r="625" customFormat="false" ht="12.75" hidden="false" customHeight="false" outlineLevel="0" collapsed="false">
      <c r="AB625" s="180"/>
      <c r="AC625" s="180"/>
    </row>
    <row r="626" customFormat="false" ht="12.75" hidden="false" customHeight="false" outlineLevel="0" collapsed="false">
      <c r="AB626" s="180"/>
      <c r="AC626" s="180"/>
    </row>
    <row r="627" customFormat="false" ht="12.75" hidden="false" customHeight="false" outlineLevel="0" collapsed="false">
      <c r="AB627" s="180"/>
      <c r="AC627" s="180"/>
    </row>
    <row r="628" customFormat="false" ht="12.75" hidden="false" customHeight="false" outlineLevel="0" collapsed="false">
      <c r="AB628" s="180"/>
      <c r="AC628" s="180"/>
    </row>
    <row r="629" customFormat="false" ht="12.75" hidden="false" customHeight="false" outlineLevel="0" collapsed="false">
      <c r="AB629" s="180"/>
      <c r="AC629" s="180"/>
    </row>
    <row r="630" customFormat="false" ht="12.75" hidden="false" customHeight="false" outlineLevel="0" collapsed="false">
      <c r="AB630" s="180"/>
      <c r="AC630" s="180"/>
    </row>
    <row r="631" customFormat="false" ht="12.75" hidden="false" customHeight="false" outlineLevel="0" collapsed="false">
      <c r="AB631" s="180"/>
      <c r="AC631" s="180"/>
    </row>
    <row r="632" customFormat="false" ht="12.75" hidden="false" customHeight="false" outlineLevel="0" collapsed="false">
      <c r="AB632" s="180"/>
      <c r="AC632" s="180"/>
    </row>
    <row r="633" customFormat="false" ht="12.75" hidden="false" customHeight="false" outlineLevel="0" collapsed="false">
      <c r="AB633" s="180"/>
      <c r="AC633" s="180"/>
    </row>
    <row r="634" customFormat="false" ht="12.75" hidden="false" customHeight="false" outlineLevel="0" collapsed="false">
      <c r="AB634" s="180"/>
      <c r="AC634" s="180"/>
    </row>
    <row r="635" customFormat="false" ht="12.75" hidden="false" customHeight="false" outlineLevel="0" collapsed="false">
      <c r="AB635" s="180"/>
      <c r="AC635" s="180"/>
    </row>
    <row r="636" customFormat="false" ht="12.75" hidden="false" customHeight="false" outlineLevel="0" collapsed="false">
      <c r="AB636" s="180"/>
      <c r="AC636" s="180"/>
    </row>
    <row r="637" customFormat="false" ht="12.75" hidden="false" customHeight="false" outlineLevel="0" collapsed="false">
      <c r="AB637" s="180"/>
      <c r="AC637" s="180"/>
    </row>
    <row r="638" customFormat="false" ht="12.75" hidden="false" customHeight="false" outlineLevel="0" collapsed="false">
      <c r="AB638" s="180"/>
      <c r="AC638" s="180"/>
    </row>
    <row r="639" customFormat="false" ht="12.75" hidden="false" customHeight="false" outlineLevel="0" collapsed="false">
      <c r="AB639" s="180"/>
      <c r="AC639" s="180"/>
    </row>
    <row r="640" customFormat="false" ht="12.75" hidden="false" customHeight="false" outlineLevel="0" collapsed="false">
      <c r="AB640" s="180"/>
      <c r="AC640" s="180"/>
    </row>
    <row r="641" customFormat="false" ht="12.75" hidden="false" customHeight="false" outlineLevel="0" collapsed="false">
      <c r="AB641" s="180"/>
      <c r="AC641" s="180"/>
    </row>
    <row r="642" customFormat="false" ht="12.75" hidden="false" customHeight="false" outlineLevel="0" collapsed="false">
      <c r="AB642" s="180"/>
      <c r="AC642" s="180"/>
    </row>
    <row r="643" customFormat="false" ht="12.75" hidden="false" customHeight="false" outlineLevel="0" collapsed="false">
      <c r="AB643" s="180"/>
      <c r="AC643" s="180"/>
    </row>
    <row r="644" customFormat="false" ht="12.75" hidden="false" customHeight="false" outlineLevel="0" collapsed="false">
      <c r="AB644" s="180"/>
      <c r="AC644" s="180"/>
    </row>
    <row r="645" customFormat="false" ht="12.75" hidden="false" customHeight="false" outlineLevel="0" collapsed="false">
      <c r="AB645" s="180"/>
      <c r="AC645" s="180"/>
    </row>
    <row r="646" customFormat="false" ht="12.75" hidden="false" customHeight="false" outlineLevel="0" collapsed="false">
      <c r="AB646" s="180"/>
      <c r="AC646" s="180"/>
    </row>
    <row r="647" customFormat="false" ht="12.75" hidden="false" customHeight="false" outlineLevel="0" collapsed="false">
      <c r="AB647" s="180"/>
      <c r="AC647" s="180"/>
    </row>
    <row r="648" customFormat="false" ht="12.75" hidden="false" customHeight="false" outlineLevel="0" collapsed="false">
      <c r="AB648" s="180"/>
      <c r="AC648" s="180"/>
    </row>
    <row r="649" customFormat="false" ht="12.75" hidden="false" customHeight="false" outlineLevel="0" collapsed="false">
      <c r="AB649" s="180"/>
      <c r="AC649" s="180"/>
    </row>
    <row r="650" customFormat="false" ht="12.75" hidden="false" customHeight="false" outlineLevel="0" collapsed="false">
      <c r="AB650" s="180"/>
      <c r="AC650" s="180"/>
    </row>
    <row r="651" customFormat="false" ht="12.75" hidden="false" customHeight="false" outlineLevel="0" collapsed="false">
      <c r="AB651" s="180"/>
      <c r="AC651" s="180"/>
    </row>
    <row r="652" customFormat="false" ht="12.75" hidden="false" customHeight="false" outlineLevel="0" collapsed="false">
      <c r="AB652" s="180"/>
      <c r="AC652" s="180"/>
    </row>
    <row r="653" customFormat="false" ht="12.75" hidden="false" customHeight="false" outlineLevel="0" collapsed="false">
      <c r="AB653" s="180"/>
      <c r="AC653" s="180"/>
    </row>
    <row r="654" customFormat="false" ht="12.75" hidden="false" customHeight="false" outlineLevel="0" collapsed="false">
      <c r="AB654" s="180"/>
      <c r="AC654" s="180"/>
    </row>
    <row r="655" customFormat="false" ht="12.75" hidden="false" customHeight="false" outlineLevel="0" collapsed="false">
      <c r="AB655" s="180"/>
      <c r="AC655" s="180"/>
    </row>
    <row r="656" customFormat="false" ht="12.75" hidden="false" customHeight="false" outlineLevel="0" collapsed="false">
      <c r="AB656" s="180"/>
      <c r="AC656" s="180"/>
    </row>
    <row r="657" customFormat="false" ht="12.75" hidden="false" customHeight="false" outlineLevel="0" collapsed="false">
      <c r="AB657" s="180"/>
      <c r="AC657" s="180"/>
    </row>
    <row r="658" customFormat="false" ht="12.75" hidden="false" customHeight="false" outlineLevel="0" collapsed="false">
      <c r="AB658" s="180"/>
      <c r="AC658" s="180"/>
    </row>
    <row r="659" customFormat="false" ht="12.75" hidden="false" customHeight="false" outlineLevel="0" collapsed="false">
      <c r="AB659" s="180"/>
      <c r="AC659" s="180"/>
    </row>
    <row r="660" customFormat="false" ht="12.75" hidden="false" customHeight="false" outlineLevel="0" collapsed="false">
      <c r="AB660" s="180"/>
      <c r="AC660" s="180"/>
    </row>
    <row r="661" customFormat="false" ht="12.75" hidden="false" customHeight="false" outlineLevel="0" collapsed="false">
      <c r="AB661" s="180"/>
      <c r="AC661" s="180"/>
    </row>
    <row r="662" customFormat="false" ht="12.75" hidden="false" customHeight="false" outlineLevel="0" collapsed="false">
      <c r="AB662" s="180"/>
      <c r="AC662" s="180"/>
    </row>
    <row r="663" customFormat="false" ht="12.75" hidden="false" customHeight="false" outlineLevel="0" collapsed="false">
      <c r="AB663" s="180"/>
      <c r="AC663" s="180"/>
    </row>
    <row r="664" customFormat="false" ht="12.75" hidden="false" customHeight="false" outlineLevel="0" collapsed="false">
      <c r="AB664" s="180"/>
      <c r="AC664" s="180"/>
    </row>
    <row r="665" customFormat="false" ht="12.75" hidden="false" customHeight="false" outlineLevel="0" collapsed="false">
      <c r="AB665" s="180"/>
      <c r="AC665" s="180"/>
    </row>
    <row r="666" customFormat="false" ht="12.75" hidden="false" customHeight="false" outlineLevel="0" collapsed="false">
      <c r="AB666" s="180"/>
      <c r="AC666" s="180"/>
    </row>
    <row r="667" customFormat="false" ht="12.75" hidden="false" customHeight="false" outlineLevel="0" collapsed="false">
      <c r="AB667" s="180"/>
      <c r="AC667" s="180"/>
    </row>
    <row r="668" customFormat="false" ht="12.75" hidden="false" customHeight="false" outlineLevel="0" collapsed="false">
      <c r="AB668" s="180"/>
      <c r="AC668" s="180"/>
    </row>
    <row r="669" customFormat="false" ht="12.75" hidden="false" customHeight="false" outlineLevel="0" collapsed="false">
      <c r="AB669" s="180"/>
      <c r="AC669" s="180"/>
    </row>
    <row r="670" customFormat="false" ht="12.75" hidden="false" customHeight="false" outlineLevel="0" collapsed="false">
      <c r="AB670" s="180"/>
      <c r="AC670" s="180"/>
    </row>
    <row r="671" customFormat="false" ht="12.75" hidden="false" customHeight="false" outlineLevel="0" collapsed="false">
      <c r="AB671" s="180"/>
      <c r="AC671" s="180"/>
    </row>
    <row r="672" customFormat="false" ht="12.75" hidden="false" customHeight="false" outlineLevel="0" collapsed="false">
      <c r="AB672" s="180"/>
      <c r="AC672" s="180"/>
    </row>
    <row r="673" customFormat="false" ht="12.75" hidden="false" customHeight="false" outlineLevel="0" collapsed="false">
      <c r="AB673" s="180"/>
      <c r="AC673" s="180"/>
    </row>
    <row r="674" customFormat="false" ht="12.75" hidden="false" customHeight="false" outlineLevel="0" collapsed="false">
      <c r="AB674" s="180"/>
      <c r="AC674" s="180"/>
    </row>
    <row r="675" customFormat="false" ht="12.75" hidden="false" customHeight="false" outlineLevel="0" collapsed="false">
      <c r="AB675" s="180"/>
      <c r="AC675" s="180"/>
    </row>
    <row r="676" customFormat="false" ht="12.75" hidden="false" customHeight="false" outlineLevel="0" collapsed="false">
      <c r="AB676" s="180"/>
      <c r="AC676" s="180"/>
    </row>
    <row r="677" customFormat="false" ht="12.75" hidden="false" customHeight="false" outlineLevel="0" collapsed="false">
      <c r="AB677" s="180"/>
      <c r="AC677" s="180"/>
    </row>
    <row r="678" customFormat="false" ht="12.75" hidden="false" customHeight="false" outlineLevel="0" collapsed="false">
      <c r="AB678" s="180"/>
      <c r="AC678" s="180"/>
    </row>
    <row r="679" customFormat="false" ht="12.75" hidden="false" customHeight="false" outlineLevel="0" collapsed="false">
      <c r="AB679" s="180"/>
      <c r="AC679" s="180"/>
    </row>
    <row r="680" customFormat="false" ht="12.75" hidden="false" customHeight="false" outlineLevel="0" collapsed="false">
      <c r="AB680" s="180"/>
      <c r="AC680" s="180"/>
    </row>
    <row r="681" customFormat="false" ht="12.75" hidden="false" customHeight="false" outlineLevel="0" collapsed="false">
      <c r="AB681" s="180"/>
      <c r="AC681" s="180"/>
    </row>
    <row r="682" customFormat="false" ht="12.75" hidden="false" customHeight="false" outlineLevel="0" collapsed="false">
      <c r="AB682" s="180"/>
      <c r="AC682" s="180"/>
    </row>
    <row r="683" customFormat="false" ht="12.75" hidden="false" customHeight="false" outlineLevel="0" collapsed="false">
      <c r="AB683" s="180"/>
      <c r="AC683" s="180"/>
    </row>
    <row r="684" customFormat="false" ht="12.75" hidden="false" customHeight="false" outlineLevel="0" collapsed="false">
      <c r="AB684" s="180"/>
      <c r="AC684" s="180"/>
    </row>
    <row r="685" customFormat="false" ht="12.75" hidden="false" customHeight="false" outlineLevel="0" collapsed="false">
      <c r="AB685" s="180"/>
      <c r="AC685" s="180"/>
    </row>
    <row r="686" customFormat="false" ht="12.75" hidden="false" customHeight="false" outlineLevel="0" collapsed="false">
      <c r="AB686" s="180"/>
      <c r="AC686" s="180"/>
    </row>
    <row r="687" customFormat="false" ht="12.75" hidden="false" customHeight="false" outlineLevel="0" collapsed="false">
      <c r="AB687" s="180"/>
      <c r="AC687" s="180"/>
    </row>
    <row r="688" customFormat="false" ht="12.75" hidden="false" customHeight="false" outlineLevel="0" collapsed="false">
      <c r="AB688" s="180"/>
      <c r="AC688" s="180"/>
    </row>
    <row r="689" customFormat="false" ht="12.75" hidden="false" customHeight="false" outlineLevel="0" collapsed="false">
      <c r="AB689" s="180"/>
      <c r="AC689" s="180"/>
    </row>
    <row r="690" customFormat="false" ht="12.75" hidden="false" customHeight="false" outlineLevel="0" collapsed="false">
      <c r="AB690" s="180"/>
      <c r="AC690" s="180"/>
    </row>
    <row r="691" customFormat="false" ht="12.75" hidden="false" customHeight="false" outlineLevel="0" collapsed="false">
      <c r="AB691" s="180"/>
      <c r="AC691" s="180"/>
    </row>
    <row r="692" customFormat="false" ht="12.75" hidden="false" customHeight="false" outlineLevel="0" collapsed="false">
      <c r="AB692" s="180"/>
      <c r="AC692" s="180"/>
    </row>
    <row r="693" customFormat="false" ht="12.75" hidden="false" customHeight="false" outlineLevel="0" collapsed="false">
      <c r="AB693" s="180"/>
      <c r="AC693" s="180"/>
    </row>
    <row r="694" customFormat="false" ht="12.75" hidden="false" customHeight="false" outlineLevel="0" collapsed="false">
      <c r="AB694" s="180"/>
      <c r="AC694" s="180"/>
    </row>
    <row r="695" customFormat="false" ht="12.75" hidden="false" customHeight="false" outlineLevel="0" collapsed="false">
      <c r="AB695" s="180"/>
      <c r="AC695" s="180"/>
    </row>
    <row r="696" customFormat="false" ht="12.75" hidden="false" customHeight="false" outlineLevel="0" collapsed="false">
      <c r="AB696" s="180"/>
      <c r="AC696" s="180"/>
    </row>
    <row r="697" customFormat="false" ht="12.75" hidden="false" customHeight="false" outlineLevel="0" collapsed="false">
      <c r="AB697" s="180"/>
      <c r="AC697" s="180"/>
    </row>
    <row r="698" customFormat="false" ht="12.75" hidden="false" customHeight="false" outlineLevel="0" collapsed="false">
      <c r="AB698" s="180"/>
      <c r="AC698" s="180"/>
    </row>
    <row r="699" customFormat="false" ht="12.75" hidden="false" customHeight="false" outlineLevel="0" collapsed="false">
      <c r="AB699" s="180"/>
      <c r="AC699" s="180"/>
    </row>
    <row r="700" customFormat="false" ht="12.75" hidden="false" customHeight="false" outlineLevel="0" collapsed="false">
      <c r="AB700" s="180"/>
      <c r="AC700" s="180"/>
    </row>
    <row r="701" customFormat="false" ht="12.75" hidden="false" customHeight="false" outlineLevel="0" collapsed="false">
      <c r="AB701" s="180"/>
      <c r="AC701" s="180"/>
    </row>
    <row r="702" customFormat="false" ht="12.75" hidden="false" customHeight="false" outlineLevel="0" collapsed="false">
      <c r="AB702" s="180"/>
      <c r="AC702" s="180"/>
    </row>
    <row r="703" customFormat="false" ht="12.75" hidden="false" customHeight="false" outlineLevel="0" collapsed="false">
      <c r="AB703" s="180"/>
      <c r="AC703" s="180"/>
    </row>
    <row r="704" customFormat="false" ht="12.75" hidden="false" customHeight="false" outlineLevel="0" collapsed="false">
      <c r="AB704" s="180"/>
      <c r="AC704" s="180"/>
    </row>
    <row r="705" customFormat="false" ht="12.75" hidden="false" customHeight="false" outlineLevel="0" collapsed="false">
      <c r="AB705" s="180"/>
      <c r="AC705" s="180"/>
    </row>
    <row r="706" customFormat="false" ht="12.75" hidden="false" customHeight="false" outlineLevel="0" collapsed="false">
      <c r="AB706" s="180"/>
      <c r="AC706" s="180"/>
    </row>
    <row r="707" customFormat="false" ht="12.75" hidden="false" customHeight="false" outlineLevel="0" collapsed="false">
      <c r="AB707" s="180"/>
      <c r="AC707" s="180"/>
    </row>
    <row r="708" customFormat="false" ht="12.75" hidden="false" customHeight="false" outlineLevel="0" collapsed="false">
      <c r="AB708" s="180"/>
      <c r="AC708" s="180"/>
    </row>
    <row r="709" customFormat="false" ht="12.75" hidden="false" customHeight="false" outlineLevel="0" collapsed="false">
      <c r="AB709" s="180"/>
      <c r="AC709" s="180"/>
    </row>
    <row r="710" customFormat="false" ht="12.75" hidden="false" customHeight="false" outlineLevel="0" collapsed="false">
      <c r="AB710" s="180"/>
      <c r="AC710" s="180"/>
    </row>
    <row r="711" customFormat="false" ht="12.75" hidden="false" customHeight="false" outlineLevel="0" collapsed="false">
      <c r="AB711" s="180"/>
      <c r="AC711" s="180"/>
    </row>
    <row r="712" customFormat="false" ht="12.75" hidden="false" customHeight="false" outlineLevel="0" collapsed="false">
      <c r="AB712" s="180"/>
      <c r="AC712" s="180"/>
    </row>
    <row r="713" customFormat="false" ht="12.75" hidden="false" customHeight="false" outlineLevel="0" collapsed="false">
      <c r="AB713" s="180"/>
      <c r="AC713" s="180"/>
    </row>
    <row r="714" customFormat="false" ht="12.75" hidden="false" customHeight="false" outlineLevel="0" collapsed="false">
      <c r="AB714" s="180"/>
      <c r="AC714" s="180"/>
    </row>
    <row r="715" customFormat="false" ht="12.75" hidden="false" customHeight="false" outlineLevel="0" collapsed="false">
      <c r="AB715" s="180"/>
      <c r="AC715" s="180"/>
    </row>
    <row r="716" customFormat="false" ht="12.75" hidden="false" customHeight="false" outlineLevel="0" collapsed="false">
      <c r="AB716" s="180"/>
      <c r="AC716" s="180"/>
    </row>
    <row r="717" customFormat="false" ht="12.75" hidden="false" customHeight="false" outlineLevel="0" collapsed="false">
      <c r="AB717" s="180"/>
      <c r="AC717" s="180"/>
    </row>
    <row r="718" customFormat="false" ht="12.75" hidden="false" customHeight="false" outlineLevel="0" collapsed="false">
      <c r="AB718" s="180"/>
      <c r="AC718" s="180"/>
    </row>
    <row r="719" customFormat="false" ht="12.75" hidden="false" customHeight="false" outlineLevel="0" collapsed="false">
      <c r="AB719" s="180"/>
      <c r="AC719" s="180"/>
    </row>
    <row r="720" customFormat="false" ht="12.75" hidden="false" customHeight="false" outlineLevel="0" collapsed="false">
      <c r="AB720" s="180"/>
      <c r="AC720" s="180"/>
    </row>
    <row r="721" customFormat="false" ht="12.75" hidden="false" customHeight="false" outlineLevel="0" collapsed="false">
      <c r="AB721" s="180"/>
      <c r="AC721" s="180"/>
    </row>
    <row r="722" customFormat="false" ht="12.75" hidden="false" customHeight="false" outlineLevel="0" collapsed="false">
      <c r="AB722" s="180"/>
      <c r="AC722" s="180"/>
    </row>
    <row r="723" customFormat="false" ht="12.75" hidden="false" customHeight="false" outlineLevel="0" collapsed="false">
      <c r="AB723" s="180"/>
      <c r="AC723" s="180"/>
    </row>
    <row r="724" customFormat="false" ht="12.75" hidden="false" customHeight="false" outlineLevel="0" collapsed="false">
      <c r="AB724" s="180"/>
      <c r="AC724" s="180"/>
    </row>
    <row r="725" customFormat="false" ht="12.75" hidden="false" customHeight="false" outlineLevel="0" collapsed="false">
      <c r="AB725" s="180"/>
      <c r="AC725" s="180"/>
    </row>
    <row r="726" customFormat="false" ht="12.75" hidden="false" customHeight="false" outlineLevel="0" collapsed="false">
      <c r="AB726" s="180"/>
      <c r="AC726" s="180"/>
    </row>
    <row r="727" customFormat="false" ht="12.75" hidden="false" customHeight="false" outlineLevel="0" collapsed="false">
      <c r="AB727" s="180"/>
      <c r="AC727" s="180"/>
    </row>
    <row r="728" customFormat="false" ht="12.75" hidden="false" customHeight="false" outlineLevel="0" collapsed="false">
      <c r="AB728" s="180"/>
      <c r="AC728" s="180"/>
    </row>
    <row r="729" customFormat="false" ht="12.75" hidden="false" customHeight="false" outlineLevel="0" collapsed="false">
      <c r="AB729" s="180"/>
      <c r="AC729" s="180"/>
    </row>
    <row r="730" customFormat="false" ht="12.75" hidden="false" customHeight="false" outlineLevel="0" collapsed="false">
      <c r="AB730" s="180"/>
      <c r="AC730" s="180"/>
    </row>
    <row r="731" customFormat="false" ht="12.75" hidden="false" customHeight="false" outlineLevel="0" collapsed="false">
      <c r="AB731" s="180"/>
      <c r="AC731" s="180"/>
    </row>
    <row r="732" customFormat="false" ht="12.75" hidden="false" customHeight="false" outlineLevel="0" collapsed="false">
      <c r="AB732" s="180"/>
      <c r="AC732" s="180"/>
    </row>
    <row r="733" customFormat="false" ht="12.75" hidden="false" customHeight="false" outlineLevel="0" collapsed="false">
      <c r="AB733" s="180"/>
      <c r="AC733" s="180"/>
    </row>
    <row r="734" customFormat="false" ht="12.75" hidden="false" customHeight="false" outlineLevel="0" collapsed="false">
      <c r="AB734" s="180"/>
      <c r="AC734" s="180"/>
    </row>
    <row r="735" customFormat="false" ht="12.75" hidden="false" customHeight="false" outlineLevel="0" collapsed="false">
      <c r="AB735" s="180"/>
      <c r="AC735" s="180"/>
    </row>
    <row r="736" customFormat="false" ht="12.75" hidden="false" customHeight="false" outlineLevel="0" collapsed="false">
      <c r="AB736" s="180"/>
      <c r="AC736" s="180"/>
    </row>
    <row r="737" customFormat="false" ht="12.75" hidden="false" customHeight="false" outlineLevel="0" collapsed="false">
      <c r="AB737" s="180"/>
      <c r="AC737" s="180"/>
    </row>
    <row r="738" customFormat="false" ht="12.75" hidden="false" customHeight="false" outlineLevel="0" collapsed="false">
      <c r="AB738" s="180"/>
      <c r="AC738" s="180"/>
    </row>
    <row r="739" customFormat="false" ht="12.75" hidden="false" customHeight="false" outlineLevel="0" collapsed="false">
      <c r="AB739" s="180"/>
      <c r="AC739" s="180"/>
    </row>
    <row r="740" customFormat="false" ht="12.75" hidden="false" customHeight="false" outlineLevel="0" collapsed="false">
      <c r="AB740" s="180"/>
      <c r="AC740" s="180"/>
    </row>
    <row r="741" customFormat="false" ht="12.75" hidden="false" customHeight="false" outlineLevel="0" collapsed="false">
      <c r="AB741" s="180"/>
      <c r="AC741" s="180"/>
    </row>
    <row r="742" customFormat="false" ht="12.75" hidden="false" customHeight="false" outlineLevel="0" collapsed="false">
      <c r="AB742" s="180"/>
      <c r="AC742" s="180"/>
    </row>
    <row r="743" customFormat="false" ht="12.75" hidden="false" customHeight="false" outlineLevel="0" collapsed="false">
      <c r="AB743" s="180"/>
      <c r="AC743" s="180"/>
    </row>
    <row r="744" customFormat="false" ht="12.75" hidden="false" customHeight="false" outlineLevel="0" collapsed="false">
      <c r="AB744" s="180"/>
      <c r="AC744" s="180"/>
    </row>
    <row r="745" customFormat="false" ht="12.75" hidden="false" customHeight="false" outlineLevel="0" collapsed="false">
      <c r="AB745" s="180"/>
      <c r="AC745" s="180"/>
    </row>
    <row r="746" customFormat="false" ht="12.75" hidden="false" customHeight="false" outlineLevel="0" collapsed="false">
      <c r="AB746" s="180"/>
      <c r="AC746" s="180"/>
    </row>
    <row r="747" customFormat="false" ht="12.75" hidden="false" customHeight="false" outlineLevel="0" collapsed="false">
      <c r="AB747" s="180"/>
      <c r="AC747" s="180"/>
    </row>
    <row r="748" customFormat="false" ht="12.75" hidden="false" customHeight="false" outlineLevel="0" collapsed="false">
      <c r="AB748" s="180"/>
      <c r="AC748" s="180"/>
    </row>
    <row r="749" customFormat="false" ht="12.75" hidden="false" customHeight="false" outlineLevel="0" collapsed="false">
      <c r="AB749" s="180"/>
      <c r="AC749" s="180"/>
    </row>
    <row r="750" customFormat="false" ht="12.75" hidden="false" customHeight="false" outlineLevel="0" collapsed="false">
      <c r="AB750" s="180"/>
      <c r="AC750" s="180"/>
    </row>
    <row r="751" customFormat="false" ht="12.75" hidden="false" customHeight="false" outlineLevel="0" collapsed="false">
      <c r="AB751" s="180"/>
      <c r="AC751" s="180"/>
    </row>
    <row r="752" customFormat="false" ht="12.75" hidden="false" customHeight="false" outlineLevel="0" collapsed="false">
      <c r="AB752" s="180"/>
      <c r="AC752" s="180"/>
    </row>
    <row r="753" customFormat="false" ht="12.75" hidden="false" customHeight="false" outlineLevel="0" collapsed="false">
      <c r="AB753" s="180"/>
      <c r="AC753" s="180"/>
    </row>
    <row r="754" customFormat="false" ht="12.75" hidden="false" customHeight="false" outlineLevel="0" collapsed="false">
      <c r="AB754" s="180"/>
      <c r="AC754" s="180"/>
    </row>
    <row r="755" customFormat="false" ht="12.75" hidden="false" customHeight="false" outlineLevel="0" collapsed="false">
      <c r="AB755" s="180"/>
      <c r="AC755" s="180"/>
    </row>
    <row r="756" customFormat="false" ht="12.75" hidden="false" customHeight="false" outlineLevel="0" collapsed="false">
      <c r="AB756" s="180"/>
      <c r="AC756" s="180"/>
    </row>
    <row r="757" customFormat="false" ht="12.75" hidden="false" customHeight="false" outlineLevel="0" collapsed="false">
      <c r="AB757" s="180"/>
      <c r="AC757" s="180"/>
    </row>
    <row r="758" customFormat="false" ht="12.75" hidden="false" customHeight="false" outlineLevel="0" collapsed="false">
      <c r="AB758" s="180"/>
      <c r="AC758" s="180"/>
    </row>
    <row r="759" customFormat="false" ht="12.75" hidden="false" customHeight="false" outlineLevel="0" collapsed="false">
      <c r="AB759" s="180"/>
      <c r="AC759" s="180"/>
    </row>
    <row r="760" customFormat="false" ht="12.75" hidden="false" customHeight="false" outlineLevel="0" collapsed="false">
      <c r="AB760" s="180"/>
      <c r="AC760" s="180"/>
    </row>
    <row r="761" customFormat="false" ht="12.75" hidden="false" customHeight="false" outlineLevel="0" collapsed="false">
      <c r="AB761" s="180"/>
      <c r="AC761" s="180"/>
    </row>
    <row r="762" customFormat="false" ht="12.75" hidden="false" customHeight="false" outlineLevel="0" collapsed="false">
      <c r="AB762" s="180"/>
      <c r="AC762" s="180"/>
    </row>
    <row r="763" customFormat="false" ht="12.75" hidden="false" customHeight="false" outlineLevel="0" collapsed="false">
      <c r="AB763" s="180"/>
      <c r="AC763" s="180"/>
    </row>
    <row r="764" customFormat="false" ht="12.75" hidden="false" customHeight="false" outlineLevel="0" collapsed="false">
      <c r="AB764" s="180"/>
      <c r="AC764" s="180"/>
    </row>
    <row r="765" customFormat="false" ht="12.75" hidden="false" customHeight="false" outlineLevel="0" collapsed="false">
      <c r="AB765" s="180"/>
      <c r="AC765" s="180"/>
    </row>
    <row r="766" customFormat="false" ht="12.75" hidden="false" customHeight="false" outlineLevel="0" collapsed="false">
      <c r="AB766" s="180"/>
      <c r="AC766" s="180"/>
    </row>
    <row r="767" customFormat="false" ht="12.75" hidden="false" customHeight="false" outlineLevel="0" collapsed="false">
      <c r="AB767" s="180"/>
      <c r="AC767" s="180"/>
    </row>
    <row r="768" customFormat="false" ht="12.75" hidden="false" customHeight="false" outlineLevel="0" collapsed="false">
      <c r="AB768" s="180"/>
      <c r="AC768" s="180"/>
    </row>
    <row r="769" customFormat="false" ht="12.75" hidden="false" customHeight="false" outlineLevel="0" collapsed="false">
      <c r="AB769" s="180"/>
      <c r="AC769" s="180"/>
    </row>
    <row r="770" customFormat="false" ht="12.75" hidden="false" customHeight="false" outlineLevel="0" collapsed="false">
      <c r="AB770" s="180"/>
      <c r="AC770" s="180"/>
    </row>
    <row r="771" customFormat="false" ht="12.75" hidden="false" customHeight="false" outlineLevel="0" collapsed="false">
      <c r="AB771" s="180"/>
      <c r="AC771" s="180"/>
    </row>
    <row r="772" customFormat="false" ht="12.75" hidden="false" customHeight="false" outlineLevel="0" collapsed="false">
      <c r="AB772" s="180"/>
      <c r="AC772" s="18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91"/>
  <sheetViews>
    <sheetView showFormulas="false" showGridLines="true" showRowColHeaders="true" showZeros="true" rightToLeft="false" tabSelected="false" showOutlineSymbols="true" defaultGridColor="true" view="normal" topLeftCell="L1" colorId="64" zoomScale="98" zoomScaleNormal="98" zoomScalePageLayoutView="100" workbookViewId="0">
      <selection pane="topLeft" activeCell="O4" activeCellId="0" sqref="O4"/>
    </sheetView>
  </sheetViews>
  <sheetFormatPr defaultColWidth="9.0390625" defaultRowHeight="12.75" zeroHeight="false" outlineLevelRow="0" outlineLevelCol="0"/>
  <cols>
    <col collapsed="false" customWidth="true" hidden="false" outlineLevel="0" max="1" min="1" style="120" width="20.98"/>
    <col collapsed="false" customWidth="true" hidden="false" outlineLevel="0" max="13" min="2" style="120" width="13.43"/>
    <col collapsed="false" customWidth="true" hidden="false" outlineLevel="0" max="15" min="15" style="155" width="13.02"/>
    <col collapsed="false" customWidth="true" hidden="false" outlineLevel="0" max="16" min="16" style="155" width="14.69"/>
    <col collapsed="false" customWidth="true" hidden="false" outlineLevel="0" max="18" min="17" style="155" width="11.72"/>
    <col collapsed="false" customWidth="true" hidden="false" outlineLevel="0" max="19" min="19" style="177" width="17.86"/>
    <col collapsed="false" customWidth="true" hidden="false" outlineLevel="0" max="21" min="20" style="155" width="11.72"/>
    <col collapsed="false" customWidth="true" hidden="false" outlineLevel="0" max="22" min="22" style="155" width="14.01"/>
    <col collapsed="false" customWidth="true" hidden="false" outlineLevel="0" max="24" min="23" style="155" width="11.72"/>
    <col collapsed="false" customWidth="true" hidden="false" outlineLevel="0" max="26" min="26" style="0" width="46.14"/>
    <col collapsed="false" customWidth="true" hidden="false" outlineLevel="0" max="27" min="27" style="0" width="20.3"/>
  </cols>
  <sheetData>
    <row r="1" customFormat="false" ht="99.75"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11518</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c r="U2" s="135"/>
      <c r="V2" s="135"/>
      <c r="W2" s="135"/>
      <c r="X2" s="135"/>
    </row>
    <row r="3" customFormat="false" ht="60" hidden="false" customHeight="false" outlineLevel="0" collapsed="false">
      <c r="A3" s="137" t="s">
        <v>12587</v>
      </c>
      <c r="B3" s="137" t="s">
        <v>12588</v>
      </c>
      <c r="C3" s="137" t="s">
        <v>12589</v>
      </c>
      <c r="D3" s="137" t="s">
        <v>12590</v>
      </c>
      <c r="E3" s="137" t="s">
        <v>12591</v>
      </c>
      <c r="F3" s="137" t="s">
        <v>12592</v>
      </c>
      <c r="G3" s="137" t="s">
        <v>12593</v>
      </c>
      <c r="H3" s="137" t="s">
        <v>12594</v>
      </c>
      <c r="I3" s="137" t="s">
        <v>12595</v>
      </c>
      <c r="J3" s="137" t="s">
        <v>12596</v>
      </c>
      <c r="K3" s="137" t="s">
        <v>12597</v>
      </c>
      <c r="L3" s="137" t="s">
        <v>12598</v>
      </c>
      <c r="M3" s="137" t="s">
        <v>12599</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155" t="n">
        <f aca="false">+IF(AND(B4&gt;0,B4&lt;6),0,1)</f>
        <v>1</v>
      </c>
      <c r="P4" s="155" t="n">
        <f aca="false">IF(OR(C4=9999,C4&lt;=('[2]Input anno'!$A$1)),0,1)</f>
        <v>0</v>
      </c>
      <c r="Q4" s="155" t="n">
        <f aca="false">IF(OR(D4=9800,D4=9999,D4=9999,D4&lt;='[2]Input anno'!$A$1),0,1)</f>
        <v>0</v>
      </c>
      <c r="R4" s="155" t="n">
        <f aca="false">+IF(C4&lt;&gt;9999,IF(C4&lt;D4,0,1),0)</f>
        <v>1</v>
      </c>
      <c r="S4" s="155" t="n">
        <f aca="false">+IF(D4&lt;9800,IF(D4&gt;=2014,IF(J4&lt;="A",0,1),0),IF(D4=9999,IF(J4="X",0,1),IF(J4="A",0,1)))</f>
        <v>0</v>
      </c>
      <c r="T4" s="155" t="n">
        <f aca="false">+IF(AND(D4&lt;&gt;9800,D4&lt;&gt;9999),IF(AND(D4&gt;=2018,B4&lt;4),1,0),0)</f>
        <v>0</v>
      </c>
      <c r="U4" s="155" t="n">
        <f aca="false">+IF(E4&gt;0,0,1)</f>
        <v>1</v>
      </c>
      <c r="V4" s="155" t="n">
        <f aca="false">+IF(F4&gt;0,0,1)</f>
        <v>1</v>
      </c>
      <c r="W4" s="155" t="n">
        <f aca="false">+IF(G4&gt;0,0,1)</f>
        <v>1</v>
      </c>
      <c r="X4" s="155" t="n">
        <f aca="false">+IF(OR(H4=0,H4=1),0,1)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S5" s="155"/>
      <c r="Z5" s="207" t="s">
        <v>11823</v>
      </c>
      <c r="AA5" s="262" t="str">
        <f aca="false">IF(SUM(P:P)=0,"OK","errore su anno installazione")</f>
        <v>OK</v>
      </c>
    </row>
    <row r="6" customFormat="false" ht="12.75" hidden="false" customHeight="false" outlineLevel="0" collapsed="false">
      <c r="S6" s="155"/>
      <c r="Z6" s="207" t="s">
        <v>11474</v>
      </c>
      <c r="AA6" s="262" t="str">
        <f aca="false">IF(SUM(Q:Q)=0,"OK","errore su anni ristrutturazione")</f>
        <v>OK</v>
      </c>
    </row>
    <row r="7" customFormat="false" ht="12.75" hidden="false" customHeight="false" outlineLevel="0" collapsed="false">
      <c r="S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S8" s="155"/>
      <c r="Z8" s="207" t="s">
        <v>11871</v>
      </c>
      <c r="AA8" s="262" t="str">
        <f aca="false">IF(SUM(S:S)=0,"OK","indice confidenza non congruente con anno installazione")</f>
        <v>OK</v>
      </c>
    </row>
    <row r="9" customFormat="false" ht="12.75" hidden="false" customHeight="false" outlineLevel="0" collapsed="false">
      <c r="S9" s="155"/>
      <c r="Z9" s="207" t="s">
        <v>11872</v>
      </c>
      <c r="AA9" s="262" t="str">
        <f aca="false">IF(SUM(T:T)=0,"OK","stato conservazione non congruente con anno ristrutturazione")</f>
        <v>OK</v>
      </c>
    </row>
    <row r="10" customFormat="false" ht="12.75" hidden="false" customHeight="false" outlineLevel="0" collapsed="false">
      <c r="S10" s="155"/>
      <c r="Z10" s="206" t="s">
        <v>307</v>
      </c>
      <c r="AA10" s="262" t="str">
        <f aca="false">IF(SUM(U:U)=0,"OK","potenza errata")</f>
        <v>potenza errata</v>
      </c>
    </row>
    <row r="11" customFormat="false" ht="12.75" hidden="false" customHeight="false" outlineLevel="0" collapsed="false">
      <c r="S11" s="155"/>
      <c r="Z11" s="206" t="s">
        <v>343</v>
      </c>
      <c r="AA11" s="262" t="str">
        <f aca="false">IF(SUM(V:V)=0,"OK","portata errata")</f>
        <v>portata errata</v>
      </c>
    </row>
    <row r="12" customFormat="false" ht="12.75" hidden="false" customHeight="false" outlineLevel="0" collapsed="false">
      <c r="S12" s="155"/>
      <c r="Z12" s="206" t="s">
        <v>345</v>
      </c>
      <c r="AA12" s="262" t="str">
        <f aca="false">IF(SUM(W:W)=0,"OK","prevalenza errata")</f>
        <v>prevalenza errata</v>
      </c>
    </row>
    <row r="13" customFormat="false" ht="12.75" hidden="false" customHeight="false" outlineLevel="0" collapsed="false">
      <c r="S13" s="155"/>
      <c r="Z13" s="206" t="s">
        <v>11869</v>
      </c>
      <c r="AA13" s="262" t="str">
        <f aca="false">IF(SUM(X:X)=0,"OK","funzione di riserva errata")</f>
        <v>OK</v>
      </c>
    </row>
    <row r="14" customFormat="false" ht="12.75" hidden="false" customHeight="false" outlineLevel="0" collapsed="false">
      <c r="S14" s="155"/>
    </row>
    <row r="15" customFormat="false" ht="12.75" hidden="false" customHeight="false" outlineLevel="0" collapsed="false">
      <c r="S15" s="155"/>
    </row>
    <row r="16" customFormat="false" ht="12.75" hidden="false" customHeight="false" outlineLevel="0" collapsed="false">
      <c r="S16" s="155"/>
    </row>
    <row r="17" customFormat="false" ht="12.75" hidden="false" customHeight="false" outlineLevel="0" collapsed="false">
      <c r="S17" s="155"/>
    </row>
    <row r="18" customFormat="false" ht="12.75" hidden="false" customHeight="false" outlineLevel="0" collapsed="false">
      <c r="S18" s="155"/>
    </row>
    <row r="19" customFormat="false" ht="12.75" hidden="false" customHeight="false" outlineLevel="0" collapsed="false">
      <c r="S19" s="155"/>
    </row>
    <row r="20" customFormat="false" ht="12.75" hidden="false" customHeight="false" outlineLevel="0" collapsed="false">
      <c r="S20" s="155"/>
    </row>
    <row r="21" customFormat="false" ht="12.75" hidden="false" customHeight="false" outlineLevel="0" collapsed="false">
      <c r="S21" s="155"/>
    </row>
    <row r="22" customFormat="false" ht="12.75" hidden="false" customHeight="false" outlineLevel="0" collapsed="false">
      <c r="S22" s="155"/>
    </row>
    <row r="23" customFormat="false" ht="12.75" hidden="false" customHeight="false" outlineLevel="0" collapsed="false">
      <c r="S23" s="155"/>
    </row>
    <row r="24" customFormat="false" ht="12.75" hidden="false" customHeight="false" outlineLevel="0" collapsed="false">
      <c r="S24" s="155"/>
    </row>
    <row r="25" customFormat="false" ht="12.75" hidden="false" customHeight="false" outlineLevel="0" collapsed="false">
      <c r="S25" s="155"/>
    </row>
    <row r="26" customFormat="false" ht="12.75" hidden="false" customHeight="false" outlineLevel="0" collapsed="false">
      <c r="S26" s="155"/>
    </row>
    <row r="27" customFormat="false" ht="12.75" hidden="false" customHeight="false" outlineLevel="0" collapsed="false">
      <c r="S27" s="155"/>
    </row>
    <row r="28" customFormat="false" ht="12.75" hidden="false" customHeight="false" outlineLevel="0" collapsed="false">
      <c r="S28" s="155"/>
    </row>
    <row r="29" customFormat="false" ht="12.75" hidden="false" customHeight="false" outlineLevel="0" collapsed="false">
      <c r="S29" s="155"/>
    </row>
    <row r="30" customFormat="false" ht="12.75" hidden="false" customHeight="false" outlineLevel="0" collapsed="false">
      <c r="S30" s="155"/>
    </row>
    <row r="31" customFormat="false" ht="12.75" hidden="false" customHeight="false" outlineLevel="0" collapsed="false">
      <c r="S31" s="155"/>
    </row>
    <row r="32" customFormat="false" ht="12.75" hidden="false" customHeight="false" outlineLevel="0" collapsed="false">
      <c r="S32" s="155"/>
    </row>
    <row r="33" customFormat="false" ht="12.75" hidden="false" customHeight="false" outlineLevel="0" collapsed="false">
      <c r="S33" s="155"/>
    </row>
    <row r="34" customFormat="false" ht="12.75" hidden="false" customHeight="false" outlineLevel="0" collapsed="false">
      <c r="S34" s="155"/>
    </row>
    <row r="35" customFormat="false" ht="12.75" hidden="false" customHeight="false" outlineLevel="0" collapsed="false">
      <c r="S35" s="155"/>
    </row>
    <row r="36" customFormat="false" ht="12.75" hidden="false" customHeight="false" outlineLevel="0" collapsed="false">
      <c r="S36" s="155"/>
    </row>
    <row r="37" customFormat="false" ht="12.75" hidden="false" customHeight="false" outlineLevel="0" collapsed="false">
      <c r="S37" s="155"/>
    </row>
    <row r="38" customFormat="false" ht="12.75" hidden="false" customHeight="false" outlineLevel="0" collapsed="false">
      <c r="S38" s="155"/>
    </row>
    <row r="39" customFormat="false" ht="12.75" hidden="false" customHeight="false" outlineLevel="0" collapsed="false">
      <c r="S39" s="155"/>
    </row>
    <row r="40" customFormat="false" ht="12.75" hidden="false" customHeight="false" outlineLevel="0" collapsed="false">
      <c r="S40" s="155"/>
    </row>
    <row r="41" customFormat="false" ht="12.75" hidden="false" customHeight="false" outlineLevel="0" collapsed="false">
      <c r="S41" s="155"/>
    </row>
    <row r="42" customFormat="false" ht="12.75" hidden="false" customHeight="false" outlineLevel="0" collapsed="false">
      <c r="S42" s="155"/>
    </row>
    <row r="43" customFormat="false" ht="12.75" hidden="false" customHeight="false" outlineLevel="0" collapsed="false">
      <c r="S43" s="155"/>
    </row>
    <row r="44" customFormat="false" ht="12.75" hidden="false" customHeight="false" outlineLevel="0" collapsed="false">
      <c r="S44" s="155"/>
    </row>
    <row r="45" customFormat="false" ht="12.75" hidden="false" customHeight="false" outlineLevel="0" collapsed="false">
      <c r="S45" s="155"/>
    </row>
    <row r="46" customFormat="false" ht="12.75" hidden="false" customHeight="false" outlineLevel="0" collapsed="false">
      <c r="S46" s="155"/>
    </row>
    <row r="47" customFormat="false" ht="12.75" hidden="false" customHeight="false" outlineLevel="0" collapsed="false">
      <c r="S47" s="155"/>
    </row>
    <row r="48" customFormat="false" ht="12.75" hidden="false" customHeight="false" outlineLevel="0" collapsed="false">
      <c r="S48" s="155"/>
    </row>
    <row r="49" customFormat="false" ht="12.75" hidden="false" customHeight="false" outlineLevel="0" collapsed="false">
      <c r="S49" s="155"/>
    </row>
    <row r="50" customFormat="false" ht="12.75" hidden="false" customHeight="false" outlineLevel="0" collapsed="false">
      <c r="S50" s="155"/>
    </row>
    <row r="51" customFormat="false" ht="12.75" hidden="false" customHeight="false" outlineLevel="0" collapsed="false">
      <c r="S51" s="155"/>
    </row>
    <row r="52" customFormat="false" ht="12.75" hidden="false" customHeight="false" outlineLevel="0" collapsed="false">
      <c r="S52" s="155"/>
    </row>
    <row r="53" customFormat="false" ht="12.75" hidden="false" customHeight="false" outlineLevel="0" collapsed="false">
      <c r="S53" s="155"/>
    </row>
    <row r="54" customFormat="false" ht="12.75" hidden="false" customHeight="false" outlineLevel="0" collapsed="false">
      <c r="S54" s="155"/>
    </row>
    <row r="55" customFormat="false" ht="12.75" hidden="false" customHeight="false" outlineLevel="0" collapsed="false">
      <c r="S55" s="155"/>
    </row>
    <row r="56" customFormat="false" ht="12.75" hidden="false" customHeight="false" outlineLevel="0" collapsed="false">
      <c r="S56" s="155"/>
    </row>
    <row r="57" customFormat="false" ht="12.75" hidden="false" customHeight="false" outlineLevel="0" collapsed="false">
      <c r="S57" s="155"/>
    </row>
    <row r="58" customFormat="false" ht="12.75" hidden="false" customHeight="false" outlineLevel="0" collapsed="false">
      <c r="S58" s="155"/>
    </row>
    <row r="59" customFormat="false" ht="12.75" hidden="false" customHeight="false" outlineLevel="0" collapsed="false">
      <c r="S59" s="155"/>
    </row>
    <row r="60" customFormat="false" ht="12.75" hidden="false" customHeight="false" outlineLevel="0" collapsed="false">
      <c r="S60" s="155"/>
    </row>
    <row r="61" customFormat="false" ht="12.75" hidden="false" customHeight="false" outlineLevel="0" collapsed="false">
      <c r="S61" s="155"/>
    </row>
    <row r="62" customFormat="false" ht="12.75" hidden="false" customHeight="false" outlineLevel="0" collapsed="false">
      <c r="S62" s="155"/>
    </row>
    <row r="63" customFormat="false" ht="12.75" hidden="false" customHeight="false" outlineLevel="0" collapsed="false">
      <c r="S63" s="155"/>
    </row>
    <row r="64" customFormat="false" ht="12.75" hidden="false" customHeight="false" outlineLevel="0" collapsed="false">
      <c r="S64" s="155"/>
    </row>
    <row r="65" customFormat="false" ht="12.75" hidden="false" customHeight="false" outlineLevel="0" collapsed="false">
      <c r="S65" s="155"/>
    </row>
    <row r="66" customFormat="false" ht="12.75" hidden="false" customHeight="false" outlineLevel="0" collapsed="false">
      <c r="S66" s="155"/>
    </row>
    <row r="67" customFormat="false" ht="12.75" hidden="false" customHeight="false" outlineLevel="0" collapsed="false">
      <c r="S67" s="155"/>
    </row>
    <row r="68" customFormat="false" ht="12.75" hidden="false" customHeight="false" outlineLevel="0" collapsed="false">
      <c r="S68" s="155"/>
    </row>
    <row r="69" customFormat="false" ht="12.75" hidden="false" customHeight="false" outlineLevel="0" collapsed="false">
      <c r="S69" s="155"/>
    </row>
    <row r="70" customFormat="false" ht="12.75" hidden="false" customHeight="false" outlineLevel="0" collapsed="false">
      <c r="S70" s="155"/>
    </row>
    <row r="71" customFormat="false" ht="12.75" hidden="false" customHeight="false" outlineLevel="0" collapsed="false">
      <c r="S71" s="155"/>
    </row>
    <row r="72" customFormat="false" ht="12.75" hidden="false" customHeight="false" outlineLevel="0" collapsed="false">
      <c r="S72" s="155"/>
    </row>
    <row r="73" customFormat="false" ht="12.75" hidden="false" customHeight="false" outlineLevel="0" collapsed="false">
      <c r="S73" s="155"/>
    </row>
    <row r="74" customFormat="false" ht="12.75" hidden="false" customHeight="false" outlineLevel="0" collapsed="false">
      <c r="S74" s="155"/>
    </row>
    <row r="75" customFormat="false" ht="12.75" hidden="false" customHeight="false" outlineLevel="0" collapsed="false">
      <c r="S75" s="155"/>
    </row>
    <row r="76" customFormat="false" ht="12.75" hidden="false" customHeight="false" outlineLevel="0" collapsed="false">
      <c r="S76" s="155"/>
    </row>
    <row r="77" customFormat="false" ht="12.75" hidden="false" customHeight="false" outlineLevel="0" collapsed="false">
      <c r="S77" s="155"/>
    </row>
    <row r="78" customFormat="false" ht="12.75" hidden="false" customHeight="false" outlineLevel="0" collapsed="false">
      <c r="S78" s="155"/>
    </row>
    <row r="79" customFormat="false" ht="12.75" hidden="false" customHeight="false" outlineLevel="0" collapsed="false">
      <c r="S79" s="155"/>
    </row>
    <row r="80" customFormat="false" ht="12.75" hidden="false" customHeight="false" outlineLevel="0" collapsed="false">
      <c r="S80" s="155"/>
    </row>
    <row r="81" customFormat="false" ht="12.75" hidden="false" customHeight="false" outlineLevel="0" collapsed="false">
      <c r="S81" s="155"/>
    </row>
    <row r="82" customFormat="false" ht="12.75" hidden="false" customHeight="false" outlineLevel="0" collapsed="false">
      <c r="S82" s="155"/>
    </row>
    <row r="83" customFormat="false" ht="12.75" hidden="false" customHeight="false" outlineLevel="0" collapsed="false">
      <c r="S83" s="155"/>
    </row>
    <row r="84" customFormat="false" ht="12.75" hidden="false" customHeight="false" outlineLevel="0" collapsed="false">
      <c r="S84" s="155"/>
    </row>
    <row r="85" customFormat="false" ht="12.75" hidden="false" customHeight="false" outlineLevel="0" collapsed="false">
      <c r="S85" s="155"/>
    </row>
    <row r="86" customFormat="false" ht="12.75" hidden="false" customHeight="false" outlineLevel="0" collapsed="false">
      <c r="S86" s="155"/>
    </row>
    <row r="87" customFormat="false" ht="12.75" hidden="false" customHeight="false" outlineLevel="0" collapsed="false">
      <c r="S87" s="155"/>
    </row>
    <row r="88" customFormat="false" ht="12.75" hidden="false" customHeight="false" outlineLevel="0" collapsed="false">
      <c r="S88" s="155"/>
    </row>
    <row r="89" customFormat="false" ht="12.75" hidden="false" customHeight="false" outlineLevel="0" collapsed="false">
      <c r="S89" s="155"/>
    </row>
    <row r="90" customFormat="false" ht="12.75" hidden="false" customHeight="false" outlineLevel="0" collapsed="false">
      <c r="S90" s="155"/>
    </row>
    <row r="91" customFormat="false" ht="12.75" hidden="false" customHeight="false" outlineLevel="0" collapsed="false">
      <c r="S91" s="155"/>
    </row>
    <row r="92" customFormat="false" ht="12.75" hidden="false" customHeight="false" outlineLevel="0" collapsed="false">
      <c r="S92" s="155"/>
    </row>
    <row r="93" customFormat="false" ht="12.75" hidden="false" customHeight="false" outlineLevel="0" collapsed="false">
      <c r="S93" s="155"/>
    </row>
    <row r="94" customFormat="false" ht="12.75" hidden="false" customHeight="false" outlineLevel="0" collapsed="false">
      <c r="S94" s="155"/>
    </row>
    <row r="95" customFormat="false" ht="12.75" hidden="false" customHeight="false" outlineLevel="0" collapsed="false">
      <c r="S95" s="155"/>
    </row>
    <row r="96" customFormat="false" ht="12.75" hidden="false" customHeight="false" outlineLevel="0" collapsed="false">
      <c r="S96" s="155"/>
    </row>
    <row r="97" customFormat="false" ht="12.75" hidden="false" customHeight="false" outlineLevel="0" collapsed="false">
      <c r="S97" s="155"/>
    </row>
    <row r="98" customFormat="false" ht="12.75" hidden="false" customHeight="false" outlineLevel="0" collapsed="false">
      <c r="S98" s="155"/>
    </row>
    <row r="99" customFormat="false" ht="12.75" hidden="false" customHeight="false" outlineLevel="0" collapsed="false">
      <c r="S99" s="155"/>
    </row>
    <row r="100" customFormat="false" ht="12.75" hidden="false" customHeight="false" outlineLevel="0" collapsed="false">
      <c r="S100" s="155"/>
    </row>
    <row r="101" customFormat="false" ht="12.75" hidden="false" customHeight="false" outlineLevel="0" collapsed="false">
      <c r="S101" s="155"/>
    </row>
    <row r="102" customFormat="false" ht="12.75" hidden="false" customHeight="false" outlineLevel="0" collapsed="false">
      <c r="S102" s="155"/>
    </row>
    <row r="103" customFormat="false" ht="12.75" hidden="false" customHeight="false" outlineLevel="0" collapsed="false">
      <c r="S103" s="155"/>
    </row>
    <row r="104" customFormat="false" ht="12.75" hidden="false" customHeight="false" outlineLevel="0" collapsed="false">
      <c r="S104" s="155"/>
    </row>
    <row r="105" customFormat="false" ht="12.75" hidden="false" customHeight="false" outlineLevel="0" collapsed="false">
      <c r="S105" s="155"/>
    </row>
    <row r="106" customFormat="false" ht="12.75" hidden="false" customHeight="false" outlineLevel="0" collapsed="false">
      <c r="S106" s="155"/>
    </row>
    <row r="107" customFormat="false" ht="12.75" hidden="false" customHeight="false" outlineLevel="0" collapsed="false">
      <c r="S107" s="155"/>
    </row>
    <row r="108" customFormat="false" ht="12.75" hidden="false" customHeight="false" outlineLevel="0" collapsed="false">
      <c r="S108" s="155"/>
    </row>
    <row r="109" customFormat="false" ht="12.75" hidden="false" customHeight="false" outlineLevel="0" collapsed="false">
      <c r="S109" s="155"/>
    </row>
    <row r="110" customFormat="false" ht="12.75" hidden="false" customHeight="false" outlineLevel="0" collapsed="false">
      <c r="S110" s="155"/>
    </row>
    <row r="111" customFormat="false" ht="12.75" hidden="false" customHeight="false" outlineLevel="0" collapsed="false">
      <c r="S111" s="155"/>
    </row>
    <row r="112" customFormat="false" ht="12.75" hidden="false" customHeight="false" outlineLevel="0" collapsed="false">
      <c r="S112" s="155"/>
    </row>
    <row r="113" customFormat="false" ht="12.75" hidden="false" customHeight="false" outlineLevel="0" collapsed="false">
      <c r="S113" s="155"/>
    </row>
    <row r="114" customFormat="false" ht="12.75" hidden="false" customHeight="false" outlineLevel="0" collapsed="false">
      <c r="S114" s="155"/>
    </row>
    <row r="115" customFormat="false" ht="12.75" hidden="false" customHeight="false" outlineLevel="0" collapsed="false">
      <c r="S115" s="155"/>
    </row>
    <row r="116" customFormat="false" ht="12.75" hidden="false" customHeight="false" outlineLevel="0" collapsed="false">
      <c r="S116" s="155"/>
    </row>
    <row r="117" customFormat="false" ht="12.75" hidden="false" customHeight="false" outlineLevel="0" collapsed="false">
      <c r="S117" s="155"/>
    </row>
    <row r="118" customFormat="false" ht="12.75" hidden="false" customHeight="false" outlineLevel="0" collapsed="false">
      <c r="S118" s="155"/>
    </row>
    <row r="119" customFormat="false" ht="12.75" hidden="false" customHeight="false" outlineLevel="0" collapsed="false">
      <c r="S119" s="155"/>
    </row>
    <row r="120" customFormat="false" ht="12.75" hidden="false" customHeight="false" outlineLevel="0" collapsed="false">
      <c r="S120" s="155"/>
    </row>
    <row r="121" customFormat="false" ht="12.75" hidden="false" customHeight="false" outlineLevel="0" collapsed="false">
      <c r="S121" s="155"/>
    </row>
    <row r="122" customFormat="false" ht="12.75" hidden="false" customHeight="false" outlineLevel="0" collapsed="false">
      <c r="S122" s="155"/>
    </row>
    <row r="123" customFormat="false" ht="12.75" hidden="false" customHeight="false" outlineLevel="0" collapsed="false">
      <c r="S123" s="155"/>
    </row>
    <row r="124" customFormat="false" ht="12.75" hidden="false" customHeight="false" outlineLevel="0" collapsed="false">
      <c r="S124" s="155"/>
    </row>
    <row r="125" customFormat="false" ht="12.75" hidden="false" customHeight="false" outlineLevel="0" collapsed="false">
      <c r="S125" s="155"/>
    </row>
    <row r="126" customFormat="false" ht="12.75" hidden="false" customHeight="false" outlineLevel="0" collapsed="false">
      <c r="S126" s="155"/>
    </row>
    <row r="127" customFormat="false" ht="12.75" hidden="false" customHeight="false" outlineLevel="0" collapsed="false">
      <c r="S127" s="155"/>
    </row>
    <row r="128" customFormat="false" ht="12.75" hidden="false" customHeight="false" outlineLevel="0" collapsed="false">
      <c r="S128" s="155"/>
    </row>
    <row r="129" customFormat="false" ht="12.75" hidden="false" customHeight="false" outlineLevel="0" collapsed="false">
      <c r="S129" s="155"/>
    </row>
    <row r="130" customFormat="false" ht="12.75" hidden="false" customHeight="false" outlineLevel="0" collapsed="false">
      <c r="S130" s="155"/>
    </row>
    <row r="131" customFormat="false" ht="12.75" hidden="false" customHeight="false" outlineLevel="0" collapsed="false">
      <c r="S131" s="155"/>
    </row>
    <row r="132" customFormat="false" ht="12.75" hidden="false" customHeight="false" outlineLevel="0" collapsed="false">
      <c r="S132" s="155"/>
    </row>
    <row r="133" customFormat="false" ht="12.75" hidden="false" customHeight="false" outlineLevel="0" collapsed="false">
      <c r="S133" s="155"/>
    </row>
    <row r="134" customFormat="false" ht="12.75" hidden="false" customHeight="false" outlineLevel="0" collapsed="false">
      <c r="S134" s="155"/>
    </row>
    <row r="135" customFormat="false" ht="12.75" hidden="false" customHeight="false" outlineLevel="0" collapsed="false">
      <c r="S135" s="155"/>
    </row>
    <row r="136" customFormat="false" ht="12.75" hidden="false" customHeight="false" outlineLevel="0" collapsed="false">
      <c r="S136" s="155"/>
    </row>
    <row r="137" customFormat="false" ht="12.75" hidden="false" customHeight="false" outlineLevel="0" collapsed="false">
      <c r="S137" s="155"/>
    </row>
    <row r="138" customFormat="false" ht="12.75" hidden="false" customHeight="false" outlineLevel="0" collapsed="false">
      <c r="S138" s="155"/>
    </row>
    <row r="139" customFormat="false" ht="12.75" hidden="false" customHeight="false" outlineLevel="0" collapsed="false">
      <c r="S139" s="155"/>
    </row>
    <row r="140" customFormat="false" ht="12.75" hidden="false" customHeight="false" outlineLevel="0" collapsed="false">
      <c r="S140" s="155"/>
    </row>
    <row r="141" customFormat="false" ht="12.75" hidden="false" customHeight="false" outlineLevel="0" collapsed="false">
      <c r="S141" s="155"/>
    </row>
    <row r="142" customFormat="false" ht="12.75" hidden="false" customHeight="false" outlineLevel="0" collapsed="false">
      <c r="S142" s="155"/>
    </row>
    <row r="143" customFormat="false" ht="12.75" hidden="false" customHeight="false" outlineLevel="0" collapsed="false">
      <c r="S143" s="155"/>
    </row>
    <row r="144" customFormat="false" ht="12.75" hidden="false" customHeight="false" outlineLevel="0" collapsed="false">
      <c r="S144" s="155"/>
    </row>
    <row r="145" customFormat="false" ht="12.75" hidden="false" customHeight="false" outlineLevel="0" collapsed="false">
      <c r="S145" s="155"/>
    </row>
    <row r="146" customFormat="false" ht="12.75" hidden="false" customHeight="false" outlineLevel="0" collapsed="false">
      <c r="S146" s="155"/>
    </row>
    <row r="147" customFormat="false" ht="12.75" hidden="false" customHeight="false" outlineLevel="0" collapsed="false">
      <c r="S147" s="155"/>
    </row>
    <row r="148" customFormat="false" ht="12.75" hidden="false" customHeight="false" outlineLevel="0" collapsed="false">
      <c r="S148" s="155"/>
    </row>
    <row r="149" customFormat="false" ht="12.75" hidden="false" customHeight="false" outlineLevel="0" collapsed="false">
      <c r="S149" s="155"/>
    </row>
    <row r="150" customFormat="false" ht="12.75" hidden="false" customHeight="false" outlineLevel="0" collapsed="false">
      <c r="S150" s="155"/>
    </row>
    <row r="151" customFormat="false" ht="12.75" hidden="false" customHeight="false" outlineLevel="0" collapsed="false">
      <c r="S151" s="155"/>
    </row>
    <row r="152" customFormat="false" ht="12.75" hidden="false" customHeight="false" outlineLevel="0" collapsed="false">
      <c r="S152" s="155"/>
    </row>
    <row r="153" customFormat="false" ht="12.75" hidden="false" customHeight="false" outlineLevel="0" collapsed="false">
      <c r="S153" s="155"/>
    </row>
    <row r="154" customFormat="false" ht="12.75" hidden="false" customHeight="false" outlineLevel="0" collapsed="false">
      <c r="S154" s="155"/>
    </row>
    <row r="155" customFormat="false" ht="12.75" hidden="false" customHeight="false" outlineLevel="0" collapsed="false">
      <c r="S155" s="155"/>
    </row>
    <row r="156" customFormat="false" ht="12.75" hidden="false" customHeight="false" outlineLevel="0" collapsed="false">
      <c r="S156" s="155"/>
    </row>
    <row r="157" customFormat="false" ht="12.75" hidden="false" customHeight="false" outlineLevel="0" collapsed="false">
      <c r="S157" s="155"/>
    </row>
    <row r="158" customFormat="false" ht="12.75" hidden="false" customHeight="false" outlineLevel="0" collapsed="false">
      <c r="S158" s="155"/>
    </row>
    <row r="159" customFormat="false" ht="12.75" hidden="false" customHeight="false" outlineLevel="0" collapsed="false">
      <c r="S159" s="155"/>
    </row>
    <row r="160" customFormat="false" ht="12.75" hidden="false" customHeight="false" outlineLevel="0" collapsed="false">
      <c r="S160" s="155"/>
    </row>
    <row r="161" customFormat="false" ht="12.75" hidden="false" customHeight="false" outlineLevel="0" collapsed="false">
      <c r="S161" s="155"/>
    </row>
    <row r="162" customFormat="false" ht="12.75" hidden="false" customHeight="false" outlineLevel="0" collapsed="false">
      <c r="S162" s="155"/>
    </row>
    <row r="163" customFormat="false" ht="12.75" hidden="false" customHeight="false" outlineLevel="0" collapsed="false">
      <c r="S163" s="155"/>
    </row>
    <row r="164" customFormat="false" ht="12.75" hidden="false" customHeight="false" outlineLevel="0" collapsed="false">
      <c r="S164" s="155"/>
    </row>
    <row r="165" customFormat="false" ht="12.75" hidden="false" customHeight="false" outlineLevel="0" collapsed="false">
      <c r="S165" s="155"/>
    </row>
    <row r="166" customFormat="false" ht="12.75" hidden="false" customHeight="false" outlineLevel="0" collapsed="false">
      <c r="S166" s="155"/>
    </row>
    <row r="167" customFormat="false" ht="12.75" hidden="false" customHeight="false" outlineLevel="0" collapsed="false">
      <c r="S167" s="155"/>
    </row>
    <row r="168" customFormat="false" ht="12.75" hidden="false" customHeight="false" outlineLevel="0" collapsed="false">
      <c r="S168" s="155"/>
    </row>
    <row r="169" customFormat="false" ht="12.75" hidden="false" customHeight="false" outlineLevel="0" collapsed="false">
      <c r="S169" s="155"/>
    </row>
    <row r="170" customFormat="false" ht="12.75" hidden="false" customHeight="false" outlineLevel="0" collapsed="false">
      <c r="S170" s="155"/>
    </row>
    <row r="171" customFormat="false" ht="12.75" hidden="false" customHeight="false" outlineLevel="0" collapsed="false">
      <c r="S171" s="155"/>
    </row>
    <row r="172" customFormat="false" ht="12.75" hidden="false" customHeight="false" outlineLevel="0" collapsed="false">
      <c r="S172" s="155"/>
    </row>
    <row r="173" customFormat="false" ht="12.75" hidden="false" customHeight="false" outlineLevel="0" collapsed="false">
      <c r="S173" s="155"/>
    </row>
    <row r="174" customFormat="false" ht="12.75" hidden="false" customHeight="false" outlineLevel="0" collapsed="false">
      <c r="S174" s="155"/>
    </row>
    <row r="175" customFormat="false" ht="12.75" hidden="false" customHeight="false" outlineLevel="0" collapsed="false">
      <c r="S175" s="155"/>
    </row>
    <row r="176" customFormat="false" ht="12.75" hidden="false" customHeight="false" outlineLevel="0" collapsed="false">
      <c r="S176" s="155"/>
    </row>
    <row r="177" customFormat="false" ht="12.75" hidden="false" customHeight="false" outlineLevel="0" collapsed="false">
      <c r="S177" s="155"/>
    </row>
    <row r="178" customFormat="false" ht="12.75" hidden="false" customHeight="false" outlineLevel="0" collapsed="false">
      <c r="S178" s="155"/>
    </row>
    <row r="179" customFormat="false" ht="12.75" hidden="false" customHeight="false" outlineLevel="0" collapsed="false">
      <c r="S179" s="155"/>
    </row>
    <row r="180" customFormat="false" ht="12.75" hidden="false" customHeight="false" outlineLevel="0" collapsed="false">
      <c r="S180" s="155"/>
    </row>
    <row r="181" customFormat="false" ht="12.75" hidden="false" customHeight="false" outlineLevel="0" collapsed="false">
      <c r="S181" s="155"/>
    </row>
    <row r="182" customFormat="false" ht="12.75" hidden="false" customHeight="false" outlineLevel="0" collapsed="false">
      <c r="S182" s="155"/>
    </row>
    <row r="183" customFormat="false" ht="12.75" hidden="false" customHeight="false" outlineLevel="0" collapsed="false">
      <c r="S183" s="155"/>
    </row>
    <row r="184" customFormat="false" ht="12.75" hidden="false" customHeight="false" outlineLevel="0" collapsed="false">
      <c r="S184" s="155"/>
    </row>
    <row r="185" customFormat="false" ht="12.75" hidden="false" customHeight="false" outlineLevel="0" collapsed="false">
      <c r="S185" s="155"/>
    </row>
    <row r="186" customFormat="false" ht="12.75" hidden="false" customHeight="false" outlineLevel="0" collapsed="false">
      <c r="S186" s="155"/>
    </row>
    <row r="187" customFormat="false" ht="12.75" hidden="false" customHeight="false" outlineLevel="0" collapsed="false">
      <c r="S187" s="155"/>
    </row>
    <row r="188" customFormat="false" ht="12.75" hidden="false" customHeight="false" outlineLevel="0" collapsed="false">
      <c r="S188" s="155"/>
    </row>
    <row r="189" customFormat="false" ht="12.75" hidden="false" customHeight="false" outlineLevel="0" collapsed="false">
      <c r="S189" s="155"/>
    </row>
    <row r="190" customFormat="false" ht="12.75" hidden="false" customHeight="false" outlineLevel="0" collapsed="false">
      <c r="S190" s="155"/>
    </row>
    <row r="191" customFormat="false" ht="12.75" hidden="false" customHeight="false" outlineLevel="0" collapsed="false">
      <c r="S191" s="155"/>
    </row>
    <row r="192" customFormat="false" ht="12.75" hidden="false" customHeight="false" outlineLevel="0" collapsed="false">
      <c r="S192" s="155"/>
    </row>
    <row r="193" customFormat="false" ht="12.75" hidden="false" customHeight="false" outlineLevel="0" collapsed="false">
      <c r="S193" s="155"/>
    </row>
    <row r="194" customFormat="false" ht="12.75" hidden="false" customHeight="false" outlineLevel="0" collapsed="false">
      <c r="S194" s="155"/>
    </row>
    <row r="195" customFormat="false" ht="12.75" hidden="false" customHeight="false" outlineLevel="0" collapsed="false">
      <c r="S195" s="155"/>
    </row>
    <row r="196" customFormat="false" ht="12.75" hidden="false" customHeight="false" outlineLevel="0" collapsed="false">
      <c r="S196" s="155"/>
    </row>
    <row r="197" customFormat="false" ht="12.75" hidden="false" customHeight="false" outlineLevel="0" collapsed="false">
      <c r="S197" s="155"/>
    </row>
    <row r="198" customFormat="false" ht="12.75" hidden="false" customHeight="false" outlineLevel="0" collapsed="false">
      <c r="S198" s="155"/>
    </row>
    <row r="199" customFormat="false" ht="12.75" hidden="false" customHeight="false" outlineLevel="0" collapsed="false">
      <c r="S199" s="155"/>
    </row>
    <row r="200" customFormat="false" ht="12.75" hidden="false" customHeight="false" outlineLevel="0" collapsed="false">
      <c r="S200" s="155"/>
    </row>
    <row r="201" customFormat="false" ht="12.75" hidden="false" customHeight="false" outlineLevel="0" collapsed="false">
      <c r="S201" s="155"/>
    </row>
    <row r="202" customFormat="false" ht="12.75" hidden="false" customHeight="false" outlineLevel="0" collapsed="false">
      <c r="S202" s="155"/>
    </row>
    <row r="203" customFormat="false" ht="12.75" hidden="false" customHeight="false" outlineLevel="0" collapsed="false">
      <c r="S203" s="155"/>
    </row>
    <row r="204" customFormat="false" ht="12.75" hidden="false" customHeight="false" outlineLevel="0" collapsed="false">
      <c r="S204" s="155"/>
    </row>
    <row r="205" customFormat="false" ht="12.75" hidden="false" customHeight="false" outlineLevel="0" collapsed="false">
      <c r="S205" s="155"/>
    </row>
    <row r="206" customFormat="false" ht="12.75" hidden="false" customHeight="false" outlineLevel="0" collapsed="false">
      <c r="S206" s="155"/>
    </row>
    <row r="207" customFormat="false" ht="12.75" hidden="false" customHeight="false" outlineLevel="0" collapsed="false">
      <c r="S207" s="155"/>
    </row>
    <row r="208" customFormat="false" ht="12.75" hidden="false" customHeight="false" outlineLevel="0" collapsed="false">
      <c r="S208" s="155"/>
    </row>
    <row r="209" customFormat="false" ht="12.75" hidden="false" customHeight="false" outlineLevel="0" collapsed="false">
      <c r="S209" s="155"/>
    </row>
    <row r="210" customFormat="false" ht="12.75" hidden="false" customHeight="false" outlineLevel="0" collapsed="false">
      <c r="S210" s="155"/>
    </row>
    <row r="211" customFormat="false" ht="12.75" hidden="false" customHeight="false" outlineLevel="0" collapsed="false">
      <c r="S211" s="155"/>
    </row>
    <row r="212" customFormat="false" ht="12.75" hidden="false" customHeight="false" outlineLevel="0" collapsed="false">
      <c r="S212" s="155"/>
    </row>
    <row r="213" customFormat="false" ht="12.75" hidden="false" customHeight="false" outlineLevel="0" collapsed="false">
      <c r="S213" s="155"/>
    </row>
    <row r="214" customFormat="false" ht="12.75" hidden="false" customHeight="false" outlineLevel="0" collapsed="false">
      <c r="S214" s="155"/>
    </row>
    <row r="215" customFormat="false" ht="12.75" hidden="false" customHeight="false" outlineLevel="0" collapsed="false">
      <c r="S215" s="155"/>
    </row>
    <row r="216" customFormat="false" ht="12.75" hidden="false" customHeight="false" outlineLevel="0" collapsed="false">
      <c r="S216" s="155"/>
    </row>
    <row r="217" customFormat="false" ht="12.75" hidden="false" customHeight="false" outlineLevel="0" collapsed="false">
      <c r="S217" s="155"/>
    </row>
    <row r="218" customFormat="false" ht="12.75" hidden="false" customHeight="false" outlineLevel="0" collapsed="false">
      <c r="S218" s="155"/>
    </row>
    <row r="219" customFormat="false" ht="12.75" hidden="false" customHeight="false" outlineLevel="0" collapsed="false">
      <c r="S219" s="155"/>
    </row>
    <row r="220" customFormat="false" ht="12.75" hidden="false" customHeight="false" outlineLevel="0" collapsed="false">
      <c r="S220" s="155"/>
    </row>
    <row r="221" customFormat="false" ht="12.75" hidden="false" customHeight="false" outlineLevel="0" collapsed="false">
      <c r="S221" s="155"/>
    </row>
    <row r="222" customFormat="false" ht="12.75" hidden="false" customHeight="false" outlineLevel="0" collapsed="false">
      <c r="S222" s="155"/>
    </row>
    <row r="223" customFormat="false" ht="12.75" hidden="false" customHeight="false" outlineLevel="0" collapsed="false">
      <c r="S223" s="155"/>
    </row>
    <row r="224" customFormat="false" ht="12.75" hidden="false" customHeight="false" outlineLevel="0" collapsed="false">
      <c r="S224" s="155"/>
    </row>
    <row r="225" customFormat="false" ht="12.75" hidden="false" customHeight="false" outlineLevel="0" collapsed="false">
      <c r="S225" s="155"/>
    </row>
    <row r="226" customFormat="false" ht="12.75" hidden="false" customHeight="false" outlineLevel="0" collapsed="false">
      <c r="S226" s="155"/>
    </row>
    <row r="227" customFormat="false" ht="12.75" hidden="false" customHeight="false" outlineLevel="0" collapsed="false">
      <c r="S227" s="155"/>
    </row>
    <row r="228" customFormat="false" ht="12.75" hidden="false" customHeight="false" outlineLevel="0" collapsed="false">
      <c r="S228" s="155"/>
    </row>
    <row r="229" customFormat="false" ht="12.75" hidden="false" customHeight="false" outlineLevel="0" collapsed="false">
      <c r="S229" s="155"/>
    </row>
    <row r="230" customFormat="false" ht="12.75" hidden="false" customHeight="false" outlineLevel="0" collapsed="false">
      <c r="S230" s="155"/>
    </row>
    <row r="231" customFormat="false" ht="12.75" hidden="false" customHeight="false" outlineLevel="0" collapsed="false">
      <c r="S231" s="155"/>
    </row>
    <row r="232" customFormat="false" ht="12.75" hidden="false" customHeight="false" outlineLevel="0" collapsed="false">
      <c r="S232" s="155"/>
    </row>
    <row r="233" customFormat="false" ht="12.75" hidden="false" customHeight="false" outlineLevel="0" collapsed="false">
      <c r="S233" s="155"/>
    </row>
    <row r="234" customFormat="false" ht="12.75" hidden="false" customHeight="false" outlineLevel="0" collapsed="false">
      <c r="S234" s="155"/>
    </row>
    <row r="235" customFormat="false" ht="12.75" hidden="false" customHeight="false" outlineLevel="0" collapsed="false">
      <c r="S235" s="155"/>
    </row>
    <row r="236" customFormat="false" ht="12.75" hidden="false" customHeight="false" outlineLevel="0" collapsed="false">
      <c r="S236" s="155"/>
    </row>
    <row r="237" customFormat="false" ht="12.75" hidden="false" customHeight="false" outlineLevel="0" collapsed="false">
      <c r="S237" s="155"/>
    </row>
    <row r="238" customFormat="false" ht="12.75" hidden="false" customHeight="false" outlineLevel="0" collapsed="false">
      <c r="S238" s="155"/>
    </row>
    <row r="239" customFormat="false" ht="12.75" hidden="false" customHeight="false" outlineLevel="0" collapsed="false">
      <c r="S239" s="155"/>
    </row>
    <row r="240" customFormat="false" ht="12.75" hidden="false" customHeight="false" outlineLevel="0" collapsed="false">
      <c r="S240" s="155"/>
    </row>
    <row r="241" customFormat="false" ht="12.75" hidden="false" customHeight="false" outlineLevel="0" collapsed="false">
      <c r="S241" s="155"/>
    </row>
    <row r="242" customFormat="false" ht="12.75" hidden="false" customHeight="false" outlineLevel="0" collapsed="false">
      <c r="S242" s="155"/>
    </row>
    <row r="243" customFormat="false" ht="12.75" hidden="false" customHeight="false" outlineLevel="0" collapsed="false">
      <c r="S243" s="155"/>
    </row>
    <row r="244" customFormat="false" ht="12.75" hidden="false" customHeight="false" outlineLevel="0" collapsed="false">
      <c r="S244" s="155"/>
    </row>
    <row r="245" customFormat="false" ht="12.75" hidden="false" customHeight="false" outlineLevel="0" collapsed="false">
      <c r="S245" s="155"/>
    </row>
    <row r="246" customFormat="false" ht="12.75" hidden="false" customHeight="false" outlineLevel="0" collapsed="false">
      <c r="S246" s="155"/>
    </row>
    <row r="247" customFormat="false" ht="12.75" hidden="false" customHeight="false" outlineLevel="0" collapsed="false">
      <c r="S247" s="155"/>
    </row>
    <row r="248" customFormat="false" ht="12.75" hidden="false" customHeight="false" outlineLevel="0" collapsed="false">
      <c r="S248" s="155"/>
    </row>
    <row r="249" customFormat="false" ht="12.75" hidden="false" customHeight="false" outlineLevel="0" collapsed="false">
      <c r="S249" s="155"/>
    </row>
    <row r="250" customFormat="false" ht="12.75" hidden="false" customHeight="false" outlineLevel="0" collapsed="false">
      <c r="S250" s="155"/>
    </row>
    <row r="251" customFormat="false" ht="12.75" hidden="false" customHeight="false" outlineLevel="0" collapsed="false">
      <c r="S251" s="155"/>
    </row>
    <row r="252" customFormat="false" ht="12.75" hidden="false" customHeight="false" outlineLevel="0" collapsed="false">
      <c r="S252" s="155"/>
    </row>
    <row r="253" customFormat="false" ht="12.75" hidden="false" customHeight="false" outlineLevel="0" collapsed="false">
      <c r="S253" s="155"/>
    </row>
    <row r="254" customFormat="false" ht="12.75" hidden="false" customHeight="false" outlineLevel="0" collapsed="false">
      <c r="S254" s="155"/>
    </row>
    <row r="255" customFormat="false" ht="12.75" hidden="false" customHeight="false" outlineLevel="0" collapsed="false">
      <c r="S255" s="155"/>
    </row>
    <row r="256" customFormat="false" ht="12.75" hidden="false" customHeight="false" outlineLevel="0" collapsed="false">
      <c r="S256" s="155"/>
    </row>
    <row r="257" customFormat="false" ht="12.75" hidden="false" customHeight="false" outlineLevel="0" collapsed="false">
      <c r="S257" s="155"/>
    </row>
    <row r="258" customFormat="false" ht="12.75" hidden="false" customHeight="false" outlineLevel="0" collapsed="false">
      <c r="S258" s="155"/>
    </row>
    <row r="259" customFormat="false" ht="12.75" hidden="false" customHeight="false" outlineLevel="0" collapsed="false">
      <c r="S259" s="155"/>
    </row>
    <row r="260" customFormat="false" ht="12.75" hidden="false" customHeight="false" outlineLevel="0" collapsed="false">
      <c r="S260" s="155"/>
    </row>
    <row r="261" customFormat="false" ht="12.75" hidden="false" customHeight="false" outlineLevel="0" collapsed="false">
      <c r="S261" s="155"/>
    </row>
    <row r="262" customFormat="false" ht="12.75" hidden="false" customHeight="false" outlineLevel="0" collapsed="false">
      <c r="S262" s="155"/>
    </row>
    <row r="263" customFormat="false" ht="12.75" hidden="false" customHeight="false" outlineLevel="0" collapsed="false">
      <c r="S263" s="155"/>
    </row>
    <row r="264" customFormat="false" ht="12.75" hidden="false" customHeight="false" outlineLevel="0" collapsed="false">
      <c r="S264" s="155"/>
    </row>
    <row r="265" customFormat="false" ht="12.75" hidden="false" customHeight="false" outlineLevel="0" collapsed="false">
      <c r="S265" s="155"/>
    </row>
    <row r="266" customFormat="false" ht="12.75" hidden="false" customHeight="false" outlineLevel="0" collapsed="false">
      <c r="S266" s="155"/>
    </row>
    <row r="267" customFormat="false" ht="12.75" hidden="false" customHeight="false" outlineLevel="0" collapsed="false">
      <c r="S267" s="155"/>
    </row>
    <row r="268" customFormat="false" ht="12.75" hidden="false" customHeight="false" outlineLevel="0" collapsed="false">
      <c r="S268" s="155"/>
    </row>
    <row r="269" customFormat="false" ht="12.75" hidden="false" customHeight="false" outlineLevel="0" collapsed="false">
      <c r="S269" s="155"/>
    </row>
    <row r="270" customFormat="false" ht="12.75" hidden="false" customHeight="false" outlineLevel="0" collapsed="false">
      <c r="S270" s="155"/>
    </row>
    <row r="271" customFormat="false" ht="12.75" hidden="false" customHeight="false" outlineLevel="0" collapsed="false">
      <c r="S271" s="155"/>
    </row>
    <row r="272" customFormat="false" ht="12.75" hidden="false" customHeight="false" outlineLevel="0" collapsed="false">
      <c r="S272" s="155"/>
    </row>
    <row r="273" customFormat="false" ht="12.75" hidden="false" customHeight="false" outlineLevel="0" collapsed="false">
      <c r="S273" s="155"/>
    </row>
    <row r="274" customFormat="false" ht="12.75" hidden="false" customHeight="false" outlineLevel="0" collapsed="false">
      <c r="S274" s="155"/>
    </row>
    <row r="275" customFormat="false" ht="12.75" hidden="false" customHeight="false" outlineLevel="0" collapsed="false">
      <c r="S275" s="155"/>
    </row>
    <row r="276" customFormat="false" ht="12.75" hidden="false" customHeight="false" outlineLevel="0" collapsed="false">
      <c r="S276" s="155"/>
    </row>
    <row r="277" customFormat="false" ht="12.75" hidden="false" customHeight="false" outlineLevel="0" collapsed="false">
      <c r="S277" s="155"/>
    </row>
    <row r="278" customFormat="false" ht="12.75" hidden="false" customHeight="false" outlineLevel="0" collapsed="false">
      <c r="S278" s="155"/>
    </row>
    <row r="279" customFormat="false" ht="12.75" hidden="false" customHeight="false" outlineLevel="0" collapsed="false">
      <c r="S279" s="155"/>
    </row>
    <row r="280" customFormat="false" ht="12.75" hidden="false" customHeight="false" outlineLevel="0" collapsed="false">
      <c r="S280" s="155"/>
    </row>
    <row r="281" customFormat="false" ht="12.75" hidden="false" customHeight="false" outlineLevel="0" collapsed="false">
      <c r="S281" s="155"/>
    </row>
    <row r="282" customFormat="false" ht="12.75" hidden="false" customHeight="false" outlineLevel="0" collapsed="false">
      <c r="S282" s="155"/>
    </row>
    <row r="283" customFormat="false" ht="12.75" hidden="false" customHeight="false" outlineLevel="0" collapsed="false">
      <c r="S283" s="155"/>
    </row>
    <row r="284" customFormat="false" ht="12.75" hidden="false" customHeight="false" outlineLevel="0" collapsed="false">
      <c r="S284" s="155"/>
    </row>
    <row r="285" customFormat="false" ht="12.75" hidden="false" customHeight="false" outlineLevel="0" collapsed="false">
      <c r="S285" s="155"/>
    </row>
    <row r="286" customFormat="false" ht="12.75" hidden="false" customHeight="false" outlineLevel="0" collapsed="false">
      <c r="S286" s="155"/>
    </row>
    <row r="287" customFormat="false" ht="12.75" hidden="false" customHeight="false" outlineLevel="0" collapsed="false">
      <c r="S287" s="155"/>
    </row>
    <row r="288" customFormat="false" ht="12.75" hidden="false" customHeight="false" outlineLevel="0" collapsed="false">
      <c r="S288" s="155"/>
    </row>
    <row r="289" customFormat="false" ht="12.75" hidden="false" customHeight="false" outlineLevel="0" collapsed="false">
      <c r="S289" s="155"/>
    </row>
    <row r="290" customFormat="false" ht="12.75" hidden="false" customHeight="false" outlineLevel="0" collapsed="false">
      <c r="S290" s="155"/>
    </row>
    <row r="291" customFormat="false" ht="12.75" hidden="false" customHeight="false" outlineLevel="0" collapsed="false">
      <c r="S291" s="155"/>
    </row>
    <row r="292" customFormat="false" ht="12.75" hidden="false" customHeight="false" outlineLevel="0" collapsed="false">
      <c r="S292" s="155"/>
    </row>
    <row r="293" customFormat="false" ht="12.75" hidden="false" customHeight="false" outlineLevel="0" collapsed="false">
      <c r="S293" s="155"/>
    </row>
    <row r="294" customFormat="false" ht="12.75" hidden="false" customHeight="false" outlineLevel="0" collapsed="false">
      <c r="S294" s="155"/>
    </row>
    <row r="295" customFormat="false" ht="12.75" hidden="false" customHeight="false" outlineLevel="0" collapsed="false">
      <c r="S295" s="155"/>
    </row>
    <row r="296" customFormat="false" ht="12.75" hidden="false" customHeight="false" outlineLevel="0" collapsed="false">
      <c r="S296" s="155"/>
    </row>
    <row r="297" customFormat="false" ht="12.75" hidden="false" customHeight="false" outlineLevel="0" collapsed="false">
      <c r="S297" s="155"/>
    </row>
    <row r="298" customFormat="false" ht="12.75" hidden="false" customHeight="false" outlineLevel="0" collapsed="false">
      <c r="S298" s="155"/>
    </row>
    <row r="299" customFormat="false" ht="12.75" hidden="false" customHeight="false" outlineLevel="0" collapsed="false">
      <c r="S299" s="155"/>
    </row>
    <row r="300" customFormat="false" ht="12.75" hidden="false" customHeight="false" outlineLevel="0" collapsed="false">
      <c r="S300" s="155"/>
    </row>
    <row r="301" customFormat="false" ht="12.75" hidden="false" customHeight="false" outlineLevel="0" collapsed="false">
      <c r="S301" s="155"/>
    </row>
    <row r="302" customFormat="false" ht="12.75" hidden="false" customHeight="false" outlineLevel="0" collapsed="false">
      <c r="S302" s="155"/>
    </row>
    <row r="303" customFormat="false" ht="12.75" hidden="false" customHeight="false" outlineLevel="0" collapsed="false">
      <c r="S303" s="155"/>
    </row>
    <row r="304" customFormat="false" ht="12.75" hidden="false" customHeight="false" outlineLevel="0" collapsed="false">
      <c r="S304" s="155"/>
    </row>
    <row r="305" customFormat="false" ht="12.75" hidden="false" customHeight="false" outlineLevel="0" collapsed="false">
      <c r="S305" s="155"/>
    </row>
    <row r="306" customFormat="false" ht="12.75" hidden="false" customHeight="false" outlineLevel="0" collapsed="false">
      <c r="S306" s="155"/>
    </row>
    <row r="307" customFormat="false" ht="12.75" hidden="false" customHeight="false" outlineLevel="0" collapsed="false">
      <c r="S307" s="155"/>
    </row>
    <row r="308" customFormat="false" ht="12.75" hidden="false" customHeight="false" outlineLevel="0" collapsed="false">
      <c r="S308" s="155"/>
    </row>
    <row r="309" customFormat="false" ht="12.75" hidden="false" customHeight="false" outlineLevel="0" collapsed="false">
      <c r="S309" s="155"/>
    </row>
    <row r="310" customFormat="false" ht="12.75" hidden="false" customHeight="false" outlineLevel="0" collapsed="false">
      <c r="S310" s="155"/>
    </row>
    <row r="311" customFormat="false" ht="12.75" hidden="false" customHeight="false" outlineLevel="0" collapsed="false">
      <c r="S311" s="155"/>
    </row>
    <row r="312" customFormat="false" ht="12.75" hidden="false" customHeight="false" outlineLevel="0" collapsed="false">
      <c r="S312" s="155"/>
    </row>
    <row r="313" customFormat="false" ht="12.75" hidden="false" customHeight="false" outlineLevel="0" collapsed="false">
      <c r="S313" s="155"/>
    </row>
    <row r="314" customFormat="false" ht="12.75" hidden="false" customHeight="false" outlineLevel="0" collapsed="false">
      <c r="S314" s="155"/>
    </row>
    <row r="315" customFormat="false" ht="12.75" hidden="false" customHeight="false" outlineLevel="0" collapsed="false">
      <c r="S315" s="155"/>
    </row>
    <row r="316" customFormat="false" ht="12.75" hidden="false" customHeight="false" outlineLevel="0" collapsed="false">
      <c r="S316" s="155"/>
    </row>
    <row r="317" customFormat="false" ht="12.75" hidden="false" customHeight="false" outlineLevel="0" collapsed="false">
      <c r="S317" s="155"/>
    </row>
    <row r="318" customFormat="false" ht="12.75" hidden="false" customHeight="false" outlineLevel="0" collapsed="false">
      <c r="S318" s="155"/>
    </row>
    <row r="319" customFormat="false" ht="12.75" hidden="false" customHeight="false" outlineLevel="0" collapsed="false">
      <c r="S319" s="155"/>
    </row>
    <row r="320" customFormat="false" ht="12.75" hidden="false" customHeight="false" outlineLevel="0" collapsed="false">
      <c r="S320" s="155"/>
    </row>
    <row r="321" customFormat="false" ht="12.75" hidden="false" customHeight="false" outlineLevel="0" collapsed="false">
      <c r="S321" s="155"/>
    </row>
    <row r="322" customFormat="false" ht="12.75" hidden="false" customHeight="false" outlineLevel="0" collapsed="false">
      <c r="S322" s="155"/>
    </row>
    <row r="323" customFormat="false" ht="12.75" hidden="false" customHeight="false" outlineLevel="0" collapsed="false">
      <c r="S323" s="155"/>
    </row>
    <row r="324" customFormat="false" ht="12.75" hidden="false" customHeight="false" outlineLevel="0" collapsed="false">
      <c r="S324" s="155"/>
    </row>
    <row r="325" customFormat="false" ht="12.75" hidden="false" customHeight="false" outlineLevel="0" collapsed="false">
      <c r="S325" s="155"/>
    </row>
    <row r="326" customFormat="false" ht="12.75" hidden="false" customHeight="false" outlineLevel="0" collapsed="false">
      <c r="S326" s="155"/>
    </row>
    <row r="327" customFormat="false" ht="12.75" hidden="false" customHeight="false" outlineLevel="0" collapsed="false">
      <c r="S327" s="155"/>
    </row>
    <row r="328" customFormat="false" ht="12.75" hidden="false" customHeight="false" outlineLevel="0" collapsed="false">
      <c r="S328" s="155"/>
    </row>
    <row r="329" customFormat="false" ht="12.75" hidden="false" customHeight="false" outlineLevel="0" collapsed="false">
      <c r="S329" s="155"/>
    </row>
    <row r="330" customFormat="false" ht="12.75" hidden="false" customHeight="false" outlineLevel="0" collapsed="false">
      <c r="S330" s="155"/>
    </row>
    <row r="331" customFormat="false" ht="12.75" hidden="false" customHeight="false" outlineLevel="0" collapsed="false">
      <c r="S331" s="155"/>
    </row>
    <row r="332" customFormat="false" ht="12.75" hidden="false" customHeight="false" outlineLevel="0" collapsed="false">
      <c r="S332" s="155"/>
    </row>
    <row r="333" customFormat="false" ht="12.75" hidden="false" customHeight="false" outlineLevel="0" collapsed="false">
      <c r="S333" s="155"/>
    </row>
    <row r="334" customFormat="false" ht="12.75" hidden="false" customHeight="false" outlineLevel="0" collapsed="false">
      <c r="S334" s="155"/>
    </row>
    <row r="335" customFormat="false" ht="12.75" hidden="false" customHeight="false" outlineLevel="0" collapsed="false">
      <c r="S335" s="155"/>
    </row>
    <row r="336" customFormat="false" ht="12.75" hidden="false" customHeight="false" outlineLevel="0" collapsed="false">
      <c r="S336" s="155"/>
    </row>
    <row r="337" customFormat="false" ht="12.75" hidden="false" customHeight="false" outlineLevel="0" collapsed="false">
      <c r="S337" s="155"/>
    </row>
    <row r="338" customFormat="false" ht="12.75" hidden="false" customHeight="false" outlineLevel="0" collapsed="false">
      <c r="S338" s="155"/>
    </row>
    <row r="339" customFormat="false" ht="12.75" hidden="false" customHeight="false" outlineLevel="0" collapsed="false">
      <c r="S339" s="155"/>
    </row>
    <row r="340" customFormat="false" ht="12.75" hidden="false" customHeight="false" outlineLevel="0" collapsed="false">
      <c r="S340" s="155"/>
    </row>
    <row r="341" customFormat="false" ht="12.75" hidden="false" customHeight="false" outlineLevel="0" collapsed="false">
      <c r="S341" s="155"/>
    </row>
    <row r="342" customFormat="false" ht="12.75" hidden="false" customHeight="false" outlineLevel="0" collapsed="false">
      <c r="S342" s="155"/>
    </row>
    <row r="343" customFormat="false" ht="12.75" hidden="false" customHeight="false" outlineLevel="0" collapsed="false">
      <c r="S343" s="155"/>
    </row>
    <row r="344" customFormat="false" ht="12.75" hidden="false" customHeight="false" outlineLevel="0" collapsed="false">
      <c r="S344" s="155"/>
    </row>
    <row r="345" customFormat="false" ht="12.75" hidden="false" customHeight="false" outlineLevel="0" collapsed="false">
      <c r="S345" s="155"/>
    </row>
    <row r="346" customFormat="false" ht="12.75" hidden="false" customHeight="false" outlineLevel="0" collapsed="false">
      <c r="S346" s="155"/>
    </row>
    <row r="347" customFormat="false" ht="12.75" hidden="false" customHeight="false" outlineLevel="0" collapsed="false">
      <c r="S347" s="155"/>
    </row>
    <row r="348" customFormat="false" ht="12.75" hidden="false" customHeight="false" outlineLevel="0" collapsed="false">
      <c r="S348" s="155"/>
    </row>
    <row r="349" customFormat="false" ht="12.75" hidden="false" customHeight="false" outlineLevel="0" collapsed="false">
      <c r="S349" s="155"/>
    </row>
    <row r="350" customFormat="false" ht="12.75" hidden="false" customHeight="false" outlineLevel="0" collapsed="false">
      <c r="S350" s="155"/>
    </row>
    <row r="351" customFormat="false" ht="12.75" hidden="false" customHeight="false" outlineLevel="0" collapsed="false">
      <c r="S351" s="155"/>
    </row>
    <row r="352" customFormat="false" ht="12.75" hidden="false" customHeight="false" outlineLevel="0" collapsed="false">
      <c r="S352" s="155"/>
    </row>
    <row r="353" customFormat="false" ht="12.75" hidden="false" customHeight="false" outlineLevel="0" collapsed="false">
      <c r="S353" s="155"/>
    </row>
    <row r="354" customFormat="false" ht="12.75" hidden="false" customHeight="false" outlineLevel="0" collapsed="false">
      <c r="S354" s="155"/>
    </row>
    <row r="355" customFormat="false" ht="12.75" hidden="false" customHeight="false" outlineLevel="0" collapsed="false">
      <c r="S355" s="155"/>
    </row>
    <row r="356" customFormat="false" ht="12.75" hidden="false" customHeight="false" outlineLevel="0" collapsed="false">
      <c r="S356" s="155"/>
    </row>
    <row r="357" customFormat="false" ht="12.75" hidden="false" customHeight="false" outlineLevel="0" collapsed="false">
      <c r="S357" s="155"/>
    </row>
    <row r="358" customFormat="false" ht="12.75" hidden="false" customHeight="false" outlineLevel="0" collapsed="false">
      <c r="S358" s="155"/>
    </row>
    <row r="359" customFormat="false" ht="12.75" hidden="false" customHeight="false" outlineLevel="0" collapsed="false">
      <c r="S359" s="155"/>
    </row>
    <row r="360" customFormat="false" ht="12.75" hidden="false" customHeight="false" outlineLevel="0" collapsed="false">
      <c r="S360" s="155"/>
    </row>
    <row r="361" customFormat="false" ht="12.75" hidden="false" customHeight="false" outlineLevel="0" collapsed="false">
      <c r="S361" s="155"/>
    </row>
    <row r="362" customFormat="false" ht="12.75" hidden="false" customHeight="false" outlineLevel="0" collapsed="false">
      <c r="S362" s="155"/>
    </row>
    <row r="363" customFormat="false" ht="12.75" hidden="false" customHeight="false" outlineLevel="0" collapsed="false">
      <c r="S363" s="155"/>
    </row>
    <row r="364" customFormat="false" ht="12.75" hidden="false" customHeight="false" outlineLevel="0" collapsed="false">
      <c r="S364" s="155"/>
    </row>
    <row r="365" customFormat="false" ht="12.75" hidden="false" customHeight="false" outlineLevel="0" collapsed="false">
      <c r="S365" s="155"/>
    </row>
    <row r="366" customFormat="false" ht="12.75" hidden="false" customHeight="false" outlineLevel="0" collapsed="false">
      <c r="S366" s="155"/>
    </row>
    <row r="367" customFormat="false" ht="12.75" hidden="false" customHeight="false" outlineLevel="0" collapsed="false">
      <c r="S367" s="155"/>
    </row>
    <row r="368" customFormat="false" ht="12.75" hidden="false" customHeight="false" outlineLevel="0" collapsed="false">
      <c r="S368" s="155"/>
    </row>
    <row r="369" customFormat="false" ht="12.75" hidden="false" customHeight="false" outlineLevel="0" collapsed="false">
      <c r="S369" s="155"/>
    </row>
    <row r="370" customFormat="false" ht="12.75" hidden="false" customHeight="false" outlineLevel="0" collapsed="false">
      <c r="S370" s="155"/>
    </row>
    <row r="371" customFormat="false" ht="12.75" hidden="false" customHeight="false" outlineLevel="0" collapsed="false">
      <c r="S371" s="155"/>
    </row>
    <row r="372" customFormat="false" ht="12.75" hidden="false" customHeight="false" outlineLevel="0" collapsed="false">
      <c r="S372" s="155"/>
    </row>
    <row r="373" customFormat="false" ht="12.75" hidden="false" customHeight="false" outlineLevel="0" collapsed="false">
      <c r="S373" s="155"/>
    </row>
    <row r="374" customFormat="false" ht="12.75" hidden="false" customHeight="false" outlineLevel="0" collapsed="false">
      <c r="S374" s="155"/>
    </row>
    <row r="375" customFormat="false" ht="12.75" hidden="false" customHeight="false" outlineLevel="0" collapsed="false">
      <c r="S375" s="155"/>
    </row>
    <row r="376" customFormat="false" ht="12.75" hidden="false" customHeight="false" outlineLevel="0" collapsed="false">
      <c r="S376" s="155"/>
    </row>
    <row r="377" customFormat="false" ht="12.75" hidden="false" customHeight="false" outlineLevel="0" collapsed="false">
      <c r="S377" s="155"/>
    </row>
    <row r="378" customFormat="false" ht="12.75" hidden="false" customHeight="false" outlineLevel="0" collapsed="false">
      <c r="S378" s="155"/>
    </row>
    <row r="379" customFormat="false" ht="12.75" hidden="false" customHeight="false" outlineLevel="0" collapsed="false">
      <c r="S379" s="155"/>
    </row>
    <row r="380" customFormat="false" ht="12.75" hidden="false" customHeight="false" outlineLevel="0" collapsed="false">
      <c r="S380" s="155"/>
    </row>
    <row r="381" customFormat="false" ht="12.75" hidden="false" customHeight="false" outlineLevel="0" collapsed="false">
      <c r="S381" s="155"/>
    </row>
    <row r="382" customFormat="false" ht="12.75" hidden="false" customHeight="false" outlineLevel="0" collapsed="false">
      <c r="S382" s="155"/>
    </row>
    <row r="383" customFormat="false" ht="12.75" hidden="false" customHeight="false" outlineLevel="0" collapsed="false">
      <c r="S383" s="155"/>
    </row>
    <row r="384" customFormat="false" ht="12.75" hidden="false" customHeight="false" outlineLevel="0" collapsed="false">
      <c r="S384" s="155"/>
    </row>
    <row r="385" customFormat="false" ht="12.75" hidden="false" customHeight="false" outlineLevel="0" collapsed="false">
      <c r="S385" s="155"/>
    </row>
    <row r="386" customFormat="false" ht="12.75" hidden="false" customHeight="false" outlineLevel="0" collapsed="false">
      <c r="S386" s="155"/>
    </row>
    <row r="387" customFormat="false" ht="12.75" hidden="false" customHeight="false" outlineLevel="0" collapsed="false">
      <c r="S387" s="155"/>
    </row>
    <row r="388" customFormat="false" ht="12.75" hidden="false" customHeight="false" outlineLevel="0" collapsed="false">
      <c r="S388" s="155"/>
    </row>
    <row r="389" customFormat="false" ht="12.75" hidden="false" customHeight="false" outlineLevel="0" collapsed="false">
      <c r="S389" s="155"/>
    </row>
    <row r="390" customFormat="false" ht="12.75" hidden="false" customHeight="false" outlineLevel="0" collapsed="false">
      <c r="S390" s="155"/>
    </row>
    <row r="391" customFormat="false" ht="12.75" hidden="false" customHeight="false" outlineLevel="0" collapsed="false">
      <c r="S391" s="155"/>
    </row>
    <row r="392" customFormat="false" ht="12.75" hidden="false" customHeight="false" outlineLevel="0" collapsed="false">
      <c r="S392" s="155"/>
    </row>
    <row r="393" customFormat="false" ht="12.75" hidden="false" customHeight="false" outlineLevel="0" collapsed="false">
      <c r="S393" s="155"/>
    </row>
    <row r="394" customFormat="false" ht="12.75" hidden="false" customHeight="false" outlineLevel="0" collapsed="false">
      <c r="S394" s="155"/>
    </row>
    <row r="395" customFormat="false" ht="12.75" hidden="false" customHeight="false" outlineLevel="0" collapsed="false">
      <c r="S395" s="155"/>
    </row>
    <row r="396" customFormat="false" ht="12.75" hidden="false" customHeight="false" outlineLevel="0" collapsed="false">
      <c r="S396" s="155"/>
    </row>
    <row r="397" customFormat="false" ht="12.75" hidden="false" customHeight="false" outlineLevel="0" collapsed="false">
      <c r="S397" s="155"/>
    </row>
    <row r="398" customFormat="false" ht="12.75" hidden="false" customHeight="false" outlineLevel="0" collapsed="false">
      <c r="S398" s="155"/>
    </row>
    <row r="399" customFormat="false" ht="12.75" hidden="false" customHeight="false" outlineLevel="0" collapsed="false">
      <c r="S399" s="155"/>
    </row>
    <row r="400" customFormat="false" ht="12.75" hidden="false" customHeight="false" outlineLevel="0" collapsed="false">
      <c r="S400" s="155"/>
    </row>
    <row r="401" customFormat="false" ht="12.75" hidden="false" customHeight="false" outlineLevel="0" collapsed="false">
      <c r="S401" s="155"/>
    </row>
    <row r="402" customFormat="false" ht="12.75" hidden="false" customHeight="false" outlineLevel="0" collapsed="false">
      <c r="S402" s="155"/>
    </row>
    <row r="403" customFormat="false" ht="12.75" hidden="false" customHeight="false" outlineLevel="0" collapsed="false">
      <c r="S403" s="155"/>
    </row>
    <row r="404" customFormat="false" ht="12.75" hidden="false" customHeight="false" outlineLevel="0" collapsed="false">
      <c r="S404" s="155"/>
    </row>
    <row r="405" customFormat="false" ht="12.75" hidden="false" customHeight="false" outlineLevel="0" collapsed="false">
      <c r="S405" s="155"/>
    </row>
    <row r="406" customFormat="false" ht="12.75" hidden="false" customHeight="false" outlineLevel="0" collapsed="false">
      <c r="S406" s="155"/>
    </row>
    <row r="407" customFormat="false" ht="12.75" hidden="false" customHeight="false" outlineLevel="0" collapsed="false">
      <c r="S407" s="155"/>
    </row>
    <row r="408" customFormat="false" ht="12.75" hidden="false" customHeight="false" outlineLevel="0" collapsed="false">
      <c r="S408" s="155"/>
    </row>
    <row r="409" customFormat="false" ht="12.75" hidden="false" customHeight="false" outlineLevel="0" collapsed="false">
      <c r="S409" s="155"/>
    </row>
    <row r="410" customFormat="false" ht="12.75" hidden="false" customHeight="false" outlineLevel="0" collapsed="false">
      <c r="S410" s="155"/>
    </row>
    <row r="411" customFormat="false" ht="12.75" hidden="false" customHeight="false" outlineLevel="0" collapsed="false">
      <c r="S411" s="155"/>
    </row>
    <row r="412" customFormat="false" ht="12.75" hidden="false" customHeight="false" outlineLevel="0" collapsed="false">
      <c r="S412" s="155"/>
    </row>
    <row r="413" customFormat="false" ht="12.75" hidden="false" customHeight="false" outlineLevel="0" collapsed="false">
      <c r="S413" s="155"/>
    </row>
    <row r="414" customFormat="false" ht="12.75" hidden="false" customHeight="false" outlineLevel="0" collapsed="false">
      <c r="S414" s="155"/>
    </row>
    <row r="415" customFormat="false" ht="12.75" hidden="false" customHeight="false" outlineLevel="0" collapsed="false">
      <c r="S415" s="155"/>
    </row>
    <row r="416" customFormat="false" ht="12.75" hidden="false" customHeight="false" outlineLevel="0" collapsed="false">
      <c r="S416" s="155"/>
    </row>
    <row r="417" customFormat="false" ht="12.75" hidden="false" customHeight="false" outlineLevel="0" collapsed="false">
      <c r="S417" s="155"/>
    </row>
    <row r="418" customFormat="false" ht="12.75" hidden="false" customHeight="false" outlineLevel="0" collapsed="false">
      <c r="S418" s="155"/>
    </row>
    <row r="419" customFormat="false" ht="12.75" hidden="false" customHeight="false" outlineLevel="0" collapsed="false">
      <c r="S419" s="155"/>
    </row>
    <row r="420" customFormat="false" ht="12.75" hidden="false" customHeight="false" outlineLevel="0" collapsed="false">
      <c r="S420" s="155"/>
    </row>
    <row r="421" customFormat="false" ht="12.75" hidden="false" customHeight="false" outlineLevel="0" collapsed="false">
      <c r="S421" s="155"/>
    </row>
    <row r="422" customFormat="false" ht="12.75" hidden="false" customHeight="false" outlineLevel="0" collapsed="false">
      <c r="S422" s="155"/>
    </row>
    <row r="423" customFormat="false" ht="12.75" hidden="false" customHeight="false" outlineLevel="0" collapsed="false">
      <c r="S423" s="155"/>
    </row>
    <row r="424" customFormat="false" ht="12.75" hidden="false" customHeight="false" outlineLevel="0" collapsed="false">
      <c r="S424" s="155"/>
    </row>
    <row r="425" customFormat="false" ht="12.75" hidden="false" customHeight="false" outlineLevel="0" collapsed="false">
      <c r="S425" s="155"/>
    </row>
    <row r="426" customFormat="false" ht="12.75" hidden="false" customHeight="false" outlineLevel="0" collapsed="false">
      <c r="S426" s="155"/>
    </row>
    <row r="427" customFormat="false" ht="12.75" hidden="false" customHeight="false" outlineLevel="0" collapsed="false">
      <c r="S427" s="155"/>
    </row>
    <row r="428" customFormat="false" ht="12.75" hidden="false" customHeight="false" outlineLevel="0" collapsed="false">
      <c r="S428" s="155"/>
    </row>
    <row r="429" customFormat="false" ht="12.75" hidden="false" customHeight="false" outlineLevel="0" collapsed="false">
      <c r="S429" s="155"/>
    </row>
    <row r="430" customFormat="false" ht="12.75" hidden="false" customHeight="false" outlineLevel="0" collapsed="false">
      <c r="S430" s="155"/>
    </row>
    <row r="431" customFormat="false" ht="12.75" hidden="false" customHeight="false" outlineLevel="0" collapsed="false">
      <c r="S431" s="155"/>
    </row>
    <row r="432" customFormat="false" ht="12.75" hidden="false" customHeight="false" outlineLevel="0" collapsed="false">
      <c r="S432" s="155"/>
    </row>
    <row r="433" customFormat="false" ht="12.75" hidden="false" customHeight="false" outlineLevel="0" collapsed="false">
      <c r="S433" s="155"/>
    </row>
    <row r="434" customFormat="false" ht="12.75" hidden="false" customHeight="false" outlineLevel="0" collapsed="false">
      <c r="S434" s="155"/>
    </row>
    <row r="435" customFormat="false" ht="12.75" hidden="false" customHeight="false" outlineLevel="0" collapsed="false">
      <c r="S435" s="155"/>
    </row>
    <row r="436" customFormat="false" ht="12.75" hidden="false" customHeight="false" outlineLevel="0" collapsed="false">
      <c r="S436" s="155"/>
    </row>
    <row r="437" customFormat="false" ht="12.75" hidden="false" customHeight="false" outlineLevel="0" collapsed="false">
      <c r="S437" s="155"/>
    </row>
    <row r="438" customFormat="false" ht="12.75" hidden="false" customHeight="false" outlineLevel="0" collapsed="false">
      <c r="S438" s="155"/>
    </row>
    <row r="439" customFormat="false" ht="12.75" hidden="false" customHeight="false" outlineLevel="0" collapsed="false">
      <c r="S439" s="155"/>
    </row>
    <row r="440" customFormat="false" ht="12.75" hidden="false" customHeight="false" outlineLevel="0" collapsed="false">
      <c r="S440" s="155"/>
    </row>
    <row r="441" customFormat="false" ht="12.75" hidden="false" customHeight="false" outlineLevel="0" collapsed="false">
      <c r="S441" s="155"/>
    </row>
    <row r="442" customFormat="false" ht="12.75" hidden="false" customHeight="false" outlineLevel="0" collapsed="false">
      <c r="S442" s="155"/>
    </row>
    <row r="443" customFormat="false" ht="12.75" hidden="false" customHeight="false" outlineLevel="0" collapsed="false">
      <c r="S443" s="155"/>
    </row>
    <row r="444" customFormat="false" ht="12.75" hidden="false" customHeight="false" outlineLevel="0" collapsed="false">
      <c r="S444" s="155"/>
    </row>
    <row r="445" customFormat="false" ht="12.75" hidden="false" customHeight="false" outlineLevel="0" collapsed="false">
      <c r="S445" s="155"/>
    </row>
    <row r="446" customFormat="false" ht="12.75" hidden="false" customHeight="false" outlineLevel="0" collapsed="false">
      <c r="S446" s="155"/>
    </row>
    <row r="447" customFormat="false" ht="12.75" hidden="false" customHeight="false" outlineLevel="0" collapsed="false">
      <c r="S447" s="155"/>
    </row>
    <row r="448" customFormat="false" ht="12.75" hidden="false" customHeight="false" outlineLevel="0" collapsed="false">
      <c r="S448" s="155"/>
    </row>
    <row r="449" customFormat="false" ht="12.75" hidden="false" customHeight="false" outlineLevel="0" collapsed="false">
      <c r="S449" s="155"/>
    </row>
    <row r="450" customFormat="false" ht="12.75" hidden="false" customHeight="false" outlineLevel="0" collapsed="false">
      <c r="S450" s="155"/>
    </row>
    <row r="451" customFormat="false" ht="12.75" hidden="false" customHeight="false" outlineLevel="0" collapsed="false">
      <c r="S451" s="155"/>
    </row>
    <row r="452" customFormat="false" ht="12.75" hidden="false" customHeight="false" outlineLevel="0" collapsed="false">
      <c r="S452" s="155"/>
    </row>
    <row r="453" customFormat="false" ht="12.75" hidden="false" customHeight="false" outlineLevel="0" collapsed="false">
      <c r="S453" s="155"/>
    </row>
    <row r="454" customFormat="false" ht="12.75" hidden="false" customHeight="false" outlineLevel="0" collapsed="false">
      <c r="S454" s="155"/>
    </row>
    <row r="455" customFormat="false" ht="12.75" hidden="false" customHeight="false" outlineLevel="0" collapsed="false">
      <c r="S455" s="155"/>
    </row>
    <row r="456" customFormat="false" ht="12.75" hidden="false" customHeight="false" outlineLevel="0" collapsed="false">
      <c r="S456" s="155"/>
    </row>
    <row r="457" customFormat="false" ht="12.75" hidden="false" customHeight="false" outlineLevel="0" collapsed="false">
      <c r="S457" s="155"/>
    </row>
    <row r="458" customFormat="false" ht="12.75" hidden="false" customHeight="false" outlineLevel="0" collapsed="false">
      <c r="S458" s="155"/>
    </row>
    <row r="459" customFormat="false" ht="12.75" hidden="false" customHeight="false" outlineLevel="0" collapsed="false">
      <c r="S459" s="155"/>
    </row>
    <row r="460" customFormat="false" ht="12.75" hidden="false" customHeight="false" outlineLevel="0" collapsed="false">
      <c r="S460" s="155"/>
    </row>
    <row r="461" customFormat="false" ht="12.75" hidden="false" customHeight="false" outlineLevel="0" collapsed="false">
      <c r="S461" s="155"/>
    </row>
    <row r="462" customFormat="false" ht="12.75" hidden="false" customHeight="false" outlineLevel="0" collapsed="false">
      <c r="S462" s="155"/>
    </row>
    <row r="463" customFormat="false" ht="12.75" hidden="false" customHeight="false" outlineLevel="0" collapsed="false">
      <c r="S463" s="155"/>
    </row>
    <row r="464" customFormat="false" ht="12.75" hidden="false" customHeight="false" outlineLevel="0" collapsed="false">
      <c r="S464" s="155"/>
    </row>
    <row r="465" customFormat="false" ht="12.75" hidden="false" customHeight="false" outlineLevel="0" collapsed="false">
      <c r="S465" s="155"/>
    </row>
    <row r="466" customFormat="false" ht="12.75" hidden="false" customHeight="false" outlineLevel="0" collapsed="false">
      <c r="S466" s="155"/>
    </row>
    <row r="467" customFormat="false" ht="12.75" hidden="false" customHeight="false" outlineLevel="0" collapsed="false">
      <c r="S467" s="155"/>
    </row>
    <row r="468" customFormat="false" ht="12.75" hidden="false" customHeight="false" outlineLevel="0" collapsed="false">
      <c r="S468" s="155"/>
    </row>
    <row r="469" customFormat="false" ht="12.75" hidden="false" customHeight="false" outlineLevel="0" collapsed="false">
      <c r="S469" s="155"/>
    </row>
    <row r="470" customFormat="false" ht="12.75" hidden="false" customHeight="false" outlineLevel="0" collapsed="false">
      <c r="S470" s="155"/>
    </row>
    <row r="471" customFormat="false" ht="12.75" hidden="false" customHeight="false" outlineLevel="0" collapsed="false">
      <c r="S471" s="155"/>
    </row>
    <row r="472" customFormat="false" ht="12.75" hidden="false" customHeight="false" outlineLevel="0" collapsed="false">
      <c r="S472" s="155"/>
    </row>
    <row r="473" customFormat="false" ht="12.75" hidden="false" customHeight="false" outlineLevel="0" collapsed="false">
      <c r="S473" s="155"/>
    </row>
    <row r="474" customFormat="false" ht="12.75" hidden="false" customHeight="false" outlineLevel="0" collapsed="false">
      <c r="S474" s="155"/>
    </row>
    <row r="475" customFormat="false" ht="12.75" hidden="false" customHeight="false" outlineLevel="0" collapsed="false">
      <c r="S475" s="155"/>
    </row>
    <row r="476" customFormat="false" ht="12.75" hidden="false" customHeight="false" outlineLevel="0" collapsed="false">
      <c r="S476" s="155"/>
    </row>
    <row r="477" customFormat="false" ht="12.75" hidden="false" customHeight="false" outlineLevel="0" collapsed="false">
      <c r="S477" s="155"/>
    </row>
    <row r="478" customFormat="false" ht="12.75" hidden="false" customHeight="false" outlineLevel="0" collapsed="false">
      <c r="S478" s="155"/>
    </row>
    <row r="479" customFormat="false" ht="12.75" hidden="false" customHeight="false" outlineLevel="0" collapsed="false">
      <c r="S479" s="155"/>
    </row>
    <row r="480" customFormat="false" ht="12.75" hidden="false" customHeight="false" outlineLevel="0" collapsed="false">
      <c r="S480" s="155"/>
    </row>
    <row r="481" customFormat="false" ht="12.75" hidden="false" customHeight="false" outlineLevel="0" collapsed="false">
      <c r="S481" s="155"/>
    </row>
    <row r="482" customFormat="false" ht="12.75" hidden="false" customHeight="false" outlineLevel="0" collapsed="false">
      <c r="S482" s="155"/>
    </row>
    <row r="483" customFormat="false" ht="12.75" hidden="false" customHeight="false" outlineLevel="0" collapsed="false">
      <c r="S483" s="155"/>
    </row>
    <row r="484" customFormat="false" ht="12.75" hidden="false" customHeight="false" outlineLevel="0" collapsed="false">
      <c r="S484" s="155"/>
    </row>
    <row r="485" customFormat="false" ht="12.75" hidden="false" customHeight="false" outlineLevel="0" collapsed="false">
      <c r="S485" s="155"/>
    </row>
    <row r="486" customFormat="false" ht="12.75" hidden="false" customHeight="false" outlineLevel="0" collapsed="false">
      <c r="S486" s="155"/>
    </row>
    <row r="487" customFormat="false" ht="12.75" hidden="false" customHeight="false" outlineLevel="0" collapsed="false">
      <c r="S487" s="155"/>
    </row>
    <row r="488" customFormat="false" ht="12.75" hidden="false" customHeight="false" outlineLevel="0" collapsed="false">
      <c r="S488" s="155"/>
    </row>
    <row r="489" customFormat="false" ht="12.75" hidden="false" customHeight="false" outlineLevel="0" collapsed="false">
      <c r="S489" s="155"/>
    </row>
    <row r="490" customFormat="false" ht="12.75" hidden="false" customHeight="false" outlineLevel="0" collapsed="false">
      <c r="S490" s="155"/>
    </row>
    <row r="491" customFormat="false" ht="12.75" hidden="false" customHeight="false" outlineLevel="0" collapsed="false">
      <c r="S491"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64"/>
  <sheetViews>
    <sheetView showFormulas="false" showGridLines="true" showRowColHeaders="true" showZeros="true" rightToLeft="false" tabSelected="false" showOutlineSymbols="true" defaultGridColor="true" view="normal" topLeftCell="O1" colorId="64" zoomScale="100" zoomScaleNormal="100" zoomScalePageLayoutView="100" workbookViewId="0">
      <selection pane="topLeft" activeCell="T4" activeCellId="0" sqref="T4"/>
    </sheetView>
  </sheetViews>
  <sheetFormatPr defaultColWidth="10.73046875" defaultRowHeight="12.75" zeroHeight="false" outlineLevelRow="0" outlineLevelCol="0"/>
  <cols>
    <col collapsed="false" customWidth="true" hidden="false" outlineLevel="0" max="2" min="1" style="0" width="9"/>
    <col collapsed="false" customWidth="true" hidden="false" outlineLevel="0" max="3" min="3" style="0" width="41.57"/>
    <col collapsed="false" customWidth="true" hidden="false" outlineLevel="0" max="4" min="4" style="0" width="11.99"/>
    <col collapsed="false" customWidth="true" hidden="false" outlineLevel="0" max="5" min="5" style="0" width="9"/>
    <col collapsed="false" customWidth="true" hidden="false" outlineLevel="0" max="6" min="6" style="0" width="12.71"/>
    <col collapsed="false" customWidth="true" hidden="false" outlineLevel="0" max="7" min="7" style="0" width="12.86"/>
    <col collapsed="false" customWidth="true" hidden="false" outlineLevel="0" max="8" min="8" style="0" width="14.28"/>
    <col collapsed="false" customWidth="true" hidden="false" outlineLevel="0" max="13" min="9" style="0" width="9"/>
    <col collapsed="false" customWidth="true" hidden="false" outlineLevel="0" max="14" min="14" style="0" width="11.86"/>
    <col collapsed="false" customWidth="true" hidden="false" outlineLevel="0" max="15" min="15" style="0" width="9"/>
    <col collapsed="false" customWidth="true" hidden="false" outlineLevel="0" max="19" min="16" style="0" width="11.57"/>
    <col collapsed="false" customWidth="true" hidden="false" outlineLevel="0" max="21" min="20" style="204" width="9.13"/>
    <col collapsed="false" customWidth="true" hidden="false" outlineLevel="0" max="22" min="22" style="204" width="19"/>
    <col collapsed="false" customWidth="true" hidden="false" outlineLevel="0" max="23" min="23" style="204" width="18"/>
    <col collapsed="false" customWidth="true" hidden="false" outlineLevel="0" max="24" min="24" style="204" width="14.28"/>
    <col collapsed="false" customWidth="true" hidden="false" outlineLevel="0" max="25" min="25" style="204" width="11.86"/>
    <col collapsed="false" customWidth="true" hidden="false" outlineLevel="0" max="26" min="26" style="204" width="13.43"/>
    <col collapsed="false" customWidth="true" hidden="false" outlineLevel="0" max="28" min="27" style="120" width="20.71"/>
    <col collapsed="false" customWidth="true" hidden="false" outlineLevel="0" max="29" min="29" style="0" width="6.71"/>
    <col collapsed="false" customWidth="true" hidden="false" outlineLevel="0" max="30" min="30" style="0" width="34.86"/>
    <col collapsed="false" customWidth="true" hidden="false" outlineLevel="0" max="31" min="31" style="0" width="35.58"/>
    <col collapsed="false" customWidth="true" hidden="false" outlineLevel="0" max="38" min="32" style="0" width="9.13"/>
    <col collapsed="false" customWidth="false" hidden="false" outlineLevel="0" max="1024" min="39" style="120" width="10.72"/>
  </cols>
  <sheetData>
    <row r="1" s="172" customFormat="true" ht="60" hidden="false" customHeight="false" outlineLevel="0" collapsed="false">
      <c r="A1" s="124" t="s">
        <v>11456</v>
      </c>
      <c r="B1" s="124" t="s">
        <v>11457</v>
      </c>
      <c r="C1" s="124" t="s">
        <v>12600</v>
      </c>
      <c r="D1" s="124" t="s">
        <v>12139</v>
      </c>
      <c r="E1" s="125" t="s">
        <v>12462</v>
      </c>
      <c r="F1" s="125" t="s">
        <v>12463</v>
      </c>
      <c r="G1" s="125" t="s">
        <v>12601</v>
      </c>
      <c r="H1" s="124" t="s">
        <v>12602</v>
      </c>
      <c r="I1" s="124" t="s">
        <v>12468</v>
      </c>
      <c r="J1" s="124" t="s">
        <v>12465</v>
      </c>
      <c r="K1" s="270" t="s">
        <v>12153</v>
      </c>
      <c r="L1" s="124" t="s">
        <v>11491</v>
      </c>
      <c r="M1" s="124" t="s">
        <v>11492</v>
      </c>
      <c r="N1" s="124" t="s">
        <v>11499</v>
      </c>
      <c r="O1" s="124" t="s">
        <v>12156</v>
      </c>
      <c r="P1" s="124" t="s">
        <v>12603</v>
      </c>
      <c r="Q1" s="125" t="s">
        <v>12604</v>
      </c>
      <c r="R1" s="124" t="s">
        <v>11509</v>
      </c>
      <c r="S1" s="126" t="s">
        <v>11510</v>
      </c>
      <c r="T1" s="127" t="s">
        <v>11751</v>
      </c>
      <c r="U1" s="202" t="s">
        <v>12605</v>
      </c>
      <c r="V1" s="202" t="s">
        <v>12606</v>
      </c>
      <c r="W1" s="202" t="s">
        <v>12607</v>
      </c>
      <c r="X1" s="127" t="s">
        <v>12608</v>
      </c>
      <c r="Y1" s="127" t="s">
        <v>11751</v>
      </c>
      <c r="Z1" s="127" t="s">
        <v>12009</v>
      </c>
      <c r="AA1" s="271"/>
      <c r="AB1" s="127" t="s">
        <v>12169</v>
      </c>
    </row>
    <row r="2" s="175" customFormat="true" ht="56.25" hidden="false" customHeight="false" outlineLevel="0" collapsed="false">
      <c r="A2" s="130" t="s">
        <v>12609</v>
      </c>
      <c r="B2" s="130" t="s">
        <v>11530</v>
      </c>
      <c r="C2" s="130" t="s">
        <v>11531</v>
      </c>
      <c r="D2" s="130" t="s">
        <v>12172</v>
      </c>
      <c r="E2" s="131" t="s">
        <v>12482</v>
      </c>
      <c r="F2" s="131" t="s">
        <v>12610</v>
      </c>
      <c r="G2" s="131" t="s">
        <v>12611</v>
      </c>
      <c r="H2" s="130" t="s">
        <v>12612</v>
      </c>
      <c r="I2" s="130" t="s">
        <v>12613</v>
      </c>
      <c r="J2" s="130" t="s">
        <v>12614</v>
      </c>
      <c r="K2" s="272" t="s">
        <v>82</v>
      </c>
      <c r="L2" s="130" t="s">
        <v>11564</v>
      </c>
      <c r="M2" s="130" t="s">
        <v>11565</v>
      </c>
      <c r="N2" s="130" t="s">
        <v>11572</v>
      </c>
      <c r="O2" s="130" t="s">
        <v>12188</v>
      </c>
      <c r="P2" s="130" t="s">
        <v>12615</v>
      </c>
      <c r="Q2" s="131" t="s">
        <v>12616</v>
      </c>
      <c r="R2" s="130" t="s">
        <v>11582</v>
      </c>
      <c r="S2" s="132"/>
      <c r="T2" s="135"/>
      <c r="U2" s="135"/>
      <c r="V2" s="135"/>
      <c r="W2" s="135"/>
      <c r="X2" s="135"/>
      <c r="Y2" s="135"/>
      <c r="Z2" s="135"/>
      <c r="AA2" s="134"/>
      <c r="AB2" s="135"/>
    </row>
    <row r="3" s="172" customFormat="true" ht="40.5" hidden="false" customHeight="true" outlineLevel="0" collapsed="false">
      <c r="A3" s="137" t="s">
        <v>12617</v>
      </c>
      <c r="B3" s="137" t="s">
        <v>12618</v>
      </c>
      <c r="C3" s="137" t="s">
        <v>12619</v>
      </c>
      <c r="D3" s="137" t="s">
        <v>12620</v>
      </c>
      <c r="E3" s="137" t="n">
        <v>117300</v>
      </c>
      <c r="F3" s="137" t="n">
        <v>117400</v>
      </c>
      <c r="G3" s="137" t="n">
        <v>117500</v>
      </c>
      <c r="H3" s="137" t="s">
        <v>12621</v>
      </c>
      <c r="I3" s="137" t="s">
        <v>12622</v>
      </c>
      <c r="J3" s="137" t="s">
        <v>12623</v>
      </c>
      <c r="K3" s="137" t="s">
        <v>12624</v>
      </c>
      <c r="L3" s="137" t="s">
        <v>12625</v>
      </c>
      <c r="M3" s="137" t="s">
        <v>12626</v>
      </c>
      <c r="N3" s="137" t="s">
        <v>12627</v>
      </c>
      <c r="O3" s="137" t="s">
        <v>12628</v>
      </c>
      <c r="P3" s="137" t="s">
        <v>12629</v>
      </c>
      <c r="Q3" s="137" t="n">
        <v>119300</v>
      </c>
      <c r="R3" s="137" t="s">
        <v>12630</v>
      </c>
      <c r="S3" s="138"/>
      <c r="T3" s="139" t="s">
        <v>12139</v>
      </c>
      <c r="U3" s="139" t="s">
        <v>806</v>
      </c>
      <c r="V3" s="139" t="s">
        <v>12631</v>
      </c>
      <c r="W3" s="139" t="s">
        <v>12632</v>
      </c>
      <c r="X3" s="139" t="s">
        <v>12602</v>
      </c>
      <c r="Y3" s="139" t="s">
        <v>12465</v>
      </c>
      <c r="Z3" s="139" t="s">
        <v>12116</v>
      </c>
      <c r="AA3" s="234" t="s">
        <v>12513</v>
      </c>
      <c r="AB3" s="139" t="s">
        <v>12214</v>
      </c>
    </row>
    <row r="4" s="120" customFormat="true" ht="12.75" hidden="false" customHeight="true" outlineLevel="0" collapsed="false">
      <c r="P4" s="0"/>
      <c r="Q4" s="0"/>
      <c r="R4" s="0"/>
      <c r="S4" s="0"/>
      <c r="T4" s="204" t="n">
        <f aca="false">+IF(N4&lt;3,IF(D4&gt;0,0,1),0)</f>
        <v>1</v>
      </c>
      <c r="U4" s="204" t="n">
        <f aca="false">IF(N4&lt;3,IF(E4&gt;=0,0,1),0)</f>
        <v>0</v>
      </c>
      <c r="V4" s="204" t="n">
        <f aca="false">IF(F4&lt;=E4,0,1)</f>
        <v>0</v>
      </c>
      <c r="W4" s="204" t="n">
        <f aca="false">IF(G4&lt;=H4,0,1)</f>
        <v>0</v>
      </c>
      <c r="X4" s="204" t="n">
        <f aca="false">+IF(N4&lt;3,IF(H4&gt;0,0,1),0)</f>
        <v>1</v>
      </c>
      <c r="Y4" s="204" t="n">
        <f aca="false">+IF(N4&lt;3,IF(J4&gt;0,0,1),0)</f>
        <v>1</v>
      </c>
      <c r="Z4" s="204" t="n">
        <f aca="false">+IF(N4&lt;3,IF(AND(L4&gt;0,L4&lt;5),0,1),0)</f>
        <v>1</v>
      </c>
      <c r="AA4" s="153" t="n">
        <f aca="false">SUMIF(Collett_tronchi!A:A,B4,Collett_tronchi!I:I)</f>
        <v>0</v>
      </c>
      <c r="AB4" s="289" t="n">
        <f aca="false">+IF(N4&lt;3,TRUNC(AA4-D4),0)</f>
        <v>0</v>
      </c>
      <c r="AC4" s="0"/>
      <c r="AD4" s="166" t="s">
        <v>12514</v>
      </c>
      <c r="AE4" s="166" t="str">
        <f aca="false">IF(SUM(T:T)=0,"OK","errore su lunghezza totale")</f>
        <v>errore su lunghezza totale</v>
      </c>
      <c r="AF4" s="0"/>
      <c r="AG4" s="0"/>
      <c r="AH4" s="0"/>
      <c r="AI4" s="0"/>
      <c r="AJ4" s="0"/>
      <c r="AK4" s="0"/>
      <c r="AL4" s="0"/>
    </row>
    <row r="5" customFormat="false" ht="12.75" hidden="false" customHeight="true" outlineLevel="0" collapsed="false">
      <c r="A5" s="120"/>
      <c r="B5" s="120"/>
      <c r="C5" s="120"/>
      <c r="D5" s="120"/>
      <c r="E5" s="120"/>
      <c r="F5" s="120"/>
      <c r="G5" s="120"/>
      <c r="H5" s="120"/>
      <c r="I5" s="120"/>
      <c r="J5" s="120"/>
      <c r="K5" s="120"/>
      <c r="L5" s="120"/>
      <c r="M5" s="120"/>
      <c r="N5" s="120"/>
      <c r="O5" s="120"/>
      <c r="AA5" s="153"/>
      <c r="AB5" s="289"/>
      <c r="AD5" s="166" t="s">
        <v>12517</v>
      </c>
      <c r="AE5" s="166" t="str">
        <f aca="false">IF(SUM(U:U)=0,"OK","errore su utenze totali")</f>
        <v>OK</v>
      </c>
    </row>
    <row r="6" customFormat="false" ht="12.75" hidden="false" customHeight="true" outlineLevel="0" collapsed="false">
      <c r="A6" s="120"/>
      <c r="B6" s="120"/>
      <c r="C6" s="120"/>
      <c r="D6" s="120"/>
      <c r="E6" s="120"/>
      <c r="F6" s="120"/>
      <c r="G6" s="120"/>
      <c r="H6" s="120"/>
      <c r="I6" s="120"/>
      <c r="J6" s="120"/>
      <c r="K6" s="120"/>
      <c r="L6" s="120"/>
      <c r="M6" s="120"/>
      <c r="N6" s="120"/>
      <c r="O6" s="120"/>
      <c r="AA6" s="153"/>
      <c r="AB6" s="289"/>
      <c r="AD6" s="166" t="s">
        <v>12518</v>
      </c>
      <c r="AE6" s="166" t="str">
        <f aca="false">IF(SUM(V:V)=0,"OK","errore su numero utenze industriali")</f>
        <v>OK</v>
      </c>
    </row>
    <row r="7" customFormat="false" ht="12.75" hidden="false" customHeight="true" outlineLevel="0" collapsed="false">
      <c r="A7" s="120"/>
      <c r="B7" s="120"/>
      <c r="C7" s="120"/>
      <c r="D7" s="120"/>
      <c r="E7" s="120"/>
      <c r="F7" s="120"/>
      <c r="G7" s="120"/>
      <c r="H7" s="120"/>
      <c r="I7" s="120"/>
      <c r="J7" s="120"/>
      <c r="K7" s="120"/>
      <c r="L7" s="120"/>
      <c r="M7" s="120"/>
      <c r="N7" s="146"/>
      <c r="O7" s="120"/>
      <c r="AA7" s="153"/>
      <c r="AB7" s="289"/>
      <c r="AD7" s="166" t="s">
        <v>12633</v>
      </c>
      <c r="AE7" s="166" t="str">
        <f aca="false">IF(SUM(W:W)=0,"OK","errore su volume utenze industriali")</f>
        <v>OK</v>
      </c>
    </row>
    <row r="8" customFormat="false" ht="12.75" hidden="false" customHeight="true" outlineLevel="0" collapsed="false">
      <c r="A8" s="120"/>
      <c r="B8" s="120"/>
      <c r="C8" s="120"/>
      <c r="D8" s="120"/>
      <c r="E8" s="120"/>
      <c r="F8" s="120"/>
      <c r="G8" s="120"/>
      <c r="H8" s="120"/>
      <c r="I8" s="120"/>
      <c r="J8" s="120"/>
      <c r="K8" s="120"/>
      <c r="L8" s="120"/>
      <c r="M8" s="120"/>
      <c r="N8" s="146"/>
      <c r="O8" s="120"/>
      <c r="AA8" s="153"/>
      <c r="AB8" s="289"/>
      <c r="AD8" s="166" t="s">
        <v>12634</v>
      </c>
      <c r="AE8" s="166" t="str">
        <f aca="false">IF(SUM(X:X)=0,"OK","errore su volume trasportato")</f>
        <v>errore su volume trasportato</v>
      </c>
    </row>
    <row r="9" customFormat="false" ht="12.75" hidden="false" customHeight="false" outlineLevel="0" collapsed="false">
      <c r="A9" s="120"/>
      <c r="B9" s="120"/>
      <c r="C9" s="120"/>
      <c r="D9" s="120"/>
      <c r="E9" s="120"/>
      <c r="F9" s="120"/>
      <c r="G9" s="120"/>
      <c r="H9" s="120"/>
      <c r="I9" s="120"/>
      <c r="J9" s="120"/>
      <c r="K9" s="120"/>
      <c r="L9" s="120"/>
      <c r="M9" s="120"/>
      <c r="N9" s="146"/>
      <c r="O9" s="120"/>
      <c r="AA9" s="153"/>
      <c r="AB9" s="289"/>
      <c r="AD9" s="166" t="s">
        <v>12520</v>
      </c>
      <c r="AE9" s="166" t="str">
        <f aca="false">IF(SUM(Y:Y)=0,"OK","Attenzione:possibile errore, numero scaricatori di piena pari a 0. Verificare e confermare i dati")</f>
        <v>Attenzione:possibile errore, numero scaricatori di piena pari a 0. Verificare e confermare i dati</v>
      </c>
    </row>
    <row r="10" customFormat="false" ht="12.75" hidden="false" customHeight="false" outlineLevel="0" collapsed="false">
      <c r="A10" s="120"/>
      <c r="B10" s="120"/>
      <c r="C10" s="120"/>
      <c r="D10" s="120"/>
      <c r="E10" s="120"/>
      <c r="F10" s="120"/>
      <c r="G10" s="120"/>
      <c r="H10" s="120"/>
      <c r="I10" s="120"/>
      <c r="J10" s="120"/>
      <c r="K10" s="120"/>
      <c r="L10" s="120"/>
      <c r="M10" s="120"/>
      <c r="N10" s="146"/>
      <c r="O10" s="120"/>
      <c r="AA10" s="153"/>
      <c r="AB10" s="289"/>
      <c r="AD10" s="166" t="s">
        <v>12522</v>
      </c>
      <c r="AE10" s="166" t="str">
        <f aca="false">IF(SUM(Z:Z)=0,"OK","errore su Tipo telecontrollo")</f>
        <v>errore su Tipo telecontrollo</v>
      </c>
    </row>
    <row r="11" customFormat="false" ht="38.25" hidden="false" customHeight="false" outlineLevel="0" collapsed="false">
      <c r="A11" s="120"/>
      <c r="B11" s="120"/>
      <c r="C11" s="120"/>
      <c r="D11" s="120"/>
      <c r="E11" s="120"/>
      <c r="F11" s="120"/>
      <c r="G11" s="120"/>
      <c r="H11" s="120"/>
      <c r="I11" s="120"/>
      <c r="J11" s="120"/>
      <c r="K11" s="120"/>
      <c r="L11" s="120"/>
      <c r="M11" s="120"/>
      <c r="N11" s="146"/>
      <c r="O11" s="120"/>
      <c r="AA11" s="153"/>
      <c r="AB11" s="289"/>
      <c r="AD11" s="260" t="s">
        <v>12214</v>
      </c>
      <c r="AE11" s="260" t="str">
        <f aca="false">+IF(SUM(AB:AB)=0,"OK","Errore: lunghezza aggregata non congruente con somma di lunghezze dei singoli tratti")</f>
        <v>OK</v>
      </c>
    </row>
    <row r="12" customFormat="false" ht="12.75" hidden="false" customHeight="false" outlineLevel="0" collapsed="false">
      <c r="A12" s="120"/>
      <c r="B12" s="120"/>
      <c r="C12" s="120"/>
      <c r="D12" s="120"/>
      <c r="E12" s="120"/>
      <c r="F12" s="120"/>
      <c r="G12" s="120"/>
      <c r="H12" s="120"/>
      <c r="I12" s="120"/>
      <c r="J12" s="120"/>
      <c r="K12" s="120"/>
      <c r="L12" s="120"/>
      <c r="M12" s="120"/>
      <c r="N12" s="146"/>
      <c r="O12" s="120"/>
      <c r="AA12" s="153"/>
      <c r="AB12" s="289"/>
    </row>
    <row r="13" customFormat="false" ht="12.75" hidden="false" customHeight="false" outlineLevel="0" collapsed="false">
      <c r="A13" s="120"/>
      <c r="B13" s="120"/>
      <c r="C13" s="120"/>
      <c r="D13" s="120"/>
      <c r="E13" s="120"/>
      <c r="F13" s="120"/>
      <c r="G13" s="120"/>
      <c r="H13" s="120"/>
      <c r="I13" s="120"/>
      <c r="J13" s="120"/>
      <c r="K13" s="120"/>
      <c r="L13" s="120"/>
      <c r="M13" s="120"/>
      <c r="N13" s="146"/>
      <c r="O13" s="120"/>
      <c r="AA13" s="153"/>
      <c r="AB13" s="289"/>
    </row>
    <row r="14" customFormat="false" ht="12.75" hidden="false" customHeight="false" outlineLevel="0" collapsed="false">
      <c r="A14" s="120"/>
      <c r="B14" s="120"/>
      <c r="C14" s="120"/>
      <c r="D14" s="120"/>
      <c r="E14" s="120"/>
      <c r="F14" s="120"/>
      <c r="G14" s="120"/>
      <c r="H14" s="120"/>
      <c r="I14" s="120"/>
      <c r="J14" s="120"/>
      <c r="K14" s="120"/>
      <c r="L14" s="120"/>
      <c r="M14" s="120"/>
      <c r="N14" s="146"/>
      <c r="O14" s="120"/>
      <c r="AA14" s="153"/>
      <c r="AB14" s="289"/>
    </row>
    <row r="15" customFormat="false" ht="12.75" hidden="false" customHeight="false" outlineLevel="0" collapsed="false">
      <c r="A15" s="120"/>
      <c r="B15" s="120"/>
      <c r="C15" s="120"/>
      <c r="D15" s="120"/>
      <c r="E15" s="120"/>
      <c r="F15" s="120"/>
      <c r="G15" s="120"/>
      <c r="H15" s="120"/>
      <c r="I15" s="120"/>
      <c r="J15" s="120"/>
      <c r="K15" s="120"/>
      <c r="L15" s="120"/>
      <c r="M15" s="120"/>
      <c r="N15" s="146"/>
      <c r="O15" s="120"/>
      <c r="AA15" s="153"/>
      <c r="AB15" s="289"/>
    </row>
    <row r="16" customFormat="false" ht="12.75" hidden="false" customHeight="false" outlineLevel="0" collapsed="false">
      <c r="A16" s="120"/>
      <c r="B16" s="120"/>
      <c r="C16" s="120"/>
      <c r="D16" s="120"/>
      <c r="E16" s="120"/>
      <c r="F16" s="120"/>
      <c r="G16" s="120"/>
      <c r="H16" s="120"/>
      <c r="I16" s="120"/>
      <c r="J16" s="120"/>
      <c r="K16" s="120"/>
      <c r="L16" s="120"/>
      <c r="M16" s="120"/>
      <c r="N16" s="146"/>
      <c r="O16" s="120"/>
      <c r="AA16" s="153"/>
      <c r="AB16" s="289"/>
    </row>
    <row r="17" customFormat="false" ht="12.75" hidden="false" customHeight="false" outlineLevel="0" collapsed="false">
      <c r="A17" s="120"/>
      <c r="B17" s="120"/>
      <c r="C17" s="120"/>
      <c r="D17" s="120"/>
      <c r="E17" s="120"/>
      <c r="F17" s="120"/>
      <c r="G17" s="120"/>
      <c r="H17" s="120"/>
      <c r="I17" s="120"/>
      <c r="J17" s="120"/>
      <c r="K17" s="120"/>
      <c r="L17" s="120"/>
      <c r="M17" s="120"/>
      <c r="N17" s="146"/>
      <c r="O17" s="120"/>
      <c r="AA17" s="153"/>
      <c r="AB17" s="289"/>
    </row>
    <row r="18" customFormat="false" ht="12.75" hidden="false" customHeight="false" outlineLevel="0" collapsed="false">
      <c r="A18" s="120"/>
      <c r="B18" s="120"/>
      <c r="C18" s="120"/>
      <c r="D18" s="120"/>
      <c r="E18" s="120"/>
      <c r="F18" s="120"/>
      <c r="G18" s="120"/>
      <c r="H18" s="120"/>
      <c r="I18" s="120"/>
      <c r="J18" s="120"/>
      <c r="K18" s="120"/>
      <c r="L18" s="120"/>
      <c r="M18" s="120"/>
      <c r="N18" s="146"/>
      <c r="O18" s="120"/>
      <c r="AA18" s="153"/>
      <c r="AB18" s="289"/>
    </row>
    <row r="19" customFormat="false" ht="12.75" hidden="false" customHeight="false" outlineLevel="0" collapsed="false">
      <c r="A19" s="120"/>
      <c r="B19" s="120"/>
      <c r="C19" s="120"/>
      <c r="D19" s="120"/>
      <c r="E19" s="120"/>
      <c r="F19" s="120"/>
      <c r="G19" s="120"/>
      <c r="H19" s="120"/>
      <c r="I19" s="120"/>
      <c r="J19" s="120"/>
      <c r="K19" s="120"/>
      <c r="L19" s="120"/>
      <c r="M19" s="120"/>
      <c r="N19" s="146"/>
      <c r="O19" s="120"/>
      <c r="AA19" s="153"/>
      <c r="AB19" s="289"/>
    </row>
    <row r="20" customFormat="false" ht="12.75" hidden="false" customHeight="false" outlineLevel="0" collapsed="false">
      <c r="A20" s="120"/>
      <c r="B20" s="120"/>
      <c r="C20" s="120"/>
      <c r="D20" s="120"/>
      <c r="E20" s="120"/>
      <c r="F20" s="120"/>
      <c r="G20" s="120"/>
      <c r="H20" s="120"/>
      <c r="I20" s="120"/>
      <c r="J20" s="120"/>
      <c r="K20" s="120"/>
      <c r="L20" s="120"/>
      <c r="M20" s="120"/>
      <c r="N20" s="146"/>
      <c r="O20" s="120"/>
      <c r="AA20" s="153"/>
      <c r="AB20" s="289"/>
    </row>
    <row r="21" customFormat="false" ht="12.75" hidden="false" customHeight="false" outlineLevel="0" collapsed="false">
      <c r="A21" s="120"/>
      <c r="B21" s="120"/>
      <c r="C21" s="120"/>
      <c r="D21" s="120"/>
      <c r="E21" s="120"/>
      <c r="F21" s="120"/>
      <c r="G21" s="120"/>
      <c r="H21" s="120"/>
      <c r="I21" s="120"/>
      <c r="J21" s="120"/>
      <c r="K21" s="120"/>
      <c r="L21" s="120"/>
      <c r="M21" s="120"/>
      <c r="N21" s="146"/>
      <c r="O21" s="120"/>
      <c r="AA21" s="153"/>
      <c r="AB21" s="289"/>
    </row>
    <row r="22" customFormat="false" ht="12.75" hidden="false" customHeight="false" outlineLevel="0" collapsed="false">
      <c r="A22" s="120"/>
      <c r="B22" s="120"/>
      <c r="C22" s="120"/>
      <c r="D22" s="120"/>
      <c r="E22" s="120"/>
      <c r="F22" s="120"/>
      <c r="G22" s="120"/>
      <c r="H22" s="120"/>
      <c r="I22" s="120"/>
      <c r="J22" s="120"/>
      <c r="K22" s="120"/>
      <c r="L22" s="120"/>
      <c r="M22" s="120"/>
      <c r="N22" s="146"/>
      <c r="O22" s="120"/>
      <c r="AA22" s="153"/>
      <c r="AB22" s="289"/>
    </row>
    <row r="23" customFormat="false" ht="12.75" hidden="false" customHeight="false" outlineLevel="0" collapsed="false">
      <c r="A23" s="120"/>
      <c r="B23" s="120"/>
      <c r="C23" s="120"/>
      <c r="D23" s="120"/>
      <c r="E23" s="120"/>
      <c r="F23" s="120"/>
      <c r="G23" s="120"/>
      <c r="H23" s="120"/>
      <c r="I23" s="120"/>
      <c r="J23" s="120"/>
      <c r="K23" s="120"/>
      <c r="L23" s="120"/>
      <c r="M23" s="120"/>
      <c r="N23" s="146"/>
      <c r="O23" s="120"/>
      <c r="AA23" s="153"/>
      <c r="AB23" s="289"/>
    </row>
    <row r="24" customFormat="false" ht="12.75" hidden="false" customHeight="false" outlineLevel="0" collapsed="false">
      <c r="A24" s="120"/>
      <c r="B24" s="120"/>
      <c r="C24" s="120"/>
      <c r="D24" s="120"/>
      <c r="E24" s="120"/>
      <c r="F24" s="120"/>
      <c r="G24" s="120"/>
      <c r="H24" s="120"/>
      <c r="I24" s="120"/>
      <c r="J24" s="120"/>
      <c r="K24" s="120"/>
      <c r="L24" s="120"/>
      <c r="M24" s="120"/>
      <c r="N24" s="146"/>
      <c r="O24" s="120"/>
      <c r="AA24" s="153"/>
      <c r="AB24" s="289"/>
    </row>
    <row r="25" customFormat="false" ht="12.75" hidden="false" customHeight="false" outlineLevel="0" collapsed="false">
      <c r="A25" s="120"/>
      <c r="B25" s="120"/>
      <c r="C25" s="120"/>
      <c r="D25" s="120"/>
      <c r="E25" s="120"/>
      <c r="F25" s="120"/>
      <c r="G25" s="120"/>
      <c r="H25" s="120"/>
      <c r="I25" s="120"/>
      <c r="J25" s="120"/>
      <c r="K25" s="120"/>
      <c r="L25" s="120"/>
      <c r="M25" s="120"/>
      <c r="N25" s="146"/>
      <c r="O25" s="120"/>
      <c r="AA25" s="153"/>
      <c r="AB25" s="289"/>
    </row>
    <row r="26" customFormat="false" ht="12.75" hidden="false" customHeight="false" outlineLevel="0" collapsed="false">
      <c r="A26" s="120"/>
      <c r="B26" s="120"/>
      <c r="C26" s="120"/>
      <c r="D26" s="120"/>
      <c r="E26" s="120"/>
      <c r="F26" s="120"/>
      <c r="G26" s="120"/>
      <c r="H26" s="120"/>
      <c r="I26" s="120"/>
      <c r="J26" s="120"/>
      <c r="K26" s="120"/>
      <c r="L26" s="120"/>
      <c r="M26" s="120"/>
      <c r="N26" s="146"/>
      <c r="O26" s="120"/>
      <c r="AA26" s="153"/>
      <c r="AB26" s="289"/>
    </row>
    <row r="27" customFormat="false" ht="12.75" hidden="false" customHeight="false" outlineLevel="0" collapsed="false">
      <c r="A27" s="120"/>
      <c r="B27" s="120"/>
      <c r="C27" s="120"/>
      <c r="D27" s="120"/>
      <c r="E27" s="120"/>
      <c r="F27" s="120"/>
      <c r="G27" s="120"/>
      <c r="H27" s="120"/>
      <c r="I27" s="120"/>
      <c r="J27" s="120"/>
      <c r="K27" s="120"/>
      <c r="L27" s="120"/>
      <c r="M27" s="120"/>
      <c r="N27" s="146"/>
      <c r="O27" s="120"/>
      <c r="AA27" s="153"/>
      <c r="AB27" s="289"/>
    </row>
    <row r="28" customFormat="false" ht="12.75" hidden="false" customHeight="false" outlineLevel="0" collapsed="false">
      <c r="A28" s="120"/>
      <c r="B28" s="120"/>
      <c r="C28" s="120"/>
      <c r="D28" s="120"/>
      <c r="E28" s="120"/>
      <c r="F28" s="120"/>
      <c r="G28" s="120"/>
      <c r="H28" s="120"/>
      <c r="I28" s="120"/>
      <c r="J28" s="120"/>
      <c r="K28" s="120"/>
      <c r="L28" s="120"/>
      <c r="M28" s="120"/>
      <c r="N28" s="146"/>
      <c r="O28" s="120"/>
      <c r="AA28" s="153"/>
      <c r="AB28" s="289"/>
    </row>
    <row r="29" customFormat="false" ht="12.75" hidden="false" customHeight="false" outlineLevel="0" collapsed="false">
      <c r="A29" s="120"/>
      <c r="B29" s="120"/>
      <c r="C29" s="120"/>
      <c r="D29" s="120"/>
      <c r="E29" s="120"/>
      <c r="F29" s="120"/>
      <c r="G29" s="120"/>
      <c r="H29" s="120"/>
      <c r="I29" s="120"/>
      <c r="J29" s="120"/>
      <c r="K29" s="120"/>
      <c r="L29" s="120"/>
      <c r="M29" s="120"/>
      <c r="N29" s="146"/>
      <c r="O29" s="120"/>
      <c r="AA29" s="153"/>
      <c r="AB29" s="289"/>
    </row>
    <row r="30" customFormat="false" ht="12.75" hidden="false" customHeight="false" outlineLevel="0" collapsed="false">
      <c r="A30" s="120"/>
      <c r="B30" s="120"/>
      <c r="C30" s="120"/>
      <c r="D30" s="120"/>
      <c r="E30" s="120"/>
      <c r="F30" s="120"/>
      <c r="G30" s="120"/>
      <c r="H30" s="120"/>
      <c r="I30" s="120"/>
      <c r="J30" s="120"/>
      <c r="K30" s="120"/>
      <c r="L30" s="120"/>
      <c r="M30" s="120"/>
      <c r="N30" s="146"/>
      <c r="O30" s="120"/>
      <c r="AA30" s="153"/>
      <c r="AB30" s="289"/>
    </row>
    <row r="31" customFormat="false" ht="12.75" hidden="false" customHeight="false" outlineLevel="0" collapsed="false">
      <c r="A31" s="120"/>
      <c r="B31" s="120"/>
      <c r="C31" s="120"/>
      <c r="D31" s="120"/>
      <c r="E31" s="120"/>
      <c r="F31" s="120"/>
      <c r="G31" s="120"/>
      <c r="H31" s="120"/>
      <c r="I31" s="120"/>
      <c r="J31" s="120"/>
      <c r="K31" s="120"/>
      <c r="L31" s="120"/>
      <c r="M31" s="120"/>
      <c r="N31" s="146"/>
      <c r="O31" s="120"/>
      <c r="AA31" s="153"/>
      <c r="AB31" s="289"/>
    </row>
    <row r="32" customFormat="false" ht="12.75" hidden="false" customHeight="false" outlineLevel="0" collapsed="false">
      <c r="A32" s="120"/>
      <c r="B32" s="120"/>
      <c r="C32" s="120"/>
      <c r="D32" s="120"/>
      <c r="E32" s="120"/>
      <c r="F32" s="120"/>
      <c r="G32" s="120"/>
      <c r="H32" s="120"/>
      <c r="I32" s="120"/>
      <c r="J32" s="120"/>
      <c r="K32" s="120"/>
      <c r="L32" s="120"/>
      <c r="M32" s="120"/>
      <c r="N32" s="146"/>
      <c r="O32" s="120"/>
      <c r="AA32" s="153"/>
      <c r="AB32" s="289"/>
    </row>
    <row r="33" customFormat="false" ht="12.75" hidden="false" customHeight="false" outlineLevel="0" collapsed="false">
      <c r="A33" s="120"/>
      <c r="B33" s="120"/>
      <c r="C33" s="120"/>
      <c r="D33" s="120"/>
      <c r="E33" s="120"/>
      <c r="F33" s="120"/>
      <c r="G33" s="120"/>
      <c r="H33" s="120"/>
      <c r="I33" s="120"/>
      <c r="J33" s="120"/>
      <c r="K33" s="120"/>
      <c r="L33" s="120"/>
      <c r="M33" s="120"/>
      <c r="N33" s="146"/>
      <c r="O33" s="120"/>
      <c r="AA33" s="153"/>
      <c r="AB33" s="289"/>
    </row>
    <row r="34" customFormat="false" ht="12.75" hidden="false" customHeight="false" outlineLevel="0" collapsed="false">
      <c r="A34" s="120"/>
      <c r="B34" s="120"/>
      <c r="C34" s="120"/>
      <c r="D34" s="120"/>
      <c r="E34" s="120"/>
      <c r="F34" s="120"/>
      <c r="G34" s="120"/>
      <c r="H34" s="120"/>
      <c r="I34" s="120"/>
      <c r="J34" s="120"/>
      <c r="K34" s="120"/>
      <c r="L34" s="120"/>
      <c r="M34" s="120"/>
      <c r="N34" s="146"/>
      <c r="O34" s="120"/>
      <c r="AA34" s="153"/>
      <c r="AB34" s="289"/>
    </row>
    <row r="35" customFormat="false" ht="12.75" hidden="false" customHeight="false" outlineLevel="0" collapsed="false">
      <c r="A35" s="120"/>
      <c r="B35" s="120"/>
      <c r="C35" s="120"/>
      <c r="D35" s="120"/>
      <c r="E35" s="120"/>
      <c r="F35" s="120"/>
      <c r="G35" s="120"/>
      <c r="H35" s="120"/>
      <c r="I35" s="120"/>
      <c r="J35" s="120"/>
      <c r="K35" s="120"/>
      <c r="L35" s="120"/>
      <c r="M35" s="120"/>
      <c r="N35" s="146"/>
      <c r="O35" s="120"/>
      <c r="AA35" s="153"/>
      <c r="AB35" s="289"/>
    </row>
    <row r="36" customFormat="false" ht="12.75" hidden="false" customHeight="false" outlineLevel="0" collapsed="false">
      <c r="A36" s="120"/>
      <c r="B36" s="120"/>
      <c r="C36" s="120"/>
      <c r="D36" s="120"/>
      <c r="E36" s="120"/>
      <c r="F36" s="120"/>
      <c r="G36" s="120"/>
      <c r="H36" s="120"/>
      <c r="I36" s="120"/>
      <c r="J36" s="120"/>
      <c r="K36" s="120"/>
      <c r="L36" s="120"/>
      <c r="M36" s="120"/>
      <c r="N36" s="146"/>
      <c r="O36" s="120"/>
      <c r="AA36" s="153"/>
      <c r="AB36" s="289"/>
    </row>
    <row r="37" customFormat="false" ht="12.75" hidden="false" customHeight="false" outlineLevel="0" collapsed="false">
      <c r="A37" s="120"/>
      <c r="B37" s="120"/>
      <c r="C37" s="120"/>
      <c r="D37" s="120"/>
      <c r="E37" s="120"/>
      <c r="F37" s="120"/>
      <c r="G37" s="120"/>
      <c r="H37" s="120"/>
      <c r="I37" s="120"/>
      <c r="J37" s="120"/>
      <c r="K37" s="120"/>
      <c r="L37" s="120"/>
      <c r="M37" s="120"/>
      <c r="N37" s="146"/>
      <c r="O37" s="120"/>
      <c r="AA37" s="153"/>
      <c r="AB37" s="289"/>
    </row>
    <row r="38" customFormat="false" ht="12.75" hidden="false" customHeight="false" outlineLevel="0" collapsed="false">
      <c r="A38" s="120"/>
      <c r="B38" s="120"/>
      <c r="C38" s="120"/>
      <c r="D38" s="120"/>
      <c r="E38" s="120"/>
      <c r="F38" s="120"/>
      <c r="G38" s="120"/>
      <c r="H38" s="120"/>
      <c r="I38" s="120"/>
      <c r="J38" s="120"/>
      <c r="K38" s="120"/>
      <c r="L38" s="120"/>
      <c r="M38" s="120"/>
      <c r="N38" s="146"/>
      <c r="O38" s="120"/>
      <c r="AA38" s="153"/>
      <c r="AB38" s="289"/>
    </row>
    <row r="39" customFormat="false" ht="12.75" hidden="false" customHeight="false" outlineLevel="0" collapsed="false">
      <c r="A39" s="120"/>
      <c r="B39" s="120"/>
      <c r="C39" s="120"/>
      <c r="D39" s="120"/>
      <c r="E39" s="120"/>
      <c r="F39" s="120"/>
      <c r="G39" s="120"/>
      <c r="H39" s="120"/>
      <c r="I39" s="120"/>
      <c r="J39" s="120"/>
      <c r="K39" s="120"/>
      <c r="L39" s="120"/>
      <c r="M39" s="120"/>
      <c r="N39" s="146"/>
      <c r="O39" s="120"/>
      <c r="AA39" s="153"/>
      <c r="AB39" s="289"/>
    </row>
    <row r="40" customFormat="false" ht="12.75" hidden="false" customHeight="false" outlineLevel="0" collapsed="false">
      <c r="A40" s="120"/>
      <c r="B40" s="120"/>
      <c r="C40" s="120"/>
      <c r="D40" s="120"/>
      <c r="E40" s="120"/>
      <c r="F40" s="120"/>
      <c r="G40" s="120"/>
      <c r="H40" s="120"/>
      <c r="I40" s="120"/>
      <c r="J40" s="120"/>
      <c r="K40" s="120"/>
      <c r="L40" s="120"/>
      <c r="M40" s="120"/>
      <c r="N40" s="146"/>
      <c r="O40" s="120"/>
      <c r="AA40" s="153"/>
      <c r="AB40" s="289"/>
    </row>
    <row r="41" customFormat="false" ht="12.75" hidden="false" customHeight="false" outlineLevel="0" collapsed="false">
      <c r="A41" s="120"/>
      <c r="B41" s="120"/>
      <c r="C41" s="120"/>
      <c r="D41" s="120"/>
      <c r="E41" s="120"/>
      <c r="F41" s="120"/>
      <c r="G41" s="120"/>
      <c r="H41" s="120"/>
      <c r="I41" s="120"/>
      <c r="J41" s="120"/>
      <c r="K41" s="120"/>
      <c r="L41" s="120"/>
      <c r="M41" s="120"/>
      <c r="N41" s="146"/>
      <c r="O41" s="120"/>
      <c r="AA41" s="153"/>
      <c r="AB41" s="289"/>
    </row>
    <row r="42" customFormat="false" ht="12.75" hidden="false" customHeight="false" outlineLevel="0" collapsed="false">
      <c r="A42" s="120"/>
      <c r="B42" s="120"/>
      <c r="C42" s="120"/>
      <c r="D42" s="120"/>
      <c r="E42" s="120"/>
      <c r="F42" s="120"/>
      <c r="G42" s="120"/>
      <c r="H42" s="120"/>
      <c r="I42" s="120"/>
      <c r="J42" s="120"/>
      <c r="K42" s="120"/>
      <c r="L42" s="120"/>
      <c r="M42" s="120"/>
      <c r="N42" s="146"/>
      <c r="O42" s="120"/>
      <c r="AA42" s="153"/>
      <c r="AB42" s="289"/>
    </row>
    <row r="43" customFormat="false" ht="12.75" hidden="false" customHeight="false" outlineLevel="0" collapsed="false">
      <c r="A43" s="120"/>
      <c r="B43" s="120"/>
      <c r="C43" s="120"/>
      <c r="D43" s="120"/>
      <c r="E43" s="120"/>
      <c r="F43" s="120"/>
      <c r="G43" s="120"/>
      <c r="H43" s="120"/>
      <c r="I43" s="120"/>
      <c r="J43" s="120"/>
      <c r="K43" s="120"/>
      <c r="L43" s="120"/>
      <c r="M43" s="120"/>
      <c r="N43" s="146"/>
      <c r="O43" s="120"/>
      <c r="AA43" s="153"/>
      <c r="AB43" s="289"/>
    </row>
    <row r="44" customFormat="false" ht="12.75" hidden="false" customHeight="false" outlineLevel="0" collapsed="false">
      <c r="A44" s="120"/>
      <c r="B44" s="120"/>
      <c r="C44" s="120"/>
      <c r="D44" s="120"/>
      <c r="E44" s="120"/>
      <c r="F44" s="120"/>
      <c r="G44" s="120"/>
      <c r="H44" s="120"/>
      <c r="I44" s="120"/>
      <c r="J44" s="120"/>
      <c r="K44" s="120"/>
      <c r="L44" s="120"/>
      <c r="M44" s="120"/>
      <c r="N44" s="146"/>
      <c r="O44" s="120"/>
      <c r="AA44" s="153"/>
      <c r="AB44" s="289"/>
    </row>
    <row r="45" customFormat="false" ht="12.75" hidden="false" customHeight="false" outlineLevel="0" collapsed="false">
      <c r="A45" s="120"/>
      <c r="B45" s="120"/>
      <c r="C45" s="120"/>
      <c r="D45" s="120"/>
      <c r="E45" s="120"/>
      <c r="F45" s="120"/>
      <c r="G45" s="120"/>
      <c r="H45" s="120"/>
      <c r="I45" s="120"/>
      <c r="J45" s="120"/>
      <c r="K45" s="120"/>
      <c r="L45" s="120"/>
      <c r="M45" s="120"/>
      <c r="N45" s="146"/>
      <c r="O45" s="120"/>
      <c r="AA45" s="153"/>
      <c r="AB45" s="289"/>
    </row>
    <row r="46" customFormat="false" ht="12.75" hidden="false" customHeight="false" outlineLevel="0" collapsed="false">
      <c r="A46" s="120"/>
      <c r="B46" s="120"/>
      <c r="C46" s="120"/>
      <c r="D46" s="120"/>
      <c r="E46" s="120"/>
      <c r="F46" s="120"/>
      <c r="G46" s="120"/>
      <c r="H46" s="120"/>
      <c r="I46" s="120"/>
      <c r="J46" s="120"/>
      <c r="K46" s="120"/>
      <c r="L46" s="120"/>
      <c r="M46" s="120"/>
      <c r="N46" s="146"/>
      <c r="O46" s="120"/>
      <c r="AA46" s="153"/>
      <c r="AB46" s="289"/>
    </row>
    <row r="47" customFormat="false" ht="12.75" hidden="false" customHeight="false" outlineLevel="0" collapsed="false">
      <c r="A47" s="120"/>
      <c r="B47" s="120"/>
      <c r="C47" s="120"/>
      <c r="D47" s="120"/>
      <c r="E47" s="120"/>
      <c r="F47" s="120"/>
      <c r="G47" s="120"/>
      <c r="H47" s="120"/>
      <c r="I47" s="120"/>
      <c r="J47" s="120"/>
      <c r="K47" s="120"/>
      <c r="L47" s="120"/>
      <c r="M47" s="120"/>
      <c r="N47" s="146"/>
      <c r="O47" s="120"/>
      <c r="AA47" s="153"/>
      <c r="AB47" s="289"/>
    </row>
    <row r="48" customFormat="false" ht="12.75" hidden="false" customHeight="false" outlineLevel="0" collapsed="false">
      <c r="A48" s="120"/>
      <c r="B48" s="120"/>
      <c r="C48" s="120"/>
      <c r="D48" s="120"/>
      <c r="E48" s="120"/>
      <c r="F48" s="120"/>
      <c r="G48" s="120"/>
      <c r="H48" s="120"/>
      <c r="I48" s="120"/>
      <c r="J48" s="120"/>
      <c r="K48" s="120"/>
      <c r="L48" s="120"/>
      <c r="M48" s="120"/>
      <c r="N48" s="146"/>
      <c r="O48" s="120"/>
      <c r="AA48" s="153"/>
      <c r="AB48" s="289"/>
    </row>
    <row r="49" customFormat="false" ht="12.75" hidden="false" customHeight="false" outlineLevel="0" collapsed="false">
      <c r="A49" s="120"/>
      <c r="B49" s="120"/>
      <c r="C49" s="120"/>
      <c r="D49" s="120"/>
      <c r="E49" s="120"/>
      <c r="F49" s="120"/>
      <c r="G49" s="120"/>
      <c r="H49" s="120"/>
      <c r="I49" s="120"/>
      <c r="J49" s="120"/>
      <c r="K49" s="120"/>
      <c r="L49" s="120"/>
      <c r="M49" s="120"/>
      <c r="N49" s="146"/>
      <c r="O49" s="120"/>
      <c r="AA49" s="153"/>
      <c r="AB49" s="289"/>
    </row>
    <row r="50" customFormat="false" ht="12.75" hidden="false" customHeight="false" outlineLevel="0" collapsed="false">
      <c r="A50" s="120"/>
      <c r="B50" s="120"/>
      <c r="C50" s="120"/>
      <c r="D50" s="120"/>
      <c r="E50" s="120"/>
      <c r="F50" s="120"/>
      <c r="G50" s="120"/>
      <c r="H50" s="120"/>
      <c r="I50" s="120"/>
      <c r="J50" s="120"/>
      <c r="K50" s="120"/>
      <c r="L50" s="120"/>
      <c r="M50" s="120"/>
      <c r="N50" s="146"/>
      <c r="O50" s="120"/>
      <c r="AA50" s="153"/>
      <c r="AB50" s="289"/>
    </row>
    <row r="51" customFormat="false" ht="12.75" hidden="false" customHeight="false" outlineLevel="0" collapsed="false">
      <c r="A51" s="120"/>
      <c r="B51" s="120"/>
      <c r="C51" s="120"/>
      <c r="D51" s="120"/>
      <c r="E51" s="120"/>
      <c r="F51" s="120"/>
      <c r="G51" s="120"/>
      <c r="H51" s="120"/>
      <c r="I51" s="120"/>
      <c r="J51" s="120"/>
      <c r="K51" s="120"/>
      <c r="L51" s="120"/>
      <c r="M51" s="120"/>
      <c r="N51" s="146"/>
      <c r="O51" s="120"/>
      <c r="AA51" s="153"/>
      <c r="AB51" s="289"/>
    </row>
    <row r="52" customFormat="false" ht="12.75" hidden="false" customHeight="false" outlineLevel="0" collapsed="false">
      <c r="A52" s="120"/>
      <c r="B52" s="120"/>
      <c r="C52" s="120"/>
      <c r="D52" s="120"/>
      <c r="E52" s="120"/>
      <c r="F52" s="120"/>
      <c r="G52" s="120"/>
      <c r="H52" s="120"/>
      <c r="I52" s="120"/>
      <c r="J52" s="120"/>
      <c r="K52" s="120"/>
      <c r="L52" s="120"/>
      <c r="M52" s="120"/>
      <c r="N52" s="146"/>
      <c r="O52" s="120"/>
      <c r="AA52" s="153"/>
      <c r="AB52" s="289"/>
    </row>
    <row r="53" customFormat="false" ht="12.75" hidden="false" customHeight="false" outlineLevel="0" collapsed="false">
      <c r="A53" s="120"/>
      <c r="B53" s="120"/>
      <c r="C53" s="120"/>
      <c r="D53" s="120"/>
      <c r="E53" s="120"/>
      <c r="F53" s="120"/>
      <c r="G53" s="120"/>
      <c r="H53" s="120"/>
      <c r="I53" s="120"/>
      <c r="J53" s="120"/>
      <c r="K53" s="120"/>
      <c r="L53" s="120"/>
      <c r="M53" s="120"/>
      <c r="N53" s="146"/>
      <c r="O53" s="120"/>
      <c r="AA53" s="153"/>
      <c r="AB53" s="289"/>
    </row>
    <row r="54" customFormat="false" ht="12.75" hidden="false" customHeight="false" outlineLevel="0" collapsed="false">
      <c r="A54" s="120"/>
      <c r="B54" s="120"/>
      <c r="C54" s="120"/>
      <c r="D54" s="120"/>
      <c r="E54" s="120"/>
      <c r="F54" s="120"/>
      <c r="G54" s="120"/>
      <c r="H54" s="120"/>
      <c r="I54" s="120"/>
      <c r="J54" s="120"/>
      <c r="K54" s="120"/>
      <c r="L54" s="120"/>
      <c r="M54" s="120"/>
      <c r="N54" s="146"/>
      <c r="O54" s="120"/>
      <c r="AA54" s="153"/>
      <c r="AB54" s="289"/>
    </row>
    <row r="55" customFormat="false" ht="12.75" hidden="false" customHeight="false" outlineLevel="0" collapsed="false">
      <c r="A55" s="120"/>
      <c r="B55" s="120"/>
      <c r="C55" s="120"/>
      <c r="D55" s="120"/>
      <c r="E55" s="120"/>
      <c r="F55" s="120"/>
      <c r="G55" s="120"/>
      <c r="H55" s="120"/>
      <c r="I55" s="120"/>
      <c r="J55" s="120"/>
      <c r="K55" s="120"/>
      <c r="L55" s="120"/>
      <c r="M55" s="120"/>
      <c r="N55" s="146"/>
      <c r="O55" s="120"/>
      <c r="AA55" s="153"/>
      <c r="AB55" s="289"/>
    </row>
    <row r="56" customFormat="false" ht="12.75" hidden="false" customHeight="false" outlineLevel="0" collapsed="false">
      <c r="A56" s="120"/>
      <c r="B56" s="120"/>
      <c r="C56" s="120"/>
      <c r="D56" s="120"/>
      <c r="E56" s="120"/>
      <c r="F56" s="120"/>
      <c r="G56" s="120"/>
      <c r="H56" s="120"/>
      <c r="I56" s="120"/>
      <c r="J56" s="120"/>
      <c r="K56" s="120"/>
      <c r="L56" s="120"/>
      <c r="M56" s="120"/>
      <c r="N56" s="146"/>
      <c r="O56" s="120"/>
      <c r="AA56" s="153"/>
      <c r="AB56" s="289"/>
    </row>
    <row r="57" customFormat="false" ht="12.75" hidden="false" customHeight="false" outlineLevel="0" collapsed="false">
      <c r="A57" s="120"/>
      <c r="B57" s="120"/>
      <c r="C57" s="120"/>
      <c r="D57" s="120"/>
      <c r="E57" s="120"/>
      <c r="F57" s="120"/>
      <c r="G57" s="120"/>
      <c r="H57" s="120"/>
      <c r="I57" s="120"/>
      <c r="J57" s="120"/>
      <c r="K57" s="120"/>
      <c r="L57" s="120"/>
      <c r="M57" s="120"/>
      <c r="N57" s="146"/>
      <c r="O57" s="120"/>
      <c r="AA57" s="153"/>
      <c r="AB57" s="289"/>
    </row>
    <row r="58" customFormat="false" ht="12.75" hidden="false" customHeight="false" outlineLevel="0" collapsed="false">
      <c r="A58" s="120"/>
      <c r="B58" s="120"/>
      <c r="C58" s="120"/>
      <c r="D58" s="120"/>
      <c r="E58" s="120"/>
      <c r="F58" s="120"/>
      <c r="G58" s="120"/>
      <c r="H58" s="120"/>
      <c r="I58" s="120"/>
      <c r="J58" s="120"/>
      <c r="K58" s="120"/>
      <c r="L58" s="120"/>
      <c r="M58" s="120"/>
      <c r="N58" s="146"/>
      <c r="O58" s="120"/>
      <c r="AA58" s="153"/>
      <c r="AB58" s="289"/>
    </row>
    <row r="59" customFormat="false" ht="12.75" hidden="false" customHeight="false" outlineLevel="0" collapsed="false">
      <c r="A59" s="120"/>
      <c r="B59" s="120"/>
      <c r="C59" s="120"/>
      <c r="D59" s="120"/>
      <c r="E59" s="120"/>
      <c r="F59" s="120"/>
      <c r="G59" s="120"/>
      <c r="H59" s="120"/>
      <c r="I59" s="120"/>
      <c r="J59" s="120"/>
      <c r="K59" s="120"/>
      <c r="L59" s="120"/>
      <c r="M59" s="120"/>
      <c r="N59" s="146"/>
      <c r="O59" s="120"/>
      <c r="AA59" s="153"/>
      <c r="AB59" s="289"/>
    </row>
    <row r="60" customFormat="false" ht="12.75" hidden="false" customHeight="false" outlineLevel="0" collapsed="false">
      <c r="A60" s="120"/>
      <c r="B60" s="120"/>
      <c r="C60" s="120"/>
      <c r="D60" s="120"/>
      <c r="E60" s="120"/>
      <c r="F60" s="120"/>
      <c r="G60" s="120"/>
      <c r="H60" s="120"/>
      <c r="I60" s="120"/>
      <c r="J60" s="120"/>
      <c r="K60" s="120"/>
      <c r="L60" s="120"/>
      <c r="M60" s="120"/>
      <c r="N60" s="146"/>
      <c r="O60" s="120"/>
      <c r="AA60" s="153"/>
      <c r="AB60" s="289"/>
    </row>
    <row r="61" customFormat="false" ht="12.75" hidden="false" customHeight="false" outlineLevel="0" collapsed="false">
      <c r="A61" s="120"/>
      <c r="B61" s="120"/>
      <c r="C61" s="120"/>
      <c r="D61" s="120"/>
      <c r="E61" s="120"/>
      <c r="F61" s="120"/>
      <c r="G61" s="120"/>
      <c r="H61" s="120"/>
      <c r="I61" s="120"/>
      <c r="J61" s="120"/>
      <c r="K61" s="120"/>
      <c r="L61" s="120"/>
      <c r="M61" s="120"/>
      <c r="N61" s="146"/>
      <c r="O61" s="120"/>
      <c r="AA61" s="153"/>
      <c r="AB61" s="289"/>
    </row>
    <row r="62" customFormat="false" ht="12.75" hidden="false" customHeight="false" outlineLevel="0" collapsed="false">
      <c r="A62" s="120"/>
      <c r="B62" s="120"/>
      <c r="C62" s="120"/>
      <c r="D62" s="120"/>
      <c r="E62" s="120"/>
      <c r="F62" s="120"/>
      <c r="G62" s="120"/>
      <c r="H62" s="120"/>
      <c r="I62" s="120"/>
      <c r="J62" s="120"/>
      <c r="K62" s="120"/>
      <c r="L62" s="120"/>
      <c r="M62" s="120"/>
      <c r="N62" s="146"/>
      <c r="O62" s="120"/>
      <c r="AA62" s="153"/>
      <c r="AB62" s="289"/>
    </row>
    <row r="63" customFormat="false" ht="12.75" hidden="false" customHeight="false" outlineLevel="0" collapsed="false">
      <c r="A63" s="120"/>
      <c r="B63" s="120"/>
      <c r="C63" s="120"/>
      <c r="D63" s="120"/>
      <c r="E63" s="120"/>
      <c r="F63" s="120"/>
      <c r="G63" s="120"/>
      <c r="H63" s="120"/>
      <c r="I63" s="120"/>
      <c r="J63" s="120"/>
      <c r="K63" s="120"/>
      <c r="L63" s="120"/>
      <c r="M63" s="120"/>
      <c r="N63" s="146"/>
      <c r="O63" s="120"/>
      <c r="AA63" s="153"/>
      <c r="AB63" s="289"/>
    </row>
    <row r="64" customFormat="false" ht="12.75" hidden="false" customHeight="false" outlineLevel="0" collapsed="false">
      <c r="A64" s="120"/>
      <c r="B64" s="120"/>
      <c r="C64" s="120"/>
      <c r="D64" s="120"/>
      <c r="E64" s="120"/>
      <c r="F64" s="120"/>
      <c r="G64" s="120"/>
      <c r="H64" s="120"/>
      <c r="I64" s="120"/>
      <c r="J64" s="120"/>
      <c r="K64" s="120"/>
      <c r="L64" s="120"/>
      <c r="M64" s="120"/>
      <c r="N64" s="146"/>
      <c r="O64" s="120"/>
      <c r="AA64" s="153"/>
      <c r="AB64" s="289"/>
    </row>
    <row r="65" customFormat="false" ht="12.75" hidden="false" customHeight="false" outlineLevel="0" collapsed="false">
      <c r="A65" s="120"/>
      <c r="B65" s="120"/>
      <c r="C65" s="120"/>
      <c r="D65" s="120"/>
      <c r="E65" s="120"/>
      <c r="F65" s="120"/>
      <c r="G65" s="120"/>
      <c r="H65" s="120"/>
      <c r="I65" s="120"/>
      <c r="J65" s="120"/>
      <c r="K65" s="120"/>
      <c r="L65" s="120"/>
      <c r="M65" s="120"/>
      <c r="N65" s="146"/>
      <c r="O65" s="120"/>
      <c r="AA65" s="153"/>
      <c r="AB65" s="289"/>
    </row>
    <row r="66" customFormat="false" ht="12.75" hidden="false" customHeight="false" outlineLevel="0" collapsed="false">
      <c r="A66" s="120"/>
      <c r="B66" s="120"/>
      <c r="C66" s="120"/>
      <c r="D66" s="120"/>
      <c r="E66" s="120"/>
      <c r="F66" s="120"/>
      <c r="G66" s="120"/>
      <c r="H66" s="120"/>
      <c r="I66" s="120"/>
      <c r="J66" s="120"/>
      <c r="K66" s="120"/>
      <c r="L66" s="120"/>
      <c r="M66" s="120"/>
      <c r="N66" s="146"/>
      <c r="O66" s="120"/>
      <c r="AA66" s="153"/>
      <c r="AB66" s="289"/>
    </row>
    <row r="67" customFormat="false" ht="12.75" hidden="false" customHeight="false" outlineLevel="0" collapsed="false">
      <c r="A67" s="120"/>
      <c r="B67" s="120"/>
      <c r="C67" s="120"/>
      <c r="D67" s="120"/>
      <c r="E67" s="120"/>
      <c r="F67" s="120"/>
      <c r="G67" s="120"/>
      <c r="H67" s="120"/>
      <c r="I67" s="120"/>
      <c r="J67" s="120"/>
      <c r="K67" s="120"/>
      <c r="L67" s="120"/>
      <c r="M67" s="120"/>
      <c r="N67" s="146"/>
      <c r="O67" s="120"/>
      <c r="AA67" s="153"/>
      <c r="AB67" s="289"/>
    </row>
    <row r="68" customFormat="false" ht="12.75" hidden="false" customHeight="false" outlineLevel="0" collapsed="false">
      <c r="A68" s="120"/>
      <c r="B68" s="120"/>
      <c r="C68" s="120"/>
      <c r="D68" s="120"/>
      <c r="E68" s="120"/>
      <c r="F68" s="120"/>
      <c r="G68" s="120"/>
      <c r="H68" s="120"/>
      <c r="I68" s="120"/>
      <c r="J68" s="120"/>
      <c r="K68" s="120"/>
      <c r="L68" s="120"/>
      <c r="M68" s="120"/>
      <c r="N68" s="146"/>
      <c r="O68" s="120"/>
      <c r="AA68" s="153"/>
      <c r="AB68" s="289"/>
    </row>
    <row r="69" customFormat="false" ht="12.75" hidden="false" customHeight="false" outlineLevel="0" collapsed="false">
      <c r="A69" s="120"/>
      <c r="B69" s="120"/>
      <c r="C69" s="120"/>
      <c r="D69" s="120"/>
      <c r="E69" s="120"/>
      <c r="F69" s="120"/>
      <c r="G69" s="120"/>
      <c r="H69" s="120"/>
      <c r="I69" s="120"/>
      <c r="J69" s="120"/>
      <c r="K69" s="120"/>
      <c r="L69" s="120"/>
      <c r="M69" s="120"/>
      <c r="N69" s="146"/>
      <c r="O69" s="120"/>
      <c r="AA69" s="153"/>
      <c r="AB69" s="289"/>
    </row>
    <row r="70" customFormat="false" ht="12.75" hidden="false" customHeight="false" outlineLevel="0" collapsed="false">
      <c r="A70" s="120"/>
      <c r="B70" s="120"/>
      <c r="C70" s="120"/>
      <c r="D70" s="120"/>
      <c r="E70" s="120"/>
      <c r="F70" s="120"/>
      <c r="G70" s="120"/>
      <c r="H70" s="120"/>
      <c r="I70" s="120"/>
      <c r="J70" s="120"/>
      <c r="K70" s="120"/>
      <c r="L70" s="120"/>
      <c r="M70" s="120"/>
      <c r="N70" s="146"/>
      <c r="O70" s="120"/>
      <c r="AA70" s="153"/>
      <c r="AB70" s="289"/>
    </row>
    <row r="71" customFormat="false" ht="12.75" hidden="false" customHeight="false" outlineLevel="0" collapsed="false">
      <c r="A71" s="120"/>
      <c r="B71" s="120"/>
      <c r="C71" s="120"/>
      <c r="D71" s="120"/>
      <c r="E71" s="120"/>
      <c r="F71" s="120"/>
      <c r="G71" s="120"/>
      <c r="H71" s="120"/>
      <c r="I71" s="120"/>
      <c r="J71" s="120"/>
      <c r="K71" s="120"/>
      <c r="L71" s="120"/>
      <c r="M71" s="120"/>
      <c r="N71" s="146"/>
      <c r="O71" s="120"/>
      <c r="AA71" s="153"/>
      <c r="AB71" s="289"/>
    </row>
    <row r="72" customFormat="false" ht="12.75" hidden="false" customHeight="false" outlineLevel="0" collapsed="false">
      <c r="A72" s="120"/>
      <c r="B72" s="120"/>
      <c r="C72" s="120"/>
      <c r="D72" s="120"/>
      <c r="E72" s="120"/>
      <c r="F72" s="120"/>
      <c r="G72" s="120"/>
      <c r="H72" s="120"/>
      <c r="I72" s="120"/>
      <c r="J72" s="120"/>
      <c r="K72" s="120"/>
      <c r="L72" s="120"/>
      <c r="M72" s="120"/>
      <c r="N72" s="146"/>
      <c r="O72" s="120"/>
      <c r="AA72" s="153"/>
      <c r="AB72" s="289"/>
    </row>
    <row r="73" customFormat="false" ht="12.75" hidden="false" customHeight="false" outlineLevel="0" collapsed="false">
      <c r="A73" s="120"/>
      <c r="B73" s="120"/>
      <c r="C73" s="120"/>
      <c r="D73" s="120"/>
      <c r="E73" s="120"/>
      <c r="F73" s="120"/>
      <c r="G73" s="120"/>
      <c r="H73" s="120"/>
      <c r="I73" s="120"/>
      <c r="J73" s="120"/>
      <c r="K73" s="120"/>
      <c r="L73" s="120"/>
      <c r="M73" s="120"/>
      <c r="N73" s="146"/>
      <c r="O73" s="120"/>
      <c r="AA73" s="153"/>
      <c r="AB73" s="289"/>
    </row>
    <row r="74" customFormat="false" ht="12.75" hidden="false" customHeight="false" outlineLevel="0" collapsed="false">
      <c r="A74" s="120"/>
      <c r="B74" s="120"/>
      <c r="C74" s="120"/>
      <c r="D74" s="120"/>
      <c r="E74" s="120"/>
      <c r="F74" s="120"/>
      <c r="G74" s="120"/>
      <c r="H74" s="120"/>
      <c r="I74" s="120"/>
      <c r="J74" s="120"/>
      <c r="K74" s="120"/>
      <c r="L74" s="120"/>
      <c r="M74" s="120"/>
      <c r="N74" s="146"/>
      <c r="O74" s="120"/>
      <c r="AA74" s="153"/>
      <c r="AB74" s="289"/>
    </row>
    <row r="75" customFormat="false" ht="12.75" hidden="false" customHeight="false" outlineLevel="0" collapsed="false">
      <c r="A75" s="120"/>
      <c r="B75" s="120"/>
      <c r="C75" s="120"/>
      <c r="D75" s="120"/>
      <c r="E75" s="120"/>
      <c r="F75" s="120"/>
      <c r="G75" s="120"/>
      <c r="H75" s="120"/>
      <c r="I75" s="120"/>
      <c r="J75" s="120"/>
      <c r="K75" s="120"/>
      <c r="L75" s="120"/>
      <c r="M75" s="120"/>
      <c r="N75" s="146"/>
      <c r="O75" s="120"/>
      <c r="AA75" s="153"/>
      <c r="AB75" s="289"/>
    </row>
    <row r="76" customFormat="false" ht="12.75" hidden="false" customHeight="false" outlineLevel="0" collapsed="false">
      <c r="A76" s="120"/>
      <c r="B76" s="120"/>
      <c r="C76" s="120"/>
      <c r="D76" s="120"/>
      <c r="E76" s="120"/>
      <c r="F76" s="120"/>
      <c r="G76" s="120"/>
      <c r="H76" s="120"/>
      <c r="I76" s="120"/>
      <c r="J76" s="120"/>
      <c r="K76" s="120"/>
      <c r="L76" s="120"/>
      <c r="M76" s="120"/>
      <c r="N76" s="146"/>
      <c r="O76" s="120"/>
      <c r="AA76" s="153"/>
      <c r="AB76" s="289"/>
    </row>
    <row r="77" customFormat="false" ht="12.75" hidden="false" customHeight="false" outlineLevel="0" collapsed="false">
      <c r="A77" s="120"/>
      <c r="B77" s="120"/>
      <c r="C77" s="120"/>
      <c r="D77" s="120"/>
      <c r="E77" s="120"/>
      <c r="F77" s="120"/>
      <c r="G77" s="120"/>
      <c r="H77" s="120"/>
      <c r="I77" s="120"/>
      <c r="J77" s="120"/>
      <c r="K77" s="120"/>
      <c r="L77" s="120"/>
      <c r="M77" s="120"/>
      <c r="N77" s="146"/>
      <c r="O77" s="120"/>
      <c r="AA77" s="153"/>
      <c r="AB77" s="289"/>
    </row>
    <row r="78" customFormat="false" ht="12.75" hidden="false" customHeight="false" outlineLevel="0" collapsed="false">
      <c r="A78" s="120"/>
      <c r="B78" s="120"/>
      <c r="C78" s="120"/>
      <c r="D78" s="120"/>
      <c r="E78" s="120"/>
      <c r="F78" s="120"/>
      <c r="G78" s="120"/>
      <c r="H78" s="120"/>
      <c r="I78" s="120"/>
      <c r="J78" s="120"/>
      <c r="K78" s="120"/>
      <c r="L78" s="120"/>
      <c r="M78" s="120"/>
      <c r="N78" s="146"/>
      <c r="O78" s="120"/>
      <c r="AA78" s="153"/>
      <c r="AB78" s="289"/>
    </row>
    <row r="79" customFormat="false" ht="12.75" hidden="false" customHeight="false" outlineLevel="0" collapsed="false">
      <c r="A79" s="120"/>
      <c r="B79" s="120"/>
      <c r="C79" s="120"/>
      <c r="D79" s="120"/>
      <c r="E79" s="120"/>
      <c r="F79" s="120"/>
      <c r="G79" s="120"/>
      <c r="H79" s="120"/>
      <c r="I79" s="120"/>
      <c r="J79" s="120"/>
      <c r="K79" s="120"/>
      <c r="L79" s="120"/>
      <c r="M79" s="120"/>
      <c r="N79" s="146"/>
      <c r="O79" s="120"/>
      <c r="AA79" s="153"/>
      <c r="AB79" s="289"/>
    </row>
    <row r="80" customFormat="false" ht="12.75" hidden="false" customHeight="false" outlineLevel="0" collapsed="false">
      <c r="A80" s="120"/>
      <c r="B80" s="120"/>
      <c r="C80" s="120"/>
      <c r="D80" s="120"/>
      <c r="E80" s="120"/>
      <c r="F80" s="120"/>
      <c r="G80" s="120"/>
      <c r="H80" s="120"/>
      <c r="I80" s="120"/>
      <c r="J80" s="120"/>
      <c r="K80" s="120"/>
      <c r="L80" s="120"/>
      <c r="M80" s="120"/>
      <c r="N80" s="146"/>
      <c r="O80" s="120"/>
      <c r="AA80" s="153"/>
      <c r="AB80" s="289"/>
    </row>
    <row r="81" customFormat="false" ht="12.75" hidden="false" customHeight="false" outlineLevel="0" collapsed="false">
      <c r="A81" s="120"/>
      <c r="B81" s="120"/>
      <c r="C81" s="120"/>
      <c r="D81" s="120"/>
      <c r="E81" s="120"/>
      <c r="F81" s="120"/>
      <c r="G81" s="120"/>
      <c r="H81" s="120"/>
      <c r="I81" s="120"/>
      <c r="J81" s="120"/>
      <c r="K81" s="120"/>
      <c r="L81" s="120"/>
      <c r="M81" s="120"/>
      <c r="N81" s="146"/>
      <c r="O81" s="120"/>
      <c r="AA81" s="153"/>
      <c r="AB81" s="289"/>
    </row>
    <row r="82" customFormat="false" ht="12.75" hidden="false" customHeight="false" outlineLevel="0" collapsed="false">
      <c r="A82" s="120"/>
      <c r="B82" s="120"/>
      <c r="C82" s="120"/>
      <c r="D82" s="120"/>
      <c r="E82" s="120"/>
      <c r="F82" s="120"/>
      <c r="G82" s="120"/>
      <c r="H82" s="120"/>
      <c r="I82" s="120"/>
      <c r="J82" s="120"/>
      <c r="K82" s="120"/>
      <c r="L82" s="120"/>
      <c r="M82" s="120"/>
      <c r="N82" s="146"/>
      <c r="O82" s="120"/>
      <c r="AA82" s="153"/>
      <c r="AB82" s="289"/>
    </row>
    <row r="83" customFormat="false" ht="12.75" hidden="false" customHeight="false" outlineLevel="0" collapsed="false">
      <c r="A83" s="120"/>
      <c r="B83" s="120"/>
      <c r="C83" s="120"/>
      <c r="D83" s="120"/>
      <c r="E83" s="120"/>
      <c r="F83" s="120"/>
      <c r="G83" s="120"/>
      <c r="H83" s="120"/>
      <c r="I83" s="120"/>
      <c r="J83" s="120"/>
      <c r="K83" s="120"/>
      <c r="L83" s="120"/>
      <c r="M83" s="120"/>
      <c r="N83" s="146"/>
      <c r="O83" s="120"/>
      <c r="AA83" s="153"/>
      <c r="AB83" s="289"/>
    </row>
    <row r="84" customFormat="false" ht="12.75" hidden="false" customHeight="false" outlineLevel="0" collapsed="false">
      <c r="A84" s="120"/>
      <c r="B84" s="120"/>
      <c r="C84" s="120"/>
      <c r="D84" s="120"/>
      <c r="E84" s="120"/>
      <c r="F84" s="120"/>
      <c r="G84" s="120"/>
      <c r="H84" s="120"/>
      <c r="I84" s="120"/>
      <c r="J84" s="120"/>
      <c r="K84" s="120"/>
      <c r="L84" s="120"/>
      <c r="M84" s="120"/>
      <c r="N84" s="146"/>
      <c r="O84" s="120"/>
      <c r="AA84" s="153"/>
      <c r="AB84" s="289"/>
    </row>
    <row r="85" customFormat="false" ht="12.75" hidden="false" customHeight="false" outlineLevel="0" collapsed="false">
      <c r="A85" s="120"/>
      <c r="B85" s="120"/>
      <c r="C85" s="120"/>
      <c r="D85" s="120"/>
      <c r="E85" s="120"/>
      <c r="F85" s="120"/>
      <c r="G85" s="120"/>
      <c r="H85" s="120"/>
      <c r="I85" s="120"/>
      <c r="J85" s="120"/>
      <c r="K85" s="120"/>
      <c r="L85" s="120"/>
      <c r="M85" s="120"/>
      <c r="N85" s="146"/>
      <c r="O85" s="120"/>
      <c r="AA85" s="153"/>
      <c r="AB85" s="289"/>
    </row>
    <row r="86" customFormat="false" ht="12.75" hidden="false" customHeight="false" outlineLevel="0" collapsed="false">
      <c r="A86" s="120"/>
      <c r="B86" s="120"/>
      <c r="C86" s="120"/>
      <c r="D86" s="120"/>
      <c r="E86" s="120"/>
      <c r="F86" s="120"/>
      <c r="G86" s="120"/>
      <c r="H86" s="120"/>
      <c r="I86" s="120"/>
      <c r="J86" s="120"/>
      <c r="K86" s="120"/>
      <c r="L86" s="120"/>
      <c r="M86" s="120"/>
      <c r="N86" s="146"/>
      <c r="O86" s="120"/>
      <c r="AA86" s="153"/>
      <c r="AB86" s="289"/>
    </row>
    <row r="87" customFormat="false" ht="12.75" hidden="false" customHeight="false" outlineLevel="0" collapsed="false">
      <c r="A87" s="120"/>
      <c r="B87" s="120"/>
      <c r="C87" s="120"/>
      <c r="D87" s="120"/>
      <c r="E87" s="120"/>
      <c r="F87" s="120"/>
      <c r="G87" s="120"/>
      <c r="H87" s="120"/>
      <c r="I87" s="120"/>
      <c r="J87" s="120"/>
      <c r="K87" s="120"/>
      <c r="L87" s="120"/>
      <c r="M87" s="120"/>
      <c r="N87" s="146"/>
      <c r="O87" s="120"/>
      <c r="AA87" s="153"/>
      <c r="AB87" s="289"/>
    </row>
    <row r="88" customFormat="false" ht="12.75" hidden="false" customHeight="false" outlineLevel="0" collapsed="false">
      <c r="A88" s="120"/>
      <c r="B88" s="120"/>
      <c r="C88" s="120"/>
      <c r="D88" s="120"/>
      <c r="E88" s="120"/>
      <c r="F88" s="120"/>
      <c r="G88" s="120"/>
      <c r="H88" s="120"/>
      <c r="I88" s="120"/>
      <c r="J88" s="120"/>
      <c r="K88" s="120"/>
      <c r="L88" s="120"/>
      <c r="M88" s="120"/>
      <c r="N88" s="146"/>
      <c r="O88" s="120"/>
      <c r="AA88" s="153"/>
      <c r="AB88" s="289"/>
    </row>
    <row r="89" customFormat="false" ht="12.75" hidden="false" customHeight="false" outlineLevel="0" collapsed="false">
      <c r="A89" s="120"/>
      <c r="B89" s="120"/>
      <c r="C89" s="120"/>
      <c r="D89" s="120"/>
      <c r="E89" s="120"/>
      <c r="F89" s="120"/>
      <c r="G89" s="120"/>
      <c r="H89" s="120"/>
      <c r="I89" s="120"/>
      <c r="J89" s="120"/>
      <c r="K89" s="120"/>
      <c r="L89" s="120"/>
      <c r="M89" s="120"/>
      <c r="N89" s="120"/>
      <c r="O89" s="120"/>
      <c r="AA89" s="153"/>
      <c r="AB89" s="289"/>
    </row>
    <row r="90" customFormat="false" ht="12.75" hidden="false" customHeight="false" outlineLevel="0" collapsed="false">
      <c r="A90" s="120"/>
      <c r="B90" s="120"/>
      <c r="C90" s="120"/>
      <c r="D90" s="120"/>
      <c r="E90" s="120"/>
      <c r="F90" s="120"/>
      <c r="G90" s="120"/>
      <c r="H90" s="120"/>
      <c r="I90" s="120"/>
      <c r="J90" s="120"/>
      <c r="K90" s="120"/>
      <c r="L90" s="120"/>
      <c r="M90" s="120"/>
      <c r="N90" s="146"/>
      <c r="O90" s="120"/>
      <c r="AA90" s="153"/>
      <c r="AB90" s="289"/>
    </row>
    <row r="91" customFormat="false" ht="12.75" hidden="false" customHeight="false" outlineLevel="0" collapsed="false">
      <c r="A91" s="120"/>
      <c r="B91" s="120"/>
      <c r="C91" s="120"/>
      <c r="D91" s="120"/>
      <c r="E91" s="120"/>
      <c r="F91" s="120"/>
      <c r="G91" s="120"/>
      <c r="H91" s="120"/>
      <c r="I91" s="120"/>
      <c r="J91" s="120"/>
      <c r="K91" s="120"/>
      <c r="L91" s="120"/>
      <c r="M91" s="120"/>
      <c r="N91" s="146"/>
      <c r="O91" s="120"/>
      <c r="AA91" s="153"/>
      <c r="AB91" s="289"/>
    </row>
    <row r="92" customFormat="false" ht="12.75" hidden="false" customHeight="false" outlineLevel="0" collapsed="false">
      <c r="A92" s="120"/>
      <c r="B92" s="120"/>
      <c r="C92" s="120"/>
      <c r="D92" s="120"/>
      <c r="E92" s="120"/>
      <c r="F92" s="120"/>
      <c r="G92" s="120"/>
      <c r="H92" s="120"/>
      <c r="I92" s="120"/>
      <c r="J92" s="120"/>
      <c r="K92" s="120"/>
      <c r="L92" s="120"/>
      <c r="M92" s="120"/>
      <c r="N92" s="146"/>
      <c r="O92" s="120"/>
      <c r="AA92" s="153"/>
      <c r="AB92" s="289"/>
    </row>
    <row r="93" customFormat="false" ht="12.75" hidden="false" customHeight="false" outlineLevel="0" collapsed="false">
      <c r="A93" s="120"/>
      <c r="B93" s="120"/>
      <c r="C93" s="120"/>
      <c r="D93" s="120"/>
      <c r="E93" s="120"/>
      <c r="F93" s="120"/>
      <c r="G93" s="120"/>
      <c r="H93" s="120"/>
      <c r="I93" s="120"/>
      <c r="J93" s="120"/>
      <c r="K93" s="120"/>
      <c r="L93" s="120"/>
      <c r="M93" s="120"/>
      <c r="N93" s="146"/>
      <c r="O93" s="120"/>
      <c r="AA93" s="153"/>
      <c r="AB93" s="289"/>
    </row>
    <row r="94" customFormat="false" ht="12.75" hidden="false" customHeight="false" outlineLevel="0" collapsed="false">
      <c r="A94" s="120"/>
      <c r="B94" s="120"/>
      <c r="C94" s="120"/>
      <c r="D94" s="120"/>
      <c r="E94" s="120"/>
      <c r="F94" s="120"/>
      <c r="G94" s="120"/>
      <c r="H94" s="120"/>
      <c r="I94" s="120"/>
      <c r="J94" s="120"/>
      <c r="K94" s="120"/>
      <c r="L94" s="120"/>
      <c r="M94" s="120"/>
      <c r="N94" s="146"/>
      <c r="O94" s="120"/>
      <c r="AA94" s="153"/>
      <c r="AB94" s="289"/>
    </row>
    <row r="95" customFormat="false" ht="12.75" hidden="false" customHeight="false" outlineLevel="0" collapsed="false">
      <c r="A95" s="120"/>
      <c r="B95" s="120"/>
      <c r="C95" s="120"/>
      <c r="D95" s="120"/>
      <c r="E95" s="120"/>
      <c r="F95" s="120"/>
      <c r="G95" s="120"/>
      <c r="H95" s="120"/>
      <c r="I95" s="120"/>
      <c r="J95" s="120"/>
      <c r="K95" s="120"/>
      <c r="L95" s="120"/>
      <c r="M95" s="120"/>
      <c r="N95" s="146"/>
      <c r="O95" s="120"/>
      <c r="AA95" s="153"/>
      <c r="AB95" s="289"/>
    </row>
    <row r="96" customFormat="false" ht="12.75" hidden="false" customHeight="false" outlineLevel="0" collapsed="false">
      <c r="A96" s="120"/>
      <c r="B96" s="120"/>
      <c r="C96" s="120"/>
      <c r="D96" s="120"/>
      <c r="E96" s="120"/>
      <c r="F96" s="120"/>
      <c r="G96" s="120"/>
      <c r="H96" s="120"/>
      <c r="I96" s="120"/>
      <c r="J96" s="120"/>
      <c r="K96" s="120"/>
      <c r="L96" s="120"/>
      <c r="M96" s="120"/>
      <c r="N96" s="146"/>
      <c r="O96" s="120"/>
      <c r="AA96" s="153"/>
      <c r="AB96" s="289"/>
    </row>
    <row r="97" customFormat="false" ht="12.75" hidden="false" customHeight="false" outlineLevel="0" collapsed="false">
      <c r="A97" s="120"/>
      <c r="B97" s="120"/>
      <c r="C97" s="120"/>
      <c r="D97" s="120"/>
      <c r="E97" s="120"/>
      <c r="F97" s="120"/>
      <c r="G97" s="120"/>
      <c r="H97" s="120"/>
      <c r="I97" s="120"/>
      <c r="J97" s="120"/>
      <c r="K97" s="120"/>
      <c r="L97" s="120"/>
      <c r="M97" s="120"/>
      <c r="N97" s="146"/>
      <c r="O97" s="120"/>
      <c r="AA97" s="153"/>
      <c r="AB97" s="289"/>
    </row>
    <row r="98" customFormat="false" ht="12.75" hidden="false" customHeight="false" outlineLevel="0" collapsed="false">
      <c r="A98" s="120"/>
      <c r="B98" s="120"/>
      <c r="C98" s="120"/>
      <c r="D98" s="120"/>
      <c r="E98" s="120"/>
      <c r="F98" s="120"/>
      <c r="G98" s="120"/>
      <c r="H98" s="120"/>
      <c r="I98" s="120"/>
      <c r="J98" s="120"/>
      <c r="K98" s="120"/>
      <c r="L98" s="120"/>
      <c r="M98" s="120"/>
      <c r="N98" s="146"/>
      <c r="O98" s="120"/>
      <c r="AA98" s="153"/>
      <c r="AB98" s="289"/>
    </row>
    <row r="99" customFormat="false" ht="12.75" hidden="false" customHeight="false" outlineLevel="0" collapsed="false">
      <c r="A99" s="120"/>
      <c r="B99" s="120"/>
      <c r="C99" s="120"/>
      <c r="D99" s="120"/>
      <c r="E99" s="120"/>
      <c r="F99" s="120"/>
      <c r="G99" s="120"/>
      <c r="H99" s="120"/>
      <c r="I99" s="120"/>
      <c r="J99" s="120"/>
      <c r="K99" s="120"/>
      <c r="L99" s="120"/>
      <c r="M99" s="120"/>
      <c r="N99" s="146"/>
      <c r="O99" s="120"/>
      <c r="AA99" s="153"/>
      <c r="AB99" s="289"/>
    </row>
    <row r="100" customFormat="false" ht="12.75" hidden="false" customHeight="false" outlineLevel="0" collapsed="false">
      <c r="A100" s="120"/>
      <c r="B100" s="120"/>
      <c r="C100" s="120"/>
      <c r="D100" s="120"/>
      <c r="E100" s="120"/>
      <c r="F100" s="120"/>
      <c r="G100" s="120"/>
      <c r="H100" s="120"/>
      <c r="I100" s="120"/>
      <c r="J100" s="120"/>
      <c r="K100" s="120"/>
      <c r="L100" s="120"/>
      <c r="M100" s="120"/>
      <c r="N100" s="146"/>
      <c r="O100" s="120"/>
      <c r="AA100" s="153"/>
      <c r="AB100" s="289"/>
    </row>
    <row r="101" customFormat="false" ht="12.75" hidden="false" customHeight="false" outlineLevel="0" collapsed="false">
      <c r="A101" s="120"/>
      <c r="B101" s="120"/>
      <c r="C101" s="120"/>
      <c r="D101" s="120"/>
      <c r="E101" s="120"/>
      <c r="F101" s="120"/>
      <c r="G101" s="120"/>
      <c r="H101" s="120"/>
      <c r="I101" s="120"/>
      <c r="J101" s="120"/>
      <c r="K101" s="120"/>
      <c r="L101" s="120"/>
      <c r="M101" s="120"/>
      <c r="N101" s="120"/>
      <c r="O101" s="120"/>
      <c r="AA101" s="153"/>
      <c r="AB101" s="289"/>
    </row>
    <row r="102" customFormat="false" ht="12.75" hidden="false" customHeight="false" outlineLevel="0" collapsed="false">
      <c r="A102" s="120"/>
      <c r="B102" s="120"/>
      <c r="C102" s="120"/>
      <c r="D102" s="120"/>
      <c r="E102" s="120"/>
      <c r="F102" s="120"/>
      <c r="G102" s="120"/>
      <c r="H102" s="120"/>
      <c r="I102" s="120"/>
      <c r="J102" s="120"/>
      <c r="K102" s="120"/>
      <c r="L102" s="120"/>
      <c r="M102" s="120"/>
      <c r="N102" s="146"/>
      <c r="O102" s="120"/>
      <c r="AA102" s="153"/>
      <c r="AB102" s="289"/>
    </row>
    <row r="103" customFormat="false" ht="12.75" hidden="false" customHeight="false" outlineLevel="0" collapsed="false">
      <c r="A103" s="120"/>
      <c r="B103" s="120"/>
      <c r="C103" s="120"/>
      <c r="D103" s="120"/>
      <c r="E103" s="120"/>
      <c r="F103" s="120"/>
      <c r="G103" s="120"/>
      <c r="H103" s="120"/>
      <c r="I103" s="120"/>
      <c r="J103" s="120"/>
      <c r="K103" s="120"/>
      <c r="L103" s="120"/>
      <c r="M103" s="120"/>
      <c r="N103" s="146"/>
      <c r="O103" s="120"/>
      <c r="AA103" s="153"/>
      <c r="AB103" s="289"/>
    </row>
    <row r="104" customFormat="false" ht="12.75" hidden="false" customHeight="false" outlineLevel="0" collapsed="false">
      <c r="A104" s="120"/>
      <c r="B104" s="120"/>
      <c r="C104" s="120"/>
      <c r="D104" s="120"/>
      <c r="E104" s="120"/>
      <c r="F104" s="120"/>
      <c r="G104" s="120"/>
      <c r="H104" s="120"/>
      <c r="I104" s="120"/>
      <c r="J104" s="120"/>
      <c r="K104" s="120"/>
      <c r="L104" s="120"/>
      <c r="M104" s="120"/>
      <c r="N104" s="146"/>
      <c r="O104" s="120"/>
      <c r="AA104" s="153"/>
      <c r="AB104" s="289"/>
    </row>
    <row r="105" customFormat="false" ht="12.75" hidden="false" customHeight="false" outlineLevel="0" collapsed="false">
      <c r="A105" s="120"/>
      <c r="B105" s="120"/>
      <c r="C105" s="120"/>
      <c r="D105" s="120"/>
      <c r="E105" s="120"/>
      <c r="F105" s="120"/>
      <c r="G105" s="120"/>
      <c r="H105" s="120"/>
      <c r="I105" s="120"/>
      <c r="J105" s="120"/>
      <c r="K105" s="120"/>
      <c r="L105" s="120"/>
      <c r="M105" s="120"/>
      <c r="N105" s="146"/>
      <c r="O105" s="120"/>
      <c r="AA105" s="153"/>
      <c r="AB105" s="289"/>
    </row>
    <row r="106" customFormat="false" ht="12.75" hidden="false" customHeight="false" outlineLevel="0" collapsed="false">
      <c r="A106" s="120"/>
      <c r="B106" s="120"/>
      <c r="C106" s="120"/>
      <c r="D106" s="120"/>
      <c r="E106" s="120"/>
      <c r="F106" s="120"/>
      <c r="G106" s="120"/>
      <c r="H106" s="120"/>
      <c r="I106" s="120"/>
      <c r="J106" s="120"/>
      <c r="K106" s="120"/>
      <c r="L106" s="120"/>
      <c r="M106" s="120"/>
      <c r="N106" s="146"/>
      <c r="O106" s="120"/>
      <c r="AA106" s="153"/>
      <c r="AB106" s="289"/>
    </row>
    <row r="107" customFormat="false" ht="12.75" hidden="false" customHeight="false" outlineLevel="0" collapsed="false">
      <c r="A107" s="120"/>
      <c r="B107" s="120"/>
      <c r="C107" s="120"/>
      <c r="D107" s="120"/>
      <c r="E107" s="120"/>
      <c r="F107" s="120"/>
      <c r="G107" s="120"/>
      <c r="H107" s="120"/>
      <c r="I107" s="120"/>
      <c r="J107" s="120"/>
      <c r="K107" s="120"/>
      <c r="L107" s="120"/>
      <c r="M107" s="120"/>
      <c r="N107" s="146"/>
      <c r="O107" s="120"/>
      <c r="AA107" s="153"/>
      <c r="AB107" s="289"/>
    </row>
    <row r="108" customFormat="false" ht="12.75" hidden="false" customHeight="false" outlineLevel="0" collapsed="false">
      <c r="A108" s="120"/>
      <c r="B108" s="120"/>
      <c r="C108" s="120"/>
      <c r="D108" s="120"/>
      <c r="E108" s="120"/>
      <c r="F108" s="120"/>
      <c r="G108" s="120"/>
      <c r="H108" s="120"/>
      <c r="I108" s="120"/>
      <c r="J108" s="120"/>
      <c r="K108" s="120"/>
      <c r="L108" s="120"/>
      <c r="M108" s="120"/>
      <c r="N108" s="146"/>
      <c r="O108" s="120"/>
      <c r="AA108" s="153"/>
      <c r="AB108" s="289"/>
    </row>
    <row r="109" customFormat="false" ht="12.75" hidden="false" customHeight="false" outlineLevel="0" collapsed="false">
      <c r="A109" s="120"/>
      <c r="B109" s="120"/>
      <c r="C109" s="120"/>
      <c r="D109" s="120"/>
      <c r="E109" s="120"/>
      <c r="F109" s="120"/>
      <c r="G109" s="120"/>
      <c r="H109" s="120"/>
      <c r="I109" s="120"/>
      <c r="J109" s="120"/>
      <c r="K109" s="120"/>
      <c r="L109" s="120"/>
      <c r="M109" s="120"/>
      <c r="N109" s="146"/>
      <c r="O109" s="120"/>
      <c r="AA109" s="153"/>
      <c r="AB109" s="289"/>
    </row>
    <row r="110" customFormat="false" ht="12.75" hidden="false" customHeight="false" outlineLevel="0" collapsed="false">
      <c r="A110" s="120"/>
      <c r="B110" s="120"/>
      <c r="C110" s="120"/>
      <c r="D110" s="120"/>
      <c r="E110" s="120"/>
      <c r="F110" s="120"/>
      <c r="G110" s="120"/>
      <c r="H110" s="120"/>
      <c r="I110" s="120"/>
      <c r="J110" s="120"/>
      <c r="K110" s="120"/>
      <c r="L110" s="120"/>
      <c r="M110" s="120"/>
      <c r="N110" s="146"/>
      <c r="O110" s="120"/>
      <c r="AA110" s="153"/>
      <c r="AB110" s="289"/>
    </row>
    <row r="111" customFormat="false" ht="12.75" hidden="false" customHeight="false" outlineLevel="0" collapsed="false">
      <c r="A111" s="120"/>
      <c r="B111" s="120"/>
      <c r="C111" s="120"/>
      <c r="D111" s="120"/>
      <c r="E111" s="120"/>
      <c r="F111" s="120"/>
      <c r="G111" s="120"/>
      <c r="H111" s="120"/>
      <c r="I111" s="120"/>
      <c r="J111" s="120"/>
      <c r="K111" s="120"/>
      <c r="L111" s="120"/>
      <c r="M111" s="120"/>
      <c r="N111" s="146"/>
      <c r="O111" s="120"/>
      <c r="AA111" s="153"/>
      <c r="AB111" s="289"/>
    </row>
    <row r="112" customFormat="false" ht="12.75" hidden="false" customHeight="false" outlineLevel="0" collapsed="false">
      <c r="A112" s="120"/>
      <c r="B112" s="120"/>
      <c r="C112" s="120"/>
      <c r="D112" s="120"/>
      <c r="E112" s="120"/>
      <c r="F112" s="120"/>
      <c r="G112" s="120"/>
      <c r="H112" s="120"/>
      <c r="I112" s="120"/>
      <c r="J112" s="120"/>
      <c r="K112" s="120"/>
      <c r="L112" s="120"/>
      <c r="M112" s="120"/>
      <c r="N112" s="146"/>
      <c r="O112" s="120"/>
      <c r="AA112" s="153"/>
      <c r="AB112" s="289"/>
    </row>
    <row r="113" customFormat="false" ht="12.75" hidden="false" customHeight="false" outlineLevel="0" collapsed="false">
      <c r="A113" s="120"/>
      <c r="B113" s="120"/>
      <c r="C113" s="120"/>
      <c r="D113" s="120"/>
      <c r="E113" s="120"/>
      <c r="F113" s="120"/>
      <c r="G113" s="120"/>
      <c r="H113" s="120"/>
      <c r="I113" s="120"/>
      <c r="J113" s="120"/>
      <c r="K113" s="120"/>
      <c r="L113" s="120"/>
      <c r="M113" s="120"/>
      <c r="N113" s="146"/>
      <c r="O113" s="120"/>
      <c r="AA113" s="153"/>
      <c r="AB113" s="289"/>
    </row>
    <row r="114" customFormat="false" ht="12.75" hidden="false" customHeight="false" outlineLevel="0" collapsed="false">
      <c r="A114" s="120"/>
      <c r="B114" s="120"/>
      <c r="C114" s="120"/>
      <c r="D114" s="120"/>
      <c r="E114" s="120"/>
      <c r="F114" s="120"/>
      <c r="G114" s="120"/>
      <c r="H114" s="120"/>
      <c r="I114" s="120"/>
      <c r="J114" s="120"/>
      <c r="K114" s="120"/>
      <c r="L114" s="120"/>
      <c r="M114" s="120"/>
      <c r="N114" s="146"/>
      <c r="O114" s="120"/>
      <c r="AA114" s="153"/>
      <c r="AB114" s="289"/>
    </row>
    <row r="115" customFormat="false" ht="12.75" hidden="false" customHeight="false" outlineLevel="0" collapsed="false">
      <c r="A115" s="120"/>
      <c r="B115" s="120"/>
      <c r="C115" s="120"/>
      <c r="D115" s="120"/>
      <c r="E115" s="120"/>
      <c r="F115" s="120"/>
      <c r="G115" s="120"/>
      <c r="H115" s="120"/>
      <c r="I115" s="120"/>
      <c r="J115" s="120"/>
      <c r="K115" s="120"/>
      <c r="L115" s="120"/>
      <c r="M115" s="120"/>
      <c r="N115" s="146"/>
      <c r="O115" s="120"/>
      <c r="AA115" s="153"/>
      <c r="AB115" s="289"/>
    </row>
    <row r="116" customFormat="false" ht="12.75" hidden="false" customHeight="false" outlineLevel="0" collapsed="false">
      <c r="A116" s="120"/>
      <c r="B116" s="120"/>
      <c r="C116" s="120"/>
      <c r="D116" s="120"/>
      <c r="E116" s="120"/>
      <c r="F116" s="120"/>
      <c r="G116" s="120"/>
      <c r="H116" s="120"/>
      <c r="I116" s="120"/>
      <c r="J116" s="120"/>
      <c r="K116" s="120"/>
      <c r="L116" s="120"/>
      <c r="M116" s="120"/>
      <c r="N116" s="146"/>
      <c r="O116" s="120"/>
      <c r="AA116" s="153"/>
      <c r="AB116" s="289"/>
    </row>
    <row r="117" customFormat="false" ht="12.75" hidden="false" customHeight="false" outlineLevel="0" collapsed="false">
      <c r="A117" s="120"/>
      <c r="B117" s="120"/>
      <c r="C117" s="120"/>
      <c r="D117" s="120"/>
      <c r="E117" s="120"/>
      <c r="F117" s="120"/>
      <c r="G117" s="120"/>
      <c r="H117" s="120"/>
      <c r="I117" s="120"/>
      <c r="J117" s="120"/>
      <c r="K117" s="120"/>
      <c r="L117" s="120"/>
      <c r="M117" s="120"/>
      <c r="N117" s="146"/>
      <c r="O117" s="120"/>
      <c r="AA117" s="153"/>
      <c r="AB117" s="289"/>
    </row>
    <row r="118" customFormat="false" ht="12.75" hidden="false" customHeight="false" outlineLevel="0" collapsed="false">
      <c r="A118" s="120"/>
      <c r="B118" s="120"/>
      <c r="C118" s="120"/>
      <c r="D118" s="120"/>
      <c r="E118" s="120"/>
      <c r="F118" s="120"/>
      <c r="G118" s="120"/>
      <c r="H118" s="120"/>
      <c r="I118" s="120"/>
      <c r="J118" s="120"/>
      <c r="K118" s="120"/>
      <c r="L118" s="120"/>
      <c r="M118" s="120"/>
      <c r="N118" s="146"/>
      <c r="O118" s="120"/>
      <c r="AA118" s="153"/>
      <c r="AB118" s="289"/>
    </row>
    <row r="119" customFormat="false" ht="12.75" hidden="false" customHeight="false" outlineLevel="0" collapsed="false">
      <c r="A119" s="120"/>
      <c r="B119" s="120"/>
      <c r="C119" s="120"/>
      <c r="D119" s="120"/>
      <c r="E119" s="120"/>
      <c r="F119" s="120"/>
      <c r="G119" s="120"/>
      <c r="H119" s="120"/>
      <c r="I119" s="120"/>
      <c r="J119" s="120"/>
      <c r="K119" s="120"/>
      <c r="L119" s="120"/>
      <c r="M119" s="120"/>
      <c r="N119" s="146"/>
      <c r="O119" s="120"/>
      <c r="AA119" s="153"/>
      <c r="AB119" s="289"/>
    </row>
    <row r="120" customFormat="false" ht="12.75" hidden="false" customHeight="false" outlineLevel="0" collapsed="false">
      <c r="A120" s="120"/>
      <c r="B120" s="120"/>
      <c r="C120" s="120"/>
      <c r="D120" s="120"/>
      <c r="E120" s="120"/>
      <c r="F120" s="120"/>
      <c r="G120" s="120"/>
      <c r="H120" s="120"/>
      <c r="I120" s="120"/>
      <c r="J120" s="120"/>
      <c r="K120" s="120"/>
      <c r="L120" s="120"/>
      <c r="M120" s="120"/>
      <c r="N120" s="146"/>
      <c r="O120" s="120"/>
      <c r="AA120" s="153"/>
      <c r="AB120" s="289"/>
    </row>
    <row r="121" customFormat="false" ht="12.75" hidden="false" customHeight="false" outlineLevel="0" collapsed="false">
      <c r="A121" s="120"/>
      <c r="B121" s="120"/>
      <c r="C121" s="120"/>
      <c r="D121" s="120"/>
      <c r="E121" s="120"/>
      <c r="F121" s="120"/>
      <c r="G121" s="120"/>
      <c r="H121" s="120"/>
      <c r="I121" s="120"/>
      <c r="J121" s="120"/>
      <c r="K121" s="120"/>
      <c r="L121" s="120"/>
      <c r="M121" s="120"/>
      <c r="N121" s="146"/>
      <c r="O121" s="120"/>
      <c r="AA121" s="153"/>
      <c r="AB121" s="289"/>
    </row>
    <row r="122" customFormat="false" ht="12.75" hidden="false" customHeight="false" outlineLevel="0" collapsed="false">
      <c r="A122" s="120"/>
      <c r="B122" s="120"/>
      <c r="C122" s="120"/>
      <c r="D122" s="120"/>
      <c r="E122" s="120"/>
      <c r="F122" s="120"/>
      <c r="G122" s="120"/>
      <c r="H122" s="120"/>
      <c r="I122" s="120"/>
      <c r="J122" s="120"/>
      <c r="K122" s="120"/>
      <c r="L122" s="120"/>
      <c r="M122" s="120"/>
      <c r="N122" s="146"/>
      <c r="O122" s="120"/>
      <c r="AA122" s="153"/>
      <c r="AB122" s="289"/>
    </row>
    <row r="123" customFormat="false" ht="12.75" hidden="false" customHeight="false" outlineLevel="0" collapsed="false">
      <c r="A123" s="120"/>
      <c r="B123" s="120"/>
      <c r="C123" s="120"/>
      <c r="D123" s="120"/>
      <c r="E123" s="120"/>
      <c r="F123" s="120"/>
      <c r="G123" s="120"/>
      <c r="H123" s="120"/>
      <c r="I123" s="120"/>
      <c r="J123" s="120"/>
      <c r="K123" s="120"/>
      <c r="L123" s="120"/>
      <c r="M123" s="120"/>
      <c r="N123" s="146"/>
      <c r="O123" s="120"/>
      <c r="AA123" s="153"/>
      <c r="AB123" s="289"/>
    </row>
    <row r="124" customFormat="false" ht="12.75" hidden="false" customHeight="false" outlineLevel="0" collapsed="false">
      <c r="A124" s="120"/>
      <c r="B124" s="120"/>
      <c r="C124" s="120"/>
      <c r="D124" s="120"/>
      <c r="E124" s="120"/>
      <c r="F124" s="120"/>
      <c r="G124" s="120"/>
      <c r="H124" s="120"/>
      <c r="I124" s="120"/>
      <c r="J124" s="120"/>
      <c r="K124" s="120"/>
      <c r="L124" s="120"/>
      <c r="M124" s="120"/>
      <c r="N124" s="146"/>
      <c r="O124" s="120"/>
      <c r="AA124" s="153"/>
      <c r="AB124" s="289"/>
    </row>
    <row r="125" customFormat="false" ht="12.75" hidden="false" customHeight="false" outlineLevel="0" collapsed="false">
      <c r="A125" s="120"/>
      <c r="B125" s="120"/>
      <c r="C125" s="120"/>
      <c r="D125" s="120"/>
      <c r="E125" s="120"/>
      <c r="F125" s="120"/>
      <c r="G125" s="120"/>
      <c r="H125" s="120"/>
      <c r="I125" s="120"/>
      <c r="J125" s="120"/>
      <c r="K125" s="120"/>
      <c r="L125" s="120"/>
      <c r="M125" s="120"/>
      <c r="N125" s="146"/>
      <c r="O125" s="120"/>
      <c r="AA125" s="153"/>
      <c r="AB125" s="289"/>
    </row>
    <row r="126" customFormat="false" ht="12.75" hidden="false" customHeight="false" outlineLevel="0" collapsed="false">
      <c r="A126" s="120"/>
      <c r="B126" s="120"/>
      <c r="C126" s="120"/>
      <c r="D126" s="120"/>
      <c r="E126" s="120"/>
      <c r="F126" s="120"/>
      <c r="G126" s="120"/>
      <c r="H126" s="120"/>
      <c r="I126" s="120"/>
      <c r="J126" s="120"/>
      <c r="K126" s="120"/>
      <c r="L126" s="120"/>
      <c r="M126" s="120"/>
      <c r="N126" s="146"/>
      <c r="O126" s="120"/>
      <c r="AA126" s="153"/>
      <c r="AB126" s="289"/>
    </row>
    <row r="127" customFormat="false" ht="12.75" hidden="false" customHeight="false" outlineLevel="0" collapsed="false">
      <c r="A127" s="120"/>
      <c r="B127" s="120"/>
      <c r="C127" s="120"/>
      <c r="D127" s="120"/>
      <c r="E127" s="120"/>
      <c r="F127" s="120"/>
      <c r="G127" s="120"/>
      <c r="H127" s="120"/>
      <c r="I127" s="120"/>
      <c r="J127" s="120"/>
      <c r="K127" s="120"/>
      <c r="L127" s="120"/>
      <c r="M127" s="120"/>
      <c r="N127" s="146"/>
      <c r="O127" s="120"/>
      <c r="AA127" s="153"/>
      <c r="AB127" s="289"/>
    </row>
    <row r="128" customFormat="false" ht="12.75" hidden="false" customHeight="false" outlineLevel="0" collapsed="false">
      <c r="A128" s="120"/>
      <c r="B128" s="120"/>
      <c r="C128" s="120"/>
      <c r="D128" s="120"/>
      <c r="E128" s="120"/>
      <c r="F128" s="120"/>
      <c r="G128" s="120"/>
      <c r="H128" s="120"/>
      <c r="I128" s="120"/>
      <c r="J128" s="120"/>
      <c r="K128" s="120"/>
      <c r="L128" s="120"/>
      <c r="M128" s="120"/>
      <c r="N128" s="146"/>
      <c r="O128" s="120"/>
      <c r="AA128" s="153"/>
      <c r="AB128" s="289"/>
    </row>
    <row r="129" customFormat="false" ht="12.75" hidden="false" customHeight="false" outlineLevel="0" collapsed="false">
      <c r="A129" s="120"/>
      <c r="B129" s="120"/>
      <c r="C129" s="120"/>
      <c r="D129" s="120"/>
      <c r="E129" s="120"/>
      <c r="F129" s="120"/>
      <c r="G129" s="120"/>
      <c r="H129" s="120"/>
      <c r="I129" s="120"/>
      <c r="J129" s="120"/>
      <c r="K129" s="120"/>
      <c r="L129" s="120"/>
      <c r="M129" s="120"/>
      <c r="N129" s="146"/>
      <c r="O129" s="120"/>
      <c r="AA129" s="153"/>
      <c r="AB129" s="289"/>
    </row>
    <row r="130" customFormat="false" ht="12.75" hidden="false" customHeight="false" outlineLevel="0" collapsed="false">
      <c r="A130" s="120"/>
      <c r="B130" s="120"/>
      <c r="C130" s="120"/>
      <c r="D130" s="120"/>
      <c r="E130" s="120"/>
      <c r="F130" s="120"/>
      <c r="G130" s="120"/>
      <c r="H130" s="120"/>
      <c r="I130" s="120"/>
      <c r="J130" s="120"/>
      <c r="K130" s="120"/>
      <c r="L130" s="120"/>
      <c r="M130" s="120"/>
      <c r="N130" s="146"/>
      <c r="O130" s="120"/>
      <c r="AA130" s="153"/>
      <c r="AB130" s="289"/>
    </row>
    <row r="131" customFormat="false" ht="12.75" hidden="false" customHeight="false" outlineLevel="0" collapsed="false">
      <c r="A131" s="120"/>
      <c r="B131" s="120"/>
      <c r="C131" s="120"/>
      <c r="D131" s="120"/>
      <c r="E131" s="120"/>
      <c r="F131" s="120"/>
      <c r="G131" s="120"/>
      <c r="H131" s="120"/>
      <c r="I131" s="120"/>
      <c r="J131" s="120"/>
      <c r="K131" s="120"/>
      <c r="L131" s="120"/>
      <c r="M131" s="120"/>
      <c r="N131" s="146"/>
      <c r="O131" s="120"/>
      <c r="AA131" s="153"/>
      <c r="AB131" s="289"/>
    </row>
    <row r="132" customFormat="false" ht="12.75" hidden="false" customHeight="false" outlineLevel="0" collapsed="false">
      <c r="A132" s="120"/>
      <c r="B132" s="120"/>
      <c r="C132" s="120"/>
      <c r="D132" s="120"/>
      <c r="E132" s="120"/>
      <c r="F132" s="120"/>
      <c r="G132" s="120"/>
      <c r="H132" s="120"/>
      <c r="I132" s="120"/>
      <c r="J132" s="120"/>
      <c r="K132" s="120"/>
      <c r="L132" s="120"/>
      <c r="M132" s="120"/>
      <c r="N132" s="146"/>
      <c r="O132" s="120"/>
      <c r="AA132" s="153"/>
      <c r="AB132" s="289"/>
    </row>
    <row r="133" customFormat="false" ht="12.75" hidden="false" customHeight="false" outlineLevel="0" collapsed="false">
      <c r="A133" s="120"/>
      <c r="B133" s="120"/>
      <c r="C133" s="120"/>
      <c r="D133" s="120"/>
      <c r="E133" s="120"/>
      <c r="F133" s="120"/>
      <c r="G133" s="120"/>
      <c r="H133" s="120"/>
      <c r="I133" s="120"/>
      <c r="J133" s="120"/>
      <c r="K133" s="120"/>
      <c r="L133" s="120"/>
      <c r="M133" s="120"/>
      <c r="N133" s="146"/>
      <c r="O133" s="120"/>
      <c r="AA133" s="153"/>
      <c r="AB133" s="289"/>
    </row>
    <row r="134" customFormat="false" ht="12.75" hidden="false" customHeight="false" outlineLevel="0" collapsed="false">
      <c r="A134" s="120"/>
      <c r="B134" s="120"/>
      <c r="C134" s="120"/>
      <c r="D134" s="120"/>
      <c r="E134" s="120"/>
      <c r="F134" s="120"/>
      <c r="G134" s="120"/>
      <c r="H134" s="120"/>
      <c r="I134" s="120"/>
      <c r="J134" s="120"/>
      <c r="K134" s="120"/>
      <c r="L134" s="120"/>
      <c r="M134" s="120"/>
      <c r="N134" s="146"/>
      <c r="O134" s="120"/>
      <c r="AA134" s="153"/>
      <c r="AB134" s="289"/>
    </row>
    <row r="135" customFormat="false" ht="12.75" hidden="false" customHeight="false" outlineLevel="0" collapsed="false">
      <c r="A135" s="120"/>
      <c r="B135" s="120"/>
      <c r="C135" s="120"/>
      <c r="D135" s="120"/>
      <c r="E135" s="120"/>
      <c r="F135" s="120"/>
      <c r="G135" s="120"/>
      <c r="H135" s="120"/>
      <c r="I135" s="120"/>
      <c r="J135" s="120"/>
      <c r="K135" s="120"/>
      <c r="L135" s="120"/>
      <c r="M135" s="120"/>
      <c r="N135" s="146"/>
      <c r="O135" s="120"/>
      <c r="AA135" s="153"/>
      <c r="AB135" s="289"/>
    </row>
    <row r="136" customFormat="false" ht="12.75" hidden="false" customHeight="false" outlineLevel="0" collapsed="false">
      <c r="A136" s="120"/>
      <c r="B136" s="120"/>
      <c r="C136" s="120"/>
      <c r="D136" s="120"/>
      <c r="E136" s="120"/>
      <c r="F136" s="120"/>
      <c r="G136" s="120"/>
      <c r="H136" s="120"/>
      <c r="I136" s="120"/>
      <c r="J136" s="120"/>
      <c r="K136" s="120"/>
      <c r="L136" s="120"/>
      <c r="M136" s="120"/>
      <c r="N136" s="146"/>
      <c r="O136" s="120"/>
      <c r="AA136" s="153"/>
      <c r="AB136" s="289"/>
    </row>
    <row r="137" customFormat="false" ht="12.75" hidden="false" customHeight="false" outlineLevel="0" collapsed="false">
      <c r="A137" s="120"/>
      <c r="B137" s="120"/>
      <c r="C137" s="120"/>
      <c r="D137" s="120"/>
      <c r="E137" s="120"/>
      <c r="F137" s="120"/>
      <c r="G137" s="120"/>
      <c r="H137" s="120"/>
      <c r="I137" s="120"/>
      <c r="J137" s="120"/>
      <c r="K137" s="120"/>
      <c r="L137" s="120"/>
      <c r="M137" s="120"/>
      <c r="N137" s="146"/>
      <c r="O137" s="120"/>
      <c r="AA137" s="153"/>
      <c r="AB137" s="289"/>
    </row>
    <row r="138" customFormat="false" ht="12.75" hidden="false" customHeight="false" outlineLevel="0" collapsed="false">
      <c r="A138" s="120"/>
      <c r="B138" s="120"/>
      <c r="C138" s="120"/>
      <c r="D138" s="120"/>
      <c r="E138" s="120"/>
      <c r="F138" s="120"/>
      <c r="G138" s="120"/>
      <c r="H138" s="120"/>
      <c r="I138" s="120"/>
      <c r="J138" s="120"/>
      <c r="K138" s="120"/>
      <c r="L138" s="120"/>
      <c r="M138" s="120"/>
      <c r="N138" s="146"/>
      <c r="O138" s="120"/>
      <c r="AA138" s="153"/>
      <c r="AB138" s="289"/>
    </row>
    <row r="139" customFormat="false" ht="12.75" hidden="false" customHeight="false" outlineLevel="0" collapsed="false">
      <c r="A139" s="120"/>
      <c r="B139" s="120"/>
      <c r="C139" s="120"/>
      <c r="D139" s="120"/>
      <c r="E139" s="120"/>
      <c r="F139" s="120"/>
      <c r="G139" s="120"/>
      <c r="H139" s="120"/>
      <c r="I139" s="120"/>
      <c r="J139" s="120"/>
      <c r="K139" s="120"/>
      <c r="L139" s="120"/>
      <c r="M139" s="120"/>
      <c r="N139" s="146"/>
      <c r="O139" s="120"/>
      <c r="AA139" s="153"/>
      <c r="AB139" s="289"/>
    </row>
    <row r="140" customFormat="false" ht="12.75" hidden="false" customHeight="false" outlineLevel="0" collapsed="false">
      <c r="A140" s="120"/>
      <c r="B140" s="120"/>
      <c r="C140" s="120"/>
      <c r="D140" s="120"/>
      <c r="E140" s="120"/>
      <c r="F140" s="120"/>
      <c r="G140" s="120"/>
      <c r="H140" s="120"/>
      <c r="I140" s="120"/>
      <c r="J140" s="120"/>
      <c r="K140" s="120"/>
      <c r="L140" s="120"/>
      <c r="M140" s="120"/>
      <c r="N140" s="146"/>
      <c r="O140" s="120"/>
      <c r="AA140" s="153"/>
      <c r="AB140" s="289"/>
    </row>
    <row r="141" customFormat="false" ht="12.75" hidden="false" customHeight="false" outlineLevel="0" collapsed="false">
      <c r="A141" s="120"/>
      <c r="B141" s="120"/>
      <c r="C141" s="120"/>
      <c r="D141" s="120"/>
      <c r="E141" s="120"/>
      <c r="F141" s="120"/>
      <c r="G141" s="120"/>
      <c r="H141" s="120"/>
      <c r="I141" s="120"/>
      <c r="J141" s="120"/>
      <c r="K141" s="120"/>
      <c r="L141" s="120"/>
      <c r="M141" s="120"/>
      <c r="N141" s="146"/>
      <c r="O141" s="120"/>
      <c r="AA141" s="153"/>
      <c r="AB141" s="289"/>
    </row>
    <row r="142" customFormat="false" ht="12.75" hidden="false" customHeight="false" outlineLevel="0" collapsed="false">
      <c r="A142" s="120"/>
      <c r="B142" s="120"/>
      <c r="C142" s="120"/>
      <c r="D142" s="120"/>
      <c r="E142" s="120"/>
      <c r="F142" s="120"/>
      <c r="G142" s="120"/>
      <c r="H142" s="120"/>
      <c r="I142" s="120"/>
      <c r="J142" s="120"/>
      <c r="K142" s="120"/>
      <c r="L142" s="120"/>
      <c r="M142" s="120"/>
      <c r="N142" s="146"/>
      <c r="O142" s="120"/>
      <c r="AA142" s="153"/>
      <c r="AB142" s="289"/>
    </row>
    <row r="143" customFormat="false" ht="12.75" hidden="false" customHeight="false" outlineLevel="0" collapsed="false">
      <c r="A143" s="120"/>
      <c r="B143" s="120"/>
      <c r="C143" s="120"/>
      <c r="D143" s="120"/>
      <c r="E143" s="120"/>
      <c r="F143" s="120"/>
      <c r="G143" s="120"/>
      <c r="H143" s="120"/>
      <c r="I143" s="120"/>
      <c r="J143" s="120"/>
      <c r="K143" s="120"/>
      <c r="L143" s="120"/>
      <c r="M143" s="120"/>
      <c r="N143" s="146"/>
      <c r="O143" s="120"/>
      <c r="AA143" s="153"/>
      <c r="AB143" s="289"/>
    </row>
    <row r="144" customFormat="false" ht="12.75" hidden="false" customHeight="false" outlineLevel="0" collapsed="false">
      <c r="A144" s="120"/>
      <c r="B144" s="120"/>
      <c r="C144" s="120"/>
      <c r="D144" s="120"/>
      <c r="E144" s="120"/>
      <c r="F144" s="120"/>
      <c r="G144" s="120"/>
      <c r="H144" s="120"/>
      <c r="I144" s="120"/>
      <c r="J144" s="120"/>
      <c r="K144" s="120"/>
      <c r="L144" s="120"/>
      <c r="M144" s="120"/>
      <c r="N144" s="146"/>
      <c r="O144" s="120"/>
      <c r="AA144" s="153"/>
      <c r="AB144" s="289"/>
    </row>
    <row r="145" customFormat="false" ht="12.75" hidden="false" customHeight="false" outlineLevel="0" collapsed="false">
      <c r="A145" s="120"/>
      <c r="B145" s="120"/>
      <c r="C145" s="120"/>
      <c r="D145" s="120"/>
      <c r="E145" s="120"/>
      <c r="F145" s="120"/>
      <c r="G145" s="120"/>
      <c r="H145" s="120"/>
      <c r="I145" s="120"/>
      <c r="J145" s="120"/>
      <c r="K145" s="120"/>
      <c r="L145" s="120"/>
      <c r="M145" s="120"/>
      <c r="N145" s="146"/>
      <c r="O145" s="120"/>
      <c r="AA145" s="153"/>
      <c r="AB145" s="289"/>
    </row>
    <row r="146" customFormat="false" ht="12.75" hidden="false" customHeight="false" outlineLevel="0" collapsed="false">
      <c r="A146" s="120"/>
      <c r="B146" s="120"/>
      <c r="C146" s="120"/>
      <c r="D146" s="120"/>
      <c r="E146" s="120"/>
      <c r="F146" s="120"/>
      <c r="G146" s="120"/>
      <c r="H146" s="120"/>
      <c r="I146" s="120"/>
      <c r="J146" s="120"/>
      <c r="K146" s="120"/>
      <c r="L146" s="120"/>
      <c r="M146" s="120"/>
      <c r="N146" s="146"/>
      <c r="O146" s="120"/>
      <c r="AA146" s="153"/>
      <c r="AB146" s="289"/>
    </row>
    <row r="147" customFormat="false" ht="12.75" hidden="false" customHeight="false" outlineLevel="0" collapsed="false">
      <c r="A147" s="120"/>
      <c r="B147" s="120"/>
      <c r="C147" s="120"/>
      <c r="D147" s="120"/>
      <c r="E147" s="120"/>
      <c r="F147" s="120"/>
      <c r="G147" s="120"/>
      <c r="H147" s="120"/>
      <c r="I147" s="120"/>
      <c r="J147" s="120"/>
      <c r="K147" s="120"/>
      <c r="L147" s="120"/>
      <c r="M147" s="120"/>
      <c r="N147" s="146"/>
      <c r="O147" s="120"/>
      <c r="AA147" s="153"/>
      <c r="AB147" s="289"/>
    </row>
    <row r="148" customFormat="false" ht="12.75" hidden="false" customHeight="false" outlineLevel="0" collapsed="false">
      <c r="A148" s="120"/>
      <c r="B148" s="120"/>
      <c r="C148" s="120"/>
      <c r="D148" s="120"/>
      <c r="E148" s="120"/>
      <c r="F148" s="120"/>
      <c r="G148" s="120"/>
      <c r="H148" s="120"/>
      <c r="I148" s="120"/>
      <c r="J148" s="120"/>
      <c r="K148" s="120"/>
      <c r="L148" s="120"/>
      <c r="M148" s="120"/>
      <c r="N148" s="146"/>
      <c r="O148" s="120"/>
      <c r="AA148" s="153"/>
      <c r="AB148" s="289"/>
    </row>
    <row r="149" customFormat="false" ht="12.75" hidden="false" customHeight="false" outlineLevel="0" collapsed="false">
      <c r="A149" s="120"/>
      <c r="B149" s="120"/>
      <c r="C149" s="120"/>
      <c r="D149" s="120"/>
      <c r="E149" s="120"/>
      <c r="F149" s="120"/>
      <c r="G149" s="120"/>
      <c r="H149" s="120"/>
      <c r="I149" s="120"/>
      <c r="J149" s="120"/>
      <c r="K149" s="120"/>
      <c r="L149" s="120"/>
      <c r="M149" s="120"/>
      <c r="N149" s="146"/>
      <c r="O149" s="120"/>
      <c r="AA149" s="153"/>
      <c r="AB149" s="289"/>
    </row>
    <row r="150" customFormat="false" ht="12.75" hidden="false" customHeight="false" outlineLevel="0" collapsed="false">
      <c r="A150" s="120"/>
      <c r="B150" s="120"/>
      <c r="C150" s="120"/>
      <c r="D150" s="120"/>
      <c r="E150" s="120"/>
      <c r="F150" s="120"/>
      <c r="G150" s="120"/>
      <c r="H150" s="120"/>
      <c r="I150" s="120"/>
      <c r="J150" s="120"/>
      <c r="K150" s="120"/>
      <c r="L150" s="120"/>
      <c r="M150" s="120"/>
      <c r="N150" s="146"/>
      <c r="O150" s="120"/>
      <c r="AA150" s="153"/>
      <c r="AB150" s="289"/>
    </row>
    <row r="151" customFormat="false" ht="12.75" hidden="false" customHeight="false" outlineLevel="0" collapsed="false">
      <c r="A151" s="120"/>
      <c r="B151" s="120"/>
      <c r="C151" s="120"/>
      <c r="D151" s="120"/>
      <c r="E151" s="120"/>
      <c r="F151" s="120"/>
      <c r="G151" s="120"/>
      <c r="H151" s="120"/>
      <c r="I151" s="120"/>
      <c r="J151" s="120"/>
      <c r="K151" s="120"/>
      <c r="L151" s="120"/>
      <c r="M151" s="120"/>
      <c r="N151" s="146"/>
      <c r="O151" s="120"/>
      <c r="AA151" s="153"/>
      <c r="AB151" s="289"/>
    </row>
    <row r="152" customFormat="false" ht="12.75" hidden="false" customHeight="false" outlineLevel="0" collapsed="false">
      <c r="A152" s="120"/>
      <c r="B152" s="120"/>
      <c r="C152" s="120"/>
      <c r="D152" s="120"/>
      <c r="E152" s="120"/>
      <c r="F152" s="120"/>
      <c r="G152" s="120"/>
      <c r="H152" s="120"/>
      <c r="I152" s="120"/>
      <c r="J152" s="120"/>
      <c r="K152" s="120"/>
      <c r="L152" s="120"/>
      <c r="M152" s="120"/>
      <c r="N152" s="146"/>
      <c r="O152" s="120"/>
      <c r="AA152" s="153"/>
      <c r="AB152" s="289"/>
    </row>
    <row r="153" customFormat="false" ht="12.75" hidden="false" customHeight="false" outlineLevel="0" collapsed="false">
      <c r="A153" s="120"/>
      <c r="B153" s="120"/>
      <c r="C153" s="120"/>
      <c r="D153" s="120"/>
      <c r="E153" s="120"/>
      <c r="F153" s="120"/>
      <c r="G153" s="120"/>
      <c r="H153" s="120"/>
      <c r="I153" s="120"/>
      <c r="J153" s="120"/>
      <c r="K153" s="120"/>
      <c r="L153" s="120"/>
      <c r="M153" s="120"/>
      <c r="N153" s="146"/>
      <c r="O153" s="120"/>
      <c r="AA153" s="153"/>
      <c r="AB153" s="289"/>
    </row>
    <row r="154" customFormat="false" ht="12.75" hidden="false" customHeight="false" outlineLevel="0" collapsed="false">
      <c r="A154" s="120"/>
      <c r="B154" s="120"/>
      <c r="C154" s="120"/>
      <c r="D154" s="120"/>
      <c r="E154" s="120"/>
      <c r="F154" s="120"/>
      <c r="G154" s="120"/>
      <c r="H154" s="120"/>
      <c r="I154" s="120"/>
      <c r="J154" s="120"/>
      <c r="K154" s="120"/>
      <c r="L154" s="120"/>
      <c r="M154" s="120"/>
      <c r="N154" s="146"/>
      <c r="O154" s="120"/>
      <c r="AA154" s="153"/>
      <c r="AB154" s="289"/>
    </row>
    <row r="155" customFormat="false" ht="12.75" hidden="false" customHeight="false" outlineLevel="0" collapsed="false">
      <c r="A155" s="120"/>
      <c r="B155" s="120"/>
      <c r="C155" s="120"/>
      <c r="D155" s="120"/>
      <c r="E155" s="120"/>
      <c r="F155" s="120"/>
      <c r="G155" s="120"/>
      <c r="H155" s="120"/>
      <c r="I155" s="120"/>
      <c r="J155" s="120"/>
      <c r="K155" s="120"/>
      <c r="L155" s="120"/>
      <c r="M155" s="120"/>
      <c r="N155" s="146"/>
      <c r="O155" s="120"/>
      <c r="AA155" s="153"/>
      <c r="AB155" s="289"/>
    </row>
    <row r="156" customFormat="false" ht="12.75" hidden="false" customHeight="false" outlineLevel="0" collapsed="false">
      <c r="A156" s="120"/>
      <c r="B156" s="120"/>
      <c r="C156" s="120"/>
      <c r="D156" s="120"/>
      <c r="E156" s="120"/>
      <c r="F156" s="120"/>
      <c r="G156" s="120"/>
      <c r="H156" s="120"/>
      <c r="I156" s="120"/>
      <c r="J156" s="120"/>
      <c r="K156" s="120"/>
      <c r="L156" s="120"/>
      <c r="M156" s="120"/>
      <c r="N156" s="146"/>
      <c r="O156" s="120"/>
      <c r="AA156" s="153"/>
      <c r="AB156" s="289"/>
    </row>
    <row r="157" customFormat="false" ht="12.75" hidden="false" customHeight="false" outlineLevel="0" collapsed="false">
      <c r="A157" s="120"/>
      <c r="B157" s="120"/>
      <c r="C157" s="120"/>
      <c r="D157" s="120"/>
      <c r="E157" s="120"/>
      <c r="F157" s="120"/>
      <c r="G157" s="120"/>
      <c r="H157" s="120"/>
      <c r="I157" s="120"/>
      <c r="J157" s="120"/>
      <c r="K157" s="120"/>
      <c r="L157" s="120"/>
      <c r="M157" s="120"/>
      <c r="N157" s="146"/>
      <c r="O157" s="120"/>
      <c r="AA157" s="153"/>
      <c r="AB157" s="289"/>
    </row>
    <row r="158" customFormat="false" ht="12.75" hidden="false" customHeight="false" outlineLevel="0" collapsed="false">
      <c r="A158" s="120"/>
      <c r="B158" s="120"/>
      <c r="C158" s="120"/>
      <c r="D158" s="120"/>
      <c r="E158" s="120"/>
      <c r="F158" s="120"/>
      <c r="G158" s="120"/>
      <c r="H158" s="120"/>
      <c r="I158" s="120"/>
      <c r="J158" s="120"/>
      <c r="K158" s="120"/>
      <c r="L158" s="120"/>
      <c r="M158" s="120"/>
      <c r="N158" s="120"/>
      <c r="O158" s="120"/>
      <c r="AA158" s="153"/>
      <c r="AB158" s="289"/>
    </row>
    <row r="159" customFormat="false" ht="12.75" hidden="false" customHeight="false" outlineLevel="0" collapsed="false">
      <c r="A159" s="120"/>
      <c r="B159" s="120"/>
      <c r="C159" s="120"/>
      <c r="D159" s="120"/>
      <c r="E159" s="120"/>
      <c r="F159" s="120"/>
      <c r="G159" s="120"/>
      <c r="H159" s="120"/>
      <c r="I159" s="120"/>
      <c r="J159" s="120"/>
      <c r="K159" s="120"/>
      <c r="L159" s="120"/>
      <c r="M159" s="120"/>
      <c r="N159" s="146"/>
      <c r="O159" s="120"/>
      <c r="AA159" s="153"/>
      <c r="AB159" s="289"/>
    </row>
    <row r="160" customFormat="false" ht="12.75" hidden="false" customHeight="false" outlineLevel="0" collapsed="false">
      <c r="A160" s="120"/>
      <c r="B160" s="120"/>
      <c r="C160" s="120"/>
      <c r="D160" s="120"/>
      <c r="E160" s="120"/>
      <c r="F160" s="120"/>
      <c r="G160" s="120"/>
      <c r="H160" s="120"/>
      <c r="I160" s="120"/>
      <c r="J160" s="120"/>
      <c r="K160" s="120"/>
      <c r="L160" s="120"/>
      <c r="M160" s="120"/>
      <c r="N160" s="146"/>
      <c r="O160" s="120"/>
      <c r="AA160" s="153"/>
      <c r="AB160" s="289"/>
    </row>
    <row r="161" customFormat="false" ht="12.75" hidden="false" customHeight="false" outlineLevel="0" collapsed="false">
      <c r="A161" s="120"/>
      <c r="B161" s="120"/>
      <c r="C161" s="120"/>
      <c r="D161" s="120"/>
      <c r="E161" s="120"/>
      <c r="F161" s="120"/>
      <c r="G161" s="120"/>
      <c r="H161" s="120"/>
      <c r="I161" s="120"/>
      <c r="J161" s="120"/>
      <c r="K161" s="120"/>
      <c r="L161" s="120"/>
      <c r="M161" s="120"/>
      <c r="N161" s="146"/>
      <c r="O161" s="120"/>
      <c r="AA161" s="153"/>
      <c r="AB161" s="289"/>
    </row>
    <row r="162" customFormat="false" ht="12.75" hidden="false" customHeight="false" outlineLevel="0" collapsed="false">
      <c r="A162" s="120"/>
      <c r="B162" s="120"/>
      <c r="C162" s="120"/>
      <c r="D162" s="120"/>
      <c r="E162" s="120"/>
      <c r="F162" s="120"/>
      <c r="G162" s="120"/>
      <c r="H162" s="120"/>
      <c r="I162" s="120"/>
      <c r="J162" s="120"/>
      <c r="K162" s="120"/>
      <c r="L162" s="120"/>
      <c r="M162" s="120"/>
      <c r="N162" s="146"/>
      <c r="O162" s="120"/>
      <c r="AA162" s="153"/>
      <c r="AB162" s="289"/>
    </row>
    <row r="163" customFormat="false" ht="12.75" hidden="false" customHeight="false" outlineLevel="0" collapsed="false">
      <c r="A163" s="120"/>
      <c r="B163" s="120"/>
      <c r="C163" s="120"/>
      <c r="D163" s="120"/>
      <c r="E163" s="120"/>
      <c r="F163" s="120"/>
      <c r="G163" s="120"/>
      <c r="H163" s="120"/>
      <c r="I163" s="120"/>
      <c r="J163" s="120"/>
      <c r="K163" s="120"/>
      <c r="L163" s="120"/>
      <c r="M163" s="120"/>
      <c r="N163" s="146"/>
      <c r="O163" s="120"/>
      <c r="AA163" s="153"/>
      <c r="AB163" s="289"/>
    </row>
    <row r="164" customFormat="false" ht="12.75" hidden="false" customHeight="false" outlineLevel="0" collapsed="false">
      <c r="A164" s="120"/>
      <c r="B164" s="120"/>
      <c r="C164" s="120"/>
      <c r="D164" s="120"/>
      <c r="E164" s="120"/>
      <c r="F164" s="120"/>
      <c r="G164" s="120"/>
      <c r="H164" s="120"/>
      <c r="I164" s="120"/>
      <c r="J164" s="120"/>
      <c r="K164" s="120"/>
      <c r="L164" s="120"/>
      <c r="M164" s="120"/>
      <c r="N164" s="146"/>
      <c r="O164" s="120"/>
      <c r="AA164" s="153"/>
      <c r="AB164" s="289"/>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1013"/>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selection pane="topLeft" activeCell="M4" activeCellId="0" sqref="M4"/>
    </sheetView>
  </sheetViews>
  <sheetFormatPr defaultColWidth="9.0390625" defaultRowHeight="12.75" zeroHeight="false" outlineLevelRow="0" outlineLevelCol="0"/>
  <cols>
    <col collapsed="false" customWidth="true" hidden="false" outlineLevel="0" max="1" min="1" style="120" width="22.43"/>
    <col collapsed="false" customWidth="true" hidden="false" outlineLevel="0" max="2" min="2" style="120" width="24"/>
    <col collapsed="false" customWidth="true" hidden="false" outlineLevel="0" max="12" min="3" style="120" width="16.43"/>
    <col collapsed="false" customWidth="true" hidden="false" outlineLevel="0" max="13" min="13" style="120" width="17.43"/>
    <col collapsed="false" customWidth="true" hidden="false" outlineLevel="0" max="15" min="14" style="0" width="12.43"/>
    <col collapsed="false" customWidth="true" hidden="false" outlineLevel="0" max="16" min="16" style="155" width="19.57"/>
    <col collapsed="false" customWidth="true" hidden="false" outlineLevel="0" max="18" min="17" style="245" width="24"/>
    <col collapsed="false" customWidth="true" hidden="false" outlineLevel="0" max="20" min="19" style="155" width="14.43"/>
    <col collapsed="false" customWidth="true" hidden="false" outlineLevel="0" max="23" min="21" style="155" width="15.15"/>
    <col collapsed="false" customWidth="true" hidden="false" outlineLevel="0" max="24" min="24" style="155" width="23.01"/>
    <col collapsed="false" customWidth="true" hidden="false" outlineLevel="0" max="25" min="25" style="155" width="15.15"/>
    <col collapsed="false" customWidth="true" hidden="false" outlineLevel="0" max="26" min="26" style="230" width="7.29"/>
    <col collapsed="false" customWidth="true" hidden="false" outlineLevel="0" max="27" min="27" style="230" width="36.57"/>
    <col collapsed="false" customWidth="true" hidden="false" outlineLevel="0" max="28" min="28" style="230" width="28.98"/>
  </cols>
  <sheetData>
    <row r="1" customFormat="false" ht="72" hidden="false" customHeight="false" outlineLevel="0" collapsed="false">
      <c r="A1" s="124" t="s">
        <v>11656</v>
      </c>
      <c r="B1" s="124" t="s">
        <v>12222</v>
      </c>
      <c r="C1" s="124" t="s">
        <v>12223</v>
      </c>
      <c r="D1" s="124" t="s">
        <v>11475</v>
      </c>
      <c r="E1" s="124" t="s">
        <v>11947</v>
      </c>
      <c r="F1" s="124" t="s">
        <v>12224</v>
      </c>
      <c r="G1" s="299" t="s">
        <v>12525</v>
      </c>
      <c r="H1" s="124" t="s">
        <v>12526</v>
      </c>
      <c r="I1" s="124" t="s">
        <v>12226</v>
      </c>
      <c r="J1" s="124" t="s">
        <v>12227</v>
      </c>
      <c r="K1" s="124" t="s">
        <v>12228</v>
      </c>
      <c r="L1" s="124" t="s">
        <v>12229</v>
      </c>
      <c r="M1" s="124" t="s">
        <v>12230</v>
      </c>
      <c r="N1" s="270" t="s">
        <v>12527</v>
      </c>
      <c r="O1" s="246" t="s">
        <v>11510</v>
      </c>
      <c r="P1" s="127" t="s">
        <v>12231</v>
      </c>
      <c r="Q1" s="127" t="s">
        <v>11832</v>
      </c>
      <c r="R1" s="127"/>
      <c r="S1" s="247" t="s">
        <v>11751</v>
      </c>
      <c r="T1" s="247"/>
      <c r="U1" s="247" t="s">
        <v>11751</v>
      </c>
      <c r="V1" s="127" t="s">
        <v>12528</v>
      </c>
      <c r="W1" s="247"/>
      <c r="X1" s="300" t="s">
        <v>12232</v>
      </c>
      <c r="Y1" s="248" t="s">
        <v>12233</v>
      </c>
      <c r="Z1" s="120"/>
    </row>
    <row r="2" customFormat="false" ht="22.5" hidden="false" customHeight="false" outlineLevel="0" collapsed="false">
      <c r="A2" s="130" t="s">
        <v>11659</v>
      </c>
      <c r="B2" s="130" t="s">
        <v>12234</v>
      </c>
      <c r="C2" s="130" t="s">
        <v>12235</v>
      </c>
      <c r="D2" s="130" t="s">
        <v>11548</v>
      </c>
      <c r="E2" s="130" t="s">
        <v>12529</v>
      </c>
      <c r="F2" s="130" t="s">
        <v>12237</v>
      </c>
      <c r="G2" s="301" t="s">
        <v>12530</v>
      </c>
      <c r="H2" s="130" t="s">
        <v>12635</v>
      </c>
      <c r="I2" s="130" t="s">
        <v>12239</v>
      </c>
      <c r="J2" s="130" t="s">
        <v>12240</v>
      </c>
      <c r="K2" s="130" t="s">
        <v>12241</v>
      </c>
      <c r="L2" s="130" t="s">
        <v>12242</v>
      </c>
      <c r="M2" s="130" t="s">
        <v>12243</v>
      </c>
      <c r="N2" s="272" t="s">
        <v>126</v>
      </c>
      <c r="O2" s="249"/>
      <c r="P2" s="135"/>
      <c r="Q2" s="135"/>
      <c r="R2" s="135"/>
      <c r="X2" s="300"/>
      <c r="Y2" s="248"/>
      <c r="Z2" s="120"/>
    </row>
    <row r="3" customFormat="false" ht="36" hidden="false" customHeight="false" outlineLevel="0" collapsed="false">
      <c r="A3" s="137" t="s">
        <v>12636</v>
      </c>
      <c r="B3" s="137" t="s">
        <v>12637</v>
      </c>
      <c r="C3" s="137" t="s">
        <v>12638</v>
      </c>
      <c r="D3" s="137" t="s">
        <v>12639</v>
      </c>
      <c r="E3" s="137" t="s">
        <v>12640</v>
      </c>
      <c r="F3" s="137" t="s">
        <v>12641</v>
      </c>
      <c r="G3" s="137" t="n">
        <v>120000</v>
      </c>
      <c r="H3" s="137" t="s">
        <v>12642</v>
      </c>
      <c r="I3" s="137" t="s">
        <v>12643</v>
      </c>
      <c r="J3" s="137" t="s">
        <v>12644</v>
      </c>
      <c r="K3" s="137" t="s">
        <v>12645</v>
      </c>
      <c r="L3" s="137" t="s">
        <v>12646</v>
      </c>
      <c r="M3" s="137" t="s">
        <v>12647</v>
      </c>
      <c r="N3" s="137" t="s">
        <v>12648</v>
      </c>
      <c r="O3" s="250"/>
      <c r="P3" s="205" t="s">
        <v>12256</v>
      </c>
      <c r="Q3" s="139" t="s">
        <v>11863</v>
      </c>
      <c r="R3" s="139" t="s">
        <v>12257</v>
      </c>
      <c r="S3" s="139" t="s">
        <v>11947</v>
      </c>
      <c r="T3" s="139" t="s">
        <v>12545</v>
      </c>
      <c r="U3" s="139" t="s">
        <v>12226</v>
      </c>
      <c r="V3" s="139" t="s">
        <v>12525</v>
      </c>
      <c r="W3" s="139" t="s">
        <v>12649</v>
      </c>
      <c r="X3" s="302" t="s">
        <v>12258</v>
      </c>
      <c r="Y3" s="251" t="s">
        <v>11650</v>
      </c>
      <c r="Z3" s="120"/>
    </row>
    <row r="4" customFormat="false" ht="12.75" hidden="false" customHeight="true" outlineLevel="0" collapsed="false">
      <c r="H4" s="292"/>
      <c r="P4" s="155" t="n">
        <f aca="false">+IF(AND(C4&gt;0,C4&lt;55),0,1)</f>
        <v>1</v>
      </c>
      <c r="Q4" s="155" t="n">
        <f aca="false">+IF(AND(D4&gt;0,D4&lt;6),0,1)</f>
        <v>1</v>
      </c>
      <c r="R4" s="155" t="n">
        <f aca="false">IF(OR(F4&lt;2014,F4=9999),0,IF(D4&gt;=3,0,1))</f>
        <v>0</v>
      </c>
      <c r="S4" s="155" t="n">
        <f aca="false">+IF(E4&gt;0,0,1)</f>
        <v>1</v>
      </c>
      <c r="T4" s="155" t="n">
        <f aca="false">+IF(OR(H4=0,H4=1,H4="S",H4="N"),0,1)</f>
        <v>0</v>
      </c>
      <c r="U4" s="155" t="n">
        <f aca="false">+IF(I4&gt;0,0,1)</f>
        <v>1</v>
      </c>
      <c r="V4" s="155" t="n">
        <f aca="false">+IF(OR(G4=1,G4=2),0,1)</f>
        <v>1</v>
      </c>
      <c r="W4" s="155" t="n">
        <f aca="false">+IF(OR(N4=0,N4=1,N4="S",N4="N"),0,1)</f>
        <v>0</v>
      </c>
      <c r="X4" s="248" t="n">
        <f aca="false">IF(OR(F4=9999,F4&lt;2015),0,IF(OR(J4="X",K4="X",L4="X",M4="X"),1,0))</f>
        <v>0</v>
      </c>
      <c r="Y4" s="248" t="n">
        <f aca="false">IF(F4=9999,0,IF(F4&gt;=2015,IF(COUNTBLANK(A4:N4)=0,0,1),0))</f>
        <v>0</v>
      </c>
      <c r="AA4" s="303" t="s">
        <v>635</v>
      </c>
      <c r="AB4" s="207" t="str">
        <f aca="false">+IF(SUM(P:P)=0,"OK","errore su materiale")</f>
        <v>errore su materiale</v>
      </c>
    </row>
    <row r="5" customFormat="false" ht="12.75" hidden="false" customHeight="true" outlineLevel="0" collapsed="false">
      <c r="H5" s="292"/>
      <c r="Q5" s="155"/>
      <c r="R5" s="155"/>
      <c r="AA5" s="303" t="s">
        <v>11863</v>
      </c>
      <c r="AB5" s="207" t="str">
        <f aca="false">+IF(SUM(Q:Q)=0,"OK","errore su stato di conservazione")</f>
        <v>errore su stato di conservazione</v>
      </c>
    </row>
    <row r="6" customFormat="false" ht="12.75" hidden="false" customHeight="true" outlineLevel="0" collapsed="false">
      <c r="H6" s="292"/>
      <c r="Q6" s="155"/>
      <c r="R6" s="155"/>
      <c r="AA6" s="303" t="s">
        <v>12257</v>
      </c>
      <c r="AB6" s="207" t="str">
        <f aca="false">+IF(SUM(R:R)=0,"OK","errore su stato di conservazione nuove opere")</f>
        <v>OK</v>
      </c>
    </row>
    <row r="7" customFormat="false" ht="12.75" hidden="false" customHeight="true" outlineLevel="0" collapsed="false">
      <c r="H7" s="292"/>
      <c r="Q7" s="155"/>
      <c r="R7" s="155"/>
      <c r="AA7" s="303" t="s">
        <v>401</v>
      </c>
      <c r="AB7" s="207" t="str">
        <f aca="false">+IF(SUM(S:S)=0,"OK","errore su diametro")</f>
        <v>errore su diametro</v>
      </c>
    </row>
    <row r="8" customFormat="false" ht="12.75" hidden="false" customHeight="true" outlineLevel="0" collapsed="false">
      <c r="H8" s="292"/>
      <c r="Q8" s="155"/>
      <c r="R8" s="155"/>
      <c r="AA8" s="303" t="s">
        <v>12650</v>
      </c>
      <c r="AB8" s="207" t="str">
        <f aca="false">+IF(SUM(T:T)=0,"OK","errore su funziona gravità")</f>
        <v>OK</v>
      </c>
    </row>
    <row r="9" customFormat="false" ht="12.75" hidden="false" customHeight="true" outlineLevel="0" collapsed="false">
      <c r="H9" s="292"/>
      <c r="Q9" s="155"/>
      <c r="R9" s="155"/>
      <c r="AA9" s="303" t="s">
        <v>12547</v>
      </c>
      <c r="AB9" s="207" t="str">
        <f aca="false">+IF(SUM(U:U)=0,"OK","errore su lunghezza tronco")</f>
        <v>errore su lunghezza tronco</v>
      </c>
    </row>
    <row r="10" customFormat="false" ht="12.75" hidden="false" customHeight="false" outlineLevel="0" collapsed="false">
      <c r="H10" s="292"/>
      <c r="Q10" s="155"/>
      <c r="R10" s="155"/>
      <c r="AA10" s="303" t="s">
        <v>838</v>
      </c>
      <c r="AB10" s="207" t="str">
        <f aca="false">+IF(SUM(V:V)=0,"OK","errore su refluo trasportato")</f>
        <v>errore su refluo trasportato</v>
      </c>
    </row>
    <row r="11" customFormat="false" ht="12.75" hidden="false" customHeight="false" outlineLevel="0" collapsed="false">
      <c r="H11" s="292"/>
      <c r="Q11" s="155"/>
      <c r="R11" s="155"/>
      <c r="AA11" s="303" t="s">
        <v>12649</v>
      </c>
      <c r="AB11" s="207" t="str">
        <f aca="false">+IF(SUM(W:W)=0,"OK","errore su depurazione finale")</f>
        <v>OK</v>
      </c>
    </row>
    <row r="12" customFormat="false" ht="12.75" hidden="false" customHeight="false" outlineLevel="0" collapsed="false">
      <c r="H12" s="292"/>
      <c r="Q12" s="155"/>
      <c r="R12" s="155"/>
      <c r="AA12" s="254" t="s">
        <v>12265</v>
      </c>
      <c r="AB12" s="248" t="str">
        <f aca="false">IF(SUM(X:X)=0,"OK","Indici di confidenza errati")</f>
        <v>OK</v>
      </c>
    </row>
    <row r="13" customFormat="false" ht="12.75" hidden="false" customHeight="false" outlineLevel="0" collapsed="false">
      <c r="H13" s="292"/>
      <c r="Q13" s="155"/>
      <c r="R13" s="155"/>
      <c r="AA13" s="254" t="s">
        <v>11650</v>
      </c>
      <c r="AB13" s="254" t="str">
        <f aca="false">IF(SUM(Y:Y)=0,"OK","Errore: celle vuote in corrispondenza di opera costruita in anno &gt;=2015")</f>
        <v>OK</v>
      </c>
    </row>
    <row r="14" customFormat="false" ht="12.75" hidden="false" customHeight="false" outlineLevel="0" collapsed="false">
      <c r="H14" s="292"/>
      <c r="Q14" s="155"/>
      <c r="R14" s="155"/>
      <c r="AA14" s="293"/>
      <c r="AB14" s="304"/>
    </row>
    <row r="15" customFormat="false" ht="12.75" hidden="false" customHeight="false" outlineLevel="0" collapsed="false">
      <c r="H15" s="292"/>
      <c r="Q15" s="155"/>
      <c r="R15" s="155"/>
    </row>
    <row r="16" customFormat="false" ht="12.75" hidden="false" customHeight="false" outlineLevel="0" collapsed="false">
      <c r="H16" s="292"/>
      <c r="Q16" s="155"/>
      <c r="R16" s="155"/>
    </row>
    <row r="17" customFormat="false" ht="12.75" hidden="false" customHeight="false" outlineLevel="0" collapsed="false">
      <c r="H17" s="292"/>
      <c r="Q17" s="155"/>
      <c r="R17" s="155"/>
    </row>
    <row r="18" customFormat="false" ht="12.75" hidden="false" customHeight="false" outlineLevel="0" collapsed="false">
      <c r="H18" s="292"/>
      <c r="Q18" s="155"/>
      <c r="R18" s="155"/>
    </row>
    <row r="19" customFormat="false" ht="12.75" hidden="false" customHeight="false" outlineLevel="0" collapsed="false">
      <c r="H19" s="292"/>
      <c r="Q19" s="155"/>
      <c r="R19" s="155"/>
    </row>
    <row r="20" customFormat="false" ht="12.75" hidden="false" customHeight="false" outlineLevel="0" collapsed="false">
      <c r="H20" s="292"/>
      <c r="Q20" s="155"/>
      <c r="R20" s="155"/>
    </row>
    <row r="21" customFormat="false" ht="12.75" hidden="false" customHeight="false" outlineLevel="0" collapsed="false">
      <c r="H21" s="292"/>
      <c r="Q21" s="155"/>
      <c r="R21" s="155"/>
    </row>
    <row r="22" customFormat="false" ht="12.75" hidden="false" customHeight="false" outlineLevel="0" collapsed="false">
      <c r="H22" s="292"/>
      <c r="Q22" s="155"/>
      <c r="R22" s="155"/>
    </row>
    <row r="23" customFormat="false" ht="12.75" hidden="false" customHeight="false" outlineLevel="0" collapsed="false">
      <c r="H23" s="292"/>
      <c r="Q23" s="155"/>
      <c r="R23" s="155"/>
    </row>
    <row r="24" customFormat="false" ht="12.75" hidden="false" customHeight="false" outlineLevel="0" collapsed="false">
      <c r="H24" s="292"/>
      <c r="Q24" s="155"/>
      <c r="R24" s="155"/>
    </row>
    <row r="25" customFormat="false" ht="12.75" hidden="false" customHeight="false" outlineLevel="0" collapsed="false">
      <c r="H25" s="292"/>
      <c r="Q25" s="155"/>
      <c r="R25" s="155"/>
    </row>
    <row r="26" customFormat="false" ht="12.75" hidden="false" customHeight="false" outlineLevel="0" collapsed="false">
      <c r="H26" s="292"/>
      <c r="Q26" s="155"/>
      <c r="R26" s="155"/>
    </row>
    <row r="27" customFormat="false" ht="12.75" hidden="false" customHeight="false" outlineLevel="0" collapsed="false">
      <c r="H27" s="292"/>
      <c r="Q27" s="155"/>
      <c r="R27" s="155"/>
    </row>
    <row r="28" customFormat="false" ht="12.75" hidden="false" customHeight="false" outlineLevel="0" collapsed="false">
      <c r="H28" s="292"/>
      <c r="Q28" s="155"/>
      <c r="R28" s="155"/>
    </row>
    <row r="29" customFormat="false" ht="12.75" hidden="false" customHeight="false" outlineLevel="0" collapsed="false">
      <c r="H29" s="292"/>
      <c r="Q29" s="155"/>
      <c r="R29" s="155"/>
    </row>
    <row r="30" customFormat="false" ht="12.75" hidden="false" customHeight="false" outlineLevel="0" collapsed="false">
      <c r="H30" s="292"/>
      <c r="Q30" s="155"/>
      <c r="R30" s="155"/>
    </row>
    <row r="31" customFormat="false" ht="12.75" hidden="false" customHeight="false" outlineLevel="0" collapsed="false">
      <c r="H31" s="292"/>
      <c r="Q31" s="155"/>
      <c r="R31" s="155"/>
    </row>
    <row r="32" customFormat="false" ht="12.75" hidden="false" customHeight="false" outlineLevel="0" collapsed="false">
      <c r="H32" s="292"/>
      <c r="Q32" s="155"/>
      <c r="R32" s="155"/>
    </row>
    <row r="33" customFormat="false" ht="12.75" hidden="false" customHeight="false" outlineLevel="0" collapsed="false">
      <c r="H33" s="292"/>
      <c r="Q33" s="155"/>
      <c r="R33" s="155"/>
    </row>
    <row r="34" customFormat="false" ht="12.75" hidden="false" customHeight="false" outlineLevel="0" collapsed="false">
      <c r="H34" s="292"/>
      <c r="Q34" s="155"/>
      <c r="R34" s="155"/>
    </row>
    <row r="35" customFormat="false" ht="12.75" hidden="false" customHeight="false" outlineLevel="0" collapsed="false">
      <c r="H35" s="292"/>
      <c r="Q35" s="155"/>
      <c r="R35" s="155"/>
    </row>
    <row r="36" customFormat="false" ht="12.75" hidden="false" customHeight="false" outlineLevel="0" collapsed="false">
      <c r="H36" s="292"/>
      <c r="Q36" s="155"/>
      <c r="R36" s="155"/>
    </row>
    <row r="37" customFormat="false" ht="12.75" hidden="false" customHeight="false" outlineLevel="0" collapsed="false">
      <c r="H37" s="292"/>
      <c r="Q37" s="155"/>
      <c r="R37" s="155"/>
    </row>
    <row r="38" customFormat="false" ht="12.75" hidden="false" customHeight="false" outlineLevel="0" collapsed="false">
      <c r="H38" s="292"/>
      <c r="Q38" s="155"/>
      <c r="R38" s="155"/>
    </row>
    <row r="39" customFormat="false" ht="12.75" hidden="false" customHeight="false" outlineLevel="0" collapsed="false">
      <c r="H39" s="292"/>
      <c r="Q39" s="155"/>
      <c r="R39" s="155"/>
    </row>
    <row r="40" customFormat="false" ht="12.75" hidden="false" customHeight="false" outlineLevel="0" collapsed="false">
      <c r="H40" s="292"/>
      <c r="Q40" s="155"/>
      <c r="R40" s="155"/>
    </row>
    <row r="41" customFormat="false" ht="12.75" hidden="false" customHeight="false" outlineLevel="0" collapsed="false">
      <c r="H41" s="292"/>
      <c r="Q41" s="155"/>
      <c r="R41" s="155"/>
    </row>
    <row r="42" customFormat="false" ht="12.75" hidden="false" customHeight="false" outlineLevel="0" collapsed="false">
      <c r="H42" s="292"/>
      <c r="Q42" s="155"/>
      <c r="R42" s="155"/>
    </row>
    <row r="43" customFormat="false" ht="12.75" hidden="false" customHeight="false" outlineLevel="0" collapsed="false">
      <c r="H43" s="292"/>
      <c r="Q43" s="155"/>
      <c r="R43" s="155"/>
    </row>
    <row r="44" customFormat="false" ht="12.75" hidden="false" customHeight="false" outlineLevel="0" collapsed="false">
      <c r="H44" s="292"/>
      <c r="Q44" s="155"/>
      <c r="R44" s="155"/>
    </row>
    <row r="45" customFormat="false" ht="12.75" hidden="false" customHeight="false" outlineLevel="0" collapsed="false">
      <c r="H45" s="292"/>
      <c r="Q45" s="155"/>
      <c r="R45" s="155"/>
    </row>
    <row r="46" customFormat="false" ht="12.75" hidden="false" customHeight="false" outlineLevel="0" collapsed="false">
      <c r="H46" s="292"/>
      <c r="Q46" s="155"/>
      <c r="R46" s="155"/>
    </row>
    <row r="47" customFormat="false" ht="12.75" hidden="false" customHeight="false" outlineLevel="0" collapsed="false">
      <c r="H47" s="292"/>
      <c r="Q47" s="155"/>
      <c r="R47" s="155"/>
    </row>
    <row r="48" customFormat="false" ht="12.75" hidden="false" customHeight="false" outlineLevel="0" collapsed="false">
      <c r="H48" s="292"/>
      <c r="Q48" s="155"/>
      <c r="R48" s="155"/>
    </row>
    <row r="49" customFormat="false" ht="12.75" hidden="false" customHeight="false" outlineLevel="0" collapsed="false">
      <c r="H49" s="292"/>
      <c r="Q49" s="155"/>
      <c r="R49" s="155"/>
    </row>
    <row r="50" customFormat="false" ht="12.75" hidden="false" customHeight="false" outlineLevel="0" collapsed="false">
      <c r="H50" s="292"/>
      <c r="Q50" s="155"/>
      <c r="R50" s="155"/>
    </row>
    <row r="51" customFormat="false" ht="12.75" hidden="false" customHeight="false" outlineLevel="0" collapsed="false">
      <c r="H51" s="292"/>
      <c r="Q51" s="155"/>
      <c r="R51" s="155"/>
    </row>
    <row r="52" customFormat="false" ht="12.75" hidden="false" customHeight="false" outlineLevel="0" collapsed="false">
      <c r="H52" s="292"/>
      <c r="Q52" s="155"/>
      <c r="R52" s="155"/>
    </row>
    <row r="53" customFormat="false" ht="12.75" hidden="false" customHeight="false" outlineLevel="0" collapsed="false">
      <c r="H53" s="292"/>
      <c r="Q53" s="155"/>
      <c r="R53" s="155"/>
    </row>
    <row r="54" customFormat="false" ht="12.75" hidden="false" customHeight="false" outlineLevel="0" collapsed="false">
      <c r="H54" s="292"/>
      <c r="Q54" s="155"/>
      <c r="R54" s="155"/>
    </row>
    <row r="55" customFormat="false" ht="12.75" hidden="false" customHeight="false" outlineLevel="0" collapsed="false">
      <c r="H55" s="292"/>
      <c r="Q55" s="155"/>
      <c r="R55" s="155"/>
    </row>
    <row r="56" customFormat="false" ht="12.75" hidden="false" customHeight="false" outlineLevel="0" collapsed="false">
      <c r="H56" s="292"/>
      <c r="Q56" s="155"/>
      <c r="R56" s="155"/>
    </row>
    <row r="57" customFormat="false" ht="12.75" hidden="false" customHeight="false" outlineLevel="0" collapsed="false">
      <c r="H57" s="292"/>
      <c r="Q57" s="155"/>
      <c r="R57" s="155"/>
    </row>
    <row r="58" customFormat="false" ht="12.75" hidden="false" customHeight="false" outlineLevel="0" collapsed="false">
      <c r="H58" s="292"/>
      <c r="Q58" s="155"/>
      <c r="R58" s="155"/>
    </row>
    <row r="59" customFormat="false" ht="12.75" hidden="false" customHeight="false" outlineLevel="0" collapsed="false">
      <c r="H59" s="292"/>
      <c r="Q59" s="155"/>
      <c r="R59" s="155"/>
    </row>
    <row r="60" customFormat="false" ht="12.75" hidden="false" customHeight="false" outlineLevel="0" collapsed="false">
      <c r="H60" s="292"/>
      <c r="Q60" s="155"/>
      <c r="R60" s="155"/>
    </row>
    <row r="61" customFormat="false" ht="12.75" hidden="false" customHeight="false" outlineLevel="0" collapsed="false">
      <c r="H61" s="292"/>
      <c r="Q61" s="155"/>
      <c r="R61" s="155"/>
    </row>
    <row r="62" customFormat="false" ht="12.75" hidden="false" customHeight="false" outlineLevel="0" collapsed="false">
      <c r="H62" s="292"/>
      <c r="Q62" s="155"/>
      <c r="R62" s="155"/>
    </row>
    <row r="63" customFormat="false" ht="12.75" hidden="false" customHeight="false" outlineLevel="0" collapsed="false">
      <c r="H63" s="292"/>
      <c r="Q63" s="155"/>
      <c r="R63" s="155"/>
    </row>
    <row r="64" customFormat="false" ht="12.75" hidden="false" customHeight="false" outlineLevel="0" collapsed="false">
      <c r="H64" s="292"/>
      <c r="Q64" s="155"/>
      <c r="R64" s="155"/>
    </row>
    <row r="65" customFormat="false" ht="12.75" hidden="false" customHeight="false" outlineLevel="0" collapsed="false">
      <c r="H65" s="292"/>
      <c r="Q65" s="155"/>
      <c r="R65" s="155"/>
    </row>
    <row r="66" customFormat="false" ht="12.75" hidden="false" customHeight="false" outlineLevel="0" collapsed="false">
      <c r="H66" s="292"/>
      <c r="Q66" s="155"/>
      <c r="R66" s="155"/>
    </row>
    <row r="67" customFormat="false" ht="12.75" hidden="false" customHeight="false" outlineLevel="0" collapsed="false">
      <c r="H67" s="292"/>
      <c r="Q67" s="155"/>
      <c r="R67" s="155"/>
    </row>
    <row r="68" customFormat="false" ht="12.75" hidden="false" customHeight="false" outlineLevel="0" collapsed="false">
      <c r="H68" s="292"/>
      <c r="Q68" s="155"/>
      <c r="R68" s="155"/>
    </row>
    <row r="69" customFormat="false" ht="12.75" hidden="false" customHeight="false" outlineLevel="0" collapsed="false">
      <c r="H69" s="292"/>
      <c r="Q69" s="155"/>
      <c r="R69" s="155"/>
    </row>
    <row r="70" customFormat="false" ht="12.75" hidden="false" customHeight="false" outlineLevel="0" collapsed="false">
      <c r="H70" s="292"/>
      <c r="Q70" s="155"/>
      <c r="R70" s="155"/>
    </row>
    <row r="71" customFormat="false" ht="12.75" hidden="false" customHeight="false" outlineLevel="0" collapsed="false">
      <c r="H71" s="292"/>
      <c r="Q71" s="155"/>
      <c r="R71" s="155"/>
    </row>
    <row r="72" customFormat="false" ht="12.75" hidden="false" customHeight="false" outlineLevel="0" collapsed="false">
      <c r="H72" s="292"/>
      <c r="Q72" s="155"/>
      <c r="R72" s="155"/>
    </row>
    <row r="73" customFormat="false" ht="12.75" hidden="false" customHeight="false" outlineLevel="0" collapsed="false">
      <c r="H73" s="292"/>
      <c r="Q73" s="155"/>
      <c r="R73" s="155"/>
    </row>
    <row r="74" customFormat="false" ht="12.75" hidden="false" customHeight="false" outlineLevel="0" collapsed="false">
      <c r="H74" s="292"/>
      <c r="Q74" s="155"/>
      <c r="R74" s="155"/>
    </row>
    <row r="75" customFormat="false" ht="12.75" hidden="false" customHeight="false" outlineLevel="0" collapsed="false">
      <c r="H75" s="292"/>
      <c r="Q75" s="155"/>
      <c r="R75" s="155"/>
    </row>
    <row r="76" customFormat="false" ht="12.75" hidden="false" customHeight="false" outlineLevel="0" collapsed="false">
      <c r="H76" s="292"/>
      <c r="Q76" s="155"/>
      <c r="R76" s="155"/>
    </row>
    <row r="77" customFormat="false" ht="12.75" hidden="false" customHeight="false" outlineLevel="0" collapsed="false">
      <c r="H77" s="292"/>
      <c r="Q77" s="155"/>
      <c r="R77" s="155"/>
    </row>
    <row r="78" customFormat="false" ht="12.75" hidden="false" customHeight="false" outlineLevel="0" collapsed="false">
      <c r="H78" s="292"/>
      <c r="Q78" s="155"/>
      <c r="R78" s="155"/>
    </row>
    <row r="79" customFormat="false" ht="12.75" hidden="false" customHeight="false" outlineLevel="0" collapsed="false">
      <c r="H79" s="292"/>
      <c r="Q79" s="155"/>
      <c r="R79" s="155"/>
    </row>
    <row r="80" customFormat="false" ht="12.75" hidden="false" customHeight="false" outlineLevel="0" collapsed="false">
      <c r="H80" s="292"/>
      <c r="Q80" s="155"/>
      <c r="R80" s="155"/>
    </row>
    <row r="81" customFormat="false" ht="12.75" hidden="false" customHeight="false" outlineLevel="0" collapsed="false">
      <c r="H81" s="292"/>
      <c r="Q81" s="155"/>
      <c r="R81" s="155"/>
    </row>
    <row r="82" customFormat="false" ht="12.75" hidden="false" customHeight="false" outlineLevel="0" collapsed="false">
      <c r="H82" s="292"/>
      <c r="Q82" s="155"/>
      <c r="R82" s="155"/>
    </row>
    <row r="83" customFormat="false" ht="12.75" hidden="false" customHeight="false" outlineLevel="0" collapsed="false">
      <c r="H83" s="292"/>
      <c r="Q83" s="155"/>
      <c r="R83" s="155"/>
    </row>
    <row r="84" customFormat="false" ht="12.75" hidden="false" customHeight="false" outlineLevel="0" collapsed="false">
      <c r="H84" s="292"/>
      <c r="Q84" s="155"/>
      <c r="R84" s="155"/>
    </row>
    <row r="85" customFormat="false" ht="12.75" hidden="false" customHeight="false" outlineLevel="0" collapsed="false">
      <c r="H85" s="292"/>
      <c r="Q85" s="155"/>
      <c r="R85" s="155"/>
    </row>
    <row r="86" customFormat="false" ht="12.75" hidden="false" customHeight="false" outlineLevel="0" collapsed="false">
      <c r="H86" s="292"/>
      <c r="Q86" s="155"/>
      <c r="R86" s="155"/>
    </row>
    <row r="87" customFormat="false" ht="12.75" hidden="false" customHeight="false" outlineLevel="0" collapsed="false">
      <c r="H87" s="292"/>
      <c r="Q87" s="155"/>
      <c r="R87" s="155"/>
    </row>
    <row r="88" customFormat="false" ht="12.75" hidden="false" customHeight="false" outlineLevel="0" collapsed="false">
      <c r="H88" s="292"/>
      <c r="Q88" s="155"/>
      <c r="R88" s="155"/>
    </row>
    <row r="89" customFormat="false" ht="12.75" hidden="false" customHeight="false" outlineLevel="0" collapsed="false">
      <c r="H89" s="292"/>
      <c r="Q89" s="155"/>
      <c r="R89" s="155"/>
    </row>
    <row r="90" customFormat="false" ht="12.75" hidden="false" customHeight="false" outlineLevel="0" collapsed="false">
      <c r="H90" s="292"/>
      <c r="Q90" s="155"/>
      <c r="R90" s="155"/>
    </row>
    <row r="91" customFormat="false" ht="12.75" hidden="false" customHeight="false" outlineLevel="0" collapsed="false">
      <c r="H91" s="292"/>
      <c r="Q91" s="155"/>
      <c r="R91" s="155"/>
    </row>
    <row r="92" customFormat="false" ht="12.75" hidden="false" customHeight="false" outlineLevel="0" collapsed="false">
      <c r="H92" s="292"/>
      <c r="Q92" s="155"/>
      <c r="R92" s="155"/>
    </row>
    <row r="93" customFormat="false" ht="12.75" hidden="false" customHeight="false" outlineLevel="0" collapsed="false">
      <c r="H93" s="292"/>
      <c r="Q93" s="155"/>
      <c r="R93" s="155"/>
    </row>
    <row r="94" customFormat="false" ht="12.75" hidden="false" customHeight="false" outlineLevel="0" collapsed="false">
      <c r="H94" s="292"/>
      <c r="Q94" s="155"/>
      <c r="R94" s="155"/>
    </row>
    <row r="95" customFormat="false" ht="12.75" hidden="false" customHeight="false" outlineLevel="0" collapsed="false">
      <c r="H95" s="292"/>
      <c r="Q95" s="155"/>
      <c r="R95" s="155"/>
    </row>
    <row r="96" customFormat="false" ht="12.75" hidden="false" customHeight="false" outlineLevel="0" collapsed="false">
      <c r="H96" s="292"/>
      <c r="Q96" s="155"/>
      <c r="R96" s="155"/>
    </row>
    <row r="97" customFormat="false" ht="12.75" hidden="false" customHeight="false" outlineLevel="0" collapsed="false">
      <c r="H97" s="292"/>
      <c r="Q97" s="155"/>
      <c r="R97" s="155"/>
    </row>
    <row r="98" customFormat="false" ht="12.75" hidden="false" customHeight="false" outlineLevel="0" collapsed="false">
      <c r="H98" s="292"/>
      <c r="Q98" s="155"/>
      <c r="R98" s="155"/>
    </row>
    <row r="99" customFormat="false" ht="12.75" hidden="false" customHeight="false" outlineLevel="0" collapsed="false">
      <c r="H99" s="292"/>
      <c r="Q99" s="155"/>
      <c r="R99" s="155"/>
    </row>
    <row r="100" customFormat="false" ht="12.75" hidden="false" customHeight="false" outlineLevel="0" collapsed="false">
      <c r="H100" s="292"/>
      <c r="Q100" s="155"/>
      <c r="R100" s="155"/>
    </row>
    <row r="101" customFormat="false" ht="12.75" hidden="false" customHeight="false" outlineLevel="0" collapsed="false">
      <c r="H101" s="292"/>
      <c r="Q101" s="155"/>
      <c r="R101" s="155"/>
    </row>
    <row r="102" customFormat="false" ht="12.75" hidden="false" customHeight="false" outlineLevel="0" collapsed="false">
      <c r="H102" s="292"/>
      <c r="Q102" s="155"/>
      <c r="R102" s="155"/>
    </row>
    <row r="103" customFormat="false" ht="12.75" hidden="false" customHeight="false" outlineLevel="0" collapsed="false">
      <c r="H103" s="292"/>
      <c r="Q103" s="155"/>
      <c r="R103" s="155"/>
    </row>
    <row r="104" customFormat="false" ht="12.75" hidden="false" customHeight="false" outlineLevel="0" collapsed="false">
      <c r="H104" s="292"/>
      <c r="Q104" s="155"/>
      <c r="R104" s="155"/>
    </row>
    <row r="105" customFormat="false" ht="12.75" hidden="false" customHeight="false" outlineLevel="0" collapsed="false">
      <c r="H105" s="292"/>
      <c r="Q105" s="155"/>
      <c r="R105" s="155"/>
    </row>
    <row r="106" customFormat="false" ht="12.75" hidden="false" customHeight="false" outlineLevel="0" collapsed="false">
      <c r="H106" s="292"/>
      <c r="Q106" s="155"/>
      <c r="R106" s="155"/>
    </row>
    <row r="107" customFormat="false" ht="12.75" hidden="false" customHeight="false" outlineLevel="0" collapsed="false">
      <c r="H107" s="292"/>
      <c r="Q107" s="155"/>
      <c r="R107" s="155"/>
    </row>
    <row r="108" customFormat="false" ht="12.75" hidden="false" customHeight="false" outlineLevel="0" collapsed="false">
      <c r="H108" s="292"/>
      <c r="Q108" s="155"/>
      <c r="R108" s="155"/>
    </row>
    <row r="109" customFormat="false" ht="12.75" hidden="false" customHeight="false" outlineLevel="0" collapsed="false">
      <c r="H109" s="292"/>
      <c r="Q109" s="155"/>
      <c r="R109" s="155"/>
    </row>
    <row r="110" customFormat="false" ht="12.75" hidden="false" customHeight="false" outlineLevel="0" collapsed="false">
      <c r="H110" s="292"/>
      <c r="Q110" s="155"/>
      <c r="R110" s="155"/>
    </row>
    <row r="111" customFormat="false" ht="12.75" hidden="false" customHeight="false" outlineLevel="0" collapsed="false">
      <c r="H111" s="292"/>
      <c r="Q111" s="155"/>
      <c r="R111" s="155"/>
    </row>
    <row r="112" customFormat="false" ht="12.75" hidden="false" customHeight="false" outlineLevel="0" collapsed="false">
      <c r="H112" s="292"/>
      <c r="Q112" s="155"/>
      <c r="R112" s="155"/>
    </row>
    <row r="113" customFormat="false" ht="12.75" hidden="false" customHeight="false" outlineLevel="0" collapsed="false">
      <c r="H113" s="292"/>
      <c r="Q113" s="155"/>
      <c r="R113" s="155"/>
    </row>
    <row r="114" customFormat="false" ht="12.75" hidden="false" customHeight="false" outlineLevel="0" collapsed="false">
      <c r="H114" s="292"/>
      <c r="Q114" s="155"/>
      <c r="R114" s="155"/>
    </row>
    <row r="115" customFormat="false" ht="12.75" hidden="false" customHeight="false" outlineLevel="0" collapsed="false">
      <c r="H115" s="292"/>
      <c r="Q115" s="155"/>
      <c r="R115" s="155"/>
    </row>
    <row r="116" customFormat="false" ht="12.75" hidden="false" customHeight="false" outlineLevel="0" collapsed="false">
      <c r="H116" s="292"/>
      <c r="Q116" s="155"/>
      <c r="R116" s="155"/>
    </row>
    <row r="117" customFormat="false" ht="12.75" hidden="false" customHeight="false" outlineLevel="0" collapsed="false">
      <c r="H117" s="292"/>
      <c r="Q117" s="155"/>
      <c r="R117" s="155"/>
    </row>
    <row r="118" customFormat="false" ht="12.75" hidden="false" customHeight="false" outlineLevel="0" collapsed="false">
      <c r="H118" s="292"/>
      <c r="Q118" s="155"/>
      <c r="R118" s="155"/>
    </row>
    <row r="119" customFormat="false" ht="12.75" hidden="false" customHeight="false" outlineLevel="0" collapsed="false">
      <c r="H119" s="292"/>
      <c r="Q119" s="155"/>
      <c r="R119" s="155"/>
    </row>
    <row r="120" customFormat="false" ht="12.75" hidden="false" customHeight="false" outlineLevel="0" collapsed="false">
      <c r="H120" s="292"/>
      <c r="Q120" s="155"/>
      <c r="R120" s="155"/>
    </row>
    <row r="121" customFormat="false" ht="12.75" hidden="false" customHeight="false" outlineLevel="0" collapsed="false">
      <c r="H121" s="292"/>
      <c r="Q121" s="155"/>
      <c r="R121" s="155"/>
    </row>
    <row r="122" customFormat="false" ht="12.75" hidden="false" customHeight="false" outlineLevel="0" collapsed="false">
      <c r="H122" s="292"/>
      <c r="Q122" s="155"/>
      <c r="R122" s="155"/>
    </row>
    <row r="123" customFormat="false" ht="12.75" hidden="false" customHeight="false" outlineLevel="0" collapsed="false">
      <c r="H123" s="292"/>
      <c r="Q123" s="155"/>
      <c r="R123" s="155"/>
    </row>
    <row r="124" customFormat="false" ht="12.75" hidden="false" customHeight="false" outlineLevel="0" collapsed="false">
      <c r="H124" s="292"/>
      <c r="Q124" s="155"/>
      <c r="R124" s="155"/>
    </row>
    <row r="125" customFormat="false" ht="12.75" hidden="false" customHeight="false" outlineLevel="0" collapsed="false">
      <c r="H125" s="292"/>
      <c r="Q125" s="155"/>
      <c r="R125" s="155"/>
    </row>
    <row r="126" customFormat="false" ht="12.75" hidden="false" customHeight="false" outlineLevel="0" collapsed="false">
      <c r="H126" s="292"/>
      <c r="Q126" s="155"/>
      <c r="R126" s="155"/>
    </row>
    <row r="127" customFormat="false" ht="12.75" hidden="false" customHeight="false" outlineLevel="0" collapsed="false">
      <c r="H127" s="292"/>
      <c r="Q127" s="155"/>
      <c r="R127" s="155"/>
    </row>
    <row r="128" customFormat="false" ht="12.75" hidden="false" customHeight="false" outlineLevel="0" collapsed="false">
      <c r="H128" s="292"/>
      <c r="Q128" s="155"/>
      <c r="R128" s="155"/>
    </row>
    <row r="129" customFormat="false" ht="12.75" hidden="false" customHeight="false" outlineLevel="0" collapsed="false">
      <c r="H129" s="292"/>
      <c r="Q129" s="155"/>
      <c r="R129" s="155"/>
    </row>
    <row r="130" customFormat="false" ht="12.75" hidden="false" customHeight="false" outlineLevel="0" collapsed="false">
      <c r="H130" s="292"/>
      <c r="Q130" s="155"/>
      <c r="R130" s="155"/>
    </row>
    <row r="131" customFormat="false" ht="12.75" hidden="false" customHeight="false" outlineLevel="0" collapsed="false">
      <c r="H131" s="292"/>
      <c r="Q131" s="155"/>
      <c r="R131" s="155"/>
    </row>
    <row r="132" customFormat="false" ht="12.75" hidden="false" customHeight="false" outlineLevel="0" collapsed="false">
      <c r="H132" s="292"/>
      <c r="Q132" s="155"/>
      <c r="R132" s="155"/>
    </row>
    <row r="133" customFormat="false" ht="12.75" hidden="false" customHeight="false" outlineLevel="0" collapsed="false">
      <c r="H133" s="292"/>
      <c r="Q133" s="155"/>
      <c r="R133" s="155"/>
    </row>
    <row r="134" customFormat="false" ht="12.75" hidden="false" customHeight="false" outlineLevel="0" collapsed="false">
      <c r="H134" s="292"/>
      <c r="Q134" s="155"/>
      <c r="R134" s="155"/>
    </row>
    <row r="135" customFormat="false" ht="12.75" hidden="false" customHeight="false" outlineLevel="0" collapsed="false">
      <c r="H135" s="292"/>
      <c r="Q135" s="155"/>
      <c r="R135" s="155"/>
    </row>
    <row r="136" customFormat="false" ht="12.75" hidden="false" customHeight="false" outlineLevel="0" collapsed="false">
      <c r="H136" s="292"/>
      <c r="Q136" s="155"/>
      <c r="R136" s="155"/>
    </row>
    <row r="137" customFormat="false" ht="12.75" hidden="false" customHeight="false" outlineLevel="0" collapsed="false">
      <c r="H137" s="292"/>
      <c r="Q137" s="155"/>
      <c r="R137" s="155"/>
    </row>
    <row r="138" customFormat="false" ht="12.75" hidden="false" customHeight="false" outlineLevel="0" collapsed="false">
      <c r="H138" s="292"/>
      <c r="Q138" s="155"/>
      <c r="R138" s="155"/>
    </row>
    <row r="139" customFormat="false" ht="12.75" hidden="false" customHeight="false" outlineLevel="0" collapsed="false">
      <c r="H139" s="292"/>
      <c r="Q139" s="155"/>
      <c r="R139" s="155"/>
    </row>
    <row r="140" customFormat="false" ht="12.75" hidden="false" customHeight="false" outlineLevel="0" collapsed="false">
      <c r="H140" s="292"/>
      <c r="Q140" s="155"/>
      <c r="R140" s="155"/>
    </row>
    <row r="141" customFormat="false" ht="12.75" hidden="false" customHeight="false" outlineLevel="0" collapsed="false">
      <c r="H141" s="292"/>
      <c r="Q141" s="155"/>
      <c r="R141" s="155"/>
    </row>
    <row r="142" customFormat="false" ht="12.75" hidden="false" customHeight="false" outlineLevel="0" collapsed="false">
      <c r="H142" s="292"/>
      <c r="Q142" s="155"/>
      <c r="R142" s="155"/>
    </row>
    <row r="143" customFormat="false" ht="12.75" hidden="false" customHeight="false" outlineLevel="0" collapsed="false">
      <c r="H143" s="292"/>
      <c r="Q143" s="155"/>
      <c r="R143" s="155"/>
    </row>
    <row r="144" customFormat="false" ht="12.75" hidden="false" customHeight="false" outlineLevel="0" collapsed="false">
      <c r="H144" s="292"/>
      <c r="Q144" s="155"/>
      <c r="R144" s="155"/>
    </row>
    <row r="145" customFormat="false" ht="12.75" hidden="false" customHeight="false" outlineLevel="0" collapsed="false">
      <c r="H145" s="292"/>
      <c r="Q145" s="155"/>
      <c r="R145" s="155"/>
    </row>
    <row r="146" customFormat="false" ht="12.75" hidden="false" customHeight="false" outlineLevel="0" collapsed="false">
      <c r="H146" s="292"/>
      <c r="Q146" s="155"/>
      <c r="R146" s="155"/>
    </row>
    <row r="147" customFormat="false" ht="12.75" hidden="false" customHeight="false" outlineLevel="0" collapsed="false">
      <c r="H147" s="292"/>
      <c r="Q147" s="155"/>
      <c r="R147" s="155"/>
    </row>
    <row r="148" customFormat="false" ht="12.75" hidden="false" customHeight="false" outlineLevel="0" collapsed="false">
      <c r="H148" s="292"/>
      <c r="Q148" s="155"/>
      <c r="R148" s="155"/>
    </row>
    <row r="149" customFormat="false" ht="12.75" hidden="false" customHeight="false" outlineLevel="0" collapsed="false">
      <c r="H149" s="292"/>
      <c r="Q149" s="155"/>
      <c r="R149" s="155"/>
    </row>
    <row r="150" customFormat="false" ht="12.75" hidden="false" customHeight="false" outlineLevel="0" collapsed="false">
      <c r="H150" s="292"/>
      <c r="Q150" s="155"/>
      <c r="R150" s="155"/>
    </row>
    <row r="151" customFormat="false" ht="12.75" hidden="false" customHeight="false" outlineLevel="0" collapsed="false">
      <c r="H151" s="292"/>
      <c r="Q151" s="155"/>
      <c r="R151" s="155"/>
    </row>
    <row r="152" customFormat="false" ht="12.75" hidden="false" customHeight="false" outlineLevel="0" collapsed="false">
      <c r="H152" s="292"/>
      <c r="Q152" s="155"/>
      <c r="R152" s="155"/>
    </row>
    <row r="153" customFormat="false" ht="12.75" hidden="false" customHeight="false" outlineLevel="0" collapsed="false">
      <c r="H153" s="292"/>
      <c r="Q153" s="155"/>
      <c r="R153" s="155"/>
    </row>
    <row r="154" customFormat="false" ht="12.75" hidden="false" customHeight="false" outlineLevel="0" collapsed="false">
      <c r="H154" s="292"/>
      <c r="Q154" s="155"/>
      <c r="R154" s="155"/>
    </row>
    <row r="155" customFormat="false" ht="12.75" hidden="false" customHeight="false" outlineLevel="0" collapsed="false">
      <c r="H155" s="292"/>
      <c r="Q155" s="155"/>
      <c r="R155" s="155"/>
    </row>
    <row r="156" customFormat="false" ht="12.75" hidden="false" customHeight="false" outlineLevel="0" collapsed="false">
      <c r="H156" s="292"/>
      <c r="Q156" s="155"/>
      <c r="R156" s="155"/>
    </row>
    <row r="157" customFormat="false" ht="12.75" hidden="false" customHeight="false" outlineLevel="0" collapsed="false">
      <c r="H157" s="292"/>
      <c r="Q157" s="155"/>
      <c r="R157" s="155"/>
    </row>
    <row r="158" customFormat="false" ht="12.75" hidden="false" customHeight="false" outlineLevel="0" collapsed="false">
      <c r="H158" s="292"/>
      <c r="Q158" s="155"/>
      <c r="R158" s="155"/>
    </row>
    <row r="159" customFormat="false" ht="12.75" hidden="false" customHeight="false" outlineLevel="0" collapsed="false">
      <c r="H159" s="292"/>
      <c r="Q159" s="155"/>
      <c r="R159" s="155"/>
    </row>
    <row r="160" customFormat="false" ht="12.75" hidden="false" customHeight="false" outlineLevel="0" collapsed="false">
      <c r="H160" s="292"/>
      <c r="Q160" s="155"/>
      <c r="R160" s="155"/>
    </row>
    <row r="161" customFormat="false" ht="12.75" hidden="false" customHeight="false" outlineLevel="0" collapsed="false">
      <c r="H161" s="292"/>
      <c r="Q161" s="155"/>
      <c r="R161" s="155"/>
    </row>
    <row r="162" customFormat="false" ht="12.75" hidden="false" customHeight="false" outlineLevel="0" collapsed="false">
      <c r="H162" s="292"/>
      <c r="Q162" s="155"/>
      <c r="R162" s="155"/>
    </row>
    <row r="163" customFormat="false" ht="12.75" hidden="false" customHeight="false" outlineLevel="0" collapsed="false">
      <c r="H163" s="292"/>
      <c r="Q163" s="155"/>
      <c r="R163" s="155"/>
    </row>
    <row r="164" customFormat="false" ht="12.75" hidden="false" customHeight="false" outlineLevel="0" collapsed="false">
      <c r="H164" s="292"/>
      <c r="Q164" s="155"/>
      <c r="R164" s="155"/>
    </row>
    <row r="165" customFormat="false" ht="12.75" hidden="false" customHeight="false" outlineLevel="0" collapsed="false">
      <c r="H165" s="292"/>
      <c r="Q165" s="155"/>
      <c r="R165" s="155"/>
    </row>
    <row r="166" customFormat="false" ht="12.75" hidden="false" customHeight="false" outlineLevel="0" collapsed="false">
      <c r="H166" s="292"/>
      <c r="Q166" s="155"/>
      <c r="R166" s="155"/>
    </row>
    <row r="167" customFormat="false" ht="12.75" hidden="false" customHeight="false" outlineLevel="0" collapsed="false">
      <c r="H167" s="292"/>
      <c r="Q167" s="155"/>
      <c r="R167" s="155"/>
    </row>
    <row r="168" customFormat="false" ht="12.75" hidden="false" customHeight="false" outlineLevel="0" collapsed="false">
      <c r="H168" s="292"/>
      <c r="Q168" s="155"/>
      <c r="R168" s="155"/>
    </row>
    <row r="169" customFormat="false" ht="12.75" hidden="false" customHeight="false" outlineLevel="0" collapsed="false">
      <c r="H169" s="292"/>
      <c r="Q169" s="155"/>
      <c r="R169" s="155"/>
    </row>
    <row r="170" customFormat="false" ht="12.75" hidden="false" customHeight="false" outlineLevel="0" collapsed="false">
      <c r="H170" s="292"/>
      <c r="Q170" s="155"/>
      <c r="R170" s="155"/>
    </row>
    <row r="171" customFormat="false" ht="12.75" hidden="false" customHeight="false" outlineLevel="0" collapsed="false">
      <c r="H171" s="292"/>
      <c r="Q171" s="155"/>
      <c r="R171" s="155"/>
    </row>
    <row r="172" customFormat="false" ht="12.75" hidden="false" customHeight="false" outlineLevel="0" collapsed="false">
      <c r="H172" s="292"/>
      <c r="Q172" s="155"/>
      <c r="R172" s="155"/>
    </row>
    <row r="173" customFormat="false" ht="12.75" hidden="false" customHeight="false" outlineLevel="0" collapsed="false">
      <c r="H173" s="292"/>
      <c r="Q173" s="155"/>
      <c r="R173" s="155"/>
    </row>
    <row r="174" customFormat="false" ht="12.75" hidden="false" customHeight="false" outlineLevel="0" collapsed="false">
      <c r="H174" s="292"/>
      <c r="Q174" s="155"/>
      <c r="R174" s="155"/>
    </row>
    <row r="175" customFormat="false" ht="12.75" hidden="false" customHeight="false" outlineLevel="0" collapsed="false">
      <c r="H175" s="292"/>
      <c r="Q175" s="155"/>
      <c r="R175" s="155"/>
    </row>
    <row r="176" customFormat="false" ht="12.75" hidden="false" customHeight="false" outlineLevel="0" collapsed="false">
      <c r="H176" s="292"/>
      <c r="Q176" s="155"/>
      <c r="R176" s="155"/>
    </row>
    <row r="177" customFormat="false" ht="12.75" hidden="false" customHeight="false" outlineLevel="0" collapsed="false">
      <c r="H177" s="292"/>
      <c r="Q177" s="155"/>
      <c r="R177" s="155"/>
    </row>
    <row r="178" customFormat="false" ht="12.75" hidden="false" customHeight="false" outlineLevel="0" collapsed="false">
      <c r="H178" s="292"/>
      <c r="Q178" s="155"/>
      <c r="R178" s="155"/>
    </row>
    <row r="179" customFormat="false" ht="12.75" hidden="false" customHeight="false" outlineLevel="0" collapsed="false">
      <c r="H179" s="292"/>
      <c r="Q179" s="155"/>
      <c r="R179" s="155"/>
    </row>
    <row r="180" customFormat="false" ht="12.75" hidden="false" customHeight="false" outlineLevel="0" collapsed="false">
      <c r="H180" s="292"/>
      <c r="Q180" s="155"/>
      <c r="R180" s="155"/>
    </row>
    <row r="181" customFormat="false" ht="12.75" hidden="false" customHeight="false" outlineLevel="0" collapsed="false">
      <c r="H181" s="292"/>
      <c r="Q181" s="155"/>
      <c r="R181" s="155"/>
    </row>
    <row r="182" customFormat="false" ht="12.75" hidden="false" customHeight="false" outlineLevel="0" collapsed="false">
      <c r="H182" s="292"/>
      <c r="Q182" s="155"/>
      <c r="R182" s="155"/>
    </row>
    <row r="183" customFormat="false" ht="12.75" hidden="false" customHeight="false" outlineLevel="0" collapsed="false">
      <c r="H183" s="292"/>
      <c r="Q183" s="155"/>
      <c r="R183" s="155"/>
    </row>
    <row r="184" customFormat="false" ht="12.75" hidden="false" customHeight="false" outlineLevel="0" collapsed="false">
      <c r="H184" s="292"/>
      <c r="Q184" s="155"/>
      <c r="R184" s="155"/>
    </row>
    <row r="185" customFormat="false" ht="12.75" hidden="false" customHeight="false" outlineLevel="0" collapsed="false">
      <c r="H185" s="292"/>
      <c r="Q185" s="155"/>
      <c r="R185" s="155"/>
    </row>
    <row r="186" customFormat="false" ht="12.75" hidden="false" customHeight="false" outlineLevel="0" collapsed="false">
      <c r="H186" s="292"/>
      <c r="Q186" s="155"/>
      <c r="R186" s="155"/>
    </row>
    <row r="187" customFormat="false" ht="12.75" hidden="false" customHeight="false" outlineLevel="0" collapsed="false">
      <c r="H187" s="292"/>
      <c r="Q187" s="155"/>
      <c r="R187" s="155"/>
    </row>
    <row r="188" customFormat="false" ht="12.75" hidden="false" customHeight="false" outlineLevel="0" collapsed="false">
      <c r="H188" s="292"/>
      <c r="Q188" s="155"/>
      <c r="R188" s="155"/>
    </row>
    <row r="189" customFormat="false" ht="12.75" hidden="false" customHeight="false" outlineLevel="0" collapsed="false">
      <c r="H189" s="292"/>
      <c r="Q189" s="155"/>
      <c r="R189" s="155"/>
    </row>
    <row r="190" customFormat="false" ht="12.75" hidden="false" customHeight="false" outlineLevel="0" collapsed="false">
      <c r="H190" s="292"/>
      <c r="Q190" s="155"/>
      <c r="R190" s="155"/>
    </row>
    <row r="191" customFormat="false" ht="12.75" hidden="false" customHeight="false" outlineLevel="0" collapsed="false">
      <c r="H191" s="292"/>
      <c r="Q191" s="155"/>
      <c r="R191" s="155"/>
    </row>
    <row r="192" customFormat="false" ht="12.75" hidden="false" customHeight="false" outlineLevel="0" collapsed="false">
      <c r="H192" s="292"/>
      <c r="Q192" s="155"/>
      <c r="R192" s="155"/>
    </row>
    <row r="193" customFormat="false" ht="12.75" hidden="false" customHeight="false" outlineLevel="0" collapsed="false">
      <c r="H193" s="292"/>
      <c r="Q193" s="155"/>
      <c r="R193" s="155"/>
    </row>
    <row r="194" customFormat="false" ht="12.75" hidden="false" customHeight="false" outlineLevel="0" collapsed="false">
      <c r="H194" s="292"/>
      <c r="Q194" s="155"/>
      <c r="R194" s="155"/>
    </row>
    <row r="195" customFormat="false" ht="12.75" hidden="false" customHeight="false" outlineLevel="0" collapsed="false">
      <c r="H195" s="292"/>
      <c r="Q195" s="155"/>
      <c r="R195" s="155"/>
    </row>
    <row r="196" customFormat="false" ht="12.75" hidden="false" customHeight="false" outlineLevel="0" collapsed="false">
      <c r="H196" s="292"/>
      <c r="Q196" s="155"/>
      <c r="R196" s="155"/>
    </row>
    <row r="197" customFormat="false" ht="12.75" hidden="false" customHeight="false" outlineLevel="0" collapsed="false">
      <c r="H197" s="292"/>
      <c r="Q197" s="155"/>
      <c r="R197" s="155"/>
    </row>
    <row r="198" customFormat="false" ht="12.75" hidden="false" customHeight="false" outlineLevel="0" collapsed="false">
      <c r="H198" s="292"/>
      <c r="Q198" s="155"/>
      <c r="R198" s="155"/>
    </row>
    <row r="199" customFormat="false" ht="12.75" hidden="false" customHeight="false" outlineLevel="0" collapsed="false">
      <c r="H199" s="292"/>
      <c r="Q199" s="155"/>
      <c r="R199" s="155"/>
    </row>
    <row r="200" customFormat="false" ht="12.75" hidden="false" customHeight="false" outlineLevel="0" collapsed="false">
      <c r="H200" s="292"/>
      <c r="Q200" s="155"/>
      <c r="R200" s="155"/>
    </row>
    <row r="201" customFormat="false" ht="12.75" hidden="false" customHeight="false" outlineLevel="0" collapsed="false">
      <c r="H201" s="292"/>
      <c r="Q201" s="155"/>
      <c r="R201" s="155"/>
    </row>
    <row r="202" customFormat="false" ht="12.75" hidden="false" customHeight="false" outlineLevel="0" collapsed="false">
      <c r="H202" s="292"/>
      <c r="Q202" s="155"/>
      <c r="R202" s="155"/>
    </row>
    <row r="203" customFormat="false" ht="12.75" hidden="false" customHeight="false" outlineLevel="0" collapsed="false">
      <c r="H203" s="292"/>
      <c r="Q203" s="155"/>
      <c r="R203" s="155"/>
    </row>
    <row r="204" customFormat="false" ht="12.75" hidden="false" customHeight="false" outlineLevel="0" collapsed="false">
      <c r="H204" s="292"/>
      <c r="Q204" s="155"/>
      <c r="R204" s="155"/>
    </row>
    <row r="205" customFormat="false" ht="12.75" hidden="false" customHeight="false" outlineLevel="0" collapsed="false">
      <c r="H205" s="292"/>
      <c r="Q205" s="155"/>
      <c r="R205" s="155"/>
    </row>
    <row r="206" customFormat="false" ht="12.75" hidden="false" customHeight="false" outlineLevel="0" collapsed="false">
      <c r="H206" s="292"/>
      <c r="Q206" s="155"/>
      <c r="R206" s="155"/>
    </row>
    <row r="207" customFormat="false" ht="12.75" hidden="false" customHeight="false" outlineLevel="0" collapsed="false">
      <c r="H207" s="292"/>
      <c r="Q207" s="155"/>
      <c r="R207" s="155"/>
    </row>
    <row r="208" customFormat="false" ht="12.75" hidden="false" customHeight="false" outlineLevel="0" collapsed="false">
      <c r="H208" s="292"/>
      <c r="Q208" s="155"/>
      <c r="R208" s="155"/>
    </row>
    <row r="209" customFormat="false" ht="12.75" hidden="false" customHeight="false" outlineLevel="0" collapsed="false">
      <c r="H209" s="292"/>
      <c r="Q209" s="155"/>
      <c r="R209" s="155"/>
    </row>
    <row r="210" customFormat="false" ht="12.75" hidden="false" customHeight="false" outlineLevel="0" collapsed="false">
      <c r="H210" s="292"/>
      <c r="Q210" s="155"/>
      <c r="R210" s="155"/>
    </row>
    <row r="211" customFormat="false" ht="12.75" hidden="false" customHeight="false" outlineLevel="0" collapsed="false">
      <c r="H211" s="292"/>
      <c r="Q211" s="155"/>
      <c r="R211" s="155"/>
    </row>
    <row r="212" customFormat="false" ht="12.75" hidden="false" customHeight="false" outlineLevel="0" collapsed="false">
      <c r="H212" s="292"/>
      <c r="Q212" s="155"/>
      <c r="R212" s="155"/>
    </row>
    <row r="213" customFormat="false" ht="12.75" hidden="false" customHeight="false" outlineLevel="0" collapsed="false">
      <c r="H213" s="292"/>
      <c r="Q213" s="155"/>
      <c r="R213" s="155"/>
    </row>
    <row r="214" customFormat="false" ht="12.75" hidden="false" customHeight="false" outlineLevel="0" collapsed="false">
      <c r="H214" s="292"/>
      <c r="Q214" s="155"/>
      <c r="R214" s="155"/>
    </row>
    <row r="215" customFormat="false" ht="12.75" hidden="false" customHeight="false" outlineLevel="0" collapsed="false">
      <c r="H215" s="292"/>
      <c r="I215" s="160"/>
      <c r="J215" s="160"/>
      <c r="Q215" s="155"/>
      <c r="R215" s="155"/>
    </row>
    <row r="216" customFormat="false" ht="12.75" hidden="false" customHeight="false" outlineLevel="0" collapsed="false">
      <c r="H216" s="292"/>
      <c r="Q216" s="155"/>
      <c r="R216" s="155"/>
    </row>
    <row r="217" customFormat="false" ht="12.75" hidden="false" customHeight="false" outlineLevel="0" collapsed="false">
      <c r="H217" s="292"/>
      <c r="I217" s="160"/>
      <c r="J217" s="160"/>
      <c r="Q217" s="155"/>
      <c r="R217" s="155"/>
    </row>
    <row r="218" customFormat="false" ht="12.75" hidden="false" customHeight="false" outlineLevel="0" collapsed="false">
      <c r="H218" s="292"/>
      <c r="J218" s="160"/>
      <c r="Q218" s="155"/>
      <c r="R218" s="155"/>
    </row>
    <row r="219" customFormat="false" ht="12.75" hidden="false" customHeight="false" outlineLevel="0" collapsed="false">
      <c r="H219" s="292"/>
      <c r="J219" s="160"/>
      <c r="Q219" s="155"/>
      <c r="R219" s="155"/>
    </row>
    <row r="220" customFormat="false" ht="12.75" hidden="false" customHeight="false" outlineLevel="0" collapsed="false">
      <c r="H220" s="292"/>
      <c r="I220" s="160"/>
      <c r="J220" s="160"/>
      <c r="Q220" s="155"/>
      <c r="R220" s="155"/>
    </row>
    <row r="221" customFormat="false" ht="12.75" hidden="false" customHeight="false" outlineLevel="0" collapsed="false">
      <c r="H221" s="292"/>
      <c r="I221" s="160"/>
      <c r="J221" s="160"/>
      <c r="Q221" s="155"/>
      <c r="R221" s="155"/>
    </row>
    <row r="222" customFormat="false" ht="12.75" hidden="false" customHeight="false" outlineLevel="0" collapsed="false">
      <c r="H222" s="292"/>
      <c r="I222" s="160"/>
      <c r="J222" s="160"/>
      <c r="Q222" s="155"/>
      <c r="R222" s="155"/>
    </row>
    <row r="223" customFormat="false" ht="12.75" hidden="false" customHeight="false" outlineLevel="0" collapsed="false">
      <c r="H223" s="292"/>
      <c r="I223" s="160"/>
      <c r="J223" s="160"/>
      <c r="Q223" s="155"/>
      <c r="R223" s="155"/>
    </row>
    <row r="224" customFormat="false" ht="12.75" hidden="false" customHeight="false" outlineLevel="0" collapsed="false">
      <c r="H224" s="292"/>
      <c r="I224" s="160"/>
      <c r="J224" s="160"/>
      <c r="Q224" s="155"/>
      <c r="R224" s="155"/>
    </row>
    <row r="225" customFormat="false" ht="12.75" hidden="false" customHeight="false" outlineLevel="0" collapsed="false">
      <c r="H225" s="292"/>
      <c r="I225" s="160"/>
      <c r="J225" s="160"/>
      <c r="Q225" s="155"/>
      <c r="R225" s="155"/>
    </row>
    <row r="226" customFormat="false" ht="12.75" hidden="false" customHeight="false" outlineLevel="0" collapsed="false">
      <c r="H226" s="292"/>
      <c r="I226" s="160"/>
      <c r="J226" s="160"/>
      <c r="Q226" s="155"/>
      <c r="R226" s="155"/>
    </row>
    <row r="227" customFormat="false" ht="12.75" hidden="false" customHeight="false" outlineLevel="0" collapsed="false">
      <c r="H227" s="292"/>
      <c r="I227" s="160"/>
      <c r="J227" s="160"/>
      <c r="Q227" s="155"/>
      <c r="R227" s="155"/>
    </row>
    <row r="228" customFormat="false" ht="12.75" hidden="false" customHeight="false" outlineLevel="0" collapsed="false">
      <c r="H228" s="292"/>
      <c r="I228" s="160"/>
      <c r="J228" s="160"/>
      <c r="Q228" s="155"/>
      <c r="R228" s="155"/>
    </row>
    <row r="229" customFormat="false" ht="12.75" hidden="false" customHeight="false" outlineLevel="0" collapsed="false">
      <c r="H229" s="292"/>
      <c r="I229" s="160"/>
      <c r="J229" s="160"/>
      <c r="Q229" s="155"/>
      <c r="R229" s="155"/>
    </row>
    <row r="230" customFormat="false" ht="12.75" hidden="false" customHeight="false" outlineLevel="0" collapsed="false">
      <c r="H230" s="292"/>
      <c r="I230" s="160"/>
      <c r="J230" s="160"/>
      <c r="Q230" s="155"/>
      <c r="R230" s="155"/>
    </row>
    <row r="231" customFormat="false" ht="12.75" hidden="false" customHeight="false" outlineLevel="0" collapsed="false">
      <c r="H231" s="292"/>
      <c r="I231" s="160"/>
      <c r="J231" s="160"/>
      <c r="Q231" s="155"/>
      <c r="R231" s="155"/>
    </row>
    <row r="232" customFormat="false" ht="12.75" hidden="false" customHeight="false" outlineLevel="0" collapsed="false">
      <c r="H232" s="292"/>
      <c r="I232" s="160"/>
      <c r="J232" s="160"/>
      <c r="Q232" s="155"/>
      <c r="R232" s="155"/>
    </row>
    <row r="233" customFormat="false" ht="12.75" hidden="false" customHeight="false" outlineLevel="0" collapsed="false">
      <c r="H233" s="292"/>
      <c r="I233" s="160"/>
      <c r="J233" s="160"/>
      <c r="Q233" s="155"/>
      <c r="R233" s="155"/>
    </row>
    <row r="234" customFormat="false" ht="12.75" hidden="false" customHeight="false" outlineLevel="0" collapsed="false">
      <c r="H234" s="292"/>
      <c r="I234" s="160"/>
      <c r="J234" s="160"/>
      <c r="Q234" s="155"/>
      <c r="R234" s="155"/>
    </row>
    <row r="235" customFormat="false" ht="12.75" hidden="false" customHeight="false" outlineLevel="0" collapsed="false">
      <c r="H235" s="292"/>
      <c r="I235" s="160"/>
      <c r="J235" s="160"/>
      <c r="Q235" s="155"/>
      <c r="R235" s="155"/>
    </row>
    <row r="236" customFormat="false" ht="12.75" hidden="false" customHeight="false" outlineLevel="0" collapsed="false">
      <c r="H236" s="292"/>
      <c r="I236" s="160"/>
      <c r="J236" s="160"/>
      <c r="Q236" s="155"/>
      <c r="R236" s="155"/>
    </row>
    <row r="237" customFormat="false" ht="12.75" hidden="false" customHeight="false" outlineLevel="0" collapsed="false">
      <c r="H237" s="292"/>
      <c r="I237" s="160"/>
      <c r="J237" s="160"/>
      <c r="Q237" s="155"/>
      <c r="R237" s="155"/>
    </row>
    <row r="238" customFormat="false" ht="12.75" hidden="false" customHeight="false" outlineLevel="0" collapsed="false">
      <c r="H238" s="292"/>
      <c r="Q238" s="155"/>
      <c r="R238" s="155"/>
    </row>
    <row r="239" customFormat="false" ht="12.75" hidden="false" customHeight="false" outlineLevel="0" collapsed="false">
      <c r="H239" s="292"/>
      <c r="Q239" s="155"/>
      <c r="R239" s="155"/>
    </row>
    <row r="240" customFormat="false" ht="12.75" hidden="false" customHeight="false" outlineLevel="0" collapsed="false">
      <c r="H240" s="292"/>
      <c r="Q240" s="155"/>
      <c r="R240" s="155"/>
    </row>
    <row r="241" customFormat="false" ht="12.75" hidden="false" customHeight="false" outlineLevel="0" collapsed="false">
      <c r="H241" s="292"/>
      <c r="I241" s="160"/>
      <c r="J241" s="160"/>
      <c r="Q241" s="155"/>
      <c r="R241" s="155"/>
    </row>
    <row r="242" customFormat="false" ht="12.75" hidden="false" customHeight="false" outlineLevel="0" collapsed="false">
      <c r="H242" s="292"/>
      <c r="I242" s="160"/>
      <c r="J242" s="160"/>
      <c r="Q242" s="155"/>
      <c r="R242" s="155"/>
    </row>
    <row r="243" customFormat="false" ht="12.75" hidden="false" customHeight="false" outlineLevel="0" collapsed="false">
      <c r="H243" s="292"/>
      <c r="I243" s="160"/>
      <c r="J243" s="160"/>
      <c r="Q243" s="155"/>
      <c r="R243" s="155"/>
    </row>
    <row r="244" customFormat="false" ht="12.75" hidden="false" customHeight="false" outlineLevel="0" collapsed="false">
      <c r="H244" s="292"/>
      <c r="I244" s="160"/>
      <c r="J244" s="160"/>
      <c r="Q244" s="155"/>
      <c r="R244" s="155"/>
    </row>
    <row r="245" customFormat="false" ht="12.75" hidden="false" customHeight="false" outlineLevel="0" collapsed="false">
      <c r="H245" s="292"/>
      <c r="I245" s="160"/>
      <c r="J245" s="160"/>
      <c r="Q245" s="155"/>
      <c r="R245" s="155"/>
    </row>
    <row r="246" customFormat="false" ht="12.75" hidden="false" customHeight="false" outlineLevel="0" collapsed="false">
      <c r="H246" s="292"/>
      <c r="I246" s="160"/>
      <c r="J246" s="160"/>
      <c r="Q246" s="155"/>
      <c r="R246" s="155"/>
    </row>
    <row r="247" customFormat="false" ht="12.75" hidden="false" customHeight="false" outlineLevel="0" collapsed="false">
      <c r="H247" s="292"/>
      <c r="Q247" s="155"/>
      <c r="R247" s="155"/>
    </row>
    <row r="248" customFormat="false" ht="12.75" hidden="false" customHeight="false" outlineLevel="0" collapsed="false">
      <c r="H248" s="292"/>
      <c r="Q248" s="155"/>
      <c r="R248" s="155"/>
    </row>
    <row r="249" customFormat="false" ht="12.75" hidden="false" customHeight="false" outlineLevel="0" collapsed="false">
      <c r="H249" s="292"/>
      <c r="Q249" s="155"/>
      <c r="R249" s="155"/>
    </row>
    <row r="250" customFormat="false" ht="12.75" hidden="false" customHeight="false" outlineLevel="0" collapsed="false">
      <c r="H250" s="292"/>
      <c r="Q250" s="155"/>
      <c r="R250" s="155"/>
    </row>
    <row r="251" customFormat="false" ht="12.75" hidden="false" customHeight="false" outlineLevel="0" collapsed="false">
      <c r="H251" s="292"/>
      <c r="Q251" s="155"/>
      <c r="R251" s="155"/>
    </row>
    <row r="252" customFormat="false" ht="12.75" hidden="false" customHeight="false" outlineLevel="0" collapsed="false">
      <c r="H252" s="292"/>
      <c r="Q252" s="155"/>
      <c r="R252" s="155"/>
    </row>
    <row r="253" customFormat="false" ht="12.75" hidden="false" customHeight="false" outlineLevel="0" collapsed="false">
      <c r="H253" s="292"/>
      <c r="Q253" s="155"/>
      <c r="R253" s="155"/>
    </row>
    <row r="254" customFormat="false" ht="12.75" hidden="false" customHeight="false" outlineLevel="0" collapsed="false">
      <c r="H254" s="292"/>
      <c r="Q254" s="155"/>
      <c r="R254" s="155"/>
    </row>
    <row r="255" customFormat="false" ht="12.75" hidden="false" customHeight="false" outlineLevel="0" collapsed="false">
      <c r="H255" s="292"/>
      <c r="Q255" s="155"/>
      <c r="R255" s="155"/>
    </row>
    <row r="256" customFormat="false" ht="12.75" hidden="false" customHeight="false" outlineLevel="0" collapsed="false">
      <c r="H256" s="292"/>
      <c r="Q256" s="155"/>
      <c r="R256" s="155"/>
    </row>
    <row r="257" customFormat="false" ht="12.75" hidden="false" customHeight="false" outlineLevel="0" collapsed="false">
      <c r="H257" s="292"/>
      <c r="Q257" s="155"/>
      <c r="R257" s="155"/>
    </row>
    <row r="258" customFormat="false" ht="12.75" hidden="false" customHeight="false" outlineLevel="0" collapsed="false">
      <c r="H258" s="292"/>
      <c r="Q258" s="155"/>
      <c r="R258" s="155"/>
    </row>
    <row r="259" customFormat="false" ht="12.75" hidden="false" customHeight="false" outlineLevel="0" collapsed="false">
      <c r="H259" s="292"/>
      <c r="Q259" s="155"/>
      <c r="R259" s="155"/>
    </row>
    <row r="260" customFormat="false" ht="12.75" hidden="false" customHeight="false" outlineLevel="0" collapsed="false">
      <c r="H260" s="292"/>
      <c r="Q260" s="155"/>
      <c r="R260" s="155"/>
    </row>
    <row r="261" customFormat="false" ht="12.75" hidden="false" customHeight="false" outlineLevel="0" collapsed="false">
      <c r="H261" s="292"/>
      <c r="Q261" s="155"/>
      <c r="R261" s="155"/>
    </row>
    <row r="262" customFormat="false" ht="12.75" hidden="false" customHeight="false" outlineLevel="0" collapsed="false">
      <c r="H262" s="292"/>
      <c r="Q262" s="155"/>
      <c r="R262" s="155"/>
    </row>
    <row r="263" customFormat="false" ht="12.75" hidden="false" customHeight="false" outlineLevel="0" collapsed="false">
      <c r="H263" s="292"/>
      <c r="Q263" s="155"/>
      <c r="R263" s="155"/>
    </row>
    <row r="264" customFormat="false" ht="12.75" hidden="false" customHeight="false" outlineLevel="0" collapsed="false">
      <c r="H264" s="292"/>
      <c r="Q264" s="155"/>
      <c r="R264" s="155"/>
    </row>
    <row r="265" customFormat="false" ht="12.75" hidden="false" customHeight="false" outlineLevel="0" collapsed="false">
      <c r="H265" s="292"/>
      <c r="Q265" s="155"/>
      <c r="R265" s="155"/>
    </row>
    <row r="266" customFormat="false" ht="12.75" hidden="false" customHeight="false" outlineLevel="0" collapsed="false">
      <c r="H266" s="292"/>
      <c r="Q266" s="155"/>
      <c r="R266" s="155"/>
    </row>
    <row r="267" customFormat="false" ht="12.75" hidden="false" customHeight="false" outlineLevel="0" collapsed="false">
      <c r="H267" s="292"/>
      <c r="Q267" s="155"/>
      <c r="R267" s="155"/>
    </row>
    <row r="268" customFormat="false" ht="12.75" hidden="false" customHeight="false" outlineLevel="0" collapsed="false">
      <c r="H268" s="292"/>
      <c r="Q268" s="155"/>
      <c r="R268" s="155"/>
    </row>
    <row r="269" customFormat="false" ht="12.75" hidden="false" customHeight="false" outlineLevel="0" collapsed="false">
      <c r="H269" s="292"/>
      <c r="Q269" s="155"/>
      <c r="R269" s="155"/>
    </row>
    <row r="270" customFormat="false" ht="12.75" hidden="false" customHeight="false" outlineLevel="0" collapsed="false">
      <c r="H270" s="292"/>
      <c r="Q270" s="155"/>
      <c r="R270" s="155"/>
    </row>
    <row r="271" customFormat="false" ht="12.75" hidden="false" customHeight="false" outlineLevel="0" collapsed="false">
      <c r="H271" s="292"/>
      <c r="Q271" s="155"/>
      <c r="R271" s="155"/>
    </row>
    <row r="272" customFormat="false" ht="12.75" hidden="false" customHeight="false" outlineLevel="0" collapsed="false">
      <c r="H272" s="292"/>
      <c r="Q272" s="155"/>
      <c r="R272" s="155"/>
    </row>
    <row r="273" customFormat="false" ht="12.75" hidden="false" customHeight="false" outlineLevel="0" collapsed="false">
      <c r="H273" s="292"/>
      <c r="Q273" s="155"/>
      <c r="R273" s="155"/>
    </row>
    <row r="274" customFormat="false" ht="12.75" hidden="false" customHeight="false" outlineLevel="0" collapsed="false">
      <c r="H274" s="292"/>
      <c r="Q274" s="155"/>
      <c r="R274" s="155"/>
    </row>
    <row r="275" customFormat="false" ht="12.75" hidden="false" customHeight="false" outlineLevel="0" collapsed="false">
      <c r="H275" s="292"/>
      <c r="Q275" s="155"/>
      <c r="R275" s="155"/>
    </row>
    <row r="276" customFormat="false" ht="12.75" hidden="false" customHeight="false" outlineLevel="0" collapsed="false">
      <c r="H276" s="292"/>
      <c r="Q276" s="155"/>
      <c r="R276" s="155"/>
    </row>
    <row r="277" customFormat="false" ht="12.75" hidden="false" customHeight="false" outlineLevel="0" collapsed="false">
      <c r="H277" s="292"/>
      <c r="Q277" s="155"/>
      <c r="R277" s="155"/>
    </row>
    <row r="278" customFormat="false" ht="12.75" hidden="false" customHeight="false" outlineLevel="0" collapsed="false">
      <c r="H278" s="292"/>
      <c r="Q278" s="155"/>
      <c r="R278" s="155"/>
    </row>
    <row r="279" customFormat="false" ht="12.75" hidden="false" customHeight="false" outlineLevel="0" collapsed="false">
      <c r="H279" s="292"/>
      <c r="Q279" s="155"/>
      <c r="R279" s="155"/>
    </row>
    <row r="280" customFormat="false" ht="12.75" hidden="false" customHeight="false" outlineLevel="0" collapsed="false">
      <c r="H280" s="292"/>
      <c r="Q280" s="155"/>
      <c r="R280" s="155"/>
    </row>
    <row r="281" customFormat="false" ht="12.75" hidden="false" customHeight="false" outlineLevel="0" collapsed="false">
      <c r="H281" s="292"/>
      <c r="Q281" s="155"/>
      <c r="R281" s="155"/>
    </row>
    <row r="282" customFormat="false" ht="12.75" hidden="false" customHeight="false" outlineLevel="0" collapsed="false">
      <c r="H282" s="292"/>
      <c r="Q282" s="155"/>
      <c r="R282" s="155"/>
    </row>
    <row r="283" customFormat="false" ht="12.75" hidden="false" customHeight="false" outlineLevel="0" collapsed="false">
      <c r="H283" s="292"/>
      <c r="Q283" s="155"/>
      <c r="R283" s="155"/>
    </row>
    <row r="284" customFormat="false" ht="12.75" hidden="false" customHeight="false" outlineLevel="0" collapsed="false">
      <c r="H284" s="292"/>
      <c r="Q284" s="155"/>
      <c r="R284" s="155"/>
    </row>
    <row r="285" customFormat="false" ht="12.75" hidden="false" customHeight="false" outlineLevel="0" collapsed="false">
      <c r="H285" s="292"/>
      <c r="Q285" s="155"/>
      <c r="R285" s="155"/>
    </row>
    <row r="286" customFormat="false" ht="12.75" hidden="false" customHeight="false" outlineLevel="0" collapsed="false">
      <c r="H286" s="292"/>
      <c r="Q286" s="155"/>
      <c r="R286" s="155"/>
    </row>
    <row r="287" customFormat="false" ht="12.75" hidden="false" customHeight="false" outlineLevel="0" collapsed="false">
      <c r="H287" s="292"/>
      <c r="Q287" s="155"/>
      <c r="R287" s="155"/>
    </row>
    <row r="288" customFormat="false" ht="12.75" hidden="false" customHeight="false" outlineLevel="0" collapsed="false">
      <c r="H288" s="292"/>
      <c r="Q288" s="155"/>
      <c r="R288" s="155"/>
    </row>
    <row r="289" customFormat="false" ht="12.75" hidden="false" customHeight="false" outlineLevel="0" collapsed="false">
      <c r="H289" s="292"/>
      <c r="Q289" s="155"/>
      <c r="R289" s="155"/>
    </row>
    <row r="290" customFormat="false" ht="12.75" hidden="false" customHeight="false" outlineLevel="0" collapsed="false">
      <c r="H290" s="292"/>
      <c r="Q290" s="155"/>
      <c r="R290" s="155"/>
    </row>
    <row r="291" customFormat="false" ht="12.75" hidden="false" customHeight="false" outlineLevel="0" collapsed="false">
      <c r="H291" s="292"/>
      <c r="Q291" s="155"/>
      <c r="R291" s="155"/>
    </row>
    <row r="292" customFormat="false" ht="12.75" hidden="false" customHeight="false" outlineLevel="0" collapsed="false">
      <c r="H292" s="292"/>
      <c r="Q292" s="155"/>
      <c r="R292" s="155"/>
    </row>
    <row r="293" customFormat="false" ht="12.75" hidden="false" customHeight="false" outlineLevel="0" collapsed="false">
      <c r="H293" s="292"/>
      <c r="Q293" s="155"/>
      <c r="R293" s="155"/>
    </row>
    <row r="294" customFormat="false" ht="12.75" hidden="false" customHeight="false" outlineLevel="0" collapsed="false">
      <c r="H294" s="292"/>
      <c r="Q294" s="155"/>
      <c r="R294" s="155"/>
    </row>
    <row r="295" customFormat="false" ht="12.75" hidden="false" customHeight="false" outlineLevel="0" collapsed="false">
      <c r="H295" s="292"/>
      <c r="Q295" s="155"/>
      <c r="R295" s="155"/>
    </row>
    <row r="296" customFormat="false" ht="12.75" hidden="false" customHeight="false" outlineLevel="0" collapsed="false">
      <c r="H296" s="292"/>
      <c r="Q296" s="155"/>
      <c r="R296" s="155"/>
    </row>
    <row r="297" customFormat="false" ht="12.75" hidden="false" customHeight="false" outlineLevel="0" collapsed="false">
      <c r="H297" s="292"/>
      <c r="Q297" s="155"/>
      <c r="R297" s="155"/>
    </row>
    <row r="298" customFormat="false" ht="12.75" hidden="false" customHeight="false" outlineLevel="0" collapsed="false">
      <c r="H298" s="292"/>
      <c r="Q298" s="155"/>
      <c r="R298" s="155"/>
    </row>
    <row r="299" customFormat="false" ht="12.75" hidden="false" customHeight="false" outlineLevel="0" collapsed="false">
      <c r="H299" s="292"/>
      <c r="Q299" s="155"/>
      <c r="R299" s="155"/>
    </row>
    <row r="300" customFormat="false" ht="12.75" hidden="false" customHeight="false" outlineLevel="0" collapsed="false">
      <c r="H300" s="292"/>
      <c r="Q300" s="155"/>
      <c r="R300" s="155"/>
    </row>
    <row r="301" customFormat="false" ht="12.75" hidden="false" customHeight="false" outlineLevel="0" collapsed="false">
      <c r="H301" s="292"/>
      <c r="Q301" s="155"/>
      <c r="R301" s="155"/>
    </row>
    <row r="302" customFormat="false" ht="12.75" hidden="false" customHeight="false" outlineLevel="0" collapsed="false">
      <c r="H302" s="292"/>
      <c r="Q302" s="155"/>
      <c r="R302" s="155"/>
    </row>
    <row r="303" customFormat="false" ht="12.75" hidden="false" customHeight="false" outlineLevel="0" collapsed="false">
      <c r="H303" s="292"/>
      <c r="Q303" s="155"/>
      <c r="R303" s="155"/>
    </row>
    <row r="304" customFormat="false" ht="12.75" hidden="false" customHeight="false" outlineLevel="0" collapsed="false">
      <c r="H304" s="292"/>
      <c r="Q304" s="155"/>
      <c r="R304" s="155"/>
    </row>
    <row r="305" customFormat="false" ht="12.75" hidden="false" customHeight="false" outlineLevel="0" collapsed="false">
      <c r="H305" s="292"/>
      <c r="Q305" s="155"/>
      <c r="R305" s="155"/>
    </row>
    <row r="306" customFormat="false" ht="12.75" hidden="false" customHeight="false" outlineLevel="0" collapsed="false">
      <c r="H306" s="292"/>
      <c r="Q306" s="155"/>
      <c r="R306" s="155"/>
    </row>
    <row r="307" customFormat="false" ht="12.75" hidden="false" customHeight="false" outlineLevel="0" collapsed="false">
      <c r="H307" s="292"/>
      <c r="Q307" s="155"/>
      <c r="R307" s="155"/>
    </row>
    <row r="308" customFormat="false" ht="12.75" hidden="false" customHeight="false" outlineLevel="0" collapsed="false">
      <c r="H308" s="292"/>
      <c r="Q308" s="155"/>
      <c r="R308" s="155"/>
    </row>
    <row r="309" customFormat="false" ht="12.75" hidden="false" customHeight="false" outlineLevel="0" collapsed="false">
      <c r="H309" s="292"/>
      <c r="Q309" s="155"/>
      <c r="R309" s="155"/>
    </row>
    <row r="310" customFormat="false" ht="12.75" hidden="false" customHeight="false" outlineLevel="0" collapsed="false">
      <c r="H310" s="292"/>
      <c r="Q310" s="155"/>
      <c r="R310" s="155"/>
    </row>
    <row r="311" customFormat="false" ht="12.75" hidden="false" customHeight="false" outlineLevel="0" collapsed="false">
      <c r="H311" s="292"/>
      <c r="Q311" s="155"/>
      <c r="R311" s="155"/>
    </row>
    <row r="312" customFormat="false" ht="12.75" hidden="false" customHeight="false" outlineLevel="0" collapsed="false">
      <c r="H312" s="292"/>
      <c r="Q312" s="155"/>
      <c r="R312" s="155"/>
    </row>
    <row r="313" customFormat="false" ht="12.75" hidden="false" customHeight="false" outlineLevel="0" collapsed="false">
      <c r="H313" s="292"/>
      <c r="Q313" s="155"/>
      <c r="R313" s="155"/>
    </row>
    <row r="314" customFormat="false" ht="12.75" hidden="false" customHeight="false" outlineLevel="0" collapsed="false">
      <c r="H314" s="292"/>
      <c r="Q314" s="155"/>
      <c r="R314" s="155"/>
    </row>
    <row r="315" customFormat="false" ht="12.75" hidden="false" customHeight="false" outlineLevel="0" collapsed="false">
      <c r="H315" s="292"/>
      <c r="Q315" s="155"/>
      <c r="R315" s="155"/>
    </row>
    <row r="316" customFormat="false" ht="12.75" hidden="false" customHeight="false" outlineLevel="0" collapsed="false">
      <c r="H316" s="292"/>
      <c r="Q316" s="155"/>
      <c r="R316" s="155"/>
    </row>
    <row r="317" customFormat="false" ht="12.75" hidden="false" customHeight="false" outlineLevel="0" collapsed="false">
      <c r="H317" s="292"/>
      <c r="Q317" s="155"/>
      <c r="R317" s="155"/>
    </row>
    <row r="318" customFormat="false" ht="12.75" hidden="false" customHeight="false" outlineLevel="0" collapsed="false">
      <c r="H318" s="292"/>
      <c r="Q318" s="155"/>
      <c r="R318" s="155"/>
    </row>
    <row r="319" customFormat="false" ht="12.75" hidden="false" customHeight="false" outlineLevel="0" collapsed="false">
      <c r="H319" s="292"/>
      <c r="Q319" s="155"/>
      <c r="R319" s="155"/>
    </row>
    <row r="320" customFormat="false" ht="12.75" hidden="false" customHeight="false" outlineLevel="0" collapsed="false">
      <c r="H320" s="292"/>
      <c r="Q320" s="155"/>
      <c r="R320" s="155"/>
    </row>
    <row r="321" customFormat="false" ht="12.75" hidden="false" customHeight="false" outlineLevel="0" collapsed="false">
      <c r="H321" s="292"/>
      <c r="Q321" s="155"/>
      <c r="R321" s="155"/>
    </row>
    <row r="322" customFormat="false" ht="12.75" hidden="false" customHeight="false" outlineLevel="0" collapsed="false">
      <c r="H322" s="292"/>
      <c r="Q322" s="155"/>
      <c r="R322" s="155"/>
    </row>
    <row r="323" customFormat="false" ht="12.75" hidden="false" customHeight="false" outlineLevel="0" collapsed="false">
      <c r="H323" s="292"/>
      <c r="Q323" s="155"/>
      <c r="R323" s="155"/>
    </row>
    <row r="324" customFormat="false" ht="12.75" hidden="false" customHeight="false" outlineLevel="0" collapsed="false">
      <c r="H324" s="292"/>
      <c r="Q324" s="155"/>
      <c r="R324" s="155"/>
    </row>
    <row r="325" customFormat="false" ht="12.75" hidden="false" customHeight="false" outlineLevel="0" collapsed="false">
      <c r="H325" s="292"/>
      <c r="Q325" s="155"/>
      <c r="R325" s="155"/>
    </row>
    <row r="326" customFormat="false" ht="12.75" hidden="false" customHeight="false" outlineLevel="0" collapsed="false">
      <c r="H326" s="292"/>
      <c r="Q326" s="155"/>
      <c r="R326" s="155"/>
    </row>
    <row r="327" customFormat="false" ht="12.75" hidden="false" customHeight="false" outlineLevel="0" collapsed="false">
      <c r="H327" s="292"/>
      <c r="Q327" s="155"/>
      <c r="R327" s="155"/>
    </row>
    <row r="328" customFormat="false" ht="12.75" hidden="false" customHeight="false" outlineLevel="0" collapsed="false">
      <c r="H328" s="292"/>
      <c r="Q328" s="155"/>
      <c r="R328" s="155"/>
    </row>
    <row r="329" customFormat="false" ht="12.75" hidden="false" customHeight="false" outlineLevel="0" collapsed="false">
      <c r="H329" s="292"/>
      <c r="Q329" s="155"/>
      <c r="R329" s="155"/>
    </row>
    <row r="330" customFormat="false" ht="12.75" hidden="false" customHeight="false" outlineLevel="0" collapsed="false">
      <c r="H330" s="292"/>
      <c r="Q330" s="155"/>
      <c r="R330" s="155"/>
    </row>
    <row r="331" customFormat="false" ht="12.75" hidden="false" customHeight="false" outlineLevel="0" collapsed="false">
      <c r="H331" s="292"/>
      <c r="Q331" s="155"/>
      <c r="R331" s="155"/>
    </row>
    <row r="332" customFormat="false" ht="12.75" hidden="false" customHeight="false" outlineLevel="0" collapsed="false">
      <c r="H332" s="292"/>
      <c r="Q332" s="155"/>
      <c r="R332" s="155"/>
    </row>
    <row r="333" customFormat="false" ht="12.75" hidden="false" customHeight="false" outlineLevel="0" collapsed="false">
      <c r="H333" s="292"/>
      <c r="Q333" s="155"/>
      <c r="R333" s="155"/>
    </row>
    <row r="334" customFormat="false" ht="12.75" hidden="false" customHeight="false" outlineLevel="0" collapsed="false">
      <c r="H334" s="292"/>
      <c r="Q334" s="155"/>
      <c r="R334" s="155"/>
    </row>
    <row r="335" customFormat="false" ht="12.75" hidden="false" customHeight="false" outlineLevel="0" collapsed="false">
      <c r="H335" s="292"/>
      <c r="Q335" s="155"/>
      <c r="R335" s="155"/>
    </row>
    <row r="336" customFormat="false" ht="12.75" hidden="false" customHeight="false" outlineLevel="0" collapsed="false">
      <c r="H336" s="292"/>
      <c r="Q336" s="155"/>
      <c r="R336" s="155"/>
    </row>
    <row r="337" customFormat="false" ht="12.75" hidden="false" customHeight="false" outlineLevel="0" collapsed="false">
      <c r="H337" s="292"/>
      <c r="Q337" s="155"/>
      <c r="R337" s="155"/>
    </row>
    <row r="338" customFormat="false" ht="12.75" hidden="false" customHeight="false" outlineLevel="0" collapsed="false">
      <c r="H338" s="292"/>
      <c r="Q338" s="155"/>
      <c r="R338" s="155"/>
    </row>
    <row r="339" customFormat="false" ht="12.75" hidden="false" customHeight="false" outlineLevel="0" collapsed="false">
      <c r="H339" s="292"/>
      <c r="Q339" s="155"/>
      <c r="R339" s="155"/>
    </row>
    <row r="340" customFormat="false" ht="12.75" hidden="false" customHeight="false" outlineLevel="0" collapsed="false">
      <c r="H340" s="292"/>
      <c r="Q340" s="155"/>
      <c r="R340" s="155"/>
    </row>
    <row r="341" customFormat="false" ht="12.75" hidden="false" customHeight="false" outlineLevel="0" collapsed="false">
      <c r="H341" s="292"/>
      <c r="Q341" s="155"/>
      <c r="R341" s="155"/>
    </row>
    <row r="342" customFormat="false" ht="12.75" hidden="false" customHeight="false" outlineLevel="0" collapsed="false">
      <c r="H342" s="292"/>
      <c r="Q342" s="155"/>
      <c r="R342" s="155"/>
    </row>
    <row r="343" customFormat="false" ht="12.75" hidden="false" customHeight="false" outlineLevel="0" collapsed="false">
      <c r="H343" s="292"/>
      <c r="Q343" s="155"/>
      <c r="R343" s="155"/>
    </row>
    <row r="344" customFormat="false" ht="12.75" hidden="false" customHeight="false" outlineLevel="0" collapsed="false">
      <c r="H344" s="292"/>
      <c r="Q344" s="155"/>
      <c r="R344" s="155"/>
    </row>
    <row r="345" customFormat="false" ht="12.75" hidden="false" customHeight="false" outlineLevel="0" collapsed="false">
      <c r="H345" s="292"/>
      <c r="Q345" s="155"/>
      <c r="R345" s="155"/>
    </row>
    <row r="346" customFormat="false" ht="12.75" hidden="false" customHeight="false" outlineLevel="0" collapsed="false">
      <c r="H346" s="292"/>
      <c r="Q346" s="155"/>
      <c r="R346" s="155"/>
    </row>
    <row r="347" customFormat="false" ht="12.75" hidden="false" customHeight="false" outlineLevel="0" collapsed="false">
      <c r="H347" s="292"/>
      <c r="Q347" s="155"/>
      <c r="R347" s="155"/>
    </row>
    <row r="348" customFormat="false" ht="12.75" hidden="false" customHeight="false" outlineLevel="0" collapsed="false">
      <c r="H348" s="292"/>
      <c r="Q348" s="155"/>
      <c r="R348" s="155"/>
    </row>
    <row r="349" customFormat="false" ht="12.75" hidden="false" customHeight="false" outlineLevel="0" collapsed="false">
      <c r="H349" s="292"/>
      <c r="Q349" s="155"/>
      <c r="R349" s="155"/>
    </row>
    <row r="350" customFormat="false" ht="12.75" hidden="false" customHeight="false" outlineLevel="0" collapsed="false">
      <c r="H350" s="292"/>
      <c r="Q350" s="155"/>
      <c r="R350" s="155"/>
    </row>
    <row r="351" customFormat="false" ht="12.75" hidden="false" customHeight="false" outlineLevel="0" collapsed="false">
      <c r="H351" s="292"/>
      <c r="Q351" s="155"/>
      <c r="R351" s="155"/>
    </row>
    <row r="352" customFormat="false" ht="12.75" hidden="false" customHeight="false" outlineLevel="0" collapsed="false">
      <c r="H352" s="292"/>
      <c r="Q352" s="155"/>
      <c r="R352" s="155"/>
    </row>
    <row r="353" customFormat="false" ht="12.75" hidden="false" customHeight="false" outlineLevel="0" collapsed="false">
      <c r="H353" s="292"/>
      <c r="Q353" s="155"/>
      <c r="R353" s="155"/>
    </row>
    <row r="354" customFormat="false" ht="12.75" hidden="false" customHeight="false" outlineLevel="0" collapsed="false">
      <c r="H354" s="292"/>
      <c r="Q354" s="155"/>
      <c r="R354" s="155"/>
    </row>
    <row r="355" customFormat="false" ht="12.75" hidden="false" customHeight="false" outlineLevel="0" collapsed="false">
      <c r="H355" s="292"/>
      <c r="Q355" s="155"/>
      <c r="R355" s="155"/>
    </row>
    <row r="356" customFormat="false" ht="12.75" hidden="false" customHeight="false" outlineLevel="0" collapsed="false">
      <c r="H356" s="292"/>
      <c r="Q356" s="155"/>
      <c r="R356" s="155"/>
    </row>
    <row r="357" customFormat="false" ht="12.75" hidden="false" customHeight="false" outlineLevel="0" collapsed="false">
      <c r="H357" s="292"/>
      <c r="Q357" s="155"/>
      <c r="R357" s="155"/>
    </row>
    <row r="358" customFormat="false" ht="12.75" hidden="false" customHeight="false" outlineLevel="0" collapsed="false">
      <c r="H358" s="292"/>
      <c r="Q358" s="155"/>
      <c r="R358" s="155"/>
    </row>
    <row r="359" customFormat="false" ht="12.75" hidden="false" customHeight="false" outlineLevel="0" collapsed="false">
      <c r="H359" s="292"/>
      <c r="Q359" s="155"/>
      <c r="R359" s="155"/>
    </row>
    <row r="360" customFormat="false" ht="12.75" hidden="false" customHeight="false" outlineLevel="0" collapsed="false">
      <c r="H360" s="292"/>
      <c r="Q360" s="155"/>
      <c r="R360" s="155"/>
    </row>
    <row r="361" customFormat="false" ht="12.75" hidden="false" customHeight="false" outlineLevel="0" collapsed="false">
      <c r="H361" s="292"/>
      <c r="Q361" s="155"/>
      <c r="R361" s="155"/>
    </row>
    <row r="362" customFormat="false" ht="12.75" hidden="false" customHeight="false" outlineLevel="0" collapsed="false">
      <c r="H362" s="292"/>
      <c r="Q362" s="155"/>
      <c r="R362" s="155"/>
    </row>
    <row r="363" customFormat="false" ht="12.75" hidden="false" customHeight="false" outlineLevel="0" collapsed="false">
      <c r="H363" s="292"/>
      <c r="Q363" s="155"/>
      <c r="R363" s="155"/>
    </row>
    <row r="364" customFormat="false" ht="12.75" hidden="false" customHeight="false" outlineLevel="0" collapsed="false">
      <c r="H364" s="292"/>
      <c r="Q364" s="155"/>
      <c r="R364" s="155"/>
    </row>
    <row r="365" customFormat="false" ht="12.75" hidden="false" customHeight="false" outlineLevel="0" collapsed="false">
      <c r="H365" s="292"/>
      <c r="Q365" s="155"/>
      <c r="R365" s="155"/>
    </row>
    <row r="366" customFormat="false" ht="12.75" hidden="false" customHeight="false" outlineLevel="0" collapsed="false">
      <c r="H366" s="292"/>
      <c r="Q366" s="155"/>
      <c r="R366" s="155"/>
    </row>
    <row r="367" customFormat="false" ht="12.75" hidden="false" customHeight="false" outlineLevel="0" collapsed="false">
      <c r="H367" s="292"/>
      <c r="Q367" s="155"/>
      <c r="R367" s="155"/>
    </row>
    <row r="368" customFormat="false" ht="12.75" hidden="false" customHeight="false" outlineLevel="0" collapsed="false">
      <c r="H368" s="292"/>
      <c r="Q368" s="155"/>
      <c r="R368" s="155"/>
    </row>
    <row r="369" customFormat="false" ht="12.75" hidden="false" customHeight="false" outlineLevel="0" collapsed="false">
      <c r="H369" s="292"/>
      <c r="Q369" s="155"/>
      <c r="R369" s="155"/>
    </row>
    <row r="370" customFormat="false" ht="12.75" hidden="false" customHeight="false" outlineLevel="0" collapsed="false">
      <c r="H370" s="292"/>
      <c r="Q370" s="155"/>
      <c r="R370" s="155"/>
    </row>
    <row r="371" customFormat="false" ht="12.75" hidden="false" customHeight="false" outlineLevel="0" collapsed="false">
      <c r="H371" s="292"/>
      <c r="Q371" s="155"/>
      <c r="R371" s="155"/>
    </row>
    <row r="372" customFormat="false" ht="12.75" hidden="false" customHeight="false" outlineLevel="0" collapsed="false">
      <c r="H372" s="292"/>
      <c r="Q372" s="155"/>
      <c r="R372" s="155"/>
    </row>
    <row r="373" customFormat="false" ht="12.75" hidden="false" customHeight="false" outlineLevel="0" collapsed="false">
      <c r="H373" s="292"/>
      <c r="Q373" s="155"/>
      <c r="R373" s="155"/>
    </row>
    <row r="374" customFormat="false" ht="12.75" hidden="false" customHeight="false" outlineLevel="0" collapsed="false">
      <c r="H374" s="292"/>
      <c r="Q374" s="155"/>
      <c r="R374" s="155"/>
    </row>
    <row r="375" customFormat="false" ht="12.75" hidden="false" customHeight="false" outlineLevel="0" collapsed="false">
      <c r="H375" s="292"/>
      <c r="Q375" s="155"/>
      <c r="R375" s="155"/>
    </row>
    <row r="376" customFormat="false" ht="12.75" hidden="false" customHeight="false" outlineLevel="0" collapsed="false">
      <c r="H376" s="292"/>
      <c r="Q376" s="155"/>
      <c r="R376" s="155"/>
    </row>
    <row r="377" customFormat="false" ht="12.75" hidden="false" customHeight="false" outlineLevel="0" collapsed="false">
      <c r="H377" s="292"/>
      <c r="Q377" s="155"/>
      <c r="R377" s="155"/>
    </row>
    <row r="378" customFormat="false" ht="12.75" hidden="false" customHeight="false" outlineLevel="0" collapsed="false">
      <c r="H378" s="292"/>
      <c r="Q378" s="155"/>
      <c r="R378" s="155"/>
    </row>
    <row r="379" customFormat="false" ht="12.75" hidden="false" customHeight="false" outlineLevel="0" collapsed="false">
      <c r="H379" s="292"/>
      <c r="Q379" s="155"/>
      <c r="R379" s="155"/>
    </row>
    <row r="380" customFormat="false" ht="12.75" hidden="false" customHeight="false" outlineLevel="0" collapsed="false">
      <c r="H380" s="292"/>
      <c r="Q380" s="155"/>
      <c r="R380" s="155"/>
    </row>
    <row r="381" customFormat="false" ht="12.75" hidden="false" customHeight="false" outlineLevel="0" collapsed="false">
      <c r="H381" s="292"/>
      <c r="Q381" s="155"/>
      <c r="R381" s="155"/>
    </row>
    <row r="382" customFormat="false" ht="12.75" hidden="false" customHeight="false" outlineLevel="0" collapsed="false">
      <c r="H382" s="292"/>
      <c r="Q382" s="155"/>
      <c r="R382" s="155"/>
    </row>
    <row r="383" customFormat="false" ht="12.75" hidden="false" customHeight="false" outlineLevel="0" collapsed="false">
      <c r="H383" s="292"/>
      <c r="Q383" s="155"/>
      <c r="R383" s="155"/>
    </row>
    <row r="384" customFormat="false" ht="12.75" hidden="false" customHeight="false" outlineLevel="0" collapsed="false">
      <c r="H384" s="292"/>
      <c r="Q384" s="155"/>
      <c r="R384" s="155"/>
    </row>
    <row r="385" customFormat="false" ht="12.75" hidden="false" customHeight="false" outlineLevel="0" collapsed="false">
      <c r="H385" s="292"/>
      <c r="Q385" s="155"/>
      <c r="R385" s="155"/>
    </row>
    <row r="386" customFormat="false" ht="12.75" hidden="false" customHeight="false" outlineLevel="0" collapsed="false">
      <c r="H386" s="292"/>
      <c r="Q386" s="155"/>
      <c r="R386" s="155"/>
    </row>
    <row r="387" customFormat="false" ht="12.75" hidden="false" customHeight="false" outlineLevel="0" collapsed="false">
      <c r="H387" s="292"/>
      <c r="Q387" s="155"/>
      <c r="R387" s="155"/>
    </row>
    <row r="388" customFormat="false" ht="12.75" hidden="false" customHeight="false" outlineLevel="0" collapsed="false">
      <c r="H388" s="292"/>
      <c r="Q388" s="155"/>
      <c r="R388" s="155"/>
    </row>
    <row r="389" customFormat="false" ht="12.75" hidden="false" customHeight="false" outlineLevel="0" collapsed="false">
      <c r="H389" s="292"/>
      <c r="Q389" s="155"/>
      <c r="R389" s="155"/>
    </row>
    <row r="390" customFormat="false" ht="12.75" hidden="false" customHeight="false" outlineLevel="0" collapsed="false">
      <c r="H390" s="292"/>
      <c r="Q390" s="155"/>
      <c r="R390" s="155"/>
    </row>
    <row r="391" customFormat="false" ht="12.75" hidden="false" customHeight="false" outlineLevel="0" collapsed="false">
      <c r="H391" s="292"/>
      <c r="Q391" s="155"/>
      <c r="R391" s="155"/>
    </row>
    <row r="392" customFormat="false" ht="12.75" hidden="false" customHeight="false" outlineLevel="0" collapsed="false">
      <c r="H392" s="292"/>
      <c r="Q392" s="155"/>
      <c r="R392" s="155"/>
    </row>
    <row r="393" customFormat="false" ht="12.75" hidden="false" customHeight="false" outlineLevel="0" collapsed="false">
      <c r="H393" s="292"/>
      <c r="Q393" s="155"/>
      <c r="R393" s="155"/>
    </row>
    <row r="394" customFormat="false" ht="12.75" hidden="false" customHeight="false" outlineLevel="0" collapsed="false">
      <c r="H394" s="292"/>
      <c r="Q394" s="155"/>
      <c r="R394" s="155"/>
    </row>
    <row r="395" customFormat="false" ht="12.75" hidden="false" customHeight="false" outlineLevel="0" collapsed="false">
      <c r="H395" s="292"/>
      <c r="Q395" s="155"/>
      <c r="R395" s="155"/>
    </row>
    <row r="396" customFormat="false" ht="12.75" hidden="false" customHeight="false" outlineLevel="0" collapsed="false">
      <c r="H396" s="292"/>
      <c r="Q396" s="155"/>
      <c r="R396" s="155"/>
    </row>
    <row r="397" customFormat="false" ht="12.75" hidden="false" customHeight="false" outlineLevel="0" collapsed="false">
      <c r="H397" s="292"/>
      <c r="Q397" s="155"/>
      <c r="R397" s="155"/>
    </row>
    <row r="398" customFormat="false" ht="12.75" hidden="false" customHeight="false" outlineLevel="0" collapsed="false">
      <c r="H398" s="292"/>
      <c r="Q398" s="155"/>
      <c r="R398" s="155"/>
    </row>
    <row r="399" customFormat="false" ht="12.75" hidden="false" customHeight="false" outlineLevel="0" collapsed="false">
      <c r="H399" s="292"/>
      <c r="Q399" s="155"/>
      <c r="R399" s="155"/>
    </row>
    <row r="400" customFormat="false" ht="12.75" hidden="false" customHeight="false" outlineLevel="0" collapsed="false">
      <c r="H400" s="292"/>
      <c r="Q400" s="155"/>
      <c r="R400" s="155"/>
    </row>
    <row r="401" customFormat="false" ht="12.75" hidden="false" customHeight="false" outlineLevel="0" collapsed="false">
      <c r="H401" s="292"/>
      <c r="Q401" s="155"/>
      <c r="R401" s="155"/>
    </row>
    <row r="402" customFormat="false" ht="12.75" hidden="false" customHeight="false" outlineLevel="0" collapsed="false">
      <c r="H402" s="292"/>
      <c r="Q402" s="155"/>
      <c r="R402" s="155"/>
    </row>
    <row r="403" customFormat="false" ht="12.75" hidden="false" customHeight="false" outlineLevel="0" collapsed="false">
      <c r="H403" s="292"/>
      <c r="Q403" s="155"/>
      <c r="R403" s="155"/>
    </row>
    <row r="404" customFormat="false" ht="12.75" hidden="false" customHeight="false" outlineLevel="0" collapsed="false">
      <c r="H404" s="292"/>
      <c r="Q404" s="155"/>
      <c r="R404" s="155"/>
    </row>
    <row r="405" customFormat="false" ht="12.75" hidden="false" customHeight="false" outlineLevel="0" collapsed="false">
      <c r="H405" s="292"/>
      <c r="Q405" s="155"/>
      <c r="R405" s="155"/>
    </row>
    <row r="406" customFormat="false" ht="12.75" hidden="false" customHeight="false" outlineLevel="0" collapsed="false">
      <c r="H406" s="292"/>
      <c r="Q406" s="155"/>
      <c r="R406" s="155"/>
    </row>
    <row r="407" customFormat="false" ht="12.75" hidden="false" customHeight="false" outlineLevel="0" collapsed="false">
      <c r="H407" s="292"/>
      <c r="Q407" s="155"/>
      <c r="R407" s="155"/>
    </row>
    <row r="408" customFormat="false" ht="12.75" hidden="false" customHeight="false" outlineLevel="0" collapsed="false">
      <c r="H408" s="292"/>
      <c r="Q408" s="155"/>
      <c r="R408" s="155"/>
    </row>
    <row r="409" customFormat="false" ht="12.75" hidden="false" customHeight="false" outlineLevel="0" collapsed="false">
      <c r="H409" s="292"/>
      <c r="Q409" s="155"/>
      <c r="R409" s="155"/>
    </row>
    <row r="410" customFormat="false" ht="12.75" hidden="false" customHeight="false" outlineLevel="0" collapsed="false">
      <c r="H410" s="292"/>
      <c r="Q410" s="155"/>
      <c r="R410" s="155"/>
    </row>
    <row r="411" customFormat="false" ht="12.75" hidden="false" customHeight="false" outlineLevel="0" collapsed="false">
      <c r="H411" s="292"/>
      <c r="Q411" s="155"/>
      <c r="R411" s="155"/>
    </row>
    <row r="412" customFormat="false" ht="12.75" hidden="false" customHeight="false" outlineLevel="0" collapsed="false">
      <c r="H412" s="292"/>
      <c r="Q412" s="155"/>
      <c r="R412" s="155"/>
    </row>
    <row r="413" customFormat="false" ht="12.75" hidden="false" customHeight="false" outlineLevel="0" collapsed="false">
      <c r="H413" s="292"/>
      <c r="Q413" s="155"/>
      <c r="R413" s="155"/>
    </row>
    <row r="414" customFormat="false" ht="12.75" hidden="false" customHeight="false" outlineLevel="0" collapsed="false">
      <c r="H414" s="292"/>
      <c r="Q414" s="155"/>
      <c r="R414" s="155"/>
    </row>
    <row r="415" customFormat="false" ht="12.75" hidden="false" customHeight="false" outlineLevel="0" collapsed="false">
      <c r="H415" s="292"/>
      <c r="Q415" s="155"/>
      <c r="R415" s="155"/>
    </row>
    <row r="416" customFormat="false" ht="12.75" hidden="false" customHeight="false" outlineLevel="0" collapsed="false">
      <c r="H416" s="292"/>
      <c r="Q416" s="155"/>
      <c r="R416" s="155"/>
    </row>
    <row r="417" customFormat="false" ht="12.75" hidden="false" customHeight="false" outlineLevel="0" collapsed="false">
      <c r="H417" s="292"/>
      <c r="Q417" s="155"/>
      <c r="R417" s="155"/>
    </row>
    <row r="418" customFormat="false" ht="12.75" hidden="false" customHeight="false" outlineLevel="0" collapsed="false">
      <c r="H418" s="292"/>
      <c r="Q418" s="155"/>
      <c r="R418" s="155"/>
    </row>
    <row r="419" customFormat="false" ht="12.75" hidden="false" customHeight="false" outlineLevel="0" collapsed="false">
      <c r="H419" s="292"/>
      <c r="Q419" s="155"/>
      <c r="R419" s="155"/>
    </row>
    <row r="420" customFormat="false" ht="12.75" hidden="false" customHeight="false" outlineLevel="0" collapsed="false">
      <c r="H420" s="292"/>
      <c r="Q420" s="155"/>
      <c r="R420" s="155"/>
    </row>
    <row r="421" customFormat="false" ht="12.75" hidden="false" customHeight="false" outlineLevel="0" collapsed="false">
      <c r="H421" s="292"/>
      <c r="Q421" s="155"/>
      <c r="R421" s="155"/>
    </row>
    <row r="422" customFormat="false" ht="12.75" hidden="false" customHeight="false" outlineLevel="0" collapsed="false">
      <c r="H422" s="292"/>
      <c r="Q422" s="155"/>
      <c r="R422" s="155"/>
    </row>
    <row r="423" customFormat="false" ht="12.75" hidden="false" customHeight="false" outlineLevel="0" collapsed="false">
      <c r="H423" s="292"/>
      <c r="Q423" s="155"/>
      <c r="R423" s="155"/>
    </row>
    <row r="424" customFormat="false" ht="12.75" hidden="false" customHeight="false" outlineLevel="0" collapsed="false">
      <c r="H424" s="292"/>
      <c r="Q424" s="155"/>
      <c r="R424" s="155"/>
    </row>
    <row r="425" customFormat="false" ht="12.75" hidden="false" customHeight="false" outlineLevel="0" collapsed="false">
      <c r="H425" s="292"/>
      <c r="Q425" s="155"/>
      <c r="R425" s="155"/>
    </row>
    <row r="426" customFormat="false" ht="12.75" hidden="false" customHeight="false" outlineLevel="0" collapsed="false">
      <c r="H426" s="292"/>
      <c r="Q426" s="155"/>
      <c r="R426" s="155"/>
    </row>
    <row r="427" customFormat="false" ht="12.75" hidden="false" customHeight="false" outlineLevel="0" collapsed="false">
      <c r="H427" s="292"/>
      <c r="Q427" s="155"/>
      <c r="R427" s="155"/>
    </row>
    <row r="428" customFormat="false" ht="12.75" hidden="false" customHeight="false" outlineLevel="0" collapsed="false">
      <c r="H428" s="292"/>
      <c r="Q428" s="155"/>
      <c r="R428" s="155"/>
    </row>
    <row r="429" customFormat="false" ht="12.75" hidden="false" customHeight="false" outlineLevel="0" collapsed="false">
      <c r="H429" s="292"/>
      <c r="Q429" s="155"/>
      <c r="R429" s="155"/>
    </row>
    <row r="430" customFormat="false" ht="12.75" hidden="false" customHeight="false" outlineLevel="0" collapsed="false">
      <c r="H430" s="292"/>
      <c r="Q430" s="155"/>
      <c r="R430" s="155"/>
    </row>
    <row r="431" customFormat="false" ht="12.75" hidden="false" customHeight="false" outlineLevel="0" collapsed="false">
      <c r="H431" s="292"/>
      <c r="Q431" s="155"/>
      <c r="R431" s="155"/>
    </row>
    <row r="432" customFormat="false" ht="12.75" hidden="false" customHeight="false" outlineLevel="0" collapsed="false">
      <c r="H432" s="292"/>
      <c r="Q432" s="155"/>
      <c r="R432" s="155"/>
    </row>
    <row r="433" customFormat="false" ht="12.75" hidden="false" customHeight="false" outlineLevel="0" collapsed="false">
      <c r="H433" s="292"/>
      <c r="Q433" s="155"/>
      <c r="R433" s="155"/>
    </row>
    <row r="434" customFormat="false" ht="12.75" hidden="false" customHeight="false" outlineLevel="0" collapsed="false">
      <c r="H434" s="292"/>
      <c r="Q434" s="155"/>
      <c r="R434" s="155"/>
    </row>
    <row r="435" customFormat="false" ht="12.75" hidden="false" customHeight="false" outlineLevel="0" collapsed="false">
      <c r="H435" s="292"/>
      <c r="Q435" s="155"/>
      <c r="R435" s="155"/>
    </row>
    <row r="436" customFormat="false" ht="12.75" hidden="false" customHeight="false" outlineLevel="0" collapsed="false">
      <c r="H436" s="292"/>
      <c r="Q436" s="155"/>
      <c r="R436" s="155"/>
    </row>
    <row r="437" customFormat="false" ht="12.75" hidden="false" customHeight="false" outlineLevel="0" collapsed="false">
      <c r="H437" s="292"/>
      <c r="Q437" s="155"/>
      <c r="R437" s="155"/>
    </row>
    <row r="438" customFormat="false" ht="12.75" hidden="false" customHeight="false" outlineLevel="0" collapsed="false">
      <c r="H438" s="292"/>
      <c r="Q438" s="155"/>
      <c r="R438" s="155"/>
    </row>
    <row r="439" customFormat="false" ht="12.75" hidden="false" customHeight="false" outlineLevel="0" collapsed="false">
      <c r="H439" s="292"/>
      <c r="Q439" s="155"/>
      <c r="R439" s="155"/>
    </row>
    <row r="440" customFormat="false" ht="12.75" hidden="false" customHeight="false" outlineLevel="0" collapsed="false">
      <c r="H440" s="292"/>
      <c r="Q440" s="155"/>
      <c r="R440" s="155"/>
    </row>
    <row r="441" customFormat="false" ht="12.75" hidden="false" customHeight="false" outlineLevel="0" collapsed="false">
      <c r="H441" s="292"/>
      <c r="Q441" s="155"/>
      <c r="R441" s="155"/>
    </row>
    <row r="442" customFormat="false" ht="12.75" hidden="false" customHeight="false" outlineLevel="0" collapsed="false">
      <c r="H442" s="292"/>
      <c r="Q442" s="155"/>
      <c r="R442" s="155"/>
    </row>
    <row r="443" customFormat="false" ht="12.75" hidden="false" customHeight="false" outlineLevel="0" collapsed="false">
      <c r="H443" s="292"/>
      <c r="I443" s="160"/>
      <c r="J443" s="160"/>
      <c r="Q443" s="155"/>
      <c r="R443" s="155"/>
    </row>
    <row r="444" customFormat="false" ht="12.75" hidden="false" customHeight="false" outlineLevel="0" collapsed="false">
      <c r="H444" s="292"/>
      <c r="I444" s="160"/>
      <c r="J444" s="160"/>
      <c r="Q444" s="155"/>
      <c r="R444" s="155"/>
    </row>
    <row r="445" customFormat="false" ht="12.75" hidden="false" customHeight="false" outlineLevel="0" collapsed="false">
      <c r="H445" s="292"/>
      <c r="Q445" s="155"/>
      <c r="R445" s="155"/>
    </row>
    <row r="446" customFormat="false" ht="12.75" hidden="false" customHeight="false" outlineLevel="0" collapsed="false">
      <c r="H446" s="292"/>
      <c r="I446" s="160"/>
      <c r="J446" s="160"/>
      <c r="Q446" s="155"/>
      <c r="R446" s="155"/>
    </row>
    <row r="447" customFormat="false" ht="12.75" hidden="false" customHeight="false" outlineLevel="0" collapsed="false">
      <c r="H447" s="292"/>
      <c r="I447" s="160"/>
      <c r="J447" s="160"/>
      <c r="Q447" s="155"/>
      <c r="R447" s="155"/>
    </row>
    <row r="448" customFormat="false" ht="12.75" hidden="false" customHeight="false" outlineLevel="0" collapsed="false">
      <c r="H448" s="292"/>
      <c r="I448" s="160"/>
      <c r="J448" s="160"/>
      <c r="Q448" s="155"/>
      <c r="R448" s="155"/>
    </row>
    <row r="449" customFormat="false" ht="12.75" hidden="false" customHeight="false" outlineLevel="0" collapsed="false">
      <c r="H449" s="292"/>
      <c r="I449" s="160"/>
      <c r="J449" s="160"/>
      <c r="Q449" s="155"/>
      <c r="R449" s="155"/>
    </row>
    <row r="450" customFormat="false" ht="12.75" hidden="false" customHeight="false" outlineLevel="0" collapsed="false">
      <c r="H450" s="292"/>
      <c r="I450" s="160"/>
      <c r="J450" s="160"/>
      <c r="Q450" s="155"/>
      <c r="R450" s="155"/>
    </row>
    <row r="451" customFormat="false" ht="12.75" hidden="false" customHeight="false" outlineLevel="0" collapsed="false">
      <c r="H451" s="292"/>
      <c r="I451" s="160"/>
      <c r="J451" s="160"/>
      <c r="Q451" s="155"/>
      <c r="R451" s="155"/>
    </row>
    <row r="452" customFormat="false" ht="12.75" hidden="false" customHeight="false" outlineLevel="0" collapsed="false">
      <c r="H452" s="292"/>
      <c r="I452" s="160"/>
      <c r="J452" s="160"/>
      <c r="Q452" s="155"/>
      <c r="R452" s="155"/>
    </row>
    <row r="453" customFormat="false" ht="12.75" hidden="false" customHeight="false" outlineLevel="0" collapsed="false">
      <c r="H453" s="292"/>
      <c r="I453" s="160"/>
      <c r="J453" s="160"/>
      <c r="Q453" s="155"/>
      <c r="R453" s="155"/>
    </row>
    <row r="454" customFormat="false" ht="12.75" hidden="false" customHeight="false" outlineLevel="0" collapsed="false">
      <c r="H454" s="292"/>
      <c r="I454" s="160"/>
      <c r="J454" s="160"/>
      <c r="Q454" s="155"/>
      <c r="R454" s="155"/>
    </row>
    <row r="455" customFormat="false" ht="12.75" hidden="false" customHeight="false" outlineLevel="0" collapsed="false">
      <c r="H455" s="292"/>
      <c r="Q455" s="155"/>
      <c r="R455" s="155"/>
    </row>
    <row r="456" customFormat="false" ht="12.75" hidden="false" customHeight="false" outlineLevel="0" collapsed="false">
      <c r="H456" s="292"/>
      <c r="I456" s="160"/>
      <c r="J456" s="160"/>
      <c r="Q456" s="155"/>
      <c r="R456" s="155"/>
    </row>
    <row r="457" customFormat="false" ht="12.75" hidden="false" customHeight="false" outlineLevel="0" collapsed="false">
      <c r="H457" s="292"/>
      <c r="I457" s="160"/>
      <c r="J457" s="160"/>
      <c r="Q457" s="155"/>
      <c r="R457" s="155"/>
    </row>
    <row r="458" customFormat="false" ht="12.75" hidden="false" customHeight="false" outlineLevel="0" collapsed="false">
      <c r="H458" s="292"/>
      <c r="Q458" s="155"/>
      <c r="R458" s="155"/>
    </row>
    <row r="459" customFormat="false" ht="12.75" hidden="false" customHeight="false" outlineLevel="0" collapsed="false">
      <c r="H459" s="292"/>
      <c r="I459" s="160"/>
      <c r="J459" s="160"/>
      <c r="Q459" s="155"/>
      <c r="R459" s="155"/>
    </row>
    <row r="460" customFormat="false" ht="12.75" hidden="false" customHeight="false" outlineLevel="0" collapsed="false">
      <c r="H460" s="292"/>
      <c r="I460" s="160"/>
      <c r="J460" s="160"/>
      <c r="Q460" s="155"/>
      <c r="R460" s="155"/>
    </row>
    <row r="461" customFormat="false" ht="12.75" hidden="false" customHeight="false" outlineLevel="0" collapsed="false">
      <c r="H461" s="292"/>
      <c r="I461" s="160"/>
      <c r="J461" s="160"/>
      <c r="Q461" s="155"/>
      <c r="R461" s="155"/>
    </row>
    <row r="462" customFormat="false" ht="12.75" hidden="false" customHeight="false" outlineLevel="0" collapsed="false">
      <c r="H462" s="292"/>
      <c r="Q462" s="155"/>
      <c r="R462" s="155"/>
    </row>
    <row r="463" customFormat="false" ht="12.75" hidden="false" customHeight="false" outlineLevel="0" collapsed="false">
      <c r="H463" s="292"/>
      <c r="I463" s="160"/>
      <c r="J463" s="160"/>
      <c r="Q463" s="155"/>
      <c r="R463" s="155"/>
    </row>
    <row r="464" customFormat="false" ht="12.75" hidden="false" customHeight="false" outlineLevel="0" collapsed="false">
      <c r="H464" s="292"/>
      <c r="I464" s="160"/>
      <c r="J464" s="160"/>
      <c r="Q464" s="155"/>
      <c r="R464" s="155"/>
    </row>
    <row r="465" customFormat="false" ht="12.75" hidden="false" customHeight="false" outlineLevel="0" collapsed="false">
      <c r="H465" s="292"/>
      <c r="I465" s="160"/>
      <c r="J465" s="160"/>
      <c r="Q465" s="155"/>
      <c r="R465" s="155"/>
    </row>
    <row r="466" customFormat="false" ht="12.75" hidden="false" customHeight="false" outlineLevel="0" collapsed="false">
      <c r="H466" s="292"/>
      <c r="I466" s="160"/>
      <c r="J466" s="160"/>
      <c r="Q466" s="155"/>
      <c r="R466" s="155"/>
    </row>
    <row r="467" customFormat="false" ht="12.75" hidden="false" customHeight="false" outlineLevel="0" collapsed="false">
      <c r="H467" s="292"/>
      <c r="Q467" s="155"/>
      <c r="R467" s="155"/>
    </row>
    <row r="468" customFormat="false" ht="12.75" hidden="false" customHeight="false" outlineLevel="0" collapsed="false">
      <c r="H468" s="292"/>
      <c r="I468" s="160"/>
      <c r="J468" s="160"/>
      <c r="Q468" s="155"/>
      <c r="R468" s="155"/>
    </row>
    <row r="469" customFormat="false" ht="12.75" hidden="false" customHeight="false" outlineLevel="0" collapsed="false">
      <c r="H469" s="292"/>
      <c r="I469" s="160"/>
      <c r="J469" s="160"/>
      <c r="Q469" s="155"/>
      <c r="R469" s="155"/>
    </row>
    <row r="470" customFormat="false" ht="12.75" hidden="false" customHeight="false" outlineLevel="0" collapsed="false">
      <c r="H470" s="292"/>
      <c r="I470" s="160"/>
      <c r="J470" s="160"/>
      <c r="Q470" s="155"/>
      <c r="R470" s="155"/>
    </row>
    <row r="471" customFormat="false" ht="12.75" hidden="false" customHeight="false" outlineLevel="0" collapsed="false">
      <c r="H471" s="292"/>
      <c r="I471" s="160"/>
      <c r="J471" s="160"/>
      <c r="Q471" s="155"/>
      <c r="R471" s="155"/>
    </row>
    <row r="472" customFormat="false" ht="12.75" hidden="false" customHeight="false" outlineLevel="0" collapsed="false">
      <c r="H472" s="292"/>
      <c r="I472" s="160"/>
      <c r="J472" s="160"/>
      <c r="Q472" s="155"/>
      <c r="R472" s="155"/>
    </row>
    <row r="473" customFormat="false" ht="12.75" hidden="false" customHeight="false" outlineLevel="0" collapsed="false">
      <c r="H473" s="292"/>
      <c r="I473" s="160"/>
      <c r="J473" s="160"/>
      <c r="Q473" s="155"/>
      <c r="R473" s="155"/>
    </row>
    <row r="474" customFormat="false" ht="12.75" hidden="false" customHeight="false" outlineLevel="0" collapsed="false">
      <c r="H474" s="292"/>
      <c r="I474" s="160"/>
      <c r="J474" s="160"/>
      <c r="Q474" s="155"/>
      <c r="R474" s="155"/>
    </row>
    <row r="475" customFormat="false" ht="12.75" hidden="false" customHeight="false" outlineLevel="0" collapsed="false">
      <c r="H475" s="292"/>
      <c r="I475" s="160"/>
      <c r="J475" s="160"/>
      <c r="Q475" s="155"/>
      <c r="R475" s="155"/>
    </row>
    <row r="476" customFormat="false" ht="12.75" hidden="false" customHeight="false" outlineLevel="0" collapsed="false">
      <c r="H476" s="292"/>
      <c r="I476" s="160"/>
      <c r="J476" s="160"/>
      <c r="Q476" s="155"/>
      <c r="R476" s="155"/>
    </row>
    <row r="477" customFormat="false" ht="12.75" hidden="false" customHeight="false" outlineLevel="0" collapsed="false">
      <c r="H477" s="292"/>
      <c r="I477" s="160"/>
      <c r="J477" s="160"/>
      <c r="Q477" s="155"/>
      <c r="R477" s="155"/>
    </row>
    <row r="478" customFormat="false" ht="12.75" hidden="false" customHeight="false" outlineLevel="0" collapsed="false">
      <c r="H478" s="292"/>
      <c r="I478" s="160"/>
      <c r="J478" s="160"/>
      <c r="Q478" s="155"/>
      <c r="R478" s="155"/>
    </row>
    <row r="479" customFormat="false" ht="12.75" hidden="false" customHeight="false" outlineLevel="0" collapsed="false">
      <c r="H479" s="292"/>
      <c r="I479" s="160"/>
      <c r="J479" s="160"/>
      <c r="Q479" s="155"/>
      <c r="R479" s="155"/>
    </row>
    <row r="480" customFormat="false" ht="12.75" hidden="false" customHeight="false" outlineLevel="0" collapsed="false">
      <c r="H480" s="292"/>
      <c r="I480" s="160"/>
      <c r="J480" s="160"/>
      <c r="Q480" s="155"/>
      <c r="R480" s="155"/>
    </row>
    <row r="481" customFormat="false" ht="12.75" hidden="false" customHeight="false" outlineLevel="0" collapsed="false">
      <c r="H481" s="292"/>
      <c r="I481" s="160"/>
      <c r="J481" s="160"/>
      <c r="Q481" s="155"/>
      <c r="R481" s="155"/>
    </row>
    <row r="482" customFormat="false" ht="12.75" hidden="false" customHeight="false" outlineLevel="0" collapsed="false">
      <c r="H482" s="292"/>
      <c r="Q482" s="155"/>
      <c r="R482" s="155"/>
    </row>
    <row r="483" customFormat="false" ht="12.75" hidden="false" customHeight="false" outlineLevel="0" collapsed="false">
      <c r="H483" s="292"/>
      <c r="I483" s="160"/>
      <c r="J483" s="160"/>
      <c r="Q483" s="155"/>
      <c r="R483" s="155"/>
    </row>
    <row r="484" customFormat="false" ht="12.75" hidden="false" customHeight="false" outlineLevel="0" collapsed="false">
      <c r="H484" s="292"/>
      <c r="I484" s="160"/>
      <c r="J484" s="160"/>
      <c r="Q484" s="155"/>
      <c r="R484" s="155"/>
    </row>
    <row r="485" customFormat="false" ht="12.75" hidden="false" customHeight="false" outlineLevel="0" collapsed="false">
      <c r="H485" s="292"/>
      <c r="I485" s="160"/>
      <c r="J485" s="160"/>
      <c r="Q485" s="155"/>
      <c r="R485" s="155"/>
    </row>
    <row r="486" customFormat="false" ht="12.75" hidden="false" customHeight="false" outlineLevel="0" collapsed="false">
      <c r="H486" s="292"/>
      <c r="I486" s="160"/>
      <c r="J486" s="160"/>
      <c r="Q486" s="155"/>
      <c r="R486" s="155"/>
    </row>
    <row r="487" customFormat="false" ht="12.75" hidden="false" customHeight="false" outlineLevel="0" collapsed="false">
      <c r="H487" s="292"/>
      <c r="I487" s="160"/>
      <c r="J487" s="160"/>
      <c r="Q487" s="155"/>
      <c r="R487" s="155"/>
    </row>
    <row r="488" customFormat="false" ht="12.75" hidden="false" customHeight="false" outlineLevel="0" collapsed="false">
      <c r="H488" s="292"/>
      <c r="I488" s="160"/>
      <c r="J488" s="160"/>
      <c r="Q488" s="155"/>
      <c r="R488" s="155"/>
    </row>
    <row r="489" customFormat="false" ht="12.75" hidden="false" customHeight="false" outlineLevel="0" collapsed="false">
      <c r="H489" s="292"/>
      <c r="I489" s="160"/>
      <c r="J489" s="160"/>
      <c r="Q489" s="155"/>
      <c r="R489" s="155"/>
    </row>
    <row r="490" customFormat="false" ht="12.75" hidden="false" customHeight="false" outlineLevel="0" collapsed="false">
      <c r="H490" s="292"/>
      <c r="I490" s="160"/>
      <c r="J490" s="160"/>
      <c r="Q490" s="155"/>
      <c r="R490" s="155"/>
    </row>
    <row r="491" customFormat="false" ht="12.75" hidden="false" customHeight="false" outlineLevel="0" collapsed="false">
      <c r="H491" s="292"/>
      <c r="I491" s="160"/>
      <c r="J491" s="160"/>
      <c r="Q491" s="155"/>
      <c r="R491" s="155"/>
    </row>
    <row r="492" customFormat="false" ht="12.75" hidden="false" customHeight="false" outlineLevel="0" collapsed="false">
      <c r="H492" s="292"/>
      <c r="I492" s="160"/>
      <c r="J492" s="160"/>
      <c r="Q492" s="155"/>
      <c r="R492" s="155"/>
    </row>
    <row r="493" customFormat="false" ht="12.75" hidden="false" customHeight="false" outlineLevel="0" collapsed="false">
      <c r="H493" s="292"/>
      <c r="I493" s="160"/>
      <c r="J493" s="160"/>
      <c r="Q493" s="155"/>
      <c r="R493" s="155"/>
    </row>
    <row r="494" customFormat="false" ht="12.75" hidden="false" customHeight="false" outlineLevel="0" collapsed="false">
      <c r="H494" s="292"/>
      <c r="I494" s="160"/>
      <c r="J494" s="160"/>
      <c r="Q494" s="155"/>
      <c r="R494" s="155"/>
    </row>
    <row r="495" customFormat="false" ht="12.75" hidden="false" customHeight="false" outlineLevel="0" collapsed="false">
      <c r="H495" s="292"/>
      <c r="I495" s="160"/>
      <c r="J495" s="160"/>
      <c r="Q495" s="155"/>
      <c r="R495" s="155"/>
    </row>
    <row r="496" customFormat="false" ht="12.75" hidden="false" customHeight="false" outlineLevel="0" collapsed="false">
      <c r="H496" s="292"/>
      <c r="I496" s="160"/>
      <c r="J496" s="160"/>
      <c r="Q496" s="155"/>
      <c r="R496" s="155"/>
    </row>
    <row r="497" customFormat="false" ht="12.75" hidden="false" customHeight="false" outlineLevel="0" collapsed="false">
      <c r="H497" s="292"/>
      <c r="I497" s="160"/>
      <c r="J497" s="160"/>
      <c r="Q497" s="155"/>
      <c r="R497" s="155"/>
    </row>
    <row r="498" customFormat="false" ht="12.75" hidden="false" customHeight="false" outlineLevel="0" collapsed="false">
      <c r="H498" s="292"/>
      <c r="I498" s="160"/>
      <c r="J498" s="160"/>
      <c r="Q498" s="155"/>
      <c r="R498" s="155"/>
    </row>
    <row r="499" customFormat="false" ht="12.75" hidden="false" customHeight="false" outlineLevel="0" collapsed="false">
      <c r="H499" s="292"/>
      <c r="I499" s="160"/>
      <c r="J499" s="160"/>
      <c r="Q499" s="155"/>
      <c r="R499" s="155"/>
    </row>
    <row r="500" customFormat="false" ht="12.75" hidden="false" customHeight="false" outlineLevel="0" collapsed="false">
      <c r="H500" s="292"/>
      <c r="Q500" s="155"/>
      <c r="R500" s="155"/>
    </row>
    <row r="501" customFormat="false" ht="12.75" hidden="false" customHeight="false" outlineLevel="0" collapsed="false">
      <c r="H501" s="292"/>
      <c r="I501" s="160"/>
      <c r="J501" s="160"/>
      <c r="Q501" s="155"/>
      <c r="R501" s="155"/>
    </row>
    <row r="502" customFormat="false" ht="12.75" hidden="false" customHeight="false" outlineLevel="0" collapsed="false">
      <c r="H502" s="292"/>
      <c r="I502" s="160"/>
      <c r="J502" s="160"/>
      <c r="Q502" s="155"/>
      <c r="R502" s="155"/>
    </row>
    <row r="503" customFormat="false" ht="12.75" hidden="false" customHeight="false" outlineLevel="0" collapsed="false">
      <c r="H503" s="292"/>
      <c r="I503" s="160"/>
      <c r="J503" s="160"/>
      <c r="Q503" s="155"/>
      <c r="R503" s="155"/>
    </row>
    <row r="504" customFormat="false" ht="12.75" hidden="false" customHeight="false" outlineLevel="0" collapsed="false">
      <c r="H504" s="292"/>
      <c r="I504" s="160"/>
      <c r="J504" s="160"/>
      <c r="Q504" s="155"/>
      <c r="R504" s="155"/>
    </row>
    <row r="505" customFormat="false" ht="12.75" hidden="false" customHeight="false" outlineLevel="0" collapsed="false">
      <c r="H505" s="292"/>
      <c r="I505" s="160"/>
      <c r="J505" s="160"/>
      <c r="Q505" s="155"/>
      <c r="R505" s="155"/>
    </row>
    <row r="506" customFormat="false" ht="12.75" hidden="false" customHeight="false" outlineLevel="0" collapsed="false">
      <c r="H506" s="292"/>
      <c r="I506" s="160"/>
      <c r="J506" s="160"/>
      <c r="Q506" s="155"/>
      <c r="R506" s="155"/>
    </row>
    <row r="507" customFormat="false" ht="12.75" hidden="false" customHeight="false" outlineLevel="0" collapsed="false">
      <c r="H507" s="292"/>
      <c r="I507" s="160"/>
      <c r="J507" s="160"/>
      <c r="Q507" s="155"/>
      <c r="R507" s="155"/>
    </row>
    <row r="508" customFormat="false" ht="12.75" hidden="false" customHeight="false" outlineLevel="0" collapsed="false">
      <c r="H508" s="292"/>
      <c r="Q508" s="155"/>
      <c r="R508" s="155"/>
    </row>
    <row r="509" customFormat="false" ht="12.75" hidden="false" customHeight="false" outlineLevel="0" collapsed="false">
      <c r="H509" s="292"/>
      <c r="I509" s="160"/>
      <c r="J509" s="160"/>
      <c r="Q509" s="155"/>
      <c r="R509" s="155"/>
    </row>
    <row r="510" customFormat="false" ht="12.75" hidden="false" customHeight="false" outlineLevel="0" collapsed="false">
      <c r="H510" s="292"/>
      <c r="I510" s="160"/>
      <c r="J510" s="160"/>
      <c r="Q510" s="155"/>
      <c r="R510" s="155"/>
    </row>
    <row r="511" customFormat="false" ht="12.75" hidden="false" customHeight="false" outlineLevel="0" collapsed="false">
      <c r="H511" s="292"/>
      <c r="I511" s="160"/>
      <c r="J511" s="160"/>
      <c r="Q511" s="155"/>
      <c r="R511" s="155"/>
    </row>
    <row r="512" customFormat="false" ht="12.75" hidden="false" customHeight="false" outlineLevel="0" collapsed="false">
      <c r="H512" s="292"/>
      <c r="I512" s="160"/>
      <c r="J512" s="160"/>
      <c r="Q512" s="155"/>
      <c r="R512" s="155"/>
    </row>
    <row r="513" customFormat="false" ht="12.75" hidden="false" customHeight="false" outlineLevel="0" collapsed="false">
      <c r="H513" s="292"/>
      <c r="Q513" s="155"/>
      <c r="R513" s="155"/>
    </row>
    <row r="514" customFormat="false" ht="12.75" hidden="false" customHeight="false" outlineLevel="0" collapsed="false">
      <c r="H514" s="292"/>
      <c r="Q514" s="155"/>
      <c r="R514" s="155"/>
    </row>
    <row r="515" customFormat="false" ht="12.75" hidden="false" customHeight="false" outlineLevel="0" collapsed="false">
      <c r="H515" s="292"/>
      <c r="Q515" s="155"/>
      <c r="R515" s="155"/>
    </row>
    <row r="516" customFormat="false" ht="12.75" hidden="false" customHeight="false" outlineLevel="0" collapsed="false">
      <c r="H516" s="292"/>
      <c r="I516" s="160"/>
      <c r="J516" s="160"/>
      <c r="Q516" s="155"/>
      <c r="R516" s="155"/>
    </row>
    <row r="517" customFormat="false" ht="12.75" hidden="false" customHeight="false" outlineLevel="0" collapsed="false">
      <c r="H517" s="292"/>
      <c r="Q517" s="155"/>
      <c r="R517" s="155"/>
    </row>
    <row r="518" customFormat="false" ht="12.75" hidden="false" customHeight="false" outlineLevel="0" collapsed="false">
      <c r="H518" s="292"/>
      <c r="I518" s="160"/>
      <c r="J518" s="160"/>
      <c r="Q518" s="155"/>
      <c r="R518" s="155"/>
    </row>
    <row r="519" customFormat="false" ht="12.75" hidden="false" customHeight="false" outlineLevel="0" collapsed="false">
      <c r="H519" s="292"/>
      <c r="I519" s="160"/>
      <c r="J519" s="160"/>
      <c r="Q519" s="155"/>
      <c r="R519" s="155"/>
    </row>
    <row r="520" customFormat="false" ht="12.75" hidden="false" customHeight="false" outlineLevel="0" collapsed="false">
      <c r="H520" s="292"/>
      <c r="Q520" s="155"/>
      <c r="R520" s="155"/>
    </row>
    <row r="521" customFormat="false" ht="12.75" hidden="false" customHeight="false" outlineLevel="0" collapsed="false">
      <c r="H521" s="292"/>
      <c r="Q521" s="155"/>
      <c r="R521" s="155"/>
    </row>
    <row r="522" customFormat="false" ht="12.75" hidden="false" customHeight="false" outlineLevel="0" collapsed="false">
      <c r="H522" s="292"/>
      <c r="Q522" s="155"/>
      <c r="R522" s="155"/>
    </row>
    <row r="523" customFormat="false" ht="12.75" hidden="false" customHeight="false" outlineLevel="0" collapsed="false">
      <c r="H523" s="292"/>
      <c r="I523" s="160"/>
      <c r="J523" s="160"/>
      <c r="Q523" s="155"/>
      <c r="R523" s="155"/>
    </row>
    <row r="524" customFormat="false" ht="12.75" hidden="false" customHeight="false" outlineLevel="0" collapsed="false">
      <c r="H524" s="292"/>
      <c r="I524" s="160"/>
      <c r="J524" s="160"/>
      <c r="Q524" s="155"/>
      <c r="R524" s="155"/>
    </row>
    <row r="525" customFormat="false" ht="12.75" hidden="false" customHeight="false" outlineLevel="0" collapsed="false">
      <c r="H525" s="292"/>
      <c r="Q525" s="155"/>
      <c r="R525" s="155"/>
    </row>
    <row r="526" customFormat="false" ht="12.75" hidden="false" customHeight="false" outlineLevel="0" collapsed="false">
      <c r="H526" s="292"/>
      <c r="I526" s="160"/>
      <c r="J526" s="160"/>
      <c r="Q526" s="155"/>
      <c r="R526" s="155"/>
    </row>
    <row r="527" customFormat="false" ht="12.75" hidden="false" customHeight="false" outlineLevel="0" collapsed="false">
      <c r="H527" s="292"/>
      <c r="Q527" s="155"/>
      <c r="R527" s="155"/>
    </row>
    <row r="528" customFormat="false" ht="12.75" hidden="false" customHeight="false" outlineLevel="0" collapsed="false">
      <c r="H528" s="292"/>
      <c r="I528" s="160"/>
      <c r="J528" s="160"/>
      <c r="Q528" s="155"/>
      <c r="R528" s="155"/>
    </row>
    <row r="529" customFormat="false" ht="12.75" hidden="false" customHeight="false" outlineLevel="0" collapsed="false">
      <c r="H529" s="292"/>
      <c r="I529" s="160"/>
      <c r="J529" s="160"/>
      <c r="Q529" s="155"/>
      <c r="R529" s="155"/>
    </row>
    <row r="530" customFormat="false" ht="12.75" hidden="false" customHeight="false" outlineLevel="0" collapsed="false">
      <c r="H530" s="292"/>
      <c r="I530" s="160"/>
      <c r="J530" s="160"/>
      <c r="Q530" s="155"/>
      <c r="R530" s="155"/>
    </row>
    <row r="531" customFormat="false" ht="12.75" hidden="false" customHeight="false" outlineLevel="0" collapsed="false">
      <c r="H531" s="292"/>
      <c r="I531" s="160"/>
      <c r="J531" s="160"/>
      <c r="Q531" s="155"/>
      <c r="R531" s="155"/>
    </row>
    <row r="532" customFormat="false" ht="12.75" hidden="false" customHeight="false" outlineLevel="0" collapsed="false">
      <c r="H532" s="292"/>
      <c r="Q532" s="155"/>
      <c r="R532" s="155"/>
    </row>
    <row r="533" customFormat="false" ht="12.75" hidden="false" customHeight="false" outlineLevel="0" collapsed="false">
      <c r="H533" s="292"/>
      <c r="I533" s="160"/>
      <c r="J533" s="160"/>
      <c r="Q533" s="155"/>
      <c r="R533" s="155"/>
    </row>
    <row r="534" customFormat="false" ht="12.75" hidden="false" customHeight="false" outlineLevel="0" collapsed="false">
      <c r="H534" s="292"/>
      <c r="Q534" s="155"/>
      <c r="R534" s="155"/>
    </row>
    <row r="535" customFormat="false" ht="12.75" hidden="false" customHeight="false" outlineLevel="0" collapsed="false">
      <c r="H535" s="292"/>
      <c r="Q535" s="155"/>
      <c r="R535" s="155"/>
    </row>
    <row r="536" customFormat="false" ht="12.75" hidden="false" customHeight="false" outlineLevel="0" collapsed="false">
      <c r="H536" s="292"/>
      <c r="Q536" s="155"/>
      <c r="R536" s="155"/>
    </row>
    <row r="537" customFormat="false" ht="12.75" hidden="false" customHeight="false" outlineLevel="0" collapsed="false">
      <c r="H537" s="292"/>
      <c r="I537" s="160"/>
      <c r="J537" s="160"/>
      <c r="Q537" s="155"/>
      <c r="R537" s="155"/>
    </row>
    <row r="538" customFormat="false" ht="12.75" hidden="false" customHeight="false" outlineLevel="0" collapsed="false">
      <c r="H538" s="292"/>
      <c r="I538" s="160"/>
      <c r="J538" s="160"/>
      <c r="Q538" s="155"/>
      <c r="R538" s="155"/>
    </row>
    <row r="539" customFormat="false" ht="12.75" hidden="false" customHeight="false" outlineLevel="0" collapsed="false">
      <c r="H539" s="292"/>
      <c r="I539" s="160"/>
      <c r="J539" s="160"/>
      <c r="Q539" s="155"/>
      <c r="R539" s="155"/>
    </row>
    <row r="540" customFormat="false" ht="12.75" hidden="false" customHeight="false" outlineLevel="0" collapsed="false">
      <c r="H540" s="292"/>
      <c r="I540" s="160"/>
      <c r="J540" s="160"/>
      <c r="Q540" s="155"/>
      <c r="R540" s="155"/>
    </row>
    <row r="541" customFormat="false" ht="12.75" hidden="false" customHeight="false" outlineLevel="0" collapsed="false">
      <c r="H541" s="292"/>
      <c r="I541" s="160"/>
      <c r="J541" s="160"/>
      <c r="Q541" s="155"/>
      <c r="R541" s="155"/>
    </row>
    <row r="542" customFormat="false" ht="12.75" hidden="false" customHeight="false" outlineLevel="0" collapsed="false">
      <c r="H542" s="292"/>
      <c r="Q542" s="155"/>
      <c r="R542" s="155"/>
    </row>
    <row r="543" customFormat="false" ht="12.75" hidden="false" customHeight="false" outlineLevel="0" collapsed="false">
      <c r="H543" s="292"/>
      <c r="Q543" s="155"/>
      <c r="R543" s="155"/>
    </row>
    <row r="544" customFormat="false" ht="12.75" hidden="false" customHeight="false" outlineLevel="0" collapsed="false">
      <c r="H544" s="292"/>
      <c r="I544" s="160"/>
      <c r="J544" s="160"/>
      <c r="Q544" s="155"/>
      <c r="R544" s="155"/>
    </row>
    <row r="545" customFormat="false" ht="12.75" hidden="false" customHeight="false" outlineLevel="0" collapsed="false">
      <c r="H545" s="292"/>
      <c r="I545" s="160"/>
      <c r="J545" s="160"/>
      <c r="Q545" s="155"/>
      <c r="R545" s="155"/>
    </row>
    <row r="546" customFormat="false" ht="12.75" hidden="false" customHeight="false" outlineLevel="0" collapsed="false">
      <c r="H546" s="292"/>
      <c r="Q546" s="155"/>
      <c r="R546" s="155"/>
    </row>
    <row r="547" customFormat="false" ht="12.75" hidden="false" customHeight="false" outlineLevel="0" collapsed="false">
      <c r="H547" s="292"/>
      <c r="Q547" s="155"/>
      <c r="R547" s="155"/>
    </row>
    <row r="548" customFormat="false" ht="12.75" hidden="false" customHeight="false" outlineLevel="0" collapsed="false">
      <c r="H548" s="292"/>
      <c r="I548" s="160"/>
      <c r="J548" s="160"/>
      <c r="Q548" s="155"/>
      <c r="R548" s="155"/>
    </row>
    <row r="549" customFormat="false" ht="12.75" hidden="false" customHeight="false" outlineLevel="0" collapsed="false">
      <c r="H549" s="292"/>
      <c r="I549" s="160"/>
      <c r="J549" s="160"/>
      <c r="Q549" s="155"/>
      <c r="R549" s="155"/>
    </row>
    <row r="550" customFormat="false" ht="12.75" hidden="false" customHeight="false" outlineLevel="0" collapsed="false">
      <c r="H550" s="292"/>
      <c r="Q550" s="155"/>
      <c r="R550" s="155"/>
    </row>
    <row r="551" customFormat="false" ht="12.75" hidden="false" customHeight="false" outlineLevel="0" collapsed="false">
      <c r="H551" s="292"/>
      <c r="Q551" s="155"/>
      <c r="R551" s="155"/>
    </row>
    <row r="552" customFormat="false" ht="12.75" hidden="false" customHeight="false" outlineLevel="0" collapsed="false">
      <c r="H552" s="292"/>
      <c r="Q552" s="155"/>
      <c r="R552" s="155"/>
    </row>
    <row r="553" customFormat="false" ht="12.75" hidden="false" customHeight="false" outlineLevel="0" collapsed="false">
      <c r="H553" s="292"/>
      <c r="Q553" s="155"/>
      <c r="R553" s="155"/>
    </row>
    <row r="554" customFormat="false" ht="12.75" hidden="false" customHeight="false" outlineLevel="0" collapsed="false">
      <c r="H554" s="292"/>
      <c r="I554" s="160"/>
      <c r="J554" s="160"/>
      <c r="Q554" s="155"/>
      <c r="R554" s="155"/>
    </row>
    <row r="555" customFormat="false" ht="12.75" hidden="false" customHeight="false" outlineLevel="0" collapsed="false">
      <c r="H555" s="292"/>
      <c r="Q555" s="155"/>
      <c r="R555" s="155"/>
    </row>
    <row r="556" customFormat="false" ht="12.75" hidden="false" customHeight="false" outlineLevel="0" collapsed="false">
      <c r="H556" s="292"/>
      <c r="I556" s="160"/>
      <c r="J556" s="160"/>
      <c r="Q556" s="155"/>
      <c r="R556" s="155"/>
    </row>
    <row r="557" customFormat="false" ht="12.75" hidden="false" customHeight="false" outlineLevel="0" collapsed="false">
      <c r="H557" s="292"/>
      <c r="Q557" s="155"/>
      <c r="R557" s="155"/>
    </row>
    <row r="558" customFormat="false" ht="12.75" hidden="false" customHeight="false" outlineLevel="0" collapsed="false">
      <c r="H558" s="292"/>
      <c r="Q558" s="155"/>
      <c r="R558" s="155"/>
    </row>
    <row r="559" customFormat="false" ht="12.75" hidden="false" customHeight="false" outlineLevel="0" collapsed="false">
      <c r="H559" s="292"/>
      <c r="Q559" s="155"/>
      <c r="R559" s="155"/>
    </row>
    <row r="560" customFormat="false" ht="12.75" hidden="false" customHeight="false" outlineLevel="0" collapsed="false">
      <c r="H560" s="292"/>
      <c r="Q560" s="155"/>
      <c r="R560" s="155"/>
    </row>
    <row r="561" customFormat="false" ht="12.75" hidden="false" customHeight="false" outlineLevel="0" collapsed="false">
      <c r="H561" s="292"/>
      <c r="I561" s="160"/>
      <c r="J561" s="160"/>
      <c r="Q561" s="155"/>
      <c r="R561" s="155"/>
    </row>
    <row r="562" customFormat="false" ht="12.75" hidden="false" customHeight="false" outlineLevel="0" collapsed="false">
      <c r="H562" s="292"/>
      <c r="Q562" s="155"/>
      <c r="R562" s="155"/>
    </row>
    <row r="563" customFormat="false" ht="12.75" hidden="false" customHeight="false" outlineLevel="0" collapsed="false">
      <c r="H563" s="292"/>
      <c r="Q563" s="155"/>
      <c r="R563" s="155"/>
    </row>
    <row r="564" customFormat="false" ht="12.75" hidden="false" customHeight="false" outlineLevel="0" collapsed="false">
      <c r="H564" s="292"/>
      <c r="Q564" s="155"/>
      <c r="R564" s="155"/>
    </row>
    <row r="565" customFormat="false" ht="12.75" hidden="false" customHeight="false" outlineLevel="0" collapsed="false">
      <c r="H565" s="292"/>
      <c r="I565" s="160"/>
      <c r="J565" s="160"/>
      <c r="Q565" s="155"/>
      <c r="R565" s="155"/>
    </row>
    <row r="566" customFormat="false" ht="12.75" hidden="false" customHeight="false" outlineLevel="0" collapsed="false">
      <c r="H566" s="292"/>
      <c r="Q566" s="155"/>
      <c r="R566" s="155"/>
    </row>
    <row r="567" customFormat="false" ht="12.75" hidden="false" customHeight="false" outlineLevel="0" collapsed="false">
      <c r="H567" s="292"/>
      <c r="I567" s="160"/>
      <c r="J567" s="160"/>
      <c r="Q567" s="155"/>
      <c r="R567" s="155"/>
    </row>
    <row r="568" customFormat="false" ht="12.75" hidden="false" customHeight="false" outlineLevel="0" collapsed="false">
      <c r="H568" s="292"/>
      <c r="Q568" s="155"/>
      <c r="R568" s="155"/>
    </row>
    <row r="569" customFormat="false" ht="12.75" hidden="false" customHeight="false" outlineLevel="0" collapsed="false">
      <c r="H569" s="292"/>
      <c r="Q569" s="155"/>
      <c r="R569" s="155"/>
    </row>
    <row r="570" customFormat="false" ht="12.75" hidden="false" customHeight="false" outlineLevel="0" collapsed="false">
      <c r="H570" s="292"/>
      <c r="I570" s="160"/>
      <c r="J570" s="160"/>
      <c r="Q570" s="155"/>
      <c r="R570" s="155"/>
    </row>
    <row r="571" customFormat="false" ht="12.75" hidden="false" customHeight="false" outlineLevel="0" collapsed="false">
      <c r="H571" s="292"/>
      <c r="Q571" s="155"/>
      <c r="R571" s="155"/>
    </row>
    <row r="572" customFormat="false" ht="12.75" hidden="false" customHeight="false" outlineLevel="0" collapsed="false">
      <c r="H572" s="292"/>
      <c r="I572" s="160"/>
      <c r="J572" s="160"/>
      <c r="Q572" s="155"/>
      <c r="R572" s="155"/>
    </row>
    <row r="573" customFormat="false" ht="12.75" hidden="false" customHeight="false" outlineLevel="0" collapsed="false">
      <c r="H573" s="292"/>
      <c r="Q573" s="155"/>
      <c r="R573" s="155"/>
    </row>
    <row r="574" customFormat="false" ht="12.75" hidden="false" customHeight="false" outlineLevel="0" collapsed="false">
      <c r="H574" s="292"/>
      <c r="I574" s="160"/>
      <c r="J574" s="160"/>
      <c r="Q574" s="155"/>
      <c r="R574" s="155"/>
    </row>
    <row r="575" customFormat="false" ht="12.75" hidden="false" customHeight="false" outlineLevel="0" collapsed="false">
      <c r="H575" s="292"/>
      <c r="Q575" s="155"/>
      <c r="R575" s="155"/>
    </row>
    <row r="576" customFormat="false" ht="12.75" hidden="false" customHeight="false" outlineLevel="0" collapsed="false">
      <c r="H576" s="292"/>
      <c r="I576" s="160"/>
      <c r="J576" s="160"/>
      <c r="Q576" s="155"/>
      <c r="R576" s="155"/>
    </row>
    <row r="577" customFormat="false" ht="12.75" hidden="false" customHeight="false" outlineLevel="0" collapsed="false">
      <c r="H577" s="292"/>
      <c r="Q577" s="155"/>
      <c r="R577" s="155"/>
    </row>
    <row r="578" customFormat="false" ht="12.75" hidden="false" customHeight="false" outlineLevel="0" collapsed="false">
      <c r="H578" s="292"/>
      <c r="Q578" s="155"/>
      <c r="R578" s="155"/>
    </row>
    <row r="579" customFormat="false" ht="12.75" hidden="false" customHeight="false" outlineLevel="0" collapsed="false">
      <c r="H579" s="292"/>
      <c r="I579" s="160"/>
      <c r="J579" s="160"/>
      <c r="Q579" s="155"/>
      <c r="R579" s="155"/>
    </row>
    <row r="580" customFormat="false" ht="12.75" hidden="false" customHeight="false" outlineLevel="0" collapsed="false">
      <c r="H580" s="292"/>
      <c r="I580" s="160"/>
      <c r="J580" s="160"/>
      <c r="Q580" s="155"/>
      <c r="R580" s="155"/>
    </row>
    <row r="581" customFormat="false" ht="12.75" hidden="false" customHeight="false" outlineLevel="0" collapsed="false">
      <c r="H581" s="292"/>
      <c r="Q581" s="155"/>
      <c r="R581" s="155"/>
    </row>
    <row r="582" customFormat="false" ht="12.75" hidden="false" customHeight="false" outlineLevel="0" collapsed="false">
      <c r="H582" s="292"/>
      <c r="I582" s="160"/>
      <c r="J582" s="160"/>
      <c r="Q582" s="155"/>
      <c r="R582" s="155"/>
    </row>
    <row r="583" customFormat="false" ht="12.75" hidden="false" customHeight="false" outlineLevel="0" collapsed="false">
      <c r="H583" s="292"/>
      <c r="I583" s="160"/>
      <c r="J583" s="160"/>
      <c r="Q583" s="155"/>
      <c r="R583" s="155"/>
    </row>
    <row r="584" customFormat="false" ht="12.75" hidden="false" customHeight="false" outlineLevel="0" collapsed="false">
      <c r="H584" s="292"/>
      <c r="Q584" s="155"/>
      <c r="R584" s="155"/>
    </row>
    <row r="585" customFormat="false" ht="12.75" hidden="false" customHeight="false" outlineLevel="0" collapsed="false">
      <c r="H585" s="292"/>
      <c r="I585" s="160"/>
      <c r="J585" s="160"/>
      <c r="Q585" s="155"/>
      <c r="R585" s="155"/>
    </row>
    <row r="586" customFormat="false" ht="12.75" hidden="false" customHeight="false" outlineLevel="0" collapsed="false">
      <c r="H586" s="292"/>
      <c r="Q586" s="155"/>
      <c r="R586" s="155"/>
    </row>
    <row r="587" customFormat="false" ht="12.75" hidden="false" customHeight="false" outlineLevel="0" collapsed="false">
      <c r="H587" s="292"/>
      <c r="Q587" s="155"/>
      <c r="R587" s="155"/>
    </row>
    <row r="588" customFormat="false" ht="12.75" hidden="false" customHeight="false" outlineLevel="0" collapsed="false">
      <c r="H588" s="292"/>
      <c r="I588" s="160"/>
      <c r="J588" s="160"/>
      <c r="Q588" s="155"/>
      <c r="R588" s="155"/>
    </row>
    <row r="589" customFormat="false" ht="12.75" hidden="false" customHeight="false" outlineLevel="0" collapsed="false">
      <c r="H589" s="292"/>
      <c r="Q589" s="155"/>
      <c r="R589" s="155"/>
    </row>
    <row r="590" customFormat="false" ht="12.75" hidden="false" customHeight="false" outlineLevel="0" collapsed="false">
      <c r="H590" s="292"/>
      <c r="I590" s="160"/>
      <c r="J590" s="160"/>
      <c r="Q590" s="155"/>
      <c r="R590" s="155"/>
    </row>
    <row r="591" customFormat="false" ht="12.75" hidden="false" customHeight="false" outlineLevel="0" collapsed="false">
      <c r="H591" s="292"/>
      <c r="I591" s="160"/>
      <c r="J591" s="160"/>
      <c r="Q591" s="155"/>
      <c r="R591" s="155"/>
    </row>
    <row r="592" customFormat="false" ht="12.75" hidden="false" customHeight="false" outlineLevel="0" collapsed="false">
      <c r="H592" s="292"/>
      <c r="Q592" s="155"/>
      <c r="R592" s="155"/>
    </row>
    <row r="593" customFormat="false" ht="12.75" hidden="false" customHeight="false" outlineLevel="0" collapsed="false">
      <c r="H593" s="292"/>
      <c r="I593" s="160"/>
      <c r="J593" s="160"/>
      <c r="Q593" s="155"/>
      <c r="R593" s="155"/>
    </row>
    <row r="594" customFormat="false" ht="12.75" hidden="false" customHeight="false" outlineLevel="0" collapsed="false">
      <c r="H594" s="292"/>
      <c r="I594" s="160"/>
      <c r="J594" s="160"/>
      <c r="Q594" s="155"/>
      <c r="R594" s="155"/>
    </row>
    <row r="595" customFormat="false" ht="12.75" hidden="false" customHeight="false" outlineLevel="0" collapsed="false">
      <c r="H595" s="292"/>
      <c r="I595" s="160"/>
      <c r="J595" s="160"/>
      <c r="Q595" s="155"/>
      <c r="R595" s="155"/>
    </row>
    <row r="596" customFormat="false" ht="12.75" hidden="false" customHeight="false" outlineLevel="0" collapsed="false">
      <c r="H596" s="292"/>
      <c r="I596" s="160"/>
      <c r="J596" s="160"/>
      <c r="Q596" s="155"/>
      <c r="R596" s="155"/>
    </row>
    <row r="597" customFormat="false" ht="12.75" hidden="false" customHeight="false" outlineLevel="0" collapsed="false">
      <c r="H597" s="292"/>
      <c r="Q597" s="155"/>
      <c r="R597" s="155"/>
    </row>
    <row r="598" customFormat="false" ht="12.75" hidden="false" customHeight="false" outlineLevel="0" collapsed="false">
      <c r="H598" s="292"/>
      <c r="Q598" s="155"/>
      <c r="R598" s="155"/>
    </row>
    <row r="599" customFormat="false" ht="12.75" hidden="false" customHeight="false" outlineLevel="0" collapsed="false">
      <c r="H599" s="292"/>
      <c r="I599" s="160"/>
      <c r="J599" s="160"/>
      <c r="Q599" s="155"/>
      <c r="R599" s="155"/>
    </row>
    <row r="600" customFormat="false" ht="12.75" hidden="false" customHeight="false" outlineLevel="0" collapsed="false">
      <c r="H600" s="292"/>
      <c r="Q600" s="155"/>
      <c r="R600" s="155"/>
    </row>
    <row r="601" customFormat="false" ht="12.75" hidden="false" customHeight="false" outlineLevel="0" collapsed="false">
      <c r="H601" s="292"/>
      <c r="Q601" s="155"/>
      <c r="R601" s="155"/>
    </row>
    <row r="602" customFormat="false" ht="12.75" hidden="false" customHeight="false" outlineLevel="0" collapsed="false">
      <c r="H602" s="292"/>
      <c r="I602" s="160"/>
      <c r="J602" s="160"/>
      <c r="Q602" s="155"/>
      <c r="R602" s="155"/>
    </row>
    <row r="603" customFormat="false" ht="12.75" hidden="false" customHeight="false" outlineLevel="0" collapsed="false">
      <c r="H603" s="292"/>
      <c r="Q603" s="155"/>
      <c r="R603" s="155"/>
    </row>
    <row r="604" customFormat="false" ht="12.75" hidden="false" customHeight="false" outlineLevel="0" collapsed="false">
      <c r="H604" s="292"/>
      <c r="Q604" s="155"/>
      <c r="R604" s="155"/>
    </row>
    <row r="605" customFormat="false" ht="12.75" hidden="false" customHeight="false" outlineLevel="0" collapsed="false">
      <c r="H605" s="292"/>
      <c r="I605" s="160"/>
      <c r="J605" s="160"/>
      <c r="Q605" s="155"/>
      <c r="R605" s="155"/>
    </row>
    <row r="606" customFormat="false" ht="12.75" hidden="false" customHeight="false" outlineLevel="0" collapsed="false">
      <c r="H606" s="292"/>
      <c r="I606" s="160"/>
      <c r="J606" s="160"/>
      <c r="Q606" s="155"/>
      <c r="R606" s="155"/>
    </row>
    <row r="607" customFormat="false" ht="12.75" hidden="false" customHeight="false" outlineLevel="0" collapsed="false">
      <c r="H607" s="292"/>
      <c r="I607" s="160"/>
      <c r="J607" s="160"/>
      <c r="Q607" s="155"/>
      <c r="R607" s="155"/>
    </row>
    <row r="608" customFormat="false" ht="12.75" hidden="false" customHeight="false" outlineLevel="0" collapsed="false">
      <c r="H608" s="292"/>
      <c r="I608" s="160"/>
      <c r="J608" s="160"/>
      <c r="Q608" s="155"/>
      <c r="R608" s="155"/>
    </row>
    <row r="609" customFormat="false" ht="12.75" hidden="false" customHeight="false" outlineLevel="0" collapsed="false">
      <c r="H609" s="292"/>
      <c r="I609" s="160"/>
      <c r="J609" s="160"/>
      <c r="Q609" s="155"/>
      <c r="R609" s="155"/>
    </row>
    <row r="610" customFormat="false" ht="12.75" hidden="false" customHeight="false" outlineLevel="0" collapsed="false">
      <c r="H610" s="292"/>
      <c r="Q610" s="155"/>
      <c r="R610" s="155"/>
    </row>
    <row r="611" customFormat="false" ht="12.75" hidden="false" customHeight="false" outlineLevel="0" collapsed="false">
      <c r="H611" s="292"/>
      <c r="Q611" s="155"/>
      <c r="R611" s="155"/>
    </row>
    <row r="612" customFormat="false" ht="12.75" hidden="false" customHeight="false" outlineLevel="0" collapsed="false">
      <c r="H612" s="292"/>
      <c r="Q612" s="155"/>
      <c r="R612" s="155"/>
    </row>
    <row r="613" customFormat="false" ht="12.75" hidden="false" customHeight="false" outlineLevel="0" collapsed="false">
      <c r="H613" s="292"/>
      <c r="Q613" s="155"/>
      <c r="R613" s="155"/>
    </row>
    <row r="614" customFormat="false" ht="12.75" hidden="false" customHeight="false" outlineLevel="0" collapsed="false">
      <c r="H614" s="292"/>
      <c r="I614" s="160"/>
      <c r="J614" s="160"/>
      <c r="Q614" s="155"/>
      <c r="R614" s="155"/>
    </row>
    <row r="615" customFormat="false" ht="12.75" hidden="false" customHeight="false" outlineLevel="0" collapsed="false">
      <c r="H615" s="292"/>
      <c r="Q615" s="155"/>
      <c r="R615" s="155"/>
    </row>
    <row r="616" customFormat="false" ht="12.75" hidden="false" customHeight="false" outlineLevel="0" collapsed="false">
      <c r="H616" s="292"/>
      <c r="Q616" s="155"/>
      <c r="R616" s="155"/>
    </row>
    <row r="617" customFormat="false" ht="12.75" hidden="false" customHeight="false" outlineLevel="0" collapsed="false">
      <c r="H617" s="292"/>
      <c r="Q617" s="155"/>
      <c r="R617" s="155"/>
    </row>
    <row r="618" customFormat="false" ht="12.75" hidden="false" customHeight="false" outlineLevel="0" collapsed="false">
      <c r="H618" s="292"/>
      <c r="I618" s="160"/>
      <c r="J618" s="160"/>
      <c r="Q618" s="155"/>
      <c r="R618" s="155"/>
    </row>
    <row r="619" customFormat="false" ht="12.75" hidden="false" customHeight="false" outlineLevel="0" collapsed="false">
      <c r="H619" s="292"/>
      <c r="Q619" s="155"/>
      <c r="R619" s="155"/>
    </row>
    <row r="620" customFormat="false" ht="12.75" hidden="false" customHeight="false" outlineLevel="0" collapsed="false">
      <c r="H620" s="292"/>
      <c r="I620" s="160"/>
      <c r="J620" s="160"/>
      <c r="Q620" s="155"/>
      <c r="R620" s="155"/>
    </row>
    <row r="621" customFormat="false" ht="12.75" hidden="false" customHeight="false" outlineLevel="0" collapsed="false">
      <c r="H621" s="292"/>
      <c r="Q621" s="155"/>
      <c r="R621" s="155"/>
    </row>
    <row r="622" customFormat="false" ht="12.75" hidden="false" customHeight="false" outlineLevel="0" collapsed="false">
      <c r="H622" s="292"/>
      <c r="I622" s="160"/>
      <c r="J622" s="160"/>
      <c r="Q622" s="155"/>
      <c r="R622" s="155"/>
    </row>
    <row r="623" customFormat="false" ht="12.75" hidden="false" customHeight="false" outlineLevel="0" collapsed="false">
      <c r="H623" s="292"/>
      <c r="Q623" s="155"/>
      <c r="R623" s="155"/>
    </row>
    <row r="624" customFormat="false" ht="12.75" hidden="false" customHeight="false" outlineLevel="0" collapsed="false">
      <c r="H624" s="292"/>
      <c r="I624" s="160"/>
      <c r="J624" s="160"/>
      <c r="Q624" s="155"/>
      <c r="R624" s="155"/>
    </row>
    <row r="625" customFormat="false" ht="12.75" hidden="false" customHeight="false" outlineLevel="0" collapsed="false">
      <c r="H625" s="292"/>
      <c r="I625" s="160"/>
      <c r="J625" s="160"/>
      <c r="Q625" s="155"/>
      <c r="R625" s="155"/>
    </row>
    <row r="626" customFormat="false" ht="12.75" hidden="false" customHeight="false" outlineLevel="0" collapsed="false">
      <c r="H626" s="292"/>
      <c r="Q626" s="155"/>
      <c r="R626" s="155"/>
    </row>
    <row r="627" customFormat="false" ht="12.75" hidden="false" customHeight="false" outlineLevel="0" collapsed="false">
      <c r="H627" s="292"/>
      <c r="Q627" s="155"/>
      <c r="R627" s="155"/>
    </row>
    <row r="628" customFormat="false" ht="12.75" hidden="false" customHeight="false" outlineLevel="0" collapsed="false">
      <c r="H628" s="292"/>
      <c r="I628" s="160"/>
      <c r="J628" s="160"/>
      <c r="Q628" s="155"/>
      <c r="R628" s="155"/>
    </row>
    <row r="629" customFormat="false" ht="12.75" hidden="false" customHeight="false" outlineLevel="0" collapsed="false">
      <c r="H629" s="292"/>
      <c r="I629" s="160"/>
      <c r="J629" s="160"/>
      <c r="Q629" s="155"/>
      <c r="R629" s="155"/>
    </row>
    <row r="630" customFormat="false" ht="12.75" hidden="false" customHeight="false" outlineLevel="0" collapsed="false">
      <c r="H630" s="292"/>
      <c r="I630" s="160"/>
      <c r="J630" s="160"/>
      <c r="Q630" s="155"/>
      <c r="R630" s="155"/>
    </row>
    <row r="631" customFormat="false" ht="12.75" hidden="false" customHeight="false" outlineLevel="0" collapsed="false">
      <c r="H631" s="292"/>
      <c r="I631" s="160"/>
      <c r="J631" s="160"/>
      <c r="Q631" s="155"/>
      <c r="R631" s="155"/>
    </row>
    <row r="632" customFormat="false" ht="12.75" hidden="false" customHeight="false" outlineLevel="0" collapsed="false">
      <c r="H632" s="292"/>
      <c r="I632" s="160"/>
      <c r="J632" s="160"/>
      <c r="Q632" s="155"/>
      <c r="R632" s="155"/>
    </row>
    <row r="633" customFormat="false" ht="12.75" hidden="false" customHeight="false" outlineLevel="0" collapsed="false">
      <c r="H633" s="292"/>
      <c r="I633" s="160"/>
      <c r="J633" s="160"/>
      <c r="Q633" s="155"/>
      <c r="R633" s="155"/>
    </row>
    <row r="634" customFormat="false" ht="12.75" hidden="false" customHeight="false" outlineLevel="0" collapsed="false">
      <c r="H634" s="292"/>
      <c r="I634" s="160"/>
      <c r="J634" s="160"/>
      <c r="Q634" s="155"/>
      <c r="R634" s="155"/>
    </row>
    <row r="635" customFormat="false" ht="12.75" hidden="false" customHeight="false" outlineLevel="0" collapsed="false">
      <c r="H635" s="292"/>
      <c r="I635" s="160"/>
      <c r="J635" s="160"/>
      <c r="Q635" s="155"/>
      <c r="R635" s="155"/>
    </row>
    <row r="636" customFormat="false" ht="12.75" hidden="false" customHeight="false" outlineLevel="0" collapsed="false">
      <c r="H636" s="292"/>
      <c r="I636" s="160"/>
      <c r="J636" s="160"/>
      <c r="Q636" s="155"/>
      <c r="R636" s="155"/>
    </row>
    <row r="637" customFormat="false" ht="12.75" hidden="false" customHeight="false" outlineLevel="0" collapsed="false">
      <c r="H637" s="292"/>
      <c r="I637" s="160"/>
      <c r="J637" s="160"/>
      <c r="Q637" s="155"/>
      <c r="R637" s="155"/>
    </row>
    <row r="638" customFormat="false" ht="12.75" hidden="false" customHeight="false" outlineLevel="0" collapsed="false">
      <c r="H638" s="292"/>
      <c r="I638" s="160"/>
      <c r="J638" s="160"/>
      <c r="Q638" s="155"/>
      <c r="R638" s="155"/>
    </row>
    <row r="639" customFormat="false" ht="12.75" hidden="false" customHeight="false" outlineLevel="0" collapsed="false">
      <c r="H639" s="292"/>
      <c r="I639" s="160"/>
      <c r="J639" s="160"/>
      <c r="Q639" s="155"/>
      <c r="R639" s="155"/>
    </row>
    <row r="640" customFormat="false" ht="12.75" hidden="false" customHeight="false" outlineLevel="0" collapsed="false">
      <c r="H640" s="292"/>
      <c r="I640" s="160"/>
      <c r="J640" s="160"/>
      <c r="Q640" s="155"/>
      <c r="R640" s="155"/>
    </row>
    <row r="641" customFormat="false" ht="12.75" hidden="false" customHeight="false" outlineLevel="0" collapsed="false">
      <c r="H641" s="292"/>
      <c r="I641" s="160"/>
      <c r="J641" s="160"/>
      <c r="Q641" s="155"/>
      <c r="R641" s="155"/>
    </row>
    <row r="642" customFormat="false" ht="12.75" hidden="false" customHeight="false" outlineLevel="0" collapsed="false">
      <c r="H642" s="292"/>
      <c r="I642" s="160"/>
      <c r="J642" s="160"/>
      <c r="Q642" s="155"/>
      <c r="R642" s="155"/>
    </row>
    <row r="643" customFormat="false" ht="12.75" hidden="false" customHeight="false" outlineLevel="0" collapsed="false">
      <c r="H643" s="292"/>
      <c r="I643" s="160"/>
      <c r="J643" s="160"/>
      <c r="Q643" s="155"/>
      <c r="R643" s="155"/>
    </row>
    <row r="644" customFormat="false" ht="12.75" hidden="false" customHeight="false" outlineLevel="0" collapsed="false">
      <c r="H644" s="292"/>
      <c r="I644" s="160"/>
      <c r="J644" s="160"/>
      <c r="Q644" s="155"/>
      <c r="R644" s="155"/>
    </row>
    <row r="645" customFormat="false" ht="12.75" hidden="false" customHeight="false" outlineLevel="0" collapsed="false">
      <c r="H645" s="292"/>
      <c r="I645" s="160"/>
      <c r="J645" s="160"/>
      <c r="Q645" s="155"/>
      <c r="R645" s="155"/>
    </row>
    <row r="646" customFormat="false" ht="12.75" hidden="false" customHeight="false" outlineLevel="0" collapsed="false">
      <c r="H646" s="292"/>
      <c r="I646" s="160"/>
      <c r="J646" s="160"/>
      <c r="Q646" s="155"/>
      <c r="R646" s="155"/>
    </row>
    <row r="647" customFormat="false" ht="12.75" hidden="false" customHeight="false" outlineLevel="0" collapsed="false">
      <c r="H647" s="292"/>
      <c r="I647" s="160"/>
      <c r="J647" s="160"/>
      <c r="Q647" s="155"/>
      <c r="R647" s="155"/>
    </row>
    <row r="648" customFormat="false" ht="12.75" hidden="false" customHeight="false" outlineLevel="0" collapsed="false">
      <c r="H648" s="292"/>
      <c r="I648" s="160"/>
      <c r="J648" s="160"/>
      <c r="Q648" s="155"/>
      <c r="R648" s="155"/>
    </row>
    <row r="649" customFormat="false" ht="12.75" hidden="false" customHeight="false" outlineLevel="0" collapsed="false">
      <c r="H649" s="292"/>
      <c r="I649" s="160"/>
      <c r="J649" s="160"/>
      <c r="Q649" s="155"/>
      <c r="R649" s="155"/>
    </row>
    <row r="650" customFormat="false" ht="12.75" hidden="false" customHeight="false" outlineLevel="0" collapsed="false">
      <c r="H650" s="292"/>
      <c r="I650" s="160"/>
      <c r="J650" s="160"/>
      <c r="Q650" s="155"/>
      <c r="R650" s="155"/>
    </row>
    <row r="651" customFormat="false" ht="12.75" hidden="false" customHeight="false" outlineLevel="0" collapsed="false">
      <c r="H651" s="292"/>
      <c r="I651" s="160"/>
      <c r="J651" s="160"/>
      <c r="Q651" s="155"/>
      <c r="R651" s="155"/>
    </row>
    <row r="652" customFormat="false" ht="12.75" hidden="false" customHeight="false" outlineLevel="0" collapsed="false">
      <c r="H652" s="292"/>
      <c r="I652" s="160"/>
      <c r="J652" s="160"/>
      <c r="Q652" s="155"/>
      <c r="R652" s="155"/>
    </row>
    <row r="653" customFormat="false" ht="12.75" hidden="false" customHeight="false" outlineLevel="0" collapsed="false">
      <c r="H653" s="292"/>
      <c r="I653" s="160"/>
      <c r="J653" s="160"/>
      <c r="Q653" s="155"/>
      <c r="R653" s="155"/>
    </row>
    <row r="654" customFormat="false" ht="12.75" hidden="false" customHeight="false" outlineLevel="0" collapsed="false">
      <c r="H654" s="292"/>
      <c r="I654" s="160"/>
      <c r="J654" s="160"/>
      <c r="Q654" s="155"/>
      <c r="R654" s="155"/>
    </row>
    <row r="655" customFormat="false" ht="12.75" hidden="false" customHeight="false" outlineLevel="0" collapsed="false">
      <c r="H655" s="292"/>
      <c r="I655" s="160"/>
      <c r="J655" s="160"/>
      <c r="Q655" s="155"/>
      <c r="R655" s="155"/>
    </row>
    <row r="656" customFormat="false" ht="12.75" hidden="false" customHeight="false" outlineLevel="0" collapsed="false">
      <c r="H656" s="292"/>
      <c r="I656" s="160"/>
      <c r="J656" s="160"/>
      <c r="Q656" s="155"/>
      <c r="R656" s="155"/>
    </row>
    <row r="657" customFormat="false" ht="12.75" hidden="false" customHeight="false" outlineLevel="0" collapsed="false">
      <c r="H657" s="292"/>
      <c r="I657" s="160"/>
      <c r="J657" s="160"/>
      <c r="Q657" s="155"/>
      <c r="R657" s="155"/>
    </row>
    <row r="658" customFormat="false" ht="12.75" hidden="false" customHeight="false" outlineLevel="0" collapsed="false">
      <c r="H658" s="292"/>
      <c r="I658" s="160"/>
      <c r="J658" s="160"/>
      <c r="Q658" s="155"/>
      <c r="R658" s="155"/>
    </row>
    <row r="659" customFormat="false" ht="12.75" hidden="false" customHeight="false" outlineLevel="0" collapsed="false">
      <c r="H659" s="292"/>
      <c r="I659" s="160"/>
      <c r="J659" s="160"/>
      <c r="Q659" s="155"/>
      <c r="R659" s="155"/>
    </row>
    <row r="660" customFormat="false" ht="12.75" hidden="false" customHeight="false" outlineLevel="0" collapsed="false">
      <c r="H660" s="292"/>
      <c r="I660" s="160"/>
      <c r="J660" s="160"/>
      <c r="Q660" s="155"/>
      <c r="R660" s="155"/>
    </row>
    <row r="661" customFormat="false" ht="12.75" hidden="false" customHeight="false" outlineLevel="0" collapsed="false">
      <c r="H661" s="292"/>
      <c r="I661" s="160"/>
      <c r="J661" s="160"/>
      <c r="Q661" s="155"/>
      <c r="R661" s="155"/>
    </row>
    <row r="662" customFormat="false" ht="12.75" hidden="false" customHeight="false" outlineLevel="0" collapsed="false">
      <c r="H662" s="292"/>
      <c r="I662" s="160"/>
      <c r="J662" s="160"/>
      <c r="Q662" s="155"/>
      <c r="R662" s="155"/>
    </row>
    <row r="663" customFormat="false" ht="12.75" hidden="false" customHeight="false" outlineLevel="0" collapsed="false">
      <c r="H663" s="292"/>
      <c r="I663" s="160"/>
      <c r="J663" s="160"/>
      <c r="Q663" s="155"/>
      <c r="R663" s="155"/>
    </row>
    <row r="664" customFormat="false" ht="12.75" hidden="false" customHeight="false" outlineLevel="0" collapsed="false">
      <c r="H664" s="292"/>
      <c r="I664" s="160"/>
      <c r="J664" s="160"/>
      <c r="Q664" s="155"/>
      <c r="R664" s="155"/>
    </row>
    <row r="665" customFormat="false" ht="12.75" hidden="false" customHeight="false" outlineLevel="0" collapsed="false">
      <c r="H665" s="292"/>
      <c r="I665" s="160"/>
      <c r="J665" s="160"/>
      <c r="Q665" s="155"/>
      <c r="R665" s="155"/>
    </row>
    <row r="666" customFormat="false" ht="12.75" hidden="false" customHeight="false" outlineLevel="0" collapsed="false">
      <c r="H666" s="292"/>
      <c r="I666" s="160"/>
      <c r="J666" s="160"/>
      <c r="Q666" s="155"/>
      <c r="R666" s="155"/>
    </row>
    <row r="667" customFormat="false" ht="12.75" hidden="false" customHeight="false" outlineLevel="0" collapsed="false">
      <c r="H667" s="292"/>
      <c r="I667" s="160"/>
      <c r="J667" s="160"/>
      <c r="Q667" s="155"/>
      <c r="R667" s="155"/>
    </row>
    <row r="668" customFormat="false" ht="12.75" hidden="false" customHeight="false" outlineLevel="0" collapsed="false">
      <c r="H668" s="292"/>
      <c r="I668" s="160"/>
      <c r="J668" s="160"/>
      <c r="Q668" s="155"/>
      <c r="R668" s="155"/>
    </row>
    <row r="669" customFormat="false" ht="12.75" hidden="false" customHeight="false" outlineLevel="0" collapsed="false">
      <c r="H669" s="292"/>
      <c r="I669" s="160"/>
      <c r="J669" s="160"/>
      <c r="Q669" s="155"/>
      <c r="R669" s="155"/>
    </row>
    <row r="670" customFormat="false" ht="12.75" hidden="false" customHeight="false" outlineLevel="0" collapsed="false">
      <c r="H670" s="292"/>
      <c r="I670" s="160"/>
      <c r="J670" s="160"/>
      <c r="Q670" s="155"/>
      <c r="R670" s="155"/>
    </row>
    <row r="671" customFormat="false" ht="12.75" hidden="false" customHeight="false" outlineLevel="0" collapsed="false">
      <c r="H671" s="292"/>
      <c r="I671" s="160"/>
      <c r="J671" s="160"/>
      <c r="Q671" s="155"/>
      <c r="R671" s="155"/>
    </row>
    <row r="672" customFormat="false" ht="12.75" hidden="false" customHeight="false" outlineLevel="0" collapsed="false">
      <c r="H672" s="292"/>
      <c r="I672" s="160"/>
      <c r="J672" s="160"/>
      <c r="Q672" s="155"/>
      <c r="R672" s="155"/>
    </row>
    <row r="673" customFormat="false" ht="12.75" hidden="false" customHeight="false" outlineLevel="0" collapsed="false">
      <c r="H673" s="292"/>
      <c r="I673" s="160"/>
      <c r="J673" s="160"/>
      <c r="Q673" s="155"/>
      <c r="R673" s="155"/>
    </row>
    <row r="674" customFormat="false" ht="12.75" hidden="false" customHeight="false" outlineLevel="0" collapsed="false">
      <c r="H674" s="292"/>
      <c r="I674" s="160"/>
      <c r="J674" s="160"/>
      <c r="Q674" s="155"/>
      <c r="R674" s="155"/>
    </row>
    <row r="675" customFormat="false" ht="12.75" hidden="false" customHeight="false" outlineLevel="0" collapsed="false">
      <c r="H675" s="292"/>
      <c r="I675" s="160"/>
      <c r="J675" s="160"/>
      <c r="Q675" s="155"/>
      <c r="R675" s="155"/>
    </row>
    <row r="676" customFormat="false" ht="12.75" hidden="false" customHeight="false" outlineLevel="0" collapsed="false">
      <c r="H676" s="292"/>
      <c r="I676" s="160"/>
      <c r="J676" s="160"/>
      <c r="Q676" s="155"/>
      <c r="R676" s="155"/>
    </row>
    <row r="677" customFormat="false" ht="12.75" hidden="false" customHeight="false" outlineLevel="0" collapsed="false">
      <c r="H677" s="292"/>
      <c r="Q677" s="155"/>
      <c r="R677" s="155"/>
    </row>
    <row r="678" customFormat="false" ht="12.75" hidden="false" customHeight="false" outlineLevel="0" collapsed="false">
      <c r="H678" s="292"/>
      <c r="I678" s="160"/>
      <c r="J678" s="160"/>
      <c r="Q678" s="155"/>
      <c r="R678" s="155"/>
    </row>
    <row r="679" customFormat="false" ht="12.75" hidden="false" customHeight="false" outlineLevel="0" collapsed="false">
      <c r="H679" s="292"/>
      <c r="I679" s="160"/>
      <c r="J679" s="160"/>
      <c r="Q679" s="155"/>
      <c r="R679" s="155"/>
    </row>
    <row r="680" customFormat="false" ht="12.75" hidden="false" customHeight="false" outlineLevel="0" collapsed="false">
      <c r="H680" s="292"/>
      <c r="I680" s="160"/>
      <c r="J680" s="160"/>
      <c r="Q680" s="155"/>
      <c r="R680" s="155"/>
    </row>
    <row r="681" customFormat="false" ht="12.75" hidden="false" customHeight="false" outlineLevel="0" collapsed="false">
      <c r="H681" s="292"/>
      <c r="I681" s="160"/>
      <c r="J681" s="160"/>
      <c r="Q681" s="155"/>
      <c r="R681" s="155"/>
    </row>
    <row r="682" customFormat="false" ht="12.75" hidden="false" customHeight="false" outlineLevel="0" collapsed="false">
      <c r="H682" s="292"/>
      <c r="I682" s="160"/>
      <c r="J682" s="160"/>
      <c r="Q682" s="155"/>
      <c r="R682" s="155"/>
    </row>
    <row r="683" customFormat="false" ht="12.75" hidden="false" customHeight="false" outlineLevel="0" collapsed="false">
      <c r="H683" s="292"/>
      <c r="I683" s="160"/>
      <c r="J683" s="160"/>
      <c r="Q683" s="155"/>
      <c r="R683" s="155"/>
    </row>
    <row r="684" customFormat="false" ht="12.75" hidden="false" customHeight="false" outlineLevel="0" collapsed="false">
      <c r="H684" s="292"/>
      <c r="I684" s="160"/>
      <c r="J684" s="160"/>
      <c r="Q684" s="155"/>
      <c r="R684" s="155"/>
    </row>
    <row r="685" customFormat="false" ht="12.75" hidden="false" customHeight="false" outlineLevel="0" collapsed="false">
      <c r="H685" s="292"/>
      <c r="I685" s="160"/>
      <c r="J685" s="160"/>
      <c r="Q685" s="155"/>
      <c r="R685" s="155"/>
    </row>
    <row r="686" customFormat="false" ht="12.75" hidden="false" customHeight="false" outlineLevel="0" collapsed="false">
      <c r="H686" s="292"/>
      <c r="I686" s="160"/>
      <c r="J686" s="160"/>
      <c r="Q686" s="155"/>
      <c r="R686" s="155"/>
    </row>
    <row r="687" customFormat="false" ht="12.75" hidden="false" customHeight="false" outlineLevel="0" collapsed="false">
      <c r="H687" s="292"/>
      <c r="I687" s="160"/>
      <c r="J687" s="160"/>
      <c r="Q687" s="155"/>
      <c r="R687" s="155"/>
    </row>
    <row r="688" customFormat="false" ht="12.75" hidden="false" customHeight="false" outlineLevel="0" collapsed="false">
      <c r="H688" s="292"/>
      <c r="I688" s="160"/>
      <c r="J688" s="160"/>
      <c r="Q688" s="155"/>
      <c r="R688" s="155"/>
    </row>
    <row r="689" customFormat="false" ht="12.75" hidden="false" customHeight="false" outlineLevel="0" collapsed="false">
      <c r="H689" s="292"/>
      <c r="I689" s="160"/>
      <c r="J689" s="160"/>
      <c r="Q689" s="155"/>
      <c r="R689" s="155"/>
    </row>
    <row r="690" customFormat="false" ht="12.75" hidden="false" customHeight="false" outlineLevel="0" collapsed="false">
      <c r="H690" s="292"/>
      <c r="I690" s="160"/>
      <c r="J690" s="160"/>
      <c r="Q690" s="155"/>
      <c r="R690" s="155"/>
    </row>
    <row r="691" customFormat="false" ht="12.75" hidden="false" customHeight="false" outlineLevel="0" collapsed="false">
      <c r="H691" s="292"/>
      <c r="I691" s="160"/>
      <c r="J691" s="160"/>
      <c r="Q691" s="155"/>
      <c r="R691" s="155"/>
    </row>
    <row r="692" customFormat="false" ht="12.75" hidden="false" customHeight="false" outlineLevel="0" collapsed="false">
      <c r="H692" s="292"/>
      <c r="I692" s="160"/>
      <c r="J692" s="160"/>
      <c r="Q692" s="155"/>
      <c r="R692" s="155"/>
    </row>
    <row r="693" customFormat="false" ht="12.75" hidden="false" customHeight="false" outlineLevel="0" collapsed="false">
      <c r="H693" s="292"/>
      <c r="I693" s="160"/>
      <c r="J693" s="160"/>
      <c r="Q693" s="155"/>
      <c r="R693" s="155"/>
    </row>
    <row r="694" customFormat="false" ht="12.75" hidden="false" customHeight="false" outlineLevel="0" collapsed="false">
      <c r="H694" s="292"/>
      <c r="I694" s="160"/>
      <c r="J694" s="160"/>
      <c r="Q694" s="155"/>
      <c r="R694" s="155"/>
    </row>
    <row r="695" customFormat="false" ht="12.75" hidden="false" customHeight="false" outlineLevel="0" collapsed="false">
      <c r="H695" s="292"/>
      <c r="I695" s="160"/>
      <c r="J695" s="160"/>
      <c r="Q695" s="155"/>
      <c r="R695" s="155"/>
    </row>
    <row r="696" customFormat="false" ht="12.75" hidden="false" customHeight="false" outlineLevel="0" collapsed="false">
      <c r="H696" s="292"/>
      <c r="I696" s="160"/>
      <c r="J696" s="160"/>
      <c r="Q696" s="155"/>
      <c r="R696" s="155"/>
    </row>
    <row r="697" customFormat="false" ht="12.75" hidden="false" customHeight="false" outlineLevel="0" collapsed="false">
      <c r="H697" s="292"/>
      <c r="I697" s="160"/>
      <c r="J697" s="160"/>
      <c r="Q697" s="155"/>
      <c r="R697" s="155"/>
    </row>
    <row r="698" customFormat="false" ht="12.75" hidden="false" customHeight="false" outlineLevel="0" collapsed="false">
      <c r="H698" s="292"/>
      <c r="I698" s="160"/>
      <c r="J698" s="160"/>
      <c r="Q698" s="155"/>
      <c r="R698" s="155"/>
    </row>
    <row r="699" customFormat="false" ht="12.75" hidden="false" customHeight="false" outlineLevel="0" collapsed="false">
      <c r="H699" s="292"/>
      <c r="I699" s="160"/>
      <c r="J699" s="160"/>
      <c r="Q699" s="155"/>
      <c r="R699" s="155"/>
    </row>
    <row r="700" customFormat="false" ht="12.75" hidden="false" customHeight="false" outlineLevel="0" collapsed="false">
      <c r="H700" s="292"/>
      <c r="I700" s="160"/>
      <c r="J700" s="160"/>
      <c r="Q700" s="155"/>
      <c r="R700" s="155"/>
    </row>
    <row r="701" customFormat="false" ht="12.75" hidden="false" customHeight="false" outlineLevel="0" collapsed="false">
      <c r="H701" s="292"/>
      <c r="I701" s="160"/>
      <c r="J701" s="160"/>
      <c r="Q701" s="155"/>
      <c r="R701" s="155"/>
    </row>
    <row r="702" customFormat="false" ht="12.75" hidden="false" customHeight="false" outlineLevel="0" collapsed="false">
      <c r="H702" s="292"/>
      <c r="I702" s="160"/>
      <c r="J702" s="160"/>
      <c r="Q702" s="155"/>
      <c r="R702" s="155"/>
    </row>
    <row r="703" customFormat="false" ht="12.75" hidden="false" customHeight="false" outlineLevel="0" collapsed="false">
      <c r="H703" s="292"/>
      <c r="I703" s="160"/>
      <c r="J703" s="160"/>
      <c r="Q703" s="155"/>
      <c r="R703" s="155"/>
    </row>
    <row r="704" customFormat="false" ht="12.75" hidden="false" customHeight="false" outlineLevel="0" collapsed="false">
      <c r="H704" s="292"/>
      <c r="I704" s="160"/>
      <c r="J704" s="160"/>
      <c r="Q704" s="155"/>
      <c r="R704" s="155"/>
    </row>
    <row r="705" customFormat="false" ht="12.75" hidden="false" customHeight="false" outlineLevel="0" collapsed="false">
      <c r="H705" s="292"/>
      <c r="I705" s="160"/>
      <c r="J705" s="160"/>
      <c r="Q705" s="155"/>
      <c r="R705" s="155"/>
    </row>
    <row r="706" customFormat="false" ht="12.75" hidden="false" customHeight="false" outlineLevel="0" collapsed="false">
      <c r="H706" s="292"/>
      <c r="I706" s="160"/>
      <c r="J706" s="160"/>
      <c r="Q706" s="155"/>
      <c r="R706" s="155"/>
    </row>
    <row r="707" customFormat="false" ht="12.75" hidden="false" customHeight="false" outlineLevel="0" collapsed="false">
      <c r="H707" s="292"/>
      <c r="I707" s="160"/>
      <c r="J707" s="160"/>
      <c r="Q707" s="155"/>
      <c r="R707" s="155"/>
    </row>
    <row r="708" customFormat="false" ht="12.75" hidden="false" customHeight="false" outlineLevel="0" collapsed="false">
      <c r="H708" s="292"/>
      <c r="I708" s="160"/>
      <c r="J708" s="160"/>
      <c r="Q708" s="155"/>
      <c r="R708" s="155"/>
    </row>
    <row r="709" customFormat="false" ht="12.75" hidden="false" customHeight="false" outlineLevel="0" collapsed="false">
      <c r="H709" s="292"/>
      <c r="I709" s="160"/>
      <c r="J709" s="160"/>
      <c r="Q709" s="155"/>
      <c r="R709" s="155"/>
    </row>
    <row r="710" customFormat="false" ht="12.75" hidden="false" customHeight="false" outlineLevel="0" collapsed="false">
      <c r="H710" s="292"/>
      <c r="I710" s="160"/>
      <c r="J710" s="160"/>
      <c r="Q710" s="155"/>
      <c r="R710" s="155"/>
    </row>
    <row r="711" customFormat="false" ht="12.75" hidden="false" customHeight="false" outlineLevel="0" collapsed="false">
      <c r="H711" s="292"/>
      <c r="I711" s="160"/>
      <c r="J711" s="160"/>
      <c r="Q711" s="155"/>
      <c r="R711" s="155"/>
    </row>
    <row r="712" customFormat="false" ht="12.75" hidden="false" customHeight="false" outlineLevel="0" collapsed="false">
      <c r="H712" s="292"/>
      <c r="I712" s="160"/>
      <c r="J712" s="160"/>
      <c r="Q712" s="155"/>
      <c r="R712" s="155"/>
    </row>
    <row r="713" customFormat="false" ht="12.75" hidden="false" customHeight="false" outlineLevel="0" collapsed="false">
      <c r="H713" s="292"/>
      <c r="I713" s="160"/>
      <c r="J713" s="160"/>
      <c r="Q713" s="155"/>
      <c r="R713" s="155"/>
    </row>
    <row r="714" customFormat="false" ht="12.75" hidden="false" customHeight="false" outlineLevel="0" collapsed="false">
      <c r="H714" s="292"/>
      <c r="I714" s="160"/>
      <c r="J714" s="160"/>
      <c r="Q714" s="155"/>
      <c r="R714" s="155"/>
    </row>
    <row r="715" customFormat="false" ht="12.75" hidden="false" customHeight="false" outlineLevel="0" collapsed="false">
      <c r="H715" s="292"/>
      <c r="I715" s="160"/>
      <c r="J715" s="160"/>
      <c r="Q715" s="155"/>
      <c r="R715" s="155"/>
    </row>
    <row r="716" customFormat="false" ht="12.75" hidden="false" customHeight="false" outlineLevel="0" collapsed="false">
      <c r="H716" s="292"/>
      <c r="I716" s="160"/>
      <c r="J716" s="160"/>
      <c r="Q716" s="155"/>
      <c r="R716" s="155"/>
    </row>
    <row r="717" customFormat="false" ht="12.75" hidden="false" customHeight="false" outlineLevel="0" collapsed="false">
      <c r="H717" s="292"/>
      <c r="I717" s="160"/>
      <c r="J717" s="160"/>
      <c r="Q717" s="155"/>
      <c r="R717" s="155"/>
    </row>
    <row r="718" customFormat="false" ht="12.75" hidden="false" customHeight="false" outlineLevel="0" collapsed="false">
      <c r="H718" s="292"/>
      <c r="I718" s="160"/>
      <c r="J718" s="160"/>
      <c r="Q718" s="155"/>
      <c r="R718" s="155"/>
    </row>
    <row r="719" customFormat="false" ht="12.75" hidden="false" customHeight="false" outlineLevel="0" collapsed="false">
      <c r="H719" s="292"/>
      <c r="I719" s="160"/>
      <c r="J719" s="160"/>
      <c r="Q719" s="155"/>
      <c r="R719" s="155"/>
    </row>
    <row r="720" customFormat="false" ht="12.75" hidden="false" customHeight="false" outlineLevel="0" collapsed="false">
      <c r="H720" s="292"/>
      <c r="I720" s="160"/>
      <c r="J720" s="160"/>
      <c r="Q720" s="155"/>
      <c r="R720" s="155"/>
    </row>
    <row r="721" customFormat="false" ht="12.75" hidden="false" customHeight="false" outlineLevel="0" collapsed="false">
      <c r="H721" s="292"/>
      <c r="I721" s="160"/>
      <c r="J721" s="160"/>
      <c r="Q721" s="155"/>
      <c r="R721" s="155"/>
    </row>
    <row r="722" customFormat="false" ht="12.75" hidden="false" customHeight="false" outlineLevel="0" collapsed="false">
      <c r="H722" s="292"/>
      <c r="I722" s="160"/>
      <c r="J722" s="160"/>
      <c r="Q722" s="155"/>
      <c r="R722" s="155"/>
    </row>
    <row r="723" customFormat="false" ht="12.75" hidden="false" customHeight="false" outlineLevel="0" collapsed="false">
      <c r="H723" s="292"/>
      <c r="I723" s="160"/>
      <c r="J723" s="160"/>
      <c r="Q723" s="155"/>
      <c r="R723" s="155"/>
    </row>
    <row r="724" customFormat="false" ht="12.75" hidden="false" customHeight="false" outlineLevel="0" collapsed="false">
      <c r="H724" s="292"/>
      <c r="I724" s="160"/>
      <c r="J724" s="160"/>
      <c r="Q724" s="155"/>
      <c r="R724" s="155"/>
    </row>
    <row r="725" customFormat="false" ht="12.75" hidden="false" customHeight="false" outlineLevel="0" collapsed="false">
      <c r="H725" s="292"/>
      <c r="I725" s="160"/>
      <c r="J725" s="160"/>
      <c r="Q725" s="155"/>
      <c r="R725" s="155"/>
    </row>
    <row r="726" customFormat="false" ht="12.75" hidden="false" customHeight="false" outlineLevel="0" collapsed="false">
      <c r="H726" s="292"/>
      <c r="Q726" s="155"/>
      <c r="R726" s="155"/>
    </row>
    <row r="727" customFormat="false" ht="12.75" hidden="false" customHeight="false" outlineLevel="0" collapsed="false">
      <c r="H727" s="292"/>
      <c r="I727" s="160"/>
      <c r="J727" s="160"/>
      <c r="Q727" s="155"/>
      <c r="R727" s="155"/>
    </row>
    <row r="728" customFormat="false" ht="12.75" hidden="false" customHeight="false" outlineLevel="0" collapsed="false">
      <c r="H728" s="292"/>
      <c r="I728" s="160"/>
      <c r="J728" s="160"/>
      <c r="Q728" s="155"/>
      <c r="R728" s="155"/>
    </row>
    <row r="729" customFormat="false" ht="12.75" hidden="false" customHeight="false" outlineLevel="0" collapsed="false">
      <c r="H729" s="292"/>
      <c r="I729" s="160"/>
      <c r="J729" s="160"/>
      <c r="Q729" s="155"/>
      <c r="R729" s="155"/>
    </row>
    <row r="730" customFormat="false" ht="12.75" hidden="false" customHeight="false" outlineLevel="0" collapsed="false">
      <c r="H730" s="292"/>
      <c r="I730" s="160"/>
      <c r="J730" s="160"/>
      <c r="Q730" s="155"/>
      <c r="R730" s="155"/>
    </row>
    <row r="731" customFormat="false" ht="12.75" hidden="false" customHeight="false" outlineLevel="0" collapsed="false">
      <c r="H731" s="292"/>
      <c r="Q731" s="155"/>
      <c r="R731" s="155"/>
    </row>
    <row r="732" customFormat="false" ht="12.75" hidden="false" customHeight="false" outlineLevel="0" collapsed="false">
      <c r="H732" s="292"/>
      <c r="Q732" s="155"/>
      <c r="R732" s="155"/>
    </row>
    <row r="733" customFormat="false" ht="12.75" hidden="false" customHeight="false" outlineLevel="0" collapsed="false">
      <c r="H733" s="292"/>
      <c r="Q733" s="155"/>
      <c r="R733" s="155"/>
    </row>
    <row r="734" customFormat="false" ht="12.75" hidden="false" customHeight="false" outlineLevel="0" collapsed="false">
      <c r="H734" s="292"/>
      <c r="Q734" s="155"/>
      <c r="R734" s="155"/>
    </row>
    <row r="735" customFormat="false" ht="12.75" hidden="false" customHeight="false" outlineLevel="0" collapsed="false">
      <c r="H735" s="292"/>
      <c r="Q735" s="155"/>
      <c r="R735" s="155"/>
    </row>
    <row r="736" customFormat="false" ht="12.75" hidden="false" customHeight="false" outlineLevel="0" collapsed="false">
      <c r="H736" s="292"/>
      <c r="Q736" s="155"/>
      <c r="R736" s="155"/>
    </row>
    <row r="737" customFormat="false" ht="12.75" hidden="false" customHeight="false" outlineLevel="0" collapsed="false">
      <c r="H737" s="292"/>
      <c r="Q737" s="155"/>
      <c r="R737" s="155"/>
    </row>
    <row r="738" customFormat="false" ht="12.75" hidden="false" customHeight="false" outlineLevel="0" collapsed="false">
      <c r="H738" s="292"/>
      <c r="Q738" s="155"/>
      <c r="R738" s="155"/>
    </row>
    <row r="739" customFormat="false" ht="12.75" hidden="false" customHeight="false" outlineLevel="0" collapsed="false">
      <c r="H739" s="292"/>
      <c r="Q739" s="155"/>
      <c r="R739" s="155"/>
    </row>
    <row r="740" customFormat="false" ht="12.75" hidden="false" customHeight="false" outlineLevel="0" collapsed="false">
      <c r="H740" s="292"/>
      <c r="Q740" s="155"/>
      <c r="R740" s="155"/>
    </row>
    <row r="741" customFormat="false" ht="12.75" hidden="false" customHeight="false" outlineLevel="0" collapsed="false">
      <c r="H741" s="292"/>
      <c r="Q741" s="155"/>
      <c r="R741" s="155"/>
    </row>
    <row r="742" customFormat="false" ht="12.75" hidden="false" customHeight="false" outlineLevel="0" collapsed="false">
      <c r="H742" s="292"/>
      <c r="Q742" s="155"/>
      <c r="R742" s="155"/>
    </row>
    <row r="743" customFormat="false" ht="12.75" hidden="false" customHeight="false" outlineLevel="0" collapsed="false">
      <c r="H743" s="292"/>
      <c r="Q743" s="155"/>
      <c r="R743" s="155"/>
    </row>
    <row r="744" customFormat="false" ht="12.75" hidden="false" customHeight="false" outlineLevel="0" collapsed="false">
      <c r="H744" s="292"/>
      <c r="Q744" s="155"/>
      <c r="R744" s="155"/>
    </row>
    <row r="745" customFormat="false" ht="12.75" hidden="false" customHeight="false" outlineLevel="0" collapsed="false">
      <c r="H745" s="292"/>
      <c r="Q745" s="155"/>
      <c r="R745" s="155"/>
    </row>
    <row r="746" customFormat="false" ht="12.75" hidden="false" customHeight="false" outlineLevel="0" collapsed="false">
      <c r="H746" s="292"/>
      <c r="Q746" s="155"/>
      <c r="R746" s="155"/>
    </row>
    <row r="747" customFormat="false" ht="12.75" hidden="false" customHeight="false" outlineLevel="0" collapsed="false">
      <c r="H747" s="292"/>
      <c r="Q747" s="155"/>
      <c r="R747" s="155"/>
    </row>
    <row r="748" customFormat="false" ht="12.75" hidden="false" customHeight="false" outlineLevel="0" collapsed="false">
      <c r="H748" s="292"/>
      <c r="Q748" s="155"/>
      <c r="R748" s="155"/>
    </row>
    <row r="749" customFormat="false" ht="12.75" hidden="false" customHeight="false" outlineLevel="0" collapsed="false">
      <c r="H749" s="292"/>
      <c r="Q749" s="155"/>
      <c r="R749" s="155"/>
    </row>
    <row r="750" customFormat="false" ht="12.75" hidden="false" customHeight="false" outlineLevel="0" collapsed="false">
      <c r="H750" s="292"/>
      <c r="Q750" s="155"/>
      <c r="R750" s="155"/>
    </row>
    <row r="751" customFormat="false" ht="12.75" hidden="false" customHeight="false" outlineLevel="0" collapsed="false">
      <c r="H751" s="292"/>
      <c r="Q751" s="155"/>
      <c r="R751" s="155"/>
    </row>
    <row r="752" customFormat="false" ht="12.75" hidden="false" customHeight="false" outlineLevel="0" collapsed="false">
      <c r="H752" s="292"/>
      <c r="Q752" s="155"/>
      <c r="R752" s="155"/>
    </row>
    <row r="753" customFormat="false" ht="12.75" hidden="false" customHeight="false" outlineLevel="0" collapsed="false">
      <c r="H753" s="292"/>
      <c r="Q753" s="155"/>
      <c r="R753" s="155"/>
    </row>
    <row r="754" customFormat="false" ht="12.75" hidden="false" customHeight="false" outlineLevel="0" collapsed="false">
      <c r="H754" s="292"/>
      <c r="Q754" s="155"/>
      <c r="R754" s="155"/>
    </row>
    <row r="755" customFormat="false" ht="12.75" hidden="false" customHeight="false" outlineLevel="0" collapsed="false">
      <c r="H755" s="292"/>
      <c r="Q755" s="155"/>
      <c r="R755" s="155"/>
    </row>
    <row r="756" customFormat="false" ht="12.75" hidden="false" customHeight="false" outlineLevel="0" collapsed="false">
      <c r="H756" s="292"/>
      <c r="Q756" s="155"/>
      <c r="R756" s="155"/>
    </row>
    <row r="757" customFormat="false" ht="12.75" hidden="false" customHeight="false" outlineLevel="0" collapsed="false">
      <c r="H757" s="292"/>
      <c r="Q757" s="155"/>
      <c r="R757" s="155"/>
    </row>
    <row r="758" customFormat="false" ht="12.75" hidden="false" customHeight="false" outlineLevel="0" collapsed="false">
      <c r="H758" s="292"/>
      <c r="Q758" s="155"/>
      <c r="R758" s="155"/>
    </row>
    <row r="759" customFormat="false" ht="12.75" hidden="false" customHeight="false" outlineLevel="0" collapsed="false">
      <c r="H759" s="292"/>
      <c r="Q759" s="155"/>
      <c r="R759" s="155"/>
    </row>
    <row r="760" customFormat="false" ht="12.75" hidden="false" customHeight="false" outlineLevel="0" collapsed="false">
      <c r="H760" s="292"/>
      <c r="Q760" s="155"/>
      <c r="R760" s="155"/>
    </row>
    <row r="761" customFormat="false" ht="12.75" hidden="false" customHeight="false" outlineLevel="0" collapsed="false">
      <c r="H761" s="292"/>
      <c r="Q761" s="155"/>
      <c r="R761" s="155"/>
    </row>
    <row r="762" customFormat="false" ht="12.75" hidden="false" customHeight="false" outlineLevel="0" collapsed="false">
      <c r="H762" s="292"/>
      <c r="Q762" s="155"/>
      <c r="R762" s="155"/>
    </row>
    <row r="763" customFormat="false" ht="12.75" hidden="false" customHeight="false" outlineLevel="0" collapsed="false">
      <c r="H763" s="292"/>
      <c r="Q763" s="155"/>
      <c r="R763" s="155"/>
    </row>
    <row r="764" customFormat="false" ht="12.75" hidden="false" customHeight="false" outlineLevel="0" collapsed="false">
      <c r="H764" s="292"/>
      <c r="Q764" s="155"/>
      <c r="R764" s="155"/>
    </row>
    <row r="765" customFormat="false" ht="12.75" hidden="false" customHeight="false" outlineLevel="0" collapsed="false">
      <c r="H765" s="292"/>
      <c r="Q765" s="155"/>
      <c r="R765" s="155"/>
    </row>
    <row r="766" customFormat="false" ht="12.75" hidden="false" customHeight="false" outlineLevel="0" collapsed="false">
      <c r="H766" s="292"/>
      <c r="Q766" s="155"/>
      <c r="R766" s="155"/>
    </row>
    <row r="767" customFormat="false" ht="12.75" hidden="false" customHeight="false" outlineLevel="0" collapsed="false">
      <c r="H767" s="292"/>
      <c r="Q767" s="155"/>
      <c r="R767" s="155"/>
    </row>
    <row r="768" customFormat="false" ht="12.75" hidden="false" customHeight="false" outlineLevel="0" collapsed="false">
      <c r="H768" s="292"/>
      <c r="Q768" s="155"/>
      <c r="R768" s="155"/>
    </row>
    <row r="769" customFormat="false" ht="12.75" hidden="false" customHeight="false" outlineLevel="0" collapsed="false">
      <c r="H769" s="292"/>
      <c r="Q769" s="155"/>
      <c r="R769" s="155"/>
    </row>
    <row r="770" customFormat="false" ht="12.75" hidden="false" customHeight="false" outlineLevel="0" collapsed="false">
      <c r="H770" s="292"/>
      <c r="Q770" s="155"/>
      <c r="R770" s="155"/>
    </row>
    <row r="771" customFormat="false" ht="12.75" hidden="false" customHeight="false" outlineLevel="0" collapsed="false">
      <c r="H771" s="292"/>
      <c r="Q771" s="155"/>
      <c r="R771" s="155"/>
    </row>
    <row r="772" customFormat="false" ht="12.75" hidden="false" customHeight="false" outlineLevel="0" collapsed="false">
      <c r="H772" s="292"/>
      <c r="Q772" s="155"/>
      <c r="R772" s="155"/>
    </row>
    <row r="773" customFormat="false" ht="12.75" hidden="false" customHeight="false" outlineLevel="0" collapsed="false">
      <c r="H773" s="292"/>
      <c r="Q773" s="155"/>
      <c r="R773" s="155"/>
    </row>
    <row r="774" customFormat="false" ht="12.75" hidden="false" customHeight="false" outlineLevel="0" collapsed="false">
      <c r="H774" s="292"/>
      <c r="Q774" s="155"/>
      <c r="R774" s="155"/>
    </row>
    <row r="775" customFormat="false" ht="12.75" hidden="false" customHeight="false" outlineLevel="0" collapsed="false">
      <c r="H775" s="292"/>
      <c r="Q775" s="155"/>
      <c r="R775" s="155"/>
    </row>
    <row r="776" customFormat="false" ht="12.75" hidden="false" customHeight="false" outlineLevel="0" collapsed="false">
      <c r="H776" s="292"/>
      <c r="Q776" s="155"/>
      <c r="R776" s="155"/>
    </row>
    <row r="777" customFormat="false" ht="12.75" hidden="false" customHeight="false" outlineLevel="0" collapsed="false">
      <c r="H777" s="292"/>
      <c r="Q777" s="155"/>
      <c r="R777" s="155"/>
    </row>
    <row r="778" customFormat="false" ht="12.75" hidden="false" customHeight="false" outlineLevel="0" collapsed="false">
      <c r="H778" s="292"/>
      <c r="Q778" s="155"/>
      <c r="R778" s="155"/>
    </row>
    <row r="779" customFormat="false" ht="12.75" hidden="false" customHeight="false" outlineLevel="0" collapsed="false">
      <c r="H779" s="292"/>
      <c r="Q779" s="155"/>
      <c r="R779" s="155"/>
    </row>
    <row r="780" customFormat="false" ht="12.75" hidden="false" customHeight="false" outlineLevel="0" collapsed="false">
      <c r="H780" s="292"/>
      <c r="Q780" s="155"/>
      <c r="R780" s="155"/>
    </row>
    <row r="781" customFormat="false" ht="12.75" hidden="false" customHeight="false" outlineLevel="0" collapsed="false">
      <c r="H781" s="292"/>
      <c r="Q781" s="155"/>
      <c r="R781" s="155"/>
    </row>
    <row r="782" customFormat="false" ht="12.75" hidden="false" customHeight="false" outlineLevel="0" collapsed="false">
      <c r="H782" s="292"/>
      <c r="Q782" s="155"/>
      <c r="R782" s="155"/>
    </row>
    <row r="783" customFormat="false" ht="12.75" hidden="false" customHeight="false" outlineLevel="0" collapsed="false">
      <c r="H783" s="292"/>
      <c r="Q783" s="155"/>
      <c r="R783" s="155"/>
    </row>
    <row r="784" customFormat="false" ht="12.75" hidden="false" customHeight="false" outlineLevel="0" collapsed="false">
      <c r="H784" s="292"/>
      <c r="Q784" s="155"/>
      <c r="R784" s="155"/>
    </row>
    <row r="785" customFormat="false" ht="12.75" hidden="false" customHeight="false" outlineLevel="0" collapsed="false">
      <c r="H785" s="292"/>
      <c r="Q785" s="155"/>
      <c r="R785" s="155"/>
    </row>
    <row r="786" customFormat="false" ht="12.75" hidden="false" customHeight="false" outlineLevel="0" collapsed="false">
      <c r="H786" s="292"/>
      <c r="Q786" s="155"/>
      <c r="R786" s="155"/>
    </row>
    <row r="787" customFormat="false" ht="12.75" hidden="false" customHeight="false" outlineLevel="0" collapsed="false">
      <c r="H787" s="292"/>
      <c r="Q787" s="155"/>
      <c r="R787" s="155"/>
    </row>
    <row r="788" customFormat="false" ht="12.75" hidden="false" customHeight="false" outlineLevel="0" collapsed="false">
      <c r="H788" s="292"/>
      <c r="Q788" s="155"/>
      <c r="R788" s="155"/>
    </row>
    <row r="789" customFormat="false" ht="12.75" hidden="false" customHeight="false" outlineLevel="0" collapsed="false">
      <c r="H789" s="292"/>
      <c r="Q789" s="155"/>
      <c r="R789" s="155"/>
    </row>
    <row r="790" customFormat="false" ht="12.75" hidden="false" customHeight="false" outlineLevel="0" collapsed="false">
      <c r="H790" s="292"/>
      <c r="Q790" s="155"/>
      <c r="R790" s="155"/>
    </row>
    <row r="791" customFormat="false" ht="12.75" hidden="false" customHeight="false" outlineLevel="0" collapsed="false">
      <c r="H791" s="292"/>
      <c r="Q791" s="155"/>
      <c r="R791" s="155"/>
    </row>
    <row r="792" customFormat="false" ht="12.75" hidden="false" customHeight="false" outlineLevel="0" collapsed="false">
      <c r="H792" s="292"/>
      <c r="Q792" s="155"/>
      <c r="R792" s="155"/>
    </row>
    <row r="793" customFormat="false" ht="12.75" hidden="false" customHeight="false" outlineLevel="0" collapsed="false">
      <c r="H793" s="292"/>
      <c r="Q793" s="155"/>
      <c r="R793" s="155"/>
    </row>
    <row r="794" customFormat="false" ht="12.75" hidden="false" customHeight="false" outlineLevel="0" collapsed="false">
      <c r="H794" s="292"/>
      <c r="Q794" s="155"/>
      <c r="R794" s="155"/>
    </row>
    <row r="795" customFormat="false" ht="12.75" hidden="false" customHeight="false" outlineLevel="0" collapsed="false">
      <c r="H795" s="292"/>
      <c r="Q795" s="155"/>
      <c r="R795" s="155"/>
    </row>
    <row r="796" customFormat="false" ht="12.75" hidden="false" customHeight="false" outlineLevel="0" collapsed="false">
      <c r="H796" s="292"/>
      <c r="Q796" s="155"/>
      <c r="R796" s="155"/>
    </row>
    <row r="797" customFormat="false" ht="12.75" hidden="false" customHeight="false" outlineLevel="0" collapsed="false">
      <c r="H797" s="292"/>
      <c r="Q797" s="155"/>
      <c r="R797" s="155"/>
    </row>
    <row r="798" customFormat="false" ht="12.75" hidden="false" customHeight="false" outlineLevel="0" collapsed="false">
      <c r="H798" s="292"/>
      <c r="Q798" s="155"/>
      <c r="R798" s="155"/>
    </row>
    <row r="799" customFormat="false" ht="12.75" hidden="false" customHeight="false" outlineLevel="0" collapsed="false">
      <c r="H799" s="292"/>
      <c r="Q799" s="155"/>
      <c r="R799" s="155"/>
    </row>
    <row r="800" customFormat="false" ht="12.75" hidden="false" customHeight="false" outlineLevel="0" collapsed="false">
      <c r="H800" s="292"/>
      <c r="Q800" s="155"/>
      <c r="R800" s="155"/>
    </row>
    <row r="801" customFormat="false" ht="12.75" hidden="false" customHeight="false" outlineLevel="0" collapsed="false">
      <c r="H801" s="292"/>
      <c r="Q801" s="155"/>
      <c r="R801" s="155"/>
    </row>
    <row r="802" customFormat="false" ht="12.75" hidden="false" customHeight="false" outlineLevel="0" collapsed="false">
      <c r="H802" s="292"/>
      <c r="Q802" s="155"/>
      <c r="R802" s="155"/>
    </row>
    <row r="803" customFormat="false" ht="12.75" hidden="false" customHeight="false" outlineLevel="0" collapsed="false">
      <c r="H803" s="292"/>
      <c r="Q803" s="155"/>
      <c r="R803" s="155"/>
    </row>
    <row r="804" customFormat="false" ht="12.75" hidden="false" customHeight="false" outlineLevel="0" collapsed="false">
      <c r="H804" s="292"/>
      <c r="Q804" s="155"/>
      <c r="R804" s="155"/>
    </row>
    <row r="805" customFormat="false" ht="12.75" hidden="false" customHeight="false" outlineLevel="0" collapsed="false">
      <c r="H805" s="292"/>
      <c r="Q805" s="155"/>
      <c r="R805" s="155"/>
    </row>
    <row r="806" customFormat="false" ht="12.75" hidden="false" customHeight="false" outlineLevel="0" collapsed="false">
      <c r="H806" s="292"/>
      <c r="Q806" s="155"/>
      <c r="R806" s="155"/>
    </row>
    <row r="807" customFormat="false" ht="12.75" hidden="false" customHeight="false" outlineLevel="0" collapsed="false">
      <c r="H807" s="292"/>
      <c r="Q807" s="155"/>
      <c r="R807" s="155"/>
    </row>
    <row r="808" customFormat="false" ht="12.75" hidden="false" customHeight="false" outlineLevel="0" collapsed="false">
      <c r="H808" s="292"/>
      <c r="Q808" s="155"/>
      <c r="R808" s="155"/>
    </row>
    <row r="809" customFormat="false" ht="12.75" hidden="false" customHeight="false" outlineLevel="0" collapsed="false">
      <c r="H809" s="292"/>
      <c r="Q809" s="155"/>
      <c r="R809" s="155"/>
    </row>
    <row r="810" customFormat="false" ht="12.75" hidden="false" customHeight="false" outlineLevel="0" collapsed="false">
      <c r="H810" s="292"/>
      <c r="Q810" s="155"/>
      <c r="R810" s="155"/>
    </row>
    <row r="811" customFormat="false" ht="12.75" hidden="false" customHeight="false" outlineLevel="0" collapsed="false">
      <c r="H811" s="292"/>
      <c r="Q811" s="155"/>
      <c r="R811" s="155"/>
    </row>
    <row r="812" customFormat="false" ht="12.75" hidden="false" customHeight="false" outlineLevel="0" collapsed="false">
      <c r="H812" s="292"/>
      <c r="Q812" s="155"/>
      <c r="R812" s="155"/>
    </row>
    <row r="813" customFormat="false" ht="12.75" hidden="false" customHeight="false" outlineLevel="0" collapsed="false">
      <c r="H813" s="292"/>
      <c r="Q813" s="155"/>
      <c r="R813" s="155"/>
    </row>
    <row r="814" customFormat="false" ht="12.75" hidden="false" customHeight="false" outlineLevel="0" collapsed="false">
      <c r="H814" s="292"/>
      <c r="Q814" s="155"/>
      <c r="R814" s="155"/>
    </row>
    <row r="815" customFormat="false" ht="12.75" hidden="false" customHeight="false" outlineLevel="0" collapsed="false">
      <c r="H815" s="292"/>
      <c r="Q815" s="155"/>
      <c r="R815" s="155"/>
    </row>
    <row r="816" customFormat="false" ht="12.75" hidden="false" customHeight="false" outlineLevel="0" collapsed="false">
      <c r="H816" s="292"/>
      <c r="Q816" s="155"/>
      <c r="R816" s="155"/>
    </row>
    <row r="817" customFormat="false" ht="12.75" hidden="false" customHeight="false" outlineLevel="0" collapsed="false">
      <c r="H817" s="292"/>
      <c r="Q817" s="155"/>
      <c r="R817" s="155"/>
    </row>
    <row r="818" customFormat="false" ht="12.75" hidden="false" customHeight="false" outlineLevel="0" collapsed="false">
      <c r="H818" s="292"/>
      <c r="Q818" s="155"/>
      <c r="R818" s="155"/>
    </row>
    <row r="819" customFormat="false" ht="12.75" hidden="false" customHeight="false" outlineLevel="0" collapsed="false">
      <c r="H819" s="292"/>
      <c r="Q819" s="155"/>
      <c r="R819" s="155"/>
    </row>
    <row r="820" customFormat="false" ht="12.75" hidden="false" customHeight="false" outlineLevel="0" collapsed="false">
      <c r="H820" s="292"/>
      <c r="Q820" s="155"/>
      <c r="R820" s="155"/>
    </row>
    <row r="821" customFormat="false" ht="12.75" hidden="false" customHeight="false" outlineLevel="0" collapsed="false">
      <c r="H821" s="292"/>
      <c r="Q821" s="155"/>
      <c r="R821" s="155"/>
    </row>
    <row r="822" customFormat="false" ht="12.75" hidden="false" customHeight="false" outlineLevel="0" collapsed="false">
      <c r="H822" s="292"/>
      <c r="Q822" s="155"/>
      <c r="R822" s="155"/>
    </row>
    <row r="823" customFormat="false" ht="12.75" hidden="false" customHeight="false" outlineLevel="0" collapsed="false">
      <c r="H823" s="292"/>
      <c r="Q823" s="155"/>
      <c r="R823" s="155"/>
    </row>
    <row r="824" customFormat="false" ht="12.75" hidden="false" customHeight="false" outlineLevel="0" collapsed="false">
      <c r="H824" s="292"/>
      <c r="Q824" s="155"/>
      <c r="R824" s="155"/>
    </row>
    <row r="825" customFormat="false" ht="12.75" hidden="false" customHeight="false" outlineLevel="0" collapsed="false">
      <c r="H825" s="292"/>
      <c r="Q825" s="155"/>
      <c r="R825" s="155"/>
    </row>
    <row r="826" customFormat="false" ht="12.75" hidden="false" customHeight="false" outlineLevel="0" collapsed="false">
      <c r="H826" s="292"/>
      <c r="Q826" s="155"/>
      <c r="R826" s="155"/>
    </row>
    <row r="827" customFormat="false" ht="12.75" hidden="false" customHeight="false" outlineLevel="0" collapsed="false">
      <c r="H827" s="292"/>
      <c r="Q827" s="155"/>
      <c r="R827" s="155"/>
    </row>
    <row r="828" customFormat="false" ht="12.75" hidden="false" customHeight="false" outlineLevel="0" collapsed="false">
      <c r="H828" s="292"/>
      <c r="Q828" s="155"/>
      <c r="R828" s="155"/>
    </row>
    <row r="829" customFormat="false" ht="12.75" hidden="false" customHeight="false" outlineLevel="0" collapsed="false">
      <c r="H829" s="292"/>
      <c r="Q829" s="155"/>
      <c r="R829" s="155"/>
    </row>
    <row r="830" customFormat="false" ht="12.75" hidden="false" customHeight="false" outlineLevel="0" collapsed="false">
      <c r="H830" s="292"/>
      <c r="Q830" s="155"/>
      <c r="R830" s="155"/>
    </row>
    <row r="831" customFormat="false" ht="12.75" hidden="false" customHeight="false" outlineLevel="0" collapsed="false">
      <c r="H831" s="292"/>
      <c r="Q831" s="155"/>
      <c r="R831" s="155"/>
    </row>
    <row r="832" customFormat="false" ht="12.75" hidden="false" customHeight="false" outlineLevel="0" collapsed="false">
      <c r="H832" s="292"/>
      <c r="Q832" s="155"/>
      <c r="R832" s="155"/>
    </row>
    <row r="833" customFormat="false" ht="12.75" hidden="false" customHeight="false" outlineLevel="0" collapsed="false">
      <c r="H833" s="292"/>
      <c r="Q833" s="155"/>
      <c r="R833" s="155"/>
    </row>
    <row r="834" customFormat="false" ht="12.75" hidden="false" customHeight="false" outlineLevel="0" collapsed="false">
      <c r="H834" s="292"/>
      <c r="Q834" s="155"/>
      <c r="R834" s="155"/>
    </row>
    <row r="835" customFormat="false" ht="12.75" hidden="false" customHeight="false" outlineLevel="0" collapsed="false">
      <c r="H835" s="292"/>
      <c r="Q835" s="155"/>
      <c r="R835" s="155"/>
    </row>
    <row r="836" customFormat="false" ht="12.75" hidden="false" customHeight="false" outlineLevel="0" collapsed="false">
      <c r="H836" s="292"/>
      <c r="Q836" s="155"/>
      <c r="R836" s="155"/>
    </row>
    <row r="837" customFormat="false" ht="12.75" hidden="false" customHeight="false" outlineLevel="0" collapsed="false">
      <c r="H837" s="292"/>
      <c r="Q837" s="155"/>
      <c r="R837" s="155"/>
    </row>
    <row r="838" customFormat="false" ht="12.75" hidden="false" customHeight="false" outlineLevel="0" collapsed="false">
      <c r="H838" s="292"/>
      <c r="Q838" s="155"/>
      <c r="R838" s="155"/>
    </row>
    <row r="839" customFormat="false" ht="12.75" hidden="false" customHeight="false" outlineLevel="0" collapsed="false">
      <c r="H839" s="292"/>
      <c r="Q839" s="155"/>
      <c r="R839" s="155"/>
    </row>
    <row r="840" customFormat="false" ht="12.75" hidden="false" customHeight="false" outlineLevel="0" collapsed="false">
      <c r="H840" s="292"/>
      <c r="Q840" s="155"/>
      <c r="R840" s="155"/>
    </row>
    <row r="841" customFormat="false" ht="12.75" hidden="false" customHeight="false" outlineLevel="0" collapsed="false">
      <c r="H841" s="292"/>
      <c r="Q841" s="155"/>
      <c r="R841" s="155"/>
    </row>
    <row r="842" customFormat="false" ht="12.75" hidden="false" customHeight="false" outlineLevel="0" collapsed="false">
      <c r="H842" s="292"/>
      <c r="Q842" s="155"/>
      <c r="R842" s="155"/>
    </row>
    <row r="843" customFormat="false" ht="12.75" hidden="false" customHeight="false" outlineLevel="0" collapsed="false">
      <c r="H843" s="292"/>
      <c r="Q843" s="155"/>
      <c r="R843" s="155"/>
    </row>
    <row r="844" customFormat="false" ht="12.75" hidden="false" customHeight="false" outlineLevel="0" collapsed="false">
      <c r="H844" s="292"/>
      <c r="Q844" s="155"/>
      <c r="R844" s="155"/>
    </row>
    <row r="845" customFormat="false" ht="12.75" hidden="false" customHeight="false" outlineLevel="0" collapsed="false">
      <c r="H845" s="292"/>
      <c r="Q845" s="155"/>
      <c r="R845" s="155"/>
    </row>
    <row r="846" customFormat="false" ht="12.75" hidden="false" customHeight="false" outlineLevel="0" collapsed="false">
      <c r="H846" s="292"/>
      <c r="Q846" s="155"/>
      <c r="R846" s="155"/>
    </row>
    <row r="847" customFormat="false" ht="12.75" hidden="false" customHeight="false" outlineLevel="0" collapsed="false">
      <c r="H847" s="292"/>
      <c r="Q847" s="155"/>
      <c r="R847" s="155"/>
    </row>
    <row r="848" customFormat="false" ht="12.75" hidden="false" customHeight="false" outlineLevel="0" collapsed="false">
      <c r="H848" s="292"/>
      <c r="Q848" s="155"/>
      <c r="R848" s="155"/>
    </row>
    <row r="849" customFormat="false" ht="12.75" hidden="false" customHeight="false" outlineLevel="0" collapsed="false">
      <c r="H849" s="292"/>
      <c r="Q849" s="155"/>
      <c r="R849" s="155"/>
    </row>
    <row r="850" customFormat="false" ht="12.75" hidden="false" customHeight="false" outlineLevel="0" collapsed="false">
      <c r="H850" s="292"/>
      <c r="Q850" s="155"/>
      <c r="R850" s="155"/>
    </row>
    <row r="851" customFormat="false" ht="12.75" hidden="false" customHeight="false" outlineLevel="0" collapsed="false">
      <c r="H851" s="292"/>
      <c r="Q851" s="155"/>
      <c r="R851" s="155"/>
    </row>
    <row r="852" customFormat="false" ht="12.75" hidden="false" customHeight="false" outlineLevel="0" collapsed="false">
      <c r="H852" s="292"/>
      <c r="Q852" s="155"/>
      <c r="R852" s="155"/>
    </row>
    <row r="853" customFormat="false" ht="12.75" hidden="false" customHeight="false" outlineLevel="0" collapsed="false">
      <c r="H853" s="292"/>
      <c r="Q853" s="155"/>
      <c r="R853" s="155"/>
    </row>
    <row r="854" customFormat="false" ht="12.75" hidden="false" customHeight="false" outlineLevel="0" collapsed="false">
      <c r="H854" s="292"/>
      <c r="Q854" s="155"/>
      <c r="R854" s="155"/>
    </row>
    <row r="855" customFormat="false" ht="12.75" hidden="false" customHeight="false" outlineLevel="0" collapsed="false">
      <c r="H855" s="292"/>
      <c r="Q855" s="155"/>
      <c r="R855" s="155"/>
    </row>
    <row r="856" customFormat="false" ht="12.75" hidden="false" customHeight="false" outlineLevel="0" collapsed="false">
      <c r="H856" s="292"/>
      <c r="Q856" s="155"/>
      <c r="R856" s="155"/>
    </row>
    <row r="857" customFormat="false" ht="12.75" hidden="false" customHeight="false" outlineLevel="0" collapsed="false">
      <c r="H857" s="292"/>
      <c r="Q857" s="155"/>
      <c r="R857" s="155"/>
    </row>
    <row r="858" customFormat="false" ht="12.75" hidden="false" customHeight="false" outlineLevel="0" collapsed="false">
      <c r="H858" s="292"/>
      <c r="Q858" s="155"/>
      <c r="R858" s="155"/>
    </row>
    <row r="859" customFormat="false" ht="12.75" hidden="false" customHeight="false" outlineLevel="0" collapsed="false">
      <c r="H859" s="292"/>
      <c r="Q859" s="155"/>
      <c r="R859" s="155"/>
    </row>
    <row r="860" customFormat="false" ht="12.75" hidden="false" customHeight="false" outlineLevel="0" collapsed="false">
      <c r="H860" s="292"/>
      <c r="Q860" s="155"/>
      <c r="R860" s="155"/>
    </row>
    <row r="861" customFormat="false" ht="12.75" hidden="false" customHeight="false" outlineLevel="0" collapsed="false">
      <c r="H861" s="292"/>
      <c r="Q861" s="155"/>
      <c r="R861" s="155"/>
    </row>
    <row r="862" customFormat="false" ht="12.75" hidden="false" customHeight="false" outlineLevel="0" collapsed="false">
      <c r="H862" s="292"/>
      <c r="Q862" s="155"/>
      <c r="R862" s="155"/>
    </row>
    <row r="863" customFormat="false" ht="12.75" hidden="false" customHeight="false" outlineLevel="0" collapsed="false">
      <c r="H863" s="292"/>
      <c r="Q863" s="155"/>
      <c r="R863" s="155"/>
    </row>
    <row r="864" customFormat="false" ht="12.75" hidden="false" customHeight="false" outlineLevel="0" collapsed="false">
      <c r="H864" s="292"/>
      <c r="Q864" s="155"/>
      <c r="R864" s="155"/>
    </row>
    <row r="865" customFormat="false" ht="12.75" hidden="false" customHeight="false" outlineLevel="0" collapsed="false">
      <c r="H865" s="292"/>
      <c r="Q865" s="155"/>
      <c r="R865" s="155"/>
    </row>
    <row r="866" customFormat="false" ht="12.75" hidden="false" customHeight="false" outlineLevel="0" collapsed="false">
      <c r="H866" s="292"/>
      <c r="Q866" s="155"/>
      <c r="R866" s="155"/>
    </row>
    <row r="867" customFormat="false" ht="12.75" hidden="false" customHeight="false" outlineLevel="0" collapsed="false">
      <c r="H867" s="292"/>
      <c r="Q867" s="155"/>
      <c r="R867" s="155"/>
    </row>
    <row r="868" customFormat="false" ht="12.75" hidden="false" customHeight="false" outlineLevel="0" collapsed="false">
      <c r="H868" s="292"/>
      <c r="Q868" s="155"/>
      <c r="R868" s="155"/>
    </row>
    <row r="869" customFormat="false" ht="12.75" hidden="false" customHeight="false" outlineLevel="0" collapsed="false">
      <c r="H869" s="292"/>
      <c r="Q869" s="155"/>
      <c r="R869" s="155"/>
    </row>
    <row r="870" customFormat="false" ht="12.75" hidden="false" customHeight="false" outlineLevel="0" collapsed="false">
      <c r="H870" s="292"/>
      <c r="Q870" s="155"/>
      <c r="R870" s="155"/>
    </row>
    <row r="871" customFormat="false" ht="12.75" hidden="false" customHeight="false" outlineLevel="0" collapsed="false">
      <c r="H871" s="292"/>
      <c r="Q871" s="155"/>
      <c r="R871" s="155"/>
    </row>
    <row r="872" customFormat="false" ht="12.75" hidden="false" customHeight="false" outlineLevel="0" collapsed="false">
      <c r="H872" s="292"/>
      <c r="Q872" s="155"/>
      <c r="R872" s="155"/>
    </row>
    <row r="873" customFormat="false" ht="12.75" hidden="false" customHeight="false" outlineLevel="0" collapsed="false">
      <c r="H873" s="292"/>
      <c r="Q873" s="155"/>
      <c r="R873" s="155"/>
    </row>
    <row r="874" customFormat="false" ht="12.75" hidden="false" customHeight="false" outlineLevel="0" collapsed="false">
      <c r="H874" s="292"/>
      <c r="Q874" s="155"/>
      <c r="R874" s="155"/>
    </row>
    <row r="875" customFormat="false" ht="12.75" hidden="false" customHeight="false" outlineLevel="0" collapsed="false">
      <c r="H875" s="292"/>
      <c r="Q875" s="155"/>
      <c r="R875" s="155"/>
    </row>
    <row r="876" customFormat="false" ht="12.75" hidden="false" customHeight="false" outlineLevel="0" collapsed="false">
      <c r="H876" s="292"/>
      <c r="Q876" s="155"/>
      <c r="R876" s="155"/>
    </row>
    <row r="877" customFormat="false" ht="12.75" hidden="false" customHeight="false" outlineLevel="0" collapsed="false">
      <c r="H877" s="292"/>
      <c r="Q877" s="155"/>
      <c r="R877" s="155"/>
    </row>
    <row r="878" customFormat="false" ht="12.75" hidden="false" customHeight="false" outlineLevel="0" collapsed="false">
      <c r="H878" s="292"/>
      <c r="Q878" s="155"/>
      <c r="R878" s="155"/>
    </row>
    <row r="879" customFormat="false" ht="12.75" hidden="false" customHeight="false" outlineLevel="0" collapsed="false">
      <c r="H879" s="292"/>
      <c r="Q879" s="155"/>
      <c r="R879" s="155"/>
    </row>
    <row r="880" customFormat="false" ht="12.75" hidden="false" customHeight="false" outlineLevel="0" collapsed="false">
      <c r="H880" s="292"/>
      <c r="Q880" s="155"/>
      <c r="R880" s="155"/>
    </row>
    <row r="881" customFormat="false" ht="12.75" hidden="false" customHeight="false" outlineLevel="0" collapsed="false">
      <c r="H881" s="292"/>
      <c r="Q881" s="155"/>
      <c r="R881" s="155"/>
    </row>
    <row r="882" customFormat="false" ht="12.75" hidden="false" customHeight="false" outlineLevel="0" collapsed="false">
      <c r="H882" s="292"/>
      <c r="Q882" s="155"/>
      <c r="R882" s="155"/>
    </row>
    <row r="883" customFormat="false" ht="12.75" hidden="false" customHeight="false" outlineLevel="0" collapsed="false">
      <c r="H883" s="292"/>
      <c r="Q883" s="155"/>
      <c r="R883" s="155"/>
    </row>
    <row r="884" customFormat="false" ht="12.75" hidden="false" customHeight="false" outlineLevel="0" collapsed="false">
      <c r="H884" s="292"/>
      <c r="Q884" s="155"/>
      <c r="R884" s="155"/>
    </row>
    <row r="885" customFormat="false" ht="12.75" hidden="false" customHeight="false" outlineLevel="0" collapsed="false">
      <c r="H885" s="292"/>
      <c r="Q885" s="155"/>
      <c r="R885" s="155"/>
    </row>
    <row r="886" customFormat="false" ht="12.75" hidden="false" customHeight="false" outlineLevel="0" collapsed="false">
      <c r="H886" s="292"/>
      <c r="Q886" s="155"/>
      <c r="R886" s="155"/>
    </row>
    <row r="887" customFormat="false" ht="12.75" hidden="false" customHeight="false" outlineLevel="0" collapsed="false">
      <c r="H887" s="292"/>
      <c r="Q887" s="155"/>
      <c r="R887" s="155"/>
    </row>
    <row r="888" customFormat="false" ht="12.75" hidden="false" customHeight="false" outlineLevel="0" collapsed="false">
      <c r="H888" s="292"/>
      <c r="Q888" s="155"/>
      <c r="R888" s="155"/>
    </row>
    <row r="889" customFormat="false" ht="12.75" hidden="false" customHeight="false" outlineLevel="0" collapsed="false">
      <c r="H889" s="292"/>
      <c r="Q889" s="155"/>
      <c r="R889" s="155"/>
    </row>
    <row r="890" customFormat="false" ht="12.75" hidden="false" customHeight="false" outlineLevel="0" collapsed="false">
      <c r="H890" s="292"/>
      <c r="Q890" s="155"/>
      <c r="R890" s="155"/>
    </row>
    <row r="891" customFormat="false" ht="12.75" hidden="false" customHeight="false" outlineLevel="0" collapsed="false">
      <c r="H891" s="292"/>
      <c r="Q891" s="155"/>
      <c r="R891" s="155"/>
    </row>
    <row r="892" customFormat="false" ht="12.75" hidden="false" customHeight="false" outlineLevel="0" collapsed="false">
      <c r="H892" s="292"/>
      <c r="Q892" s="155"/>
      <c r="R892" s="155"/>
    </row>
    <row r="893" customFormat="false" ht="12.75" hidden="false" customHeight="false" outlineLevel="0" collapsed="false">
      <c r="H893" s="292"/>
      <c r="Q893" s="155"/>
      <c r="R893" s="155"/>
    </row>
    <row r="894" customFormat="false" ht="12.75" hidden="false" customHeight="false" outlineLevel="0" collapsed="false">
      <c r="H894" s="292"/>
      <c r="Q894" s="155"/>
      <c r="R894" s="155"/>
    </row>
    <row r="895" customFormat="false" ht="12.75" hidden="false" customHeight="false" outlineLevel="0" collapsed="false">
      <c r="H895" s="292"/>
      <c r="Q895" s="155"/>
      <c r="R895" s="155"/>
    </row>
    <row r="896" customFormat="false" ht="12.75" hidden="false" customHeight="false" outlineLevel="0" collapsed="false">
      <c r="H896" s="292"/>
      <c r="Q896" s="155"/>
      <c r="R896" s="155"/>
    </row>
    <row r="897" customFormat="false" ht="12.75" hidden="false" customHeight="false" outlineLevel="0" collapsed="false">
      <c r="H897" s="292"/>
      <c r="Q897" s="155"/>
      <c r="R897" s="155"/>
    </row>
    <row r="898" customFormat="false" ht="12.75" hidden="false" customHeight="false" outlineLevel="0" collapsed="false">
      <c r="H898" s="292"/>
      <c r="Q898" s="155"/>
      <c r="R898" s="155"/>
    </row>
    <row r="899" customFormat="false" ht="12.75" hidden="false" customHeight="false" outlineLevel="0" collapsed="false">
      <c r="H899" s="292"/>
      <c r="Q899" s="155"/>
      <c r="R899" s="155"/>
    </row>
    <row r="900" customFormat="false" ht="12.75" hidden="false" customHeight="false" outlineLevel="0" collapsed="false">
      <c r="H900" s="292"/>
      <c r="Q900" s="155"/>
      <c r="R900" s="155"/>
    </row>
    <row r="901" customFormat="false" ht="12.75" hidden="false" customHeight="false" outlineLevel="0" collapsed="false">
      <c r="H901" s="292"/>
      <c r="Q901" s="155"/>
      <c r="R901" s="155"/>
    </row>
    <row r="902" customFormat="false" ht="12.75" hidden="false" customHeight="false" outlineLevel="0" collapsed="false">
      <c r="H902" s="292"/>
      <c r="Q902" s="155"/>
      <c r="R902" s="155"/>
    </row>
    <row r="903" customFormat="false" ht="12.75" hidden="false" customHeight="false" outlineLevel="0" collapsed="false">
      <c r="H903" s="292"/>
      <c r="Q903" s="155"/>
      <c r="R903" s="155"/>
    </row>
    <row r="904" customFormat="false" ht="12.75" hidden="false" customHeight="false" outlineLevel="0" collapsed="false">
      <c r="H904" s="292"/>
      <c r="Q904" s="155"/>
      <c r="R904" s="155"/>
    </row>
    <row r="905" customFormat="false" ht="12.75" hidden="false" customHeight="false" outlineLevel="0" collapsed="false">
      <c r="H905" s="292"/>
      <c r="Q905" s="155"/>
      <c r="R905" s="155"/>
    </row>
    <row r="906" customFormat="false" ht="12.75" hidden="false" customHeight="false" outlineLevel="0" collapsed="false">
      <c r="H906" s="292"/>
      <c r="Q906" s="155"/>
      <c r="R906" s="155"/>
    </row>
    <row r="907" customFormat="false" ht="12.75" hidden="false" customHeight="false" outlineLevel="0" collapsed="false">
      <c r="H907" s="292"/>
      <c r="Q907" s="155"/>
      <c r="R907" s="155"/>
    </row>
    <row r="908" customFormat="false" ht="12.75" hidden="false" customHeight="false" outlineLevel="0" collapsed="false">
      <c r="H908" s="292"/>
      <c r="Q908" s="155"/>
      <c r="R908" s="155"/>
    </row>
    <row r="909" customFormat="false" ht="12.75" hidden="false" customHeight="false" outlineLevel="0" collapsed="false">
      <c r="H909" s="292"/>
      <c r="Q909" s="155"/>
      <c r="R909" s="155"/>
    </row>
    <row r="910" customFormat="false" ht="12.75" hidden="false" customHeight="false" outlineLevel="0" collapsed="false">
      <c r="H910" s="292"/>
      <c r="Q910" s="155"/>
      <c r="R910" s="155"/>
    </row>
    <row r="911" customFormat="false" ht="12.75" hidden="false" customHeight="false" outlineLevel="0" collapsed="false">
      <c r="H911" s="292"/>
      <c r="Q911" s="155"/>
      <c r="R911" s="155"/>
    </row>
    <row r="912" customFormat="false" ht="12.75" hidden="false" customHeight="false" outlineLevel="0" collapsed="false">
      <c r="H912" s="292"/>
      <c r="Q912" s="155"/>
      <c r="R912" s="155"/>
    </row>
    <row r="913" customFormat="false" ht="12.75" hidden="false" customHeight="false" outlineLevel="0" collapsed="false">
      <c r="H913" s="292"/>
      <c r="Q913" s="155"/>
      <c r="R913" s="155"/>
    </row>
    <row r="914" customFormat="false" ht="12.75" hidden="false" customHeight="false" outlineLevel="0" collapsed="false">
      <c r="H914" s="292"/>
      <c r="Q914" s="155"/>
      <c r="R914" s="155"/>
    </row>
    <row r="915" customFormat="false" ht="12.75" hidden="false" customHeight="false" outlineLevel="0" collapsed="false">
      <c r="H915" s="292"/>
      <c r="Q915" s="155"/>
      <c r="R915" s="155"/>
    </row>
    <row r="916" customFormat="false" ht="12.75" hidden="false" customHeight="false" outlineLevel="0" collapsed="false">
      <c r="H916" s="292"/>
      <c r="Q916" s="155"/>
      <c r="R916" s="155"/>
    </row>
    <row r="917" customFormat="false" ht="12.75" hidden="false" customHeight="false" outlineLevel="0" collapsed="false">
      <c r="H917" s="292"/>
      <c r="Q917" s="155"/>
      <c r="R917" s="155"/>
    </row>
    <row r="918" customFormat="false" ht="12.75" hidden="false" customHeight="false" outlineLevel="0" collapsed="false">
      <c r="H918" s="292"/>
      <c r="Q918" s="155"/>
      <c r="R918" s="155"/>
    </row>
    <row r="919" customFormat="false" ht="12.75" hidden="false" customHeight="false" outlineLevel="0" collapsed="false">
      <c r="H919" s="292"/>
      <c r="I919" s="160"/>
      <c r="J919" s="160"/>
      <c r="Q919" s="155"/>
      <c r="R919" s="155"/>
    </row>
    <row r="920" customFormat="false" ht="12.75" hidden="false" customHeight="false" outlineLevel="0" collapsed="false">
      <c r="H920" s="292"/>
      <c r="I920" s="160"/>
      <c r="J920" s="160"/>
      <c r="Q920" s="155"/>
      <c r="R920" s="155"/>
    </row>
    <row r="921" customFormat="false" ht="12.75" hidden="false" customHeight="false" outlineLevel="0" collapsed="false">
      <c r="H921" s="292"/>
      <c r="I921" s="160"/>
      <c r="J921" s="160"/>
      <c r="Q921" s="155"/>
      <c r="R921" s="155"/>
    </row>
    <row r="922" customFormat="false" ht="12.75" hidden="false" customHeight="false" outlineLevel="0" collapsed="false">
      <c r="H922" s="292"/>
      <c r="I922" s="160"/>
      <c r="J922" s="160"/>
      <c r="Q922" s="155"/>
      <c r="R922" s="155"/>
    </row>
    <row r="923" customFormat="false" ht="12.75" hidden="false" customHeight="false" outlineLevel="0" collapsed="false">
      <c r="H923" s="292"/>
      <c r="Q923" s="155"/>
      <c r="R923" s="155"/>
    </row>
    <row r="924" customFormat="false" ht="12.75" hidden="false" customHeight="false" outlineLevel="0" collapsed="false">
      <c r="H924" s="292"/>
      <c r="Q924" s="155"/>
      <c r="R924" s="155"/>
    </row>
    <row r="925" customFormat="false" ht="12.75" hidden="false" customHeight="false" outlineLevel="0" collapsed="false">
      <c r="H925" s="292"/>
      <c r="I925" s="160"/>
      <c r="J925" s="160"/>
      <c r="Q925" s="155"/>
      <c r="R925" s="155"/>
    </row>
    <row r="926" customFormat="false" ht="12.75" hidden="false" customHeight="false" outlineLevel="0" collapsed="false">
      <c r="H926" s="292"/>
      <c r="I926" s="160"/>
      <c r="J926" s="160"/>
      <c r="Q926" s="155"/>
      <c r="R926" s="155"/>
    </row>
    <row r="927" customFormat="false" ht="12.75" hidden="false" customHeight="false" outlineLevel="0" collapsed="false">
      <c r="H927" s="292"/>
      <c r="I927" s="160"/>
      <c r="J927" s="160"/>
      <c r="Q927" s="155"/>
      <c r="R927" s="155"/>
    </row>
    <row r="928" customFormat="false" ht="12.75" hidden="false" customHeight="false" outlineLevel="0" collapsed="false">
      <c r="H928" s="292"/>
      <c r="I928" s="160"/>
      <c r="J928" s="160"/>
      <c r="Q928" s="155"/>
      <c r="R928" s="155"/>
    </row>
    <row r="929" customFormat="false" ht="12.75" hidden="false" customHeight="false" outlineLevel="0" collapsed="false">
      <c r="H929" s="292"/>
      <c r="I929" s="160"/>
      <c r="J929" s="160"/>
      <c r="Q929" s="155"/>
      <c r="R929" s="155"/>
    </row>
    <row r="930" customFormat="false" ht="12.75" hidden="false" customHeight="false" outlineLevel="0" collapsed="false">
      <c r="H930" s="292"/>
      <c r="I930" s="160"/>
      <c r="J930" s="160"/>
      <c r="Q930" s="155"/>
      <c r="R930" s="155"/>
    </row>
    <row r="931" customFormat="false" ht="12.75" hidden="false" customHeight="false" outlineLevel="0" collapsed="false">
      <c r="H931" s="292"/>
      <c r="Q931" s="155"/>
      <c r="R931" s="155"/>
    </row>
    <row r="932" customFormat="false" ht="12.75" hidden="false" customHeight="false" outlineLevel="0" collapsed="false">
      <c r="H932" s="292"/>
      <c r="I932" s="160"/>
      <c r="J932" s="160"/>
      <c r="Q932" s="155"/>
      <c r="R932" s="155"/>
    </row>
    <row r="933" customFormat="false" ht="12.75" hidden="false" customHeight="false" outlineLevel="0" collapsed="false">
      <c r="H933" s="292"/>
      <c r="I933" s="160"/>
      <c r="J933" s="160"/>
      <c r="Q933" s="155"/>
      <c r="R933" s="155"/>
    </row>
    <row r="934" customFormat="false" ht="12.75" hidden="false" customHeight="false" outlineLevel="0" collapsed="false">
      <c r="H934" s="292"/>
      <c r="I934" s="160"/>
      <c r="J934" s="160"/>
      <c r="Q934" s="155"/>
      <c r="R934" s="155"/>
    </row>
    <row r="935" customFormat="false" ht="12.75" hidden="false" customHeight="false" outlineLevel="0" collapsed="false">
      <c r="H935" s="292"/>
      <c r="I935" s="160"/>
      <c r="J935" s="160"/>
      <c r="Q935" s="155"/>
      <c r="R935" s="155"/>
    </row>
    <row r="936" customFormat="false" ht="12.75" hidden="false" customHeight="false" outlineLevel="0" collapsed="false">
      <c r="H936" s="292"/>
      <c r="I936" s="160"/>
      <c r="J936" s="160"/>
      <c r="Q936" s="155"/>
      <c r="R936" s="155"/>
    </row>
    <row r="937" customFormat="false" ht="12.75" hidden="false" customHeight="false" outlineLevel="0" collapsed="false">
      <c r="H937" s="292"/>
      <c r="I937" s="160"/>
      <c r="J937" s="160"/>
      <c r="Q937" s="155"/>
      <c r="R937" s="155"/>
    </row>
    <row r="938" customFormat="false" ht="12.75" hidden="false" customHeight="false" outlineLevel="0" collapsed="false">
      <c r="H938" s="292"/>
      <c r="Q938" s="155"/>
      <c r="R938" s="155"/>
    </row>
    <row r="939" customFormat="false" ht="12.75" hidden="false" customHeight="false" outlineLevel="0" collapsed="false">
      <c r="H939" s="292"/>
      <c r="I939" s="160"/>
      <c r="J939" s="160"/>
      <c r="Q939" s="155"/>
      <c r="R939" s="155"/>
    </row>
    <row r="940" customFormat="false" ht="12.75" hidden="false" customHeight="false" outlineLevel="0" collapsed="false">
      <c r="H940" s="292"/>
      <c r="Q940" s="155"/>
      <c r="R940" s="155"/>
    </row>
    <row r="941" customFormat="false" ht="12.75" hidden="false" customHeight="false" outlineLevel="0" collapsed="false">
      <c r="H941" s="292"/>
      <c r="I941" s="160"/>
      <c r="J941" s="160"/>
      <c r="Q941" s="155"/>
      <c r="R941" s="155"/>
    </row>
    <row r="942" customFormat="false" ht="12.75" hidden="false" customHeight="false" outlineLevel="0" collapsed="false">
      <c r="H942" s="292"/>
      <c r="Q942" s="155"/>
      <c r="R942" s="155"/>
    </row>
    <row r="943" customFormat="false" ht="12.75" hidden="false" customHeight="false" outlineLevel="0" collapsed="false">
      <c r="H943" s="292"/>
      <c r="I943" s="160"/>
      <c r="J943" s="160"/>
      <c r="Q943" s="155"/>
      <c r="R943" s="155"/>
    </row>
    <row r="944" customFormat="false" ht="12.75" hidden="false" customHeight="false" outlineLevel="0" collapsed="false">
      <c r="H944" s="292"/>
      <c r="I944" s="160"/>
      <c r="J944" s="160"/>
      <c r="Q944" s="155"/>
      <c r="R944" s="155"/>
    </row>
    <row r="945" customFormat="false" ht="12.75" hidden="false" customHeight="false" outlineLevel="0" collapsed="false">
      <c r="H945" s="292"/>
      <c r="I945" s="160"/>
      <c r="J945" s="160"/>
      <c r="Q945" s="155"/>
      <c r="R945" s="155"/>
    </row>
    <row r="946" customFormat="false" ht="12.75" hidden="false" customHeight="false" outlineLevel="0" collapsed="false">
      <c r="H946" s="292"/>
      <c r="I946" s="160"/>
      <c r="J946" s="160"/>
      <c r="Q946" s="155"/>
      <c r="R946" s="155"/>
    </row>
    <row r="947" customFormat="false" ht="12.75" hidden="false" customHeight="false" outlineLevel="0" collapsed="false">
      <c r="H947" s="292"/>
      <c r="I947" s="160"/>
      <c r="J947" s="160"/>
      <c r="Q947" s="155"/>
      <c r="R947" s="155"/>
    </row>
    <row r="948" customFormat="false" ht="12.75" hidden="false" customHeight="false" outlineLevel="0" collapsed="false">
      <c r="H948" s="292"/>
      <c r="Q948" s="155"/>
      <c r="R948" s="155"/>
    </row>
    <row r="949" customFormat="false" ht="12.75" hidden="false" customHeight="false" outlineLevel="0" collapsed="false">
      <c r="H949" s="292"/>
      <c r="I949" s="160"/>
      <c r="J949" s="160"/>
      <c r="Q949" s="155"/>
      <c r="R949" s="155"/>
    </row>
    <row r="950" customFormat="false" ht="12.75" hidden="false" customHeight="false" outlineLevel="0" collapsed="false">
      <c r="H950" s="292"/>
      <c r="Q950" s="155"/>
      <c r="R950" s="155"/>
    </row>
    <row r="951" customFormat="false" ht="12.75" hidden="false" customHeight="false" outlineLevel="0" collapsed="false">
      <c r="H951" s="292"/>
      <c r="I951" s="160"/>
      <c r="J951" s="160"/>
      <c r="Q951" s="155"/>
      <c r="R951" s="155"/>
    </row>
    <row r="952" customFormat="false" ht="12.75" hidden="false" customHeight="false" outlineLevel="0" collapsed="false">
      <c r="H952" s="292"/>
      <c r="I952" s="160"/>
      <c r="J952" s="160"/>
      <c r="Q952" s="155"/>
      <c r="R952" s="155"/>
    </row>
    <row r="953" customFormat="false" ht="12.75" hidden="false" customHeight="false" outlineLevel="0" collapsed="false">
      <c r="H953" s="292"/>
      <c r="I953" s="160"/>
      <c r="J953" s="160"/>
      <c r="Q953" s="155"/>
      <c r="R953" s="155"/>
    </row>
    <row r="954" customFormat="false" ht="12.75" hidden="false" customHeight="false" outlineLevel="0" collapsed="false">
      <c r="H954" s="292"/>
      <c r="I954" s="160"/>
      <c r="J954" s="160"/>
      <c r="Q954" s="155"/>
      <c r="R954" s="155"/>
    </row>
    <row r="955" customFormat="false" ht="12.75" hidden="false" customHeight="false" outlineLevel="0" collapsed="false">
      <c r="H955" s="292"/>
      <c r="Q955" s="155"/>
      <c r="R955" s="155"/>
    </row>
    <row r="956" customFormat="false" ht="12.75" hidden="false" customHeight="false" outlineLevel="0" collapsed="false">
      <c r="H956" s="292"/>
      <c r="Q956" s="155"/>
      <c r="R956" s="155"/>
    </row>
    <row r="957" customFormat="false" ht="12.75" hidden="false" customHeight="false" outlineLevel="0" collapsed="false">
      <c r="H957" s="292"/>
      <c r="I957" s="160"/>
      <c r="J957" s="160"/>
      <c r="Q957" s="155"/>
      <c r="R957" s="155"/>
    </row>
    <row r="958" customFormat="false" ht="12.75" hidden="false" customHeight="false" outlineLevel="0" collapsed="false">
      <c r="H958" s="292"/>
      <c r="I958" s="160"/>
      <c r="J958" s="160"/>
      <c r="Q958" s="155"/>
      <c r="R958" s="155"/>
    </row>
    <row r="959" customFormat="false" ht="12.75" hidden="false" customHeight="false" outlineLevel="0" collapsed="false">
      <c r="H959" s="292"/>
      <c r="Q959" s="155"/>
      <c r="R959" s="155"/>
    </row>
    <row r="960" customFormat="false" ht="12.75" hidden="false" customHeight="false" outlineLevel="0" collapsed="false">
      <c r="H960" s="292"/>
      <c r="I960" s="160"/>
      <c r="J960" s="160"/>
      <c r="Q960" s="155"/>
      <c r="R960" s="155"/>
    </row>
    <row r="961" customFormat="false" ht="12.75" hidden="false" customHeight="false" outlineLevel="0" collapsed="false">
      <c r="H961" s="292"/>
      <c r="I961" s="160"/>
      <c r="J961" s="160"/>
      <c r="Q961" s="155"/>
      <c r="R961" s="155"/>
    </row>
    <row r="962" customFormat="false" ht="12.75" hidden="false" customHeight="false" outlineLevel="0" collapsed="false">
      <c r="H962" s="292"/>
      <c r="I962" s="160"/>
      <c r="J962" s="160"/>
      <c r="Q962" s="155"/>
      <c r="R962" s="155"/>
    </row>
    <row r="963" customFormat="false" ht="12.75" hidden="false" customHeight="false" outlineLevel="0" collapsed="false">
      <c r="H963" s="292"/>
      <c r="Q963" s="155"/>
      <c r="R963" s="155"/>
    </row>
    <row r="964" customFormat="false" ht="12.75" hidden="false" customHeight="false" outlineLevel="0" collapsed="false">
      <c r="H964" s="292"/>
      <c r="I964" s="160"/>
      <c r="J964" s="160"/>
      <c r="Q964" s="155"/>
      <c r="R964" s="155"/>
    </row>
    <row r="965" customFormat="false" ht="12.75" hidden="false" customHeight="false" outlineLevel="0" collapsed="false">
      <c r="H965" s="292"/>
      <c r="Q965" s="155"/>
      <c r="R965" s="155"/>
    </row>
    <row r="966" customFormat="false" ht="12.75" hidden="false" customHeight="false" outlineLevel="0" collapsed="false">
      <c r="H966" s="292"/>
      <c r="I966" s="160"/>
      <c r="J966" s="160"/>
      <c r="Q966" s="155"/>
      <c r="R966" s="155"/>
    </row>
    <row r="967" customFormat="false" ht="12.75" hidden="false" customHeight="false" outlineLevel="0" collapsed="false">
      <c r="H967" s="292"/>
      <c r="Q967" s="155"/>
      <c r="R967" s="155"/>
    </row>
    <row r="968" customFormat="false" ht="12.75" hidden="false" customHeight="false" outlineLevel="0" collapsed="false">
      <c r="H968" s="292"/>
      <c r="I968" s="160"/>
      <c r="J968" s="160"/>
      <c r="Q968" s="155"/>
      <c r="R968" s="155"/>
    </row>
    <row r="969" customFormat="false" ht="12.75" hidden="false" customHeight="false" outlineLevel="0" collapsed="false">
      <c r="H969" s="292"/>
      <c r="Q969" s="155"/>
      <c r="R969" s="155"/>
    </row>
    <row r="970" customFormat="false" ht="12.75" hidden="false" customHeight="false" outlineLevel="0" collapsed="false">
      <c r="H970" s="292"/>
      <c r="I970" s="160"/>
      <c r="J970" s="160"/>
      <c r="Q970" s="155"/>
      <c r="R970" s="155"/>
    </row>
    <row r="971" customFormat="false" ht="12.75" hidden="false" customHeight="false" outlineLevel="0" collapsed="false">
      <c r="H971" s="292"/>
      <c r="I971" s="160"/>
      <c r="J971" s="160"/>
      <c r="Q971" s="155"/>
      <c r="R971" s="155"/>
    </row>
    <row r="972" customFormat="false" ht="12.75" hidden="false" customHeight="false" outlineLevel="0" collapsed="false">
      <c r="H972" s="292"/>
      <c r="I972" s="160"/>
      <c r="J972" s="160"/>
      <c r="Q972" s="155"/>
      <c r="R972" s="155"/>
    </row>
    <row r="973" customFormat="false" ht="12.75" hidden="false" customHeight="false" outlineLevel="0" collapsed="false">
      <c r="H973" s="292"/>
      <c r="I973" s="160"/>
      <c r="J973" s="160"/>
      <c r="Q973" s="155"/>
      <c r="R973" s="155"/>
    </row>
    <row r="974" customFormat="false" ht="12.75" hidden="false" customHeight="false" outlineLevel="0" collapsed="false">
      <c r="H974" s="292"/>
      <c r="Q974" s="155"/>
      <c r="R974" s="155"/>
    </row>
    <row r="975" customFormat="false" ht="12.75" hidden="false" customHeight="false" outlineLevel="0" collapsed="false">
      <c r="H975" s="292"/>
      <c r="I975" s="160"/>
      <c r="J975" s="160"/>
      <c r="Q975" s="155"/>
      <c r="R975" s="155"/>
    </row>
    <row r="976" customFormat="false" ht="12.75" hidden="false" customHeight="false" outlineLevel="0" collapsed="false">
      <c r="H976" s="292"/>
      <c r="Q976" s="155"/>
      <c r="R976" s="155"/>
    </row>
    <row r="977" customFormat="false" ht="12.75" hidden="false" customHeight="false" outlineLevel="0" collapsed="false">
      <c r="H977" s="292"/>
      <c r="I977" s="160"/>
      <c r="J977" s="160"/>
      <c r="Q977" s="155"/>
      <c r="R977" s="155"/>
    </row>
    <row r="978" customFormat="false" ht="12.75" hidden="false" customHeight="false" outlineLevel="0" collapsed="false">
      <c r="H978" s="292"/>
      <c r="I978" s="160"/>
      <c r="J978" s="160"/>
      <c r="Q978" s="155"/>
      <c r="R978" s="155"/>
    </row>
    <row r="979" customFormat="false" ht="12.75" hidden="false" customHeight="false" outlineLevel="0" collapsed="false">
      <c r="H979" s="292"/>
      <c r="Q979" s="155"/>
      <c r="R979" s="155"/>
    </row>
    <row r="980" customFormat="false" ht="12.75" hidden="false" customHeight="false" outlineLevel="0" collapsed="false">
      <c r="H980" s="292"/>
      <c r="Q980" s="155"/>
      <c r="R980" s="155"/>
    </row>
    <row r="981" customFormat="false" ht="12.75" hidden="false" customHeight="false" outlineLevel="0" collapsed="false">
      <c r="H981" s="292"/>
      <c r="Q981" s="155"/>
      <c r="R981" s="155"/>
    </row>
    <row r="982" customFormat="false" ht="12.75" hidden="false" customHeight="false" outlineLevel="0" collapsed="false">
      <c r="H982" s="292"/>
      <c r="Q982" s="155"/>
      <c r="R982" s="155"/>
    </row>
    <row r="983" customFormat="false" ht="12.75" hidden="false" customHeight="false" outlineLevel="0" collapsed="false">
      <c r="H983" s="292"/>
      <c r="Q983" s="155"/>
      <c r="R983" s="155"/>
    </row>
    <row r="984" customFormat="false" ht="12.75" hidden="false" customHeight="false" outlineLevel="0" collapsed="false">
      <c r="H984" s="292"/>
      <c r="Q984" s="155"/>
      <c r="R984" s="155"/>
    </row>
    <row r="985" customFormat="false" ht="12.75" hidden="false" customHeight="false" outlineLevel="0" collapsed="false">
      <c r="H985" s="292"/>
      <c r="I985" s="160"/>
      <c r="J985" s="160"/>
      <c r="Q985" s="155"/>
      <c r="R985" s="155"/>
    </row>
    <row r="986" customFormat="false" ht="12.75" hidden="false" customHeight="false" outlineLevel="0" collapsed="false">
      <c r="H986" s="292"/>
      <c r="I986" s="160"/>
      <c r="J986" s="160"/>
      <c r="Q986" s="155"/>
      <c r="R986" s="155"/>
    </row>
    <row r="987" customFormat="false" ht="12.75" hidden="false" customHeight="false" outlineLevel="0" collapsed="false">
      <c r="H987" s="292"/>
      <c r="Q987" s="155"/>
      <c r="R987" s="155"/>
    </row>
    <row r="988" customFormat="false" ht="12.75" hidden="false" customHeight="false" outlineLevel="0" collapsed="false">
      <c r="H988" s="292"/>
      <c r="Q988" s="155"/>
      <c r="R988" s="155"/>
    </row>
    <row r="989" customFormat="false" ht="12.75" hidden="false" customHeight="false" outlineLevel="0" collapsed="false">
      <c r="H989" s="292"/>
      <c r="Q989" s="155"/>
      <c r="R989" s="155"/>
    </row>
    <row r="990" customFormat="false" ht="12.75" hidden="false" customHeight="false" outlineLevel="0" collapsed="false">
      <c r="H990" s="292"/>
      <c r="Q990" s="155"/>
      <c r="R990" s="155"/>
    </row>
    <row r="991" customFormat="false" ht="12.75" hidden="false" customHeight="false" outlineLevel="0" collapsed="false">
      <c r="H991" s="292"/>
      <c r="I991" s="160"/>
      <c r="J991" s="160"/>
      <c r="Q991" s="155"/>
      <c r="R991" s="155"/>
    </row>
    <row r="992" customFormat="false" ht="12.75" hidden="false" customHeight="false" outlineLevel="0" collapsed="false">
      <c r="H992" s="292"/>
      <c r="Q992" s="155"/>
      <c r="R992" s="155"/>
    </row>
    <row r="993" customFormat="false" ht="12.75" hidden="false" customHeight="false" outlineLevel="0" collapsed="false">
      <c r="H993" s="292"/>
      <c r="Q993" s="155"/>
      <c r="R993" s="155"/>
    </row>
    <row r="994" customFormat="false" ht="12.75" hidden="false" customHeight="false" outlineLevel="0" collapsed="false">
      <c r="H994" s="292"/>
      <c r="I994" s="160"/>
      <c r="J994" s="160"/>
      <c r="Q994" s="155"/>
      <c r="R994" s="155"/>
    </row>
    <row r="995" customFormat="false" ht="12.75" hidden="false" customHeight="false" outlineLevel="0" collapsed="false">
      <c r="H995" s="292"/>
      <c r="Q995" s="155"/>
      <c r="R995" s="155"/>
    </row>
    <row r="996" customFormat="false" ht="12.75" hidden="false" customHeight="false" outlineLevel="0" collapsed="false">
      <c r="H996" s="292"/>
      <c r="Q996" s="155"/>
      <c r="R996" s="155"/>
    </row>
    <row r="997" customFormat="false" ht="12.75" hidden="false" customHeight="false" outlineLevel="0" collapsed="false">
      <c r="H997" s="292"/>
      <c r="I997" s="160"/>
      <c r="J997" s="160"/>
      <c r="Q997" s="155"/>
      <c r="R997" s="155"/>
    </row>
    <row r="998" customFormat="false" ht="12.75" hidden="false" customHeight="false" outlineLevel="0" collapsed="false">
      <c r="H998" s="292"/>
      <c r="Q998" s="155"/>
      <c r="R998" s="155"/>
    </row>
    <row r="999" customFormat="false" ht="12.75" hidden="false" customHeight="false" outlineLevel="0" collapsed="false">
      <c r="H999" s="292"/>
      <c r="I999" s="160"/>
      <c r="J999" s="160"/>
      <c r="Q999" s="155"/>
      <c r="R999" s="155"/>
    </row>
    <row r="1000" customFormat="false" ht="12.75" hidden="false" customHeight="false" outlineLevel="0" collapsed="false">
      <c r="H1000" s="292"/>
      <c r="Q1000" s="155"/>
      <c r="R1000" s="155"/>
    </row>
    <row r="1001" customFormat="false" ht="12.75" hidden="false" customHeight="false" outlineLevel="0" collapsed="false">
      <c r="H1001" s="292"/>
      <c r="Q1001" s="155"/>
      <c r="R1001" s="155"/>
    </row>
    <row r="1002" customFormat="false" ht="12.75" hidden="false" customHeight="false" outlineLevel="0" collapsed="false">
      <c r="H1002" s="292"/>
      <c r="I1002" s="160"/>
      <c r="J1002" s="160"/>
      <c r="Q1002" s="155"/>
      <c r="R1002" s="155"/>
    </row>
    <row r="1003" customFormat="false" ht="12.75" hidden="false" customHeight="false" outlineLevel="0" collapsed="false">
      <c r="H1003" s="292"/>
      <c r="Q1003" s="155"/>
      <c r="R1003" s="155"/>
    </row>
    <row r="1004" customFormat="false" ht="12.75" hidden="false" customHeight="false" outlineLevel="0" collapsed="false">
      <c r="H1004" s="292"/>
      <c r="Q1004" s="155"/>
      <c r="R1004" s="155"/>
    </row>
    <row r="1005" customFormat="false" ht="12.75" hidden="false" customHeight="false" outlineLevel="0" collapsed="false">
      <c r="H1005" s="292"/>
      <c r="Q1005" s="155"/>
      <c r="R1005" s="155"/>
    </row>
    <row r="1006" customFormat="false" ht="12.75" hidden="false" customHeight="false" outlineLevel="0" collapsed="false">
      <c r="H1006" s="292"/>
      <c r="Q1006" s="155"/>
      <c r="R1006" s="155"/>
    </row>
    <row r="1007" customFormat="false" ht="12.75" hidden="false" customHeight="false" outlineLevel="0" collapsed="false">
      <c r="H1007" s="292"/>
      <c r="I1007" s="160"/>
      <c r="J1007" s="160"/>
      <c r="Q1007" s="155"/>
      <c r="R1007" s="155"/>
    </row>
    <row r="1008" customFormat="false" ht="12.75" hidden="false" customHeight="false" outlineLevel="0" collapsed="false">
      <c r="H1008" s="292"/>
      <c r="Q1008" s="155"/>
      <c r="R1008" s="155"/>
    </row>
    <row r="1009" customFormat="false" ht="12.75" hidden="false" customHeight="false" outlineLevel="0" collapsed="false">
      <c r="H1009" s="292"/>
      <c r="Q1009" s="155"/>
      <c r="R1009" s="155"/>
    </row>
    <row r="1010" customFormat="false" ht="12.75" hidden="false" customHeight="false" outlineLevel="0" collapsed="false">
      <c r="H1010" s="292"/>
      <c r="Q1010" s="155"/>
      <c r="R1010" s="155"/>
    </row>
    <row r="1011" customFormat="false" ht="12.75" hidden="false" customHeight="false" outlineLevel="0" collapsed="false">
      <c r="H1011" s="292"/>
      <c r="Q1011" s="155"/>
      <c r="R1011" s="155"/>
    </row>
    <row r="1012" customFormat="false" ht="12.75" hidden="false" customHeight="false" outlineLevel="0" collapsed="false">
      <c r="H1012" s="292"/>
      <c r="I1012" s="160"/>
      <c r="J1012" s="160"/>
      <c r="Q1012" s="155"/>
      <c r="R1012" s="155"/>
    </row>
    <row r="1013" customFormat="false" ht="12.75" hidden="false" customHeight="false" outlineLevel="0" collapsed="false">
      <c r="H1013" s="292"/>
      <c r="I1013" s="160"/>
      <c r="J1013" s="160"/>
      <c r="Q1013" s="155"/>
      <c r="R101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E773"/>
  <sheetViews>
    <sheetView showFormulas="false" showGridLines="true" showRowColHeaders="true" showZeros="true" rightToLeft="false" tabSelected="false" showOutlineSymbols="true" defaultGridColor="true" view="normal" topLeftCell="DR1" colorId="64" zoomScale="100" zoomScaleNormal="100" zoomScalePageLayoutView="100" workbookViewId="0">
      <selection pane="topLeft" activeCell="EC4" activeCellId="0" sqref="EC4"/>
    </sheetView>
  </sheetViews>
  <sheetFormatPr defaultColWidth="10.73046875" defaultRowHeight="12.75" zeroHeight="false" outlineLevelRow="0" outlineLevelCol="0"/>
  <cols>
    <col collapsed="false" customWidth="true" hidden="false" outlineLevel="0" max="1" min="1" style="230" width="19.31"/>
    <col collapsed="false" customWidth="true" hidden="false" outlineLevel="0" max="2" min="2" style="120" width="22.86"/>
    <col collapsed="false" customWidth="true" hidden="false" outlineLevel="0" max="3" min="3" style="120" width="31.86"/>
    <col collapsed="false" customWidth="true" hidden="false" outlineLevel="0" max="5" min="4" style="120" width="13.86"/>
    <col collapsed="false" customWidth="true" hidden="false" outlineLevel="0" max="7" min="6" style="120" width="11.14"/>
    <col collapsed="false" customWidth="true" hidden="false" outlineLevel="0" max="8" min="8" style="120" width="19.99"/>
    <col collapsed="false" customWidth="true" hidden="false" outlineLevel="0" max="9" min="9" style="120" width="15.88"/>
    <col collapsed="false" customWidth="true" hidden="false" outlineLevel="0" max="10" min="10" style="120" width="37.57"/>
    <col collapsed="false" customWidth="true" hidden="false" outlineLevel="0" max="50" min="11" style="120" width="11.14"/>
    <col collapsed="false" customWidth="true" hidden="false" outlineLevel="0" max="51" min="51" style="120" width="23.71"/>
    <col collapsed="false" customWidth="false" hidden="false" outlineLevel="0" max="56" min="52" style="120" width="10.72"/>
    <col collapsed="false" customWidth="true" hidden="false" outlineLevel="0" max="57" min="57" style="120" width="12.43"/>
    <col collapsed="false" customWidth="false" hidden="false" outlineLevel="0" max="83" min="58" style="120" width="10.72"/>
    <col collapsed="false" customWidth="true" hidden="false" outlineLevel="0" max="85" min="84" style="0" width="14.15"/>
    <col collapsed="false" customWidth="true" hidden="false" outlineLevel="0" max="86" min="86" style="0" width="15.15"/>
    <col collapsed="false" customWidth="true" hidden="false" outlineLevel="0" max="87" min="87" style="0" width="14.15"/>
    <col collapsed="false" customWidth="true" hidden="false" outlineLevel="0" max="98" min="88" style="0" width="9.13"/>
    <col collapsed="false" customWidth="true" hidden="false" outlineLevel="0" max="100" min="99" style="0" width="12.71"/>
    <col collapsed="false" customWidth="true" hidden="false" outlineLevel="0" max="101" min="101" style="204" width="12.86"/>
    <col collapsed="false" customWidth="true" hidden="false" outlineLevel="0" max="102" min="102" style="204" width="9.13"/>
    <col collapsed="false" customWidth="true" hidden="false" outlineLevel="0" max="103" min="103" style="204" width="16.71"/>
    <col collapsed="false" customWidth="true" hidden="false" outlineLevel="0" max="104" min="104" style="204" width="13.86"/>
    <col collapsed="false" customWidth="true" hidden="false" outlineLevel="0" max="105" min="105" style="204" width="14.43"/>
    <col collapsed="false" customWidth="true" hidden="false" outlineLevel="0" max="109" min="106" style="204" width="9.13"/>
    <col collapsed="false" customWidth="true" hidden="false" outlineLevel="0" max="110" min="110" style="204" width="14.01"/>
    <col collapsed="false" customWidth="true" hidden="false" outlineLevel="0" max="111" min="111" style="204" width="9.13"/>
    <col collapsed="false" customWidth="false" hidden="false" outlineLevel="0" max="116" min="112" style="155" width="10.72"/>
    <col collapsed="false" customWidth="true" hidden="false" outlineLevel="0" max="117" min="117" style="155" width="12.71"/>
    <col collapsed="false" customWidth="true" hidden="false" outlineLevel="0" max="118" min="118" style="155" width="12.43"/>
    <col collapsed="false" customWidth="true" hidden="false" outlineLevel="0" max="119" min="119" style="155" width="13.57"/>
    <col collapsed="false" customWidth="true" hidden="false" outlineLevel="0" max="120" min="120" style="155" width="13.86"/>
    <col collapsed="false" customWidth="true" hidden="false" outlineLevel="0" max="122" min="121" style="155" width="16.14"/>
    <col collapsed="false" customWidth="true" hidden="false" outlineLevel="0" max="124" min="123" style="155" width="15"/>
    <col collapsed="false" customWidth="true" hidden="false" outlineLevel="0" max="125" min="125" style="155" width="12.29"/>
    <col collapsed="false" customWidth="true" hidden="false" outlineLevel="0" max="126" min="126" style="177" width="15.29"/>
    <col collapsed="false" customWidth="true" hidden="false" outlineLevel="0" max="127" min="127" style="177" width="17.86"/>
    <col collapsed="false" customWidth="true" hidden="false" outlineLevel="0" max="128" min="128" style="177" width="21.14"/>
    <col collapsed="false" customWidth="true" hidden="false" outlineLevel="0" max="129" min="129" style="155" width="20.3"/>
    <col collapsed="false" customWidth="true" hidden="false" outlineLevel="0" max="130" min="130" style="155" width="19.72"/>
    <col collapsed="false" customWidth="true" hidden="false" outlineLevel="0" max="131" min="131" style="155" width="17.13"/>
    <col collapsed="false" customWidth="true" hidden="false" outlineLevel="0" max="133" min="132" style="155" width="19"/>
    <col collapsed="false" customWidth="true" hidden="false" outlineLevel="0" max="134" min="134" style="120" width="53.86"/>
    <col collapsed="false" customWidth="true" hidden="false" outlineLevel="0" max="135" min="135" style="269" width="52.58"/>
    <col collapsed="false" customWidth="false" hidden="false" outlineLevel="0" max="1024" min="136" style="120" width="10.72"/>
  </cols>
  <sheetData>
    <row r="1" s="172" customFormat="true" ht="104.25" hidden="false" customHeight="true" outlineLevel="0" collapsed="false">
      <c r="A1" s="124" t="s">
        <v>11456</v>
      </c>
      <c r="B1" s="124" t="s">
        <v>11457</v>
      </c>
      <c r="C1" s="124" t="s">
        <v>11458</v>
      </c>
      <c r="D1" s="124" t="s">
        <v>11459</v>
      </c>
      <c r="E1" s="124" t="s">
        <v>11460</v>
      </c>
      <c r="F1" s="124" t="s">
        <v>11461</v>
      </c>
      <c r="G1" s="124" t="s">
        <v>11464</v>
      </c>
      <c r="H1" s="124" t="s">
        <v>11465</v>
      </c>
      <c r="I1" s="124" t="s">
        <v>11466</v>
      </c>
      <c r="J1" s="124" t="s">
        <v>12651</v>
      </c>
      <c r="K1" s="124" t="s">
        <v>11473</v>
      </c>
      <c r="L1" s="124" t="s">
        <v>11964</v>
      </c>
      <c r="M1" s="124" t="s">
        <v>11965</v>
      </c>
      <c r="N1" s="124" t="s">
        <v>11966</v>
      </c>
      <c r="O1" s="124" t="s">
        <v>11967</v>
      </c>
      <c r="P1" s="124" t="s">
        <v>12652</v>
      </c>
      <c r="Q1" s="124" t="s">
        <v>12653</v>
      </c>
      <c r="R1" s="124" t="s">
        <v>12654</v>
      </c>
      <c r="S1" s="124" t="s">
        <v>12655</v>
      </c>
      <c r="T1" s="124" t="s">
        <v>12656</v>
      </c>
      <c r="U1" s="124" t="s">
        <v>12657</v>
      </c>
      <c r="V1" s="124" t="s">
        <v>12658</v>
      </c>
      <c r="W1" s="124" t="s">
        <v>11491</v>
      </c>
      <c r="X1" s="124" t="s">
        <v>12659</v>
      </c>
      <c r="Y1" s="124" t="s">
        <v>11741</v>
      </c>
      <c r="Z1" s="124" t="s">
        <v>11742</v>
      </c>
      <c r="AA1" s="124" t="s">
        <v>12660</v>
      </c>
      <c r="AB1" s="124" t="s">
        <v>11971</v>
      </c>
      <c r="AC1" s="270" t="s">
        <v>11974</v>
      </c>
      <c r="AD1" s="270" t="s">
        <v>11975</v>
      </c>
      <c r="AE1" s="124" t="s">
        <v>12661</v>
      </c>
      <c r="AF1" s="124" t="s">
        <v>12662</v>
      </c>
      <c r="AG1" s="124" t="s">
        <v>12663</v>
      </c>
      <c r="AH1" s="124" t="s">
        <v>12664</v>
      </c>
      <c r="AI1" s="124" t="s">
        <v>12665</v>
      </c>
      <c r="AJ1" s="124" t="s">
        <v>12666</v>
      </c>
      <c r="AK1" s="124" t="s">
        <v>12667</v>
      </c>
      <c r="AL1" s="124" t="s">
        <v>12668</v>
      </c>
      <c r="AM1" s="124" t="s">
        <v>12669</v>
      </c>
      <c r="AN1" s="124" t="s">
        <v>12670</v>
      </c>
      <c r="AO1" s="124" t="s">
        <v>12671</v>
      </c>
      <c r="AP1" s="124" t="s">
        <v>12672</v>
      </c>
      <c r="AQ1" s="124" t="s">
        <v>12673</v>
      </c>
      <c r="AR1" s="124" t="s">
        <v>12674</v>
      </c>
      <c r="AS1" s="124" t="s">
        <v>12675</v>
      </c>
      <c r="AT1" s="124" t="s">
        <v>12676</v>
      </c>
      <c r="AU1" s="124" t="s">
        <v>12677</v>
      </c>
      <c r="AV1" s="124" t="s">
        <v>12678</v>
      </c>
      <c r="AW1" s="124" t="s">
        <v>12679</v>
      </c>
      <c r="AX1" s="124" t="s">
        <v>12680</v>
      </c>
      <c r="AY1" s="124" t="s">
        <v>12681</v>
      </c>
      <c r="AZ1" s="124" t="s">
        <v>12682</v>
      </c>
      <c r="BA1" s="125" t="s">
        <v>12683</v>
      </c>
      <c r="BB1" s="125" t="s">
        <v>12684</v>
      </c>
      <c r="BC1" s="124" t="s">
        <v>12685</v>
      </c>
      <c r="BD1" s="124" t="s">
        <v>12686</v>
      </c>
      <c r="BE1" s="124" t="s">
        <v>12687</v>
      </c>
      <c r="BF1" s="124" t="s">
        <v>12688</v>
      </c>
      <c r="BG1" s="270" t="s">
        <v>12689</v>
      </c>
      <c r="BH1" s="270" t="s">
        <v>12690</v>
      </c>
      <c r="BI1" s="124" t="s">
        <v>12691</v>
      </c>
      <c r="BJ1" s="124" t="s">
        <v>12692</v>
      </c>
      <c r="BK1" s="124" t="s">
        <v>12693</v>
      </c>
      <c r="BL1" s="124" t="s">
        <v>12694</v>
      </c>
      <c r="BM1" s="124" t="s">
        <v>12695</v>
      </c>
      <c r="BN1" s="124" t="s">
        <v>12696</v>
      </c>
      <c r="BO1" s="124" t="s">
        <v>12697</v>
      </c>
      <c r="BP1" s="124" t="s">
        <v>12698</v>
      </c>
      <c r="BQ1" s="124" t="s">
        <v>12699</v>
      </c>
      <c r="BR1" s="124" t="s">
        <v>12700</v>
      </c>
      <c r="BS1" s="124" t="s">
        <v>12701</v>
      </c>
      <c r="BT1" s="125" t="s">
        <v>12702</v>
      </c>
      <c r="BU1" s="125" t="s">
        <v>12703</v>
      </c>
      <c r="BV1" s="125" t="s">
        <v>12704</v>
      </c>
      <c r="BW1" s="125" t="s">
        <v>12705</v>
      </c>
      <c r="BX1" s="125" t="s">
        <v>12706</v>
      </c>
      <c r="BY1" s="124" t="s">
        <v>12707</v>
      </c>
      <c r="BZ1" s="124" t="s">
        <v>12708</v>
      </c>
      <c r="CA1" s="124" t="s">
        <v>11499</v>
      </c>
      <c r="CB1" s="124" t="s">
        <v>11501</v>
      </c>
      <c r="CC1" s="124" t="s">
        <v>12001</v>
      </c>
      <c r="CD1" s="124" t="s">
        <v>12002</v>
      </c>
      <c r="CE1" s="124" t="s">
        <v>12709</v>
      </c>
      <c r="CF1" s="124" t="s">
        <v>12710</v>
      </c>
      <c r="CG1" s="124" t="s">
        <v>12711</v>
      </c>
      <c r="CH1" s="124" t="s">
        <v>12712</v>
      </c>
      <c r="CI1" s="124" t="s">
        <v>12713</v>
      </c>
      <c r="CJ1" s="124" t="s">
        <v>12714</v>
      </c>
      <c r="CK1" s="124" t="s">
        <v>11748</v>
      </c>
      <c r="CL1" s="125" t="s">
        <v>12715</v>
      </c>
      <c r="CM1" s="125" t="s">
        <v>12716</v>
      </c>
      <c r="CN1" s="125" t="s">
        <v>12717</v>
      </c>
      <c r="CO1" s="125" t="s">
        <v>12718</v>
      </c>
      <c r="CP1" s="125" t="s">
        <v>12719</v>
      </c>
      <c r="CQ1" s="125" t="s">
        <v>12720</v>
      </c>
      <c r="CR1" s="125" t="s">
        <v>12721</v>
      </c>
      <c r="CS1" s="124" t="s">
        <v>11509</v>
      </c>
      <c r="CT1" s="126" t="s">
        <v>11510</v>
      </c>
      <c r="CU1" s="127" t="s">
        <v>11511</v>
      </c>
      <c r="CV1" s="127" t="s">
        <v>11512</v>
      </c>
      <c r="CW1" s="127" t="s">
        <v>11513</v>
      </c>
      <c r="CX1" s="127" t="s">
        <v>11754</v>
      </c>
      <c r="CY1" s="127" t="s">
        <v>12722</v>
      </c>
      <c r="CZ1" s="127" t="s">
        <v>11519</v>
      </c>
      <c r="DA1" s="127" t="s">
        <v>11834</v>
      </c>
      <c r="DB1" s="127" t="s">
        <v>12553</v>
      </c>
      <c r="DC1" s="127" t="s">
        <v>12723</v>
      </c>
      <c r="DD1" s="127" t="s">
        <v>12008</v>
      </c>
      <c r="DE1" s="127" t="s">
        <v>12008</v>
      </c>
      <c r="DF1" s="127" t="s">
        <v>12009</v>
      </c>
      <c r="DG1" s="127" t="s">
        <v>12008</v>
      </c>
      <c r="DH1" s="127" t="s">
        <v>12008</v>
      </c>
      <c r="DI1" s="127" t="s">
        <v>12008</v>
      </c>
      <c r="DJ1" s="127" t="s">
        <v>12008</v>
      </c>
      <c r="DK1" s="127" t="s">
        <v>12008</v>
      </c>
      <c r="DL1" s="127" t="s">
        <v>12008</v>
      </c>
      <c r="DM1" s="127" t="s">
        <v>12724</v>
      </c>
      <c r="DN1" s="127" t="s">
        <v>12725</v>
      </c>
      <c r="DO1" s="127" t="s">
        <v>12726</v>
      </c>
      <c r="DP1" s="127" t="s">
        <v>12727</v>
      </c>
      <c r="DQ1" s="127" t="s">
        <v>12728</v>
      </c>
      <c r="DR1" s="127" t="s">
        <v>12729</v>
      </c>
      <c r="DS1" s="127" t="s">
        <v>12730</v>
      </c>
      <c r="DT1" s="127" t="s">
        <v>12731</v>
      </c>
      <c r="DU1" s="127" t="s">
        <v>12732</v>
      </c>
      <c r="DV1" s="127" t="s">
        <v>11524</v>
      </c>
      <c r="DW1" s="135" t="s">
        <v>12012</v>
      </c>
      <c r="DX1" s="135" t="s">
        <v>12013</v>
      </c>
      <c r="DY1" s="128" t="s">
        <v>12014</v>
      </c>
      <c r="DZ1" s="128" t="s">
        <v>12015</v>
      </c>
      <c r="EA1" s="129" t="s">
        <v>11527</v>
      </c>
      <c r="EB1" s="129" t="s">
        <v>11528</v>
      </c>
      <c r="EC1" s="129"/>
    </row>
    <row r="2" s="175" customFormat="true" ht="40.5" hidden="false" customHeight="true" outlineLevel="0" collapsed="false">
      <c r="A2" s="130" t="s">
        <v>12733</v>
      </c>
      <c r="B2" s="130" t="s">
        <v>11530</v>
      </c>
      <c r="C2" s="130" t="s">
        <v>11531</v>
      </c>
      <c r="D2" s="130" t="s">
        <v>11532</v>
      </c>
      <c r="E2" s="130" t="s">
        <v>11533</v>
      </c>
      <c r="F2" s="130" t="s">
        <v>11534</v>
      </c>
      <c r="G2" s="130" t="s">
        <v>11537</v>
      </c>
      <c r="H2" s="130" t="s">
        <v>11538</v>
      </c>
      <c r="I2" s="130" t="s">
        <v>11539</v>
      </c>
      <c r="J2" s="130" t="s">
        <v>12734</v>
      </c>
      <c r="K2" s="130" t="s">
        <v>11546</v>
      </c>
      <c r="L2" s="130" t="s">
        <v>12018</v>
      </c>
      <c r="M2" s="130" t="s">
        <v>12019</v>
      </c>
      <c r="N2" s="130" t="s">
        <v>12020</v>
      </c>
      <c r="O2" s="130" t="s">
        <v>12021</v>
      </c>
      <c r="P2" s="130" t="s">
        <v>12735</v>
      </c>
      <c r="Q2" s="130" t="s">
        <v>12736</v>
      </c>
      <c r="R2" s="130" t="s">
        <v>12737</v>
      </c>
      <c r="S2" s="130" t="s">
        <v>12738</v>
      </c>
      <c r="T2" s="130" t="s">
        <v>12739</v>
      </c>
      <c r="U2" s="130" t="s">
        <v>12740</v>
      </c>
      <c r="V2" s="130" t="s">
        <v>12741</v>
      </c>
      <c r="W2" s="130" t="s">
        <v>11564</v>
      </c>
      <c r="X2" s="130" t="s">
        <v>12742</v>
      </c>
      <c r="Y2" s="130" t="s">
        <v>11764</v>
      </c>
      <c r="Z2" s="130" t="s">
        <v>11765</v>
      </c>
      <c r="AA2" s="130" t="s">
        <v>12743</v>
      </c>
      <c r="AB2" s="130" t="s">
        <v>12744</v>
      </c>
      <c r="AC2" s="272" t="s">
        <v>126</v>
      </c>
      <c r="AD2" s="272" t="s">
        <v>126</v>
      </c>
      <c r="AE2" s="130" t="s">
        <v>12745</v>
      </c>
      <c r="AF2" s="130" t="s">
        <v>12746</v>
      </c>
      <c r="AG2" s="130" t="s">
        <v>12747</v>
      </c>
      <c r="AH2" s="130" t="s">
        <v>12748</v>
      </c>
      <c r="AI2" s="130" t="s">
        <v>12749</v>
      </c>
      <c r="AJ2" s="130" t="s">
        <v>12750</v>
      </c>
      <c r="AK2" s="130" t="s">
        <v>12751</v>
      </c>
      <c r="AL2" s="130" t="s">
        <v>12752</v>
      </c>
      <c r="AM2" s="130" t="s">
        <v>12753</v>
      </c>
      <c r="AN2" s="130" t="s">
        <v>12754</v>
      </c>
      <c r="AO2" s="130" t="s">
        <v>12755</v>
      </c>
      <c r="AP2" s="130" t="s">
        <v>12756</v>
      </c>
      <c r="AQ2" s="130" t="s">
        <v>12757</v>
      </c>
      <c r="AR2" s="130" t="s">
        <v>12758</v>
      </c>
      <c r="AS2" s="130" t="s">
        <v>12759</v>
      </c>
      <c r="AT2" s="130" t="s">
        <v>12760</v>
      </c>
      <c r="AU2" s="130" t="s">
        <v>12761</v>
      </c>
      <c r="AV2" s="130" t="s">
        <v>12762</v>
      </c>
      <c r="AW2" s="130" t="s">
        <v>12763</v>
      </c>
      <c r="AX2" s="130" t="s">
        <v>12764</v>
      </c>
      <c r="AY2" s="130" t="s">
        <v>12765</v>
      </c>
      <c r="AZ2" s="130" t="s">
        <v>12766</v>
      </c>
      <c r="BA2" s="131" t="s">
        <v>12767</v>
      </c>
      <c r="BB2" s="131" t="s">
        <v>12768</v>
      </c>
      <c r="BC2" s="130" t="s">
        <v>12769</v>
      </c>
      <c r="BD2" s="130" t="s">
        <v>12770</v>
      </c>
      <c r="BE2" s="130" t="s">
        <v>12771</v>
      </c>
      <c r="BF2" s="130" t="s">
        <v>12772</v>
      </c>
      <c r="BG2" s="272" t="s">
        <v>113</v>
      </c>
      <c r="BH2" s="272" t="s">
        <v>126</v>
      </c>
      <c r="BI2" s="130" t="s">
        <v>12773</v>
      </c>
      <c r="BJ2" s="130" t="s">
        <v>12774</v>
      </c>
      <c r="BK2" s="130" t="s">
        <v>12775</v>
      </c>
      <c r="BL2" s="130" t="s">
        <v>12776</v>
      </c>
      <c r="BM2" s="130" t="s">
        <v>12777</v>
      </c>
      <c r="BN2" s="130" t="s">
        <v>12778</v>
      </c>
      <c r="BO2" s="130" t="s">
        <v>12779</v>
      </c>
      <c r="BP2" s="130" t="s">
        <v>12780</v>
      </c>
      <c r="BQ2" s="130" t="s">
        <v>12781</v>
      </c>
      <c r="BR2" s="130" t="s">
        <v>12782</v>
      </c>
      <c r="BS2" s="130" t="s">
        <v>12783</v>
      </c>
      <c r="BT2" s="131" t="s">
        <v>12784</v>
      </c>
      <c r="BU2" s="131" t="s">
        <v>12785</v>
      </c>
      <c r="BV2" s="131" t="s">
        <v>12786</v>
      </c>
      <c r="BW2" s="131" t="s">
        <v>12787</v>
      </c>
      <c r="BX2" s="131" t="s">
        <v>12788</v>
      </c>
      <c r="BY2" s="130" t="s">
        <v>12789</v>
      </c>
      <c r="BZ2" s="130" t="s">
        <v>12790</v>
      </c>
      <c r="CA2" s="130" t="s">
        <v>11572</v>
      </c>
      <c r="CB2" s="130" t="s">
        <v>11574</v>
      </c>
      <c r="CC2" s="130" t="s">
        <v>12052</v>
      </c>
      <c r="CD2" s="130" t="s">
        <v>12053</v>
      </c>
      <c r="CE2" s="130" t="s">
        <v>12791</v>
      </c>
      <c r="CF2" s="130" t="s">
        <v>12792</v>
      </c>
      <c r="CG2" s="130" t="s">
        <v>12793</v>
      </c>
      <c r="CH2" s="130" t="s">
        <v>12794</v>
      </c>
      <c r="CI2" s="130" t="s">
        <v>12795</v>
      </c>
      <c r="CJ2" s="130" t="s">
        <v>12796</v>
      </c>
      <c r="CK2" s="130" t="s">
        <v>11771</v>
      </c>
      <c r="CL2" s="131" t="s">
        <v>12797</v>
      </c>
      <c r="CM2" s="131" t="s">
        <v>12798</v>
      </c>
      <c r="CN2" s="131" t="s">
        <v>12799</v>
      </c>
      <c r="CO2" s="131" t="s">
        <v>12800</v>
      </c>
      <c r="CP2" s="131" t="s">
        <v>12801</v>
      </c>
      <c r="CQ2" s="131" t="s">
        <v>12802</v>
      </c>
      <c r="CR2" s="131" t="s">
        <v>12803</v>
      </c>
      <c r="CS2" s="130" t="s">
        <v>11582</v>
      </c>
      <c r="CT2" s="132"/>
      <c r="CU2" s="127"/>
      <c r="CV2" s="127"/>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29"/>
      <c r="DZ2" s="129"/>
      <c r="EA2" s="129"/>
      <c r="EB2" s="129"/>
      <c r="EC2" s="129"/>
    </row>
    <row r="3" s="172" customFormat="true" ht="72" hidden="false" customHeight="false" outlineLevel="0" collapsed="false">
      <c r="A3" s="137" t="s">
        <v>12804</v>
      </c>
      <c r="B3" s="137" t="s">
        <v>12805</v>
      </c>
      <c r="C3" s="137" t="s">
        <v>12806</v>
      </c>
      <c r="D3" s="137" t="s">
        <v>12807</v>
      </c>
      <c r="E3" s="137" t="s">
        <v>12808</v>
      </c>
      <c r="F3" s="137" t="s">
        <v>12809</v>
      </c>
      <c r="G3" s="137" t="s">
        <v>12810</v>
      </c>
      <c r="H3" s="137" t="s">
        <v>12811</v>
      </c>
      <c r="I3" s="137" t="s">
        <v>12812</v>
      </c>
      <c r="J3" s="137" t="s">
        <v>12813</v>
      </c>
      <c r="K3" s="137" t="s">
        <v>12814</v>
      </c>
      <c r="L3" s="137" t="s">
        <v>12815</v>
      </c>
      <c r="M3" s="137" t="s">
        <v>12816</v>
      </c>
      <c r="N3" s="137" t="s">
        <v>12817</v>
      </c>
      <c r="O3" s="137" t="s">
        <v>12818</v>
      </c>
      <c r="P3" s="137" t="s">
        <v>12819</v>
      </c>
      <c r="Q3" s="137" t="s">
        <v>12820</v>
      </c>
      <c r="R3" s="137" t="s">
        <v>12821</v>
      </c>
      <c r="S3" s="137" t="s">
        <v>12822</v>
      </c>
      <c r="T3" s="137" t="s">
        <v>12823</v>
      </c>
      <c r="U3" s="137" t="s">
        <v>12824</v>
      </c>
      <c r="V3" s="137" t="s">
        <v>12825</v>
      </c>
      <c r="W3" s="137" t="s">
        <v>12826</v>
      </c>
      <c r="X3" s="137" t="s">
        <v>12827</v>
      </c>
      <c r="Y3" s="137" t="s">
        <v>12828</v>
      </c>
      <c r="Z3" s="137" t="s">
        <v>12829</v>
      </c>
      <c r="AA3" s="137" t="s">
        <v>12830</v>
      </c>
      <c r="AB3" s="137" t="s">
        <v>12831</v>
      </c>
      <c r="AC3" s="137" t="s">
        <v>12832</v>
      </c>
      <c r="AD3" s="137" t="s">
        <v>12833</v>
      </c>
      <c r="AE3" s="137" t="s">
        <v>12834</v>
      </c>
      <c r="AF3" s="137" t="s">
        <v>12835</v>
      </c>
      <c r="AG3" s="137" t="s">
        <v>12836</v>
      </c>
      <c r="AH3" s="137" t="s">
        <v>12837</v>
      </c>
      <c r="AI3" s="137" t="s">
        <v>12838</v>
      </c>
      <c r="AJ3" s="137" t="s">
        <v>12839</v>
      </c>
      <c r="AK3" s="137" t="s">
        <v>12840</v>
      </c>
      <c r="AL3" s="137" t="s">
        <v>12841</v>
      </c>
      <c r="AM3" s="137" t="s">
        <v>12842</v>
      </c>
      <c r="AN3" s="137" t="s">
        <v>12843</v>
      </c>
      <c r="AO3" s="137" t="s">
        <v>12844</v>
      </c>
      <c r="AP3" s="137" t="s">
        <v>12845</v>
      </c>
      <c r="AQ3" s="137" t="s">
        <v>12846</v>
      </c>
      <c r="AR3" s="137" t="s">
        <v>12847</v>
      </c>
      <c r="AS3" s="137" t="s">
        <v>12848</v>
      </c>
      <c r="AT3" s="137" t="s">
        <v>12849</v>
      </c>
      <c r="AU3" s="137" t="s">
        <v>12850</v>
      </c>
      <c r="AV3" s="137" t="s">
        <v>12851</v>
      </c>
      <c r="AW3" s="137" t="s">
        <v>12852</v>
      </c>
      <c r="AX3" s="137" t="s">
        <v>12853</v>
      </c>
      <c r="AY3" s="137" t="s">
        <v>12854</v>
      </c>
      <c r="AZ3" s="137" t="s">
        <v>12855</v>
      </c>
      <c r="BA3" s="137" t="s">
        <v>12856</v>
      </c>
      <c r="BB3" s="137" t="s">
        <v>12857</v>
      </c>
      <c r="BC3" s="137" t="s">
        <v>12858</v>
      </c>
      <c r="BD3" s="137" t="s">
        <v>12859</v>
      </c>
      <c r="BE3" s="137" t="s">
        <v>12860</v>
      </c>
      <c r="BF3" s="137" t="s">
        <v>12861</v>
      </c>
      <c r="BG3" s="137" t="s">
        <v>12862</v>
      </c>
      <c r="BH3" s="137" t="s">
        <v>12863</v>
      </c>
      <c r="BI3" s="137" t="s">
        <v>12864</v>
      </c>
      <c r="BJ3" s="137" t="s">
        <v>12865</v>
      </c>
      <c r="BK3" s="137" t="s">
        <v>12866</v>
      </c>
      <c r="BL3" s="137" t="s">
        <v>12867</v>
      </c>
      <c r="BM3" s="137" t="s">
        <v>12868</v>
      </c>
      <c r="BN3" s="137" t="s">
        <v>12869</v>
      </c>
      <c r="BO3" s="137" t="s">
        <v>12870</v>
      </c>
      <c r="BP3" s="137" t="s">
        <v>12871</v>
      </c>
      <c r="BQ3" s="137" t="s">
        <v>12872</v>
      </c>
      <c r="BR3" s="137" t="s">
        <v>12873</v>
      </c>
      <c r="BS3" s="137" t="n">
        <v>78300</v>
      </c>
      <c r="BT3" s="137" t="s">
        <v>12874</v>
      </c>
      <c r="BU3" s="137" t="n">
        <v>115500</v>
      </c>
      <c r="BV3" s="137" t="n">
        <v>115600</v>
      </c>
      <c r="BW3" s="137" t="n">
        <v>115700</v>
      </c>
      <c r="BX3" s="137" t="n">
        <v>115800</v>
      </c>
      <c r="BY3" s="137" t="s">
        <v>12875</v>
      </c>
      <c r="BZ3" s="137" t="s">
        <v>12876</v>
      </c>
      <c r="CA3" s="137" t="s">
        <v>12877</v>
      </c>
      <c r="CB3" s="137" t="s">
        <v>12878</v>
      </c>
      <c r="CC3" s="137" t="s">
        <v>12879</v>
      </c>
      <c r="CD3" s="137" t="s">
        <v>12880</v>
      </c>
      <c r="CE3" s="137" t="s">
        <v>12881</v>
      </c>
      <c r="CF3" s="137" t="s">
        <v>12882</v>
      </c>
      <c r="CG3" s="137" t="s">
        <v>12883</v>
      </c>
      <c r="CH3" s="137" t="s">
        <v>12884</v>
      </c>
      <c r="CI3" s="137" t="s">
        <v>12885</v>
      </c>
      <c r="CJ3" s="137" t="s">
        <v>12886</v>
      </c>
      <c r="CK3" s="137" t="s">
        <v>12887</v>
      </c>
      <c r="CL3" s="137" t="n">
        <v>119390</v>
      </c>
      <c r="CM3" s="137" t="n">
        <v>119400</v>
      </c>
      <c r="CN3" s="137" t="n">
        <v>119500</v>
      </c>
      <c r="CO3" s="137" t="n">
        <v>119600</v>
      </c>
      <c r="CP3" s="137" t="n">
        <v>119700</v>
      </c>
      <c r="CQ3" s="137" t="n">
        <v>119800</v>
      </c>
      <c r="CR3" s="137" t="n">
        <v>119900</v>
      </c>
      <c r="CS3" s="137" t="s">
        <v>12888</v>
      </c>
      <c r="CT3" s="138"/>
      <c r="CU3" s="139"/>
      <c r="CV3" s="139"/>
      <c r="CW3" s="139" t="s">
        <v>11634</v>
      </c>
      <c r="CX3" s="139" t="s">
        <v>11473</v>
      </c>
      <c r="CY3" s="139" t="s">
        <v>12889</v>
      </c>
      <c r="CZ3" s="139" t="s">
        <v>11637</v>
      </c>
      <c r="DA3" s="139" t="s">
        <v>11638</v>
      </c>
      <c r="DB3" s="139" t="s">
        <v>12585</v>
      </c>
      <c r="DC3" s="139" t="s">
        <v>12890</v>
      </c>
      <c r="DD3" s="139" t="s">
        <v>307</v>
      </c>
      <c r="DE3" s="139" t="s">
        <v>11820</v>
      </c>
      <c r="DF3" s="139" t="s">
        <v>12116</v>
      </c>
      <c r="DG3" s="139" t="s">
        <v>12652</v>
      </c>
      <c r="DH3" s="139" t="s">
        <v>12653</v>
      </c>
      <c r="DI3" s="139" t="s">
        <v>12654</v>
      </c>
      <c r="DJ3" s="139" t="s">
        <v>12655</v>
      </c>
      <c r="DK3" s="139" t="s">
        <v>12656</v>
      </c>
      <c r="DL3" s="139" t="s">
        <v>12657</v>
      </c>
      <c r="DM3" s="139" t="s">
        <v>12891</v>
      </c>
      <c r="DN3" s="139" t="s">
        <v>923</v>
      </c>
      <c r="DO3" s="139" t="s">
        <v>998</v>
      </c>
      <c r="DP3" s="139" t="s">
        <v>12892</v>
      </c>
      <c r="DQ3" s="139" t="s">
        <v>12893</v>
      </c>
      <c r="DR3" s="139"/>
      <c r="DS3" s="139" t="s">
        <v>12894</v>
      </c>
      <c r="DT3" s="139" t="s">
        <v>12895</v>
      </c>
      <c r="DU3" s="139" t="s">
        <v>12896</v>
      </c>
      <c r="DV3" s="139" t="s">
        <v>11646</v>
      </c>
      <c r="DW3" s="139" t="s">
        <v>12117</v>
      </c>
      <c r="DX3" s="139" t="s">
        <v>12118</v>
      </c>
      <c r="DY3" s="140" t="s">
        <v>12119</v>
      </c>
      <c r="DZ3" s="140" t="s">
        <v>12120</v>
      </c>
      <c r="EA3" s="140" t="s">
        <v>11649</v>
      </c>
      <c r="EB3" s="140" t="s">
        <v>11650</v>
      </c>
      <c r="EC3" s="141"/>
    </row>
    <row r="4" customFormat="false" ht="25.5" hidden="false" customHeight="false" outlineLevel="0" collapsed="false">
      <c r="A4" s="120"/>
      <c r="D4" s="142"/>
      <c r="E4" s="142"/>
      <c r="Q4" s="305"/>
      <c r="R4" s="305"/>
      <c r="U4" s="306"/>
      <c r="CE4" s="146"/>
      <c r="CU4" s="153" t="n">
        <f aca="false">IF(AND(D4&gt;4678396.48217382,D4&lt;4924789.13601513),0,1)</f>
        <v>1</v>
      </c>
      <c r="CV4" s="153" t="n">
        <f aca="false">IF(AND(E4&gt;1554744.35667513,E4&lt;1771650.40247209),0,1)</f>
        <v>1</v>
      </c>
      <c r="CW4" s="155" t="n">
        <f aca="false">+IF(CA4&lt;3,IF(G4="",0,IF(G4&gt;0,0,1)),0)</f>
        <v>0</v>
      </c>
      <c r="CX4" s="204" t="n">
        <f aca="false">IF(CA4&lt;3,IF(OR(K4=9999,K4&lt;=('[2]Input anno'!$A$1)),0,1),0)</f>
        <v>0</v>
      </c>
      <c r="CY4" s="204" t="n">
        <f aca="false">IF(CA4&lt;3,IF(AND(OR(L4=9800,L4=9999,L4&lt;='[2]Input anno'!$A$1),OR(N4=9800,N4=9999,N4&lt;='[2]Input anno'!$A$1)),0,1),0)</f>
        <v>0</v>
      </c>
      <c r="CZ4" s="204" t="n">
        <f aca="false">+IF(CA4=3,IF(K4='[2]Input anno'!$A$1,0,1),0)</f>
        <v>0</v>
      </c>
      <c r="DA4" s="155" t="n">
        <f aca="false">+IF(CA4&lt;3,IF(K4&lt;&gt;9999,IF(AND(K4&lt;L4,K4&lt;N4),0,1),0),0)</f>
        <v>1</v>
      </c>
      <c r="DB4" s="204" t="n">
        <f aca="false">+IF(CA4&lt;3,IF(OR(M4=1,M4=2,M4=3,M4=4,M4=5),0,1),0)</f>
        <v>1</v>
      </c>
      <c r="DC4" s="204" t="n">
        <f aca="false">+IF(CA4&lt;3,IF(OR(O4=1,O4=2,O4=3,O4=4,O4=5,O4=99),0,1),0)</f>
        <v>1</v>
      </c>
      <c r="DD4" s="204" t="n">
        <f aca="false">+IF(CA4&lt;3,IF(Y4&gt;0,0,1),0)</f>
        <v>1</v>
      </c>
      <c r="DE4" s="204" t="n">
        <f aca="false">+IF(CA4&lt;3,IF(Z4&gt;0,0,1),0)</f>
        <v>1</v>
      </c>
      <c r="DF4" s="204" t="n">
        <f aca="false">+IF(CA4&lt;3,IF(AND(W4&gt;0,W4&lt;6),0,1),0)</f>
        <v>1</v>
      </c>
      <c r="DG4" s="204" t="n">
        <f aca="false">+IF(CA4&lt;3,IF(P4&gt;0,0,1),0)</f>
        <v>1</v>
      </c>
      <c r="DH4" s="204" t="n">
        <f aca="false">+IF(CA4&lt;3,IF(Q4&gt;0,0,1),0)</f>
        <v>1</v>
      </c>
      <c r="DI4" s="204" t="n">
        <f aca="false">+IF(CA4&lt;3,IF(R4&gt;0,0,1),0)</f>
        <v>1</v>
      </c>
      <c r="DJ4" s="204" t="n">
        <f aca="false">+IF(CA4&lt;3,IF(S4&gt;0,0,1),0)</f>
        <v>1</v>
      </c>
      <c r="DK4" s="204" t="n">
        <f aca="false">+IF(CA4&lt;3,IF(T4&gt;0,0,1),0)</f>
        <v>1</v>
      </c>
      <c r="DL4" s="204" t="n">
        <f aca="false">+IF(CA4&lt;3,IF(U4&gt;0,0,1),0)</f>
        <v>1</v>
      </c>
      <c r="DM4" s="155" t="n">
        <f aca="false">+IF(CA4&lt;3,IF((P4-Q4)&gt;=0,0,1),0)</f>
        <v>0</v>
      </c>
      <c r="DN4" s="155" t="n">
        <f aca="false">+IF(CA4&lt;3,IF(OR(AE4=1,AE4=2,AE4=3,AE4=4,AE4=5,AE4=6,AE4=7,AE4=8,AE4=9,AE4=99),0,1),0)</f>
        <v>1</v>
      </c>
      <c r="DO4" s="155" t="n">
        <f aca="false">+IF(CA4&lt;3,IF(OR(BD4=99,BD4&lt;&gt;0,BD4&lt;9),0,1),0)</f>
        <v>0</v>
      </c>
      <c r="DP4" s="155" t="n">
        <f aca="false">+IF(CA4&lt;3,IF(BD4=99,IF(BK4=1,0,1),IF(OR(BK4=1,BK4=2,BK4=3,BK4=4),0,1)),0)</f>
        <v>1</v>
      </c>
      <c r="DQ4" s="155" t="n">
        <f aca="false">+IF(CA4&lt;3,IF(BD4=99,IF(BE4=0,0,1),IF(BE4&gt;0,0,1)),0)</f>
        <v>1</v>
      </c>
      <c r="DR4" s="155" t="n">
        <f aca="false">+IF(CA4&lt;3,IF(AND(BN4&gt;0,BN4&lt;6),0,1),0)</f>
        <v>1</v>
      </c>
      <c r="DS4" s="155" t="n">
        <f aca="false">IF(CA4&lt;3,IF(BD4&lt;99,IF(BT4=(BU4+BV4+BW4+BX4+BY4),0,1),0),0)</f>
        <v>0</v>
      </c>
      <c r="DT4" s="204" t="n">
        <f aca="false">+IF(CA4&lt;3,IF(BZ4&lt;=BY4,0,1),0)</f>
        <v>0</v>
      </c>
      <c r="DU4" s="155" t="n">
        <f aca="false">+IF(CA4&lt;3,IF(AND(BG4&gt;0,BG4&lt;5),0,1),0)</f>
        <v>1</v>
      </c>
      <c r="DV4" s="155" t="n">
        <f aca="false">+IF(CA4&lt;3,IF(K4&lt;&gt;9999,IF(K4&gt;=2014,IF(CB4="A",0,1),0),IF(CB4="X",0,1)),0)</f>
        <v>0</v>
      </c>
      <c r="DW4" s="155" t="n">
        <f aca="false">+IF(CA4&lt;3,IF(L4&lt;9800,IF(L4&gt;=2014,IF(CC4="A",0,1),0),IF(L4=9999,IF(CC4="X",0,1),IF(CC4="A",0,1))),0)</f>
        <v>0</v>
      </c>
      <c r="DX4" s="155" t="n">
        <f aca="false">+IF(CA4&lt;3,IF(N4&lt;9800,IF(N4&gt;=2014,IF(CD4="A",0,1),0),IF(N4=9999,IF(CD4="X",0,1),IF(CD4="A",0,1))),0)</f>
        <v>0</v>
      </c>
      <c r="DY4" s="151" t="n">
        <f aca="false">+IF(CA4&lt;3,IF(AND(L4&lt;&gt;9800,L4&lt;&gt;9999),IF(AND(L4&gt;=2018,M4&lt;4),1,0),0),0)</f>
        <v>0</v>
      </c>
      <c r="DZ4" s="151" t="n">
        <f aca="false">+IF(CA4&lt;3,IF(AND(N4&lt;&gt;9800,N4&lt;&gt;9999),IF(AND(N4&gt;=2018,O4&lt;4),1,0),0),0)</f>
        <v>0</v>
      </c>
      <c r="EA4" s="151" t="n">
        <f aca="false">+IF(CA4&lt;3,IF(K4=9999,0,IF(K4&gt;=2014,IF(AND(L4&gt;K4,N4&gt;K4,M4&gt;=4,O4&gt;=4),0,1),0)),0)</f>
        <v>0</v>
      </c>
      <c r="EB4" s="151" t="n">
        <f aca="false">+IF(CA4&lt;3,IF(K4=9999,0,IF(K4&gt;=2015,IF(COUNTBLANK(B4:CS4)=0,0,1),0)),0)</f>
        <v>0</v>
      </c>
      <c r="EC4" s="151"/>
      <c r="ED4" s="159" t="s">
        <v>11511</v>
      </c>
      <c r="EE4" s="159" t="str">
        <f aca="false">IF(SUM(CU:CU)=0,"OK","Attenzione! Possibile errore su coordinate")</f>
        <v>Attenzione! Possibile errore su coordinate</v>
      </c>
    </row>
    <row r="5" customFormat="false" ht="12.75" hidden="false" customHeight="false" outlineLevel="0" collapsed="false">
      <c r="A5" s="120"/>
      <c r="D5" s="142"/>
      <c r="E5" s="142"/>
      <c r="Q5" s="305"/>
      <c r="R5" s="305"/>
      <c r="U5" s="306"/>
      <c r="CE5" s="146"/>
      <c r="CU5" s="180"/>
      <c r="CV5" s="180"/>
      <c r="CW5" s="155"/>
      <c r="DA5" s="155"/>
      <c r="DH5" s="204"/>
      <c r="DI5" s="204"/>
      <c r="DJ5" s="204"/>
      <c r="DK5" s="204"/>
      <c r="DL5" s="204"/>
      <c r="DV5" s="155"/>
      <c r="DW5" s="155"/>
      <c r="DX5" s="155"/>
      <c r="DY5" s="151"/>
      <c r="DZ5" s="151"/>
      <c r="EA5" s="151"/>
      <c r="EB5" s="151"/>
      <c r="EC5" s="151"/>
      <c r="ED5" s="159" t="s">
        <v>11512</v>
      </c>
      <c r="EE5" s="159" t="str">
        <f aca="false">IF(SUM(CV:CV)=0,"OK","Attenzione! Possibile errore su coordinate")</f>
        <v>Attenzione! Possibile errore su coordinate</v>
      </c>
    </row>
    <row r="6" customFormat="false" ht="12.75" hidden="false" customHeight="false" outlineLevel="0" collapsed="false">
      <c r="A6" s="120"/>
      <c r="D6" s="142"/>
      <c r="E6" s="142"/>
      <c r="Q6" s="305"/>
      <c r="R6" s="305"/>
      <c r="U6" s="306"/>
      <c r="CE6" s="146"/>
      <c r="CU6" s="180"/>
      <c r="CV6" s="180"/>
      <c r="CW6" s="155"/>
      <c r="DA6" s="155"/>
      <c r="DH6" s="204"/>
      <c r="DI6" s="204"/>
      <c r="DJ6" s="204"/>
      <c r="DK6" s="204"/>
      <c r="DL6" s="204"/>
      <c r="DV6" s="155"/>
      <c r="DW6" s="155"/>
      <c r="DX6" s="155"/>
      <c r="DY6" s="151"/>
      <c r="DZ6" s="151"/>
      <c r="EA6" s="151"/>
      <c r="EB6" s="151"/>
      <c r="EC6" s="151"/>
      <c r="ED6" s="159" t="s">
        <v>11634</v>
      </c>
      <c r="EE6" s="159" t="str">
        <f aca="false">IF(SUM(CW:CW)=0,"OK","Attenzione! Possibile errore, QUOTA=0. Verificare e confermare i dati")</f>
        <v>OK</v>
      </c>
    </row>
    <row r="7" customFormat="false" ht="12.75" hidden="false" customHeight="false" outlineLevel="0" collapsed="false">
      <c r="A7" s="120"/>
      <c r="D7" s="142"/>
      <c r="E7" s="142"/>
      <c r="Q7" s="305"/>
      <c r="R7" s="305"/>
      <c r="U7" s="306"/>
      <c r="CE7" s="146"/>
      <c r="CU7" s="180"/>
      <c r="CV7" s="180"/>
      <c r="CW7" s="155"/>
      <c r="DA7" s="155"/>
      <c r="DH7" s="204"/>
      <c r="DI7" s="204"/>
      <c r="DJ7" s="204"/>
      <c r="DK7" s="204"/>
      <c r="DL7" s="204"/>
      <c r="DV7" s="155"/>
      <c r="DW7" s="155"/>
      <c r="DX7" s="155"/>
      <c r="DY7" s="151"/>
      <c r="DZ7" s="151"/>
      <c r="EA7" s="151"/>
      <c r="EB7" s="151"/>
      <c r="EC7" s="151"/>
      <c r="ED7" s="159" t="s">
        <v>11473</v>
      </c>
      <c r="EE7" s="159" t="str">
        <f aca="false">IF(SUM(CX:CX)=0,"OK","errore su anno di costruzione")</f>
        <v>OK</v>
      </c>
    </row>
    <row r="8" customFormat="false" ht="12.75" hidden="false" customHeight="false" outlineLevel="0" collapsed="false">
      <c r="A8" s="120"/>
      <c r="D8" s="142"/>
      <c r="E8" s="142"/>
      <c r="Q8" s="305"/>
      <c r="R8" s="305"/>
      <c r="CE8" s="146"/>
      <c r="CU8" s="180"/>
      <c r="CV8" s="180"/>
      <c r="CW8" s="155"/>
      <c r="DA8" s="155"/>
      <c r="DH8" s="204"/>
      <c r="DI8" s="204"/>
      <c r="DJ8" s="204"/>
      <c r="DK8" s="204"/>
      <c r="DL8" s="204"/>
      <c r="DV8" s="155"/>
      <c r="DW8" s="155"/>
      <c r="DX8" s="155"/>
      <c r="DY8" s="151"/>
      <c r="DZ8" s="151"/>
      <c r="EA8" s="151"/>
      <c r="EB8" s="151"/>
      <c r="EC8" s="151"/>
      <c r="ED8" s="159" t="s">
        <v>12889</v>
      </c>
      <c r="EE8" s="159" t="str">
        <f aca="false">IF(SUM(CY:CY)=0,"OK","errore su anno di ristrutturazione")</f>
        <v>OK</v>
      </c>
    </row>
    <row r="9" customFormat="false" ht="12.75" hidden="false" customHeight="false" outlineLevel="0" collapsed="false">
      <c r="A9" s="120"/>
      <c r="D9" s="142"/>
      <c r="E9" s="142"/>
      <c r="Q9" s="305"/>
      <c r="R9" s="305"/>
      <c r="U9" s="306"/>
      <c r="CE9" s="146"/>
      <c r="CU9" s="180"/>
      <c r="CV9" s="180"/>
      <c r="CW9" s="155"/>
      <c r="DA9" s="155"/>
      <c r="DH9" s="204"/>
      <c r="DI9" s="204"/>
      <c r="DJ9" s="204"/>
      <c r="DK9" s="204"/>
      <c r="DL9" s="204"/>
      <c r="DV9" s="155"/>
      <c r="DW9" s="155"/>
      <c r="DX9" s="155"/>
      <c r="DY9" s="151"/>
      <c r="DZ9" s="151"/>
      <c r="EA9" s="151"/>
      <c r="EB9" s="151"/>
      <c r="EC9" s="151"/>
      <c r="ED9" s="159" t="s">
        <v>11637</v>
      </c>
      <c r="EE9" s="159" t="str">
        <f aca="false">IF(SUM(CZ:CZ)=0,"OK","errore su anno di costruzione delle opere in costruzione")</f>
        <v>OK</v>
      </c>
    </row>
    <row r="10" customFormat="false" ht="12.75" hidden="false" customHeight="false" outlineLevel="0" collapsed="false">
      <c r="A10" s="120"/>
      <c r="D10" s="142"/>
      <c r="E10" s="142"/>
      <c r="Q10" s="305"/>
      <c r="R10" s="305"/>
      <c r="U10" s="306"/>
      <c r="BN10" s="307"/>
      <c r="BO10" s="307"/>
      <c r="BP10" s="307"/>
      <c r="BQ10" s="307"/>
      <c r="CE10" s="146"/>
      <c r="CU10" s="180"/>
      <c r="CV10" s="180"/>
      <c r="CW10" s="155"/>
      <c r="DA10" s="155"/>
      <c r="DH10" s="204"/>
      <c r="DI10" s="204"/>
      <c r="DJ10" s="204"/>
      <c r="DK10" s="204"/>
      <c r="DL10" s="204"/>
      <c r="DV10" s="155"/>
      <c r="DW10" s="155"/>
      <c r="DX10" s="155"/>
      <c r="DY10" s="151"/>
      <c r="DZ10" s="151"/>
      <c r="EA10" s="151"/>
      <c r="EB10" s="151"/>
      <c r="EC10" s="151"/>
      <c r="ED10" s="159" t="s">
        <v>11638</v>
      </c>
      <c r="EE10" s="159" t="str">
        <f aca="false">IF(SUM(DA:DA)=0,"OK","anno di costruzione e anno di ristrutturazione non congruenti")</f>
        <v>anno di costruzione e anno di ristrutturazione non congruenti</v>
      </c>
    </row>
    <row r="11" customFormat="false" ht="12.75" hidden="false" customHeight="false" outlineLevel="0" collapsed="false">
      <c r="A11" s="120"/>
      <c r="D11" s="142"/>
      <c r="E11" s="142"/>
      <c r="Q11" s="305"/>
      <c r="R11" s="305"/>
      <c r="U11" s="306"/>
      <c r="CE11" s="146"/>
      <c r="CU11" s="180"/>
      <c r="CV11" s="180"/>
      <c r="CW11" s="155"/>
      <c r="DA11" s="155"/>
      <c r="DH11" s="204"/>
      <c r="DI11" s="204"/>
      <c r="DJ11" s="204"/>
      <c r="DK11" s="204"/>
      <c r="DL11" s="204"/>
      <c r="DV11" s="155"/>
      <c r="DW11" s="155"/>
      <c r="DX11" s="155"/>
      <c r="DY11" s="151"/>
      <c r="DZ11" s="151"/>
      <c r="EA11" s="151"/>
      <c r="EB11" s="151"/>
      <c r="EC11" s="151"/>
      <c r="ED11" s="159" t="s">
        <v>12585</v>
      </c>
      <c r="EE11" s="159" t="str">
        <f aca="false">IF(SUM(DB:DB)=0,"OK","errore su stato conservazione oo.civili")</f>
        <v>errore su stato conservazione oo.civili</v>
      </c>
    </row>
    <row r="12" customFormat="false" ht="12.75" hidden="false" customHeight="false" outlineLevel="0" collapsed="false">
      <c r="A12" s="120"/>
      <c r="D12" s="142"/>
      <c r="E12" s="142"/>
      <c r="Q12" s="305"/>
      <c r="R12" s="305"/>
      <c r="U12" s="306"/>
      <c r="BM12" s="308"/>
      <c r="BN12" s="307"/>
      <c r="BP12" s="307"/>
      <c r="BQ12" s="307"/>
      <c r="CE12" s="146"/>
      <c r="CU12" s="180"/>
      <c r="CV12" s="180"/>
      <c r="CW12" s="155"/>
      <c r="DA12" s="155"/>
      <c r="DH12" s="204"/>
      <c r="DI12" s="204"/>
      <c r="DJ12" s="204"/>
      <c r="DK12" s="204"/>
      <c r="DL12" s="204"/>
      <c r="DV12" s="155"/>
      <c r="DW12" s="155"/>
      <c r="DX12" s="155"/>
      <c r="DY12" s="151"/>
      <c r="DZ12" s="151"/>
      <c r="EA12" s="151"/>
      <c r="EB12" s="151"/>
      <c r="EC12" s="151"/>
      <c r="ED12" s="159" t="s">
        <v>12897</v>
      </c>
      <c r="EE12" s="159" t="str">
        <f aca="false">IF(SUM(DC:DC)=0,"OK","errore su stato conservazione oo.elettromecc.")</f>
        <v>errore su stato conservazione oo.elettromecc.</v>
      </c>
    </row>
    <row r="13" customFormat="false" ht="12.75" hidden="false" customHeight="false" outlineLevel="0" collapsed="false">
      <c r="A13" s="120"/>
      <c r="D13" s="142"/>
      <c r="E13" s="142"/>
      <c r="Q13" s="305"/>
      <c r="R13" s="305"/>
      <c r="U13" s="306"/>
      <c r="CE13" s="146"/>
      <c r="CU13" s="180"/>
      <c r="CV13" s="180"/>
      <c r="CW13" s="155"/>
      <c r="DA13" s="155"/>
      <c r="DH13" s="204"/>
      <c r="DI13" s="204"/>
      <c r="DJ13" s="204"/>
      <c r="DK13" s="204"/>
      <c r="DL13" s="204"/>
      <c r="DV13" s="155"/>
      <c r="DW13" s="155"/>
      <c r="DX13" s="155"/>
      <c r="DY13" s="151"/>
      <c r="DZ13" s="151"/>
      <c r="EA13" s="151"/>
      <c r="EB13" s="151"/>
      <c r="EC13" s="151"/>
      <c r="ED13" s="159" t="s">
        <v>307</v>
      </c>
      <c r="EE13" s="159" t="str">
        <f aca="false">IF(SUM(DD:DD)=0,"OK","incongruenza su potenza installata")</f>
        <v>incongruenza su potenza installata</v>
      </c>
    </row>
    <row r="14" customFormat="false" ht="12.75" hidden="false" customHeight="false" outlineLevel="0" collapsed="false">
      <c r="A14" s="120"/>
      <c r="D14" s="142"/>
      <c r="E14" s="142"/>
      <c r="Q14" s="305"/>
      <c r="R14" s="305"/>
      <c r="U14" s="306"/>
      <c r="CE14" s="146"/>
      <c r="CU14" s="180"/>
      <c r="CV14" s="180"/>
      <c r="CW14" s="155"/>
      <c r="DA14" s="155"/>
      <c r="DH14" s="204"/>
      <c r="DI14" s="204"/>
      <c r="DJ14" s="204"/>
      <c r="DK14" s="204"/>
      <c r="DL14" s="204"/>
      <c r="DV14" s="155"/>
      <c r="DW14" s="155"/>
      <c r="DX14" s="155"/>
      <c r="DY14" s="151"/>
      <c r="DZ14" s="151"/>
      <c r="EA14" s="151"/>
      <c r="EB14" s="151"/>
      <c r="EC14" s="151"/>
      <c r="ED14" s="159" t="s">
        <v>11820</v>
      </c>
      <c r="EE14" s="159" t="str">
        <f aca="false">IF(SUM(DE:DE)=0,"OK","consumo energia non congruente con stato impianto")</f>
        <v>consumo energia non congruente con stato impianto</v>
      </c>
    </row>
    <row r="15" customFormat="false" ht="12.75" hidden="false" customHeight="false" outlineLevel="0" collapsed="false">
      <c r="A15" s="120"/>
      <c r="D15" s="142"/>
      <c r="E15" s="142"/>
      <c r="Q15" s="305"/>
      <c r="R15" s="305"/>
      <c r="CE15" s="146"/>
      <c r="CU15" s="180"/>
      <c r="CV15" s="180"/>
      <c r="CW15" s="155"/>
      <c r="DA15" s="155"/>
      <c r="DH15" s="204"/>
      <c r="DI15" s="204"/>
      <c r="DJ15" s="204"/>
      <c r="DK15" s="204"/>
      <c r="DL15" s="204"/>
      <c r="DV15" s="155"/>
      <c r="DW15" s="155"/>
      <c r="DX15" s="155"/>
      <c r="DY15" s="151"/>
      <c r="DZ15" s="151"/>
      <c r="EA15" s="151"/>
      <c r="EB15" s="151"/>
      <c r="EC15" s="151"/>
      <c r="ED15" s="159" t="s">
        <v>12116</v>
      </c>
      <c r="EE15" s="159" t="str">
        <f aca="false">IF(SUM(DF:DF)=0,"OK","incongruenza su tipo telecontrollo")</f>
        <v>incongruenza su tipo telecontrollo</v>
      </c>
    </row>
    <row r="16" customFormat="false" ht="12.75" hidden="false" customHeight="false" outlineLevel="0" collapsed="false">
      <c r="A16" s="120"/>
      <c r="D16" s="142"/>
      <c r="E16" s="142"/>
      <c r="Q16" s="305"/>
      <c r="R16" s="305"/>
      <c r="U16" s="306"/>
      <c r="CE16" s="146"/>
      <c r="CU16" s="180"/>
      <c r="CV16" s="180"/>
      <c r="CW16" s="155"/>
      <c r="DA16" s="155"/>
      <c r="DH16" s="204"/>
      <c r="DI16" s="204"/>
      <c r="DJ16" s="204"/>
      <c r="DK16" s="204"/>
      <c r="DL16" s="204"/>
      <c r="DV16" s="155"/>
      <c r="DW16" s="155"/>
      <c r="DX16" s="155"/>
      <c r="DY16" s="151"/>
      <c r="DZ16" s="151"/>
      <c r="EA16" s="151"/>
      <c r="EB16" s="151"/>
      <c r="EC16" s="151"/>
      <c r="ED16" s="159" t="s">
        <v>12652</v>
      </c>
      <c r="EE16" s="159" t="str">
        <f aca="false">IF(SUM(DG:DG)=0,"OK","errore su potenzialità di progetto")</f>
        <v>errore su potenzialità di progetto</v>
      </c>
    </row>
    <row r="17" customFormat="false" ht="18" hidden="false" customHeight="true" outlineLevel="0" collapsed="false">
      <c r="A17" s="120"/>
      <c r="D17" s="142"/>
      <c r="E17" s="142"/>
      <c r="Q17" s="305"/>
      <c r="R17" s="305"/>
      <c r="U17" s="306"/>
      <c r="CE17" s="146"/>
      <c r="CU17" s="180"/>
      <c r="CV17" s="180"/>
      <c r="CW17" s="155"/>
      <c r="DA17" s="155"/>
      <c r="DH17" s="204"/>
      <c r="DI17" s="204"/>
      <c r="DJ17" s="204"/>
      <c r="DK17" s="204"/>
      <c r="DL17" s="204"/>
      <c r="DV17" s="155"/>
      <c r="DW17" s="155"/>
      <c r="DX17" s="155"/>
      <c r="DY17" s="151"/>
      <c r="DZ17" s="151"/>
      <c r="EA17" s="151"/>
      <c r="EB17" s="151"/>
      <c r="EC17" s="151"/>
      <c r="ED17" s="159" t="s">
        <v>12653</v>
      </c>
      <c r="EE17" s="159" t="str">
        <f aca="false">IF(SUM(DH:DH)=0,"OK","errore su carico totale trattato")</f>
        <v>errore su carico totale trattato</v>
      </c>
    </row>
    <row r="18" customFormat="false" ht="19.5" hidden="false" customHeight="true" outlineLevel="0" collapsed="false">
      <c r="A18" s="120"/>
      <c r="D18" s="142"/>
      <c r="E18" s="142"/>
      <c r="Q18" s="305"/>
      <c r="R18" s="305"/>
      <c r="U18" s="306"/>
      <c r="CE18" s="146"/>
      <c r="CU18" s="180"/>
      <c r="CV18" s="180"/>
      <c r="CW18" s="155"/>
      <c r="DA18" s="155"/>
      <c r="DH18" s="204"/>
      <c r="DI18" s="204"/>
      <c r="DJ18" s="204"/>
      <c r="DK18" s="204"/>
      <c r="DL18" s="204"/>
      <c r="DV18" s="155"/>
      <c r="DW18" s="155"/>
      <c r="DX18" s="155"/>
      <c r="DY18" s="151"/>
      <c r="DZ18" s="151"/>
      <c r="EA18" s="151"/>
      <c r="EB18" s="151"/>
      <c r="EC18" s="151"/>
      <c r="ED18" s="159" t="s">
        <v>12654</v>
      </c>
      <c r="EE18" s="159" t="str">
        <f aca="false">IF(SUM(DI:DI)=0,"OK","errore su carico civile trattato")</f>
        <v>errore su carico civile trattato</v>
      </c>
    </row>
    <row r="19" customFormat="false" ht="12.75" hidden="false" customHeight="false" outlineLevel="0" collapsed="false">
      <c r="A19" s="120"/>
      <c r="D19" s="142"/>
      <c r="E19" s="142"/>
      <c r="Q19" s="305"/>
      <c r="R19" s="305"/>
      <c r="U19" s="306"/>
      <c r="CE19" s="146"/>
      <c r="CU19" s="180"/>
      <c r="CV19" s="180"/>
      <c r="CW19" s="155"/>
      <c r="DA19" s="155"/>
      <c r="DH19" s="204"/>
      <c r="DI19" s="204"/>
      <c r="DJ19" s="204"/>
      <c r="DK19" s="204"/>
      <c r="DL19" s="204"/>
      <c r="DV19" s="155"/>
      <c r="DW19" s="155"/>
      <c r="DX19" s="155"/>
      <c r="DY19" s="151"/>
      <c r="DZ19" s="151"/>
      <c r="EA19" s="151"/>
      <c r="EB19" s="151"/>
      <c r="EC19" s="151"/>
      <c r="ED19" s="159" t="s">
        <v>12655</v>
      </c>
      <c r="EE19" s="159" t="str">
        <f aca="false">IF(SUM(DJ:DJ)=0,"OK","errore su concentrazione media ingresso COD")</f>
        <v>errore su concentrazione media ingresso COD</v>
      </c>
    </row>
    <row r="20" customFormat="false" ht="12.75" hidden="false" customHeight="false" outlineLevel="0" collapsed="false">
      <c r="A20" s="120"/>
      <c r="D20" s="142"/>
      <c r="E20" s="142"/>
      <c r="Q20" s="305"/>
      <c r="R20" s="305"/>
      <c r="U20" s="306"/>
      <c r="BM20" s="308"/>
      <c r="BN20" s="307"/>
      <c r="BO20" s="307"/>
      <c r="BP20" s="307"/>
      <c r="BQ20" s="307"/>
      <c r="CE20" s="146"/>
      <c r="CU20" s="180"/>
      <c r="CV20" s="180"/>
      <c r="CW20" s="155"/>
      <c r="DA20" s="155"/>
      <c r="DH20" s="204"/>
      <c r="DI20" s="204"/>
      <c r="DJ20" s="204"/>
      <c r="DK20" s="204"/>
      <c r="DL20" s="204"/>
      <c r="DV20" s="155"/>
      <c r="DW20" s="155"/>
      <c r="DX20" s="155"/>
      <c r="DY20" s="151"/>
      <c r="DZ20" s="151"/>
      <c r="EA20" s="151"/>
      <c r="EB20" s="151"/>
      <c r="EC20" s="151"/>
      <c r="ED20" s="159" t="s">
        <v>12656</v>
      </c>
      <c r="EE20" s="159" t="str">
        <f aca="false">IF(SUM(DK:DK)=0,"OK","errore su concentrazione media uscita COD")</f>
        <v>errore su concentrazione media uscita COD</v>
      </c>
    </row>
    <row r="21" customFormat="false" ht="12.75" hidden="false" customHeight="false" outlineLevel="0" collapsed="false">
      <c r="A21" s="120"/>
      <c r="D21" s="142"/>
      <c r="E21" s="142"/>
      <c r="Q21" s="305"/>
      <c r="R21" s="305"/>
      <c r="U21" s="306"/>
      <c r="CD21" s="160"/>
      <c r="CE21" s="146"/>
      <c r="CU21" s="180"/>
      <c r="CV21" s="180"/>
      <c r="CW21" s="155"/>
      <c r="DA21" s="155"/>
      <c r="DH21" s="204"/>
      <c r="DI21" s="204"/>
      <c r="DJ21" s="204"/>
      <c r="DK21" s="204"/>
      <c r="DL21" s="204"/>
      <c r="DV21" s="155"/>
      <c r="DW21" s="155"/>
      <c r="DX21" s="155"/>
      <c r="DY21" s="151"/>
      <c r="DZ21" s="151"/>
      <c r="EA21" s="151"/>
      <c r="EB21" s="151"/>
      <c r="EC21" s="151"/>
      <c r="ED21" s="159" t="s">
        <v>12657</v>
      </c>
      <c r="EE21" s="159" t="str">
        <f aca="false">IF(SUM(DL:DL)=0,"OK","errore su volume trattato")</f>
        <v>errore su volume trattato</v>
      </c>
    </row>
    <row r="22" customFormat="false" ht="12.75" hidden="false" customHeight="false" outlineLevel="0" collapsed="false">
      <c r="A22" s="120"/>
      <c r="D22" s="142"/>
      <c r="E22" s="142"/>
      <c r="Q22" s="305"/>
      <c r="R22" s="305"/>
      <c r="U22" s="306"/>
      <c r="CD22" s="160"/>
      <c r="CE22" s="146"/>
      <c r="CU22" s="180"/>
      <c r="CV22" s="180"/>
      <c r="CW22" s="155"/>
      <c r="DA22" s="155"/>
      <c r="DH22" s="204"/>
      <c r="DI22" s="204"/>
      <c r="DJ22" s="204"/>
      <c r="DK22" s="204"/>
      <c r="DL22" s="204"/>
      <c r="DV22" s="155"/>
      <c r="DW22" s="155"/>
      <c r="DX22" s="155"/>
      <c r="DY22" s="151"/>
      <c r="DZ22" s="151"/>
      <c r="EA22" s="151"/>
      <c r="EB22" s="151"/>
      <c r="EC22" s="151"/>
      <c r="ED22" s="159" t="s">
        <v>12891</v>
      </c>
      <c r="EE22" s="159" t="str">
        <f aca="false">IF(SUM(DM:DM)=0,"OK","carico attuale trattato superiore a carico di progetto - rischio di sovraccarico impianto - verificare")</f>
        <v>OK</v>
      </c>
    </row>
    <row r="23" customFormat="false" ht="12.75" hidden="false" customHeight="false" outlineLevel="0" collapsed="false">
      <c r="A23" s="120"/>
      <c r="D23" s="142"/>
      <c r="E23" s="142"/>
      <c r="Q23" s="305"/>
      <c r="R23" s="305"/>
      <c r="U23" s="306"/>
      <c r="CD23" s="160"/>
      <c r="CE23" s="146"/>
      <c r="CU23" s="180"/>
      <c r="CV23" s="180"/>
      <c r="CW23" s="155"/>
      <c r="DA23" s="155"/>
      <c r="DH23" s="204"/>
      <c r="DI23" s="204"/>
      <c r="DJ23" s="204"/>
      <c r="DK23" s="204"/>
      <c r="DL23" s="204"/>
      <c r="DV23" s="155"/>
      <c r="DW23" s="155"/>
      <c r="DX23" s="155"/>
      <c r="DY23" s="151"/>
      <c r="DZ23" s="151"/>
      <c r="EA23" s="151"/>
      <c r="EB23" s="151"/>
      <c r="EC23" s="151"/>
      <c r="ED23" s="159" t="s">
        <v>923</v>
      </c>
      <c r="EE23" s="159" t="str">
        <f aca="false">IF(SUM(DN:DN)=0,"OK","linea acqua non codificata correttamente")</f>
        <v>linea acqua non codificata correttamente</v>
      </c>
    </row>
    <row r="24" customFormat="false" ht="12.75" hidden="false" customHeight="false" outlineLevel="0" collapsed="false">
      <c r="A24" s="120"/>
      <c r="D24" s="142"/>
      <c r="E24" s="142"/>
      <c r="Q24" s="305"/>
      <c r="R24" s="305"/>
      <c r="U24" s="306"/>
      <c r="CD24" s="160"/>
      <c r="CE24" s="146"/>
      <c r="CU24" s="180"/>
      <c r="CV24" s="180"/>
      <c r="CW24" s="155"/>
      <c r="DA24" s="155"/>
      <c r="DH24" s="204"/>
      <c r="DI24" s="204"/>
      <c r="DJ24" s="204"/>
      <c r="DK24" s="204"/>
      <c r="DL24" s="204"/>
      <c r="DV24" s="155"/>
      <c r="DW24" s="155"/>
      <c r="DX24" s="155"/>
      <c r="DY24" s="151"/>
      <c r="DZ24" s="151"/>
      <c r="EA24" s="151"/>
      <c r="EB24" s="151"/>
      <c r="EC24" s="151"/>
      <c r="ED24" s="159" t="s">
        <v>998</v>
      </c>
      <c r="EE24" s="159" t="str">
        <f aca="false">IF(SUM(DO:DO)=0,"OK","linea fango non codificata correttamente")</f>
        <v>OK</v>
      </c>
    </row>
    <row r="25" customFormat="false" ht="12.75" hidden="false" customHeight="false" outlineLevel="0" collapsed="false">
      <c r="A25" s="120"/>
      <c r="D25" s="142"/>
      <c r="E25" s="142"/>
      <c r="Q25" s="305"/>
      <c r="R25" s="305"/>
      <c r="U25" s="306"/>
      <c r="CD25" s="160"/>
      <c r="CE25" s="146"/>
      <c r="CU25" s="180"/>
      <c r="CV25" s="180"/>
      <c r="CW25" s="155"/>
      <c r="DA25" s="155"/>
      <c r="DH25" s="204"/>
      <c r="DI25" s="204"/>
      <c r="DJ25" s="204"/>
      <c r="DK25" s="204"/>
      <c r="DL25" s="204"/>
      <c r="DV25" s="155"/>
      <c r="DW25" s="155"/>
      <c r="DX25" s="155"/>
      <c r="DY25" s="151"/>
      <c r="DZ25" s="151"/>
      <c r="EA25" s="151"/>
      <c r="EB25" s="151"/>
      <c r="EC25" s="151"/>
      <c r="ED25" s="159" t="s">
        <v>12892</v>
      </c>
      <c r="EE25" s="159" t="str">
        <f aca="false">IF(SUM(DP:DP)=0,"OK"," tipo di disidratazione non codificata correttamente")</f>
        <v>tipo di disidratazione non codificata correttamente</v>
      </c>
    </row>
    <row r="26" customFormat="false" ht="25.5" hidden="false" customHeight="false" outlineLevel="0" collapsed="false">
      <c r="A26" s="120"/>
      <c r="D26" s="142"/>
      <c r="E26" s="142"/>
      <c r="Q26" s="305"/>
      <c r="R26" s="305"/>
      <c r="U26" s="306"/>
      <c r="CD26" s="160"/>
      <c r="CE26" s="146"/>
      <c r="CU26" s="180"/>
      <c r="CV26" s="180"/>
      <c r="CW26" s="155"/>
      <c r="DA26" s="155"/>
      <c r="DH26" s="204"/>
      <c r="DI26" s="204"/>
      <c r="DJ26" s="204"/>
      <c r="DK26" s="204"/>
      <c r="DL26" s="204"/>
      <c r="DV26" s="155"/>
      <c r="DW26" s="155"/>
      <c r="DX26" s="155"/>
      <c r="DY26" s="151"/>
      <c r="DZ26" s="151"/>
      <c r="EA26" s="151"/>
      <c r="EB26" s="151"/>
      <c r="EC26" s="151"/>
      <c r="ED26" s="159" t="s">
        <v>12893</v>
      </c>
      <c r="EE26" s="159" t="str">
        <f aca="false">IF(SUM(DQ:DQ)=0,"OK"," id linea fango e numero linee fango non congruenti")</f>
        <v>id linea fango e numero linee fango non congruenti</v>
      </c>
    </row>
    <row r="27" customFormat="false" ht="12.75" hidden="false" customHeight="false" outlineLevel="0" collapsed="false">
      <c r="A27" s="120"/>
      <c r="D27" s="142"/>
      <c r="E27" s="142"/>
      <c r="Q27" s="305"/>
      <c r="R27" s="305"/>
      <c r="U27" s="306"/>
      <c r="CD27" s="160"/>
      <c r="CE27" s="146"/>
      <c r="CU27" s="180"/>
      <c r="CV27" s="180"/>
      <c r="CW27" s="155"/>
      <c r="DA27" s="155"/>
      <c r="DH27" s="204"/>
      <c r="DI27" s="204"/>
      <c r="DJ27" s="204"/>
      <c r="DK27" s="204"/>
      <c r="DL27" s="204"/>
      <c r="DV27" s="155"/>
      <c r="DW27" s="155"/>
      <c r="DX27" s="155"/>
      <c r="DY27" s="151"/>
      <c r="DZ27" s="151"/>
      <c r="EA27" s="151"/>
      <c r="EB27" s="151"/>
      <c r="EC27" s="151"/>
      <c r="ED27" s="159" t="s">
        <v>12898</v>
      </c>
      <c r="EE27" s="159" t="str">
        <f aca="false">IF(SUM(DR:DR)=0,"OK","Errore codifica destinazione fango")</f>
        <v>Errore codifica destinazione fango</v>
      </c>
    </row>
    <row r="28" customFormat="false" ht="25.5" hidden="false" customHeight="false" outlineLevel="0" collapsed="false">
      <c r="A28" s="120"/>
      <c r="D28" s="142"/>
      <c r="E28" s="142"/>
      <c r="Q28" s="305"/>
      <c r="R28" s="305"/>
      <c r="U28" s="306"/>
      <c r="CD28" s="160"/>
      <c r="CE28" s="146"/>
      <c r="CU28" s="180"/>
      <c r="CV28" s="180"/>
      <c r="CW28" s="155"/>
      <c r="DA28" s="155"/>
      <c r="DH28" s="204"/>
      <c r="DI28" s="204"/>
      <c r="DJ28" s="204"/>
      <c r="DK28" s="204"/>
      <c r="DL28" s="204"/>
      <c r="DV28" s="155"/>
      <c r="DW28" s="155"/>
      <c r="DX28" s="155"/>
      <c r="DY28" s="151"/>
      <c r="DZ28" s="151"/>
      <c r="EA28" s="151"/>
      <c r="EB28" s="151"/>
      <c r="EC28" s="151"/>
      <c r="ED28" s="159" t="s">
        <v>12894</v>
      </c>
      <c r="EE28" s="159" t="str">
        <f aca="false">IF(SUM(DS:DS)=0,"OK","Dati dei fanghi prodotti/smaliti e recuperati non congruenti fra loro")</f>
        <v>OK</v>
      </c>
    </row>
    <row r="29" customFormat="false" ht="25.5" hidden="false" customHeight="false" outlineLevel="0" collapsed="false">
      <c r="A29" s="120"/>
      <c r="D29" s="142"/>
      <c r="E29" s="142"/>
      <c r="Q29" s="305"/>
      <c r="R29" s="305"/>
      <c r="U29" s="306"/>
      <c r="CD29" s="160"/>
      <c r="CE29" s="146"/>
      <c r="CU29" s="180"/>
      <c r="CV29" s="180"/>
      <c r="CW29" s="155"/>
      <c r="DA29" s="155"/>
      <c r="DH29" s="204"/>
      <c r="DI29" s="204"/>
      <c r="DJ29" s="204"/>
      <c r="DK29" s="204"/>
      <c r="DL29" s="204"/>
      <c r="DV29" s="155"/>
      <c r="DW29" s="155"/>
      <c r="DX29" s="155"/>
      <c r="DY29" s="151"/>
      <c r="DZ29" s="151"/>
      <c r="EA29" s="151"/>
      <c r="EB29" s="151"/>
      <c r="EC29" s="151"/>
      <c r="ED29" s="159" t="s">
        <v>12899</v>
      </c>
      <c r="EE29" s="159" t="str">
        <f aca="false">IF(SUM(DT:DT)=0,"OK","Dati dei fanghi smaltiti in discarica non corretti")</f>
        <v>OK</v>
      </c>
    </row>
    <row r="30" customFormat="false" ht="12.75" hidden="false" customHeight="false" outlineLevel="0" collapsed="false">
      <c r="A30" s="120"/>
      <c r="D30" s="142"/>
      <c r="E30" s="142"/>
      <c r="Q30" s="305"/>
      <c r="R30" s="305"/>
      <c r="U30" s="306"/>
      <c r="CD30" s="160"/>
      <c r="CE30" s="146"/>
      <c r="CU30" s="180"/>
      <c r="CV30" s="180"/>
      <c r="CW30" s="155"/>
      <c r="DA30" s="155"/>
      <c r="DH30" s="204"/>
      <c r="DI30" s="204"/>
      <c r="DJ30" s="204"/>
      <c r="DK30" s="204"/>
      <c r="DL30" s="204"/>
      <c r="DV30" s="155"/>
      <c r="DW30" s="155"/>
      <c r="DX30" s="155"/>
      <c r="DY30" s="151"/>
      <c r="DZ30" s="151"/>
      <c r="EA30" s="151"/>
      <c r="EB30" s="151"/>
      <c r="EC30" s="151"/>
      <c r="ED30" s="159" t="s">
        <v>12896</v>
      </c>
      <c r="EE30" s="159" t="str">
        <f aca="false">IF(SUM(DU:DU)=0,"OK"," Codifica della digestione anaerobica non corretta")</f>
        <v>Codifica della digestione anaerobica non corretta</v>
      </c>
    </row>
    <row r="31" customFormat="false" ht="12.75" hidden="false" customHeight="false" outlineLevel="0" collapsed="false">
      <c r="A31" s="120"/>
      <c r="D31" s="142"/>
      <c r="E31" s="142"/>
      <c r="Q31" s="305"/>
      <c r="R31" s="305"/>
      <c r="U31" s="306"/>
      <c r="CE31" s="146"/>
      <c r="CU31" s="180"/>
      <c r="CV31" s="180"/>
      <c r="CW31" s="155"/>
      <c r="DA31" s="155"/>
      <c r="DH31" s="204"/>
      <c r="DI31" s="204"/>
      <c r="DJ31" s="204"/>
      <c r="DK31" s="204"/>
      <c r="DL31" s="204"/>
      <c r="DV31" s="155"/>
      <c r="DW31" s="155"/>
      <c r="DX31" s="155"/>
      <c r="DY31" s="151"/>
      <c r="DZ31" s="151"/>
      <c r="EA31" s="151"/>
      <c r="EB31" s="151"/>
      <c r="EC31" s="151"/>
      <c r="ED31" s="262" t="s">
        <v>11646</v>
      </c>
      <c r="EE31" s="296" t="str">
        <f aca="false">IF(SUM(DV:DV)=0,"OK","indice confidenza non congruente con anno di costruzione")</f>
        <v>OK</v>
      </c>
    </row>
    <row r="32" customFormat="false" ht="27.75" hidden="false" customHeight="true" outlineLevel="0" collapsed="false">
      <c r="A32" s="120"/>
      <c r="D32" s="142"/>
      <c r="E32" s="142"/>
      <c r="Q32" s="305"/>
      <c r="R32" s="305"/>
      <c r="U32" s="306"/>
      <c r="CE32" s="146"/>
      <c r="CU32" s="180"/>
      <c r="CV32" s="180"/>
      <c r="CW32" s="155"/>
      <c r="DA32" s="155"/>
      <c r="DH32" s="204"/>
      <c r="DI32" s="204"/>
      <c r="DJ32" s="204"/>
      <c r="DK32" s="204"/>
      <c r="DL32" s="204"/>
      <c r="DV32" s="155"/>
      <c r="DW32" s="155"/>
      <c r="DX32" s="155"/>
      <c r="DY32" s="151"/>
      <c r="DZ32" s="151"/>
      <c r="EA32" s="151"/>
      <c r="EB32" s="151"/>
      <c r="EC32" s="151"/>
      <c r="ED32" s="262" t="s">
        <v>12117</v>
      </c>
      <c r="EE32" s="296" t="str">
        <f aca="false">IF(SUM(DW:DW)=0,"OK","indice confidenza non congruente con anno di ristrutt. Op. civili")</f>
        <v>OK</v>
      </c>
    </row>
    <row r="33" customFormat="false" ht="27.75" hidden="false" customHeight="true" outlineLevel="0" collapsed="false">
      <c r="A33" s="120"/>
      <c r="D33" s="142"/>
      <c r="E33" s="142"/>
      <c r="Q33" s="305"/>
      <c r="R33" s="305"/>
      <c r="U33" s="306"/>
      <c r="BN33" s="307"/>
      <c r="BO33" s="307"/>
      <c r="BP33" s="307"/>
      <c r="BQ33" s="307"/>
      <c r="CE33" s="146"/>
      <c r="CU33" s="180"/>
      <c r="CV33" s="180"/>
      <c r="CW33" s="155"/>
      <c r="DA33" s="155"/>
      <c r="DH33" s="204"/>
      <c r="DI33" s="204"/>
      <c r="DJ33" s="204"/>
      <c r="DK33" s="204"/>
      <c r="DL33" s="204"/>
      <c r="DV33" s="155"/>
      <c r="DW33" s="155"/>
      <c r="DX33" s="155"/>
      <c r="DY33" s="151"/>
      <c r="DZ33" s="151"/>
      <c r="EA33" s="151"/>
      <c r="EB33" s="151"/>
      <c r="EC33" s="151"/>
      <c r="ED33" s="262" t="s">
        <v>12118</v>
      </c>
      <c r="EE33" s="296" t="str">
        <f aca="false">IF(SUM(DX:DX)=0,"OK","indice confidenza non congruente con anno di ristrutt. Op. elettrom.")</f>
        <v>OK</v>
      </c>
    </row>
    <row r="34" customFormat="false" ht="27.75" hidden="false" customHeight="true" outlineLevel="0" collapsed="false">
      <c r="A34" s="120"/>
      <c r="D34" s="142"/>
      <c r="E34" s="142"/>
      <c r="Q34" s="305"/>
      <c r="R34" s="305"/>
      <c r="U34" s="306"/>
      <c r="CE34" s="146"/>
      <c r="CU34" s="180"/>
      <c r="CV34" s="180"/>
      <c r="CW34" s="155"/>
      <c r="DA34" s="155"/>
      <c r="DH34" s="204"/>
      <c r="DI34" s="204"/>
      <c r="DJ34" s="204"/>
      <c r="DK34" s="204"/>
      <c r="DL34" s="204"/>
      <c r="DV34" s="155"/>
      <c r="DW34" s="155"/>
      <c r="DX34" s="155"/>
      <c r="DY34" s="151"/>
      <c r="DZ34" s="151"/>
      <c r="EA34" s="151"/>
      <c r="EB34" s="151"/>
      <c r="EC34" s="151"/>
      <c r="ED34" s="263" t="s">
        <v>12121</v>
      </c>
      <c r="EE34" s="265" t="str">
        <f aca="false">IF(SUM(DY:DY)=0,"OK","conservazione opere CIVILI non congruente con anno di ristrutturazione &gt;=2018")</f>
        <v>OK</v>
      </c>
    </row>
    <row r="35" customFormat="false" ht="24.75" hidden="false" customHeight="true" outlineLevel="0" collapsed="false">
      <c r="A35" s="120"/>
      <c r="D35" s="142"/>
      <c r="E35" s="142"/>
      <c r="Q35" s="305"/>
      <c r="R35" s="305"/>
      <c r="U35" s="306"/>
      <c r="CE35" s="146"/>
      <c r="CU35" s="180"/>
      <c r="CV35" s="180"/>
      <c r="CW35" s="155"/>
      <c r="DA35" s="155"/>
      <c r="DH35" s="204"/>
      <c r="DI35" s="204"/>
      <c r="DJ35" s="204"/>
      <c r="DK35" s="204"/>
      <c r="DL35" s="204"/>
      <c r="DV35" s="155"/>
      <c r="DW35" s="155"/>
      <c r="DX35" s="155"/>
      <c r="DY35" s="151"/>
      <c r="DZ35" s="151"/>
      <c r="EA35" s="151"/>
      <c r="EB35" s="151"/>
      <c r="EC35" s="151"/>
      <c r="ED35" s="263" t="s">
        <v>12122</v>
      </c>
      <c r="EE35" s="265" t="str">
        <f aca="false">IF(SUM(DZ:DZ)=0,"OK","conservazione opere ELETTROM non congruente con anno di ristrutturazione &gt;=2018")</f>
        <v>OK</v>
      </c>
    </row>
    <row r="36" customFormat="false" ht="30" hidden="false" customHeight="true" outlineLevel="0" collapsed="false">
      <c r="A36" s="120"/>
      <c r="D36" s="142"/>
      <c r="E36" s="142"/>
      <c r="Q36" s="305"/>
      <c r="R36" s="305"/>
      <c r="U36" s="306"/>
      <c r="CE36" s="146"/>
      <c r="CU36" s="180"/>
      <c r="CV36" s="180"/>
      <c r="CW36" s="155"/>
      <c r="DA36" s="155"/>
      <c r="DH36" s="204"/>
      <c r="DI36" s="204"/>
      <c r="DJ36" s="204"/>
      <c r="DK36" s="204"/>
      <c r="DL36" s="204"/>
      <c r="DV36" s="155"/>
      <c r="DW36" s="155"/>
      <c r="DX36" s="155"/>
      <c r="DY36" s="151"/>
      <c r="DZ36" s="151"/>
      <c r="EA36" s="151"/>
      <c r="EB36" s="151"/>
      <c r="EC36" s="151"/>
      <c r="ED36" s="263" t="s">
        <v>11649</v>
      </c>
      <c r="EE36" s="309" t="str">
        <f aca="false">IF(SUM(EA:EA)=0,"OK","Anno ristrutt. e/o stato di conservazione non congruenti con anno di costruzione &gt;=2014")</f>
        <v>OK</v>
      </c>
    </row>
    <row r="37" customFormat="false" ht="48" hidden="false" customHeight="true" outlineLevel="0" collapsed="false">
      <c r="A37" s="120"/>
      <c r="D37" s="142"/>
      <c r="E37" s="142"/>
      <c r="Q37" s="305"/>
      <c r="R37" s="305"/>
      <c r="U37" s="306"/>
      <c r="CE37" s="146"/>
      <c r="CU37" s="180"/>
      <c r="CV37" s="180"/>
      <c r="CW37" s="155"/>
      <c r="DA37" s="155"/>
      <c r="DH37" s="204"/>
      <c r="DI37" s="204"/>
      <c r="DJ37" s="204"/>
      <c r="DK37" s="204"/>
      <c r="DL37" s="204"/>
      <c r="DV37" s="155"/>
      <c r="DW37" s="155"/>
      <c r="DX37" s="155"/>
      <c r="DY37" s="151"/>
      <c r="DZ37" s="151"/>
      <c r="EA37" s="151"/>
      <c r="EB37" s="151"/>
      <c r="EC37" s="151"/>
      <c r="ED37" s="263" t="s">
        <v>11650</v>
      </c>
      <c r="EE37" s="309" t="str">
        <f aca="false">IF(SUM(EB:EB)=0,"OK","Errore: celle vuote in corrispondenza di opera costruita in anno &gt;=2015")</f>
        <v>OK</v>
      </c>
    </row>
    <row r="38" customFormat="false" ht="57.75" hidden="false" customHeight="true" outlineLevel="0" collapsed="false">
      <c r="A38" s="120"/>
      <c r="D38" s="142"/>
      <c r="E38" s="142"/>
      <c r="Q38" s="305"/>
      <c r="R38" s="305"/>
      <c r="U38" s="306"/>
      <c r="CE38" s="146"/>
      <c r="CU38" s="180"/>
      <c r="CV38" s="180"/>
      <c r="CW38" s="155"/>
      <c r="DA38" s="155"/>
      <c r="DH38" s="204"/>
      <c r="DI38" s="204"/>
      <c r="DJ38" s="204"/>
      <c r="DK38" s="204"/>
      <c r="DL38" s="204"/>
      <c r="DV38" s="155"/>
      <c r="DW38" s="155"/>
      <c r="DX38" s="155"/>
      <c r="DY38" s="151"/>
      <c r="DZ38" s="151"/>
      <c r="EA38" s="151"/>
      <c r="EB38" s="151"/>
      <c r="EC38" s="151"/>
    </row>
    <row r="39" customFormat="false" ht="30" hidden="false" customHeight="true" outlineLevel="0" collapsed="false">
      <c r="A39" s="120"/>
      <c r="D39" s="142"/>
      <c r="E39" s="142"/>
      <c r="Q39" s="305"/>
      <c r="R39" s="305"/>
      <c r="U39" s="306"/>
      <c r="CE39" s="146"/>
      <c r="CU39" s="180"/>
      <c r="CV39" s="180"/>
      <c r="CW39" s="155"/>
      <c r="DA39" s="155"/>
      <c r="DH39" s="204"/>
      <c r="DI39" s="204"/>
      <c r="DJ39" s="204"/>
      <c r="DK39" s="204"/>
      <c r="DL39" s="204"/>
      <c r="DV39" s="155"/>
      <c r="DW39" s="155"/>
      <c r="DX39" s="155"/>
      <c r="DY39" s="151"/>
      <c r="DZ39" s="151"/>
      <c r="EA39" s="151"/>
      <c r="EB39" s="151"/>
      <c r="EC39" s="151"/>
    </row>
    <row r="40" customFormat="false" ht="12.75" hidden="false" customHeight="false" outlineLevel="0" collapsed="false">
      <c r="A40" s="120"/>
      <c r="D40" s="142"/>
      <c r="E40" s="142"/>
      <c r="Q40" s="305"/>
      <c r="R40" s="305"/>
      <c r="U40" s="306"/>
      <c r="CD40" s="160"/>
      <c r="CE40" s="146"/>
      <c r="CU40" s="180"/>
      <c r="CV40" s="180"/>
      <c r="CW40" s="155"/>
      <c r="DA40" s="155"/>
      <c r="DH40" s="204"/>
      <c r="DI40" s="204"/>
      <c r="DJ40" s="204"/>
      <c r="DK40" s="204"/>
      <c r="DL40" s="204"/>
      <c r="DV40" s="155"/>
      <c r="DW40" s="155"/>
      <c r="DX40" s="155"/>
      <c r="DY40" s="151"/>
      <c r="DZ40" s="151"/>
      <c r="EA40" s="151"/>
      <c r="EB40" s="151"/>
      <c r="EC40" s="151"/>
    </row>
    <row r="41" customFormat="false" ht="12.75" hidden="false" customHeight="false" outlineLevel="0" collapsed="false">
      <c r="A41" s="120"/>
      <c r="D41" s="142"/>
      <c r="E41" s="142"/>
      <c r="Q41" s="305"/>
      <c r="R41" s="305"/>
      <c r="U41" s="306"/>
      <c r="CD41" s="160"/>
      <c r="CE41" s="146"/>
      <c r="CU41" s="180"/>
      <c r="CV41" s="180"/>
      <c r="CW41" s="155"/>
      <c r="DA41" s="155"/>
      <c r="DH41" s="204"/>
      <c r="DI41" s="204"/>
      <c r="DJ41" s="204"/>
      <c r="DK41" s="204"/>
      <c r="DL41" s="204"/>
      <c r="DV41" s="155"/>
      <c r="DW41" s="155"/>
      <c r="DX41" s="155"/>
      <c r="DY41" s="151"/>
      <c r="DZ41" s="151"/>
      <c r="EA41" s="151"/>
      <c r="EB41" s="151"/>
      <c r="EC41" s="151"/>
    </row>
    <row r="42" customFormat="false" ht="12.75" hidden="false" customHeight="false" outlineLevel="0" collapsed="false">
      <c r="A42" s="120"/>
      <c r="D42" s="142"/>
      <c r="E42" s="142"/>
      <c r="Q42" s="305"/>
      <c r="R42" s="305"/>
      <c r="CE42" s="146"/>
      <c r="CU42" s="180"/>
      <c r="CV42" s="180"/>
      <c r="CW42" s="155"/>
      <c r="DA42" s="155"/>
      <c r="DH42" s="204"/>
      <c r="DI42" s="204"/>
      <c r="DJ42" s="204"/>
      <c r="DK42" s="204"/>
      <c r="DL42" s="204"/>
      <c r="DV42" s="155"/>
      <c r="DW42" s="155"/>
      <c r="DX42" s="155"/>
      <c r="DY42" s="151"/>
      <c r="DZ42" s="151"/>
      <c r="EA42" s="151"/>
      <c r="EB42" s="151"/>
      <c r="EC42" s="151"/>
    </row>
    <row r="43" customFormat="false" ht="12.75" hidden="false" customHeight="false" outlineLevel="0" collapsed="false">
      <c r="A43" s="120"/>
      <c r="D43" s="142"/>
      <c r="E43" s="142"/>
      <c r="Q43" s="305"/>
      <c r="R43" s="305"/>
      <c r="U43" s="306"/>
      <c r="BN43" s="307"/>
      <c r="BO43" s="307"/>
      <c r="BP43" s="307"/>
      <c r="BQ43" s="307"/>
      <c r="CE43" s="146"/>
      <c r="CU43" s="180"/>
      <c r="CV43" s="180"/>
      <c r="CW43" s="155"/>
      <c r="DA43" s="155"/>
      <c r="DH43" s="204"/>
      <c r="DI43" s="204"/>
      <c r="DJ43" s="204"/>
      <c r="DK43" s="204"/>
      <c r="DL43" s="204"/>
      <c r="DV43" s="155"/>
      <c r="DW43" s="155"/>
      <c r="DX43" s="155"/>
      <c r="DY43" s="151"/>
      <c r="DZ43" s="151"/>
      <c r="EA43" s="151"/>
      <c r="EB43" s="151"/>
      <c r="EC43" s="151"/>
    </row>
    <row r="44" customFormat="false" ht="12.75" hidden="false" customHeight="false" outlineLevel="0" collapsed="false">
      <c r="A44" s="120"/>
      <c r="D44" s="142"/>
      <c r="E44" s="142"/>
      <c r="Q44" s="305"/>
      <c r="R44" s="305"/>
      <c r="U44" s="306"/>
      <c r="CD44" s="160"/>
      <c r="CE44" s="146"/>
      <c r="CU44" s="180"/>
      <c r="CV44" s="180"/>
      <c r="CW44" s="155"/>
      <c r="DA44" s="155"/>
      <c r="DH44" s="204"/>
      <c r="DI44" s="204"/>
      <c r="DJ44" s="204"/>
      <c r="DK44" s="204"/>
      <c r="DL44" s="204"/>
      <c r="DV44" s="155"/>
      <c r="DW44" s="155"/>
      <c r="DX44" s="155"/>
      <c r="DY44" s="151"/>
      <c r="DZ44" s="151"/>
      <c r="EA44" s="151"/>
      <c r="EB44" s="151"/>
      <c r="EC44" s="151"/>
    </row>
    <row r="45" customFormat="false" ht="12.75" hidden="false" customHeight="false" outlineLevel="0" collapsed="false">
      <c r="A45" s="120"/>
      <c r="D45" s="142"/>
      <c r="E45" s="142"/>
      <c r="Q45" s="305"/>
      <c r="R45" s="305"/>
      <c r="U45" s="306"/>
      <c r="CD45" s="160"/>
      <c r="CE45" s="146"/>
      <c r="CU45" s="180"/>
      <c r="CV45" s="180"/>
      <c r="CW45" s="155"/>
      <c r="DA45" s="155"/>
      <c r="DH45" s="204"/>
      <c r="DI45" s="204"/>
      <c r="DJ45" s="204"/>
      <c r="DK45" s="204"/>
      <c r="DL45" s="204"/>
      <c r="DV45" s="155"/>
      <c r="DW45" s="155"/>
      <c r="DX45" s="155"/>
      <c r="DY45" s="151"/>
      <c r="DZ45" s="151"/>
      <c r="EA45" s="151"/>
      <c r="EB45" s="151"/>
      <c r="EC45" s="151"/>
    </row>
    <row r="46" customFormat="false" ht="12.75" hidden="false" customHeight="false" outlineLevel="0" collapsed="false">
      <c r="A46" s="120"/>
      <c r="D46" s="142"/>
      <c r="E46" s="142"/>
      <c r="Q46" s="305"/>
      <c r="R46" s="305"/>
      <c r="CE46" s="146"/>
      <c r="CU46" s="180"/>
      <c r="CV46" s="180"/>
      <c r="CW46" s="155"/>
      <c r="DA46" s="155"/>
      <c r="DH46" s="204"/>
      <c r="DI46" s="204"/>
      <c r="DJ46" s="204"/>
      <c r="DK46" s="204"/>
      <c r="DL46" s="204"/>
      <c r="DV46" s="155"/>
      <c r="DW46" s="155"/>
      <c r="DX46" s="155"/>
      <c r="DY46" s="151"/>
      <c r="DZ46" s="151"/>
      <c r="EA46" s="151"/>
      <c r="EB46" s="151"/>
      <c r="EC46" s="151"/>
    </row>
    <row r="47" customFormat="false" ht="12.75" hidden="false" customHeight="false" outlineLevel="0" collapsed="false">
      <c r="A47" s="120"/>
      <c r="D47" s="142"/>
      <c r="E47" s="142"/>
      <c r="Q47" s="305"/>
      <c r="R47" s="305"/>
      <c r="U47" s="306"/>
      <c r="CD47" s="160"/>
      <c r="CE47" s="146"/>
      <c r="CU47" s="180"/>
      <c r="CV47" s="180"/>
      <c r="CW47" s="155"/>
      <c r="DA47" s="155"/>
      <c r="DH47" s="204"/>
      <c r="DI47" s="204"/>
      <c r="DJ47" s="204"/>
      <c r="DK47" s="204"/>
      <c r="DL47" s="204"/>
      <c r="DV47" s="155"/>
      <c r="DW47" s="155"/>
      <c r="DX47" s="155"/>
      <c r="DY47" s="151"/>
      <c r="DZ47" s="151"/>
      <c r="EA47" s="151"/>
      <c r="EB47" s="151"/>
      <c r="EC47" s="151"/>
    </row>
    <row r="48" customFormat="false" ht="12.75" hidden="false" customHeight="false" outlineLevel="0" collapsed="false">
      <c r="A48" s="120"/>
      <c r="D48" s="142"/>
      <c r="E48" s="142"/>
      <c r="Q48" s="305"/>
      <c r="R48" s="305"/>
      <c r="U48" s="306"/>
      <c r="CE48" s="146"/>
      <c r="CU48" s="180"/>
      <c r="CV48" s="180"/>
      <c r="CW48" s="155"/>
      <c r="DA48" s="155"/>
      <c r="DH48" s="204"/>
      <c r="DI48" s="204"/>
      <c r="DJ48" s="204"/>
      <c r="DK48" s="204"/>
      <c r="DL48" s="204"/>
      <c r="DV48" s="155"/>
      <c r="DW48" s="155"/>
      <c r="DX48" s="155"/>
      <c r="DY48" s="151"/>
      <c r="DZ48" s="151"/>
      <c r="EA48" s="151"/>
      <c r="EB48" s="151"/>
      <c r="EC48" s="151"/>
    </row>
    <row r="49" customFormat="false" ht="12.75" hidden="false" customHeight="false" outlineLevel="0" collapsed="false">
      <c r="A49" s="120"/>
      <c r="D49" s="142"/>
      <c r="E49" s="142"/>
      <c r="Q49" s="305"/>
      <c r="R49" s="305"/>
      <c r="CE49" s="146"/>
      <c r="CU49" s="180"/>
      <c r="CV49" s="180"/>
      <c r="CW49" s="155"/>
      <c r="DA49" s="155"/>
      <c r="DH49" s="204"/>
      <c r="DI49" s="204"/>
      <c r="DJ49" s="204"/>
      <c r="DK49" s="204"/>
      <c r="DL49" s="204"/>
      <c r="DV49" s="155"/>
      <c r="DW49" s="155"/>
      <c r="DX49" s="155"/>
      <c r="DY49" s="151"/>
      <c r="DZ49" s="151"/>
      <c r="EA49" s="151"/>
      <c r="EB49" s="151"/>
      <c r="EC49" s="151"/>
    </row>
    <row r="50" customFormat="false" ht="12.75" hidden="false" customHeight="false" outlineLevel="0" collapsed="false">
      <c r="A50" s="120"/>
      <c r="D50" s="142"/>
      <c r="E50" s="142"/>
      <c r="Q50" s="305"/>
      <c r="R50" s="305"/>
      <c r="U50" s="306"/>
      <c r="CE50" s="146"/>
      <c r="CU50" s="180"/>
      <c r="CV50" s="180"/>
      <c r="CW50" s="155"/>
      <c r="DA50" s="155"/>
      <c r="DH50" s="204"/>
      <c r="DI50" s="204"/>
      <c r="DJ50" s="204"/>
      <c r="DK50" s="204"/>
      <c r="DL50" s="204"/>
      <c r="DV50" s="155"/>
      <c r="DW50" s="155"/>
      <c r="DX50" s="155"/>
      <c r="DY50" s="151"/>
      <c r="DZ50" s="151"/>
      <c r="EA50" s="151"/>
      <c r="EB50" s="151"/>
      <c r="EC50" s="151"/>
    </row>
    <row r="51" customFormat="false" ht="12.75" hidden="false" customHeight="false" outlineLevel="0" collapsed="false">
      <c r="A51" s="120"/>
      <c r="D51" s="142"/>
      <c r="E51" s="142"/>
      <c r="Q51" s="305"/>
      <c r="R51" s="305"/>
      <c r="U51" s="306"/>
      <c r="CE51" s="146"/>
      <c r="CU51" s="180"/>
      <c r="CV51" s="180"/>
      <c r="CW51" s="155"/>
      <c r="DA51" s="155"/>
      <c r="DH51" s="204"/>
      <c r="DI51" s="204"/>
      <c r="DJ51" s="204"/>
      <c r="DK51" s="204"/>
      <c r="DL51" s="204"/>
      <c r="DV51" s="155"/>
      <c r="DW51" s="155"/>
      <c r="DX51" s="155"/>
      <c r="DY51" s="151"/>
      <c r="DZ51" s="151"/>
      <c r="EA51" s="151"/>
      <c r="EB51" s="151"/>
      <c r="EC51" s="151"/>
    </row>
    <row r="52" customFormat="false" ht="12.75" hidden="false" customHeight="false" outlineLevel="0" collapsed="false">
      <c r="A52" s="120"/>
      <c r="D52" s="142"/>
      <c r="E52" s="142"/>
      <c r="Q52" s="305"/>
      <c r="R52" s="305"/>
      <c r="U52" s="306"/>
      <c r="CE52" s="146"/>
      <c r="CU52" s="180"/>
      <c r="CV52" s="180"/>
      <c r="CW52" s="155"/>
      <c r="DA52" s="155"/>
      <c r="DH52" s="204"/>
      <c r="DI52" s="204"/>
      <c r="DJ52" s="204"/>
      <c r="DK52" s="204"/>
      <c r="DL52" s="204"/>
      <c r="DV52" s="155"/>
      <c r="DW52" s="155"/>
      <c r="DX52" s="155"/>
      <c r="DY52" s="151"/>
      <c r="DZ52" s="151"/>
      <c r="EA52" s="151"/>
      <c r="EB52" s="151"/>
      <c r="EC52" s="151"/>
    </row>
    <row r="53" customFormat="false" ht="12.75" hidden="false" customHeight="false" outlineLevel="0" collapsed="false">
      <c r="A53" s="120"/>
      <c r="D53" s="142"/>
      <c r="E53" s="142"/>
      <c r="Q53" s="305"/>
      <c r="R53" s="305"/>
      <c r="U53" s="306"/>
      <c r="CE53" s="146"/>
      <c r="CU53" s="180"/>
      <c r="CV53" s="180"/>
      <c r="CW53" s="155"/>
      <c r="DA53" s="155"/>
      <c r="DH53" s="204"/>
      <c r="DI53" s="204"/>
      <c r="DJ53" s="204"/>
      <c r="DK53" s="204"/>
      <c r="DL53" s="204"/>
      <c r="DV53" s="155"/>
      <c r="DW53" s="155"/>
      <c r="DX53" s="155"/>
      <c r="DY53" s="151"/>
      <c r="DZ53" s="151"/>
      <c r="EA53" s="151"/>
      <c r="EB53" s="151"/>
      <c r="EC53" s="151"/>
    </row>
    <row r="54" customFormat="false" ht="12.75" hidden="false" customHeight="false" outlineLevel="0" collapsed="false">
      <c r="A54" s="120"/>
      <c r="D54" s="142"/>
      <c r="E54" s="142"/>
      <c r="Q54" s="305"/>
      <c r="R54" s="305"/>
      <c r="U54" s="306"/>
      <c r="CE54" s="146"/>
      <c r="CU54" s="180"/>
      <c r="CV54" s="180"/>
      <c r="CW54" s="155"/>
      <c r="DA54" s="155"/>
      <c r="DH54" s="204"/>
      <c r="DI54" s="204"/>
      <c r="DJ54" s="204"/>
      <c r="DK54" s="204"/>
      <c r="DL54" s="204"/>
      <c r="DV54" s="155"/>
      <c r="DW54" s="155"/>
      <c r="DX54" s="155"/>
      <c r="DY54" s="151"/>
      <c r="DZ54" s="151"/>
      <c r="EA54" s="151"/>
      <c r="EB54" s="151"/>
      <c r="EC54" s="151"/>
    </row>
    <row r="55" customFormat="false" ht="12.75" hidden="false" customHeight="false" outlineLevel="0" collapsed="false">
      <c r="A55" s="120"/>
      <c r="D55" s="142"/>
      <c r="E55" s="142"/>
      <c r="Q55" s="305"/>
      <c r="R55" s="305"/>
      <c r="U55" s="306"/>
      <c r="BN55" s="307"/>
      <c r="BO55" s="307"/>
      <c r="CE55" s="146"/>
      <c r="CU55" s="180"/>
      <c r="CV55" s="180"/>
      <c r="CW55" s="155"/>
      <c r="DA55" s="155"/>
      <c r="DH55" s="204"/>
      <c r="DI55" s="204"/>
      <c r="DJ55" s="204"/>
      <c r="DK55" s="204"/>
      <c r="DL55" s="204"/>
      <c r="DV55" s="155"/>
      <c r="DW55" s="155"/>
      <c r="DX55" s="155"/>
      <c r="DY55" s="151"/>
      <c r="DZ55" s="151"/>
      <c r="EA55" s="151"/>
      <c r="EB55" s="151"/>
      <c r="EC55" s="151"/>
    </row>
    <row r="56" customFormat="false" ht="12.75" hidden="false" customHeight="false" outlineLevel="0" collapsed="false">
      <c r="A56" s="120"/>
      <c r="D56" s="142"/>
      <c r="E56" s="142"/>
      <c r="Q56" s="305"/>
      <c r="R56" s="305"/>
      <c r="CE56" s="146"/>
      <c r="CU56" s="180"/>
      <c r="CV56" s="180"/>
      <c r="CW56" s="155"/>
      <c r="DA56" s="155"/>
      <c r="DH56" s="204"/>
      <c r="DI56" s="204"/>
      <c r="DJ56" s="204"/>
      <c r="DK56" s="204"/>
      <c r="DL56" s="204"/>
      <c r="DV56" s="155"/>
      <c r="DW56" s="155"/>
      <c r="DX56" s="155"/>
      <c r="DY56" s="151"/>
      <c r="DZ56" s="151"/>
      <c r="EA56" s="151"/>
      <c r="EB56" s="151"/>
      <c r="EC56" s="151"/>
    </row>
    <row r="57" customFormat="false" ht="12.75" hidden="false" customHeight="false" outlineLevel="0" collapsed="false">
      <c r="A57" s="120"/>
      <c r="D57" s="142"/>
      <c r="E57" s="142"/>
      <c r="Q57" s="305"/>
      <c r="R57" s="305"/>
      <c r="U57" s="306"/>
      <c r="CE57" s="146"/>
      <c r="CU57" s="180"/>
      <c r="CV57" s="180"/>
      <c r="CW57" s="155"/>
      <c r="DA57" s="155"/>
      <c r="DH57" s="204"/>
      <c r="DI57" s="204"/>
      <c r="DJ57" s="204"/>
      <c r="DK57" s="204"/>
      <c r="DL57" s="204"/>
      <c r="DV57" s="155"/>
      <c r="DW57" s="155"/>
      <c r="DX57" s="155"/>
      <c r="DY57" s="151"/>
      <c r="DZ57" s="151"/>
      <c r="EA57" s="151"/>
      <c r="EB57" s="151"/>
      <c r="EC57" s="151"/>
    </row>
    <row r="58" customFormat="false" ht="12.75" hidden="false" customHeight="false" outlineLevel="0" collapsed="false">
      <c r="A58" s="120"/>
      <c r="D58" s="142"/>
      <c r="E58" s="142"/>
      <c r="Q58" s="305"/>
      <c r="R58" s="305"/>
      <c r="CE58" s="146"/>
      <c r="CU58" s="180"/>
      <c r="CV58" s="180"/>
      <c r="CW58" s="155"/>
      <c r="DA58" s="155"/>
      <c r="DH58" s="204"/>
      <c r="DI58" s="204"/>
      <c r="DJ58" s="204"/>
      <c r="DK58" s="204"/>
      <c r="DL58" s="204"/>
      <c r="DV58" s="155"/>
      <c r="DW58" s="155"/>
      <c r="DX58" s="155"/>
      <c r="DY58" s="151"/>
      <c r="DZ58" s="151"/>
      <c r="EA58" s="151"/>
      <c r="EB58" s="151"/>
      <c r="EC58" s="151"/>
    </row>
    <row r="59" customFormat="false" ht="12.75" hidden="false" customHeight="false" outlineLevel="0" collapsed="false">
      <c r="A59" s="120"/>
      <c r="D59" s="142"/>
      <c r="E59" s="142"/>
      <c r="Q59" s="305"/>
      <c r="R59" s="305"/>
      <c r="U59" s="306"/>
      <c r="BN59" s="307"/>
      <c r="BP59" s="307"/>
      <c r="BQ59" s="307"/>
      <c r="CE59" s="146"/>
      <c r="CU59" s="180"/>
      <c r="CV59" s="180"/>
      <c r="CW59" s="155"/>
      <c r="DA59" s="155"/>
      <c r="DH59" s="204"/>
      <c r="DI59" s="204"/>
      <c r="DJ59" s="204"/>
      <c r="DK59" s="204"/>
      <c r="DL59" s="204"/>
      <c r="DV59" s="155"/>
      <c r="DW59" s="155"/>
      <c r="DX59" s="155"/>
      <c r="DY59" s="151"/>
      <c r="DZ59" s="151"/>
      <c r="EA59" s="151"/>
      <c r="EB59" s="151"/>
      <c r="EC59" s="151"/>
    </row>
    <row r="60" customFormat="false" ht="12.75" hidden="false" customHeight="false" outlineLevel="0" collapsed="false">
      <c r="A60" s="120"/>
      <c r="D60" s="142"/>
      <c r="E60" s="142"/>
      <c r="Q60" s="305"/>
      <c r="R60" s="305"/>
      <c r="U60" s="306"/>
      <c r="CE60" s="146"/>
      <c r="CU60" s="180"/>
      <c r="CV60" s="180"/>
      <c r="CW60" s="155"/>
      <c r="DA60" s="155"/>
      <c r="DH60" s="204"/>
      <c r="DI60" s="204"/>
      <c r="DJ60" s="204"/>
      <c r="DK60" s="204"/>
      <c r="DL60" s="204"/>
      <c r="DV60" s="155"/>
      <c r="DW60" s="155"/>
      <c r="DX60" s="155"/>
      <c r="DY60" s="151"/>
      <c r="DZ60" s="151"/>
      <c r="EA60" s="151"/>
      <c r="EB60" s="151"/>
      <c r="EC60" s="151"/>
    </row>
    <row r="61" customFormat="false" ht="12.75" hidden="false" customHeight="false" outlineLevel="0" collapsed="false">
      <c r="A61" s="120"/>
      <c r="D61" s="142"/>
      <c r="E61" s="142"/>
      <c r="Q61" s="305"/>
      <c r="R61" s="305"/>
      <c r="U61" s="306"/>
      <c r="CE61" s="146"/>
      <c r="CU61" s="180"/>
      <c r="CV61" s="180"/>
      <c r="CW61" s="155"/>
      <c r="DA61" s="155"/>
      <c r="DH61" s="204"/>
      <c r="DI61" s="204"/>
      <c r="DJ61" s="204"/>
      <c r="DK61" s="204"/>
      <c r="DL61" s="204"/>
      <c r="DV61" s="155"/>
      <c r="DW61" s="155"/>
      <c r="DX61" s="155"/>
      <c r="DY61" s="151"/>
      <c r="DZ61" s="151"/>
      <c r="EA61" s="151"/>
      <c r="EB61" s="151"/>
      <c r="EC61" s="151"/>
    </row>
    <row r="62" customFormat="false" ht="12.75" hidden="false" customHeight="false" outlineLevel="0" collapsed="false">
      <c r="A62" s="120"/>
      <c r="D62" s="142"/>
      <c r="E62" s="142"/>
      <c r="Q62" s="305"/>
      <c r="R62" s="305"/>
      <c r="U62" s="306"/>
      <c r="CE62" s="146"/>
      <c r="CU62" s="180"/>
      <c r="CV62" s="180"/>
      <c r="CW62" s="155"/>
      <c r="DA62" s="155"/>
      <c r="DH62" s="204"/>
      <c r="DI62" s="204"/>
      <c r="DJ62" s="204"/>
      <c r="DK62" s="204"/>
      <c r="DL62" s="204"/>
      <c r="DV62" s="155"/>
      <c r="DW62" s="155"/>
      <c r="DX62" s="155"/>
      <c r="DY62" s="151"/>
      <c r="DZ62" s="151"/>
      <c r="EA62" s="151"/>
      <c r="EB62" s="151"/>
      <c r="EC62" s="151"/>
    </row>
    <row r="63" customFormat="false" ht="12.75" hidden="false" customHeight="false" outlineLevel="0" collapsed="false">
      <c r="A63" s="120"/>
      <c r="D63" s="142"/>
      <c r="E63" s="142"/>
      <c r="Q63" s="305"/>
      <c r="R63" s="305"/>
      <c r="U63" s="306"/>
      <c r="CE63" s="146"/>
      <c r="CU63" s="180"/>
      <c r="CV63" s="180"/>
      <c r="CW63" s="155"/>
      <c r="DA63" s="155"/>
      <c r="DH63" s="204"/>
      <c r="DI63" s="204"/>
      <c r="DJ63" s="204"/>
      <c r="DK63" s="204"/>
      <c r="DL63" s="204"/>
      <c r="DV63" s="155"/>
      <c r="DW63" s="155"/>
      <c r="DX63" s="155"/>
      <c r="DY63" s="151"/>
      <c r="DZ63" s="151"/>
      <c r="EA63" s="151"/>
      <c r="EB63" s="151"/>
      <c r="EC63" s="151"/>
    </row>
    <row r="64" customFormat="false" ht="12.75" hidden="false" customHeight="false" outlineLevel="0" collapsed="false">
      <c r="A64" s="120"/>
      <c r="D64" s="142"/>
      <c r="E64" s="142"/>
      <c r="Q64" s="305"/>
      <c r="R64" s="305"/>
      <c r="U64" s="306"/>
      <c r="CD64" s="160"/>
      <c r="CE64" s="146"/>
      <c r="CU64" s="180"/>
      <c r="CV64" s="180"/>
      <c r="CW64" s="155"/>
      <c r="DA64" s="155"/>
      <c r="DH64" s="204"/>
      <c r="DI64" s="204"/>
      <c r="DJ64" s="204"/>
      <c r="DK64" s="204"/>
      <c r="DL64" s="204"/>
      <c r="DV64" s="155"/>
      <c r="DW64" s="155"/>
      <c r="DX64" s="155"/>
      <c r="DY64" s="151"/>
      <c r="DZ64" s="151"/>
      <c r="EA64" s="151"/>
      <c r="EB64" s="151"/>
      <c r="EC64" s="151"/>
    </row>
    <row r="65" customFormat="false" ht="12.75" hidden="false" customHeight="false" outlineLevel="0" collapsed="false">
      <c r="A65" s="120"/>
      <c r="D65" s="142"/>
      <c r="E65" s="142"/>
      <c r="Q65" s="305"/>
      <c r="R65" s="305"/>
      <c r="U65" s="306"/>
      <c r="CD65" s="160"/>
      <c r="CE65" s="146"/>
      <c r="CU65" s="180"/>
      <c r="CV65" s="180"/>
      <c r="CW65" s="155"/>
      <c r="DA65" s="155"/>
      <c r="DH65" s="204"/>
      <c r="DI65" s="204"/>
      <c r="DJ65" s="204"/>
      <c r="DK65" s="204"/>
      <c r="DL65" s="204"/>
      <c r="DV65" s="155"/>
      <c r="DW65" s="155"/>
      <c r="DX65" s="155"/>
      <c r="DY65" s="151"/>
      <c r="DZ65" s="151"/>
      <c r="EA65" s="151"/>
      <c r="EB65" s="151"/>
      <c r="EC65" s="151"/>
    </row>
    <row r="66" customFormat="false" ht="12.75" hidden="false" customHeight="false" outlineLevel="0" collapsed="false">
      <c r="A66" s="120"/>
      <c r="D66" s="142"/>
      <c r="E66" s="142"/>
      <c r="Q66" s="305"/>
      <c r="R66" s="305"/>
      <c r="U66" s="306"/>
      <c r="CD66" s="160"/>
      <c r="CE66" s="146"/>
      <c r="CU66" s="180"/>
      <c r="CV66" s="180"/>
      <c r="CW66" s="155"/>
      <c r="DA66" s="155"/>
      <c r="DH66" s="204"/>
      <c r="DI66" s="204"/>
      <c r="DJ66" s="204"/>
      <c r="DK66" s="204"/>
      <c r="DL66" s="204"/>
      <c r="DV66" s="155"/>
      <c r="DW66" s="155"/>
      <c r="DX66" s="155"/>
      <c r="DY66" s="151"/>
      <c r="DZ66" s="151"/>
      <c r="EA66" s="151"/>
      <c r="EB66" s="151"/>
      <c r="EC66" s="151"/>
    </row>
    <row r="67" customFormat="false" ht="12.75" hidden="false" customHeight="false" outlineLevel="0" collapsed="false">
      <c r="A67" s="120"/>
      <c r="D67" s="142"/>
      <c r="E67" s="142"/>
      <c r="Q67" s="305"/>
      <c r="R67" s="305"/>
      <c r="U67" s="306"/>
      <c r="CD67" s="160"/>
      <c r="CE67" s="146"/>
      <c r="CU67" s="180"/>
      <c r="CV67" s="180"/>
      <c r="CW67" s="155"/>
      <c r="DA67" s="155"/>
      <c r="DH67" s="204"/>
      <c r="DI67" s="204"/>
      <c r="DJ67" s="204"/>
      <c r="DK67" s="204"/>
      <c r="DL67" s="204"/>
      <c r="DV67" s="155"/>
      <c r="DW67" s="155"/>
      <c r="DX67" s="155"/>
      <c r="DY67" s="151"/>
      <c r="DZ67" s="151"/>
      <c r="EA67" s="151"/>
      <c r="EB67" s="151"/>
      <c r="EC67" s="151"/>
    </row>
    <row r="68" customFormat="false" ht="12.75" hidden="false" customHeight="false" outlineLevel="0" collapsed="false">
      <c r="A68" s="120"/>
      <c r="D68" s="142"/>
      <c r="E68" s="142"/>
      <c r="Q68" s="305"/>
      <c r="R68" s="305"/>
      <c r="U68" s="306"/>
      <c r="CD68" s="160"/>
      <c r="CE68" s="146"/>
      <c r="CU68" s="180"/>
      <c r="CV68" s="180"/>
      <c r="CW68" s="155"/>
      <c r="DA68" s="155"/>
      <c r="DH68" s="204"/>
      <c r="DI68" s="204"/>
      <c r="DJ68" s="204"/>
      <c r="DK68" s="204"/>
      <c r="DL68" s="204"/>
      <c r="DV68" s="155"/>
      <c r="DW68" s="155"/>
      <c r="DX68" s="155"/>
      <c r="DY68" s="151"/>
      <c r="DZ68" s="151"/>
      <c r="EA68" s="151"/>
      <c r="EB68" s="151"/>
      <c r="EC68" s="151"/>
    </row>
    <row r="69" customFormat="false" ht="12.75" hidden="false" customHeight="false" outlineLevel="0" collapsed="false">
      <c r="A69" s="120"/>
      <c r="D69" s="142"/>
      <c r="E69" s="142"/>
      <c r="Q69" s="305"/>
      <c r="R69" s="305"/>
      <c r="U69" s="306"/>
      <c r="CE69" s="146"/>
      <c r="CU69" s="180"/>
      <c r="CV69" s="180"/>
      <c r="CW69" s="155"/>
      <c r="DA69" s="155"/>
      <c r="DH69" s="204"/>
      <c r="DI69" s="204"/>
      <c r="DJ69" s="204"/>
      <c r="DK69" s="204"/>
      <c r="DL69" s="204"/>
      <c r="DV69" s="155"/>
      <c r="DW69" s="155"/>
      <c r="DX69" s="155"/>
      <c r="DY69" s="151"/>
      <c r="DZ69" s="151"/>
      <c r="EA69" s="151"/>
      <c r="EB69" s="151"/>
      <c r="EC69" s="151"/>
    </row>
    <row r="70" customFormat="false" ht="12.75" hidden="false" customHeight="false" outlineLevel="0" collapsed="false">
      <c r="A70" s="120"/>
      <c r="D70" s="142"/>
      <c r="E70" s="142"/>
      <c r="Q70" s="305"/>
      <c r="R70" s="305"/>
      <c r="U70" s="306"/>
      <c r="CD70" s="160"/>
      <c r="CE70" s="146"/>
      <c r="CU70" s="180"/>
      <c r="CV70" s="180"/>
      <c r="CW70" s="155"/>
      <c r="DA70" s="155"/>
      <c r="DH70" s="204"/>
      <c r="DI70" s="204"/>
      <c r="DJ70" s="204"/>
      <c r="DK70" s="204"/>
      <c r="DL70" s="204"/>
      <c r="DV70" s="155"/>
      <c r="DW70" s="155"/>
      <c r="DX70" s="155"/>
      <c r="DY70" s="151"/>
      <c r="DZ70" s="151"/>
      <c r="EA70" s="151"/>
      <c r="EB70" s="151"/>
      <c r="EC70" s="151"/>
    </row>
    <row r="71" customFormat="false" ht="12.75" hidden="false" customHeight="false" outlineLevel="0" collapsed="false">
      <c r="A71" s="120"/>
      <c r="D71" s="142"/>
      <c r="E71" s="142"/>
      <c r="Q71" s="305"/>
      <c r="R71" s="305"/>
      <c r="U71" s="306"/>
      <c r="CE71" s="146"/>
      <c r="CU71" s="180"/>
      <c r="CV71" s="180"/>
      <c r="CW71" s="155"/>
      <c r="DA71" s="155"/>
      <c r="DH71" s="204"/>
      <c r="DI71" s="204"/>
      <c r="DJ71" s="204"/>
      <c r="DK71" s="204"/>
      <c r="DL71" s="204"/>
      <c r="DV71" s="155"/>
      <c r="DW71" s="155"/>
      <c r="DX71" s="155"/>
      <c r="DY71" s="151"/>
      <c r="DZ71" s="151"/>
      <c r="EA71" s="151"/>
      <c r="EB71" s="151"/>
      <c r="EC71" s="151"/>
    </row>
    <row r="72" customFormat="false" ht="12.75" hidden="false" customHeight="false" outlineLevel="0" collapsed="false">
      <c r="A72" s="120"/>
      <c r="D72" s="142"/>
      <c r="E72" s="142"/>
      <c r="Q72" s="305"/>
      <c r="R72" s="305"/>
      <c r="U72" s="306"/>
      <c r="BM72" s="308"/>
      <c r="BN72" s="307"/>
      <c r="BO72" s="307"/>
      <c r="BP72" s="307"/>
      <c r="BQ72" s="307"/>
      <c r="CE72" s="146"/>
      <c r="CU72" s="180"/>
      <c r="CV72" s="180"/>
      <c r="CW72" s="155"/>
      <c r="DA72" s="155"/>
      <c r="DH72" s="204"/>
      <c r="DI72" s="204"/>
      <c r="DJ72" s="204"/>
      <c r="DK72" s="204"/>
      <c r="DL72" s="204"/>
      <c r="DV72" s="155"/>
      <c r="DW72" s="155"/>
      <c r="DX72" s="155"/>
      <c r="DY72" s="151"/>
      <c r="DZ72" s="151"/>
      <c r="EA72" s="151"/>
      <c r="EB72" s="151"/>
      <c r="EC72" s="151"/>
    </row>
    <row r="73" customFormat="false" ht="12.75" hidden="false" customHeight="false" outlineLevel="0" collapsed="false">
      <c r="A73" s="120"/>
      <c r="D73" s="142"/>
      <c r="E73" s="142"/>
      <c r="Q73" s="305"/>
      <c r="R73" s="305"/>
      <c r="U73" s="306"/>
      <c r="CE73" s="146"/>
      <c r="CU73" s="180"/>
      <c r="CV73" s="180"/>
      <c r="CW73" s="155"/>
      <c r="DA73" s="155"/>
      <c r="DH73" s="204"/>
      <c r="DI73" s="204"/>
      <c r="DJ73" s="204"/>
      <c r="DK73" s="204"/>
      <c r="DL73" s="204"/>
      <c r="DV73" s="155"/>
      <c r="DW73" s="155"/>
      <c r="DX73" s="155"/>
      <c r="DY73" s="151"/>
      <c r="DZ73" s="151"/>
      <c r="EA73" s="151"/>
      <c r="EB73" s="151"/>
      <c r="EC73" s="151"/>
    </row>
    <row r="74" customFormat="false" ht="12.75" hidden="false" customHeight="false" outlineLevel="0" collapsed="false">
      <c r="A74" s="120"/>
      <c r="D74" s="142"/>
      <c r="E74" s="142"/>
      <c r="Q74" s="305"/>
      <c r="R74" s="305"/>
      <c r="U74" s="306"/>
      <c r="CE74" s="146"/>
      <c r="CU74" s="180"/>
      <c r="CV74" s="180"/>
      <c r="CW74" s="155"/>
      <c r="DA74" s="155"/>
      <c r="DH74" s="204"/>
      <c r="DI74" s="204"/>
      <c r="DJ74" s="204"/>
      <c r="DK74" s="204"/>
      <c r="DL74" s="204"/>
      <c r="DV74" s="155"/>
      <c r="DW74" s="155"/>
      <c r="DX74" s="155"/>
      <c r="DY74" s="151"/>
      <c r="DZ74" s="151"/>
      <c r="EA74" s="151"/>
      <c r="EB74" s="151"/>
      <c r="EC74" s="151"/>
    </row>
    <row r="75" customFormat="false" ht="12.75" hidden="false" customHeight="false" outlineLevel="0" collapsed="false">
      <c r="A75" s="120"/>
      <c r="D75" s="142"/>
      <c r="E75" s="142"/>
      <c r="Q75" s="305"/>
      <c r="R75" s="305"/>
      <c r="U75" s="306"/>
      <c r="CE75" s="146"/>
      <c r="CU75" s="180"/>
      <c r="CV75" s="180"/>
      <c r="CW75" s="155"/>
      <c r="DA75" s="155"/>
      <c r="DH75" s="204"/>
      <c r="DI75" s="204"/>
      <c r="DJ75" s="204"/>
      <c r="DK75" s="204"/>
      <c r="DL75" s="204"/>
      <c r="DV75" s="155"/>
      <c r="DW75" s="155"/>
      <c r="DX75" s="155"/>
      <c r="DY75" s="151"/>
      <c r="DZ75" s="151"/>
      <c r="EA75" s="151"/>
      <c r="EB75" s="151"/>
      <c r="EC75" s="151"/>
    </row>
    <row r="76" customFormat="false" ht="12.75" hidden="false" customHeight="false" outlineLevel="0" collapsed="false">
      <c r="A76" s="120"/>
      <c r="D76" s="142"/>
      <c r="E76" s="142"/>
      <c r="Q76" s="305"/>
      <c r="R76" s="305"/>
      <c r="U76" s="306"/>
      <c r="CE76" s="146"/>
      <c r="CU76" s="180"/>
      <c r="CV76" s="180"/>
      <c r="CW76" s="155"/>
      <c r="DA76" s="155"/>
      <c r="DH76" s="204"/>
      <c r="DI76" s="204"/>
      <c r="DJ76" s="204"/>
      <c r="DK76" s="204"/>
      <c r="DL76" s="204"/>
      <c r="DV76" s="155"/>
      <c r="DW76" s="155"/>
      <c r="DX76" s="155"/>
      <c r="DY76" s="151"/>
      <c r="DZ76" s="151"/>
      <c r="EA76" s="151"/>
      <c r="EB76" s="151"/>
      <c r="EC76" s="151"/>
    </row>
    <row r="77" customFormat="false" ht="12.75" hidden="false" customHeight="false" outlineLevel="0" collapsed="false">
      <c r="A77" s="120"/>
      <c r="D77" s="142"/>
      <c r="E77" s="142"/>
      <c r="Q77" s="305"/>
      <c r="R77" s="305"/>
      <c r="U77" s="306"/>
      <c r="CD77" s="160"/>
      <c r="CE77" s="146"/>
      <c r="CU77" s="180"/>
      <c r="CV77" s="180"/>
      <c r="CW77" s="155"/>
      <c r="DA77" s="155"/>
      <c r="DH77" s="204"/>
      <c r="DI77" s="204"/>
      <c r="DJ77" s="204"/>
      <c r="DK77" s="204"/>
      <c r="DL77" s="204"/>
      <c r="DV77" s="155"/>
      <c r="DW77" s="155"/>
      <c r="DX77" s="155"/>
      <c r="DY77" s="151"/>
      <c r="DZ77" s="151"/>
      <c r="EA77" s="151"/>
      <c r="EB77" s="151"/>
      <c r="EC77" s="151"/>
    </row>
    <row r="78" customFormat="false" ht="12.75" hidden="false" customHeight="false" outlineLevel="0" collapsed="false">
      <c r="A78" s="120"/>
      <c r="D78" s="142"/>
      <c r="E78" s="142"/>
      <c r="Q78" s="305"/>
      <c r="R78" s="305"/>
      <c r="U78" s="306"/>
      <c r="CD78" s="160"/>
      <c r="CE78" s="146"/>
      <c r="CU78" s="180"/>
      <c r="CV78" s="180"/>
      <c r="CW78" s="155"/>
      <c r="DA78" s="155"/>
      <c r="DH78" s="204"/>
      <c r="DI78" s="204"/>
      <c r="DJ78" s="204"/>
      <c r="DK78" s="204"/>
      <c r="DL78" s="204"/>
      <c r="DV78" s="155"/>
      <c r="DW78" s="155"/>
      <c r="DX78" s="155"/>
      <c r="DY78" s="151"/>
      <c r="DZ78" s="151"/>
      <c r="EA78" s="151"/>
      <c r="EB78" s="151"/>
      <c r="EC78" s="151"/>
    </row>
    <row r="79" customFormat="false" ht="12.75" hidden="false" customHeight="false" outlineLevel="0" collapsed="false">
      <c r="A79" s="120"/>
      <c r="D79" s="142"/>
      <c r="E79" s="142"/>
      <c r="Q79" s="305"/>
      <c r="R79" s="305"/>
      <c r="U79" s="306"/>
      <c r="BN79" s="307"/>
      <c r="BO79" s="307"/>
      <c r="BP79" s="307"/>
      <c r="BQ79" s="307"/>
      <c r="CE79" s="146"/>
      <c r="CU79" s="180"/>
      <c r="CV79" s="180"/>
      <c r="CW79" s="155"/>
      <c r="DA79" s="155"/>
      <c r="DH79" s="204"/>
      <c r="DI79" s="204"/>
      <c r="DJ79" s="204"/>
      <c r="DK79" s="204"/>
      <c r="DL79" s="204"/>
      <c r="DV79" s="155"/>
      <c r="DW79" s="155"/>
      <c r="DX79" s="155"/>
      <c r="DY79" s="151"/>
      <c r="DZ79" s="151"/>
      <c r="EA79" s="151"/>
      <c r="EB79" s="151"/>
      <c r="EC79" s="151"/>
    </row>
    <row r="80" customFormat="false" ht="12.75" hidden="false" customHeight="false" outlineLevel="0" collapsed="false">
      <c r="A80" s="120"/>
      <c r="D80" s="142"/>
      <c r="E80" s="142"/>
      <c r="Q80" s="305"/>
      <c r="R80" s="305"/>
      <c r="CE80" s="146"/>
      <c r="CU80" s="180"/>
      <c r="CV80" s="180"/>
      <c r="CW80" s="155"/>
      <c r="DA80" s="155"/>
      <c r="DH80" s="204"/>
      <c r="DI80" s="204"/>
      <c r="DJ80" s="204"/>
      <c r="DK80" s="204"/>
      <c r="DL80" s="204"/>
      <c r="DV80" s="155"/>
      <c r="DW80" s="155"/>
      <c r="DX80" s="155"/>
      <c r="DY80" s="151"/>
      <c r="DZ80" s="151"/>
      <c r="EA80" s="151"/>
      <c r="EB80" s="151"/>
      <c r="EC80" s="151"/>
    </row>
    <row r="81" customFormat="false" ht="12.75" hidden="false" customHeight="false" outlineLevel="0" collapsed="false">
      <c r="A81" s="120"/>
      <c r="D81" s="142"/>
      <c r="E81" s="142"/>
      <c r="Q81" s="305"/>
      <c r="R81" s="305"/>
      <c r="CE81" s="146"/>
      <c r="CU81" s="180"/>
      <c r="CV81" s="180"/>
      <c r="CW81" s="155"/>
      <c r="DA81" s="155"/>
      <c r="DH81" s="204"/>
      <c r="DI81" s="204"/>
      <c r="DJ81" s="204"/>
      <c r="DK81" s="204"/>
      <c r="DL81" s="204"/>
      <c r="DV81" s="155"/>
      <c r="DW81" s="155"/>
      <c r="DX81" s="155"/>
      <c r="DY81" s="151"/>
      <c r="DZ81" s="151"/>
      <c r="EA81" s="151"/>
      <c r="EB81" s="151"/>
      <c r="EC81" s="151"/>
    </row>
    <row r="82" customFormat="false" ht="12.75" hidden="false" customHeight="false" outlineLevel="0" collapsed="false">
      <c r="A82" s="120"/>
      <c r="D82" s="142"/>
      <c r="E82" s="142"/>
      <c r="Q82" s="305"/>
      <c r="R82" s="305"/>
      <c r="U82" s="306"/>
      <c r="CE82" s="146"/>
      <c r="CU82" s="180"/>
      <c r="CV82" s="180"/>
      <c r="CW82" s="155"/>
      <c r="DA82" s="155"/>
      <c r="DH82" s="204"/>
      <c r="DI82" s="204"/>
      <c r="DJ82" s="204"/>
      <c r="DK82" s="204"/>
      <c r="DL82" s="204"/>
      <c r="DV82" s="155"/>
      <c r="DW82" s="155"/>
      <c r="DX82" s="155"/>
      <c r="DY82" s="151"/>
      <c r="DZ82" s="151"/>
      <c r="EA82" s="151"/>
      <c r="EB82" s="151"/>
      <c r="EC82" s="151"/>
    </row>
    <row r="83" customFormat="false" ht="12.75" hidden="false" customHeight="false" outlineLevel="0" collapsed="false">
      <c r="A83" s="120"/>
      <c r="D83" s="142"/>
      <c r="E83" s="142"/>
      <c r="Q83" s="305"/>
      <c r="R83" s="305"/>
      <c r="U83" s="306"/>
      <c r="CE83" s="146"/>
      <c r="CU83" s="180"/>
      <c r="CV83" s="180"/>
      <c r="CW83" s="155"/>
      <c r="DA83" s="155"/>
      <c r="DH83" s="204"/>
      <c r="DI83" s="204"/>
      <c r="DJ83" s="204"/>
      <c r="DK83" s="204"/>
      <c r="DL83" s="204"/>
      <c r="DV83" s="155"/>
      <c r="DW83" s="155"/>
      <c r="DX83" s="155"/>
      <c r="DY83" s="151"/>
      <c r="DZ83" s="151"/>
      <c r="EA83" s="151"/>
      <c r="EB83" s="151"/>
      <c r="EC83" s="151"/>
    </row>
    <row r="84" customFormat="false" ht="12.75" hidden="false" customHeight="false" outlineLevel="0" collapsed="false">
      <c r="A84" s="120"/>
      <c r="D84" s="142"/>
      <c r="E84" s="142"/>
      <c r="Q84" s="305"/>
      <c r="R84" s="305"/>
      <c r="CE84" s="146"/>
      <c r="CU84" s="180"/>
      <c r="CV84" s="180"/>
      <c r="CW84" s="155"/>
      <c r="DA84" s="155"/>
      <c r="DH84" s="204"/>
      <c r="DI84" s="204"/>
      <c r="DJ84" s="204"/>
      <c r="DK84" s="204"/>
      <c r="DL84" s="204"/>
      <c r="DV84" s="155"/>
      <c r="DW84" s="155"/>
      <c r="DX84" s="155"/>
      <c r="DY84" s="151"/>
      <c r="DZ84" s="151"/>
      <c r="EA84" s="151"/>
      <c r="EB84" s="151"/>
      <c r="EC84" s="151"/>
    </row>
    <row r="85" customFormat="false" ht="12.75" hidden="false" customHeight="false" outlineLevel="0" collapsed="false">
      <c r="A85" s="120"/>
      <c r="D85" s="142"/>
      <c r="E85" s="142"/>
      <c r="Q85" s="305"/>
      <c r="R85" s="305"/>
      <c r="U85" s="306"/>
      <c r="CE85" s="146"/>
      <c r="CU85" s="180"/>
      <c r="CV85" s="180"/>
      <c r="CW85" s="155"/>
      <c r="DA85" s="155"/>
      <c r="DH85" s="204"/>
      <c r="DI85" s="204"/>
      <c r="DJ85" s="204"/>
      <c r="DK85" s="204"/>
      <c r="DL85" s="204"/>
      <c r="DV85" s="155"/>
      <c r="DW85" s="155"/>
      <c r="DX85" s="155"/>
      <c r="DY85" s="151"/>
      <c r="DZ85" s="151"/>
      <c r="EA85" s="151"/>
      <c r="EB85" s="151"/>
      <c r="EC85" s="151"/>
    </row>
    <row r="86" customFormat="false" ht="12.75" hidden="false" customHeight="false" outlineLevel="0" collapsed="false">
      <c r="A86" s="120"/>
      <c r="D86" s="142"/>
      <c r="E86" s="142"/>
      <c r="Q86" s="305"/>
      <c r="R86" s="305"/>
      <c r="CE86" s="146"/>
      <c r="CU86" s="180"/>
      <c r="CV86" s="180"/>
      <c r="CW86" s="155"/>
      <c r="DA86" s="155"/>
      <c r="DH86" s="204"/>
      <c r="DI86" s="204"/>
      <c r="DJ86" s="204"/>
      <c r="DK86" s="204"/>
      <c r="DL86" s="204"/>
      <c r="DV86" s="155"/>
      <c r="DW86" s="155"/>
      <c r="DX86" s="155"/>
      <c r="DY86" s="151"/>
      <c r="DZ86" s="151"/>
      <c r="EA86" s="151"/>
      <c r="EB86" s="151"/>
      <c r="EC86" s="151"/>
    </row>
    <row r="87" customFormat="false" ht="12.75" hidden="false" customHeight="false" outlineLevel="0" collapsed="false">
      <c r="A87" s="120"/>
      <c r="D87" s="142"/>
      <c r="E87" s="142"/>
      <c r="Q87" s="305"/>
      <c r="R87" s="305"/>
      <c r="U87" s="306"/>
      <c r="CE87" s="146"/>
      <c r="CU87" s="180"/>
      <c r="CV87" s="180"/>
      <c r="CW87" s="155"/>
      <c r="DA87" s="155"/>
      <c r="DH87" s="204"/>
      <c r="DI87" s="204"/>
      <c r="DJ87" s="204"/>
      <c r="DK87" s="204"/>
      <c r="DL87" s="204"/>
      <c r="DV87" s="155"/>
      <c r="DW87" s="155"/>
      <c r="DX87" s="155"/>
      <c r="DY87" s="151"/>
      <c r="DZ87" s="151"/>
      <c r="EA87" s="151"/>
      <c r="EB87" s="151"/>
      <c r="EC87" s="151"/>
    </row>
    <row r="88" customFormat="false" ht="12.75" hidden="false" customHeight="false" outlineLevel="0" collapsed="false">
      <c r="A88" s="120"/>
      <c r="D88" s="142"/>
      <c r="E88" s="142"/>
      <c r="Q88" s="305"/>
      <c r="R88" s="305"/>
      <c r="U88" s="306"/>
      <c r="CE88" s="146"/>
      <c r="CU88" s="180"/>
      <c r="CV88" s="180"/>
      <c r="CW88" s="155"/>
      <c r="DA88" s="155"/>
      <c r="DH88" s="204"/>
      <c r="DI88" s="204"/>
      <c r="DJ88" s="204"/>
      <c r="DK88" s="204"/>
      <c r="DL88" s="204"/>
      <c r="DV88" s="155"/>
      <c r="DW88" s="155"/>
      <c r="DX88" s="155"/>
      <c r="DY88" s="151"/>
      <c r="DZ88" s="151"/>
      <c r="EA88" s="151"/>
      <c r="EB88" s="151"/>
      <c r="EC88" s="151"/>
    </row>
    <row r="89" customFormat="false" ht="12.75" hidden="false" customHeight="false" outlineLevel="0" collapsed="false">
      <c r="A89" s="120"/>
      <c r="D89" s="142"/>
      <c r="E89" s="142"/>
      <c r="Q89" s="305"/>
      <c r="R89" s="305"/>
      <c r="U89" s="306"/>
      <c r="CE89" s="146"/>
      <c r="CU89" s="180"/>
      <c r="CV89" s="180"/>
      <c r="CW89" s="155"/>
      <c r="DA89" s="155"/>
      <c r="DH89" s="204"/>
      <c r="DI89" s="204"/>
      <c r="DJ89" s="204"/>
      <c r="DK89" s="204"/>
      <c r="DL89" s="204"/>
      <c r="DV89" s="155"/>
      <c r="DW89" s="155"/>
      <c r="DX89" s="155"/>
      <c r="DY89" s="151"/>
      <c r="DZ89" s="151"/>
      <c r="EA89" s="151"/>
      <c r="EB89" s="151"/>
      <c r="EC89" s="151"/>
    </row>
    <row r="90" customFormat="false" ht="12.75" hidden="false" customHeight="false" outlineLevel="0" collapsed="false">
      <c r="A90" s="120"/>
      <c r="D90" s="142"/>
      <c r="E90" s="142"/>
      <c r="Q90" s="305"/>
      <c r="R90" s="305"/>
      <c r="CE90" s="146"/>
      <c r="CU90" s="180"/>
      <c r="CV90" s="180"/>
      <c r="CW90" s="155"/>
      <c r="DA90" s="155"/>
      <c r="DH90" s="204"/>
      <c r="DI90" s="204"/>
      <c r="DJ90" s="204"/>
      <c r="DK90" s="204"/>
      <c r="DL90" s="204"/>
      <c r="DV90" s="155"/>
      <c r="DW90" s="155"/>
      <c r="DX90" s="155"/>
      <c r="DY90" s="151"/>
      <c r="DZ90" s="151"/>
      <c r="EA90" s="151"/>
      <c r="EB90" s="151"/>
      <c r="EC90" s="151"/>
    </row>
    <row r="91" customFormat="false" ht="12.75" hidden="false" customHeight="false" outlineLevel="0" collapsed="false">
      <c r="A91" s="120"/>
      <c r="D91" s="142"/>
      <c r="E91" s="142"/>
      <c r="Q91" s="305"/>
      <c r="R91" s="305"/>
      <c r="U91" s="306"/>
      <c r="CE91" s="146"/>
      <c r="CU91" s="180"/>
      <c r="CV91" s="180"/>
      <c r="CW91" s="155"/>
      <c r="DA91" s="155"/>
      <c r="DH91" s="204"/>
      <c r="DI91" s="204"/>
      <c r="DJ91" s="204"/>
      <c r="DK91" s="204"/>
      <c r="DL91" s="204"/>
      <c r="DV91" s="155"/>
      <c r="DW91" s="155"/>
      <c r="DX91" s="155"/>
      <c r="DY91" s="151"/>
      <c r="DZ91" s="151"/>
      <c r="EA91" s="151"/>
      <c r="EB91" s="151"/>
      <c r="EC91" s="151"/>
    </row>
    <row r="92" customFormat="false" ht="12.75" hidden="false" customHeight="false" outlineLevel="0" collapsed="false">
      <c r="A92" s="120"/>
      <c r="D92" s="142"/>
      <c r="E92" s="142"/>
      <c r="Q92" s="305"/>
      <c r="R92" s="305"/>
      <c r="U92" s="306"/>
      <c r="CE92" s="146"/>
      <c r="CU92" s="180"/>
      <c r="CV92" s="180"/>
      <c r="CW92" s="155"/>
      <c r="DA92" s="155"/>
      <c r="DH92" s="204"/>
      <c r="DI92" s="204"/>
      <c r="DJ92" s="204"/>
      <c r="DK92" s="204"/>
      <c r="DL92" s="204"/>
      <c r="DV92" s="155"/>
      <c r="DW92" s="155"/>
      <c r="DX92" s="155"/>
      <c r="DY92" s="151"/>
      <c r="DZ92" s="151"/>
      <c r="EA92" s="151"/>
      <c r="EB92" s="151"/>
      <c r="EC92" s="151"/>
    </row>
    <row r="93" customFormat="false" ht="12.75" hidden="false" customHeight="false" outlineLevel="0" collapsed="false">
      <c r="A93" s="120"/>
      <c r="D93" s="142"/>
      <c r="E93" s="142"/>
      <c r="Q93" s="305"/>
      <c r="R93" s="305"/>
      <c r="U93" s="306"/>
      <c r="CE93" s="146"/>
      <c r="CU93" s="180"/>
      <c r="CV93" s="180"/>
      <c r="CW93" s="155"/>
      <c r="DA93" s="155"/>
      <c r="DH93" s="204"/>
      <c r="DI93" s="204"/>
      <c r="DJ93" s="204"/>
      <c r="DK93" s="204"/>
      <c r="DL93" s="204"/>
      <c r="DV93" s="155"/>
      <c r="DW93" s="155"/>
      <c r="DX93" s="155"/>
      <c r="DY93" s="151"/>
      <c r="DZ93" s="151"/>
      <c r="EA93" s="151"/>
      <c r="EB93" s="151"/>
      <c r="EC93" s="151"/>
    </row>
    <row r="94" customFormat="false" ht="12.75" hidden="false" customHeight="false" outlineLevel="0" collapsed="false">
      <c r="A94" s="120"/>
      <c r="D94" s="142"/>
      <c r="E94" s="142"/>
      <c r="Q94" s="305"/>
      <c r="R94" s="305"/>
      <c r="U94" s="306"/>
      <c r="CE94" s="146"/>
      <c r="CU94" s="180"/>
      <c r="CV94" s="180"/>
      <c r="CW94" s="155"/>
      <c r="DA94" s="155"/>
      <c r="DH94" s="204"/>
      <c r="DI94" s="204"/>
      <c r="DJ94" s="204"/>
      <c r="DK94" s="204"/>
      <c r="DL94" s="204"/>
      <c r="DV94" s="155"/>
      <c r="DW94" s="155"/>
      <c r="DX94" s="155"/>
      <c r="DY94" s="151"/>
      <c r="DZ94" s="151"/>
      <c r="EA94" s="151"/>
      <c r="EB94" s="151"/>
      <c r="EC94" s="151"/>
    </row>
    <row r="95" customFormat="false" ht="12.75" hidden="false" customHeight="false" outlineLevel="0" collapsed="false">
      <c r="A95" s="120"/>
      <c r="D95" s="142"/>
      <c r="E95" s="142"/>
      <c r="Q95" s="305"/>
      <c r="R95" s="305"/>
      <c r="CE95" s="146"/>
      <c r="CU95" s="180"/>
      <c r="CV95" s="180"/>
      <c r="CW95" s="155"/>
      <c r="DA95" s="155"/>
      <c r="DH95" s="204"/>
      <c r="DI95" s="204"/>
      <c r="DJ95" s="204"/>
      <c r="DK95" s="204"/>
      <c r="DL95" s="204"/>
      <c r="DV95" s="155"/>
      <c r="DW95" s="155"/>
      <c r="DX95" s="155"/>
      <c r="DY95" s="151"/>
      <c r="DZ95" s="151"/>
      <c r="EA95" s="151"/>
      <c r="EB95" s="151"/>
      <c r="EC95" s="151"/>
    </row>
    <row r="96" customFormat="false" ht="12.75" hidden="false" customHeight="false" outlineLevel="0" collapsed="false">
      <c r="A96" s="120"/>
      <c r="D96" s="142"/>
      <c r="E96" s="142"/>
      <c r="Q96" s="305"/>
      <c r="R96" s="305"/>
      <c r="U96" s="306"/>
      <c r="CE96" s="146"/>
      <c r="CU96" s="180"/>
      <c r="CV96" s="180"/>
      <c r="CW96" s="155"/>
      <c r="DA96" s="155"/>
      <c r="DH96" s="204"/>
      <c r="DI96" s="204"/>
      <c r="DJ96" s="204"/>
      <c r="DK96" s="204"/>
      <c r="DL96" s="204"/>
      <c r="DV96" s="155"/>
      <c r="DW96" s="155"/>
      <c r="DX96" s="155"/>
      <c r="DY96" s="151"/>
      <c r="DZ96" s="151"/>
      <c r="EA96" s="151"/>
      <c r="EB96" s="151"/>
      <c r="EC96" s="151"/>
    </row>
    <row r="97" customFormat="false" ht="12.75" hidden="false" customHeight="false" outlineLevel="0" collapsed="false">
      <c r="A97" s="120"/>
      <c r="D97" s="142"/>
      <c r="E97" s="142"/>
      <c r="Q97" s="305"/>
      <c r="R97" s="305"/>
      <c r="U97" s="306"/>
      <c r="CE97" s="146"/>
      <c r="CU97" s="180"/>
      <c r="CV97" s="180"/>
      <c r="CW97" s="155"/>
      <c r="DA97" s="155"/>
      <c r="DH97" s="204"/>
      <c r="DI97" s="204"/>
      <c r="DJ97" s="204"/>
      <c r="DK97" s="204"/>
      <c r="DL97" s="204"/>
      <c r="DV97" s="155"/>
      <c r="DW97" s="155"/>
      <c r="DX97" s="155"/>
      <c r="DY97" s="151"/>
      <c r="DZ97" s="151"/>
      <c r="EA97" s="151"/>
      <c r="EB97" s="151"/>
      <c r="EC97" s="151"/>
    </row>
    <row r="98" customFormat="false" ht="12.75" hidden="false" customHeight="false" outlineLevel="0" collapsed="false">
      <c r="A98" s="120"/>
      <c r="D98" s="142"/>
      <c r="E98" s="142"/>
      <c r="Q98" s="305"/>
      <c r="R98" s="305"/>
      <c r="U98" s="306"/>
      <c r="CD98" s="160"/>
      <c r="CE98" s="146"/>
      <c r="CU98" s="180"/>
      <c r="CV98" s="180"/>
      <c r="CW98" s="155"/>
      <c r="DA98" s="155"/>
      <c r="DH98" s="204"/>
      <c r="DI98" s="204"/>
      <c r="DJ98" s="204"/>
      <c r="DK98" s="204"/>
      <c r="DL98" s="204"/>
      <c r="DV98" s="155"/>
      <c r="DW98" s="155"/>
      <c r="DX98" s="155"/>
      <c r="DY98" s="151"/>
      <c r="DZ98" s="151"/>
      <c r="EA98" s="151"/>
      <c r="EB98" s="151"/>
      <c r="EC98" s="151"/>
    </row>
    <row r="99" customFormat="false" ht="12.75" hidden="false" customHeight="false" outlineLevel="0" collapsed="false">
      <c r="A99" s="120"/>
      <c r="D99" s="142"/>
      <c r="E99" s="142"/>
      <c r="Q99" s="305"/>
      <c r="R99" s="305"/>
      <c r="U99" s="306"/>
      <c r="BN99" s="307"/>
      <c r="BO99" s="307"/>
      <c r="BP99" s="307"/>
      <c r="BQ99" s="307"/>
      <c r="CE99" s="146"/>
      <c r="CU99" s="180"/>
      <c r="CV99" s="180"/>
      <c r="CW99" s="155"/>
      <c r="DA99" s="155"/>
      <c r="DH99" s="204"/>
      <c r="DI99" s="204"/>
      <c r="DJ99" s="204"/>
      <c r="DK99" s="204"/>
      <c r="DL99" s="204"/>
      <c r="DV99" s="155"/>
      <c r="DW99" s="155"/>
      <c r="DX99" s="155"/>
      <c r="DY99" s="151"/>
      <c r="DZ99" s="151"/>
      <c r="EA99" s="151"/>
      <c r="EB99" s="151"/>
      <c r="EC99" s="151"/>
    </row>
    <row r="100" customFormat="false" ht="12.75" hidden="false" customHeight="false" outlineLevel="0" collapsed="false">
      <c r="A100" s="120"/>
      <c r="D100" s="142"/>
      <c r="E100" s="142"/>
      <c r="Q100" s="305"/>
      <c r="R100" s="305"/>
      <c r="U100" s="306"/>
      <c r="CE100" s="146"/>
      <c r="CU100" s="180"/>
      <c r="CV100" s="180"/>
      <c r="CW100" s="155"/>
      <c r="DA100" s="155"/>
      <c r="DH100" s="204"/>
      <c r="DI100" s="204"/>
      <c r="DJ100" s="204"/>
      <c r="DK100" s="204"/>
      <c r="DL100" s="204"/>
      <c r="DV100" s="155"/>
      <c r="DW100" s="155"/>
      <c r="DX100" s="155"/>
      <c r="DY100" s="151"/>
      <c r="DZ100" s="151"/>
      <c r="EA100" s="151"/>
      <c r="EB100" s="151"/>
      <c r="EC100" s="151"/>
    </row>
    <row r="101" customFormat="false" ht="12.75" hidden="false" customHeight="false" outlineLevel="0" collapsed="false">
      <c r="A101" s="120"/>
      <c r="D101" s="142"/>
      <c r="E101" s="142"/>
      <c r="Q101" s="305"/>
      <c r="R101" s="305"/>
      <c r="CE101" s="146"/>
      <c r="CU101" s="180"/>
      <c r="CV101" s="180"/>
      <c r="CW101" s="155"/>
      <c r="DA101" s="155"/>
      <c r="DH101" s="204"/>
      <c r="DI101" s="204"/>
      <c r="DJ101" s="204"/>
      <c r="DK101" s="204"/>
      <c r="DL101" s="204"/>
      <c r="DV101" s="155"/>
      <c r="DW101" s="155"/>
      <c r="DX101" s="155"/>
      <c r="DY101" s="151"/>
      <c r="DZ101" s="151"/>
      <c r="EA101" s="151"/>
      <c r="EB101" s="151"/>
      <c r="EC101" s="151"/>
    </row>
    <row r="102" customFormat="false" ht="12.75" hidden="false" customHeight="false" outlineLevel="0" collapsed="false">
      <c r="A102" s="120"/>
      <c r="D102" s="142"/>
      <c r="E102" s="142"/>
      <c r="Q102" s="305"/>
      <c r="R102" s="305"/>
      <c r="U102" s="306"/>
      <c r="CE102" s="146"/>
      <c r="CU102" s="180"/>
      <c r="CV102" s="180"/>
      <c r="CW102" s="155"/>
      <c r="DA102" s="155"/>
      <c r="DH102" s="204"/>
      <c r="DI102" s="204"/>
      <c r="DJ102" s="204"/>
      <c r="DK102" s="204"/>
      <c r="DL102" s="204"/>
      <c r="DV102" s="155"/>
      <c r="DW102" s="155"/>
      <c r="DX102" s="155"/>
      <c r="DY102" s="151"/>
      <c r="DZ102" s="151"/>
      <c r="EA102" s="151"/>
      <c r="EB102" s="151"/>
      <c r="EC102" s="151"/>
    </row>
    <row r="103" customFormat="false" ht="12.75" hidden="false" customHeight="false" outlineLevel="0" collapsed="false">
      <c r="A103" s="120"/>
      <c r="D103" s="142"/>
      <c r="E103" s="142"/>
      <c r="Q103" s="305"/>
      <c r="R103" s="305"/>
      <c r="U103" s="306"/>
      <c r="BN103" s="307"/>
      <c r="BO103" s="307"/>
      <c r="BP103" s="307"/>
      <c r="BQ103" s="307"/>
      <c r="CE103" s="146"/>
      <c r="CU103" s="180"/>
      <c r="CV103" s="180"/>
      <c r="CW103" s="155"/>
      <c r="DA103" s="155"/>
      <c r="DH103" s="204"/>
      <c r="DI103" s="204"/>
      <c r="DJ103" s="204"/>
      <c r="DK103" s="204"/>
      <c r="DL103" s="204"/>
      <c r="DV103" s="155"/>
      <c r="DW103" s="155"/>
      <c r="DX103" s="155"/>
      <c r="DY103" s="151"/>
      <c r="DZ103" s="151"/>
      <c r="EA103" s="151"/>
      <c r="EB103" s="151"/>
      <c r="EC103" s="151"/>
    </row>
    <row r="104" customFormat="false" ht="12.75" hidden="false" customHeight="false" outlineLevel="0" collapsed="false">
      <c r="A104" s="120"/>
      <c r="D104" s="142"/>
      <c r="E104" s="142"/>
      <c r="Q104" s="305"/>
      <c r="R104" s="305"/>
      <c r="U104" s="306"/>
      <c r="CE104" s="146"/>
      <c r="CU104" s="180"/>
      <c r="CV104" s="180"/>
      <c r="CW104" s="155"/>
      <c r="DA104" s="155"/>
      <c r="DH104" s="204"/>
      <c r="DI104" s="204"/>
      <c r="DJ104" s="204"/>
      <c r="DK104" s="204"/>
      <c r="DL104" s="204"/>
      <c r="DV104" s="155"/>
      <c r="DW104" s="155"/>
      <c r="DX104" s="155"/>
      <c r="DY104" s="151"/>
      <c r="DZ104" s="151"/>
      <c r="EA104" s="151"/>
      <c r="EB104" s="151"/>
      <c r="EC104" s="151"/>
    </row>
    <row r="105" customFormat="false" ht="12.75" hidden="false" customHeight="false" outlineLevel="0" collapsed="false">
      <c r="A105" s="120"/>
      <c r="D105" s="142"/>
      <c r="E105" s="142"/>
      <c r="Q105" s="305"/>
      <c r="R105" s="305"/>
      <c r="CE105" s="146"/>
      <c r="CU105" s="180"/>
      <c r="CV105" s="180"/>
      <c r="CW105" s="155"/>
      <c r="DA105" s="155"/>
      <c r="DH105" s="204"/>
      <c r="DI105" s="204"/>
      <c r="DJ105" s="204"/>
      <c r="DK105" s="204"/>
      <c r="DL105" s="204"/>
      <c r="DV105" s="155"/>
      <c r="DW105" s="155"/>
      <c r="DX105" s="155"/>
      <c r="DY105" s="151"/>
      <c r="DZ105" s="151"/>
      <c r="EA105" s="151"/>
      <c r="EB105" s="151"/>
      <c r="EC105" s="151"/>
    </row>
    <row r="106" customFormat="false" ht="12.75" hidden="false" customHeight="false" outlineLevel="0" collapsed="false">
      <c r="A106" s="120"/>
      <c r="D106" s="142"/>
      <c r="E106" s="142"/>
      <c r="Q106" s="305"/>
      <c r="R106" s="305"/>
      <c r="U106" s="306"/>
      <c r="CE106" s="146"/>
      <c r="CU106" s="180"/>
      <c r="CV106" s="180"/>
      <c r="CW106" s="155"/>
      <c r="DA106" s="155"/>
      <c r="DH106" s="204"/>
      <c r="DI106" s="204"/>
      <c r="DJ106" s="204"/>
      <c r="DK106" s="204"/>
      <c r="DL106" s="204"/>
      <c r="DV106" s="155"/>
      <c r="DW106" s="155"/>
      <c r="DX106" s="155"/>
      <c r="DY106" s="151"/>
      <c r="DZ106" s="151"/>
      <c r="EA106" s="151"/>
      <c r="EB106" s="151"/>
      <c r="EC106" s="151"/>
    </row>
    <row r="107" customFormat="false" ht="12.75" hidden="false" customHeight="false" outlineLevel="0" collapsed="false">
      <c r="A107" s="120"/>
      <c r="D107" s="142"/>
      <c r="E107" s="142"/>
      <c r="Q107" s="305"/>
      <c r="R107" s="305"/>
      <c r="CE107" s="146"/>
      <c r="CU107" s="180"/>
      <c r="CV107" s="180"/>
      <c r="CW107" s="155"/>
      <c r="DA107" s="155"/>
      <c r="DH107" s="204"/>
      <c r="DI107" s="204"/>
      <c r="DJ107" s="204"/>
      <c r="DK107" s="204"/>
      <c r="DL107" s="204"/>
      <c r="DV107" s="155"/>
      <c r="DW107" s="155"/>
      <c r="DX107" s="155"/>
      <c r="DY107" s="151"/>
      <c r="DZ107" s="151"/>
      <c r="EA107" s="151"/>
      <c r="EB107" s="151"/>
      <c r="EC107" s="151"/>
    </row>
    <row r="108" customFormat="false" ht="12.75" hidden="false" customHeight="false" outlineLevel="0" collapsed="false">
      <c r="A108" s="120"/>
      <c r="D108" s="142"/>
      <c r="E108" s="142"/>
      <c r="Q108" s="305"/>
      <c r="R108" s="305"/>
      <c r="U108" s="306"/>
      <c r="CE108" s="146"/>
      <c r="CU108" s="180"/>
      <c r="CV108" s="180"/>
      <c r="CW108" s="155"/>
      <c r="DA108" s="155"/>
      <c r="DH108" s="204"/>
      <c r="DI108" s="204"/>
      <c r="DJ108" s="204"/>
      <c r="DK108" s="204"/>
      <c r="DL108" s="204"/>
      <c r="DV108" s="155"/>
      <c r="DW108" s="155"/>
      <c r="DX108" s="155"/>
      <c r="DY108" s="151"/>
      <c r="DZ108" s="151"/>
      <c r="EA108" s="151"/>
      <c r="EB108" s="151"/>
      <c r="EC108" s="151"/>
    </row>
    <row r="109" customFormat="false" ht="12.75" hidden="false" customHeight="false" outlineLevel="0" collapsed="false">
      <c r="A109" s="120"/>
      <c r="D109" s="142"/>
      <c r="E109" s="142"/>
      <c r="Q109" s="305"/>
      <c r="R109" s="305"/>
      <c r="CE109" s="146"/>
      <c r="CU109" s="180"/>
      <c r="CV109" s="180"/>
      <c r="CW109" s="155"/>
      <c r="DA109" s="155"/>
      <c r="DH109" s="204"/>
      <c r="DI109" s="204"/>
      <c r="DJ109" s="204"/>
      <c r="DK109" s="204"/>
      <c r="DL109" s="204"/>
      <c r="DV109" s="155"/>
      <c r="DW109" s="155"/>
      <c r="DX109" s="155"/>
      <c r="DY109" s="151"/>
      <c r="DZ109" s="151"/>
      <c r="EA109" s="151"/>
      <c r="EB109" s="151"/>
      <c r="EC109" s="151"/>
    </row>
    <row r="110" customFormat="false" ht="12.75" hidden="false" customHeight="false" outlineLevel="0" collapsed="false">
      <c r="A110" s="120"/>
      <c r="D110" s="142"/>
      <c r="E110" s="142"/>
      <c r="Q110" s="305"/>
      <c r="R110" s="305"/>
      <c r="CE110" s="146"/>
      <c r="CU110" s="180"/>
      <c r="CV110" s="180"/>
      <c r="CW110" s="155"/>
      <c r="DA110" s="155"/>
      <c r="DH110" s="204"/>
      <c r="DI110" s="204"/>
      <c r="DJ110" s="204"/>
      <c r="DK110" s="204"/>
      <c r="DL110" s="204"/>
      <c r="DV110" s="155"/>
      <c r="DW110" s="155"/>
      <c r="DX110" s="155"/>
      <c r="DY110" s="151"/>
      <c r="DZ110" s="151"/>
      <c r="EA110" s="151"/>
      <c r="EB110" s="151"/>
      <c r="EC110" s="151"/>
    </row>
    <row r="111" customFormat="false" ht="12.75" hidden="false" customHeight="false" outlineLevel="0" collapsed="false">
      <c r="A111" s="120"/>
      <c r="D111" s="142"/>
      <c r="E111" s="142"/>
      <c r="Q111" s="305"/>
      <c r="R111" s="305"/>
      <c r="U111" s="306"/>
      <c r="CE111" s="146"/>
      <c r="CU111" s="180"/>
      <c r="CV111" s="180"/>
      <c r="CW111" s="155"/>
      <c r="DA111" s="155"/>
      <c r="DH111" s="204"/>
      <c r="DI111" s="204"/>
      <c r="DJ111" s="204"/>
      <c r="DK111" s="204"/>
      <c r="DL111" s="204"/>
      <c r="DV111" s="155"/>
      <c r="DW111" s="155"/>
      <c r="DX111" s="155"/>
      <c r="DY111" s="151"/>
      <c r="DZ111" s="151"/>
      <c r="EA111" s="151"/>
      <c r="EB111" s="151"/>
      <c r="EC111" s="151"/>
    </row>
    <row r="112" customFormat="false" ht="12.75" hidden="false" customHeight="false" outlineLevel="0" collapsed="false">
      <c r="A112" s="120"/>
      <c r="D112" s="142"/>
      <c r="E112" s="142"/>
      <c r="Q112" s="305"/>
      <c r="R112" s="305"/>
      <c r="U112" s="306"/>
      <c r="BN112" s="310"/>
      <c r="BO112" s="310"/>
      <c r="BP112" s="307"/>
      <c r="BQ112" s="307"/>
      <c r="CE112" s="146"/>
      <c r="CU112" s="180"/>
      <c r="CV112" s="180"/>
      <c r="CW112" s="155"/>
      <c r="DA112" s="155"/>
      <c r="DH112" s="204"/>
      <c r="DI112" s="204"/>
      <c r="DJ112" s="204"/>
      <c r="DK112" s="204"/>
      <c r="DL112" s="204"/>
      <c r="DV112" s="155"/>
      <c r="DW112" s="155"/>
      <c r="DX112" s="155"/>
      <c r="DY112" s="151"/>
      <c r="DZ112" s="151"/>
      <c r="EA112" s="151"/>
      <c r="EB112" s="151"/>
      <c r="EC112" s="151"/>
    </row>
    <row r="113" customFormat="false" ht="12.75" hidden="false" customHeight="false" outlineLevel="0" collapsed="false">
      <c r="A113" s="120"/>
      <c r="D113" s="142"/>
      <c r="E113" s="142"/>
      <c r="Q113" s="305"/>
      <c r="R113" s="305"/>
      <c r="U113" s="306"/>
      <c r="CE113" s="146"/>
      <c r="CU113" s="180"/>
      <c r="CV113" s="180"/>
      <c r="CW113" s="155"/>
      <c r="DA113" s="155"/>
      <c r="DH113" s="204"/>
      <c r="DI113" s="204"/>
      <c r="DJ113" s="204"/>
      <c r="DK113" s="204"/>
      <c r="DL113" s="204"/>
      <c r="DV113" s="155"/>
      <c r="DW113" s="155"/>
      <c r="DX113" s="155"/>
      <c r="DY113" s="151"/>
      <c r="DZ113" s="151"/>
      <c r="EA113" s="151"/>
      <c r="EB113" s="151"/>
      <c r="EC113" s="151"/>
    </row>
    <row r="114" customFormat="false" ht="12.75" hidden="false" customHeight="false" outlineLevel="0" collapsed="false">
      <c r="A114" s="120"/>
      <c r="D114" s="142"/>
      <c r="E114" s="142"/>
      <c r="Q114" s="305"/>
      <c r="R114" s="305"/>
      <c r="U114" s="306"/>
      <c r="CE114" s="146"/>
      <c r="CU114" s="180"/>
      <c r="CV114" s="180"/>
      <c r="CW114" s="155"/>
      <c r="DA114" s="155"/>
      <c r="DH114" s="204"/>
      <c r="DI114" s="204"/>
      <c r="DJ114" s="204"/>
      <c r="DK114" s="204"/>
      <c r="DL114" s="204"/>
      <c r="DV114" s="155"/>
      <c r="DW114" s="155"/>
      <c r="DX114" s="155"/>
      <c r="DY114" s="151"/>
      <c r="DZ114" s="151"/>
      <c r="EA114" s="151"/>
      <c r="EB114" s="151"/>
      <c r="EC114" s="151"/>
    </row>
    <row r="115" customFormat="false" ht="12.75" hidden="false" customHeight="false" outlineLevel="0" collapsed="false">
      <c r="A115" s="120"/>
      <c r="D115" s="142"/>
      <c r="E115" s="142"/>
      <c r="Q115" s="305"/>
      <c r="R115" s="305"/>
      <c r="U115" s="306"/>
      <c r="CD115" s="160"/>
      <c r="CE115" s="146"/>
      <c r="CU115" s="180"/>
      <c r="CV115" s="180"/>
      <c r="CW115" s="155"/>
      <c r="DA115" s="155"/>
      <c r="DH115" s="204"/>
      <c r="DI115" s="204"/>
      <c r="DJ115" s="204"/>
      <c r="DK115" s="204"/>
      <c r="DL115" s="204"/>
      <c r="DV115" s="155"/>
      <c r="DW115" s="155"/>
      <c r="DX115" s="155"/>
      <c r="DY115" s="151"/>
      <c r="DZ115" s="151"/>
      <c r="EA115" s="151"/>
      <c r="EB115" s="151"/>
      <c r="EC115" s="151"/>
    </row>
    <row r="116" customFormat="false" ht="12.75" hidden="false" customHeight="false" outlineLevel="0" collapsed="false">
      <c r="A116" s="120"/>
      <c r="D116" s="142"/>
      <c r="E116" s="142"/>
      <c r="Q116" s="305"/>
      <c r="R116" s="305"/>
      <c r="U116" s="306"/>
      <c r="CD116" s="160"/>
      <c r="CE116" s="146"/>
      <c r="CU116" s="180"/>
      <c r="CV116" s="180"/>
      <c r="CW116" s="155"/>
      <c r="DA116" s="155"/>
      <c r="DH116" s="204"/>
      <c r="DI116" s="204"/>
      <c r="DJ116" s="204"/>
      <c r="DK116" s="204"/>
      <c r="DL116" s="204"/>
      <c r="DV116" s="155"/>
      <c r="DW116" s="155"/>
      <c r="DX116" s="155"/>
      <c r="DY116" s="151"/>
      <c r="DZ116" s="151"/>
      <c r="EA116" s="151"/>
      <c r="EB116" s="151"/>
      <c r="EC116" s="151"/>
    </row>
    <row r="117" customFormat="false" ht="12.75" hidden="false" customHeight="false" outlineLevel="0" collapsed="false">
      <c r="A117" s="120"/>
      <c r="D117" s="142"/>
      <c r="E117" s="142"/>
      <c r="Q117" s="305"/>
      <c r="R117" s="305"/>
      <c r="U117" s="306"/>
      <c r="CD117" s="160"/>
      <c r="CE117" s="146"/>
      <c r="CU117" s="180"/>
      <c r="CV117" s="180"/>
      <c r="CW117" s="155"/>
      <c r="DA117" s="155"/>
      <c r="DH117" s="204"/>
      <c r="DI117" s="204"/>
      <c r="DJ117" s="204"/>
      <c r="DK117" s="204"/>
      <c r="DL117" s="204"/>
      <c r="DV117" s="155"/>
      <c r="DW117" s="155"/>
      <c r="DX117" s="155"/>
      <c r="DY117" s="151"/>
      <c r="DZ117" s="151"/>
      <c r="EA117" s="151"/>
      <c r="EB117" s="151"/>
      <c r="EC117" s="151"/>
    </row>
    <row r="118" customFormat="false" ht="12.75" hidden="false" customHeight="false" outlineLevel="0" collapsed="false">
      <c r="A118" s="120"/>
      <c r="D118" s="142"/>
      <c r="E118" s="142"/>
      <c r="Q118" s="305"/>
      <c r="R118" s="305"/>
      <c r="U118" s="306"/>
      <c r="CD118" s="160"/>
      <c r="CE118" s="146"/>
      <c r="CU118" s="180"/>
      <c r="CV118" s="180"/>
      <c r="CW118" s="155"/>
      <c r="DA118" s="155"/>
      <c r="DH118" s="204"/>
      <c r="DI118" s="204"/>
      <c r="DJ118" s="204"/>
      <c r="DK118" s="204"/>
      <c r="DL118" s="204"/>
      <c r="DV118" s="155"/>
      <c r="DW118" s="155"/>
      <c r="DX118" s="155"/>
      <c r="DY118" s="151"/>
      <c r="DZ118" s="151"/>
      <c r="EA118" s="151"/>
      <c r="EB118" s="151"/>
      <c r="EC118" s="151"/>
    </row>
    <row r="119" customFormat="false" ht="12.75" hidden="false" customHeight="false" outlineLevel="0" collapsed="false">
      <c r="A119" s="120"/>
      <c r="D119" s="142"/>
      <c r="E119" s="142"/>
      <c r="Q119" s="305"/>
      <c r="R119" s="305"/>
      <c r="U119" s="306"/>
      <c r="CD119" s="160"/>
      <c r="CE119" s="146"/>
      <c r="CU119" s="180"/>
      <c r="CV119" s="180"/>
      <c r="CW119" s="155"/>
      <c r="DA119" s="155"/>
      <c r="DH119" s="204"/>
      <c r="DI119" s="204"/>
      <c r="DJ119" s="204"/>
      <c r="DK119" s="204"/>
      <c r="DL119" s="204"/>
      <c r="DV119" s="155"/>
      <c r="DW119" s="155"/>
      <c r="DX119" s="155"/>
      <c r="DY119" s="151"/>
      <c r="DZ119" s="151"/>
      <c r="EA119" s="151"/>
      <c r="EB119" s="151"/>
      <c r="EC119" s="151"/>
    </row>
    <row r="120" customFormat="false" ht="12.75" hidden="false" customHeight="false" outlineLevel="0" collapsed="false">
      <c r="A120" s="120"/>
      <c r="D120" s="142"/>
      <c r="E120" s="142"/>
      <c r="Q120" s="305"/>
      <c r="R120" s="305"/>
      <c r="U120" s="306"/>
      <c r="CE120" s="146"/>
      <c r="CU120" s="180"/>
      <c r="CV120" s="180"/>
      <c r="CW120" s="155"/>
      <c r="DA120" s="155"/>
      <c r="DH120" s="204"/>
      <c r="DI120" s="204"/>
      <c r="DJ120" s="204"/>
      <c r="DK120" s="204"/>
      <c r="DL120" s="204"/>
      <c r="DV120" s="155"/>
      <c r="DW120" s="155"/>
      <c r="DX120" s="155"/>
      <c r="DY120" s="151"/>
      <c r="DZ120" s="151"/>
      <c r="EA120" s="151"/>
      <c r="EB120" s="151"/>
      <c r="EC120" s="151"/>
    </row>
    <row r="121" customFormat="false" ht="12.75" hidden="false" customHeight="false" outlineLevel="0" collapsed="false">
      <c r="A121" s="120"/>
      <c r="D121" s="142"/>
      <c r="E121" s="142"/>
      <c r="Q121" s="305"/>
      <c r="R121" s="305"/>
      <c r="U121" s="306"/>
      <c r="CE121" s="146"/>
      <c r="CU121" s="180"/>
      <c r="CV121" s="180"/>
      <c r="CW121" s="155"/>
      <c r="DA121" s="155"/>
      <c r="DH121" s="204"/>
      <c r="DI121" s="204"/>
      <c r="DJ121" s="204"/>
      <c r="DK121" s="204"/>
      <c r="DL121" s="204"/>
      <c r="DV121" s="155"/>
      <c r="DW121" s="155"/>
      <c r="DX121" s="155"/>
      <c r="DY121" s="151"/>
      <c r="DZ121" s="151"/>
      <c r="EA121" s="151"/>
      <c r="EB121" s="151"/>
      <c r="EC121" s="151"/>
    </row>
    <row r="122" customFormat="false" ht="12.75" hidden="false" customHeight="false" outlineLevel="0" collapsed="false">
      <c r="A122" s="120"/>
      <c r="D122" s="142"/>
      <c r="E122" s="142"/>
      <c r="Q122" s="305"/>
      <c r="R122" s="305"/>
      <c r="U122" s="306"/>
      <c r="CE122" s="146"/>
      <c r="CU122" s="180"/>
      <c r="CV122" s="180"/>
      <c r="CW122" s="155"/>
      <c r="DA122" s="155"/>
      <c r="DH122" s="204"/>
      <c r="DI122" s="204"/>
      <c r="DJ122" s="204"/>
      <c r="DK122" s="204"/>
      <c r="DL122" s="204"/>
      <c r="DV122" s="155"/>
      <c r="DW122" s="155"/>
      <c r="DX122" s="155"/>
      <c r="DY122" s="151"/>
      <c r="DZ122" s="151"/>
      <c r="EA122" s="151"/>
      <c r="EB122" s="151"/>
      <c r="EC122" s="151"/>
    </row>
    <row r="123" customFormat="false" ht="12.75" hidden="false" customHeight="false" outlineLevel="0" collapsed="false">
      <c r="A123" s="120"/>
      <c r="D123" s="142"/>
      <c r="E123" s="142"/>
      <c r="Q123" s="305"/>
      <c r="R123" s="305"/>
      <c r="CE123" s="146"/>
      <c r="CU123" s="180"/>
      <c r="CV123" s="180"/>
      <c r="CW123" s="155"/>
      <c r="DA123" s="155"/>
      <c r="DH123" s="204"/>
      <c r="DI123" s="204"/>
      <c r="DJ123" s="204"/>
      <c r="DK123" s="204"/>
      <c r="DL123" s="204"/>
      <c r="DV123" s="155"/>
      <c r="DW123" s="155"/>
      <c r="DX123" s="155"/>
      <c r="DY123" s="151"/>
      <c r="DZ123" s="151"/>
      <c r="EA123" s="151"/>
      <c r="EB123" s="151"/>
      <c r="EC123" s="151"/>
    </row>
    <row r="124" customFormat="false" ht="12.75" hidden="false" customHeight="false" outlineLevel="0" collapsed="false">
      <c r="A124" s="120"/>
      <c r="D124" s="142"/>
      <c r="E124" s="142"/>
      <c r="Q124" s="305"/>
      <c r="R124" s="305"/>
      <c r="U124" s="306"/>
      <c r="CE124" s="146"/>
      <c r="CU124" s="180"/>
      <c r="CV124" s="180"/>
      <c r="CW124" s="155"/>
      <c r="DA124" s="155"/>
      <c r="DH124" s="204"/>
      <c r="DI124" s="204"/>
      <c r="DJ124" s="204"/>
      <c r="DK124" s="204"/>
      <c r="DL124" s="204"/>
      <c r="DV124" s="155"/>
      <c r="DW124" s="155"/>
      <c r="DX124" s="155"/>
      <c r="DY124" s="151"/>
      <c r="DZ124" s="151"/>
      <c r="EA124" s="151"/>
      <c r="EB124" s="151"/>
      <c r="EC124" s="151"/>
    </row>
    <row r="125" customFormat="false" ht="12.75" hidden="false" customHeight="false" outlineLevel="0" collapsed="false">
      <c r="A125" s="120"/>
      <c r="D125" s="142"/>
      <c r="E125" s="142"/>
      <c r="Q125" s="305"/>
      <c r="R125" s="305"/>
      <c r="U125" s="306"/>
      <c r="CE125" s="146"/>
      <c r="CU125" s="180"/>
      <c r="CV125" s="180"/>
      <c r="CW125" s="155"/>
      <c r="DA125" s="155"/>
      <c r="DH125" s="204"/>
      <c r="DI125" s="204"/>
      <c r="DJ125" s="204"/>
      <c r="DK125" s="204"/>
      <c r="DL125" s="204"/>
      <c r="DV125" s="155"/>
      <c r="DW125" s="155"/>
      <c r="DX125" s="155"/>
      <c r="DY125" s="151"/>
      <c r="DZ125" s="151"/>
      <c r="EA125" s="151"/>
      <c r="EB125" s="151"/>
      <c r="EC125" s="151"/>
    </row>
    <row r="126" customFormat="false" ht="12.75" hidden="false" customHeight="false" outlineLevel="0" collapsed="false">
      <c r="A126" s="120"/>
      <c r="D126" s="142"/>
      <c r="E126" s="142"/>
      <c r="Q126" s="305"/>
      <c r="R126" s="305"/>
      <c r="CE126" s="146"/>
      <c r="CU126" s="180"/>
      <c r="CV126" s="180"/>
      <c r="CW126" s="155"/>
      <c r="DA126" s="155"/>
      <c r="DH126" s="204"/>
      <c r="DI126" s="204"/>
      <c r="DJ126" s="204"/>
      <c r="DK126" s="204"/>
      <c r="DL126" s="204"/>
      <c r="DV126" s="155"/>
      <c r="DW126" s="155"/>
      <c r="DX126" s="155"/>
      <c r="DY126" s="151"/>
      <c r="DZ126" s="151"/>
      <c r="EA126" s="151"/>
      <c r="EB126" s="151"/>
      <c r="EC126" s="151"/>
    </row>
    <row r="127" customFormat="false" ht="12.75" hidden="false" customHeight="false" outlineLevel="0" collapsed="false">
      <c r="A127" s="120"/>
      <c r="D127" s="142"/>
      <c r="E127" s="142"/>
      <c r="Q127" s="305"/>
      <c r="R127" s="305"/>
      <c r="CE127" s="146"/>
      <c r="CU127" s="180"/>
      <c r="CV127" s="180"/>
      <c r="CW127" s="155"/>
      <c r="DA127" s="155"/>
      <c r="DH127" s="204"/>
      <c r="DI127" s="204"/>
      <c r="DJ127" s="204"/>
      <c r="DK127" s="204"/>
      <c r="DL127" s="204"/>
      <c r="DV127" s="155"/>
      <c r="DW127" s="155"/>
      <c r="DX127" s="155"/>
      <c r="DY127" s="151"/>
      <c r="DZ127" s="151"/>
      <c r="EA127" s="151"/>
      <c r="EB127" s="151"/>
      <c r="EC127" s="151"/>
    </row>
    <row r="128" customFormat="false" ht="12.75" hidden="false" customHeight="false" outlineLevel="0" collapsed="false">
      <c r="A128" s="120"/>
      <c r="D128" s="142"/>
      <c r="E128" s="142"/>
      <c r="Q128" s="305"/>
      <c r="R128" s="305"/>
      <c r="U128" s="306"/>
      <c r="CE128" s="146"/>
      <c r="CU128" s="180"/>
      <c r="CV128" s="180"/>
      <c r="CW128" s="155"/>
      <c r="DA128" s="155"/>
      <c r="DH128" s="204"/>
      <c r="DI128" s="204"/>
      <c r="DJ128" s="204"/>
      <c r="DK128" s="204"/>
      <c r="DL128" s="204"/>
      <c r="DV128" s="155"/>
      <c r="DW128" s="155"/>
      <c r="DX128" s="155"/>
      <c r="DY128" s="151"/>
      <c r="DZ128" s="151"/>
      <c r="EA128" s="151"/>
      <c r="EB128" s="151"/>
      <c r="EC128" s="151"/>
    </row>
    <row r="129" customFormat="false" ht="12.75" hidden="false" customHeight="false" outlineLevel="0" collapsed="false">
      <c r="A129" s="120"/>
      <c r="D129" s="142"/>
      <c r="E129" s="142"/>
      <c r="Q129" s="305"/>
      <c r="R129" s="305"/>
      <c r="U129" s="306"/>
      <c r="CE129" s="146"/>
      <c r="CU129" s="180"/>
      <c r="CV129" s="180"/>
      <c r="CW129" s="155"/>
      <c r="DA129" s="155"/>
      <c r="DH129" s="204"/>
      <c r="DI129" s="204"/>
      <c r="DJ129" s="204"/>
      <c r="DK129" s="204"/>
      <c r="DL129" s="204"/>
      <c r="DV129" s="155"/>
      <c r="DW129" s="155"/>
      <c r="DX129" s="155"/>
      <c r="DY129" s="151"/>
      <c r="DZ129" s="151"/>
      <c r="EA129" s="151"/>
      <c r="EB129" s="151"/>
      <c r="EC129" s="151"/>
    </row>
    <row r="130" customFormat="false" ht="12.75" hidden="false" customHeight="false" outlineLevel="0" collapsed="false">
      <c r="A130" s="120"/>
      <c r="D130" s="142"/>
      <c r="E130" s="142"/>
      <c r="Q130" s="305"/>
      <c r="R130" s="305"/>
      <c r="U130" s="306"/>
      <c r="CD130" s="160"/>
      <c r="CE130" s="146"/>
      <c r="CU130" s="180"/>
      <c r="CV130" s="180"/>
      <c r="CW130" s="155"/>
      <c r="DA130" s="155"/>
      <c r="DH130" s="204"/>
      <c r="DI130" s="204"/>
      <c r="DJ130" s="204"/>
      <c r="DK130" s="204"/>
      <c r="DL130" s="204"/>
      <c r="DV130" s="155"/>
      <c r="DW130" s="155"/>
      <c r="DX130" s="155"/>
      <c r="DY130" s="151"/>
      <c r="DZ130" s="151"/>
      <c r="EA130" s="151"/>
      <c r="EB130" s="151"/>
      <c r="EC130" s="151"/>
    </row>
    <row r="131" customFormat="false" ht="12.75" hidden="false" customHeight="false" outlineLevel="0" collapsed="false">
      <c r="A131" s="120"/>
      <c r="D131" s="142"/>
      <c r="E131" s="142"/>
      <c r="Q131" s="305"/>
      <c r="R131" s="305"/>
      <c r="CE131" s="146"/>
      <c r="CU131" s="180"/>
      <c r="CV131" s="180"/>
      <c r="CW131" s="155"/>
      <c r="DA131" s="155"/>
      <c r="DH131" s="204"/>
      <c r="DI131" s="204"/>
      <c r="DJ131" s="204"/>
      <c r="DK131" s="204"/>
      <c r="DL131" s="204"/>
      <c r="DV131" s="155"/>
      <c r="DW131" s="155"/>
      <c r="DX131" s="155"/>
      <c r="DY131" s="151"/>
      <c r="DZ131" s="151"/>
      <c r="EA131" s="151"/>
      <c r="EB131" s="151"/>
      <c r="EC131" s="151"/>
    </row>
    <row r="132" customFormat="false" ht="12.75" hidden="false" customHeight="false" outlineLevel="0" collapsed="false">
      <c r="A132" s="120"/>
      <c r="D132" s="142"/>
      <c r="E132" s="142"/>
      <c r="Q132" s="305"/>
      <c r="R132" s="305"/>
      <c r="U132" s="306"/>
      <c r="CE132" s="146"/>
      <c r="CU132" s="180"/>
      <c r="CV132" s="180"/>
      <c r="CW132" s="155"/>
      <c r="DA132" s="155"/>
      <c r="DH132" s="204"/>
      <c r="DI132" s="204"/>
      <c r="DJ132" s="204"/>
      <c r="DK132" s="204"/>
      <c r="DL132" s="204"/>
      <c r="DV132" s="155"/>
      <c r="DW132" s="155"/>
      <c r="DX132" s="155"/>
      <c r="DY132" s="151"/>
      <c r="DZ132" s="151"/>
      <c r="EA132" s="151"/>
      <c r="EB132" s="151"/>
      <c r="EC132" s="151"/>
    </row>
    <row r="133" customFormat="false" ht="12.75" hidden="false" customHeight="false" outlineLevel="0" collapsed="false">
      <c r="A133" s="120"/>
      <c r="D133" s="142"/>
      <c r="E133" s="142"/>
      <c r="Q133" s="305"/>
      <c r="R133" s="305"/>
      <c r="U133" s="306"/>
      <c r="CE133" s="146"/>
      <c r="CU133" s="180"/>
      <c r="CV133" s="180"/>
      <c r="CW133" s="155"/>
      <c r="DA133" s="155"/>
      <c r="DH133" s="204"/>
      <c r="DI133" s="204"/>
      <c r="DJ133" s="204"/>
      <c r="DK133" s="204"/>
      <c r="DL133" s="204"/>
      <c r="DV133" s="155"/>
      <c r="DW133" s="155"/>
      <c r="DX133" s="155"/>
      <c r="DY133" s="151"/>
      <c r="DZ133" s="151"/>
      <c r="EA133" s="151"/>
      <c r="EB133" s="151"/>
      <c r="EC133" s="151"/>
    </row>
    <row r="134" customFormat="false" ht="12.75" hidden="false" customHeight="false" outlineLevel="0" collapsed="false">
      <c r="A134" s="120"/>
      <c r="D134" s="142"/>
      <c r="E134" s="142"/>
      <c r="Q134" s="305"/>
      <c r="R134" s="305"/>
      <c r="U134" s="306"/>
      <c r="CE134" s="146"/>
      <c r="CU134" s="180"/>
      <c r="CV134" s="180"/>
      <c r="CW134" s="155"/>
      <c r="DA134" s="155"/>
      <c r="DH134" s="204"/>
      <c r="DI134" s="204"/>
      <c r="DJ134" s="204"/>
      <c r="DK134" s="204"/>
      <c r="DL134" s="204"/>
      <c r="DV134" s="155"/>
      <c r="DW134" s="155"/>
      <c r="DX134" s="155"/>
      <c r="DY134" s="151"/>
      <c r="DZ134" s="151"/>
      <c r="EA134" s="151"/>
      <c r="EB134" s="151"/>
      <c r="EC134" s="151"/>
    </row>
    <row r="135" customFormat="false" ht="12.75" hidden="false" customHeight="false" outlineLevel="0" collapsed="false">
      <c r="A135" s="120"/>
      <c r="D135" s="142"/>
      <c r="E135" s="142"/>
      <c r="Q135" s="305"/>
      <c r="R135" s="305"/>
      <c r="U135" s="306"/>
      <c r="CD135" s="160"/>
      <c r="CE135" s="146"/>
      <c r="CU135" s="180"/>
      <c r="CV135" s="180"/>
      <c r="CW135" s="155"/>
      <c r="DA135" s="155"/>
      <c r="DH135" s="204"/>
      <c r="DI135" s="204"/>
      <c r="DJ135" s="204"/>
      <c r="DK135" s="204"/>
      <c r="DL135" s="204"/>
      <c r="DV135" s="155"/>
      <c r="DW135" s="155"/>
      <c r="DX135" s="155"/>
      <c r="DY135" s="151"/>
      <c r="DZ135" s="151"/>
      <c r="EA135" s="151"/>
      <c r="EB135" s="151"/>
      <c r="EC135" s="151"/>
    </row>
    <row r="136" customFormat="false" ht="12.75" hidden="false" customHeight="false" outlineLevel="0" collapsed="false">
      <c r="A136" s="120"/>
      <c r="D136" s="142"/>
      <c r="E136" s="142"/>
      <c r="Q136" s="305"/>
      <c r="R136" s="305"/>
      <c r="U136" s="306"/>
      <c r="CD136" s="160"/>
      <c r="CE136" s="146"/>
      <c r="CU136" s="180"/>
      <c r="CV136" s="180"/>
      <c r="CW136" s="155"/>
      <c r="DA136" s="155"/>
      <c r="DH136" s="204"/>
      <c r="DI136" s="204"/>
      <c r="DJ136" s="204"/>
      <c r="DK136" s="204"/>
      <c r="DL136" s="204"/>
      <c r="DV136" s="155"/>
      <c r="DW136" s="155"/>
      <c r="DX136" s="155"/>
      <c r="DY136" s="151"/>
      <c r="DZ136" s="151"/>
      <c r="EA136" s="151"/>
      <c r="EB136" s="151"/>
      <c r="EC136" s="151"/>
    </row>
    <row r="137" customFormat="false" ht="12.75" hidden="false" customHeight="false" outlineLevel="0" collapsed="false">
      <c r="A137" s="120"/>
      <c r="D137" s="142"/>
      <c r="E137" s="142"/>
      <c r="Q137" s="305"/>
      <c r="R137" s="305"/>
      <c r="U137" s="306"/>
      <c r="CD137" s="160"/>
      <c r="CE137" s="146"/>
      <c r="CU137" s="180"/>
      <c r="CV137" s="180"/>
      <c r="CW137" s="155"/>
      <c r="DA137" s="155"/>
      <c r="DH137" s="204"/>
      <c r="DI137" s="204"/>
      <c r="DJ137" s="204"/>
      <c r="DK137" s="204"/>
      <c r="DL137" s="204"/>
      <c r="DV137" s="155"/>
      <c r="DW137" s="155"/>
      <c r="DX137" s="155"/>
      <c r="DY137" s="151"/>
      <c r="DZ137" s="151"/>
      <c r="EA137" s="151"/>
      <c r="EB137" s="151"/>
      <c r="EC137" s="151"/>
    </row>
    <row r="138" customFormat="false" ht="12.75" hidden="false" customHeight="false" outlineLevel="0" collapsed="false">
      <c r="A138" s="120"/>
      <c r="D138" s="142"/>
      <c r="E138" s="142"/>
      <c r="Q138" s="305"/>
      <c r="R138" s="305"/>
      <c r="CE138" s="146"/>
      <c r="CU138" s="180"/>
      <c r="CV138" s="180"/>
      <c r="CW138" s="155"/>
      <c r="DA138" s="155"/>
      <c r="DH138" s="204"/>
      <c r="DI138" s="204"/>
      <c r="DJ138" s="204"/>
      <c r="DK138" s="204"/>
      <c r="DL138" s="204"/>
      <c r="DV138" s="155"/>
      <c r="DW138" s="155"/>
      <c r="DX138" s="155"/>
      <c r="DY138" s="151"/>
      <c r="DZ138" s="151"/>
      <c r="EA138" s="151"/>
      <c r="EB138" s="151"/>
      <c r="EC138" s="151"/>
    </row>
    <row r="139" customFormat="false" ht="12.75" hidden="false" customHeight="false" outlineLevel="0" collapsed="false">
      <c r="A139" s="120"/>
      <c r="D139" s="142"/>
      <c r="E139" s="142"/>
      <c r="Q139" s="305"/>
      <c r="R139" s="305"/>
      <c r="CE139" s="146"/>
      <c r="CU139" s="180"/>
      <c r="CV139" s="180"/>
      <c r="CW139" s="155"/>
      <c r="DA139" s="155"/>
      <c r="DH139" s="204"/>
      <c r="DI139" s="204"/>
      <c r="DJ139" s="204"/>
      <c r="DK139" s="204"/>
      <c r="DL139" s="204"/>
      <c r="DV139" s="155"/>
      <c r="DW139" s="155"/>
      <c r="DX139" s="155"/>
      <c r="DY139" s="151"/>
      <c r="DZ139" s="151"/>
      <c r="EA139" s="151"/>
      <c r="EB139" s="151"/>
      <c r="EC139" s="151"/>
    </row>
    <row r="140" customFormat="false" ht="12.75" hidden="false" customHeight="false" outlineLevel="0" collapsed="false">
      <c r="A140" s="120"/>
      <c r="D140" s="142"/>
      <c r="E140" s="142"/>
      <c r="Q140" s="305"/>
      <c r="R140" s="305"/>
      <c r="U140" s="306"/>
      <c r="CD140" s="160"/>
      <c r="CE140" s="146"/>
      <c r="CU140" s="180"/>
      <c r="CV140" s="180"/>
      <c r="CW140" s="155"/>
      <c r="DA140" s="155"/>
      <c r="DH140" s="204"/>
      <c r="DI140" s="204"/>
      <c r="DJ140" s="204"/>
      <c r="DK140" s="204"/>
      <c r="DL140" s="204"/>
      <c r="DV140" s="155"/>
      <c r="DW140" s="155"/>
      <c r="DX140" s="155"/>
      <c r="DY140" s="151"/>
      <c r="DZ140" s="151"/>
      <c r="EA140" s="151"/>
      <c r="EB140" s="151"/>
      <c r="EC140" s="151"/>
    </row>
    <row r="141" customFormat="false" ht="12.75" hidden="false" customHeight="false" outlineLevel="0" collapsed="false">
      <c r="A141" s="120"/>
      <c r="D141" s="142"/>
      <c r="E141" s="142"/>
      <c r="Q141" s="305"/>
      <c r="R141" s="305"/>
      <c r="CE141" s="146"/>
      <c r="CU141" s="180"/>
      <c r="CV141" s="180"/>
      <c r="CW141" s="155"/>
      <c r="DA141" s="155"/>
      <c r="DH141" s="204"/>
      <c r="DI141" s="204"/>
      <c r="DJ141" s="204"/>
      <c r="DK141" s="204"/>
      <c r="DL141" s="204"/>
      <c r="DV141" s="155"/>
      <c r="DW141" s="155"/>
      <c r="DX141" s="155"/>
      <c r="DY141" s="151"/>
      <c r="DZ141" s="151"/>
      <c r="EA141" s="151"/>
      <c r="EB141" s="151"/>
      <c r="EC141" s="151"/>
    </row>
    <row r="142" customFormat="false" ht="12.75" hidden="false" customHeight="false" outlineLevel="0" collapsed="false">
      <c r="A142" s="120"/>
      <c r="D142" s="142"/>
      <c r="E142" s="142"/>
      <c r="Q142" s="305"/>
      <c r="R142" s="305"/>
      <c r="U142" s="306"/>
      <c r="CE142" s="146"/>
      <c r="CU142" s="180"/>
      <c r="CV142" s="180"/>
      <c r="CW142" s="155"/>
      <c r="DA142" s="155"/>
      <c r="DH142" s="204"/>
      <c r="DI142" s="204"/>
      <c r="DJ142" s="204"/>
      <c r="DK142" s="204"/>
      <c r="DL142" s="204"/>
      <c r="DV142" s="155"/>
      <c r="DW142" s="155"/>
      <c r="DX142" s="155"/>
      <c r="DY142" s="151"/>
      <c r="DZ142" s="151"/>
      <c r="EA142" s="151"/>
      <c r="EB142" s="151"/>
      <c r="EC142" s="151"/>
    </row>
    <row r="143" customFormat="false" ht="12.75" hidden="false" customHeight="false" outlineLevel="0" collapsed="false">
      <c r="A143" s="120"/>
      <c r="D143" s="142"/>
      <c r="E143" s="142"/>
      <c r="Q143" s="305"/>
      <c r="R143" s="305"/>
      <c r="U143" s="306"/>
      <c r="CD143" s="160"/>
      <c r="CE143" s="146"/>
      <c r="CU143" s="180"/>
      <c r="CV143" s="180"/>
      <c r="CW143" s="155"/>
      <c r="DA143" s="155"/>
      <c r="DH143" s="204"/>
      <c r="DI143" s="204"/>
      <c r="DJ143" s="204"/>
      <c r="DK143" s="204"/>
      <c r="DL143" s="204"/>
      <c r="DV143" s="155"/>
      <c r="DW143" s="155"/>
      <c r="DX143" s="155"/>
      <c r="DY143" s="151"/>
      <c r="DZ143" s="151"/>
      <c r="EA143" s="151"/>
      <c r="EB143" s="151"/>
      <c r="EC143" s="151"/>
    </row>
    <row r="144" customFormat="false" ht="12.75" hidden="false" customHeight="false" outlineLevel="0" collapsed="false">
      <c r="A144" s="120"/>
      <c r="D144" s="142"/>
      <c r="E144" s="142"/>
      <c r="Q144" s="305"/>
      <c r="R144" s="305"/>
      <c r="U144" s="306"/>
      <c r="CD144" s="160"/>
      <c r="CE144" s="146"/>
      <c r="CU144" s="180"/>
      <c r="CV144" s="180"/>
      <c r="CW144" s="155"/>
      <c r="DA144" s="155"/>
      <c r="DH144" s="204"/>
      <c r="DI144" s="204"/>
      <c r="DJ144" s="204"/>
      <c r="DK144" s="204"/>
      <c r="DL144" s="204"/>
      <c r="DV144" s="155"/>
      <c r="DW144" s="155"/>
      <c r="DX144" s="155"/>
      <c r="DY144" s="151"/>
      <c r="DZ144" s="151"/>
      <c r="EA144" s="151"/>
      <c r="EB144" s="151"/>
      <c r="EC144" s="151"/>
    </row>
    <row r="145" customFormat="false" ht="12.75" hidden="false" customHeight="false" outlineLevel="0" collapsed="false">
      <c r="A145" s="120"/>
      <c r="D145" s="142"/>
      <c r="E145" s="142"/>
      <c r="Q145" s="305"/>
      <c r="R145" s="305"/>
      <c r="U145" s="306"/>
      <c r="CD145" s="160"/>
      <c r="CE145" s="146"/>
      <c r="CU145" s="180"/>
      <c r="CV145" s="180"/>
      <c r="CW145" s="155"/>
      <c r="DA145" s="155"/>
      <c r="DH145" s="204"/>
      <c r="DI145" s="204"/>
      <c r="DJ145" s="204"/>
      <c r="DK145" s="204"/>
      <c r="DL145" s="204"/>
      <c r="DV145" s="155"/>
      <c r="DW145" s="155"/>
      <c r="DX145" s="155"/>
      <c r="DY145" s="151"/>
      <c r="DZ145" s="151"/>
      <c r="EA145" s="151"/>
      <c r="EB145" s="151"/>
      <c r="EC145" s="151"/>
    </row>
    <row r="146" customFormat="false" ht="12.75" hidden="false" customHeight="false" outlineLevel="0" collapsed="false">
      <c r="A146" s="120"/>
      <c r="D146" s="142"/>
      <c r="E146" s="142"/>
      <c r="Q146" s="305"/>
      <c r="R146" s="305"/>
      <c r="U146" s="306"/>
      <c r="CE146" s="146"/>
      <c r="CU146" s="180"/>
      <c r="CV146" s="180"/>
      <c r="CW146" s="155"/>
      <c r="DA146" s="155"/>
      <c r="DH146" s="204"/>
      <c r="DI146" s="204"/>
      <c r="DJ146" s="204"/>
      <c r="DK146" s="204"/>
      <c r="DL146" s="204"/>
      <c r="DV146" s="155"/>
      <c r="DW146" s="155"/>
      <c r="DX146" s="155"/>
      <c r="DY146" s="151"/>
      <c r="DZ146" s="151"/>
      <c r="EA146" s="151"/>
      <c r="EB146" s="151"/>
      <c r="EC146" s="151"/>
    </row>
    <row r="147" customFormat="false" ht="12.75" hidden="false" customHeight="false" outlineLevel="0" collapsed="false">
      <c r="A147" s="120"/>
      <c r="D147" s="142"/>
      <c r="E147" s="142"/>
      <c r="Q147" s="305"/>
      <c r="R147" s="305"/>
      <c r="U147" s="306"/>
      <c r="CD147" s="160"/>
      <c r="CE147" s="146"/>
      <c r="CU147" s="180"/>
      <c r="CV147" s="180"/>
      <c r="CW147" s="155"/>
      <c r="DA147" s="155"/>
      <c r="DH147" s="204"/>
      <c r="DI147" s="204"/>
      <c r="DJ147" s="204"/>
      <c r="DK147" s="204"/>
      <c r="DL147" s="204"/>
      <c r="DV147" s="155"/>
      <c r="DW147" s="155"/>
      <c r="DX147" s="155"/>
      <c r="DY147" s="151"/>
      <c r="DZ147" s="151"/>
      <c r="EA147" s="151"/>
      <c r="EB147" s="151"/>
      <c r="EC147" s="151"/>
    </row>
    <row r="148" customFormat="false" ht="12.75" hidden="false" customHeight="false" outlineLevel="0" collapsed="false">
      <c r="A148" s="120"/>
      <c r="D148" s="142"/>
      <c r="E148" s="142"/>
      <c r="Q148" s="305"/>
      <c r="R148" s="305"/>
      <c r="U148" s="306"/>
      <c r="CE148" s="146"/>
      <c r="CU148" s="180"/>
      <c r="CV148" s="180"/>
      <c r="CW148" s="155"/>
      <c r="DA148" s="155"/>
      <c r="DH148" s="204"/>
      <c r="DI148" s="204"/>
      <c r="DJ148" s="204"/>
      <c r="DK148" s="204"/>
      <c r="DL148" s="204"/>
      <c r="DV148" s="155"/>
      <c r="DW148" s="155"/>
      <c r="DX148" s="155"/>
      <c r="DY148" s="151"/>
      <c r="DZ148" s="151"/>
      <c r="EA148" s="151"/>
      <c r="EB148" s="151"/>
      <c r="EC148" s="151"/>
    </row>
    <row r="149" customFormat="false" ht="12.75" hidden="false" customHeight="false" outlineLevel="0" collapsed="false">
      <c r="A149" s="120"/>
      <c r="D149" s="142"/>
      <c r="E149" s="142"/>
      <c r="Q149" s="305"/>
      <c r="R149" s="305"/>
      <c r="U149" s="306"/>
      <c r="CE149" s="146"/>
      <c r="CU149" s="180"/>
      <c r="CV149" s="180"/>
      <c r="CW149" s="155"/>
      <c r="DA149" s="155"/>
      <c r="DH149" s="204"/>
      <c r="DI149" s="204"/>
      <c r="DJ149" s="204"/>
      <c r="DK149" s="204"/>
      <c r="DL149" s="204"/>
      <c r="DV149" s="155"/>
      <c r="DW149" s="155"/>
      <c r="DX149" s="155"/>
      <c r="DY149" s="151"/>
      <c r="DZ149" s="151"/>
      <c r="EA149" s="151"/>
      <c r="EB149" s="151"/>
      <c r="EC149" s="151"/>
    </row>
    <row r="150" customFormat="false" ht="12.75" hidden="false" customHeight="false" outlineLevel="0" collapsed="false">
      <c r="A150" s="120"/>
      <c r="D150" s="142"/>
      <c r="E150" s="142"/>
      <c r="Q150" s="305"/>
      <c r="R150" s="305"/>
      <c r="U150" s="306"/>
      <c r="CD150" s="160"/>
      <c r="CE150" s="146"/>
      <c r="CU150" s="180"/>
      <c r="CV150" s="180"/>
      <c r="CW150" s="155"/>
      <c r="DA150" s="155"/>
      <c r="DH150" s="204"/>
      <c r="DI150" s="204"/>
      <c r="DJ150" s="204"/>
      <c r="DK150" s="204"/>
      <c r="DL150" s="204"/>
      <c r="DV150" s="155"/>
      <c r="DW150" s="155"/>
      <c r="DX150" s="155"/>
      <c r="DY150" s="151"/>
      <c r="DZ150" s="151"/>
      <c r="EA150" s="151"/>
      <c r="EB150" s="151"/>
      <c r="EC150" s="151"/>
    </row>
    <row r="151" customFormat="false" ht="12.75" hidden="false" customHeight="false" outlineLevel="0" collapsed="false">
      <c r="A151" s="120"/>
      <c r="D151" s="142"/>
      <c r="E151" s="142"/>
      <c r="Q151" s="305"/>
      <c r="R151" s="305"/>
      <c r="U151" s="306"/>
      <c r="CD151" s="160"/>
      <c r="CE151" s="146"/>
      <c r="CU151" s="180"/>
      <c r="CV151" s="180"/>
      <c r="CW151" s="155"/>
      <c r="DA151" s="155"/>
      <c r="DH151" s="204"/>
      <c r="DI151" s="204"/>
      <c r="DJ151" s="204"/>
      <c r="DK151" s="204"/>
      <c r="DL151" s="204"/>
      <c r="DV151" s="155"/>
      <c r="DW151" s="155"/>
      <c r="DX151" s="155"/>
      <c r="DY151" s="151"/>
      <c r="DZ151" s="151"/>
      <c r="EA151" s="151"/>
      <c r="EB151" s="151"/>
      <c r="EC151" s="151"/>
    </row>
    <row r="152" customFormat="false" ht="12.75" hidden="false" customHeight="false" outlineLevel="0" collapsed="false">
      <c r="A152" s="120"/>
      <c r="D152" s="142"/>
      <c r="E152" s="142"/>
      <c r="Q152" s="305"/>
      <c r="R152" s="305"/>
      <c r="U152" s="306"/>
      <c r="CD152" s="160"/>
      <c r="CE152" s="146"/>
      <c r="CU152" s="180"/>
      <c r="CV152" s="180"/>
      <c r="CW152" s="155"/>
      <c r="DA152" s="155"/>
      <c r="DH152" s="204"/>
      <c r="DI152" s="204"/>
      <c r="DJ152" s="204"/>
      <c r="DK152" s="204"/>
      <c r="DL152" s="204"/>
      <c r="DV152" s="155"/>
      <c r="DW152" s="155"/>
      <c r="DX152" s="155"/>
      <c r="DY152" s="151"/>
      <c r="DZ152" s="151"/>
      <c r="EA152" s="151"/>
      <c r="EB152" s="151"/>
      <c r="EC152" s="151"/>
    </row>
    <row r="153" customFormat="false" ht="12.75" hidden="false" customHeight="false" outlineLevel="0" collapsed="false">
      <c r="A153" s="120"/>
      <c r="D153" s="142"/>
      <c r="E153" s="142"/>
      <c r="Q153" s="305"/>
      <c r="R153" s="305"/>
      <c r="U153" s="306"/>
      <c r="CD153" s="160"/>
      <c r="CE153" s="146"/>
      <c r="CU153" s="180"/>
      <c r="CV153" s="180"/>
      <c r="CW153" s="155"/>
      <c r="DA153" s="155"/>
      <c r="DH153" s="204"/>
      <c r="DI153" s="204"/>
      <c r="DJ153" s="204"/>
      <c r="DK153" s="204"/>
      <c r="DL153" s="204"/>
      <c r="DV153" s="155"/>
      <c r="DW153" s="155"/>
      <c r="DX153" s="155"/>
      <c r="DY153" s="151"/>
      <c r="DZ153" s="151"/>
      <c r="EA153" s="151"/>
      <c r="EB153" s="151"/>
      <c r="EC153" s="151"/>
    </row>
    <row r="154" customFormat="false" ht="12.75" hidden="false" customHeight="false" outlineLevel="0" collapsed="false">
      <c r="A154" s="120"/>
      <c r="D154" s="142"/>
      <c r="E154" s="142"/>
      <c r="Q154" s="305"/>
      <c r="R154" s="305"/>
      <c r="CE154" s="146"/>
      <c r="CU154" s="180"/>
      <c r="CV154" s="180"/>
      <c r="CW154" s="155"/>
      <c r="DA154" s="155"/>
      <c r="DH154" s="204"/>
      <c r="DI154" s="204"/>
      <c r="DJ154" s="204"/>
      <c r="DK154" s="204"/>
      <c r="DL154" s="204"/>
      <c r="DV154" s="155"/>
      <c r="DW154" s="155"/>
      <c r="DX154" s="155"/>
      <c r="DY154" s="151"/>
      <c r="DZ154" s="151"/>
      <c r="EA154" s="151"/>
      <c r="EB154" s="151"/>
      <c r="EC154" s="151"/>
    </row>
    <row r="155" customFormat="false" ht="12.75" hidden="false" customHeight="false" outlineLevel="0" collapsed="false">
      <c r="A155" s="120"/>
      <c r="D155" s="142"/>
      <c r="E155" s="142"/>
      <c r="Q155" s="305"/>
      <c r="R155" s="305"/>
      <c r="U155" s="306"/>
      <c r="CE155" s="146"/>
      <c r="CU155" s="180"/>
      <c r="CV155" s="180"/>
      <c r="CW155" s="155"/>
      <c r="DA155" s="155"/>
      <c r="DH155" s="204"/>
      <c r="DI155" s="204"/>
      <c r="DJ155" s="204"/>
      <c r="DK155" s="204"/>
      <c r="DL155" s="204"/>
      <c r="DV155" s="155"/>
      <c r="DW155" s="155"/>
      <c r="DX155" s="155"/>
      <c r="DY155" s="151"/>
      <c r="DZ155" s="151"/>
      <c r="EA155" s="151"/>
      <c r="EB155" s="151"/>
      <c r="EC155" s="151"/>
    </row>
    <row r="156" customFormat="false" ht="12.75" hidden="false" customHeight="false" outlineLevel="0" collapsed="false">
      <c r="A156" s="120"/>
      <c r="D156" s="142"/>
      <c r="E156" s="142"/>
      <c r="Q156" s="305"/>
      <c r="R156" s="305"/>
      <c r="U156" s="306"/>
      <c r="CE156" s="146"/>
      <c r="CU156" s="180"/>
      <c r="CV156" s="180"/>
      <c r="CW156" s="155"/>
      <c r="DA156" s="155"/>
      <c r="DH156" s="204"/>
      <c r="DI156" s="204"/>
      <c r="DJ156" s="204"/>
      <c r="DK156" s="204"/>
      <c r="DL156" s="204"/>
      <c r="DV156" s="155"/>
      <c r="DW156" s="155"/>
      <c r="DX156" s="155"/>
      <c r="DY156" s="151"/>
      <c r="DZ156" s="151"/>
      <c r="EA156" s="151"/>
      <c r="EB156" s="151"/>
      <c r="EC156" s="151"/>
    </row>
    <row r="157" customFormat="false" ht="12.75" hidden="false" customHeight="false" outlineLevel="0" collapsed="false">
      <c r="A157" s="120"/>
      <c r="D157" s="142"/>
      <c r="E157" s="142"/>
      <c r="Q157" s="305"/>
      <c r="R157" s="305"/>
      <c r="CE157" s="146"/>
      <c r="CU157" s="180"/>
      <c r="CV157" s="180"/>
      <c r="CW157" s="155"/>
      <c r="DA157" s="155"/>
      <c r="DH157" s="204"/>
      <c r="DI157" s="204"/>
      <c r="DJ157" s="204"/>
      <c r="DK157" s="204"/>
      <c r="DL157" s="204"/>
      <c r="DV157" s="155"/>
      <c r="DW157" s="155"/>
      <c r="DX157" s="155"/>
      <c r="DY157" s="151"/>
      <c r="DZ157" s="151"/>
      <c r="EA157" s="151"/>
      <c r="EB157" s="151"/>
      <c r="EC157" s="151"/>
    </row>
    <row r="158" customFormat="false" ht="12.75" hidden="false" customHeight="false" outlineLevel="0" collapsed="false">
      <c r="A158" s="120"/>
      <c r="D158" s="142"/>
      <c r="E158" s="142"/>
      <c r="Q158" s="305"/>
      <c r="R158" s="305"/>
      <c r="U158" s="306"/>
      <c r="CD158" s="160"/>
      <c r="CE158" s="146"/>
      <c r="CU158" s="180"/>
      <c r="CV158" s="180"/>
      <c r="CW158" s="155"/>
      <c r="DA158" s="155"/>
      <c r="DH158" s="204"/>
      <c r="DI158" s="204"/>
      <c r="DJ158" s="204"/>
      <c r="DK158" s="204"/>
      <c r="DL158" s="204"/>
      <c r="DV158" s="155"/>
      <c r="DW158" s="155"/>
      <c r="DX158" s="155"/>
      <c r="DY158" s="151"/>
      <c r="DZ158" s="151"/>
      <c r="EA158" s="151"/>
      <c r="EB158" s="151"/>
      <c r="EC158" s="151"/>
    </row>
    <row r="159" customFormat="false" ht="12.75" hidden="false" customHeight="false" outlineLevel="0" collapsed="false">
      <c r="A159" s="120"/>
      <c r="D159" s="142"/>
      <c r="E159" s="142"/>
      <c r="Q159" s="305"/>
      <c r="R159" s="305"/>
      <c r="U159" s="306"/>
      <c r="CE159" s="146"/>
      <c r="CU159" s="180"/>
      <c r="CV159" s="180"/>
      <c r="CW159" s="155"/>
      <c r="DA159" s="155"/>
      <c r="DH159" s="204"/>
      <c r="DI159" s="204"/>
      <c r="DJ159" s="204"/>
      <c r="DK159" s="204"/>
      <c r="DL159" s="204"/>
      <c r="DV159" s="155"/>
      <c r="DW159" s="155"/>
      <c r="DX159" s="155"/>
      <c r="DY159" s="151"/>
      <c r="DZ159" s="151"/>
      <c r="EA159" s="151"/>
      <c r="EB159" s="151"/>
      <c r="EC159" s="151"/>
    </row>
    <row r="160" customFormat="false" ht="12.75" hidden="false" customHeight="false" outlineLevel="0" collapsed="false">
      <c r="CU160" s="180"/>
      <c r="CV160" s="180"/>
      <c r="CW160" s="155"/>
      <c r="DA160" s="155"/>
      <c r="DH160" s="204"/>
      <c r="DI160" s="204"/>
      <c r="DJ160" s="204"/>
      <c r="DK160" s="204"/>
      <c r="DL160" s="204"/>
      <c r="DV160" s="155"/>
      <c r="DW160" s="155"/>
      <c r="DX160" s="155"/>
      <c r="DY160" s="151"/>
      <c r="DZ160" s="151"/>
      <c r="EA160" s="151"/>
      <c r="EB160" s="151"/>
      <c r="EC160" s="151"/>
    </row>
    <row r="161" customFormat="false" ht="12.75" hidden="false" customHeight="false" outlineLevel="0" collapsed="false">
      <c r="CU161" s="180"/>
      <c r="CV161" s="180"/>
      <c r="CW161" s="155"/>
      <c r="DA161" s="155"/>
      <c r="DH161" s="204"/>
      <c r="DI161" s="204"/>
      <c r="DJ161" s="204"/>
      <c r="DK161" s="204"/>
      <c r="DL161" s="204"/>
      <c r="DV161" s="155"/>
      <c r="DW161" s="155"/>
      <c r="DX161" s="155"/>
      <c r="DY161" s="151"/>
      <c r="DZ161" s="151"/>
      <c r="EA161" s="151"/>
      <c r="EB161" s="151"/>
      <c r="EC161" s="151"/>
    </row>
    <row r="162" customFormat="false" ht="12.75" hidden="false" customHeight="false" outlineLevel="0" collapsed="false">
      <c r="CU162" s="180"/>
      <c r="CV162" s="180"/>
      <c r="CW162" s="155"/>
      <c r="DA162" s="155"/>
      <c r="DH162" s="204"/>
      <c r="DI162" s="204"/>
      <c r="DJ162" s="204"/>
      <c r="DK162" s="204"/>
      <c r="DL162" s="204"/>
      <c r="DV162" s="155"/>
      <c r="DW162" s="155"/>
      <c r="DX162" s="155"/>
      <c r="DY162" s="151"/>
      <c r="DZ162" s="151"/>
      <c r="EA162" s="151"/>
      <c r="EB162" s="151"/>
      <c r="EC162" s="151"/>
    </row>
    <row r="163" customFormat="false" ht="12.75" hidden="false" customHeight="false" outlineLevel="0" collapsed="false">
      <c r="CU163" s="180"/>
      <c r="CV163" s="180"/>
      <c r="CW163" s="155"/>
      <c r="DA163" s="155"/>
      <c r="DH163" s="204"/>
      <c r="DI163" s="204"/>
      <c r="DJ163" s="204"/>
      <c r="DK163" s="204"/>
      <c r="DL163" s="204"/>
      <c r="DV163" s="155"/>
      <c r="DW163" s="155"/>
      <c r="DX163" s="155"/>
      <c r="DY163" s="151"/>
      <c r="DZ163" s="151"/>
      <c r="EA163" s="151"/>
      <c r="EB163" s="151"/>
      <c r="EC163" s="151"/>
    </row>
    <row r="164" customFormat="false" ht="12.75" hidden="false" customHeight="false" outlineLevel="0" collapsed="false">
      <c r="CU164" s="180"/>
      <c r="CV164" s="180"/>
      <c r="CW164" s="155"/>
      <c r="DA164" s="155"/>
      <c r="DH164" s="204"/>
      <c r="DI164" s="204"/>
      <c r="DJ164" s="204"/>
      <c r="DK164" s="204"/>
      <c r="DL164" s="204"/>
      <c r="DV164" s="155"/>
      <c r="DW164" s="155"/>
      <c r="DX164" s="155"/>
      <c r="DY164" s="151"/>
      <c r="DZ164" s="151"/>
      <c r="EA164" s="151"/>
      <c r="EB164" s="151"/>
      <c r="EC164" s="151"/>
    </row>
    <row r="165" customFormat="false" ht="12.75" hidden="false" customHeight="false" outlineLevel="0" collapsed="false">
      <c r="CU165" s="180"/>
      <c r="CV165" s="180"/>
      <c r="CW165" s="155"/>
      <c r="DA165" s="155"/>
      <c r="DH165" s="204"/>
      <c r="DI165" s="204"/>
      <c r="DJ165" s="204"/>
      <c r="DK165" s="204"/>
      <c r="DL165" s="204"/>
      <c r="DV165" s="155"/>
      <c r="DW165" s="155"/>
      <c r="DX165" s="155"/>
      <c r="DY165" s="151"/>
      <c r="DZ165" s="151"/>
      <c r="EA165" s="151"/>
      <c r="EB165" s="151"/>
      <c r="EC165" s="151"/>
    </row>
    <row r="166" customFormat="false" ht="12.75" hidden="false" customHeight="false" outlineLevel="0" collapsed="false">
      <c r="CU166" s="180"/>
      <c r="CV166" s="180"/>
      <c r="CW166" s="155"/>
      <c r="DA166" s="155"/>
      <c r="DH166" s="204"/>
      <c r="DI166" s="204"/>
      <c r="DJ166" s="204"/>
      <c r="DK166" s="204"/>
      <c r="DL166" s="204"/>
      <c r="DV166" s="155"/>
      <c r="DW166" s="155"/>
      <c r="DX166" s="155"/>
      <c r="DY166" s="151"/>
      <c r="DZ166" s="151"/>
      <c r="EA166" s="151"/>
      <c r="EB166" s="151"/>
      <c r="EC166" s="151"/>
    </row>
    <row r="167" customFormat="false" ht="12.75" hidden="false" customHeight="false" outlineLevel="0" collapsed="false">
      <c r="CU167" s="180"/>
      <c r="CV167" s="180"/>
      <c r="CW167" s="155"/>
      <c r="DA167" s="155"/>
      <c r="DH167" s="204"/>
      <c r="DI167" s="204"/>
      <c r="DJ167" s="204"/>
      <c r="DK167" s="204"/>
      <c r="DL167" s="204"/>
      <c r="DV167" s="155"/>
      <c r="DW167" s="155"/>
      <c r="DX167" s="155"/>
      <c r="DY167" s="151"/>
      <c r="DZ167" s="151"/>
      <c r="EA167" s="151"/>
      <c r="EB167" s="151"/>
      <c r="EC167" s="151"/>
    </row>
    <row r="168" customFormat="false" ht="12.75" hidden="false" customHeight="false" outlineLevel="0" collapsed="false">
      <c r="CU168" s="180"/>
      <c r="CV168" s="180"/>
      <c r="CW168" s="155"/>
      <c r="DA168" s="155"/>
      <c r="DH168" s="204"/>
      <c r="DI168" s="204"/>
      <c r="DJ168" s="204"/>
      <c r="DK168" s="204"/>
      <c r="DL168" s="204"/>
      <c r="DV168" s="155"/>
      <c r="DW168" s="155"/>
      <c r="DX168" s="155"/>
      <c r="DY168" s="151"/>
      <c r="DZ168" s="151"/>
      <c r="EA168" s="151"/>
      <c r="EB168" s="151"/>
      <c r="EC168" s="151"/>
    </row>
    <row r="169" customFormat="false" ht="12.75" hidden="false" customHeight="false" outlineLevel="0" collapsed="false">
      <c r="CU169" s="180"/>
      <c r="CV169" s="180"/>
      <c r="CW169" s="155"/>
      <c r="DA169" s="155"/>
      <c r="DH169" s="204"/>
      <c r="DI169" s="204"/>
      <c r="DJ169" s="204"/>
      <c r="DK169" s="204"/>
      <c r="DL169" s="204"/>
      <c r="DV169" s="155"/>
      <c r="DW169" s="155"/>
      <c r="DX169" s="155"/>
      <c r="DY169" s="151"/>
      <c r="DZ169" s="151"/>
      <c r="EA169" s="151"/>
      <c r="EB169" s="151"/>
      <c r="EC169" s="151"/>
    </row>
    <row r="170" customFormat="false" ht="12.75" hidden="false" customHeight="false" outlineLevel="0" collapsed="false">
      <c r="CU170" s="180"/>
      <c r="CV170" s="180"/>
      <c r="CW170" s="155"/>
      <c r="DA170" s="155"/>
      <c r="DH170" s="204"/>
      <c r="DI170" s="204"/>
      <c r="DJ170" s="204"/>
      <c r="DK170" s="204"/>
      <c r="DL170" s="204"/>
      <c r="DV170" s="155"/>
      <c r="DW170" s="155"/>
      <c r="DX170" s="155"/>
      <c r="DY170" s="151"/>
      <c r="DZ170" s="151"/>
      <c r="EA170" s="151"/>
      <c r="EB170" s="151"/>
      <c r="EC170" s="151"/>
    </row>
    <row r="171" customFormat="false" ht="12.75" hidden="false" customHeight="false" outlineLevel="0" collapsed="false">
      <c r="CU171" s="180"/>
      <c r="CV171" s="180"/>
      <c r="CW171" s="155"/>
      <c r="DA171" s="155"/>
      <c r="DH171" s="204"/>
      <c r="DI171" s="204"/>
      <c r="DJ171" s="204"/>
      <c r="DK171" s="204"/>
      <c r="DL171" s="204"/>
      <c r="DV171" s="155"/>
      <c r="DW171" s="155"/>
      <c r="DX171" s="155"/>
      <c r="DY171" s="151"/>
      <c r="DZ171" s="151"/>
      <c r="EA171" s="151"/>
      <c r="EB171" s="151"/>
      <c r="EC171" s="151"/>
    </row>
    <row r="172" customFormat="false" ht="12.75" hidden="false" customHeight="false" outlineLevel="0" collapsed="false">
      <c r="CU172" s="180"/>
      <c r="CV172" s="180"/>
      <c r="CW172" s="155"/>
      <c r="DA172" s="155"/>
      <c r="DH172" s="204"/>
      <c r="DI172" s="204"/>
      <c r="DJ172" s="204"/>
      <c r="DK172" s="204"/>
      <c r="DL172" s="204"/>
      <c r="DV172" s="155"/>
      <c r="DW172" s="155"/>
      <c r="DX172" s="155"/>
      <c r="DY172" s="151"/>
      <c r="DZ172" s="151"/>
      <c r="EA172" s="151"/>
      <c r="EB172" s="151"/>
      <c r="EC172" s="151"/>
    </row>
    <row r="173" customFormat="false" ht="12.75" hidden="false" customHeight="false" outlineLevel="0" collapsed="false">
      <c r="CU173" s="180"/>
      <c r="CV173" s="180"/>
      <c r="CW173" s="155"/>
      <c r="DA173" s="155"/>
      <c r="DH173" s="204"/>
      <c r="DI173" s="204"/>
      <c r="DJ173" s="204"/>
      <c r="DK173" s="204"/>
      <c r="DL173" s="204"/>
      <c r="DV173" s="155"/>
      <c r="DW173" s="155"/>
      <c r="DX173" s="155"/>
      <c r="DY173" s="151"/>
      <c r="DZ173" s="151"/>
      <c r="EA173" s="151"/>
      <c r="EB173" s="151"/>
      <c r="EC173" s="151"/>
    </row>
    <row r="174" customFormat="false" ht="12.75" hidden="false" customHeight="false" outlineLevel="0" collapsed="false">
      <c r="CU174" s="180"/>
      <c r="CV174" s="180"/>
      <c r="CW174" s="155"/>
      <c r="DA174" s="155"/>
      <c r="DH174" s="204"/>
      <c r="DI174" s="204"/>
      <c r="DJ174" s="204"/>
      <c r="DK174" s="204"/>
      <c r="DL174" s="204"/>
      <c r="DV174" s="155"/>
      <c r="DW174" s="155"/>
      <c r="DX174" s="155"/>
      <c r="DY174" s="151"/>
      <c r="DZ174" s="151"/>
      <c r="EA174" s="151"/>
      <c r="EB174" s="151"/>
      <c r="EC174" s="151"/>
    </row>
    <row r="175" customFormat="false" ht="12.75" hidden="false" customHeight="false" outlineLevel="0" collapsed="false">
      <c r="CU175" s="180"/>
      <c r="CV175" s="180"/>
      <c r="CW175" s="155"/>
      <c r="DA175" s="155"/>
      <c r="DH175" s="204"/>
      <c r="DI175" s="204"/>
      <c r="DJ175" s="204"/>
      <c r="DK175" s="204"/>
      <c r="DL175" s="204"/>
      <c r="DV175" s="155"/>
      <c r="DW175" s="155"/>
      <c r="DX175" s="155"/>
      <c r="DY175" s="151"/>
      <c r="DZ175" s="151"/>
      <c r="EA175" s="151"/>
      <c r="EB175" s="151"/>
      <c r="EC175" s="151"/>
    </row>
    <row r="176" customFormat="false" ht="12.75" hidden="false" customHeight="false" outlineLevel="0" collapsed="false">
      <c r="CU176" s="180"/>
      <c r="CV176" s="180"/>
      <c r="CW176" s="155"/>
      <c r="DA176" s="155"/>
      <c r="DH176" s="204"/>
      <c r="DI176" s="204"/>
      <c r="DJ176" s="204"/>
      <c r="DK176" s="204"/>
      <c r="DL176" s="204"/>
      <c r="DV176" s="155"/>
      <c r="DW176" s="155"/>
      <c r="DX176" s="155"/>
      <c r="DY176" s="151"/>
      <c r="DZ176" s="151"/>
      <c r="EA176" s="151"/>
      <c r="EB176" s="151"/>
      <c r="EC176" s="151"/>
    </row>
    <row r="177" customFormat="false" ht="12.75" hidden="false" customHeight="false" outlineLevel="0" collapsed="false">
      <c r="CU177" s="180"/>
      <c r="CV177" s="180"/>
      <c r="CW177" s="155"/>
      <c r="DA177" s="155"/>
      <c r="DH177" s="204"/>
      <c r="DI177" s="204"/>
      <c r="DJ177" s="204"/>
      <c r="DK177" s="204"/>
      <c r="DL177" s="204"/>
      <c r="DV177" s="155"/>
      <c r="DW177" s="155"/>
      <c r="DX177" s="155"/>
      <c r="DY177" s="151"/>
      <c r="DZ177" s="151"/>
      <c r="EA177" s="151"/>
      <c r="EB177" s="151"/>
      <c r="EC177" s="151"/>
    </row>
    <row r="178" customFormat="false" ht="12.75" hidden="false" customHeight="false" outlineLevel="0" collapsed="false">
      <c r="CU178" s="180"/>
      <c r="CV178" s="180"/>
      <c r="CW178" s="155"/>
      <c r="DA178" s="155"/>
      <c r="DH178" s="204"/>
      <c r="DI178" s="204"/>
      <c r="DJ178" s="204"/>
      <c r="DK178" s="204"/>
      <c r="DL178" s="204"/>
      <c r="DV178" s="155"/>
      <c r="DW178" s="155"/>
      <c r="DX178" s="155"/>
      <c r="DY178" s="151"/>
      <c r="DZ178" s="151"/>
      <c r="EA178" s="151"/>
      <c r="EB178" s="151"/>
      <c r="EC178" s="151"/>
    </row>
    <row r="179" customFormat="false" ht="12.75" hidden="false" customHeight="false" outlineLevel="0" collapsed="false">
      <c r="CU179" s="180"/>
      <c r="CV179" s="180"/>
      <c r="CW179" s="155"/>
      <c r="DA179" s="155"/>
      <c r="DH179" s="204"/>
      <c r="DI179" s="204"/>
      <c r="DJ179" s="204"/>
      <c r="DK179" s="204"/>
      <c r="DL179" s="204"/>
      <c r="DV179" s="155"/>
      <c r="DW179" s="155"/>
      <c r="DX179" s="155"/>
      <c r="DY179" s="151"/>
      <c r="DZ179" s="151"/>
      <c r="EA179" s="151"/>
      <c r="EB179" s="151"/>
      <c r="EC179" s="151"/>
    </row>
    <row r="180" customFormat="false" ht="12.75" hidden="false" customHeight="false" outlineLevel="0" collapsed="false">
      <c r="CU180" s="180"/>
      <c r="CV180" s="180"/>
      <c r="CW180" s="155"/>
      <c r="DA180" s="155"/>
      <c r="DH180" s="204"/>
      <c r="DI180" s="204"/>
      <c r="DJ180" s="204"/>
      <c r="DK180" s="204"/>
      <c r="DL180" s="204"/>
      <c r="DV180" s="155"/>
      <c r="DW180" s="155"/>
      <c r="DX180" s="155"/>
      <c r="DY180" s="151"/>
      <c r="DZ180" s="151"/>
      <c r="EA180" s="151"/>
      <c r="EB180" s="151"/>
      <c r="EC180" s="151"/>
    </row>
    <row r="181" customFormat="false" ht="12.75" hidden="false" customHeight="false" outlineLevel="0" collapsed="false">
      <c r="CU181" s="180"/>
      <c r="CV181" s="180"/>
      <c r="CW181" s="155"/>
      <c r="DA181" s="155"/>
      <c r="DH181" s="204"/>
      <c r="DI181" s="204"/>
      <c r="DJ181" s="204"/>
      <c r="DK181" s="204"/>
      <c r="DL181" s="204"/>
      <c r="DV181" s="155"/>
      <c r="DW181" s="155"/>
      <c r="DX181" s="155"/>
      <c r="DY181" s="151"/>
      <c r="DZ181" s="151"/>
      <c r="EA181" s="151"/>
      <c r="EB181" s="151"/>
      <c r="EC181" s="151"/>
    </row>
    <row r="182" customFormat="false" ht="12.75" hidden="false" customHeight="false" outlineLevel="0" collapsed="false">
      <c r="CU182" s="180"/>
      <c r="CV182" s="180"/>
      <c r="CW182" s="155"/>
      <c r="DA182" s="155"/>
      <c r="DH182" s="204"/>
      <c r="DI182" s="204"/>
      <c r="DJ182" s="204"/>
      <c r="DK182" s="204"/>
      <c r="DL182" s="204"/>
      <c r="DV182" s="155"/>
      <c r="DW182" s="155"/>
      <c r="DX182" s="155"/>
      <c r="DY182" s="151"/>
      <c r="DZ182" s="151"/>
      <c r="EA182" s="151"/>
      <c r="EB182" s="151"/>
      <c r="EC182" s="151"/>
    </row>
    <row r="183" customFormat="false" ht="12.75" hidden="false" customHeight="false" outlineLevel="0" collapsed="false">
      <c r="CU183" s="180"/>
      <c r="CV183" s="180"/>
      <c r="CW183" s="155"/>
      <c r="DA183" s="155"/>
      <c r="DH183" s="204"/>
      <c r="DI183" s="204"/>
      <c r="DJ183" s="204"/>
      <c r="DK183" s="204"/>
      <c r="DL183" s="204"/>
      <c r="DV183" s="155"/>
      <c r="DW183" s="155"/>
      <c r="DX183" s="155"/>
      <c r="DY183" s="151"/>
      <c r="DZ183" s="151"/>
      <c r="EA183" s="151"/>
      <c r="EB183" s="151"/>
      <c r="EC183" s="151"/>
    </row>
    <row r="184" customFormat="false" ht="12.75" hidden="false" customHeight="false" outlineLevel="0" collapsed="false">
      <c r="CU184" s="180"/>
      <c r="CV184" s="180"/>
      <c r="CW184" s="155"/>
      <c r="DA184" s="155"/>
      <c r="DH184" s="204"/>
      <c r="DI184" s="204"/>
      <c r="DJ184" s="204"/>
      <c r="DK184" s="204"/>
      <c r="DL184" s="204"/>
      <c r="DV184" s="155"/>
      <c r="DW184" s="155"/>
      <c r="DX184" s="155"/>
      <c r="DY184" s="151"/>
      <c r="DZ184" s="151"/>
      <c r="EA184" s="151"/>
      <c r="EB184" s="151"/>
      <c r="EC184" s="151"/>
    </row>
    <row r="185" customFormat="false" ht="12.75" hidden="false" customHeight="false" outlineLevel="0" collapsed="false">
      <c r="CU185" s="180"/>
      <c r="CV185" s="180"/>
      <c r="CW185" s="155"/>
      <c r="DA185" s="155"/>
      <c r="DH185" s="204"/>
      <c r="DI185" s="204"/>
      <c r="DJ185" s="204"/>
      <c r="DK185" s="204"/>
      <c r="DL185" s="204"/>
      <c r="DV185" s="155"/>
      <c r="DW185" s="155"/>
      <c r="DX185" s="155"/>
      <c r="DY185" s="151"/>
      <c r="DZ185" s="151"/>
      <c r="EA185" s="151"/>
      <c r="EB185" s="151"/>
      <c r="EC185" s="151"/>
    </row>
    <row r="186" customFormat="false" ht="12.75" hidden="false" customHeight="false" outlineLevel="0" collapsed="false">
      <c r="CU186" s="180"/>
      <c r="CV186" s="180"/>
      <c r="CW186" s="155"/>
      <c r="DA186" s="155"/>
      <c r="DH186" s="204"/>
      <c r="DI186" s="204"/>
      <c r="DJ186" s="204"/>
      <c r="DK186" s="204"/>
      <c r="DL186" s="204"/>
      <c r="DV186" s="155"/>
      <c r="DW186" s="155"/>
      <c r="DX186" s="155"/>
      <c r="DY186" s="151"/>
      <c r="DZ186" s="151"/>
      <c r="EA186" s="151"/>
      <c r="EB186" s="151"/>
      <c r="EC186" s="151"/>
    </row>
    <row r="187" customFormat="false" ht="12.75" hidden="false" customHeight="false" outlineLevel="0" collapsed="false">
      <c r="CU187" s="180"/>
      <c r="CV187" s="180"/>
      <c r="CW187" s="155"/>
      <c r="DA187" s="155"/>
      <c r="DH187" s="204"/>
      <c r="DI187" s="204"/>
      <c r="DJ187" s="204"/>
      <c r="DK187" s="204"/>
      <c r="DL187" s="204"/>
      <c r="DV187" s="155"/>
      <c r="DW187" s="155"/>
      <c r="DX187" s="155"/>
      <c r="DY187" s="151"/>
      <c r="DZ187" s="151"/>
      <c r="EA187" s="151"/>
      <c r="EB187" s="151"/>
      <c r="EC187" s="151"/>
    </row>
    <row r="188" customFormat="false" ht="12.75" hidden="false" customHeight="false" outlineLevel="0" collapsed="false">
      <c r="CU188" s="180"/>
      <c r="CV188" s="180"/>
      <c r="CW188" s="155"/>
      <c r="DA188" s="155"/>
      <c r="DH188" s="204"/>
      <c r="DI188" s="204"/>
      <c r="DJ188" s="204"/>
      <c r="DK188" s="204"/>
      <c r="DL188" s="204"/>
      <c r="DV188" s="155"/>
      <c r="DW188" s="155"/>
      <c r="DX188" s="155"/>
      <c r="DY188" s="151"/>
      <c r="DZ188" s="151"/>
      <c r="EA188" s="151"/>
      <c r="EB188" s="151"/>
      <c r="EC188" s="151"/>
    </row>
    <row r="189" customFormat="false" ht="12.75" hidden="false" customHeight="false" outlineLevel="0" collapsed="false">
      <c r="CU189" s="180"/>
      <c r="CV189" s="180"/>
      <c r="CW189" s="155"/>
      <c r="DA189" s="155"/>
      <c r="DH189" s="204"/>
      <c r="DI189" s="204"/>
      <c r="DJ189" s="204"/>
      <c r="DK189" s="204"/>
      <c r="DL189" s="204"/>
      <c r="DV189" s="155"/>
      <c r="DW189" s="155"/>
      <c r="DX189" s="155"/>
      <c r="DY189" s="151"/>
      <c r="DZ189" s="151"/>
      <c r="EA189" s="151"/>
      <c r="EB189" s="151"/>
      <c r="EC189" s="151"/>
    </row>
    <row r="190" customFormat="false" ht="12.75" hidden="false" customHeight="false" outlineLevel="0" collapsed="false">
      <c r="CU190" s="180"/>
      <c r="CV190" s="180"/>
      <c r="CW190" s="155"/>
      <c r="DA190" s="155"/>
      <c r="DH190" s="204"/>
      <c r="DI190" s="204"/>
      <c r="DJ190" s="204"/>
      <c r="DK190" s="204"/>
      <c r="DL190" s="204"/>
      <c r="DV190" s="155"/>
      <c r="DW190" s="155"/>
      <c r="DX190" s="155"/>
      <c r="DY190" s="151"/>
      <c r="DZ190" s="151"/>
      <c r="EA190" s="151"/>
      <c r="EB190" s="151"/>
      <c r="EC190" s="151"/>
    </row>
    <row r="191" customFormat="false" ht="12.75" hidden="false" customHeight="false" outlineLevel="0" collapsed="false">
      <c r="CU191" s="180"/>
      <c r="CV191" s="180"/>
      <c r="CW191" s="155"/>
      <c r="DA191" s="155"/>
      <c r="DH191" s="204"/>
      <c r="DI191" s="204"/>
      <c r="DJ191" s="204"/>
      <c r="DK191" s="204"/>
      <c r="DL191" s="204"/>
      <c r="DV191" s="155"/>
      <c r="DW191" s="155"/>
      <c r="DX191" s="155"/>
      <c r="DY191" s="151"/>
      <c r="DZ191" s="151"/>
      <c r="EA191" s="151"/>
      <c r="EB191" s="151"/>
      <c r="EC191" s="151"/>
    </row>
    <row r="192" customFormat="false" ht="12.75" hidden="false" customHeight="false" outlineLevel="0" collapsed="false">
      <c r="CU192" s="180"/>
      <c r="CV192" s="180"/>
      <c r="CW192" s="155"/>
      <c r="DA192" s="155"/>
      <c r="DH192" s="204"/>
      <c r="DI192" s="204"/>
      <c r="DJ192" s="204"/>
      <c r="DK192" s="204"/>
      <c r="DL192" s="204"/>
      <c r="DV192" s="155"/>
      <c r="DW192" s="155"/>
      <c r="DX192" s="155"/>
      <c r="DY192" s="151"/>
      <c r="DZ192" s="151"/>
      <c r="EA192" s="151"/>
      <c r="EB192" s="151"/>
      <c r="EC192" s="151"/>
    </row>
    <row r="193" customFormat="false" ht="12.75" hidden="false" customHeight="false" outlineLevel="0" collapsed="false">
      <c r="CU193" s="180"/>
      <c r="CV193" s="180"/>
      <c r="CW193" s="155"/>
      <c r="DA193" s="155"/>
      <c r="DH193" s="204"/>
      <c r="DI193" s="204"/>
      <c r="DJ193" s="204"/>
      <c r="DK193" s="204"/>
      <c r="DL193" s="204"/>
      <c r="DV193" s="155"/>
      <c r="DW193" s="155"/>
      <c r="DX193" s="155"/>
      <c r="DY193" s="151"/>
      <c r="DZ193" s="151"/>
      <c r="EA193" s="151"/>
      <c r="EB193" s="151"/>
      <c r="EC193" s="151"/>
    </row>
    <row r="194" customFormat="false" ht="12.75" hidden="false" customHeight="false" outlineLevel="0" collapsed="false">
      <c r="CU194" s="180"/>
      <c r="CV194" s="180"/>
      <c r="CW194" s="155"/>
      <c r="DA194" s="155"/>
      <c r="DH194" s="204"/>
      <c r="DI194" s="204"/>
      <c r="DJ194" s="204"/>
      <c r="DK194" s="204"/>
      <c r="DL194" s="204"/>
      <c r="DV194" s="155"/>
      <c r="DW194" s="155"/>
      <c r="DX194" s="155"/>
      <c r="DY194" s="151"/>
      <c r="DZ194" s="151"/>
      <c r="EA194" s="151"/>
      <c r="EB194" s="151"/>
      <c r="EC194" s="151"/>
    </row>
    <row r="195" customFormat="false" ht="12.75" hidden="false" customHeight="false" outlineLevel="0" collapsed="false">
      <c r="CU195" s="180"/>
      <c r="CV195" s="180"/>
      <c r="CW195" s="155"/>
      <c r="DA195" s="155"/>
      <c r="DH195" s="204"/>
      <c r="DI195" s="204"/>
      <c r="DJ195" s="204"/>
      <c r="DK195" s="204"/>
      <c r="DL195" s="204"/>
      <c r="DV195" s="155"/>
      <c r="DW195" s="155"/>
      <c r="DX195" s="155"/>
      <c r="DY195" s="151"/>
      <c r="DZ195" s="151"/>
      <c r="EA195" s="151"/>
      <c r="EB195" s="151"/>
      <c r="EC195" s="151"/>
    </row>
    <row r="196" customFormat="false" ht="12.75" hidden="false" customHeight="false" outlineLevel="0" collapsed="false">
      <c r="CU196" s="180"/>
      <c r="CV196" s="180"/>
      <c r="CW196" s="155"/>
      <c r="DA196" s="155"/>
      <c r="DH196" s="204"/>
      <c r="DI196" s="204"/>
      <c r="DJ196" s="204"/>
      <c r="DK196" s="204"/>
      <c r="DL196" s="204"/>
      <c r="DV196" s="155"/>
      <c r="DW196" s="155"/>
      <c r="DX196" s="155"/>
      <c r="DY196" s="151"/>
      <c r="DZ196" s="151"/>
      <c r="EA196" s="151"/>
      <c r="EB196" s="151"/>
      <c r="EC196" s="151"/>
    </row>
    <row r="197" customFormat="false" ht="12.75" hidden="false" customHeight="false" outlineLevel="0" collapsed="false">
      <c r="CU197" s="180"/>
      <c r="CV197" s="180"/>
      <c r="CW197" s="155"/>
      <c r="DA197" s="155"/>
      <c r="DH197" s="204"/>
      <c r="DI197" s="204"/>
      <c r="DJ197" s="204"/>
      <c r="DK197" s="204"/>
      <c r="DL197" s="204"/>
      <c r="DV197" s="155"/>
      <c r="DW197" s="155"/>
      <c r="DX197" s="155"/>
      <c r="DY197" s="151"/>
      <c r="DZ197" s="151"/>
      <c r="EA197" s="151"/>
      <c r="EB197" s="151"/>
      <c r="EC197" s="151"/>
    </row>
    <row r="198" customFormat="false" ht="12.75" hidden="false" customHeight="false" outlineLevel="0" collapsed="false">
      <c r="CU198" s="180"/>
      <c r="CV198" s="180"/>
      <c r="CW198" s="155"/>
      <c r="DA198" s="155"/>
      <c r="DH198" s="204"/>
      <c r="DI198" s="204"/>
      <c r="DJ198" s="204"/>
      <c r="DK198" s="204"/>
      <c r="DL198" s="204"/>
      <c r="DV198" s="155"/>
      <c r="DW198" s="155"/>
      <c r="DX198" s="155"/>
      <c r="DY198" s="151"/>
      <c r="DZ198" s="151"/>
      <c r="EA198" s="151"/>
      <c r="EB198" s="151"/>
      <c r="EC198" s="151"/>
    </row>
    <row r="199" customFormat="false" ht="12.75" hidden="false" customHeight="false" outlineLevel="0" collapsed="false">
      <c r="CU199" s="180"/>
      <c r="CV199" s="180"/>
      <c r="CW199" s="155"/>
      <c r="DA199" s="155"/>
      <c r="DH199" s="204"/>
      <c r="DI199" s="204"/>
      <c r="DJ199" s="204"/>
      <c r="DK199" s="204"/>
      <c r="DL199" s="204"/>
      <c r="DV199" s="155"/>
      <c r="DW199" s="155"/>
      <c r="DX199" s="155"/>
      <c r="DY199" s="151"/>
      <c r="DZ199" s="151"/>
      <c r="EA199" s="151"/>
      <c r="EB199" s="151"/>
      <c r="EC199" s="151"/>
    </row>
    <row r="200" customFormat="false" ht="12.75" hidden="false" customHeight="false" outlineLevel="0" collapsed="false">
      <c r="CU200" s="180"/>
      <c r="CV200" s="180"/>
      <c r="CW200" s="155"/>
      <c r="DA200" s="155"/>
      <c r="DH200" s="204"/>
      <c r="DI200" s="204"/>
      <c r="DJ200" s="204"/>
      <c r="DK200" s="204"/>
      <c r="DL200" s="204"/>
      <c r="DV200" s="155"/>
      <c r="DW200" s="155"/>
      <c r="DX200" s="155"/>
      <c r="DY200" s="151"/>
      <c r="DZ200" s="151"/>
      <c r="EA200" s="151"/>
      <c r="EB200" s="151"/>
      <c r="EC200" s="151"/>
    </row>
    <row r="201" customFormat="false" ht="12.75" hidden="false" customHeight="false" outlineLevel="0" collapsed="false">
      <c r="CU201" s="180"/>
      <c r="CV201" s="180"/>
      <c r="CW201" s="155"/>
      <c r="DA201" s="155"/>
      <c r="DH201" s="204"/>
      <c r="DI201" s="204"/>
      <c r="DJ201" s="204"/>
      <c r="DK201" s="204"/>
      <c r="DL201" s="204"/>
      <c r="DV201" s="155"/>
      <c r="DW201" s="155"/>
      <c r="DX201" s="155"/>
      <c r="DY201" s="151"/>
      <c r="DZ201" s="151"/>
      <c r="EA201" s="151"/>
      <c r="EB201" s="151"/>
      <c r="EC201" s="151"/>
    </row>
    <row r="202" customFormat="false" ht="12.75" hidden="false" customHeight="false" outlineLevel="0" collapsed="false">
      <c r="CU202" s="180"/>
      <c r="CV202" s="180"/>
      <c r="CW202" s="155"/>
      <c r="DA202" s="155"/>
      <c r="DH202" s="204"/>
      <c r="DI202" s="204"/>
      <c r="DJ202" s="204"/>
      <c r="DK202" s="204"/>
      <c r="DL202" s="204"/>
      <c r="DV202" s="155"/>
      <c r="DW202" s="155"/>
      <c r="DX202" s="155"/>
      <c r="DY202" s="151"/>
      <c r="DZ202" s="151"/>
      <c r="EA202" s="151"/>
      <c r="EB202" s="151"/>
      <c r="EC202" s="151"/>
    </row>
    <row r="203" customFormat="false" ht="12.75" hidden="false" customHeight="false" outlineLevel="0" collapsed="false">
      <c r="CU203" s="180"/>
      <c r="CV203" s="180"/>
      <c r="CW203" s="155"/>
      <c r="DA203" s="155"/>
      <c r="DH203" s="204"/>
      <c r="DI203" s="204"/>
      <c r="DJ203" s="204"/>
      <c r="DK203" s="204"/>
      <c r="DL203" s="204"/>
      <c r="DV203" s="155"/>
      <c r="DW203" s="155"/>
      <c r="DX203" s="155"/>
      <c r="DY203" s="151"/>
      <c r="DZ203" s="151"/>
      <c r="EA203" s="151"/>
      <c r="EB203" s="151"/>
      <c r="EC203" s="151"/>
    </row>
    <row r="204" customFormat="false" ht="12.75" hidden="false" customHeight="false" outlineLevel="0" collapsed="false">
      <c r="CU204" s="180"/>
      <c r="CV204" s="180"/>
      <c r="CW204" s="155"/>
      <c r="DA204" s="155"/>
      <c r="DH204" s="204"/>
      <c r="DI204" s="204"/>
      <c r="DJ204" s="204"/>
      <c r="DK204" s="204"/>
      <c r="DL204" s="204"/>
      <c r="DV204" s="155"/>
      <c r="DW204" s="155"/>
      <c r="DX204" s="155"/>
      <c r="DY204" s="151"/>
      <c r="DZ204" s="151"/>
      <c r="EA204" s="151"/>
      <c r="EB204" s="151"/>
      <c r="EC204" s="151"/>
    </row>
    <row r="205" customFormat="false" ht="12.75" hidden="false" customHeight="false" outlineLevel="0" collapsed="false">
      <c r="CU205" s="180"/>
      <c r="CV205" s="180"/>
      <c r="CW205" s="155"/>
      <c r="DA205" s="155"/>
      <c r="DH205" s="204"/>
      <c r="DI205" s="204"/>
      <c r="DJ205" s="204"/>
      <c r="DK205" s="204"/>
      <c r="DL205" s="204"/>
      <c r="DV205" s="155"/>
      <c r="DW205" s="155"/>
      <c r="DX205" s="155"/>
      <c r="DY205" s="151"/>
      <c r="DZ205" s="151"/>
      <c r="EA205" s="151"/>
      <c r="EB205" s="151"/>
      <c r="EC205" s="151"/>
    </row>
    <row r="206" customFormat="false" ht="12.75" hidden="false" customHeight="false" outlineLevel="0" collapsed="false">
      <c r="CU206" s="180"/>
      <c r="CV206" s="180"/>
      <c r="CW206" s="155"/>
      <c r="DA206" s="155"/>
      <c r="DH206" s="204"/>
      <c r="DI206" s="204"/>
      <c r="DJ206" s="204"/>
      <c r="DK206" s="204"/>
      <c r="DL206" s="204"/>
      <c r="DV206" s="155"/>
      <c r="DW206" s="155"/>
      <c r="DX206" s="155"/>
      <c r="DY206" s="151"/>
      <c r="DZ206" s="151"/>
      <c r="EA206" s="151"/>
      <c r="EB206" s="151"/>
      <c r="EC206" s="151"/>
    </row>
    <row r="207" customFormat="false" ht="12.75" hidden="false" customHeight="false" outlineLevel="0" collapsed="false">
      <c r="CU207" s="180"/>
      <c r="CV207" s="180"/>
      <c r="CW207" s="155"/>
      <c r="DA207" s="155"/>
      <c r="DH207" s="204"/>
      <c r="DI207" s="204"/>
      <c r="DJ207" s="204"/>
      <c r="DK207" s="204"/>
      <c r="DL207" s="204"/>
      <c r="DV207" s="155"/>
      <c r="DW207" s="155"/>
      <c r="DX207" s="155"/>
      <c r="DY207" s="151"/>
      <c r="DZ207" s="151"/>
      <c r="EA207" s="151"/>
      <c r="EB207" s="151"/>
      <c r="EC207" s="151"/>
    </row>
    <row r="208" customFormat="false" ht="12.75" hidden="false" customHeight="false" outlineLevel="0" collapsed="false">
      <c r="CU208" s="180"/>
      <c r="CV208" s="180"/>
      <c r="CW208" s="155"/>
      <c r="DA208" s="155"/>
      <c r="DH208" s="204"/>
      <c r="DI208" s="204"/>
      <c r="DJ208" s="204"/>
      <c r="DK208" s="204"/>
      <c r="DL208" s="204"/>
      <c r="DV208" s="155"/>
      <c r="DW208" s="155"/>
      <c r="DX208" s="155"/>
      <c r="DY208" s="151"/>
      <c r="DZ208" s="151"/>
      <c r="EA208" s="151"/>
      <c r="EB208" s="151"/>
      <c r="EC208" s="151"/>
    </row>
    <row r="209" customFormat="false" ht="12.75" hidden="false" customHeight="false" outlineLevel="0" collapsed="false">
      <c r="CU209" s="180"/>
      <c r="CV209" s="180"/>
      <c r="CW209" s="155"/>
      <c r="DA209" s="155"/>
      <c r="DH209" s="204"/>
      <c r="DI209" s="204"/>
      <c r="DJ209" s="204"/>
      <c r="DK209" s="204"/>
      <c r="DL209" s="204"/>
      <c r="DV209" s="155"/>
      <c r="DW209" s="155"/>
      <c r="DX209" s="155"/>
      <c r="DY209" s="151"/>
      <c r="DZ209" s="151"/>
      <c r="EA209" s="151"/>
      <c r="EB209" s="151"/>
      <c r="EC209" s="151"/>
    </row>
    <row r="210" customFormat="false" ht="12.75" hidden="false" customHeight="false" outlineLevel="0" collapsed="false">
      <c r="CU210" s="180"/>
      <c r="CV210" s="180"/>
      <c r="CW210" s="155"/>
      <c r="DA210" s="155"/>
      <c r="DH210" s="204"/>
      <c r="DI210" s="204"/>
      <c r="DJ210" s="204"/>
      <c r="DK210" s="204"/>
      <c r="DL210" s="204"/>
      <c r="DV210" s="155"/>
      <c r="DW210" s="155"/>
      <c r="DX210" s="155"/>
      <c r="DY210" s="151"/>
      <c r="DZ210" s="151"/>
      <c r="EA210" s="151"/>
      <c r="EB210" s="151"/>
      <c r="EC210" s="151"/>
    </row>
    <row r="211" customFormat="false" ht="12.75" hidden="false" customHeight="false" outlineLevel="0" collapsed="false">
      <c r="CU211" s="180"/>
      <c r="CV211" s="180"/>
      <c r="CW211" s="155"/>
      <c r="DA211" s="155"/>
      <c r="DH211" s="204"/>
      <c r="DI211" s="204"/>
      <c r="DJ211" s="204"/>
      <c r="DK211" s="204"/>
      <c r="DL211" s="204"/>
      <c r="DV211" s="155"/>
      <c r="DW211" s="155"/>
      <c r="DX211" s="155"/>
      <c r="DY211" s="151"/>
      <c r="DZ211" s="151"/>
      <c r="EA211" s="151"/>
      <c r="EB211" s="151"/>
      <c r="EC211" s="151"/>
    </row>
    <row r="212" customFormat="false" ht="12.75" hidden="false" customHeight="false" outlineLevel="0" collapsed="false">
      <c r="CU212" s="180"/>
      <c r="CV212" s="180"/>
      <c r="CW212" s="155"/>
      <c r="DA212" s="155"/>
      <c r="DH212" s="204"/>
      <c r="DI212" s="204"/>
      <c r="DJ212" s="204"/>
      <c r="DK212" s="204"/>
      <c r="DL212" s="204"/>
      <c r="DV212" s="155"/>
      <c r="DW212" s="155"/>
      <c r="DX212" s="155"/>
      <c r="DY212" s="151"/>
      <c r="DZ212" s="151"/>
      <c r="EA212" s="151"/>
      <c r="EB212" s="151"/>
      <c r="EC212" s="151"/>
    </row>
    <row r="213" customFormat="false" ht="12.75" hidden="false" customHeight="false" outlineLevel="0" collapsed="false">
      <c r="CU213" s="180"/>
      <c r="CV213" s="180"/>
      <c r="CW213" s="155"/>
      <c r="DA213" s="155"/>
      <c r="DH213" s="204"/>
      <c r="DI213" s="204"/>
      <c r="DJ213" s="204"/>
      <c r="DK213" s="204"/>
      <c r="DL213" s="204"/>
      <c r="DV213" s="155"/>
      <c r="DW213" s="155"/>
      <c r="DX213" s="155"/>
      <c r="DY213" s="151"/>
      <c r="DZ213" s="151"/>
      <c r="EA213" s="151"/>
      <c r="EB213" s="151"/>
      <c r="EC213" s="151"/>
    </row>
    <row r="214" customFormat="false" ht="12.75" hidden="false" customHeight="false" outlineLevel="0" collapsed="false">
      <c r="CU214" s="180"/>
      <c r="CV214" s="180"/>
      <c r="CW214" s="155"/>
      <c r="DA214" s="155"/>
      <c r="DH214" s="204"/>
      <c r="DI214" s="204"/>
      <c r="DJ214" s="204"/>
      <c r="DK214" s="204"/>
      <c r="DL214" s="204"/>
      <c r="DV214" s="155"/>
      <c r="DW214" s="155"/>
      <c r="DX214" s="155"/>
      <c r="DY214" s="151"/>
      <c r="DZ214" s="151"/>
      <c r="EA214" s="151"/>
      <c r="EB214" s="151"/>
      <c r="EC214" s="151"/>
    </row>
    <row r="215" customFormat="false" ht="12.75" hidden="false" customHeight="false" outlineLevel="0" collapsed="false">
      <c r="CU215" s="180"/>
      <c r="CV215" s="180"/>
      <c r="CW215" s="155"/>
      <c r="DA215" s="155"/>
      <c r="DH215" s="204"/>
      <c r="DI215" s="204"/>
      <c r="DJ215" s="204"/>
      <c r="DK215" s="204"/>
      <c r="DL215" s="204"/>
      <c r="DV215" s="155"/>
      <c r="DW215" s="155"/>
      <c r="DX215" s="155"/>
      <c r="DY215" s="151"/>
      <c r="DZ215" s="151"/>
      <c r="EA215" s="151"/>
      <c r="EB215" s="151"/>
      <c r="EC215" s="151"/>
    </row>
    <row r="216" customFormat="false" ht="12.75" hidden="false" customHeight="false" outlineLevel="0" collapsed="false">
      <c r="CU216" s="180"/>
      <c r="CV216" s="180"/>
      <c r="CW216" s="155"/>
      <c r="DA216" s="155"/>
      <c r="DH216" s="204"/>
      <c r="DI216" s="204"/>
      <c r="DJ216" s="204"/>
      <c r="DK216" s="204"/>
      <c r="DL216" s="204"/>
      <c r="DV216" s="155"/>
      <c r="DW216" s="155"/>
      <c r="DX216" s="155"/>
      <c r="DY216" s="151"/>
      <c r="DZ216" s="151"/>
      <c r="EA216" s="151"/>
      <c r="EB216" s="151"/>
      <c r="EC216" s="151"/>
    </row>
    <row r="217" customFormat="false" ht="12.75" hidden="false" customHeight="false" outlineLevel="0" collapsed="false">
      <c r="CU217" s="180"/>
      <c r="CV217" s="180"/>
      <c r="CW217" s="155"/>
      <c r="DA217" s="155"/>
      <c r="DH217" s="204"/>
      <c r="DI217" s="204"/>
      <c r="DJ217" s="204"/>
      <c r="DK217" s="204"/>
      <c r="DL217" s="204"/>
      <c r="DV217" s="155"/>
      <c r="DW217" s="155"/>
      <c r="DX217" s="155"/>
      <c r="DY217" s="151"/>
      <c r="DZ217" s="151"/>
      <c r="EA217" s="151"/>
      <c r="EB217" s="151"/>
      <c r="EC217" s="151"/>
    </row>
    <row r="218" customFormat="false" ht="12.75" hidden="false" customHeight="false" outlineLevel="0" collapsed="false">
      <c r="CU218" s="180"/>
      <c r="CV218" s="180"/>
      <c r="CW218" s="155"/>
      <c r="DA218" s="155"/>
      <c r="DH218" s="204"/>
      <c r="DI218" s="204"/>
      <c r="DJ218" s="204"/>
      <c r="DK218" s="204"/>
      <c r="DL218" s="204"/>
      <c r="DV218" s="155"/>
      <c r="DW218" s="155"/>
      <c r="DX218" s="155"/>
      <c r="DY218" s="151"/>
      <c r="DZ218" s="151"/>
      <c r="EA218" s="151"/>
      <c r="EB218" s="151"/>
      <c r="EC218" s="151"/>
    </row>
    <row r="219" customFormat="false" ht="12.75" hidden="false" customHeight="false" outlineLevel="0" collapsed="false">
      <c r="CU219" s="180"/>
      <c r="CV219" s="180"/>
      <c r="CW219" s="155"/>
      <c r="DA219" s="155"/>
      <c r="DH219" s="204"/>
      <c r="DI219" s="204"/>
      <c r="DJ219" s="204"/>
      <c r="DK219" s="204"/>
      <c r="DL219" s="204"/>
      <c r="DV219" s="155"/>
      <c r="DW219" s="155"/>
      <c r="DX219" s="155"/>
      <c r="DY219" s="151"/>
      <c r="DZ219" s="151"/>
      <c r="EA219" s="151"/>
      <c r="EB219" s="151"/>
      <c r="EC219" s="151"/>
    </row>
    <row r="220" customFormat="false" ht="12.75" hidden="false" customHeight="false" outlineLevel="0" collapsed="false">
      <c r="CU220" s="180"/>
      <c r="CV220" s="180"/>
      <c r="CW220" s="155"/>
      <c r="DA220" s="155"/>
      <c r="DH220" s="204"/>
      <c r="DI220" s="204"/>
      <c r="DJ220" s="204"/>
      <c r="DK220" s="204"/>
      <c r="DL220" s="204"/>
      <c r="DV220" s="155"/>
      <c r="DW220" s="155"/>
      <c r="DX220" s="155"/>
      <c r="DY220" s="151"/>
      <c r="DZ220" s="151"/>
      <c r="EA220" s="151"/>
      <c r="EB220" s="151"/>
      <c r="EC220" s="151"/>
    </row>
    <row r="221" customFormat="false" ht="12.75" hidden="false" customHeight="false" outlineLevel="0" collapsed="false">
      <c r="CU221" s="180"/>
      <c r="CV221" s="180"/>
      <c r="CW221" s="155"/>
      <c r="DA221" s="155"/>
      <c r="DH221" s="204"/>
      <c r="DI221" s="204"/>
      <c r="DJ221" s="204"/>
      <c r="DK221" s="204"/>
      <c r="DL221" s="204"/>
      <c r="DV221" s="155"/>
      <c r="DW221" s="155"/>
      <c r="DX221" s="155"/>
      <c r="DY221" s="151"/>
      <c r="DZ221" s="151"/>
      <c r="EA221" s="151"/>
      <c r="EB221" s="151"/>
      <c r="EC221" s="151"/>
    </row>
    <row r="222" customFormat="false" ht="12.75" hidden="false" customHeight="false" outlineLevel="0" collapsed="false">
      <c r="CU222" s="180"/>
      <c r="CV222" s="180"/>
      <c r="CW222" s="155"/>
      <c r="DA222" s="155"/>
      <c r="DH222" s="204"/>
      <c r="DI222" s="204"/>
      <c r="DJ222" s="204"/>
      <c r="DK222" s="204"/>
      <c r="DL222" s="204"/>
      <c r="DV222" s="155"/>
      <c r="DW222" s="155"/>
      <c r="DX222" s="155"/>
      <c r="DY222" s="151"/>
      <c r="DZ222" s="151"/>
      <c r="EA222" s="151"/>
      <c r="EB222" s="151"/>
      <c r="EC222" s="151"/>
    </row>
    <row r="223" customFormat="false" ht="12.75" hidden="false" customHeight="false" outlineLevel="0" collapsed="false">
      <c r="CU223" s="180"/>
      <c r="CV223" s="180"/>
      <c r="CW223" s="155"/>
      <c r="DA223" s="155"/>
      <c r="DH223" s="204"/>
      <c r="DI223" s="204"/>
      <c r="DJ223" s="204"/>
      <c r="DK223" s="204"/>
      <c r="DL223" s="204"/>
      <c r="DV223" s="155"/>
      <c r="DW223" s="155"/>
      <c r="DX223" s="155"/>
      <c r="DY223" s="151"/>
      <c r="DZ223" s="151"/>
      <c r="EA223" s="151"/>
      <c r="EB223" s="151"/>
      <c r="EC223" s="151"/>
    </row>
    <row r="224" customFormat="false" ht="12.75" hidden="false" customHeight="false" outlineLevel="0" collapsed="false">
      <c r="CU224" s="180"/>
      <c r="CV224" s="180"/>
      <c r="CW224" s="155"/>
      <c r="DA224" s="155"/>
      <c r="DH224" s="204"/>
      <c r="DI224" s="204"/>
      <c r="DJ224" s="204"/>
      <c r="DK224" s="204"/>
      <c r="DL224" s="204"/>
      <c r="DV224" s="155"/>
      <c r="DW224" s="155"/>
      <c r="DX224" s="155"/>
      <c r="DY224" s="151"/>
      <c r="DZ224" s="151"/>
      <c r="EA224" s="151"/>
      <c r="EB224" s="151"/>
      <c r="EC224" s="151"/>
    </row>
    <row r="225" customFormat="false" ht="12.75" hidden="false" customHeight="false" outlineLevel="0" collapsed="false">
      <c r="CU225" s="180"/>
      <c r="CV225" s="180"/>
      <c r="CW225" s="155"/>
      <c r="DA225" s="155"/>
      <c r="DH225" s="204"/>
      <c r="DI225" s="204"/>
      <c r="DJ225" s="204"/>
      <c r="DK225" s="204"/>
      <c r="DL225" s="204"/>
      <c r="DV225" s="155"/>
      <c r="DW225" s="155"/>
      <c r="DX225" s="155"/>
      <c r="DY225" s="151"/>
      <c r="DZ225" s="151"/>
      <c r="EA225" s="151"/>
      <c r="EB225" s="151"/>
      <c r="EC225" s="151"/>
    </row>
    <row r="226" customFormat="false" ht="12.75" hidden="false" customHeight="false" outlineLevel="0" collapsed="false">
      <c r="CU226" s="180"/>
      <c r="CV226" s="180"/>
      <c r="CW226" s="155"/>
      <c r="DA226" s="155"/>
      <c r="DH226" s="204"/>
      <c r="DI226" s="204"/>
      <c r="DJ226" s="204"/>
      <c r="DK226" s="204"/>
      <c r="DL226" s="204"/>
      <c r="DV226" s="155"/>
      <c r="DW226" s="155"/>
      <c r="DX226" s="155"/>
      <c r="DY226" s="151"/>
      <c r="DZ226" s="151"/>
      <c r="EA226" s="151"/>
      <c r="EB226" s="151"/>
      <c r="EC226" s="151"/>
    </row>
    <row r="227" customFormat="false" ht="12.75" hidden="false" customHeight="false" outlineLevel="0" collapsed="false">
      <c r="CU227" s="180"/>
      <c r="CV227" s="180"/>
      <c r="CW227" s="155"/>
      <c r="DA227" s="155"/>
      <c r="DH227" s="204"/>
      <c r="DI227" s="204"/>
      <c r="DJ227" s="204"/>
      <c r="DK227" s="204"/>
      <c r="DL227" s="204"/>
      <c r="DV227" s="155"/>
      <c r="DW227" s="155"/>
      <c r="DX227" s="155"/>
      <c r="DY227" s="151"/>
      <c r="DZ227" s="151"/>
      <c r="EA227" s="151"/>
      <c r="EB227" s="151"/>
      <c r="EC227" s="151"/>
    </row>
    <row r="228" customFormat="false" ht="12.75" hidden="false" customHeight="false" outlineLevel="0" collapsed="false">
      <c r="CU228" s="180"/>
      <c r="CV228" s="180"/>
      <c r="CW228" s="155"/>
      <c r="DA228" s="155"/>
      <c r="DH228" s="204"/>
      <c r="DI228" s="204"/>
      <c r="DJ228" s="204"/>
      <c r="DK228" s="204"/>
      <c r="DL228" s="204"/>
      <c r="DV228" s="155"/>
      <c r="DW228" s="155"/>
      <c r="DX228" s="155"/>
      <c r="DY228" s="151"/>
      <c r="DZ228" s="151"/>
      <c r="EA228" s="151"/>
      <c r="EB228" s="151"/>
      <c r="EC228" s="151"/>
    </row>
    <row r="229" customFormat="false" ht="12.75" hidden="false" customHeight="false" outlineLevel="0" collapsed="false">
      <c r="CU229" s="180"/>
      <c r="CV229" s="180"/>
      <c r="CW229" s="155"/>
      <c r="DA229" s="155"/>
      <c r="DH229" s="204"/>
      <c r="DI229" s="204"/>
      <c r="DJ229" s="204"/>
      <c r="DK229" s="204"/>
      <c r="DL229" s="204"/>
      <c r="DV229" s="155"/>
      <c r="DW229" s="155"/>
      <c r="DX229" s="155"/>
      <c r="DY229" s="151"/>
      <c r="DZ229" s="151"/>
      <c r="EA229" s="151"/>
      <c r="EB229" s="151"/>
      <c r="EC229" s="151"/>
    </row>
    <row r="230" customFormat="false" ht="12.75" hidden="false" customHeight="false" outlineLevel="0" collapsed="false">
      <c r="CU230" s="180"/>
      <c r="CV230" s="180"/>
      <c r="CW230" s="155"/>
      <c r="DA230" s="155"/>
      <c r="DH230" s="204"/>
      <c r="DI230" s="204"/>
      <c r="DJ230" s="204"/>
      <c r="DK230" s="204"/>
      <c r="DL230" s="204"/>
      <c r="DV230" s="155"/>
      <c r="DW230" s="155"/>
      <c r="DX230" s="155"/>
      <c r="DY230" s="151"/>
      <c r="DZ230" s="151"/>
      <c r="EA230" s="151"/>
      <c r="EB230" s="151"/>
      <c r="EC230" s="151"/>
    </row>
    <row r="231" customFormat="false" ht="12.75" hidden="false" customHeight="false" outlineLevel="0" collapsed="false">
      <c r="CU231" s="180"/>
      <c r="CV231" s="180"/>
      <c r="CW231" s="155"/>
      <c r="DA231" s="155"/>
      <c r="DH231" s="204"/>
      <c r="DI231" s="204"/>
      <c r="DJ231" s="204"/>
      <c r="DK231" s="204"/>
      <c r="DL231" s="204"/>
      <c r="DV231" s="155"/>
      <c r="DW231" s="155"/>
      <c r="DX231" s="155"/>
      <c r="DY231" s="151"/>
      <c r="DZ231" s="151"/>
      <c r="EA231" s="151"/>
      <c r="EB231" s="151"/>
      <c r="EC231" s="151"/>
    </row>
    <row r="232" customFormat="false" ht="12.75" hidden="false" customHeight="false" outlineLevel="0" collapsed="false">
      <c r="CU232" s="180"/>
      <c r="CV232" s="180"/>
      <c r="CW232" s="155"/>
      <c r="DA232" s="155"/>
      <c r="DH232" s="204"/>
      <c r="DI232" s="204"/>
      <c r="DJ232" s="204"/>
      <c r="DK232" s="204"/>
      <c r="DL232" s="204"/>
      <c r="DV232" s="155"/>
      <c r="DW232" s="155"/>
      <c r="DX232" s="155"/>
      <c r="DY232" s="151"/>
      <c r="DZ232" s="151"/>
      <c r="EA232" s="151"/>
      <c r="EB232" s="151"/>
      <c r="EC232" s="151"/>
    </row>
    <row r="233" customFormat="false" ht="12.75" hidden="false" customHeight="false" outlineLevel="0" collapsed="false">
      <c r="CU233" s="180"/>
      <c r="CV233" s="180"/>
      <c r="CW233" s="155"/>
      <c r="DA233" s="155"/>
      <c r="DH233" s="204"/>
      <c r="DI233" s="204"/>
      <c r="DJ233" s="204"/>
      <c r="DK233" s="204"/>
      <c r="DL233" s="204"/>
      <c r="DV233" s="155"/>
      <c r="DW233" s="155"/>
      <c r="DX233" s="155"/>
      <c r="DY233" s="151"/>
      <c r="DZ233" s="151"/>
      <c r="EA233" s="151"/>
      <c r="EB233" s="151"/>
      <c r="EC233" s="151"/>
    </row>
    <row r="234" customFormat="false" ht="12.75" hidden="false" customHeight="false" outlineLevel="0" collapsed="false">
      <c r="CU234" s="180"/>
      <c r="CV234" s="180"/>
      <c r="CW234" s="155"/>
      <c r="DA234" s="155"/>
      <c r="DH234" s="204"/>
      <c r="DI234" s="204"/>
      <c r="DJ234" s="204"/>
      <c r="DK234" s="204"/>
      <c r="DL234" s="204"/>
      <c r="DV234" s="155"/>
      <c r="DW234" s="155"/>
      <c r="DX234" s="155"/>
      <c r="DY234" s="151"/>
      <c r="DZ234" s="151"/>
      <c r="EA234" s="151"/>
      <c r="EB234" s="151"/>
      <c r="EC234" s="151"/>
    </row>
    <row r="235" customFormat="false" ht="12.75" hidden="false" customHeight="false" outlineLevel="0" collapsed="false">
      <c r="CU235" s="180"/>
      <c r="CV235" s="180"/>
      <c r="CW235" s="155"/>
      <c r="DA235" s="155"/>
      <c r="DH235" s="204"/>
      <c r="DI235" s="204"/>
      <c r="DJ235" s="204"/>
      <c r="DK235" s="204"/>
      <c r="DL235" s="204"/>
      <c r="DV235" s="155"/>
      <c r="DW235" s="155"/>
      <c r="DX235" s="155"/>
      <c r="DY235" s="151"/>
      <c r="DZ235" s="151"/>
      <c r="EA235" s="151"/>
      <c r="EB235" s="151"/>
      <c r="EC235" s="151"/>
    </row>
    <row r="236" customFormat="false" ht="12.75" hidden="false" customHeight="false" outlineLevel="0" collapsed="false">
      <c r="CU236" s="180"/>
      <c r="CV236" s="180"/>
      <c r="CW236" s="155"/>
      <c r="DA236" s="155"/>
      <c r="DH236" s="204"/>
      <c r="DI236" s="204"/>
      <c r="DJ236" s="204"/>
      <c r="DK236" s="204"/>
      <c r="DL236" s="204"/>
      <c r="DV236" s="155"/>
      <c r="DW236" s="155"/>
      <c r="DX236" s="155"/>
      <c r="DY236" s="151"/>
      <c r="DZ236" s="151"/>
      <c r="EA236" s="151"/>
      <c r="EB236" s="151"/>
      <c r="EC236" s="151"/>
    </row>
    <row r="237" customFormat="false" ht="12.75" hidden="false" customHeight="false" outlineLevel="0" collapsed="false">
      <c r="CU237" s="180"/>
      <c r="CV237" s="180"/>
      <c r="CW237" s="155"/>
      <c r="DA237" s="155"/>
      <c r="DH237" s="204"/>
      <c r="DI237" s="204"/>
      <c r="DJ237" s="204"/>
      <c r="DK237" s="204"/>
      <c r="DL237" s="204"/>
      <c r="DV237" s="155"/>
      <c r="DW237" s="155"/>
      <c r="DX237" s="155"/>
      <c r="DY237" s="151"/>
      <c r="DZ237" s="151"/>
      <c r="EA237" s="151"/>
      <c r="EB237" s="151"/>
      <c r="EC237" s="151"/>
    </row>
    <row r="238" customFormat="false" ht="12.75" hidden="false" customHeight="false" outlineLevel="0" collapsed="false">
      <c r="CU238" s="180"/>
      <c r="CV238" s="180"/>
      <c r="CW238" s="155"/>
      <c r="DA238" s="155"/>
      <c r="DH238" s="204"/>
      <c r="DI238" s="204"/>
      <c r="DJ238" s="204"/>
      <c r="DK238" s="204"/>
      <c r="DL238" s="204"/>
      <c r="DV238" s="155"/>
      <c r="DW238" s="155"/>
      <c r="DX238" s="155"/>
      <c r="DY238" s="151"/>
      <c r="DZ238" s="151"/>
      <c r="EA238" s="151"/>
      <c r="EB238" s="151"/>
      <c r="EC238" s="151"/>
    </row>
    <row r="239" customFormat="false" ht="12.75" hidden="false" customHeight="false" outlineLevel="0" collapsed="false">
      <c r="CU239" s="180"/>
      <c r="CV239" s="180"/>
      <c r="CW239" s="155"/>
      <c r="DA239" s="155"/>
      <c r="DH239" s="204"/>
      <c r="DI239" s="204"/>
      <c r="DJ239" s="204"/>
      <c r="DK239" s="204"/>
      <c r="DL239" s="204"/>
      <c r="DV239" s="155"/>
      <c r="DW239" s="155"/>
      <c r="DX239" s="155"/>
      <c r="DY239" s="151"/>
      <c r="DZ239" s="151"/>
      <c r="EA239" s="151"/>
      <c r="EB239" s="151"/>
      <c r="EC239" s="151"/>
    </row>
    <row r="240" customFormat="false" ht="12.75" hidden="false" customHeight="false" outlineLevel="0" collapsed="false">
      <c r="CU240" s="180"/>
      <c r="CV240" s="180"/>
      <c r="CW240" s="155"/>
      <c r="DA240" s="155"/>
      <c r="DH240" s="204"/>
      <c r="DI240" s="204"/>
      <c r="DJ240" s="204"/>
      <c r="DK240" s="204"/>
      <c r="DL240" s="204"/>
      <c r="DV240" s="155"/>
      <c r="DW240" s="155"/>
      <c r="DX240" s="155"/>
      <c r="DY240" s="151"/>
      <c r="DZ240" s="151"/>
      <c r="EA240" s="151"/>
      <c r="EB240" s="151"/>
      <c r="EC240" s="151"/>
    </row>
    <row r="241" customFormat="false" ht="12.75" hidden="false" customHeight="false" outlineLevel="0" collapsed="false">
      <c r="CU241" s="180"/>
      <c r="CV241" s="180"/>
      <c r="CW241" s="155"/>
      <c r="DA241" s="155"/>
      <c r="DH241" s="204"/>
      <c r="DI241" s="204"/>
      <c r="DJ241" s="204"/>
      <c r="DK241" s="204"/>
      <c r="DL241" s="204"/>
      <c r="DV241" s="155"/>
      <c r="DW241" s="155"/>
      <c r="DX241" s="155"/>
      <c r="DY241" s="151"/>
      <c r="DZ241" s="151"/>
      <c r="EA241" s="151"/>
      <c r="EB241" s="151"/>
      <c r="EC241" s="151"/>
    </row>
    <row r="242" customFormat="false" ht="12.75" hidden="false" customHeight="false" outlineLevel="0" collapsed="false">
      <c r="CU242" s="180"/>
      <c r="CV242" s="180"/>
      <c r="CW242" s="155"/>
      <c r="DA242" s="155"/>
      <c r="DH242" s="204"/>
      <c r="DI242" s="204"/>
      <c r="DJ242" s="204"/>
      <c r="DK242" s="204"/>
      <c r="DL242" s="204"/>
      <c r="DV242" s="155"/>
      <c r="DW242" s="155"/>
      <c r="DX242" s="155"/>
      <c r="DY242" s="151"/>
      <c r="DZ242" s="151"/>
      <c r="EA242" s="151"/>
      <c r="EB242" s="151"/>
      <c r="EC242" s="151"/>
    </row>
    <row r="243" customFormat="false" ht="12.75" hidden="false" customHeight="false" outlineLevel="0" collapsed="false">
      <c r="CU243" s="180"/>
      <c r="CV243" s="180"/>
      <c r="CW243" s="155"/>
      <c r="DA243" s="155"/>
      <c r="DH243" s="204"/>
      <c r="DI243" s="204"/>
      <c r="DJ243" s="204"/>
      <c r="DK243" s="204"/>
      <c r="DL243" s="204"/>
      <c r="DV243" s="155"/>
      <c r="DW243" s="155"/>
      <c r="DX243" s="155"/>
      <c r="DY243" s="151"/>
      <c r="DZ243" s="151"/>
      <c r="EA243" s="151"/>
      <c r="EB243" s="151"/>
      <c r="EC243" s="151"/>
    </row>
    <row r="244" customFormat="false" ht="12.75" hidden="false" customHeight="false" outlineLevel="0" collapsed="false">
      <c r="CU244" s="180"/>
      <c r="CV244" s="180"/>
      <c r="CW244" s="155"/>
      <c r="DA244" s="155"/>
      <c r="DH244" s="204"/>
      <c r="DI244" s="204"/>
      <c r="DJ244" s="204"/>
      <c r="DK244" s="204"/>
      <c r="DL244" s="204"/>
      <c r="DV244" s="155"/>
      <c r="DW244" s="155"/>
      <c r="DX244" s="155"/>
      <c r="DY244" s="151"/>
      <c r="DZ244" s="151"/>
      <c r="EA244" s="151"/>
      <c r="EB244" s="151"/>
      <c r="EC244" s="151"/>
    </row>
    <row r="245" customFormat="false" ht="12.75" hidden="false" customHeight="false" outlineLevel="0" collapsed="false">
      <c r="CU245" s="180"/>
      <c r="CV245" s="180"/>
      <c r="CW245" s="155"/>
      <c r="DA245" s="155"/>
      <c r="DH245" s="204"/>
      <c r="DI245" s="204"/>
      <c r="DJ245" s="204"/>
      <c r="DK245" s="204"/>
      <c r="DL245" s="204"/>
      <c r="DV245" s="155"/>
      <c r="DW245" s="155"/>
      <c r="DX245" s="155"/>
      <c r="DY245" s="151"/>
      <c r="DZ245" s="151"/>
      <c r="EA245" s="151"/>
      <c r="EB245" s="151"/>
      <c r="EC245" s="151"/>
    </row>
    <row r="246" customFormat="false" ht="12.75" hidden="false" customHeight="false" outlineLevel="0" collapsed="false">
      <c r="CU246" s="180"/>
      <c r="CV246" s="180"/>
      <c r="CW246" s="155"/>
      <c r="DA246" s="155"/>
      <c r="DH246" s="204"/>
      <c r="DI246" s="204"/>
      <c r="DJ246" s="204"/>
      <c r="DK246" s="204"/>
      <c r="DL246" s="204"/>
      <c r="DV246" s="155"/>
      <c r="DW246" s="155"/>
      <c r="DX246" s="155"/>
      <c r="DY246" s="151"/>
      <c r="DZ246" s="151"/>
      <c r="EA246" s="151"/>
      <c r="EB246" s="151"/>
      <c r="EC246" s="151"/>
    </row>
    <row r="247" customFormat="false" ht="12.75" hidden="false" customHeight="false" outlineLevel="0" collapsed="false">
      <c r="CU247" s="180"/>
      <c r="CV247" s="180"/>
      <c r="CW247" s="155"/>
      <c r="DA247" s="155"/>
      <c r="DH247" s="204"/>
      <c r="DI247" s="204"/>
      <c r="DJ247" s="204"/>
      <c r="DK247" s="204"/>
      <c r="DL247" s="204"/>
      <c r="DV247" s="155"/>
      <c r="DW247" s="155"/>
      <c r="DX247" s="155"/>
      <c r="DY247" s="151"/>
      <c r="DZ247" s="151"/>
      <c r="EA247" s="151"/>
      <c r="EB247" s="151"/>
      <c r="EC247" s="151"/>
    </row>
    <row r="248" customFormat="false" ht="12.75" hidden="false" customHeight="false" outlineLevel="0" collapsed="false">
      <c r="CU248" s="180"/>
      <c r="CV248" s="180"/>
      <c r="CW248" s="155"/>
      <c r="DA248" s="155"/>
      <c r="DH248" s="204"/>
      <c r="DI248" s="204"/>
      <c r="DJ248" s="204"/>
      <c r="DK248" s="204"/>
      <c r="DL248" s="204"/>
      <c r="DV248" s="155"/>
      <c r="DW248" s="155"/>
      <c r="DX248" s="155"/>
      <c r="DY248" s="151"/>
      <c r="DZ248" s="151"/>
      <c r="EA248" s="151"/>
      <c r="EB248" s="151"/>
      <c r="EC248" s="151"/>
    </row>
    <row r="249" customFormat="false" ht="12.75" hidden="false" customHeight="false" outlineLevel="0" collapsed="false">
      <c r="CU249" s="180"/>
      <c r="CV249" s="180"/>
      <c r="CW249" s="155"/>
      <c r="DA249" s="155"/>
      <c r="DH249" s="204"/>
      <c r="DI249" s="204"/>
      <c r="DJ249" s="204"/>
      <c r="DK249" s="204"/>
      <c r="DL249" s="204"/>
      <c r="DV249" s="155"/>
      <c r="DW249" s="155"/>
      <c r="DX249" s="155"/>
      <c r="DY249" s="151"/>
      <c r="DZ249" s="151"/>
      <c r="EA249" s="151"/>
      <c r="EB249" s="151"/>
      <c r="EC249" s="151"/>
    </row>
    <row r="250" customFormat="false" ht="12.75" hidden="false" customHeight="false" outlineLevel="0" collapsed="false">
      <c r="CU250" s="180"/>
      <c r="CV250" s="180"/>
      <c r="CW250" s="155"/>
      <c r="DA250" s="155"/>
      <c r="DH250" s="204"/>
      <c r="DI250" s="204"/>
      <c r="DJ250" s="204"/>
      <c r="DK250" s="204"/>
      <c r="DL250" s="204"/>
      <c r="DV250" s="155"/>
      <c r="DW250" s="155"/>
      <c r="DX250" s="155"/>
      <c r="DY250" s="151"/>
      <c r="DZ250" s="151"/>
      <c r="EA250" s="151"/>
      <c r="EB250" s="151"/>
      <c r="EC250" s="151"/>
    </row>
    <row r="251" customFormat="false" ht="12.75" hidden="false" customHeight="false" outlineLevel="0" collapsed="false">
      <c r="CU251" s="180"/>
      <c r="CV251" s="180"/>
      <c r="CW251" s="155"/>
      <c r="DA251" s="155"/>
      <c r="DH251" s="204"/>
      <c r="DI251" s="204"/>
      <c r="DJ251" s="204"/>
      <c r="DK251" s="204"/>
      <c r="DL251" s="204"/>
      <c r="DV251" s="155"/>
      <c r="DW251" s="155"/>
      <c r="DX251" s="155"/>
      <c r="DY251" s="151"/>
      <c r="DZ251" s="151"/>
      <c r="EA251" s="151"/>
      <c r="EB251" s="151"/>
      <c r="EC251" s="151"/>
    </row>
    <row r="252" customFormat="false" ht="12.75" hidden="false" customHeight="false" outlineLevel="0" collapsed="false">
      <c r="CU252" s="180"/>
      <c r="CV252" s="180"/>
      <c r="CW252" s="155"/>
      <c r="DA252" s="155"/>
      <c r="DH252" s="204"/>
      <c r="DI252" s="204"/>
      <c r="DJ252" s="204"/>
      <c r="DK252" s="204"/>
      <c r="DL252" s="204"/>
      <c r="DV252" s="155"/>
      <c r="DW252" s="155"/>
      <c r="DX252" s="155"/>
      <c r="DY252" s="151"/>
      <c r="DZ252" s="151"/>
      <c r="EA252" s="151"/>
      <c r="EB252" s="151"/>
      <c r="EC252" s="151"/>
    </row>
    <row r="253" customFormat="false" ht="12.75" hidden="false" customHeight="false" outlineLevel="0" collapsed="false">
      <c r="CU253" s="180"/>
      <c r="CV253" s="180"/>
      <c r="CW253" s="155"/>
      <c r="DA253" s="155"/>
      <c r="DH253" s="204"/>
      <c r="DI253" s="204"/>
      <c r="DJ253" s="204"/>
      <c r="DK253" s="204"/>
      <c r="DL253" s="204"/>
      <c r="DV253" s="155"/>
      <c r="DW253" s="155"/>
      <c r="DX253" s="155"/>
      <c r="DY253" s="151"/>
      <c r="DZ253" s="151"/>
      <c r="EA253" s="151"/>
      <c r="EB253" s="151"/>
      <c r="EC253" s="151"/>
    </row>
    <row r="254" customFormat="false" ht="12.75" hidden="false" customHeight="false" outlineLevel="0" collapsed="false">
      <c r="CU254" s="180"/>
      <c r="CV254" s="180"/>
      <c r="CW254" s="155"/>
      <c r="DA254" s="155"/>
      <c r="DH254" s="204"/>
      <c r="DI254" s="204"/>
      <c r="DJ254" s="204"/>
      <c r="DK254" s="204"/>
      <c r="DL254" s="204"/>
      <c r="DV254" s="155"/>
      <c r="DW254" s="155"/>
      <c r="DX254" s="155"/>
      <c r="DY254" s="151"/>
      <c r="DZ254" s="151"/>
      <c r="EA254" s="151"/>
      <c r="EB254" s="151"/>
      <c r="EC254" s="151"/>
    </row>
    <row r="255" customFormat="false" ht="12.75" hidden="false" customHeight="false" outlineLevel="0" collapsed="false">
      <c r="CU255" s="180"/>
      <c r="CV255" s="180"/>
      <c r="CW255" s="155"/>
      <c r="DA255" s="155"/>
      <c r="DH255" s="204"/>
      <c r="DI255" s="204"/>
      <c r="DJ255" s="204"/>
      <c r="DK255" s="204"/>
      <c r="DL255" s="204"/>
      <c r="DV255" s="155"/>
      <c r="DW255" s="155"/>
      <c r="DX255" s="155"/>
      <c r="DY255" s="151"/>
      <c r="DZ255" s="151"/>
      <c r="EA255" s="151"/>
      <c r="EB255" s="151"/>
      <c r="EC255" s="151"/>
    </row>
    <row r="256" customFormat="false" ht="12.75" hidden="false" customHeight="false" outlineLevel="0" collapsed="false">
      <c r="CU256" s="180"/>
      <c r="CV256" s="180"/>
      <c r="CW256" s="155"/>
      <c r="DA256" s="155"/>
      <c r="DH256" s="204"/>
      <c r="DI256" s="204"/>
      <c r="DJ256" s="204"/>
      <c r="DK256" s="204"/>
      <c r="DL256" s="204"/>
      <c r="DV256" s="155"/>
      <c r="DW256" s="155"/>
      <c r="DX256" s="155"/>
      <c r="DY256" s="151"/>
      <c r="DZ256" s="151"/>
      <c r="EA256" s="151"/>
      <c r="EB256" s="151"/>
      <c r="EC256" s="151"/>
    </row>
    <row r="257" customFormat="false" ht="12.75" hidden="false" customHeight="false" outlineLevel="0" collapsed="false">
      <c r="CU257" s="180"/>
      <c r="CV257" s="180"/>
      <c r="CW257" s="155"/>
      <c r="DA257" s="155"/>
      <c r="DH257" s="204"/>
      <c r="DI257" s="204"/>
      <c r="DJ257" s="204"/>
      <c r="DK257" s="204"/>
      <c r="DL257" s="204"/>
      <c r="DV257" s="155"/>
      <c r="DW257" s="155"/>
      <c r="DX257" s="155"/>
      <c r="DY257" s="151"/>
      <c r="DZ257" s="151"/>
      <c r="EA257" s="151"/>
      <c r="EB257" s="151"/>
      <c r="EC257" s="151"/>
    </row>
    <row r="258" customFormat="false" ht="12.75" hidden="false" customHeight="false" outlineLevel="0" collapsed="false">
      <c r="CU258" s="180"/>
      <c r="CV258" s="180"/>
      <c r="CW258" s="155"/>
      <c r="DA258" s="155"/>
      <c r="DH258" s="204"/>
      <c r="DI258" s="204"/>
      <c r="DJ258" s="204"/>
      <c r="DK258" s="204"/>
      <c r="DL258" s="204"/>
      <c r="DV258" s="155"/>
      <c r="DW258" s="155"/>
      <c r="DX258" s="155"/>
      <c r="DY258" s="151"/>
      <c r="DZ258" s="151"/>
      <c r="EA258" s="151"/>
      <c r="EB258" s="151"/>
      <c r="EC258" s="151"/>
    </row>
    <row r="259" customFormat="false" ht="12.75" hidden="false" customHeight="false" outlineLevel="0" collapsed="false">
      <c r="CU259" s="180"/>
      <c r="CV259" s="180"/>
      <c r="CW259" s="155"/>
      <c r="DA259" s="155"/>
      <c r="DH259" s="204"/>
      <c r="DI259" s="204"/>
      <c r="DJ259" s="204"/>
      <c r="DK259" s="204"/>
      <c r="DL259" s="204"/>
      <c r="DV259" s="155"/>
      <c r="DW259" s="155"/>
      <c r="DX259" s="155"/>
      <c r="DY259" s="151"/>
      <c r="DZ259" s="151"/>
      <c r="EA259" s="151"/>
      <c r="EB259" s="151"/>
      <c r="EC259" s="151"/>
    </row>
    <row r="260" customFormat="false" ht="12.75" hidden="false" customHeight="false" outlineLevel="0" collapsed="false">
      <c r="CU260" s="180"/>
      <c r="CV260" s="180"/>
      <c r="CW260" s="155"/>
      <c r="DA260" s="155"/>
      <c r="DH260" s="204"/>
      <c r="DI260" s="204"/>
      <c r="DJ260" s="204"/>
      <c r="DK260" s="204"/>
      <c r="DL260" s="204"/>
      <c r="DV260" s="155"/>
      <c r="DW260" s="155"/>
      <c r="DX260" s="155"/>
      <c r="DY260" s="151"/>
      <c r="DZ260" s="151"/>
      <c r="EA260" s="151"/>
      <c r="EB260" s="151"/>
      <c r="EC260" s="151"/>
    </row>
    <row r="261" customFormat="false" ht="12.75" hidden="false" customHeight="false" outlineLevel="0" collapsed="false">
      <c r="CU261" s="180"/>
      <c r="CV261" s="180"/>
      <c r="CW261" s="155"/>
      <c r="DA261" s="155"/>
      <c r="DH261" s="204"/>
      <c r="DI261" s="204"/>
      <c r="DJ261" s="204"/>
      <c r="DK261" s="204"/>
      <c r="DL261" s="204"/>
      <c r="DV261" s="155"/>
      <c r="DW261" s="155"/>
      <c r="DX261" s="155"/>
      <c r="DY261" s="151"/>
      <c r="DZ261" s="151"/>
      <c r="EA261" s="151"/>
      <c r="EB261" s="151"/>
      <c r="EC261" s="151"/>
    </row>
    <row r="262" customFormat="false" ht="12.75" hidden="false" customHeight="false" outlineLevel="0" collapsed="false">
      <c r="CU262" s="180"/>
      <c r="CV262" s="180"/>
      <c r="CW262" s="155"/>
      <c r="DA262" s="155"/>
      <c r="DH262" s="204"/>
      <c r="DI262" s="204"/>
      <c r="DJ262" s="204"/>
      <c r="DK262" s="204"/>
      <c r="DL262" s="204"/>
      <c r="DV262" s="155"/>
      <c r="DW262" s="155"/>
      <c r="DX262" s="155"/>
      <c r="DY262" s="151"/>
      <c r="DZ262" s="151"/>
      <c r="EA262" s="151"/>
      <c r="EB262" s="151"/>
      <c r="EC262" s="151"/>
    </row>
    <row r="263" customFormat="false" ht="12.75" hidden="false" customHeight="false" outlineLevel="0" collapsed="false">
      <c r="CU263" s="180"/>
      <c r="CV263" s="180"/>
      <c r="CW263" s="155"/>
      <c r="DA263" s="155"/>
      <c r="DH263" s="204"/>
      <c r="DI263" s="204"/>
      <c r="DJ263" s="204"/>
      <c r="DK263" s="204"/>
      <c r="DL263" s="204"/>
      <c r="DV263" s="155"/>
      <c r="DW263" s="155"/>
      <c r="DX263" s="155"/>
      <c r="DY263" s="151"/>
      <c r="DZ263" s="151"/>
      <c r="EA263" s="151"/>
      <c r="EB263" s="151"/>
      <c r="EC263" s="151"/>
    </row>
    <row r="264" customFormat="false" ht="12.75" hidden="false" customHeight="false" outlineLevel="0" collapsed="false">
      <c r="CU264" s="180"/>
      <c r="CV264" s="180"/>
      <c r="CW264" s="155"/>
      <c r="DA264" s="155"/>
      <c r="DH264" s="204"/>
      <c r="DI264" s="204"/>
      <c r="DJ264" s="204"/>
      <c r="DK264" s="204"/>
      <c r="DL264" s="204"/>
      <c r="DV264" s="155"/>
      <c r="DW264" s="155"/>
      <c r="DX264" s="155"/>
      <c r="DY264" s="151"/>
      <c r="DZ264" s="151"/>
      <c r="EA264" s="151"/>
      <c r="EB264" s="151"/>
      <c r="EC264" s="151"/>
    </row>
    <row r="265" customFormat="false" ht="12.75" hidden="false" customHeight="false" outlineLevel="0" collapsed="false">
      <c r="CU265" s="180"/>
      <c r="CV265" s="180"/>
      <c r="CW265" s="155"/>
      <c r="DA265" s="155"/>
      <c r="DH265" s="204"/>
      <c r="DI265" s="204"/>
      <c r="DJ265" s="204"/>
      <c r="DK265" s="204"/>
      <c r="DL265" s="204"/>
      <c r="DV265" s="155"/>
      <c r="DW265" s="155"/>
      <c r="DX265" s="155"/>
      <c r="DY265" s="151"/>
      <c r="DZ265" s="151"/>
      <c r="EA265" s="151"/>
      <c r="EB265" s="151"/>
      <c r="EC265" s="151"/>
    </row>
    <row r="266" customFormat="false" ht="12.75" hidden="false" customHeight="false" outlineLevel="0" collapsed="false">
      <c r="CU266" s="180"/>
      <c r="CV266" s="180"/>
      <c r="CW266" s="155"/>
      <c r="DA266" s="155"/>
      <c r="DH266" s="204"/>
      <c r="DI266" s="204"/>
      <c r="DJ266" s="204"/>
      <c r="DK266" s="204"/>
      <c r="DL266" s="204"/>
      <c r="DV266" s="155"/>
      <c r="DW266" s="155"/>
      <c r="DX266" s="155"/>
      <c r="DY266" s="151"/>
      <c r="DZ266" s="151"/>
      <c r="EA266" s="151"/>
      <c r="EB266" s="151"/>
      <c r="EC266" s="151"/>
    </row>
    <row r="267" customFormat="false" ht="12.75" hidden="false" customHeight="false" outlineLevel="0" collapsed="false">
      <c r="CU267" s="180"/>
      <c r="CV267" s="180"/>
      <c r="CW267" s="155"/>
      <c r="DA267" s="155"/>
      <c r="DH267" s="204"/>
      <c r="DI267" s="204"/>
      <c r="DJ267" s="204"/>
      <c r="DK267" s="204"/>
      <c r="DL267" s="204"/>
      <c r="DV267" s="155"/>
      <c r="DW267" s="155"/>
      <c r="DX267" s="155"/>
      <c r="DY267" s="151"/>
      <c r="DZ267" s="151"/>
      <c r="EA267" s="151"/>
      <c r="EB267" s="151"/>
      <c r="EC267" s="151"/>
    </row>
    <row r="268" customFormat="false" ht="12.75" hidden="false" customHeight="false" outlineLevel="0" collapsed="false">
      <c r="CU268" s="180"/>
      <c r="CV268" s="180"/>
      <c r="CW268" s="155"/>
      <c r="DA268" s="155"/>
      <c r="DH268" s="204"/>
      <c r="DI268" s="204"/>
      <c r="DJ268" s="204"/>
      <c r="DK268" s="204"/>
      <c r="DL268" s="204"/>
      <c r="DV268" s="155"/>
      <c r="DW268" s="155"/>
      <c r="DX268" s="155"/>
      <c r="DY268" s="151"/>
      <c r="DZ268" s="151"/>
      <c r="EA268" s="151"/>
      <c r="EB268" s="151"/>
      <c r="EC268" s="151"/>
    </row>
    <row r="269" customFormat="false" ht="12.75" hidden="false" customHeight="false" outlineLevel="0" collapsed="false">
      <c r="CU269" s="180"/>
      <c r="CV269" s="180"/>
      <c r="CW269" s="155"/>
      <c r="DA269" s="155"/>
      <c r="DH269" s="204"/>
      <c r="DI269" s="204"/>
      <c r="DJ269" s="204"/>
      <c r="DK269" s="204"/>
      <c r="DL269" s="204"/>
      <c r="DV269" s="155"/>
      <c r="DW269" s="155"/>
      <c r="DX269" s="155"/>
      <c r="DY269" s="151"/>
      <c r="DZ269" s="151"/>
      <c r="EA269" s="151"/>
      <c r="EB269" s="151"/>
      <c r="EC269" s="151"/>
    </row>
    <row r="270" customFormat="false" ht="12.75" hidden="false" customHeight="false" outlineLevel="0" collapsed="false">
      <c r="CU270" s="180"/>
      <c r="CV270" s="180"/>
      <c r="CW270" s="155"/>
      <c r="DA270" s="155"/>
      <c r="DH270" s="204"/>
      <c r="DI270" s="204"/>
      <c r="DJ270" s="204"/>
      <c r="DK270" s="204"/>
      <c r="DL270" s="204"/>
      <c r="DV270" s="155"/>
      <c r="DW270" s="155"/>
      <c r="DX270" s="155"/>
      <c r="DY270" s="151"/>
      <c r="DZ270" s="151"/>
      <c r="EA270" s="151"/>
      <c r="EB270" s="151"/>
      <c r="EC270" s="151"/>
    </row>
    <row r="271" customFormat="false" ht="12.75" hidden="false" customHeight="false" outlineLevel="0" collapsed="false">
      <c r="CU271" s="180"/>
      <c r="CV271" s="180"/>
      <c r="CW271" s="155"/>
      <c r="DA271" s="155"/>
      <c r="DH271" s="204"/>
      <c r="DI271" s="204"/>
      <c r="DJ271" s="204"/>
      <c r="DK271" s="204"/>
      <c r="DL271" s="204"/>
      <c r="DV271" s="155"/>
      <c r="DW271" s="155"/>
      <c r="DX271" s="155"/>
      <c r="DY271" s="151"/>
      <c r="DZ271" s="151"/>
      <c r="EA271" s="151"/>
      <c r="EB271" s="151"/>
      <c r="EC271" s="151"/>
    </row>
    <row r="272" customFormat="false" ht="12.75" hidden="false" customHeight="false" outlineLevel="0" collapsed="false">
      <c r="CU272" s="180"/>
      <c r="CV272" s="180"/>
      <c r="CW272" s="155"/>
      <c r="DA272" s="155"/>
      <c r="DH272" s="204"/>
      <c r="DI272" s="204"/>
      <c r="DJ272" s="204"/>
      <c r="DK272" s="204"/>
      <c r="DL272" s="204"/>
      <c r="DV272" s="155"/>
      <c r="DW272" s="155"/>
      <c r="DX272" s="155"/>
      <c r="DY272" s="151"/>
      <c r="DZ272" s="151"/>
      <c r="EA272" s="151"/>
      <c r="EB272" s="151"/>
      <c r="EC272" s="151"/>
    </row>
    <row r="273" customFormat="false" ht="12.75" hidden="false" customHeight="false" outlineLevel="0" collapsed="false">
      <c r="CU273" s="180"/>
      <c r="CV273" s="180"/>
      <c r="CW273" s="155"/>
      <c r="DA273" s="155"/>
      <c r="DH273" s="204"/>
      <c r="DI273" s="204"/>
      <c r="DJ273" s="204"/>
      <c r="DK273" s="204"/>
      <c r="DL273" s="204"/>
      <c r="DV273" s="155"/>
      <c r="DW273" s="155"/>
      <c r="DX273" s="155"/>
      <c r="DY273" s="151"/>
      <c r="DZ273" s="151"/>
      <c r="EA273" s="151"/>
      <c r="EB273" s="151"/>
      <c r="EC273" s="151"/>
    </row>
    <row r="274" customFormat="false" ht="12.75" hidden="false" customHeight="false" outlineLevel="0" collapsed="false">
      <c r="CU274" s="180"/>
      <c r="CV274" s="180"/>
      <c r="CW274" s="155"/>
      <c r="DA274" s="155"/>
      <c r="DH274" s="204"/>
      <c r="DI274" s="204"/>
      <c r="DJ274" s="204"/>
      <c r="DK274" s="204"/>
      <c r="DL274" s="204"/>
      <c r="DV274" s="155"/>
      <c r="DW274" s="155"/>
      <c r="DX274" s="155"/>
      <c r="DY274" s="151"/>
      <c r="DZ274" s="151"/>
      <c r="EA274" s="151"/>
      <c r="EB274" s="151"/>
      <c r="EC274" s="151"/>
    </row>
    <row r="275" customFormat="false" ht="12.75" hidden="false" customHeight="false" outlineLevel="0" collapsed="false">
      <c r="CU275" s="180"/>
      <c r="CV275" s="180"/>
      <c r="CW275" s="155"/>
      <c r="DA275" s="155"/>
      <c r="DH275" s="204"/>
      <c r="DI275" s="204"/>
      <c r="DJ275" s="204"/>
      <c r="DK275" s="204"/>
      <c r="DL275" s="204"/>
      <c r="DV275" s="155"/>
      <c r="DW275" s="155"/>
      <c r="DX275" s="155"/>
      <c r="DY275" s="151"/>
      <c r="DZ275" s="151"/>
      <c r="EA275" s="151"/>
      <c r="EB275" s="151"/>
      <c r="EC275" s="151"/>
    </row>
    <row r="276" customFormat="false" ht="12.75" hidden="false" customHeight="false" outlineLevel="0" collapsed="false">
      <c r="CU276" s="180"/>
      <c r="CV276" s="180"/>
      <c r="CW276" s="155"/>
      <c r="DA276" s="155"/>
      <c r="DH276" s="204"/>
      <c r="DI276" s="204"/>
      <c r="DJ276" s="204"/>
      <c r="DK276" s="204"/>
      <c r="DL276" s="204"/>
      <c r="DV276" s="155"/>
      <c r="DW276" s="155"/>
      <c r="DX276" s="155"/>
      <c r="DY276" s="151"/>
      <c r="DZ276" s="151"/>
      <c r="EA276" s="151"/>
      <c r="EB276" s="151"/>
      <c r="EC276" s="151"/>
    </row>
    <row r="277" customFormat="false" ht="12.75" hidden="false" customHeight="false" outlineLevel="0" collapsed="false">
      <c r="CU277" s="180"/>
      <c r="CV277" s="180"/>
      <c r="CW277" s="155"/>
      <c r="DA277" s="155"/>
      <c r="DH277" s="204"/>
      <c r="DI277" s="204"/>
      <c r="DJ277" s="204"/>
      <c r="DK277" s="204"/>
      <c r="DL277" s="204"/>
      <c r="DV277" s="155"/>
      <c r="DW277" s="155"/>
      <c r="DX277" s="155"/>
      <c r="DY277" s="151"/>
      <c r="DZ277" s="151"/>
      <c r="EA277" s="151"/>
      <c r="EB277" s="151"/>
      <c r="EC277" s="151"/>
    </row>
    <row r="278" customFormat="false" ht="12.75" hidden="false" customHeight="false" outlineLevel="0" collapsed="false">
      <c r="CU278" s="180"/>
      <c r="CV278" s="180"/>
      <c r="CW278" s="155"/>
      <c r="DA278" s="155"/>
      <c r="DH278" s="204"/>
      <c r="DI278" s="204"/>
      <c r="DJ278" s="204"/>
      <c r="DK278" s="204"/>
      <c r="DL278" s="204"/>
      <c r="DV278" s="155"/>
      <c r="DW278" s="155"/>
      <c r="DX278" s="155"/>
      <c r="DY278" s="151"/>
      <c r="DZ278" s="151"/>
      <c r="EA278" s="151"/>
      <c r="EB278" s="151"/>
      <c r="EC278" s="151"/>
    </row>
    <row r="279" customFormat="false" ht="12.75" hidden="false" customHeight="false" outlineLevel="0" collapsed="false">
      <c r="CU279" s="180"/>
      <c r="CV279" s="180"/>
      <c r="CW279" s="155"/>
      <c r="DA279" s="155"/>
      <c r="DH279" s="204"/>
      <c r="DI279" s="204"/>
      <c r="DJ279" s="204"/>
      <c r="DK279" s="204"/>
      <c r="DL279" s="204"/>
      <c r="DV279" s="155"/>
      <c r="DW279" s="155"/>
      <c r="DX279" s="155"/>
      <c r="DY279" s="151"/>
      <c r="DZ279" s="151"/>
      <c r="EA279" s="151"/>
      <c r="EB279" s="151"/>
      <c r="EC279" s="151"/>
    </row>
    <row r="280" customFormat="false" ht="12.75" hidden="false" customHeight="false" outlineLevel="0" collapsed="false">
      <c r="CU280" s="180"/>
      <c r="CV280" s="180"/>
      <c r="CW280" s="155"/>
      <c r="DA280" s="155"/>
      <c r="DH280" s="204"/>
      <c r="DI280" s="204"/>
      <c r="DJ280" s="204"/>
      <c r="DK280" s="204"/>
      <c r="DL280" s="204"/>
      <c r="DV280" s="155"/>
      <c r="DW280" s="155"/>
      <c r="DX280" s="155"/>
      <c r="DY280" s="151"/>
      <c r="DZ280" s="151"/>
      <c r="EA280" s="151"/>
      <c r="EB280" s="151"/>
      <c r="EC280" s="151"/>
    </row>
    <row r="281" customFormat="false" ht="12.75" hidden="false" customHeight="false" outlineLevel="0" collapsed="false">
      <c r="CU281" s="180"/>
      <c r="CV281" s="180"/>
      <c r="CW281" s="155"/>
      <c r="DA281" s="155"/>
      <c r="DH281" s="204"/>
      <c r="DI281" s="204"/>
      <c r="DJ281" s="204"/>
      <c r="DK281" s="204"/>
      <c r="DL281" s="204"/>
      <c r="DV281" s="155"/>
      <c r="DW281" s="155"/>
      <c r="DX281" s="155"/>
      <c r="DY281" s="151"/>
      <c r="DZ281" s="151"/>
      <c r="EA281" s="151"/>
      <c r="EB281" s="151"/>
      <c r="EC281" s="151"/>
    </row>
    <row r="282" customFormat="false" ht="12.75" hidden="false" customHeight="false" outlineLevel="0" collapsed="false">
      <c r="CU282" s="180"/>
      <c r="CV282" s="180"/>
      <c r="CW282" s="155"/>
      <c r="DA282" s="155"/>
      <c r="DH282" s="204"/>
      <c r="DI282" s="204"/>
      <c r="DJ282" s="204"/>
      <c r="DK282" s="204"/>
      <c r="DL282" s="204"/>
      <c r="DV282" s="155"/>
      <c r="DW282" s="155"/>
      <c r="DX282" s="155"/>
      <c r="DY282" s="151"/>
      <c r="DZ282" s="151"/>
      <c r="EA282" s="151"/>
      <c r="EB282" s="151"/>
      <c r="EC282" s="151"/>
    </row>
    <row r="283" customFormat="false" ht="12.75" hidden="false" customHeight="false" outlineLevel="0" collapsed="false">
      <c r="CU283" s="180"/>
      <c r="CV283" s="180"/>
      <c r="CW283" s="155"/>
      <c r="DA283" s="155"/>
      <c r="DH283" s="204"/>
      <c r="DI283" s="204"/>
      <c r="DJ283" s="204"/>
      <c r="DK283" s="204"/>
      <c r="DL283" s="204"/>
      <c r="DV283" s="155"/>
      <c r="DW283" s="155"/>
      <c r="DX283" s="155"/>
      <c r="DY283" s="151"/>
      <c r="DZ283" s="151"/>
      <c r="EA283" s="151"/>
      <c r="EB283" s="151"/>
      <c r="EC283" s="151"/>
    </row>
    <row r="284" customFormat="false" ht="12.75" hidden="false" customHeight="false" outlineLevel="0" collapsed="false">
      <c r="CU284" s="180"/>
      <c r="CV284" s="180"/>
    </row>
    <row r="285" customFormat="false" ht="12.75" hidden="false" customHeight="false" outlineLevel="0" collapsed="false">
      <c r="CU285" s="180"/>
      <c r="CV285" s="180"/>
    </row>
    <row r="286" customFormat="false" ht="12.75" hidden="false" customHeight="false" outlineLevel="0" collapsed="false">
      <c r="CU286" s="180"/>
      <c r="CV286" s="180"/>
    </row>
    <row r="287" customFormat="false" ht="12.75" hidden="false" customHeight="false" outlineLevel="0" collapsed="false">
      <c r="CU287" s="180"/>
      <c r="CV287" s="180"/>
    </row>
    <row r="288" customFormat="false" ht="12.75" hidden="false" customHeight="false" outlineLevel="0" collapsed="false">
      <c r="CU288" s="180"/>
      <c r="CV288" s="180"/>
    </row>
    <row r="289" customFormat="false" ht="12.75" hidden="false" customHeight="false" outlineLevel="0" collapsed="false">
      <c r="CU289" s="180"/>
      <c r="CV289" s="180"/>
    </row>
    <row r="290" customFormat="false" ht="12.75" hidden="false" customHeight="false" outlineLevel="0" collapsed="false">
      <c r="CU290" s="180"/>
      <c r="CV290" s="180"/>
    </row>
    <row r="291" customFormat="false" ht="12.75" hidden="false" customHeight="false" outlineLevel="0" collapsed="false">
      <c r="CU291" s="180"/>
      <c r="CV291" s="180"/>
    </row>
    <row r="292" customFormat="false" ht="12.75" hidden="false" customHeight="false" outlineLevel="0" collapsed="false">
      <c r="CU292" s="180"/>
      <c r="CV292" s="180"/>
    </row>
    <row r="293" customFormat="false" ht="12.75" hidden="false" customHeight="false" outlineLevel="0" collapsed="false">
      <c r="CU293" s="180"/>
      <c r="CV293" s="180"/>
    </row>
    <row r="294" customFormat="false" ht="12.75" hidden="false" customHeight="false" outlineLevel="0" collapsed="false">
      <c r="CU294" s="180"/>
      <c r="CV294" s="180"/>
    </row>
    <row r="295" customFormat="false" ht="12.75" hidden="false" customHeight="false" outlineLevel="0" collapsed="false">
      <c r="CU295" s="180"/>
      <c r="CV295" s="180"/>
    </row>
    <row r="296" customFormat="false" ht="12.75" hidden="false" customHeight="false" outlineLevel="0" collapsed="false">
      <c r="CU296" s="180"/>
      <c r="CV296" s="180"/>
    </row>
    <row r="297" customFormat="false" ht="12.75" hidden="false" customHeight="false" outlineLevel="0" collapsed="false">
      <c r="CU297" s="180"/>
      <c r="CV297" s="180"/>
    </row>
    <row r="298" customFormat="false" ht="12.75" hidden="false" customHeight="false" outlineLevel="0" collapsed="false">
      <c r="CU298" s="180"/>
      <c r="CV298" s="180"/>
    </row>
    <row r="299" customFormat="false" ht="12.75" hidden="false" customHeight="false" outlineLevel="0" collapsed="false">
      <c r="CU299" s="180"/>
      <c r="CV299" s="180"/>
    </row>
    <row r="300" customFormat="false" ht="12.75" hidden="false" customHeight="false" outlineLevel="0" collapsed="false">
      <c r="CU300" s="180"/>
      <c r="CV300" s="180"/>
    </row>
    <row r="301" customFormat="false" ht="12.75" hidden="false" customHeight="false" outlineLevel="0" collapsed="false">
      <c r="CU301" s="180"/>
      <c r="CV301" s="180"/>
    </row>
    <row r="302" customFormat="false" ht="12.75" hidden="false" customHeight="false" outlineLevel="0" collapsed="false">
      <c r="CU302" s="180"/>
      <c r="CV302" s="180"/>
    </row>
    <row r="303" customFormat="false" ht="12.75" hidden="false" customHeight="false" outlineLevel="0" collapsed="false">
      <c r="CU303" s="180"/>
      <c r="CV303" s="180"/>
    </row>
    <row r="304" customFormat="false" ht="12.75" hidden="false" customHeight="false" outlineLevel="0" collapsed="false">
      <c r="CU304" s="180"/>
      <c r="CV304" s="180"/>
    </row>
    <row r="305" customFormat="false" ht="12.75" hidden="false" customHeight="false" outlineLevel="0" collapsed="false">
      <c r="CU305" s="180"/>
      <c r="CV305" s="180"/>
    </row>
    <row r="306" customFormat="false" ht="12.75" hidden="false" customHeight="false" outlineLevel="0" collapsed="false">
      <c r="CU306" s="180"/>
      <c r="CV306" s="180"/>
    </row>
    <row r="307" customFormat="false" ht="12.75" hidden="false" customHeight="false" outlineLevel="0" collapsed="false">
      <c r="CU307" s="180"/>
      <c r="CV307" s="180"/>
    </row>
    <row r="308" customFormat="false" ht="12.75" hidden="false" customHeight="false" outlineLevel="0" collapsed="false">
      <c r="CU308" s="180"/>
      <c r="CV308" s="180"/>
    </row>
    <row r="309" customFormat="false" ht="12.75" hidden="false" customHeight="false" outlineLevel="0" collapsed="false">
      <c r="CU309" s="180"/>
      <c r="CV309" s="180"/>
    </row>
    <row r="310" customFormat="false" ht="12.75" hidden="false" customHeight="false" outlineLevel="0" collapsed="false">
      <c r="CU310" s="180"/>
      <c r="CV310" s="180"/>
    </row>
    <row r="311" customFormat="false" ht="12.75" hidden="false" customHeight="false" outlineLevel="0" collapsed="false">
      <c r="CU311" s="180"/>
      <c r="CV311" s="180"/>
    </row>
    <row r="312" customFormat="false" ht="12.75" hidden="false" customHeight="false" outlineLevel="0" collapsed="false">
      <c r="CU312" s="180"/>
      <c r="CV312" s="180"/>
    </row>
    <row r="313" customFormat="false" ht="12.75" hidden="false" customHeight="false" outlineLevel="0" collapsed="false">
      <c r="CU313" s="180"/>
      <c r="CV313" s="180"/>
    </row>
    <row r="314" customFormat="false" ht="12.75" hidden="false" customHeight="false" outlineLevel="0" collapsed="false">
      <c r="CU314" s="180"/>
      <c r="CV314" s="180"/>
    </row>
    <row r="315" customFormat="false" ht="12.75" hidden="false" customHeight="false" outlineLevel="0" collapsed="false">
      <c r="CU315" s="180"/>
      <c r="CV315" s="180"/>
    </row>
    <row r="316" customFormat="false" ht="12.75" hidden="false" customHeight="false" outlineLevel="0" collapsed="false">
      <c r="CU316" s="180"/>
      <c r="CV316" s="180"/>
    </row>
    <row r="317" customFormat="false" ht="12.75" hidden="false" customHeight="false" outlineLevel="0" collapsed="false">
      <c r="CU317" s="180"/>
      <c r="CV317" s="180"/>
    </row>
    <row r="318" customFormat="false" ht="12.75" hidden="false" customHeight="false" outlineLevel="0" collapsed="false">
      <c r="CU318" s="180"/>
      <c r="CV318" s="180"/>
    </row>
    <row r="319" customFormat="false" ht="12.75" hidden="false" customHeight="false" outlineLevel="0" collapsed="false">
      <c r="CU319" s="180"/>
      <c r="CV319" s="180"/>
    </row>
    <row r="320" customFormat="false" ht="12.75" hidden="false" customHeight="false" outlineLevel="0" collapsed="false">
      <c r="CU320" s="180"/>
      <c r="CV320" s="180"/>
    </row>
    <row r="321" customFormat="false" ht="12.75" hidden="false" customHeight="false" outlineLevel="0" collapsed="false">
      <c r="CU321" s="180"/>
      <c r="CV321" s="180"/>
    </row>
    <row r="322" customFormat="false" ht="12.75" hidden="false" customHeight="false" outlineLevel="0" collapsed="false">
      <c r="CU322" s="180"/>
      <c r="CV322" s="180"/>
    </row>
    <row r="323" customFormat="false" ht="12.75" hidden="false" customHeight="false" outlineLevel="0" collapsed="false">
      <c r="CU323" s="180"/>
      <c r="CV323" s="180"/>
    </row>
    <row r="324" customFormat="false" ht="12.75" hidden="false" customHeight="false" outlineLevel="0" collapsed="false">
      <c r="CU324" s="180"/>
      <c r="CV324" s="180"/>
    </row>
    <row r="325" customFormat="false" ht="12.75" hidden="false" customHeight="false" outlineLevel="0" collapsed="false">
      <c r="CU325" s="180"/>
      <c r="CV325" s="180"/>
    </row>
    <row r="326" customFormat="false" ht="12.75" hidden="false" customHeight="false" outlineLevel="0" collapsed="false">
      <c r="CU326" s="180"/>
      <c r="CV326" s="180"/>
    </row>
    <row r="327" customFormat="false" ht="12.75" hidden="false" customHeight="false" outlineLevel="0" collapsed="false">
      <c r="CU327" s="180"/>
      <c r="CV327" s="180"/>
    </row>
    <row r="328" customFormat="false" ht="12.75" hidden="false" customHeight="false" outlineLevel="0" collapsed="false">
      <c r="CU328" s="180"/>
      <c r="CV328" s="180"/>
    </row>
    <row r="329" customFormat="false" ht="12.75" hidden="false" customHeight="false" outlineLevel="0" collapsed="false">
      <c r="CU329" s="180"/>
      <c r="CV329" s="180"/>
    </row>
    <row r="330" customFormat="false" ht="12.75" hidden="false" customHeight="false" outlineLevel="0" collapsed="false">
      <c r="CU330" s="180"/>
      <c r="CV330" s="180"/>
    </row>
    <row r="331" customFormat="false" ht="12.75" hidden="false" customHeight="false" outlineLevel="0" collapsed="false">
      <c r="CU331" s="180"/>
      <c r="CV331" s="180"/>
    </row>
    <row r="332" customFormat="false" ht="12.75" hidden="false" customHeight="false" outlineLevel="0" collapsed="false">
      <c r="CU332" s="180"/>
      <c r="CV332" s="180"/>
    </row>
    <row r="333" customFormat="false" ht="12.75" hidden="false" customHeight="false" outlineLevel="0" collapsed="false">
      <c r="CU333" s="180"/>
      <c r="CV333" s="180"/>
    </row>
    <row r="334" customFormat="false" ht="12.75" hidden="false" customHeight="false" outlineLevel="0" collapsed="false">
      <c r="CU334" s="180"/>
      <c r="CV334" s="180"/>
    </row>
    <row r="335" customFormat="false" ht="12.75" hidden="false" customHeight="false" outlineLevel="0" collapsed="false">
      <c r="CU335" s="180"/>
      <c r="CV335" s="180"/>
    </row>
    <row r="336" customFormat="false" ht="12.75" hidden="false" customHeight="false" outlineLevel="0" collapsed="false">
      <c r="CU336" s="180"/>
      <c r="CV336" s="180"/>
    </row>
    <row r="337" customFormat="false" ht="12.75" hidden="false" customHeight="false" outlineLevel="0" collapsed="false">
      <c r="CU337" s="180"/>
      <c r="CV337" s="180"/>
    </row>
    <row r="338" customFormat="false" ht="12.75" hidden="false" customHeight="false" outlineLevel="0" collapsed="false">
      <c r="CU338" s="180"/>
      <c r="CV338" s="180"/>
    </row>
    <row r="339" customFormat="false" ht="12.75" hidden="false" customHeight="false" outlineLevel="0" collapsed="false">
      <c r="CU339" s="180"/>
      <c r="CV339" s="180"/>
    </row>
    <row r="340" customFormat="false" ht="12.75" hidden="false" customHeight="false" outlineLevel="0" collapsed="false">
      <c r="CU340" s="180"/>
      <c r="CV340" s="180"/>
    </row>
    <row r="341" customFormat="false" ht="12.75" hidden="false" customHeight="false" outlineLevel="0" collapsed="false">
      <c r="CU341" s="180"/>
      <c r="CV341" s="180"/>
    </row>
    <row r="342" customFormat="false" ht="12.75" hidden="false" customHeight="false" outlineLevel="0" collapsed="false">
      <c r="CU342" s="180"/>
      <c r="CV342" s="180"/>
    </row>
    <row r="343" customFormat="false" ht="12.75" hidden="false" customHeight="false" outlineLevel="0" collapsed="false">
      <c r="CU343" s="180"/>
      <c r="CV343" s="180"/>
    </row>
    <row r="344" customFormat="false" ht="12.75" hidden="false" customHeight="false" outlineLevel="0" collapsed="false">
      <c r="CU344" s="180"/>
      <c r="CV344" s="180"/>
    </row>
    <row r="345" customFormat="false" ht="12.75" hidden="false" customHeight="false" outlineLevel="0" collapsed="false">
      <c r="CU345" s="180"/>
      <c r="CV345" s="180"/>
    </row>
    <row r="346" customFormat="false" ht="12.75" hidden="false" customHeight="false" outlineLevel="0" collapsed="false">
      <c r="CU346" s="180"/>
      <c r="CV346" s="180"/>
    </row>
    <row r="347" customFormat="false" ht="12.75" hidden="false" customHeight="false" outlineLevel="0" collapsed="false">
      <c r="CU347" s="180"/>
      <c r="CV347" s="180"/>
    </row>
    <row r="348" customFormat="false" ht="12.75" hidden="false" customHeight="false" outlineLevel="0" collapsed="false">
      <c r="CU348" s="180"/>
      <c r="CV348" s="180"/>
    </row>
    <row r="349" customFormat="false" ht="12.75" hidden="false" customHeight="false" outlineLevel="0" collapsed="false">
      <c r="CU349" s="180"/>
      <c r="CV349" s="180"/>
    </row>
    <row r="350" customFormat="false" ht="12.75" hidden="false" customHeight="false" outlineLevel="0" collapsed="false">
      <c r="CU350" s="180"/>
      <c r="CV350" s="180"/>
    </row>
    <row r="351" customFormat="false" ht="12.75" hidden="false" customHeight="false" outlineLevel="0" collapsed="false">
      <c r="CU351" s="180"/>
      <c r="CV351" s="180"/>
    </row>
    <row r="352" customFormat="false" ht="12.75" hidden="false" customHeight="false" outlineLevel="0" collapsed="false">
      <c r="CU352" s="180"/>
      <c r="CV352" s="180"/>
    </row>
    <row r="353" customFormat="false" ht="12.75" hidden="false" customHeight="false" outlineLevel="0" collapsed="false">
      <c r="CU353" s="180"/>
      <c r="CV353" s="180"/>
    </row>
    <row r="354" customFormat="false" ht="12.75" hidden="false" customHeight="false" outlineLevel="0" collapsed="false">
      <c r="CU354" s="180"/>
      <c r="CV354" s="180"/>
    </row>
    <row r="355" customFormat="false" ht="12.75" hidden="false" customHeight="false" outlineLevel="0" collapsed="false">
      <c r="CU355" s="180"/>
      <c r="CV355" s="180"/>
    </row>
    <row r="356" customFormat="false" ht="12.75" hidden="false" customHeight="false" outlineLevel="0" collapsed="false">
      <c r="CU356" s="180"/>
      <c r="CV356" s="180"/>
    </row>
    <row r="357" customFormat="false" ht="12.75" hidden="false" customHeight="false" outlineLevel="0" collapsed="false">
      <c r="CU357" s="180"/>
      <c r="CV357" s="180"/>
    </row>
    <row r="358" customFormat="false" ht="12.75" hidden="false" customHeight="false" outlineLevel="0" collapsed="false">
      <c r="CU358" s="180"/>
      <c r="CV358" s="180"/>
    </row>
    <row r="359" customFormat="false" ht="12.75" hidden="false" customHeight="false" outlineLevel="0" collapsed="false">
      <c r="CU359" s="180"/>
      <c r="CV359" s="180"/>
    </row>
    <row r="360" customFormat="false" ht="12.75" hidden="false" customHeight="false" outlineLevel="0" collapsed="false">
      <c r="CU360" s="180"/>
      <c r="CV360" s="180"/>
    </row>
    <row r="361" customFormat="false" ht="12.75" hidden="false" customHeight="false" outlineLevel="0" collapsed="false">
      <c r="CU361" s="180"/>
      <c r="CV361" s="180"/>
    </row>
    <row r="362" customFormat="false" ht="12.75" hidden="false" customHeight="false" outlineLevel="0" collapsed="false">
      <c r="CU362" s="180"/>
      <c r="CV362" s="180"/>
    </row>
    <row r="363" customFormat="false" ht="12.75" hidden="false" customHeight="false" outlineLevel="0" collapsed="false">
      <c r="CU363" s="180"/>
      <c r="CV363" s="180"/>
    </row>
    <row r="364" customFormat="false" ht="12.75" hidden="false" customHeight="false" outlineLevel="0" collapsed="false">
      <c r="CU364" s="180"/>
      <c r="CV364" s="180"/>
    </row>
    <row r="365" customFormat="false" ht="12.75" hidden="false" customHeight="false" outlineLevel="0" collapsed="false">
      <c r="CU365" s="180"/>
      <c r="CV365" s="180"/>
    </row>
    <row r="366" customFormat="false" ht="12.75" hidden="false" customHeight="false" outlineLevel="0" collapsed="false">
      <c r="CU366" s="180"/>
      <c r="CV366" s="180"/>
    </row>
    <row r="367" customFormat="false" ht="12.75" hidden="false" customHeight="false" outlineLevel="0" collapsed="false">
      <c r="CU367" s="180"/>
      <c r="CV367" s="180"/>
    </row>
    <row r="368" customFormat="false" ht="12.75" hidden="false" customHeight="false" outlineLevel="0" collapsed="false">
      <c r="CU368" s="180"/>
      <c r="CV368" s="180"/>
    </row>
    <row r="369" customFormat="false" ht="12.75" hidden="false" customHeight="false" outlineLevel="0" collapsed="false">
      <c r="CU369" s="180"/>
      <c r="CV369" s="180"/>
    </row>
    <row r="370" customFormat="false" ht="12.75" hidden="false" customHeight="false" outlineLevel="0" collapsed="false">
      <c r="CU370" s="180"/>
      <c r="CV370" s="180"/>
    </row>
    <row r="371" customFormat="false" ht="12.75" hidden="false" customHeight="false" outlineLevel="0" collapsed="false">
      <c r="CU371" s="180"/>
      <c r="CV371" s="180"/>
    </row>
    <row r="372" customFormat="false" ht="12.75" hidden="false" customHeight="false" outlineLevel="0" collapsed="false">
      <c r="CU372" s="180"/>
      <c r="CV372" s="180"/>
    </row>
    <row r="373" customFormat="false" ht="12.75" hidden="false" customHeight="false" outlineLevel="0" collapsed="false">
      <c r="CU373" s="180"/>
      <c r="CV373" s="180"/>
    </row>
    <row r="374" customFormat="false" ht="12.75" hidden="false" customHeight="false" outlineLevel="0" collapsed="false">
      <c r="CU374" s="180"/>
      <c r="CV374" s="180"/>
    </row>
    <row r="375" customFormat="false" ht="12.75" hidden="false" customHeight="false" outlineLevel="0" collapsed="false">
      <c r="CU375" s="180"/>
      <c r="CV375" s="180"/>
    </row>
    <row r="376" customFormat="false" ht="12.75" hidden="false" customHeight="false" outlineLevel="0" collapsed="false">
      <c r="CU376" s="180"/>
      <c r="CV376" s="180"/>
    </row>
    <row r="377" customFormat="false" ht="12.75" hidden="false" customHeight="false" outlineLevel="0" collapsed="false">
      <c r="CU377" s="180"/>
      <c r="CV377" s="180"/>
    </row>
    <row r="378" customFormat="false" ht="12.75" hidden="false" customHeight="false" outlineLevel="0" collapsed="false">
      <c r="CU378" s="180"/>
      <c r="CV378" s="180"/>
    </row>
    <row r="379" customFormat="false" ht="12.75" hidden="false" customHeight="false" outlineLevel="0" collapsed="false">
      <c r="CU379" s="180"/>
      <c r="CV379" s="180"/>
    </row>
    <row r="380" customFormat="false" ht="12.75" hidden="false" customHeight="false" outlineLevel="0" collapsed="false">
      <c r="CU380" s="180"/>
      <c r="CV380" s="180"/>
    </row>
    <row r="381" customFormat="false" ht="12.75" hidden="false" customHeight="false" outlineLevel="0" collapsed="false">
      <c r="CU381" s="180"/>
      <c r="CV381" s="180"/>
    </row>
    <row r="382" customFormat="false" ht="12.75" hidden="false" customHeight="false" outlineLevel="0" collapsed="false">
      <c r="CU382" s="180"/>
      <c r="CV382" s="180"/>
    </row>
    <row r="383" customFormat="false" ht="12.75" hidden="false" customHeight="false" outlineLevel="0" collapsed="false">
      <c r="CU383" s="180"/>
      <c r="CV383" s="180"/>
    </row>
    <row r="384" customFormat="false" ht="12.75" hidden="false" customHeight="false" outlineLevel="0" collapsed="false">
      <c r="CU384" s="180"/>
      <c r="CV384" s="180"/>
    </row>
    <row r="385" customFormat="false" ht="12.75" hidden="false" customHeight="false" outlineLevel="0" collapsed="false">
      <c r="CU385" s="180"/>
      <c r="CV385" s="180"/>
    </row>
    <row r="386" customFormat="false" ht="12.75" hidden="false" customHeight="false" outlineLevel="0" collapsed="false">
      <c r="CU386" s="180"/>
      <c r="CV386" s="180"/>
    </row>
    <row r="387" customFormat="false" ht="12.75" hidden="false" customHeight="false" outlineLevel="0" collapsed="false">
      <c r="CU387" s="180"/>
      <c r="CV387" s="180"/>
    </row>
    <row r="388" customFormat="false" ht="12.75" hidden="false" customHeight="false" outlineLevel="0" collapsed="false">
      <c r="CU388" s="180"/>
      <c r="CV388" s="180"/>
    </row>
    <row r="389" customFormat="false" ht="12.75" hidden="false" customHeight="false" outlineLevel="0" collapsed="false">
      <c r="CU389" s="180"/>
      <c r="CV389" s="180"/>
    </row>
    <row r="390" customFormat="false" ht="12.75" hidden="false" customHeight="false" outlineLevel="0" collapsed="false">
      <c r="CU390" s="180"/>
      <c r="CV390" s="180"/>
    </row>
    <row r="391" customFormat="false" ht="12.75" hidden="false" customHeight="false" outlineLevel="0" collapsed="false">
      <c r="CU391" s="180"/>
      <c r="CV391" s="180"/>
    </row>
    <row r="392" customFormat="false" ht="12.75" hidden="false" customHeight="false" outlineLevel="0" collapsed="false">
      <c r="CU392" s="180"/>
      <c r="CV392" s="180"/>
    </row>
    <row r="393" customFormat="false" ht="12.75" hidden="false" customHeight="false" outlineLevel="0" collapsed="false">
      <c r="CU393" s="180"/>
      <c r="CV393" s="180"/>
    </row>
    <row r="394" customFormat="false" ht="12.75" hidden="false" customHeight="false" outlineLevel="0" collapsed="false">
      <c r="CU394" s="180"/>
      <c r="CV394" s="180"/>
    </row>
    <row r="395" customFormat="false" ht="12.75" hidden="false" customHeight="false" outlineLevel="0" collapsed="false">
      <c r="CU395" s="180"/>
      <c r="CV395" s="180"/>
    </row>
    <row r="396" customFormat="false" ht="12.75" hidden="false" customHeight="false" outlineLevel="0" collapsed="false">
      <c r="CU396" s="180"/>
      <c r="CV396" s="180"/>
    </row>
    <row r="397" customFormat="false" ht="12.75" hidden="false" customHeight="false" outlineLevel="0" collapsed="false">
      <c r="CU397" s="180"/>
      <c r="CV397" s="180"/>
    </row>
    <row r="398" customFormat="false" ht="12.75" hidden="false" customHeight="false" outlineLevel="0" collapsed="false">
      <c r="CU398" s="180"/>
      <c r="CV398" s="180"/>
    </row>
    <row r="399" customFormat="false" ht="12.75" hidden="false" customHeight="false" outlineLevel="0" collapsed="false">
      <c r="CU399" s="180"/>
      <c r="CV399" s="180"/>
    </row>
    <row r="400" customFormat="false" ht="12.75" hidden="false" customHeight="false" outlineLevel="0" collapsed="false">
      <c r="CU400" s="180"/>
      <c r="CV400" s="180"/>
    </row>
    <row r="401" customFormat="false" ht="12.75" hidden="false" customHeight="false" outlineLevel="0" collapsed="false">
      <c r="CU401" s="180"/>
      <c r="CV401" s="180"/>
    </row>
    <row r="402" customFormat="false" ht="12.75" hidden="false" customHeight="false" outlineLevel="0" collapsed="false">
      <c r="CU402" s="180"/>
      <c r="CV402" s="180"/>
    </row>
    <row r="403" customFormat="false" ht="12.75" hidden="false" customHeight="false" outlineLevel="0" collapsed="false">
      <c r="CU403" s="180"/>
      <c r="CV403" s="180"/>
    </row>
    <row r="404" customFormat="false" ht="12.75" hidden="false" customHeight="false" outlineLevel="0" collapsed="false">
      <c r="CU404" s="180"/>
      <c r="CV404" s="180"/>
    </row>
    <row r="405" customFormat="false" ht="12.75" hidden="false" customHeight="false" outlineLevel="0" collapsed="false">
      <c r="CU405" s="180"/>
      <c r="CV405" s="180"/>
    </row>
    <row r="406" customFormat="false" ht="12.75" hidden="false" customHeight="false" outlineLevel="0" collapsed="false">
      <c r="CU406" s="180"/>
      <c r="CV406" s="180"/>
    </row>
    <row r="407" customFormat="false" ht="12.75" hidden="false" customHeight="false" outlineLevel="0" collapsed="false">
      <c r="CU407" s="180"/>
      <c r="CV407" s="180"/>
    </row>
    <row r="408" customFormat="false" ht="12.75" hidden="false" customHeight="false" outlineLevel="0" collapsed="false">
      <c r="CU408" s="180"/>
      <c r="CV408" s="180"/>
    </row>
    <row r="409" customFormat="false" ht="12.75" hidden="false" customHeight="false" outlineLevel="0" collapsed="false">
      <c r="CU409" s="180"/>
      <c r="CV409" s="180"/>
    </row>
    <row r="410" customFormat="false" ht="12.75" hidden="false" customHeight="false" outlineLevel="0" collapsed="false">
      <c r="CU410" s="180"/>
      <c r="CV410" s="180"/>
    </row>
    <row r="411" customFormat="false" ht="12.75" hidden="false" customHeight="false" outlineLevel="0" collapsed="false">
      <c r="CU411" s="180"/>
      <c r="CV411" s="180"/>
    </row>
    <row r="412" customFormat="false" ht="12.75" hidden="false" customHeight="false" outlineLevel="0" collapsed="false">
      <c r="CU412" s="180"/>
      <c r="CV412" s="180"/>
    </row>
    <row r="413" customFormat="false" ht="12.75" hidden="false" customHeight="false" outlineLevel="0" collapsed="false">
      <c r="CU413" s="180"/>
      <c r="CV413" s="180"/>
    </row>
    <row r="414" customFormat="false" ht="12.75" hidden="false" customHeight="false" outlineLevel="0" collapsed="false">
      <c r="CU414" s="180"/>
      <c r="CV414" s="180"/>
    </row>
    <row r="415" customFormat="false" ht="12.75" hidden="false" customHeight="false" outlineLevel="0" collapsed="false">
      <c r="CU415" s="180"/>
      <c r="CV415" s="180"/>
    </row>
    <row r="416" customFormat="false" ht="12.75" hidden="false" customHeight="false" outlineLevel="0" collapsed="false">
      <c r="CU416" s="180"/>
      <c r="CV416" s="180"/>
    </row>
    <row r="417" customFormat="false" ht="12.75" hidden="false" customHeight="false" outlineLevel="0" collapsed="false">
      <c r="CU417" s="180"/>
      <c r="CV417" s="180"/>
    </row>
    <row r="418" customFormat="false" ht="12.75" hidden="false" customHeight="false" outlineLevel="0" collapsed="false">
      <c r="CU418" s="180"/>
      <c r="CV418" s="180"/>
    </row>
    <row r="419" customFormat="false" ht="12.75" hidden="false" customHeight="false" outlineLevel="0" collapsed="false">
      <c r="CU419" s="180"/>
      <c r="CV419" s="180"/>
    </row>
    <row r="420" customFormat="false" ht="12.75" hidden="false" customHeight="false" outlineLevel="0" collapsed="false">
      <c r="CU420" s="180"/>
      <c r="CV420" s="180"/>
    </row>
    <row r="421" customFormat="false" ht="12.75" hidden="false" customHeight="false" outlineLevel="0" collapsed="false">
      <c r="CU421" s="180"/>
      <c r="CV421" s="180"/>
    </row>
    <row r="422" customFormat="false" ht="12.75" hidden="false" customHeight="false" outlineLevel="0" collapsed="false">
      <c r="CU422" s="180"/>
      <c r="CV422" s="180"/>
    </row>
    <row r="423" customFormat="false" ht="12.75" hidden="false" customHeight="false" outlineLevel="0" collapsed="false">
      <c r="CU423" s="180"/>
      <c r="CV423" s="180"/>
    </row>
    <row r="424" customFormat="false" ht="12.75" hidden="false" customHeight="false" outlineLevel="0" collapsed="false">
      <c r="CU424" s="180"/>
      <c r="CV424" s="180"/>
    </row>
    <row r="425" customFormat="false" ht="12.75" hidden="false" customHeight="false" outlineLevel="0" collapsed="false">
      <c r="CU425" s="180"/>
      <c r="CV425" s="180"/>
    </row>
    <row r="426" customFormat="false" ht="12.75" hidden="false" customHeight="false" outlineLevel="0" collapsed="false">
      <c r="CU426" s="180"/>
      <c r="CV426" s="180"/>
    </row>
    <row r="427" customFormat="false" ht="12.75" hidden="false" customHeight="false" outlineLevel="0" collapsed="false">
      <c r="CU427" s="180"/>
      <c r="CV427" s="180"/>
    </row>
    <row r="428" customFormat="false" ht="12.75" hidden="false" customHeight="false" outlineLevel="0" collapsed="false">
      <c r="CU428" s="180"/>
      <c r="CV428" s="180"/>
    </row>
    <row r="429" customFormat="false" ht="12.75" hidden="false" customHeight="false" outlineLevel="0" collapsed="false">
      <c r="CU429" s="180"/>
      <c r="CV429" s="180"/>
    </row>
    <row r="430" customFormat="false" ht="12.75" hidden="false" customHeight="false" outlineLevel="0" collapsed="false">
      <c r="CU430" s="180"/>
      <c r="CV430" s="180"/>
    </row>
    <row r="431" customFormat="false" ht="12.75" hidden="false" customHeight="false" outlineLevel="0" collapsed="false">
      <c r="CU431" s="180"/>
      <c r="CV431" s="180"/>
    </row>
    <row r="432" customFormat="false" ht="12.75" hidden="false" customHeight="false" outlineLevel="0" collapsed="false">
      <c r="CU432" s="180"/>
      <c r="CV432" s="180"/>
    </row>
    <row r="433" customFormat="false" ht="12.75" hidden="false" customHeight="false" outlineLevel="0" collapsed="false">
      <c r="CU433" s="180"/>
      <c r="CV433" s="180"/>
    </row>
    <row r="434" customFormat="false" ht="12.75" hidden="false" customHeight="false" outlineLevel="0" collapsed="false">
      <c r="CU434" s="180"/>
      <c r="CV434" s="180"/>
    </row>
    <row r="435" customFormat="false" ht="12.75" hidden="false" customHeight="false" outlineLevel="0" collapsed="false">
      <c r="CU435" s="180"/>
      <c r="CV435" s="180"/>
    </row>
    <row r="436" customFormat="false" ht="12.75" hidden="false" customHeight="false" outlineLevel="0" collapsed="false">
      <c r="CU436" s="180"/>
      <c r="CV436" s="180"/>
    </row>
    <row r="437" customFormat="false" ht="12.75" hidden="false" customHeight="false" outlineLevel="0" collapsed="false">
      <c r="CU437" s="180"/>
      <c r="CV437" s="180"/>
    </row>
    <row r="438" customFormat="false" ht="12.75" hidden="false" customHeight="false" outlineLevel="0" collapsed="false">
      <c r="CU438" s="180"/>
      <c r="CV438" s="180"/>
    </row>
    <row r="439" customFormat="false" ht="12.75" hidden="false" customHeight="false" outlineLevel="0" collapsed="false">
      <c r="CU439" s="180"/>
      <c r="CV439" s="180"/>
    </row>
    <row r="440" customFormat="false" ht="12.75" hidden="false" customHeight="false" outlineLevel="0" collapsed="false">
      <c r="CU440" s="180"/>
      <c r="CV440" s="180"/>
    </row>
    <row r="441" customFormat="false" ht="12.75" hidden="false" customHeight="false" outlineLevel="0" collapsed="false">
      <c r="CU441" s="180"/>
      <c r="CV441" s="180"/>
    </row>
    <row r="442" customFormat="false" ht="12.75" hidden="false" customHeight="false" outlineLevel="0" collapsed="false">
      <c r="CU442" s="180"/>
      <c r="CV442" s="180"/>
    </row>
    <row r="443" customFormat="false" ht="12.75" hidden="false" customHeight="false" outlineLevel="0" collapsed="false">
      <c r="CU443" s="180"/>
      <c r="CV443" s="180"/>
    </row>
    <row r="444" customFormat="false" ht="12.75" hidden="false" customHeight="false" outlineLevel="0" collapsed="false">
      <c r="CU444" s="180"/>
      <c r="CV444" s="180"/>
    </row>
    <row r="445" customFormat="false" ht="12.75" hidden="false" customHeight="false" outlineLevel="0" collapsed="false">
      <c r="CU445" s="180"/>
      <c r="CV445" s="180"/>
    </row>
    <row r="446" customFormat="false" ht="12.75" hidden="false" customHeight="false" outlineLevel="0" collapsed="false">
      <c r="CU446" s="180"/>
      <c r="CV446" s="180"/>
    </row>
    <row r="447" customFormat="false" ht="12.75" hidden="false" customHeight="false" outlineLevel="0" collapsed="false">
      <c r="CU447" s="180"/>
      <c r="CV447" s="180"/>
    </row>
    <row r="448" customFormat="false" ht="12.75" hidden="false" customHeight="false" outlineLevel="0" collapsed="false">
      <c r="CU448" s="180"/>
      <c r="CV448" s="180"/>
    </row>
    <row r="449" customFormat="false" ht="12.75" hidden="false" customHeight="false" outlineLevel="0" collapsed="false">
      <c r="CU449" s="180"/>
      <c r="CV449" s="180"/>
    </row>
    <row r="450" customFormat="false" ht="12.75" hidden="false" customHeight="false" outlineLevel="0" collapsed="false">
      <c r="CU450" s="180"/>
      <c r="CV450" s="180"/>
    </row>
    <row r="451" customFormat="false" ht="12.75" hidden="false" customHeight="false" outlineLevel="0" collapsed="false">
      <c r="CU451" s="180"/>
      <c r="CV451" s="180"/>
    </row>
    <row r="452" customFormat="false" ht="12.75" hidden="false" customHeight="false" outlineLevel="0" collapsed="false">
      <c r="CU452" s="180"/>
      <c r="CV452" s="180"/>
    </row>
    <row r="453" customFormat="false" ht="12.75" hidden="false" customHeight="false" outlineLevel="0" collapsed="false">
      <c r="CU453" s="180"/>
      <c r="CV453" s="180"/>
    </row>
    <row r="454" customFormat="false" ht="12.75" hidden="false" customHeight="false" outlineLevel="0" collapsed="false">
      <c r="CU454" s="180"/>
      <c r="CV454" s="180"/>
    </row>
    <row r="455" customFormat="false" ht="12.75" hidden="false" customHeight="false" outlineLevel="0" collapsed="false">
      <c r="CU455" s="180"/>
      <c r="CV455" s="180"/>
    </row>
    <row r="456" customFormat="false" ht="12.75" hidden="false" customHeight="false" outlineLevel="0" collapsed="false">
      <c r="CU456" s="180"/>
      <c r="CV456" s="180"/>
    </row>
    <row r="457" customFormat="false" ht="12.75" hidden="false" customHeight="false" outlineLevel="0" collapsed="false">
      <c r="CU457" s="180"/>
      <c r="CV457" s="180"/>
    </row>
    <row r="458" customFormat="false" ht="12.75" hidden="false" customHeight="false" outlineLevel="0" collapsed="false">
      <c r="CU458" s="180"/>
      <c r="CV458" s="180"/>
    </row>
    <row r="459" customFormat="false" ht="12.75" hidden="false" customHeight="false" outlineLevel="0" collapsed="false">
      <c r="CU459" s="180"/>
      <c r="CV459" s="180"/>
    </row>
    <row r="460" customFormat="false" ht="12.75" hidden="false" customHeight="false" outlineLevel="0" collapsed="false">
      <c r="CU460" s="180"/>
      <c r="CV460" s="180"/>
    </row>
    <row r="461" customFormat="false" ht="12.75" hidden="false" customHeight="false" outlineLevel="0" collapsed="false">
      <c r="CU461" s="180"/>
      <c r="CV461" s="180"/>
    </row>
    <row r="462" customFormat="false" ht="12.75" hidden="false" customHeight="false" outlineLevel="0" collapsed="false">
      <c r="CU462" s="180"/>
      <c r="CV462" s="180"/>
    </row>
    <row r="463" customFormat="false" ht="12.75" hidden="false" customHeight="false" outlineLevel="0" collapsed="false">
      <c r="CU463" s="180"/>
      <c r="CV463" s="180"/>
    </row>
    <row r="464" customFormat="false" ht="12.75" hidden="false" customHeight="false" outlineLevel="0" collapsed="false">
      <c r="CU464" s="180"/>
      <c r="CV464" s="180"/>
    </row>
    <row r="465" customFormat="false" ht="12.75" hidden="false" customHeight="false" outlineLevel="0" collapsed="false">
      <c r="CU465" s="180"/>
      <c r="CV465" s="180"/>
    </row>
    <row r="466" customFormat="false" ht="12.75" hidden="false" customHeight="false" outlineLevel="0" collapsed="false">
      <c r="CU466" s="180"/>
      <c r="CV466" s="180"/>
    </row>
    <row r="467" customFormat="false" ht="12.75" hidden="false" customHeight="false" outlineLevel="0" collapsed="false">
      <c r="CU467" s="180"/>
      <c r="CV467" s="180"/>
    </row>
    <row r="468" customFormat="false" ht="12.75" hidden="false" customHeight="false" outlineLevel="0" collapsed="false">
      <c r="CU468" s="180"/>
      <c r="CV468" s="180"/>
    </row>
    <row r="469" customFormat="false" ht="12.75" hidden="false" customHeight="false" outlineLevel="0" collapsed="false">
      <c r="CU469" s="180"/>
      <c r="CV469" s="180"/>
    </row>
    <row r="470" customFormat="false" ht="12.75" hidden="false" customHeight="false" outlineLevel="0" collapsed="false">
      <c r="CU470" s="180"/>
      <c r="CV470" s="180"/>
    </row>
    <row r="471" customFormat="false" ht="12.75" hidden="false" customHeight="false" outlineLevel="0" collapsed="false">
      <c r="CU471" s="180"/>
      <c r="CV471" s="180"/>
    </row>
    <row r="472" customFormat="false" ht="12.75" hidden="false" customHeight="false" outlineLevel="0" collapsed="false">
      <c r="CU472" s="180"/>
      <c r="CV472" s="180"/>
    </row>
    <row r="473" customFormat="false" ht="12.75" hidden="false" customHeight="false" outlineLevel="0" collapsed="false">
      <c r="CU473" s="180"/>
      <c r="CV473" s="180"/>
    </row>
    <row r="474" customFormat="false" ht="12.75" hidden="false" customHeight="false" outlineLevel="0" collapsed="false">
      <c r="CU474" s="180"/>
      <c r="CV474" s="180"/>
    </row>
    <row r="475" customFormat="false" ht="12.75" hidden="false" customHeight="false" outlineLevel="0" collapsed="false">
      <c r="CU475" s="180"/>
      <c r="CV475" s="180"/>
    </row>
    <row r="476" customFormat="false" ht="12.75" hidden="false" customHeight="false" outlineLevel="0" collapsed="false">
      <c r="CU476" s="180"/>
      <c r="CV476" s="180"/>
    </row>
    <row r="477" customFormat="false" ht="12.75" hidden="false" customHeight="false" outlineLevel="0" collapsed="false">
      <c r="CU477" s="180"/>
      <c r="CV477" s="180"/>
    </row>
    <row r="478" customFormat="false" ht="12.75" hidden="false" customHeight="false" outlineLevel="0" collapsed="false">
      <c r="CU478" s="180"/>
      <c r="CV478" s="180"/>
    </row>
    <row r="479" customFormat="false" ht="12.75" hidden="false" customHeight="false" outlineLevel="0" collapsed="false">
      <c r="CU479" s="180"/>
      <c r="CV479" s="180"/>
    </row>
    <row r="480" customFormat="false" ht="12.75" hidden="false" customHeight="false" outlineLevel="0" collapsed="false">
      <c r="CU480" s="180"/>
      <c r="CV480" s="180"/>
    </row>
    <row r="481" customFormat="false" ht="12.75" hidden="false" customHeight="false" outlineLevel="0" collapsed="false">
      <c r="CU481" s="180"/>
      <c r="CV481" s="180"/>
    </row>
    <row r="482" customFormat="false" ht="12.75" hidden="false" customHeight="false" outlineLevel="0" collapsed="false">
      <c r="CU482" s="180"/>
      <c r="CV482" s="180"/>
    </row>
    <row r="483" customFormat="false" ht="12.75" hidden="false" customHeight="false" outlineLevel="0" collapsed="false">
      <c r="CU483" s="180"/>
      <c r="CV483" s="180"/>
    </row>
    <row r="484" customFormat="false" ht="12.75" hidden="false" customHeight="false" outlineLevel="0" collapsed="false">
      <c r="CU484" s="180"/>
      <c r="CV484" s="180"/>
    </row>
    <row r="485" customFormat="false" ht="12.75" hidden="false" customHeight="false" outlineLevel="0" collapsed="false">
      <c r="CU485" s="180"/>
      <c r="CV485" s="180"/>
    </row>
    <row r="486" customFormat="false" ht="12.75" hidden="false" customHeight="false" outlineLevel="0" collapsed="false">
      <c r="CU486" s="180"/>
      <c r="CV486" s="180"/>
    </row>
    <row r="487" customFormat="false" ht="12.75" hidden="false" customHeight="false" outlineLevel="0" collapsed="false">
      <c r="CU487" s="180"/>
      <c r="CV487" s="180"/>
    </row>
    <row r="488" customFormat="false" ht="12.75" hidden="false" customHeight="false" outlineLevel="0" collapsed="false">
      <c r="CU488" s="180"/>
      <c r="CV488" s="180"/>
    </row>
    <row r="489" customFormat="false" ht="12.75" hidden="false" customHeight="false" outlineLevel="0" collapsed="false">
      <c r="CU489" s="180"/>
      <c r="CV489" s="180"/>
    </row>
    <row r="490" customFormat="false" ht="12.75" hidden="false" customHeight="false" outlineLevel="0" collapsed="false">
      <c r="CU490" s="180"/>
      <c r="CV490" s="180"/>
    </row>
    <row r="491" customFormat="false" ht="12.75" hidden="false" customHeight="false" outlineLevel="0" collapsed="false">
      <c r="CU491" s="180"/>
      <c r="CV491" s="180"/>
    </row>
    <row r="492" customFormat="false" ht="12.75" hidden="false" customHeight="false" outlineLevel="0" collapsed="false">
      <c r="CU492" s="180"/>
      <c r="CV492" s="180"/>
    </row>
    <row r="493" customFormat="false" ht="12.75" hidden="false" customHeight="false" outlineLevel="0" collapsed="false">
      <c r="CU493" s="180"/>
      <c r="CV493" s="180"/>
    </row>
    <row r="494" customFormat="false" ht="12.75" hidden="false" customHeight="false" outlineLevel="0" collapsed="false">
      <c r="CU494" s="180"/>
      <c r="CV494" s="180"/>
    </row>
    <row r="495" customFormat="false" ht="12.75" hidden="false" customHeight="false" outlineLevel="0" collapsed="false">
      <c r="CU495" s="180"/>
      <c r="CV495" s="180"/>
    </row>
    <row r="496" customFormat="false" ht="12.75" hidden="false" customHeight="false" outlineLevel="0" collapsed="false">
      <c r="CU496" s="180"/>
      <c r="CV496" s="180"/>
    </row>
    <row r="497" customFormat="false" ht="12.75" hidden="false" customHeight="false" outlineLevel="0" collapsed="false">
      <c r="CU497" s="180"/>
      <c r="CV497" s="180"/>
    </row>
    <row r="498" customFormat="false" ht="12.75" hidden="false" customHeight="false" outlineLevel="0" collapsed="false">
      <c r="CU498" s="180"/>
      <c r="CV498" s="180"/>
    </row>
    <row r="499" customFormat="false" ht="12.75" hidden="false" customHeight="false" outlineLevel="0" collapsed="false">
      <c r="CU499" s="180"/>
      <c r="CV499" s="180"/>
    </row>
    <row r="500" customFormat="false" ht="12.75" hidden="false" customHeight="false" outlineLevel="0" collapsed="false">
      <c r="CU500" s="180"/>
      <c r="CV500" s="180"/>
    </row>
    <row r="501" customFormat="false" ht="12.75" hidden="false" customHeight="false" outlineLevel="0" collapsed="false">
      <c r="CU501" s="180"/>
      <c r="CV501" s="180"/>
    </row>
    <row r="502" customFormat="false" ht="12.75" hidden="false" customHeight="false" outlineLevel="0" collapsed="false">
      <c r="CU502" s="180"/>
      <c r="CV502" s="180"/>
    </row>
    <row r="503" customFormat="false" ht="12.75" hidden="false" customHeight="false" outlineLevel="0" collapsed="false">
      <c r="CU503" s="180"/>
      <c r="CV503" s="180"/>
    </row>
    <row r="504" customFormat="false" ht="12.75" hidden="false" customHeight="false" outlineLevel="0" collapsed="false">
      <c r="CU504" s="180"/>
      <c r="CV504" s="180"/>
    </row>
    <row r="505" customFormat="false" ht="12.75" hidden="false" customHeight="false" outlineLevel="0" collapsed="false">
      <c r="CU505" s="180"/>
      <c r="CV505" s="180"/>
    </row>
    <row r="506" customFormat="false" ht="12.75" hidden="false" customHeight="false" outlineLevel="0" collapsed="false">
      <c r="CU506" s="180"/>
      <c r="CV506" s="180"/>
    </row>
    <row r="507" customFormat="false" ht="12.75" hidden="false" customHeight="false" outlineLevel="0" collapsed="false">
      <c r="CU507" s="180"/>
      <c r="CV507" s="180"/>
    </row>
    <row r="508" customFormat="false" ht="12.75" hidden="false" customHeight="false" outlineLevel="0" collapsed="false">
      <c r="CU508" s="180"/>
      <c r="CV508" s="180"/>
    </row>
    <row r="509" customFormat="false" ht="12.75" hidden="false" customHeight="false" outlineLevel="0" collapsed="false">
      <c r="CU509" s="180"/>
      <c r="CV509" s="180"/>
    </row>
    <row r="510" customFormat="false" ht="12.75" hidden="false" customHeight="false" outlineLevel="0" collapsed="false">
      <c r="CU510" s="180"/>
      <c r="CV510" s="180"/>
    </row>
    <row r="511" customFormat="false" ht="12.75" hidden="false" customHeight="false" outlineLevel="0" collapsed="false">
      <c r="CU511" s="180"/>
      <c r="CV511" s="180"/>
    </row>
    <row r="512" customFormat="false" ht="12.75" hidden="false" customHeight="false" outlineLevel="0" collapsed="false">
      <c r="CU512" s="180"/>
      <c r="CV512" s="180"/>
    </row>
    <row r="513" customFormat="false" ht="12.75" hidden="false" customHeight="false" outlineLevel="0" collapsed="false">
      <c r="CU513" s="180"/>
      <c r="CV513" s="180"/>
    </row>
    <row r="514" customFormat="false" ht="12.75" hidden="false" customHeight="false" outlineLevel="0" collapsed="false">
      <c r="CU514" s="180"/>
      <c r="CV514" s="180"/>
    </row>
    <row r="515" customFormat="false" ht="12.75" hidden="false" customHeight="false" outlineLevel="0" collapsed="false">
      <c r="CU515" s="180"/>
      <c r="CV515" s="180"/>
    </row>
    <row r="516" customFormat="false" ht="12.75" hidden="false" customHeight="false" outlineLevel="0" collapsed="false">
      <c r="CU516" s="180"/>
      <c r="CV516" s="180"/>
    </row>
    <row r="517" customFormat="false" ht="12.75" hidden="false" customHeight="false" outlineLevel="0" collapsed="false">
      <c r="CU517" s="180"/>
      <c r="CV517" s="180"/>
    </row>
    <row r="518" customFormat="false" ht="12.75" hidden="false" customHeight="false" outlineLevel="0" collapsed="false">
      <c r="CU518" s="180"/>
      <c r="CV518" s="180"/>
    </row>
    <row r="519" customFormat="false" ht="12.75" hidden="false" customHeight="false" outlineLevel="0" collapsed="false">
      <c r="CU519" s="180"/>
      <c r="CV519" s="180"/>
    </row>
    <row r="520" customFormat="false" ht="12.75" hidden="false" customHeight="false" outlineLevel="0" collapsed="false">
      <c r="CU520" s="180"/>
      <c r="CV520" s="180"/>
    </row>
    <row r="521" customFormat="false" ht="12.75" hidden="false" customHeight="false" outlineLevel="0" collapsed="false">
      <c r="CU521" s="180"/>
      <c r="CV521" s="180"/>
    </row>
    <row r="522" customFormat="false" ht="12.75" hidden="false" customHeight="false" outlineLevel="0" collapsed="false">
      <c r="CU522" s="180"/>
      <c r="CV522" s="180"/>
    </row>
    <row r="523" customFormat="false" ht="12.75" hidden="false" customHeight="false" outlineLevel="0" collapsed="false">
      <c r="CU523" s="180"/>
      <c r="CV523" s="180"/>
    </row>
    <row r="524" customFormat="false" ht="12.75" hidden="false" customHeight="false" outlineLevel="0" collapsed="false">
      <c r="CU524" s="180"/>
      <c r="CV524" s="180"/>
    </row>
    <row r="525" customFormat="false" ht="12.75" hidden="false" customHeight="false" outlineLevel="0" collapsed="false">
      <c r="CU525" s="180"/>
      <c r="CV525" s="180"/>
    </row>
    <row r="526" customFormat="false" ht="12.75" hidden="false" customHeight="false" outlineLevel="0" collapsed="false">
      <c r="CU526" s="180"/>
      <c r="CV526" s="180"/>
    </row>
    <row r="527" customFormat="false" ht="12.75" hidden="false" customHeight="false" outlineLevel="0" collapsed="false">
      <c r="CU527" s="180"/>
      <c r="CV527" s="180"/>
    </row>
    <row r="528" customFormat="false" ht="12.75" hidden="false" customHeight="false" outlineLevel="0" collapsed="false">
      <c r="CU528" s="180"/>
      <c r="CV528" s="180"/>
    </row>
    <row r="529" customFormat="false" ht="12.75" hidden="false" customHeight="false" outlineLevel="0" collapsed="false">
      <c r="CU529" s="180"/>
      <c r="CV529" s="180"/>
    </row>
    <row r="530" customFormat="false" ht="12.75" hidden="false" customHeight="false" outlineLevel="0" collapsed="false">
      <c r="CU530" s="180"/>
      <c r="CV530" s="180"/>
    </row>
    <row r="531" customFormat="false" ht="12.75" hidden="false" customHeight="false" outlineLevel="0" collapsed="false">
      <c r="CU531" s="180"/>
      <c r="CV531" s="180"/>
    </row>
    <row r="532" customFormat="false" ht="12.75" hidden="false" customHeight="false" outlineLevel="0" collapsed="false">
      <c r="CU532" s="180"/>
      <c r="CV532" s="180"/>
    </row>
    <row r="533" customFormat="false" ht="12.75" hidden="false" customHeight="false" outlineLevel="0" collapsed="false">
      <c r="CU533" s="180"/>
      <c r="CV533" s="180"/>
    </row>
    <row r="534" customFormat="false" ht="12.75" hidden="false" customHeight="false" outlineLevel="0" collapsed="false">
      <c r="CU534" s="180"/>
      <c r="CV534" s="180"/>
    </row>
    <row r="535" customFormat="false" ht="12.75" hidden="false" customHeight="false" outlineLevel="0" collapsed="false">
      <c r="CU535" s="180"/>
      <c r="CV535" s="180"/>
    </row>
    <row r="536" customFormat="false" ht="12.75" hidden="false" customHeight="false" outlineLevel="0" collapsed="false">
      <c r="CU536" s="180"/>
      <c r="CV536" s="180"/>
    </row>
    <row r="537" customFormat="false" ht="12.75" hidden="false" customHeight="false" outlineLevel="0" collapsed="false">
      <c r="CU537" s="180"/>
      <c r="CV537" s="180"/>
    </row>
    <row r="538" customFormat="false" ht="12.75" hidden="false" customHeight="false" outlineLevel="0" collapsed="false">
      <c r="CU538" s="180"/>
      <c r="CV538" s="180"/>
    </row>
    <row r="539" customFormat="false" ht="12.75" hidden="false" customHeight="false" outlineLevel="0" collapsed="false">
      <c r="CU539" s="180"/>
      <c r="CV539" s="180"/>
    </row>
    <row r="540" customFormat="false" ht="12.75" hidden="false" customHeight="false" outlineLevel="0" collapsed="false">
      <c r="CU540" s="180"/>
      <c r="CV540" s="180"/>
    </row>
    <row r="541" customFormat="false" ht="12.75" hidden="false" customHeight="false" outlineLevel="0" collapsed="false">
      <c r="CU541" s="180"/>
      <c r="CV541" s="180"/>
    </row>
    <row r="542" customFormat="false" ht="12.75" hidden="false" customHeight="false" outlineLevel="0" collapsed="false">
      <c r="CU542" s="180"/>
      <c r="CV542" s="180"/>
    </row>
    <row r="543" customFormat="false" ht="12.75" hidden="false" customHeight="false" outlineLevel="0" collapsed="false">
      <c r="CU543" s="180"/>
      <c r="CV543" s="180"/>
    </row>
    <row r="544" customFormat="false" ht="12.75" hidden="false" customHeight="false" outlineLevel="0" collapsed="false">
      <c r="CU544" s="180"/>
      <c r="CV544" s="180"/>
    </row>
    <row r="545" customFormat="false" ht="12.75" hidden="false" customHeight="false" outlineLevel="0" collapsed="false">
      <c r="CU545" s="180"/>
      <c r="CV545" s="180"/>
    </row>
    <row r="546" customFormat="false" ht="12.75" hidden="false" customHeight="false" outlineLevel="0" collapsed="false">
      <c r="CU546" s="180"/>
      <c r="CV546" s="180"/>
    </row>
    <row r="547" customFormat="false" ht="12.75" hidden="false" customHeight="false" outlineLevel="0" collapsed="false">
      <c r="CU547" s="180"/>
      <c r="CV547" s="180"/>
    </row>
    <row r="548" customFormat="false" ht="12.75" hidden="false" customHeight="false" outlineLevel="0" collapsed="false">
      <c r="CU548" s="180"/>
      <c r="CV548" s="180"/>
    </row>
    <row r="549" customFormat="false" ht="12.75" hidden="false" customHeight="false" outlineLevel="0" collapsed="false">
      <c r="CU549" s="180"/>
      <c r="CV549" s="180"/>
    </row>
    <row r="550" customFormat="false" ht="12.75" hidden="false" customHeight="false" outlineLevel="0" collapsed="false">
      <c r="CU550" s="180"/>
      <c r="CV550" s="180"/>
    </row>
    <row r="551" customFormat="false" ht="12.75" hidden="false" customHeight="false" outlineLevel="0" collapsed="false">
      <c r="CU551" s="180"/>
      <c r="CV551" s="180"/>
    </row>
    <row r="552" customFormat="false" ht="12.75" hidden="false" customHeight="false" outlineLevel="0" collapsed="false">
      <c r="CU552" s="180"/>
      <c r="CV552" s="180"/>
    </row>
    <row r="553" customFormat="false" ht="12.75" hidden="false" customHeight="false" outlineLevel="0" collapsed="false">
      <c r="CU553" s="180"/>
      <c r="CV553" s="180"/>
    </row>
    <row r="554" customFormat="false" ht="12.75" hidden="false" customHeight="false" outlineLevel="0" collapsed="false">
      <c r="CU554" s="180"/>
      <c r="CV554" s="180"/>
    </row>
    <row r="555" customFormat="false" ht="12.75" hidden="false" customHeight="false" outlineLevel="0" collapsed="false">
      <c r="CU555" s="180"/>
      <c r="CV555" s="180"/>
    </row>
    <row r="556" customFormat="false" ht="12.75" hidden="false" customHeight="false" outlineLevel="0" collapsed="false">
      <c r="CU556" s="180"/>
      <c r="CV556" s="180"/>
    </row>
    <row r="557" customFormat="false" ht="12.75" hidden="false" customHeight="false" outlineLevel="0" collapsed="false">
      <c r="CU557" s="180"/>
      <c r="CV557" s="180"/>
    </row>
    <row r="558" customFormat="false" ht="12.75" hidden="false" customHeight="false" outlineLevel="0" collapsed="false">
      <c r="CU558" s="180"/>
      <c r="CV558" s="180"/>
    </row>
    <row r="559" customFormat="false" ht="12.75" hidden="false" customHeight="false" outlineLevel="0" collapsed="false">
      <c r="CU559" s="180"/>
      <c r="CV559" s="180"/>
    </row>
    <row r="560" customFormat="false" ht="12.75" hidden="false" customHeight="false" outlineLevel="0" collapsed="false">
      <c r="CU560" s="180"/>
      <c r="CV560" s="180"/>
    </row>
    <row r="561" customFormat="false" ht="12.75" hidden="false" customHeight="false" outlineLevel="0" collapsed="false">
      <c r="CU561" s="180"/>
      <c r="CV561" s="180"/>
    </row>
    <row r="562" customFormat="false" ht="12.75" hidden="false" customHeight="false" outlineLevel="0" collapsed="false">
      <c r="CU562" s="180"/>
      <c r="CV562" s="180"/>
    </row>
    <row r="563" customFormat="false" ht="12.75" hidden="false" customHeight="false" outlineLevel="0" collapsed="false">
      <c r="CU563" s="180"/>
      <c r="CV563" s="180"/>
    </row>
    <row r="564" customFormat="false" ht="12.75" hidden="false" customHeight="false" outlineLevel="0" collapsed="false">
      <c r="CU564" s="180"/>
      <c r="CV564" s="180"/>
    </row>
    <row r="565" customFormat="false" ht="12.75" hidden="false" customHeight="false" outlineLevel="0" collapsed="false">
      <c r="CU565" s="180"/>
      <c r="CV565" s="180"/>
    </row>
    <row r="566" customFormat="false" ht="12.75" hidden="false" customHeight="false" outlineLevel="0" collapsed="false">
      <c r="CU566" s="180"/>
      <c r="CV566" s="180"/>
    </row>
    <row r="567" customFormat="false" ht="12.75" hidden="false" customHeight="false" outlineLevel="0" collapsed="false">
      <c r="CU567" s="180"/>
      <c r="CV567" s="180"/>
    </row>
    <row r="568" customFormat="false" ht="12.75" hidden="false" customHeight="false" outlineLevel="0" collapsed="false">
      <c r="CU568" s="180"/>
      <c r="CV568" s="180"/>
    </row>
    <row r="569" customFormat="false" ht="12.75" hidden="false" customHeight="false" outlineLevel="0" collapsed="false">
      <c r="CU569" s="180"/>
      <c r="CV569" s="180"/>
    </row>
    <row r="570" customFormat="false" ht="12.75" hidden="false" customHeight="false" outlineLevel="0" collapsed="false">
      <c r="CU570" s="180"/>
      <c r="CV570" s="180"/>
    </row>
    <row r="571" customFormat="false" ht="12.75" hidden="false" customHeight="false" outlineLevel="0" collapsed="false">
      <c r="CU571" s="180"/>
      <c r="CV571" s="180"/>
    </row>
    <row r="572" customFormat="false" ht="12.75" hidden="false" customHeight="false" outlineLevel="0" collapsed="false">
      <c r="CU572" s="180"/>
      <c r="CV572" s="180"/>
    </row>
    <row r="573" customFormat="false" ht="12.75" hidden="false" customHeight="false" outlineLevel="0" collapsed="false">
      <c r="CU573" s="180"/>
      <c r="CV573" s="180"/>
    </row>
    <row r="574" customFormat="false" ht="12.75" hidden="false" customHeight="false" outlineLevel="0" collapsed="false">
      <c r="CU574" s="180"/>
      <c r="CV574" s="180"/>
    </row>
    <row r="575" customFormat="false" ht="12.75" hidden="false" customHeight="false" outlineLevel="0" collapsed="false">
      <c r="CU575" s="180"/>
      <c r="CV575" s="180"/>
    </row>
    <row r="576" customFormat="false" ht="12.75" hidden="false" customHeight="false" outlineLevel="0" collapsed="false">
      <c r="CU576" s="180"/>
      <c r="CV576" s="180"/>
    </row>
    <row r="577" customFormat="false" ht="12.75" hidden="false" customHeight="false" outlineLevel="0" collapsed="false">
      <c r="CU577" s="180"/>
      <c r="CV577" s="180"/>
    </row>
    <row r="578" customFormat="false" ht="12.75" hidden="false" customHeight="false" outlineLevel="0" collapsed="false">
      <c r="CU578" s="180"/>
      <c r="CV578" s="180"/>
    </row>
    <row r="579" customFormat="false" ht="12.75" hidden="false" customHeight="false" outlineLevel="0" collapsed="false">
      <c r="CU579" s="180"/>
      <c r="CV579" s="180"/>
    </row>
    <row r="580" customFormat="false" ht="12.75" hidden="false" customHeight="false" outlineLevel="0" collapsed="false">
      <c r="CU580" s="180"/>
      <c r="CV580" s="180"/>
    </row>
    <row r="581" customFormat="false" ht="12.75" hidden="false" customHeight="false" outlineLevel="0" collapsed="false">
      <c r="CU581" s="180"/>
      <c r="CV581" s="180"/>
    </row>
    <row r="582" customFormat="false" ht="12.75" hidden="false" customHeight="false" outlineLevel="0" collapsed="false">
      <c r="CU582" s="180"/>
      <c r="CV582" s="180"/>
    </row>
    <row r="583" customFormat="false" ht="12.75" hidden="false" customHeight="false" outlineLevel="0" collapsed="false">
      <c r="CU583" s="180"/>
      <c r="CV583" s="180"/>
    </row>
    <row r="584" customFormat="false" ht="12.75" hidden="false" customHeight="false" outlineLevel="0" collapsed="false">
      <c r="CU584" s="180"/>
      <c r="CV584" s="180"/>
    </row>
    <row r="585" customFormat="false" ht="12.75" hidden="false" customHeight="false" outlineLevel="0" collapsed="false">
      <c r="CU585" s="180"/>
      <c r="CV585" s="180"/>
    </row>
    <row r="586" customFormat="false" ht="12.75" hidden="false" customHeight="false" outlineLevel="0" collapsed="false">
      <c r="CU586" s="180"/>
      <c r="CV586" s="180"/>
    </row>
    <row r="587" customFormat="false" ht="12.75" hidden="false" customHeight="false" outlineLevel="0" collapsed="false">
      <c r="CU587" s="180"/>
      <c r="CV587" s="180"/>
    </row>
    <row r="588" customFormat="false" ht="12.75" hidden="false" customHeight="false" outlineLevel="0" collapsed="false">
      <c r="CU588" s="180"/>
      <c r="CV588" s="180"/>
    </row>
    <row r="589" customFormat="false" ht="12.75" hidden="false" customHeight="false" outlineLevel="0" collapsed="false">
      <c r="CU589" s="180"/>
      <c r="CV589" s="180"/>
    </row>
    <row r="590" customFormat="false" ht="12.75" hidden="false" customHeight="false" outlineLevel="0" collapsed="false">
      <c r="CU590" s="180"/>
      <c r="CV590" s="180"/>
    </row>
    <row r="591" customFormat="false" ht="12.75" hidden="false" customHeight="false" outlineLevel="0" collapsed="false">
      <c r="CU591" s="180"/>
      <c r="CV591" s="180"/>
    </row>
    <row r="592" customFormat="false" ht="12.75" hidden="false" customHeight="false" outlineLevel="0" collapsed="false">
      <c r="CU592" s="180"/>
      <c r="CV592" s="180"/>
    </row>
    <row r="593" customFormat="false" ht="12.75" hidden="false" customHeight="false" outlineLevel="0" collapsed="false">
      <c r="CU593" s="180"/>
      <c r="CV593" s="180"/>
    </row>
    <row r="594" customFormat="false" ht="12.75" hidden="false" customHeight="false" outlineLevel="0" collapsed="false">
      <c r="CU594" s="180"/>
      <c r="CV594" s="180"/>
    </row>
    <row r="595" customFormat="false" ht="12.75" hidden="false" customHeight="false" outlineLevel="0" collapsed="false">
      <c r="CU595" s="180"/>
      <c r="CV595" s="180"/>
    </row>
    <row r="596" customFormat="false" ht="12.75" hidden="false" customHeight="false" outlineLevel="0" collapsed="false">
      <c r="CU596" s="180"/>
      <c r="CV596" s="180"/>
    </row>
    <row r="597" customFormat="false" ht="12.75" hidden="false" customHeight="false" outlineLevel="0" collapsed="false">
      <c r="CU597" s="180"/>
      <c r="CV597" s="180"/>
    </row>
    <row r="598" customFormat="false" ht="12.75" hidden="false" customHeight="false" outlineLevel="0" collapsed="false">
      <c r="CU598" s="180"/>
      <c r="CV598" s="180"/>
    </row>
    <row r="599" customFormat="false" ht="12.75" hidden="false" customHeight="false" outlineLevel="0" collapsed="false">
      <c r="CU599" s="180"/>
      <c r="CV599" s="180"/>
    </row>
    <row r="600" customFormat="false" ht="12.75" hidden="false" customHeight="false" outlineLevel="0" collapsed="false">
      <c r="CU600" s="180"/>
      <c r="CV600" s="180"/>
    </row>
    <row r="601" customFormat="false" ht="12.75" hidden="false" customHeight="false" outlineLevel="0" collapsed="false">
      <c r="CU601" s="180"/>
      <c r="CV601" s="180"/>
    </row>
    <row r="602" customFormat="false" ht="12.75" hidden="false" customHeight="false" outlineLevel="0" collapsed="false">
      <c r="CU602" s="180"/>
      <c r="CV602" s="180"/>
    </row>
    <row r="603" customFormat="false" ht="12.75" hidden="false" customHeight="false" outlineLevel="0" collapsed="false">
      <c r="CU603" s="180"/>
      <c r="CV603" s="180"/>
    </row>
    <row r="604" customFormat="false" ht="12.75" hidden="false" customHeight="false" outlineLevel="0" collapsed="false">
      <c r="CU604" s="180"/>
      <c r="CV604" s="180"/>
    </row>
    <row r="605" customFormat="false" ht="12.75" hidden="false" customHeight="false" outlineLevel="0" collapsed="false">
      <c r="CU605" s="180"/>
      <c r="CV605" s="180"/>
    </row>
    <row r="606" customFormat="false" ht="12.75" hidden="false" customHeight="false" outlineLevel="0" collapsed="false">
      <c r="CU606" s="180"/>
      <c r="CV606" s="180"/>
    </row>
    <row r="607" customFormat="false" ht="12.75" hidden="false" customHeight="false" outlineLevel="0" collapsed="false">
      <c r="CU607" s="180"/>
      <c r="CV607" s="180"/>
    </row>
    <row r="608" customFormat="false" ht="12.75" hidden="false" customHeight="false" outlineLevel="0" collapsed="false">
      <c r="CU608" s="180"/>
      <c r="CV608" s="180"/>
    </row>
    <row r="609" customFormat="false" ht="12.75" hidden="false" customHeight="false" outlineLevel="0" collapsed="false">
      <c r="CU609" s="180"/>
      <c r="CV609" s="180"/>
    </row>
    <row r="610" customFormat="false" ht="12.75" hidden="false" customHeight="false" outlineLevel="0" collapsed="false">
      <c r="CU610" s="180"/>
      <c r="CV610" s="180"/>
    </row>
    <row r="611" customFormat="false" ht="12.75" hidden="false" customHeight="false" outlineLevel="0" collapsed="false">
      <c r="CU611" s="180"/>
      <c r="CV611" s="180"/>
    </row>
    <row r="612" customFormat="false" ht="12.75" hidden="false" customHeight="false" outlineLevel="0" collapsed="false">
      <c r="CU612" s="180"/>
      <c r="CV612" s="180"/>
    </row>
    <row r="613" customFormat="false" ht="12.75" hidden="false" customHeight="false" outlineLevel="0" collapsed="false">
      <c r="CU613" s="180"/>
      <c r="CV613" s="180"/>
    </row>
    <row r="614" customFormat="false" ht="12.75" hidden="false" customHeight="false" outlineLevel="0" collapsed="false">
      <c r="CU614" s="180"/>
      <c r="CV614" s="180"/>
    </row>
    <row r="615" customFormat="false" ht="12.75" hidden="false" customHeight="false" outlineLevel="0" collapsed="false">
      <c r="CU615" s="180"/>
      <c r="CV615" s="180"/>
    </row>
    <row r="616" customFormat="false" ht="12.75" hidden="false" customHeight="false" outlineLevel="0" collapsed="false">
      <c r="CU616" s="180"/>
      <c r="CV616" s="180"/>
    </row>
    <row r="617" customFormat="false" ht="12.75" hidden="false" customHeight="false" outlineLevel="0" collapsed="false">
      <c r="CU617" s="180"/>
      <c r="CV617" s="180"/>
    </row>
    <row r="618" customFormat="false" ht="12.75" hidden="false" customHeight="false" outlineLevel="0" collapsed="false">
      <c r="CU618" s="180"/>
      <c r="CV618" s="180"/>
    </row>
    <row r="619" customFormat="false" ht="12.75" hidden="false" customHeight="false" outlineLevel="0" collapsed="false">
      <c r="CU619" s="180"/>
      <c r="CV619" s="180"/>
    </row>
    <row r="620" customFormat="false" ht="12.75" hidden="false" customHeight="false" outlineLevel="0" collapsed="false">
      <c r="CU620" s="180"/>
      <c r="CV620" s="180"/>
    </row>
    <row r="621" customFormat="false" ht="12.75" hidden="false" customHeight="false" outlineLevel="0" collapsed="false">
      <c r="CU621" s="180"/>
      <c r="CV621" s="180"/>
    </row>
    <row r="622" customFormat="false" ht="12.75" hidden="false" customHeight="false" outlineLevel="0" collapsed="false">
      <c r="CU622" s="180"/>
      <c r="CV622" s="180"/>
    </row>
    <row r="623" customFormat="false" ht="12.75" hidden="false" customHeight="false" outlineLevel="0" collapsed="false">
      <c r="CU623" s="180"/>
      <c r="CV623" s="180"/>
    </row>
    <row r="624" customFormat="false" ht="12.75" hidden="false" customHeight="false" outlineLevel="0" collapsed="false">
      <c r="CU624" s="180"/>
      <c r="CV624" s="180"/>
    </row>
    <row r="625" customFormat="false" ht="12.75" hidden="false" customHeight="false" outlineLevel="0" collapsed="false">
      <c r="CU625" s="180"/>
      <c r="CV625" s="180"/>
    </row>
    <row r="626" customFormat="false" ht="12.75" hidden="false" customHeight="false" outlineLevel="0" collapsed="false">
      <c r="CU626" s="180"/>
      <c r="CV626" s="180"/>
    </row>
    <row r="627" customFormat="false" ht="12.75" hidden="false" customHeight="false" outlineLevel="0" collapsed="false">
      <c r="CU627" s="180"/>
      <c r="CV627" s="180"/>
    </row>
    <row r="628" customFormat="false" ht="12.75" hidden="false" customHeight="false" outlineLevel="0" collapsed="false">
      <c r="CU628" s="180"/>
      <c r="CV628" s="180"/>
    </row>
    <row r="629" customFormat="false" ht="12.75" hidden="false" customHeight="false" outlineLevel="0" collapsed="false">
      <c r="CU629" s="180"/>
      <c r="CV629" s="180"/>
    </row>
    <row r="630" customFormat="false" ht="12.75" hidden="false" customHeight="false" outlineLevel="0" collapsed="false">
      <c r="CU630" s="180"/>
      <c r="CV630" s="180"/>
    </row>
    <row r="631" customFormat="false" ht="12.75" hidden="false" customHeight="false" outlineLevel="0" collapsed="false">
      <c r="CU631" s="180"/>
      <c r="CV631" s="180"/>
    </row>
    <row r="632" customFormat="false" ht="12.75" hidden="false" customHeight="false" outlineLevel="0" collapsed="false">
      <c r="CU632" s="180"/>
      <c r="CV632" s="180"/>
    </row>
    <row r="633" customFormat="false" ht="12.75" hidden="false" customHeight="false" outlineLevel="0" collapsed="false">
      <c r="CU633" s="180"/>
      <c r="CV633" s="180"/>
    </row>
    <row r="634" customFormat="false" ht="12.75" hidden="false" customHeight="false" outlineLevel="0" collapsed="false">
      <c r="CU634" s="180"/>
      <c r="CV634" s="180"/>
    </row>
    <row r="635" customFormat="false" ht="12.75" hidden="false" customHeight="false" outlineLevel="0" collapsed="false">
      <c r="CU635" s="180"/>
      <c r="CV635" s="180"/>
    </row>
    <row r="636" customFormat="false" ht="12.75" hidden="false" customHeight="false" outlineLevel="0" collapsed="false">
      <c r="CU636" s="180"/>
      <c r="CV636" s="180"/>
    </row>
    <row r="637" customFormat="false" ht="12.75" hidden="false" customHeight="false" outlineLevel="0" collapsed="false">
      <c r="CU637" s="180"/>
      <c r="CV637" s="180"/>
    </row>
    <row r="638" customFormat="false" ht="12.75" hidden="false" customHeight="false" outlineLevel="0" collapsed="false">
      <c r="CU638" s="180"/>
      <c r="CV638" s="180"/>
    </row>
    <row r="639" customFormat="false" ht="12.75" hidden="false" customHeight="false" outlineLevel="0" collapsed="false">
      <c r="CU639" s="180"/>
      <c r="CV639" s="180"/>
    </row>
    <row r="640" customFormat="false" ht="12.75" hidden="false" customHeight="false" outlineLevel="0" collapsed="false">
      <c r="CU640" s="180"/>
      <c r="CV640" s="180"/>
    </row>
    <row r="641" customFormat="false" ht="12.75" hidden="false" customHeight="false" outlineLevel="0" collapsed="false">
      <c r="CU641" s="180"/>
      <c r="CV641" s="180"/>
    </row>
    <row r="642" customFormat="false" ht="12.75" hidden="false" customHeight="false" outlineLevel="0" collapsed="false">
      <c r="CU642" s="180"/>
      <c r="CV642" s="180"/>
    </row>
    <row r="643" customFormat="false" ht="12.75" hidden="false" customHeight="false" outlineLevel="0" collapsed="false">
      <c r="CU643" s="180"/>
      <c r="CV643" s="180"/>
    </row>
    <row r="644" customFormat="false" ht="12.75" hidden="false" customHeight="false" outlineLevel="0" collapsed="false">
      <c r="CU644" s="180"/>
      <c r="CV644" s="180"/>
    </row>
    <row r="645" customFormat="false" ht="12.75" hidden="false" customHeight="false" outlineLevel="0" collapsed="false">
      <c r="CU645" s="180"/>
      <c r="CV645" s="180"/>
    </row>
    <row r="646" customFormat="false" ht="12.75" hidden="false" customHeight="false" outlineLevel="0" collapsed="false">
      <c r="CU646" s="180"/>
      <c r="CV646" s="180"/>
    </row>
    <row r="647" customFormat="false" ht="12.75" hidden="false" customHeight="false" outlineLevel="0" collapsed="false">
      <c r="CU647" s="180"/>
      <c r="CV647" s="180"/>
    </row>
    <row r="648" customFormat="false" ht="12.75" hidden="false" customHeight="false" outlineLevel="0" collapsed="false">
      <c r="CU648" s="180"/>
      <c r="CV648" s="180"/>
    </row>
    <row r="649" customFormat="false" ht="12.75" hidden="false" customHeight="false" outlineLevel="0" collapsed="false">
      <c r="CU649" s="180"/>
      <c r="CV649" s="180"/>
    </row>
    <row r="650" customFormat="false" ht="12.75" hidden="false" customHeight="false" outlineLevel="0" collapsed="false">
      <c r="CU650" s="180"/>
      <c r="CV650" s="180"/>
    </row>
    <row r="651" customFormat="false" ht="12.75" hidden="false" customHeight="false" outlineLevel="0" collapsed="false">
      <c r="CU651" s="180"/>
      <c r="CV651" s="180"/>
    </row>
    <row r="652" customFormat="false" ht="12.75" hidden="false" customHeight="false" outlineLevel="0" collapsed="false">
      <c r="CU652" s="180"/>
      <c r="CV652" s="180"/>
    </row>
    <row r="653" customFormat="false" ht="12.75" hidden="false" customHeight="false" outlineLevel="0" collapsed="false">
      <c r="CU653" s="180"/>
      <c r="CV653" s="180"/>
    </row>
    <row r="654" customFormat="false" ht="12.75" hidden="false" customHeight="false" outlineLevel="0" collapsed="false">
      <c r="CU654" s="180"/>
      <c r="CV654" s="180"/>
    </row>
    <row r="655" customFormat="false" ht="12.75" hidden="false" customHeight="false" outlineLevel="0" collapsed="false">
      <c r="CU655" s="180"/>
      <c r="CV655" s="180"/>
    </row>
    <row r="656" customFormat="false" ht="12.75" hidden="false" customHeight="false" outlineLevel="0" collapsed="false">
      <c r="CU656" s="180"/>
      <c r="CV656" s="180"/>
    </row>
    <row r="657" customFormat="false" ht="12.75" hidden="false" customHeight="false" outlineLevel="0" collapsed="false">
      <c r="CU657" s="180"/>
      <c r="CV657" s="180"/>
    </row>
    <row r="658" customFormat="false" ht="12.75" hidden="false" customHeight="false" outlineLevel="0" collapsed="false">
      <c r="CU658" s="180"/>
      <c r="CV658" s="180"/>
    </row>
    <row r="659" customFormat="false" ht="12.75" hidden="false" customHeight="false" outlineLevel="0" collapsed="false">
      <c r="CU659" s="180"/>
      <c r="CV659" s="180"/>
    </row>
    <row r="660" customFormat="false" ht="12.75" hidden="false" customHeight="false" outlineLevel="0" collapsed="false">
      <c r="CU660" s="180"/>
      <c r="CV660" s="180"/>
    </row>
    <row r="661" customFormat="false" ht="12.75" hidden="false" customHeight="false" outlineLevel="0" collapsed="false">
      <c r="CU661" s="180"/>
      <c r="CV661" s="180"/>
    </row>
    <row r="662" customFormat="false" ht="12.75" hidden="false" customHeight="false" outlineLevel="0" collapsed="false">
      <c r="CU662" s="180"/>
      <c r="CV662" s="180"/>
    </row>
    <row r="663" customFormat="false" ht="12.75" hidden="false" customHeight="false" outlineLevel="0" collapsed="false">
      <c r="CU663" s="180"/>
      <c r="CV663" s="180"/>
    </row>
    <row r="664" customFormat="false" ht="12.75" hidden="false" customHeight="false" outlineLevel="0" collapsed="false">
      <c r="CU664" s="180"/>
      <c r="CV664" s="180"/>
    </row>
    <row r="665" customFormat="false" ht="12.75" hidden="false" customHeight="false" outlineLevel="0" collapsed="false">
      <c r="CU665" s="180"/>
      <c r="CV665" s="180"/>
    </row>
    <row r="666" customFormat="false" ht="12.75" hidden="false" customHeight="false" outlineLevel="0" collapsed="false">
      <c r="CU666" s="180"/>
      <c r="CV666" s="180"/>
    </row>
    <row r="667" customFormat="false" ht="12.75" hidden="false" customHeight="false" outlineLevel="0" collapsed="false">
      <c r="CU667" s="180"/>
      <c r="CV667" s="180"/>
    </row>
    <row r="668" customFormat="false" ht="12.75" hidden="false" customHeight="false" outlineLevel="0" collapsed="false">
      <c r="CU668" s="180"/>
      <c r="CV668" s="180"/>
    </row>
    <row r="669" customFormat="false" ht="12.75" hidden="false" customHeight="false" outlineLevel="0" collapsed="false">
      <c r="CU669" s="180"/>
      <c r="CV669" s="180"/>
    </row>
    <row r="670" customFormat="false" ht="12.75" hidden="false" customHeight="false" outlineLevel="0" collapsed="false">
      <c r="CU670" s="180"/>
      <c r="CV670" s="180"/>
    </row>
    <row r="671" customFormat="false" ht="12.75" hidden="false" customHeight="false" outlineLevel="0" collapsed="false">
      <c r="CU671" s="180"/>
      <c r="CV671" s="180"/>
    </row>
    <row r="672" customFormat="false" ht="12.75" hidden="false" customHeight="false" outlineLevel="0" collapsed="false">
      <c r="CU672" s="180"/>
      <c r="CV672" s="180"/>
    </row>
    <row r="673" customFormat="false" ht="12.75" hidden="false" customHeight="false" outlineLevel="0" collapsed="false">
      <c r="CU673" s="180"/>
      <c r="CV673" s="180"/>
    </row>
    <row r="674" customFormat="false" ht="12.75" hidden="false" customHeight="false" outlineLevel="0" collapsed="false">
      <c r="CU674" s="180"/>
      <c r="CV674" s="180"/>
    </row>
    <row r="675" customFormat="false" ht="12.75" hidden="false" customHeight="false" outlineLevel="0" collapsed="false">
      <c r="CU675" s="180"/>
      <c r="CV675" s="180"/>
    </row>
    <row r="676" customFormat="false" ht="12.75" hidden="false" customHeight="false" outlineLevel="0" collapsed="false">
      <c r="CU676" s="180"/>
      <c r="CV676" s="180"/>
    </row>
    <row r="677" customFormat="false" ht="12.75" hidden="false" customHeight="false" outlineLevel="0" collapsed="false">
      <c r="CU677" s="180"/>
      <c r="CV677" s="180"/>
    </row>
    <row r="678" customFormat="false" ht="12.75" hidden="false" customHeight="false" outlineLevel="0" collapsed="false">
      <c r="CU678" s="180"/>
      <c r="CV678" s="180"/>
    </row>
    <row r="679" customFormat="false" ht="12.75" hidden="false" customHeight="false" outlineLevel="0" collapsed="false">
      <c r="CU679" s="180"/>
      <c r="CV679" s="180"/>
    </row>
    <row r="680" customFormat="false" ht="12.75" hidden="false" customHeight="false" outlineLevel="0" collapsed="false">
      <c r="CU680" s="180"/>
      <c r="CV680" s="180"/>
    </row>
    <row r="681" customFormat="false" ht="12.75" hidden="false" customHeight="false" outlineLevel="0" collapsed="false">
      <c r="CU681" s="180"/>
      <c r="CV681" s="180"/>
    </row>
    <row r="682" customFormat="false" ht="12.75" hidden="false" customHeight="false" outlineLevel="0" collapsed="false">
      <c r="CU682" s="180"/>
      <c r="CV682" s="180"/>
    </row>
    <row r="683" customFormat="false" ht="12.75" hidden="false" customHeight="false" outlineLevel="0" collapsed="false">
      <c r="CU683" s="180"/>
      <c r="CV683" s="180"/>
    </row>
    <row r="684" customFormat="false" ht="12.75" hidden="false" customHeight="false" outlineLevel="0" collapsed="false">
      <c r="CU684" s="180"/>
      <c r="CV684" s="180"/>
    </row>
    <row r="685" customFormat="false" ht="12.75" hidden="false" customHeight="false" outlineLevel="0" collapsed="false">
      <c r="CU685" s="180"/>
      <c r="CV685" s="180"/>
    </row>
    <row r="686" customFormat="false" ht="12.75" hidden="false" customHeight="false" outlineLevel="0" collapsed="false">
      <c r="CU686" s="180"/>
      <c r="CV686" s="180"/>
    </row>
    <row r="687" customFormat="false" ht="12.75" hidden="false" customHeight="false" outlineLevel="0" collapsed="false">
      <c r="CU687" s="180"/>
      <c r="CV687" s="180"/>
    </row>
    <row r="688" customFormat="false" ht="12.75" hidden="false" customHeight="false" outlineLevel="0" collapsed="false">
      <c r="CU688" s="180"/>
      <c r="CV688" s="180"/>
    </row>
    <row r="689" customFormat="false" ht="12.75" hidden="false" customHeight="false" outlineLevel="0" collapsed="false">
      <c r="CU689" s="180"/>
      <c r="CV689" s="180"/>
    </row>
    <row r="690" customFormat="false" ht="12.75" hidden="false" customHeight="false" outlineLevel="0" collapsed="false">
      <c r="CU690" s="180"/>
      <c r="CV690" s="180"/>
    </row>
    <row r="691" customFormat="false" ht="12.75" hidden="false" customHeight="false" outlineLevel="0" collapsed="false">
      <c r="CU691" s="180"/>
      <c r="CV691" s="180"/>
    </row>
    <row r="692" customFormat="false" ht="12.75" hidden="false" customHeight="false" outlineLevel="0" collapsed="false">
      <c r="CU692" s="180"/>
      <c r="CV692" s="180"/>
    </row>
    <row r="693" customFormat="false" ht="12.75" hidden="false" customHeight="false" outlineLevel="0" collapsed="false">
      <c r="CU693" s="180"/>
      <c r="CV693" s="180"/>
    </row>
    <row r="694" customFormat="false" ht="12.75" hidden="false" customHeight="false" outlineLevel="0" collapsed="false">
      <c r="CU694" s="180"/>
      <c r="CV694" s="180"/>
    </row>
    <row r="695" customFormat="false" ht="12.75" hidden="false" customHeight="false" outlineLevel="0" collapsed="false">
      <c r="CU695" s="180"/>
      <c r="CV695" s="180"/>
    </row>
    <row r="696" customFormat="false" ht="12.75" hidden="false" customHeight="false" outlineLevel="0" collapsed="false">
      <c r="CU696" s="180"/>
      <c r="CV696" s="180"/>
    </row>
    <row r="697" customFormat="false" ht="12.75" hidden="false" customHeight="false" outlineLevel="0" collapsed="false">
      <c r="CU697" s="180"/>
      <c r="CV697" s="180"/>
    </row>
    <row r="698" customFormat="false" ht="12.75" hidden="false" customHeight="false" outlineLevel="0" collapsed="false">
      <c r="CU698" s="180"/>
      <c r="CV698" s="180"/>
    </row>
    <row r="699" customFormat="false" ht="12.75" hidden="false" customHeight="false" outlineLevel="0" collapsed="false">
      <c r="CU699" s="180"/>
      <c r="CV699" s="180"/>
    </row>
    <row r="700" customFormat="false" ht="12.75" hidden="false" customHeight="false" outlineLevel="0" collapsed="false">
      <c r="CU700" s="180"/>
      <c r="CV700" s="180"/>
    </row>
    <row r="701" customFormat="false" ht="12.75" hidden="false" customHeight="false" outlineLevel="0" collapsed="false">
      <c r="CU701" s="180"/>
      <c r="CV701" s="180"/>
    </row>
    <row r="702" customFormat="false" ht="12.75" hidden="false" customHeight="false" outlineLevel="0" collapsed="false">
      <c r="CU702" s="180"/>
      <c r="CV702" s="180"/>
    </row>
    <row r="703" customFormat="false" ht="12.75" hidden="false" customHeight="false" outlineLevel="0" collapsed="false">
      <c r="CU703" s="180"/>
      <c r="CV703" s="180"/>
    </row>
    <row r="704" customFormat="false" ht="12.75" hidden="false" customHeight="false" outlineLevel="0" collapsed="false">
      <c r="CU704" s="180"/>
      <c r="CV704" s="180"/>
    </row>
    <row r="705" customFormat="false" ht="12.75" hidden="false" customHeight="false" outlineLevel="0" collapsed="false">
      <c r="CU705" s="180"/>
      <c r="CV705" s="180"/>
    </row>
    <row r="706" customFormat="false" ht="12.75" hidden="false" customHeight="false" outlineLevel="0" collapsed="false">
      <c r="CU706" s="180"/>
      <c r="CV706" s="180"/>
    </row>
    <row r="707" customFormat="false" ht="12.75" hidden="false" customHeight="false" outlineLevel="0" collapsed="false">
      <c r="CU707" s="180"/>
      <c r="CV707" s="180"/>
    </row>
    <row r="708" customFormat="false" ht="12.75" hidden="false" customHeight="false" outlineLevel="0" collapsed="false">
      <c r="CU708" s="180"/>
      <c r="CV708" s="180"/>
    </row>
    <row r="709" customFormat="false" ht="12.75" hidden="false" customHeight="false" outlineLevel="0" collapsed="false">
      <c r="CU709" s="180"/>
      <c r="CV709" s="180"/>
    </row>
    <row r="710" customFormat="false" ht="12.75" hidden="false" customHeight="false" outlineLevel="0" collapsed="false">
      <c r="CU710" s="180"/>
      <c r="CV710" s="180"/>
    </row>
    <row r="711" customFormat="false" ht="12.75" hidden="false" customHeight="false" outlineLevel="0" collapsed="false">
      <c r="CU711" s="180"/>
      <c r="CV711" s="180"/>
    </row>
    <row r="712" customFormat="false" ht="12.75" hidden="false" customHeight="false" outlineLevel="0" collapsed="false">
      <c r="CU712" s="180"/>
      <c r="CV712" s="180"/>
    </row>
    <row r="713" customFormat="false" ht="12.75" hidden="false" customHeight="false" outlineLevel="0" collapsed="false">
      <c r="CU713" s="180"/>
      <c r="CV713" s="180"/>
    </row>
    <row r="714" customFormat="false" ht="12.75" hidden="false" customHeight="false" outlineLevel="0" collapsed="false">
      <c r="CU714" s="180"/>
      <c r="CV714" s="180"/>
    </row>
    <row r="715" customFormat="false" ht="12.75" hidden="false" customHeight="false" outlineLevel="0" collapsed="false">
      <c r="CU715" s="180"/>
      <c r="CV715" s="180"/>
    </row>
    <row r="716" customFormat="false" ht="12.75" hidden="false" customHeight="false" outlineLevel="0" collapsed="false">
      <c r="CU716" s="180"/>
      <c r="CV716" s="180"/>
    </row>
    <row r="717" customFormat="false" ht="12.75" hidden="false" customHeight="false" outlineLevel="0" collapsed="false">
      <c r="CU717" s="180"/>
      <c r="CV717" s="180"/>
    </row>
    <row r="718" customFormat="false" ht="12.75" hidden="false" customHeight="false" outlineLevel="0" collapsed="false">
      <c r="CU718" s="180"/>
      <c r="CV718" s="180"/>
    </row>
    <row r="719" customFormat="false" ht="12.75" hidden="false" customHeight="false" outlineLevel="0" collapsed="false">
      <c r="CU719" s="180"/>
      <c r="CV719" s="180"/>
    </row>
    <row r="720" customFormat="false" ht="12.75" hidden="false" customHeight="false" outlineLevel="0" collapsed="false">
      <c r="CU720" s="180"/>
      <c r="CV720" s="180"/>
    </row>
    <row r="721" customFormat="false" ht="12.75" hidden="false" customHeight="false" outlineLevel="0" collapsed="false">
      <c r="CU721" s="180"/>
      <c r="CV721" s="180"/>
    </row>
    <row r="722" customFormat="false" ht="12.75" hidden="false" customHeight="false" outlineLevel="0" collapsed="false">
      <c r="CU722" s="180"/>
      <c r="CV722" s="180"/>
    </row>
    <row r="723" customFormat="false" ht="12.75" hidden="false" customHeight="false" outlineLevel="0" collapsed="false">
      <c r="CU723" s="180"/>
      <c r="CV723" s="180"/>
    </row>
    <row r="724" customFormat="false" ht="12.75" hidden="false" customHeight="false" outlineLevel="0" collapsed="false">
      <c r="CU724" s="180"/>
      <c r="CV724" s="180"/>
    </row>
    <row r="725" customFormat="false" ht="12.75" hidden="false" customHeight="false" outlineLevel="0" collapsed="false">
      <c r="CU725" s="180"/>
      <c r="CV725" s="180"/>
    </row>
    <row r="726" customFormat="false" ht="12.75" hidden="false" customHeight="false" outlineLevel="0" collapsed="false">
      <c r="CU726" s="180"/>
      <c r="CV726" s="180"/>
    </row>
    <row r="727" customFormat="false" ht="12.75" hidden="false" customHeight="false" outlineLevel="0" collapsed="false">
      <c r="CU727" s="180"/>
      <c r="CV727" s="180"/>
    </row>
    <row r="728" customFormat="false" ht="12.75" hidden="false" customHeight="false" outlineLevel="0" collapsed="false">
      <c r="CU728" s="180"/>
      <c r="CV728" s="180"/>
    </row>
    <row r="729" customFormat="false" ht="12.75" hidden="false" customHeight="false" outlineLevel="0" collapsed="false">
      <c r="CU729" s="180"/>
      <c r="CV729" s="180"/>
    </row>
    <row r="730" customFormat="false" ht="12.75" hidden="false" customHeight="false" outlineLevel="0" collapsed="false">
      <c r="CU730" s="180"/>
      <c r="CV730" s="180"/>
    </row>
    <row r="731" customFormat="false" ht="12.75" hidden="false" customHeight="false" outlineLevel="0" collapsed="false">
      <c r="CU731" s="180"/>
      <c r="CV731" s="180"/>
    </row>
    <row r="732" customFormat="false" ht="12.75" hidden="false" customHeight="false" outlineLevel="0" collapsed="false">
      <c r="CU732" s="180"/>
      <c r="CV732" s="180"/>
    </row>
    <row r="733" customFormat="false" ht="12.75" hidden="false" customHeight="false" outlineLevel="0" collapsed="false">
      <c r="CU733" s="180"/>
      <c r="CV733" s="180"/>
    </row>
    <row r="734" customFormat="false" ht="12.75" hidden="false" customHeight="false" outlineLevel="0" collapsed="false">
      <c r="CU734" s="180"/>
      <c r="CV734" s="180"/>
    </row>
    <row r="735" customFormat="false" ht="12.75" hidden="false" customHeight="false" outlineLevel="0" collapsed="false">
      <c r="CU735" s="180"/>
      <c r="CV735" s="180"/>
    </row>
    <row r="736" customFormat="false" ht="12.75" hidden="false" customHeight="false" outlineLevel="0" collapsed="false">
      <c r="CU736" s="180"/>
      <c r="CV736" s="180"/>
    </row>
    <row r="737" customFormat="false" ht="12.75" hidden="false" customHeight="false" outlineLevel="0" collapsed="false">
      <c r="CU737" s="180"/>
      <c r="CV737" s="180"/>
    </row>
    <row r="738" customFormat="false" ht="12.75" hidden="false" customHeight="false" outlineLevel="0" collapsed="false">
      <c r="CU738" s="180"/>
      <c r="CV738" s="180"/>
    </row>
    <row r="739" customFormat="false" ht="12.75" hidden="false" customHeight="false" outlineLevel="0" collapsed="false">
      <c r="CU739" s="180"/>
      <c r="CV739" s="180"/>
    </row>
    <row r="740" customFormat="false" ht="12.75" hidden="false" customHeight="false" outlineLevel="0" collapsed="false">
      <c r="CU740" s="180"/>
      <c r="CV740" s="180"/>
    </row>
    <row r="741" customFormat="false" ht="12.75" hidden="false" customHeight="false" outlineLevel="0" collapsed="false">
      <c r="CU741" s="180"/>
      <c r="CV741" s="180"/>
    </row>
    <row r="742" customFormat="false" ht="12.75" hidden="false" customHeight="false" outlineLevel="0" collapsed="false">
      <c r="CU742" s="180"/>
      <c r="CV742" s="180"/>
    </row>
    <row r="743" customFormat="false" ht="12.75" hidden="false" customHeight="false" outlineLevel="0" collapsed="false">
      <c r="CU743" s="180"/>
      <c r="CV743" s="180"/>
    </row>
    <row r="744" customFormat="false" ht="12.75" hidden="false" customHeight="false" outlineLevel="0" collapsed="false">
      <c r="CU744" s="180"/>
      <c r="CV744" s="180"/>
    </row>
    <row r="745" customFormat="false" ht="12.75" hidden="false" customHeight="false" outlineLevel="0" collapsed="false">
      <c r="CU745" s="180"/>
      <c r="CV745" s="180"/>
    </row>
    <row r="746" customFormat="false" ht="12.75" hidden="false" customHeight="false" outlineLevel="0" collapsed="false">
      <c r="CU746" s="180"/>
      <c r="CV746" s="180"/>
    </row>
    <row r="747" customFormat="false" ht="12.75" hidden="false" customHeight="false" outlineLevel="0" collapsed="false">
      <c r="CU747" s="180"/>
      <c r="CV747" s="180"/>
    </row>
    <row r="748" customFormat="false" ht="12.75" hidden="false" customHeight="false" outlineLevel="0" collapsed="false">
      <c r="CU748" s="180"/>
      <c r="CV748" s="180"/>
    </row>
    <row r="749" customFormat="false" ht="12.75" hidden="false" customHeight="false" outlineLevel="0" collapsed="false">
      <c r="CU749" s="180"/>
      <c r="CV749" s="180"/>
    </row>
    <row r="750" customFormat="false" ht="12.75" hidden="false" customHeight="false" outlineLevel="0" collapsed="false">
      <c r="CU750" s="180"/>
      <c r="CV750" s="180"/>
    </row>
    <row r="751" customFormat="false" ht="12.75" hidden="false" customHeight="false" outlineLevel="0" collapsed="false">
      <c r="CU751" s="180"/>
      <c r="CV751" s="180"/>
    </row>
    <row r="752" customFormat="false" ht="12.75" hidden="false" customHeight="false" outlineLevel="0" collapsed="false">
      <c r="CU752" s="180"/>
      <c r="CV752" s="180"/>
    </row>
    <row r="753" customFormat="false" ht="12.75" hidden="false" customHeight="false" outlineLevel="0" collapsed="false">
      <c r="CU753" s="180"/>
      <c r="CV753" s="180"/>
    </row>
    <row r="754" customFormat="false" ht="12.75" hidden="false" customHeight="false" outlineLevel="0" collapsed="false">
      <c r="CU754" s="180"/>
      <c r="CV754" s="180"/>
    </row>
    <row r="755" customFormat="false" ht="12.75" hidden="false" customHeight="false" outlineLevel="0" collapsed="false">
      <c r="CU755" s="180"/>
      <c r="CV755" s="180"/>
    </row>
    <row r="756" customFormat="false" ht="12.75" hidden="false" customHeight="false" outlineLevel="0" collapsed="false">
      <c r="CU756" s="180"/>
      <c r="CV756" s="180"/>
    </row>
    <row r="757" customFormat="false" ht="12.75" hidden="false" customHeight="false" outlineLevel="0" collapsed="false">
      <c r="CU757" s="180"/>
      <c r="CV757" s="180"/>
    </row>
    <row r="758" customFormat="false" ht="12.75" hidden="false" customHeight="false" outlineLevel="0" collapsed="false">
      <c r="CU758" s="180"/>
      <c r="CV758" s="180"/>
    </row>
    <row r="759" customFormat="false" ht="12.75" hidden="false" customHeight="false" outlineLevel="0" collapsed="false">
      <c r="CU759" s="180"/>
      <c r="CV759" s="180"/>
    </row>
    <row r="760" customFormat="false" ht="12.75" hidden="false" customHeight="false" outlineLevel="0" collapsed="false">
      <c r="CU760" s="180"/>
      <c r="CV760" s="180"/>
    </row>
    <row r="761" customFormat="false" ht="12.75" hidden="false" customHeight="false" outlineLevel="0" collapsed="false">
      <c r="CU761" s="180"/>
      <c r="CV761" s="180"/>
    </row>
    <row r="762" customFormat="false" ht="12.75" hidden="false" customHeight="false" outlineLevel="0" collapsed="false">
      <c r="CU762" s="180"/>
      <c r="CV762" s="180"/>
    </row>
    <row r="763" customFormat="false" ht="12.75" hidden="false" customHeight="false" outlineLevel="0" collapsed="false">
      <c r="CU763" s="180"/>
      <c r="CV763" s="180"/>
    </row>
    <row r="764" customFormat="false" ht="12.75" hidden="false" customHeight="false" outlineLevel="0" collapsed="false">
      <c r="CU764" s="180"/>
      <c r="CV764" s="180"/>
    </row>
    <row r="765" customFormat="false" ht="12.75" hidden="false" customHeight="false" outlineLevel="0" collapsed="false">
      <c r="CU765" s="180"/>
      <c r="CV765" s="180"/>
    </row>
    <row r="766" customFormat="false" ht="12.75" hidden="false" customHeight="false" outlineLevel="0" collapsed="false">
      <c r="CU766" s="180"/>
      <c r="CV766" s="180"/>
    </row>
    <row r="767" customFormat="false" ht="12.75" hidden="false" customHeight="false" outlineLevel="0" collapsed="false">
      <c r="CU767" s="180"/>
      <c r="CV767" s="180"/>
    </row>
    <row r="768" customFormat="false" ht="12.75" hidden="false" customHeight="false" outlineLevel="0" collapsed="false">
      <c r="CU768" s="180"/>
      <c r="CV768" s="180"/>
    </row>
    <row r="769" customFormat="false" ht="12.75" hidden="false" customHeight="false" outlineLevel="0" collapsed="false">
      <c r="CU769" s="180"/>
      <c r="CV769" s="180"/>
    </row>
    <row r="770" customFormat="false" ht="12.75" hidden="false" customHeight="false" outlineLevel="0" collapsed="false">
      <c r="CU770" s="180"/>
      <c r="CV770" s="180"/>
    </row>
    <row r="771" customFormat="false" ht="12.75" hidden="false" customHeight="false" outlineLevel="0" collapsed="false">
      <c r="CU771" s="180"/>
      <c r="CV771" s="180"/>
    </row>
    <row r="772" customFormat="false" ht="12.75" hidden="false" customHeight="false" outlineLevel="0" collapsed="false">
      <c r="CU772" s="180"/>
      <c r="CV772" s="180"/>
    </row>
    <row r="773" customFormat="false" ht="12.75" hidden="false" customHeight="false" outlineLevel="0" collapsed="false">
      <c r="CU773" s="180"/>
      <c r="CV773" s="180"/>
    </row>
  </sheetData>
  <conditionalFormatting sqref="B4:B159">
    <cfRule type="duplicateValues" priority="2" aboveAverage="0" equalAverage="0" bottom="0" percent="0" rank="0" text="" dxfId="4"/>
  </conditionalFormatting>
  <printOptions headings="false" gridLines="false" gridLinesSet="true" horizontalCentered="false" verticalCentered="false"/>
  <pageMargins left="0.75" right="0.75" top="1" bottom="1" header="0.511811023622047" footer="0.511811023622047"/>
  <pageSetup paperSize="8"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443"/>
  <sheetViews>
    <sheetView showFormulas="false" showGridLines="true" showRowColHeaders="true" showZeros="true" rightToLeft="false" tabSelected="false" showOutlineSymbols="true" defaultGridColor="true" view="normal" topLeftCell="K1" colorId="64" zoomScale="100" zoomScaleNormal="100" zoomScalePageLayoutView="100" workbookViewId="0">
      <selection pane="topLeft" activeCell="R4" activeCellId="0" sqref="R4"/>
    </sheetView>
  </sheetViews>
  <sheetFormatPr defaultColWidth="8.90234375" defaultRowHeight="12.75" zeroHeight="false" outlineLevelRow="0" outlineLevelCol="0"/>
  <cols>
    <col collapsed="false" customWidth="true" hidden="false" outlineLevel="0" max="1" min="1" style="120" width="21.43"/>
    <col collapsed="false" customWidth="true" hidden="false" outlineLevel="0" max="13" min="2" style="120" width="14.43"/>
    <col collapsed="false" customWidth="true" hidden="false" outlineLevel="0" max="15" min="15" style="204" width="17.71"/>
    <col collapsed="false" customWidth="true" hidden="false" outlineLevel="0" max="16" min="16" style="204" width="16.14"/>
    <col collapsed="false" customWidth="true" hidden="false" outlineLevel="0" max="17" min="17" style="204" width="13.29"/>
    <col collapsed="false" customWidth="true" hidden="false" outlineLevel="0" max="18" min="18" style="204" width="19"/>
    <col collapsed="false" customWidth="true" hidden="false" outlineLevel="0" max="19" min="19" style="177" width="17.86"/>
    <col collapsed="false" customWidth="true" hidden="false" outlineLevel="0" max="20" min="20" style="204" width="24.41"/>
    <col collapsed="false" customWidth="true" hidden="false" outlineLevel="0" max="21" min="21" style="204" width="9.59"/>
    <col collapsed="false" customWidth="true" hidden="false" outlineLevel="0" max="22" min="22" style="204" width="10.43"/>
    <col collapsed="false" customWidth="true" hidden="false" outlineLevel="0" max="23" min="23" style="204" width="10.99"/>
    <col collapsed="false" customWidth="true" hidden="false" outlineLevel="0" max="24" min="24" style="204" width="13.43"/>
    <col collapsed="false" customWidth="true" hidden="false" outlineLevel="0" max="26" min="26" style="0" width="41.87"/>
    <col collapsed="false" customWidth="true" hidden="false" outlineLevel="0" max="27" min="27" style="0" width="54.71"/>
    <col collapsed="false" customWidth="true" hidden="false" outlineLevel="0" max="28" min="28" style="0" width="20.57"/>
  </cols>
  <sheetData>
    <row r="1" customFormat="false" ht="96" hidden="false" customHeight="true" outlineLevel="0" collapsed="false">
      <c r="A1" s="124" t="s">
        <v>11656</v>
      </c>
      <c r="B1" s="124" t="s">
        <v>11475</v>
      </c>
      <c r="C1" s="124" t="s">
        <v>11823</v>
      </c>
      <c r="D1" s="124" t="s">
        <v>11474</v>
      </c>
      <c r="E1" s="124" t="s">
        <v>11824</v>
      </c>
      <c r="F1" s="124" t="s">
        <v>11825</v>
      </c>
      <c r="G1" s="124" t="s">
        <v>11826</v>
      </c>
      <c r="H1" s="124" t="s">
        <v>11827</v>
      </c>
      <c r="I1" s="124" t="s">
        <v>11828</v>
      </c>
      <c r="J1" s="124" t="s">
        <v>11502</v>
      </c>
      <c r="K1" s="124" t="s">
        <v>11829</v>
      </c>
      <c r="L1" s="124" t="s">
        <v>11830</v>
      </c>
      <c r="M1" s="124" t="s">
        <v>11831</v>
      </c>
      <c r="N1" s="126" t="s">
        <v>11510</v>
      </c>
      <c r="O1" s="127" t="s">
        <v>11832</v>
      </c>
      <c r="P1" s="127" t="s">
        <v>11517</v>
      </c>
      <c r="Q1" s="127" t="s">
        <v>11833</v>
      </c>
      <c r="R1" s="127" t="s">
        <v>11834</v>
      </c>
      <c r="S1" s="127" t="s">
        <v>12346</v>
      </c>
      <c r="T1" s="202" t="s">
        <v>11526</v>
      </c>
      <c r="U1" s="127" t="s">
        <v>11837</v>
      </c>
      <c r="V1" s="127" t="s">
        <v>11838</v>
      </c>
      <c r="W1" s="127" t="s">
        <v>11839</v>
      </c>
      <c r="X1" s="127" t="s">
        <v>11840</v>
      </c>
    </row>
    <row r="2" customFormat="false" ht="33.75" hidden="false" customHeight="false" outlineLevel="0" collapsed="false">
      <c r="A2" s="130" t="s">
        <v>11659</v>
      </c>
      <c r="B2" s="130" t="s">
        <v>11548</v>
      </c>
      <c r="C2" s="130" t="s">
        <v>11841</v>
      </c>
      <c r="D2" s="130" t="s">
        <v>11547</v>
      </c>
      <c r="E2" s="130" t="s">
        <v>11842</v>
      </c>
      <c r="F2" s="130" t="s">
        <v>11843</v>
      </c>
      <c r="G2" s="130" t="s">
        <v>11844</v>
      </c>
      <c r="H2" s="130" t="s">
        <v>11845</v>
      </c>
      <c r="I2" s="130" t="s">
        <v>11846</v>
      </c>
      <c r="J2" s="130" t="s">
        <v>11575</v>
      </c>
      <c r="K2" s="130" t="s">
        <v>11847</v>
      </c>
      <c r="L2" s="130" t="s">
        <v>11848</v>
      </c>
      <c r="M2" s="130" t="s">
        <v>11849</v>
      </c>
      <c r="N2" s="132"/>
      <c r="O2" s="135"/>
      <c r="P2" s="135"/>
      <c r="Q2" s="135"/>
      <c r="R2" s="135"/>
      <c r="S2" s="135"/>
      <c r="T2" s="135"/>
    </row>
    <row r="3" customFormat="false" ht="36" hidden="false" customHeight="false" outlineLevel="0" collapsed="false">
      <c r="A3" s="137" t="s">
        <v>12900</v>
      </c>
      <c r="B3" s="137" t="s">
        <v>12901</v>
      </c>
      <c r="C3" s="137" t="s">
        <v>12902</v>
      </c>
      <c r="D3" s="137" t="s">
        <v>12903</v>
      </c>
      <c r="E3" s="137" t="s">
        <v>12904</v>
      </c>
      <c r="F3" s="137" t="s">
        <v>12905</v>
      </c>
      <c r="G3" s="137" t="s">
        <v>12906</v>
      </c>
      <c r="H3" s="137" t="s">
        <v>12907</v>
      </c>
      <c r="I3" s="137" t="s">
        <v>12908</v>
      </c>
      <c r="J3" s="137" t="s">
        <v>12909</v>
      </c>
      <c r="K3" s="137" t="s">
        <v>12910</v>
      </c>
      <c r="L3" s="137" t="s">
        <v>12911</v>
      </c>
      <c r="M3" s="137" t="s">
        <v>12912</v>
      </c>
      <c r="N3" s="138"/>
      <c r="O3" s="205" t="s">
        <v>11863</v>
      </c>
      <c r="P3" s="139" t="s">
        <v>11864</v>
      </c>
      <c r="Q3" s="139" t="s">
        <v>11474</v>
      </c>
      <c r="R3" s="139" t="s">
        <v>11865</v>
      </c>
      <c r="S3" s="139" t="s">
        <v>12360</v>
      </c>
      <c r="T3" s="139" t="s">
        <v>11648</v>
      </c>
      <c r="U3" s="139" t="s">
        <v>11867</v>
      </c>
      <c r="V3" s="139" t="s">
        <v>11868</v>
      </c>
      <c r="W3" s="139" t="s">
        <v>11826</v>
      </c>
      <c r="X3" s="139" t="s">
        <v>11869</v>
      </c>
    </row>
    <row r="4" customFormat="false" ht="12.75" hidden="false" customHeight="false" outlineLevel="0" collapsed="false">
      <c r="O4" s="204" t="n">
        <f aca="false">+IF(AND(B4&gt;0,B4&lt;6),0,1)</f>
        <v>1</v>
      </c>
      <c r="P4" s="204" t="n">
        <f aca="false">IF(OR(C4=9999,C4&lt;=('[2]Input anno'!$A$1)),0,1)</f>
        <v>0</v>
      </c>
      <c r="Q4" s="204" t="n">
        <f aca="false">IF(OR(D4=9800,D4=9999,D4&lt;='[2]Input anno'!$A$1),0,1)</f>
        <v>0</v>
      </c>
      <c r="R4" s="155" t="n">
        <f aca="false">+IF(C4&lt;&gt;9999,IF(C4&lt;D4,0,1),0)</f>
        <v>1</v>
      </c>
      <c r="S4" s="155" t="n">
        <f aca="false">+IF(D4&lt;9800,IF(D4&gt;=2014,IF(J4&lt;="A",0,1),0),IF(D4=9999,IF(J4="X",0,1),IF(J4="A",0,1)))</f>
        <v>0</v>
      </c>
      <c r="T4" s="155" t="n">
        <f aca="false">+IF(AND(D4&lt;&gt;9800,D4&lt;&gt;9999),IF(AND(D4&gt;=2018,B4&lt;4),1,0),0)</f>
        <v>0</v>
      </c>
      <c r="U4" s="204" t="n">
        <f aca="false">+IF(BT4&lt;3,IF(E4&gt;0,0,1),0)</f>
        <v>1</v>
      </c>
      <c r="V4" s="204" t="n">
        <f aca="false">+IF(BT4&lt;3,IF(F4&gt;0,0,1),0)</f>
        <v>1</v>
      </c>
      <c r="W4" s="204" t="n">
        <f aca="false">+IF(G4&gt;0,0,1)</f>
        <v>1</v>
      </c>
      <c r="X4" s="204" t="n">
        <f aca="false">+IF(OR(H4=0,H4=1,H4="S",H4="N"),0,1)</f>
        <v>0</v>
      </c>
      <c r="Z4" s="206" t="s">
        <v>11863</v>
      </c>
      <c r="AA4" s="262" t="str">
        <f aca="false">IF(SUM(O:O)=0,"OK","stato di conservazione non congruente con codifiche ammesse")</f>
        <v>stato di conservazione non congruente con codifiche ammesse</v>
      </c>
    </row>
    <row r="5" customFormat="false" ht="12.75" hidden="false" customHeight="false" outlineLevel="0" collapsed="false">
      <c r="R5" s="155"/>
      <c r="S5" s="155"/>
      <c r="T5" s="155"/>
      <c r="Z5" s="207" t="s">
        <v>11823</v>
      </c>
      <c r="AA5" s="262" t="str">
        <f aca="false">IF(SUM(P:P)=0,"OK","errore su anno installazione")</f>
        <v>OK</v>
      </c>
    </row>
    <row r="6" customFormat="false" ht="12.75" hidden="false" customHeight="false" outlineLevel="0" collapsed="false">
      <c r="R6" s="155"/>
      <c r="S6" s="155"/>
      <c r="T6" s="155"/>
      <c r="Z6" s="207" t="s">
        <v>11474</v>
      </c>
      <c r="AA6" s="262" t="str">
        <f aca="false">IF(SUM(Q:Q)=0,"OK","errore su anni ristrutturazione")</f>
        <v>OK</v>
      </c>
    </row>
    <row r="7" customFormat="false" ht="12.75" hidden="false" customHeight="false" outlineLevel="0" collapsed="false">
      <c r="R7" s="155"/>
      <c r="S7" s="155"/>
      <c r="T7" s="155"/>
      <c r="Z7" s="207" t="s">
        <v>11870</v>
      </c>
      <c r="AA7" s="262" t="str">
        <f aca="false">IF(SUM(R:R)=0,"OK","anno installazione non congruente con anno ristrutturazione")</f>
        <v>anno installazione non congruente con anno ristrutturazione</v>
      </c>
    </row>
    <row r="8" customFormat="false" ht="12.75" hidden="false" customHeight="false" outlineLevel="0" collapsed="false">
      <c r="R8" s="155"/>
      <c r="S8" s="155"/>
      <c r="T8" s="155"/>
      <c r="Z8" s="207" t="s">
        <v>11871</v>
      </c>
      <c r="AA8" s="262" t="str">
        <f aca="false">IF(SUM(S:S)=0,"OK","indice confidenza non congruente con anno ristrutturazione")</f>
        <v>OK</v>
      </c>
    </row>
    <row r="9" customFormat="false" ht="12.75" hidden="false" customHeight="false" outlineLevel="0" collapsed="false">
      <c r="R9" s="155"/>
      <c r="S9" s="155"/>
      <c r="T9" s="155"/>
      <c r="Z9" s="207" t="s">
        <v>11872</v>
      </c>
      <c r="AA9" s="262" t="str">
        <f aca="false">IF(SUM(T:T)=0,"OK","stato conservazione non congruente con anno ristrutturazione")</f>
        <v>OK</v>
      </c>
    </row>
    <row r="10" customFormat="false" ht="12.75" hidden="false" customHeight="false" outlineLevel="0" collapsed="false">
      <c r="R10" s="155"/>
      <c r="S10" s="155"/>
      <c r="T10" s="155"/>
      <c r="Z10" s="206" t="s">
        <v>307</v>
      </c>
      <c r="AA10" s="262" t="str">
        <f aca="false">IF(SUM(U:U)=0,"OK","potenza errata")</f>
        <v>potenza errata</v>
      </c>
    </row>
    <row r="11" customFormat="false" ht="12.75" hidden="false" customHeight="false" outlineLevel="0" collapsed="false">
      <c r="R11" s="155"/>
      <c r="S11" s="155"/>
      <c r="T11" s="155"/>
      <c r="Z11" s="206" t="s">
        <v>343</v>
      </c>
      <c r="AA11" s="262" t="str">
        <f aca="false">IF(SUM(V:V)=0,"OK","portata errata")</f>
        <v>portata errata</v>
      </c>
    </row>
    <row r="12" customFormat="false" ht="12.75" hidden="false" customHeight="false" outlineLevel="0" collapsed="false">
      <c r="R12" s="155"/>
      <c r="S12" s="155"/>
      <c r="T12" s="155"/>
      <c r="Z12" s="206" t="s">
        <v>345</v>
      </c>
      <c r="AA12" s="262" t="str">
        <f aca="false">IF(SUM(W:W)=0,"OK","prevalenza errata")</f>
        <v>prevalenza errata</v>
      </c>
    </row>
    <row r="13" customFormat="false" ht="12.75" hidden="false" customHeight="false" outlineLevel="0" collapsed="false">
      <c r="R13" s="155"/>
      <c r="S13" s="155"/>
      <c r="T13" s="155"/>
      <c r="Z13" s="206" t="s">
        <v>11869</v>
      </c>
      <c r="AA13" s="262" t="str">
        <f aca="false">IF(SUM(X:X)=0,"OK","funzione di riserva errata")</f>
        <v>OK</v>
      </c>
    </row>
    <row r="14" customFormat="false" ht="12.75" hidden="false" customHeight="false" outlineLevel="0" collapsed="false">
      <c r="R14" s="155"/>
      <c r="S14" s="155"/>
      <c r="T14" s="155"/>
    </row>
    <row r="15" customFormat="false" ht="12.75" hidden="false" customHeight="false" outlineLevel="0" collapsed="false">
      <c r="R15" s="155"/>
      <c r="S15" s="155"/>
      <c r="T15" s="155"/>
    </row>
    <row r="16" customFormat="false" ht="12.75" hidden="false" customHeight="false" outlineLevel="0" collapsed="false">
      <c r="R16" s="155"/>
      <c r="S16" s="155"/>
      <c r="T16" s="155"/>
    </row>
    <row r="17" customFormat="false" ht="12.75" hidden="false" customHeight="false" outlineLevel="0" collapsed="false">
      <c r="R17" s="155"/>
      <c r="S17" s="155"/>
      <c r="T17" s="155"/>
    </row>
    <row r="18" customFormat="false" ht="12.75" hidden="false" customHeight="false" outlineLevel="0" collapsed="false">
      <c r="R18" s="155"/>
      <c r="S18" s="155"/>
      <c r="T18" s="155"/>
    </row>
    <row r="19" customFormat="false" ht="12.75" hidden="false" customHeight="false" outlineLevel="0" collapsed="false">
      <c r="R19" s="155"/>
      <c r="S19" s="155"/>
      <c r="T19" s="155"/>
    </row>
    <row r="20" customFormat="false" ht="12.75" hidden="false" customHeight="false" outlineLevel="0" collapsed="false">
      <c r="R20" s="155"/>
      <c r="S20" s="155"/>
      <c r="T20" s="155"/>
    </row>
    <row r="21" customFormat="false" ht="12.75" hidden="false" customHeight="false" outlineLevel="0" collapsed="false">
      <c r="R21" s="155"/>
      <c r="S21" s="155"/>
      <c r="T21" s="155"/>
    </row>
    <row r="22" customFormat="false" ht="12.75" hidden="false" customHeight="false" outlineLevel="0" collapsed="false">
      <c r="R22" s="155"/>
      <c r="S22" s="155"/>
      <c r="T22" s="155"/>
    </row>
    <row r="23" customFormat="false" ht="12.75" hidden="false" customHeight="false" outlineLevel="0" collapsed="false">
      <c r="R23" s="155"/>
      <c r="S23" s="155"/>
      <c r="T23" s="155"/>
    </row>
    <row r="24" customFormat="false" ht="12.75" hidden="false" customHeight="false" outlineLevel="0" collapsed="false">
      <c r="R24" s="155"/>
      <c r="S24" s="155"/>
      <c r="T24" s="155"/>
    </row>
    <row r="25" customFormat="false" ht="12.75" hidden="false" customHeight="false" outlineLevel="0" collapsed="false">
      <c r="R25" s="155"/>
      <c r="S25" s="155"/>
      <c r="T25" s="155"/>
    </row>
    <row r="26" customFormat="false" ht="12.75" hidden="false" customHeight="false" outlineLevel="0" collapsed="false">
      <c r="R26" s="155"/>
      <c r="S26" s="155"/>
      <c r="T26" s="155"/>
    </row>
    <row r="27" customFormat="false" ht="12.75" hidden="false" customHeight="false" outlineLevel="0" collapsed="false">
      <c r="R27" s="155"/>
      <c r="S27" s="155"/>
      <c r="T27" s="155"/>
    </row>
    <row r="28" customFormat="false" ht="12.75" hidden="false" customHeight="false" outlineLevel="0" collapsed="false">
      <c r="R28" s="155"/>
      <c r="S28" s="155"/>
      <c r="T28" s="155"/>
    </row>
    <row r="29" customFormat="false" ht="12.75" hidden="false" customHeight="false" outlineLevel="0" collapsed="false">
      <c r="R29" s="155"/>
      <c r="S29" s="155"/>
      <c r="T29" s="155"/>
    </row>
    <row r="30" customFormat="false" ht="12.75" hidden="false" customHeight="false" outlineLevel="0" collapsed="false">
      <c r="R30" s="155"/>
      <c r="S30" s="155"/>
      <c r="T30" s="155"/>
    </row>
    <row r="31" customFormat="false" ht="12.75" hidden="false" customHeight="false" outlineLevel="0" collapsed="false">
      <c r="R31" s="155"/>
      <c r="S31" s="155"/>
      <c r="T31" s="155"/>
    </row>
    <row r="32" customFormat="false" ht="12.75" hidden="false" customHeight="false" outlineLevel="0" collapsed="false">
      <c r="R32" s="155"/>
      <c r="S32" s="155"/>
      <c r="T32" s="155"/>
    </row>
    <row r="33" customFormat="false" ht="12.75" hidden="false" customHeight="false" outlineLevel="0" collapsed="false">
      <c r="R33" s="155"/>
      <c r="S33" s="155"/>
      <c r="T33" s="155"/>
    </row>
    <row r="34" customFormat="false" ht="12.75" hidden="false" customHeight="false" outlineLevel="0" collapsed="false">
      <c r="R34" s="155"/>
      <c r="S34" s="155"/>
      <c r="T34" s="155"/>
    </row>
    <row r="35" customFormat="false" ht="12.75" hidden="false" customHeight="false" outlineLevel="0" collapsed="false">
      <c r="R35" s="155"/>
      <c r="S35" s="155"/>
      <c r="T35" s="155"/>
    </row>
    <row r="36" customFormat="false" ht="12.75" hidden="false" customHeight="false" outlineLevel="0" collapsed="false">
      <c r="R36" s="155"/>
      <c r="S36" s="155"/>
      <c r="T36" s="155"/>
    </row>
    <row r="37" customFormat="false" ht="12.75" hidden="false" customHeight="false" outlineLevel="0" collapsed="false">
      <c r="R37" s="155"/>
      <c r="S37" s="155"/>
      <c r="T37" s="155"/>
    </row>
    <row r="38" customFormat="false" ht="12.75" hidden="false" customHeight="false" outlineLevel="0" collapsed="false">
      <c r="R38" s="155"/>
      <c r="S38" s="155"/>
      <c r="T38" s="155"/>
    </row>
    <row r="39" customFormat="false" ht="12.75" hidden="false" customHeight="false" outlineLevel="0" collapsed="false">
      <c r="R39" s="155"/>
      <c r="S39" s="155"/>
      <c r="T39" s="155"/>
    </row>
    <row r="40" customFormat="false" ht="12.75" hidden="false" customHeight="false" outlineLevel="0" collapsed="false">
      <c r="R40" s="155"/>
      <c r="S40" s="155"/>
      <c r="T40" s="155"/>
    </row>
    <row r="41" customFormat="false" ht="12.75" hidden="false" customHeight="false" outlineLevel="0" collapsed="false">
      <c r="R41" s="155"/>
      <c r="S41" s="155"/>
      <c r="T41" s="155"/>
    </row>
    <row r="42" customFormat="false" ht="12.75" hidden="false" customHeight="false" outlineLevel="0" collapsed="false">
      <c r="R42" s="155"/>
      <c r="S42" s="155"/>
      <c r="T42" s="155"/>
    </row>
    <row r="43" customFormat="false" ht="12.75" hidden="false" customHeight="false" outlineLevel="0" collapsed="false">
      <c r="R43" s="155"/>
      <c r="S43" s="155"/>
      <c r="T43" s="155"/>
    </row>
    <row r="44" customFormat="false" ht="12.75" hidden="false" customHeight="false" outlineLevel="0" collapsed="false">
      <c r="R44" s="155"/>
      <c r="S44" s="155"/>
      <c r="T44" s="155"/>
    </row>
    <row r="45" customFormat="false" ht="12.75" hidden="false" customHeight="false" outlineLevel="0" collapsed="false">
      <c r="R45" s="155"/>
      <c r="S45" s="155"/>
      <c r="T45" s="155"/>
    </row>
    <row r="46" customFormat="false" ht="12.75" hidden="false" customHeight="false" outlineLevel="0" collapsed="false">
      <c r="R46" s="155"/>
      <c r="S46" s="155"/>
      <c r="T46" s="155"/>
    </row>
    <row r="47" customFormat="false" ht="12.75" hidden="false" customHeight="false" outlineLevel="0" collapsed="false">
      <c r="R47" s="155"/>
      <c r="S47" s="155"/>
      <c r="T47" s="155"/>
    </row>
    <row r="48" customFormat="false" ht="12.75" hidden="false" customHeight="false" outlineLevel="0" collapsed="false">
      <c r="R48" s="155"/>
      <c r="S48" s="155"/>
      <c r="T48" s="155"/>
    </row>
    <row r="49" customFormat="false" ht="12.75" hidden="false" customHeight="false" outlineLevel="0" collapsed="false">
      <c r="R49" s="155"/>
      <c r="S49" s="155"/>
      <c r="T49" s="155"/>
    </row>
    <row r="50" customFormat="false" ht="12.75" hidden="false" customHeight="false" outlineLevel="0" collapsed="false">
      <c r="R50" s="155"/>
      <c r="S50" s="155"/>
      <c r="T50" s="155"/>
    </row>
    <row r="51" customFormat="false" ht="12.75" hidden="false" customHeight="false" outlineLevel="0" collapsed="false">
      <c r="R51" s="155"/>
      <c r="S51" s="155"/>
      <c r="T51" s="155"/>
    </row>
    <row r="52" customFormat="false" ht="12.75" hidden="false" customHeight="false" outlineLevel="0" collapsed="false">
      <c r="R52" s="155"/>
      <c r="S52" s="155"/>
      <c r="T52" s="155"/>
    </row>
    <row r="53" customFormat="false" ht="12.75" hidden="false" customHeight="false" outlineLevel="0" collapsed="false">
      <c r="R53" s="155"/>
      <c r="S53" s="155"/>
      <c r="T53" s="155"/>
    </row>
    <row r="54" customFormat="false" ht="12.75" hidden="false" customHeight="false" outlineLevel="0" collapsed="false">
      <c r="R54" s="155"/>
      <c r="S54" s="155"/>
      <c r="T54" s="155"/>
    </row>
    <row r="55" customFormat="false" ht="12.75" hidden="false" customHeight="false" outlineLevel="0" collapsed="false">
      <c r="R55" s="155"/>
      <c r="S55" s="155"/>
      <c r="T55" s="155"/>
    </row>
    <row r="56" customFormat="false" ht="12.75" hidden="false" customHeight="false" outlineLevel="0" collapsed="false">
      <c r="R56" s="155"/>
      <c r="S56" s="155"/>
      <c r="T56" s="155"/>
    </row>
    <row r="57" customFormat="false" ht="12.75" hidden="false" customHeight="false" outlineLevel="0" collapsed="false">
      <c r="R57" s="155"/>
      <c r="S57" s="155"/>
      <c r="T57" s="155"/>
    </row>
    <row r="58" customFormat="false" ht="12.75" hidden="false" customHeight="false" outlineLevel="0" collapsed="false">
      <c r="R58" s="155"/>
      <c r="S58" s="155"/>
      <c r="T58" s="155"/>
    </row>
    <row r="59" customFormat="false" ht="12.75" hidden="false" customHeight="false" outlineLevel="0" collapsed="false">
      <c r="R59" s="155"/>
      <c r="S59" s="155"/>
      <c r="T59" s="155"/>
    </row>
    <row r="60" customFormat="false" ht="12.75" hidden="false" customHeight="false" outlineLevel="0" collapsed="false">
      <c r="R60" s="155"/>
      <c r="S60" s="155"/>
      <c r="T60" s="155"/>
    </row>
    <row r="61" customFormat="false" ht="12.75" hidden="false" customHeight="false" outlineLevel="0" collapsed="false">
      <c r="R61" s="155"/>
      <c r="S61" s="155"/>
      <c r="T61" s="155"/>
    </row>
    <row r="62" customFormat="false" ht="12.75" hidden="false" customHeight="false" outlineLevel="0" collapsed="false">
      <c r="R62" s="155"/>
      <c r="S62" s="155"/>
      <c r="T62" s="155"/>
    </row>
    <row r="63" customFormat="false" ht="12.75" hidden="false" customHeight="false" outlineLevel="0" collapsed="false">
      <c r="R63" s="155"/>
      <c r="S63" s="155"/>
      <c r="T63" s="155"/>
    </row>
    <row r="64" customFormat="false" ht="12.75" hidden="false" customHeight="false" outlineLevel="0" collapsed="false">
      <c r="R64" s="155"/>
      <c r="S64" s="155"/>
      <c r="T64" s="155"/>
    </row>
    <row r="65" customFormat="false" ht="12.75" hidden="false" customHeight="false" outlineLevel="0" collapsed="false">
      <c r="R65" s="155"/>
      <c r="S65" s="155"/>
      <c r="T65" s="155"/>
    </row>
    <row r="66" customFormat="false" ht="12.75" hidden="false" customHeight="false" outlineLevel="0" collapsed="false">
      <c r="R66" s="155"/>
      <c r="S66" s="155"/>
      <c r="T66" s="155"/>
    </row>
    <row r="67" customFormat="false" ht="12.75" hidden="false" customHeight="false" outlineLevel="0" collapsed="false">
      <c r="R67" s="155"/>
      <c r="S67" s="155"/>
      <c r="T67" s="155"/>
    </row>
    <row r="68" customFormat="false" ht="12.75" hidden="false" customHeight="false" outlineLevel="0" collapsed="false">
      <c r="R68" s="155"/>
      <c r="S68" s="155"/>
      <c r="T68" s="155"/>
    </row>
    <row r="69" customFormat="false" ht="12.75" hidden="false" customHeight="false" outlineLevel="0" collapsed="false">
      <c r="R69" s="155"/>
      <c r="S69" s="155"/>
      <c r="T69" s="155"/>
    </row>
    <row r="70" customFormat="false" ht="12.75" hidden="false" customHeight="false" outlineLevel="0" collapsed="false">
      <c r="R70" s="155"/>
      <c r="S70" s="155"/>
      <c r="T70" s="155"/>
    </row>
    <row r="71" customFormat="false" ht="12.75" hidden="false" customHeight="false" outlineLevel="0" collapsed="false">
      <c r="R71" s="155"/>
      <c r="S71" s="155"/>
      <c r="T71" s="155"/>
    </row>
    <row r="72" customFormat="false" ht="12.75" hidden="false" customHeight="false" outlineLevel="0" collapsed="false">
      <c r="R72" s="155"/>
      <c r="S72" s="155"/>
      <c r="T72" s="155"/>
    </row>
    <row r="73" customFormat="false" ht="12.75" hidden="false" customHeight="false" outlineLevel="0" collapsed="false">
      <c r="R73" s="155"/>
      <c r="S73" s="155"/>
      <c r="T73" s="155"/>
    </row>
    <row r="74" customFormat="false" ht="12.75" hidden="false" customHeight="false" outlineLevel="0" collapsed="false">
      <c r="R74" s="155"/>
      <c r="S74" s="155"/>
      <c r="T74" s="155"/>
    </row>
    <row r="75" customFormat="false" ht="12.75" hidden="false" customHeight="false" outlineLevel="0" collapsed="false">
      <c r="R75" s="155"/>
      <c r="S75" s="155"/>
      <c r="T75" s="155"/>
    </row>
    <row r="76" customFormat="false" ht="12.75" hidden="false" customHeight="false" outlineLevel="0" collapsed="false">
      <c r="R76" s="155"/>
      <c r="S76" s="155"/>
      <c r="T76" s="155"/>
    </row>
    <row r="77" customFormat="false" ht="12.75" hidden="false" customHeight="false" outlineLevel="0" collapsed="false">
      <c r="R77" s="155"/>
      <c r="S77" s="155"/>
      <c r="T77" s="155"/>
    </row>
    <row r="78" customFormat="false" ht="12.75" hidden="false" customHeight="false" outlineLevel="0" collapsed="false">
      <c r="R78" s="155"/>
      <c r="S78" s="155"/>
      <c r="T78" s="155"/>
    </row>
    <row r="79" customFormat="false" ht="12.75" hidden="false" customHeight="false" outlineLevel="0" collapsed="false">
      <c r="R79" s="155"/>
      <c r="S79" s="155"/>
      <c r="T79" s="155"/>
    </row>
    <row r="80" customFormat="false" ht="12.75" hidden="false" customHeight="false" outlineLevel="0" collapsed="false">
      <c r="R80" s="155"/>
      <c r="S80" s="155"/>
      <c r="T80" s="155"/>
    </row>
    <row r="81" customFormat="false" ht="12.75" hidden="false" customHeight="false" outlineLevel="0" collapsed="false">
      <c r="R81" s="155"/>
      <c r="S81" s="155"/>
      <c r="T81" s="155"/>
    </row>
    <row r="82" customFormat="false" ht="12.75" hidden="false" customHeight="false" outlineLevel="0" collapsed="false">
      <c r="R82" s="155"/>
      <c r="S82" s="155"/>
      <c r="T82" s="155"/>
    </row>
    <row r="83" customFormat="false" ht="12.75" hidden="false" customHeight="false" outlineLevel="0" collapsed="false">
      <c r="R83" s="155"/>
      <c r="S83" s="155"/>
      <c r="T83" s="155"/>
    </row>
    <row r="84" customFormat="false" ht="12.75" hidden="false" customHeight="false" outlineLevel="0" collapsed="false">
      <c r="R84" s="155"/>
      <c r="S84" s="155"/>
      <c r="T84" s="155"/>
    </row>
    <row r="85" customFormat="false" ht="12.75" hidden="false" customHeight="false" outlineLevel="0" collapsed="false">
      <c r="R85" s="155"/>
      <c r="S85" s="155"/>
      <c r="T85" s="155"/>
    </row>
    <row r="86" customFormat="false" ht="12.75" hidden="false" customHeight="false" outlineLevel="0" collapsed="false">
      <c r="R86" s="155"/>
      <c r="S86" s="155"/>
      <c r="T86" s="155"/>
    </row>
    <row r="87" customFormat="false" ht="12.75" hidden="false" customHeight="false" outlineLevel="0" collapsed="false">
      <c r="R87" s="155"/>
      <c r="S87" s="155"/>
      <c r="T87" s="155"/>
    </row>
    <row r="88" customFormat="false" ht="12.75" hidden="false" customHeight="false" outlineLevel="0" collapsed="false">
      <c r="R88" s="155"/>
      <c r="S88" s="155"/>
      <c r="T88" s="155"/>
    </row>
    <row r="89" customFormat="false" ht="12.75" hidden="false" customHeight="false" outlineLevel="0" collapsed="false">
      <c r="R89" s="155"/>
      <c r="S89" s="155"/>
      <c r="T89" s="155"/>
    </row>
    <row r="90" customFormat="false" ht="12.75" hidden="false" customHeight="false" outlineLevel="0" collapsed="false">
      <c r="R90" s="155"/>
      <c r="S90" s="155"/>
      <c r="T90" s="155"/>
    </row>
    <row r="91" customFormat="false" ht="12.75" hidden="false" customHeight="false" outlineLevel="0" collapsed="false">
      <c r="R91" s="155"/>
      <c r="S91" s="155"/>
      <c r="T91" s="155"/>
    </row>
    <row r="92" customFormat="false" ht="12.75" hidden="false" customHeight="false" outlineLevel="0" collapsed="false">
      <c r="R92" s="155"/>
      <c r="S92" s="155"/>
      <c r="T92" s="155"/>
    </row>
    <row r="93" customFormat="false" ht="12.75" hidden="false" customHeight="false" outlineLevel="0" collapsed="false">
      <c r="R93" s="155"/>
      <c r="S93" s="155"/>
      <c r="T93" s="155"/>
    </row>
    <row r="94" customFormat="false" ht="12.75" hidden="false" customHeight="false" outlineLevel="0" collapsed="false">
      <c r="R94" s="155"/>
      <c r="S94" s="155"/>
      <c r="T94" s="155"/>
    </row>
    <row r="95" customFormat="false" ht="12.75" hidden="false" customHeight="false" outlineLevel="0" collapsed="false">
      <c r="R95" s="155"/>
      <c r="S95" s="155"/>
      <c r="T95" s="155"/>
    </row>
    <row r="96" customFormat="false" ht="12.75" hidden="false" customHeight="false" outlineLevel="0" collapsed="false">
      <c r="R96" s="155"/>
      <c r="S96" s="155"/>
      <c r="T96" s="155"/>
    </row>
    <row r="97" customFormat="false" ht="12.75" hidden="false" customHeight="false" outlineLevel="0" collapsed="false">
      <c r="R97" s="155"/>
      <c r="S97" s="155"/>
      <c r="T97" s="155"/>
    </row>
    <row r="98" customFormat="false" ht="12.75" hidden="false" customHeight="false" outlineLevel="0" collapsed="false">
      <c r="R98" s="155"/>
      <c r="S98" s="155"/>
      <c r="T98" s="155"/>
    </row>
    <row r="99" customFormat="false" ht="12.75" hidden="false" customHeight="false" outlineLevel="0" collapsed="false">
      <c r="R99" s="155"/>
      <c r="S99" s="155"/>
      <c r="T99" s="155"/>
    </row>
    <row r="100" customFormat="false" ht="12.75" hidden="false" customHeight="false" outlineLevel="0" collapsed="false">
      <c r="R100" s="155"/>
      <c r="S100" s="155"/>
      <c r="T100" s="155"/>
    </row>
    <row r="101" customFormat="false" ht="12.75" hidden="false" customHeight="false" outlineLevel="0" collapsed="false">
      <c r="R101" s="155"/>
      <c r="S101" s="155"/>
      <c r="T101" s="155"/>
    </row>
    <row r="102" customFormat="false" ht="12.75" hidden="false" customHeight="false" outlineLevel="0" collapsed="false">
      <c r="R102" s="155"/>
      <c r="S102" s="155"/>
      <c r="T102" s="155"/>
    </row>
    <row r="103" customFormat="false" ht="12.75" hidden="false" customHeight="false" outlineLevel="0" collapsed="false">
      <c r="R103" s="155"/>
      <c r="S103" s="155"/>
      <c r="T103" s="155"/>
    </row>
    <row r="104" customFormat="false" ht="12.75" hidden="false" customHeight="false" outlineLevel="0" collapsed="false">
      <c r="R104" s="155"/>
      <c r="S104" s="155"/>
      <c r="T104" s="155"/>
    </row>
    <row r="105" customFormat="false" ht="12.75" hidden="false" customHeight="false" outlineLevel="0" collapsed="false">
      <c r="R105" s="155"/>
      <c r="S105" s="155"/>
      <c r="T105" s="155"/>
    </row>
    <row r="106" customFormat="false" ht="12.75" hidden="false" customHeight="false" outlineLevel="0" collapsed="false">
      <c r="R106" s="155"/>
      <c r="S106" s="155"/>
      <c r="T106" s="155"/>
    </row>
    <row r="107" customFormat="false" ht="12.75" hidden="false" customHeight="false" outlineLevel="0" collapsed="false">
      <c r="R107" s="155"/>
      <c r="S107" s="155"/>
      <c r="T107" s="155"/>
    </row>
    <row r="108" customFormat="false" ht="12.75" hidden="false" customHeight="false" outlineLevel="0" collapsed="false">
      <c r="R108" s="155"/>
      <c r="S108" s="155"/>
      <c r="T108" s="155"/>
    </row>
    <row r="109" customFormat="false" ht="12.75" hidden="false" customHeight="false" outlineLevel="0" collapsed="false">
      <c r="R109" s="155"/>
      <c r="S109" s="155"/>
      <c r="T109" s="155"/>
    </row>
    <row r="110" customFormat="false" ht="12.75" hidden="false" customHeight="false" outlineLevel="0" collapsed="false">
      <c r="R110" s="155"/>
      <c r="S110" s="155"/>
      <c r="T110" s="155"/>
    </row>
    <row r="111" customFormat="false" ht="12.75" hidden="false" customHeight="false" outlineLevel="0" collapsed="false">
      <c r="R111" s="155"/>
      <c r="S111" s="155"/>
      <c r="T111" s="155"/>
    </row>
    <row r="112" customFormat="false" ht="12.75" hidden="false" customHeight="false" outlineLevel="0" collapsed="false">
      <c r="R112" s="155"/>
      <c r="S112" s="155"/>
      <c r="T112" s="155"/>
    </row>
    <row r="113" customFormat="false" ht="12.75" hidden="false" customHeight="false" outlineLevel="0" collapsed="false">
      <c r="R113" s="155"/>
      <c r="S113" s="155"/>
      <c r="T113" s="155"/>
    </row>
    <row r="114" customFormat="false" ht="12.75" hidden="false" customHeight="false" outlineLevel="0" collapsed="false">
      <c r="R114" s="155"/>
      <c r="S114" s="155"/>
      <c r="T114" s="155"/>
    </row>
    <row r="115" customFormat="false" ht="12.75" hidden="false" customHeight="false" outlineLevel="0" collapsed="false">
      <c r="R115" s="155"/>
      <c r="S115" s="155"/>
      <c r="T115" s="155"/>
    </row>
    <row r="116" customFormat="false" ht="12.75" hidden="false" customHeight="false" outlineLevel="0" collapsed="false">
      <c r="R116" s="155"/>
      <c r="S116" s="155"/>
      <c r="T116" s="155"/>
    </row>
    <row r="117" customFormat="false" ht="12.75" hidden="false" customHeight="false" outlineLevel="0" collapsed="false">
      <c r="R117" s="155"/>
      <c r="S117" s="155"/>
      <c r="T117" s="155"/>
    </row>
    <row r="118" customFormat="false" ht="12.75" hidden="false" customHeight="false" outlineLevel="0" collapsed="false">
      <c r="R118" s="155"/>
      <c r="S118" s="155"/>
      <c r="T118" s="155"/>
    </row>
    <row r="119" customFormat="false" ht="12.75" hidden="false" customHeight="false" outlineLevel="0" collapsed="false">
      <c r="R119" s="155"/>
      <c r="S119" s="155"/>
      <c r="T119" s="155"/>
    </row>
    <row r="120" customFormat="false" ht="12.75" hidden="false" customHeight="false" outlineLevel="0" collapsed="false">
      <c r="R120" s="155"/>
      <c r="S120" s="155"/>
      <c r="T120" s="155"/>
    </row>
    <row r="121" customFormat="false" ht="12.75" hidden="false" customHeight="false" outlineLevel="0" collapsed="false">
      <c r="R121" s="155"/>
      <c r="S121" s="155"/>
      <c r="T121" s="155"/>
    </row>
    <row r="122" customFormat="false" ht="12.75" hidden="false" customHeight="false" outlineLevel="0" collapsed="false">
      <c r="R122" s="155"/>
      <c r="S122" s="155"/>
      <c r="T122" s="155"/>
    </row>
    <row r="123" customFormat="false" ht="12.75" hidden="false" customHeight="false" outlineLevel="0" collapsed="false">
      <c r="R123" s="155"/>
      <c r="S123" s="155"/>
      <c r="T123" s="155"/>
    </row>
    <row r="124" customFormat="false" ht="12.75" hidden="false" customHeight="false" outlineLevel="0" collapsed="false">
      <c r="R124" s="155"/>
      <c r="S124" s="155"/>
      <c r="T124" s="155"/>
    </row>
    <row r="125" customFormat="false" ht="12.75" hidden="false" customHeight="false" outlineLevel="0" collapsed="false">
      <c r="R125" s="155"/>
      <c r="S125" s="155"/>
      <c r="T125" s="155"/>
    </row>
    <row r="126" customFormat="false" ht="12.75" hidden="false" customHeight="false" outlineLevel="0" collapsed="false">
      <c r="R126" s="155"/>
      <c r="S126" s="155"/>
      <c r="T126" s="155"/>
    </row>
    <row r="127" customFormat="false" ht="12.75" hidden="false" customHeight="false" outlineLevel="0" collapsed="false">
      <c r="R127" s="155"/>
      <c r="S127" s="155"/>
      <c r="T127" s="155"/>
    </row>
    <row r="128" customFormat="false" ht="12.75" hidden="false" customHeight="false" outlineLevel="0" collapsed="false">
      <c r="R128" s="155"/>
      <c r="S128" s="155"/>
      <c r="T128" s="155"/>
    </row>
    <row r="129" customFormat="false" ht="12.75" hidden="false" customHeight="false" outlineLevel="0" collapsed="false">
      <c r="R129" s="155"/>
      <c r="S129" s="155"/>
      <c r="T129" s="155"/>
    </row>
    <row r="130" customFormat="false" ht="12.75" hidden="false" customHeight="false" outlineLevel="0" collapsed="false">
      <c r="R130" s="155"/>
      <c r="S130" s="155"/>
      <c r="T130" s="155"/>
    </row>
    <row r="131" customFormat="false" ht="12.75" hidden="false" customHeight="false" outlineLevel="0" collapsed="false">
      <c r="R131" s="155"/>
      <c r="S131" s="155"/>
      <c r="T131" s="155"/>
    </row>
    <row r="132" customFormat="false" ht="12.75" hidden="false" customHeight="false" outlineLevel="0" collapsed="false">
      <c r="R132" s="155"/>
      <c r="S132" s="155"/>
      <c r="T132" s="155"/>
    </row>
    <row r="133" customFormat="false" ht="12.75" hidden="false" customHeight="false" outlineLevel="0" collapsed="false">
      <c r="R133" s="155"/>
      <c r="S133" s="155"/>
      <c r="T133" s="155"/>
    </row>
    <row r="134" customFormat="false" ht="12.75" hidden="false" customHeight="false" outlineLevel="0" collapsed="false">
      <c r="R134" s="155"/>
      <c r="S134" s="155"/>
      <c r="T134" s="155"/>
    </row>
    <row r="135" customFormat="false" ht="12.75" hidden="false" customHeight="false" outlineLevel="0" collapsed="false">
      <c r="R135" s="155"/>
      <c r="S135" s="155"/>
      <c r="T135" s="155"/>
    </row>
    <row r="136" customFormat="false" ht="12.75" hidden="false" customHeight="false" outlineLevel="0" collapsed="false">
      <c r="R136" s="155"/>
      <c r="S136" s="155"/>
      <c r="T136" s="155"/>
    </row>
    <row r="137" customFormat="false" ht="12.75" hidden="false" customHeight="false" outlineLevel="0" collapsed="false">
      <c r="R137" s="155"/>
      <c r="S137" s="155"/>
      <c r="T137" s="155"/>
    </row>
    <row r="138" customFormat="false" ht="12.75" hidden="false" customHeight="false" outlineLevel="0" collapsed="false">
      <c r="R138" s="155"/>
      <c r="S138" s="155"/>
      <c r="T138" s="155"/>
    </row>
    <row r="139" customFormat="false" ht="12.75" hidden="false" customHeight="false" outlineLevel="0" collapsed="false">
      <c r="R139" s="155"/>
      <c r="S139" s="155"/>
      <c r="T139" s="155"/>
    </row>
    <row r="140" customFormat="false" ht="12.75" hidden="false" customHeight="false" outlineLevel="0" collapsed="false">
      <c r="R140" s="155"/>
      <c r="S140" s="155"/>
      <c r="T140" s="155"/>
    </row>
    <row r="141" customFormat="false" ht="12.75" hidden="false" customHeight="false" outlineLevel="0" collapsed="false">
      <c r="R141" s="155"/>
      <c r="S141" s="155"/>
      <c r="T141" s="155"/>
    </row>
    <row r="142" customFormat="false" ht="12.75" hidden="false" customHeight="false" outlineLevel="0" collapsed="false">
      <c r="R142" s="155"/>
      <c r="S142" s="155"/>
      <c r="T142" s="155"/>
    </row>
    <row r="143" customFormat="false" ht="12.75" hidden="false" customHeight="false" outlineLevel="0" collapsed="false">
      <c r="R143" s="155"/>
      <c r="S143" s="155"/>
      <c r="T143" s="155"/>
    </row>
    <row r="144" customFormat="false" ht="12.75" hidden="false" customHeight="false" outlineLevel="0" collapsed="false">
      <c r="R144" s="155"/>
      <c r="S144" s="155"/>
      <c r="T144" s="155"/>
    </row>
    <row r="145" customFormat="false" ht="12.75" hidden="false" customHeight="false" outlineLevel="0" collapsed="false">
      <c r="R145" s="155"/>
      <c r="S145" s="155"/>
      <c r="T145" s="155"/>
    </row>
    <row r="146" customFormat="false" ht="12.75" hidden="false" customHeight="false" outlineLevel="0" collapsed="false">
      <c r="R146" s="155"/>
      <c r="S146" s="155"/>
      <c r="T146" s="155"/>
    </row>
    <row r="147" customFormat="false" ht="12.75" hidden="false" customHeight="false" outlineLevel="0" collapsed="false">
      <c r="R147" s="155"/>
      <c r="S147" s="155"/>
      <c r="T147" s="155"/>
    </row>
    <row r="148" customFormat="false" ht="12.75" hidden="false" customHeight="false" outlineLevel="0" collapsed="false">
      <c r="R148" s="155"/>
      <c r="S148" s="155"/>
      <c r="T148" s="155"/>
    </row>
    <row r="149" customFormat="false" ht="12.75" hidden="false" customHeight="false" outlineLevel="0" collapsed="false">
      <c r="R149" s="155"/>
      <c r="S149" s="155"/>
      <c r="T149" s="155"/>
    </row>
    <row r="150" customFormat="false" ht="12.75" hidden="false" customHeight="false" outlineLevel="0" collapsed="false">
      <c r="R150" s="155"/>
      <c r="S150" s="155"/>
      <c r="T150" s="155"/>
    </row>
    <row r="151" customFormat="false" ht="12.75" hidden="false" customHeight="false" outlineLevel="0" collapsed="false">
      <c r="R151" s="155"/>
      <c r="S151" s="155"/>
      <c r="T151" s="155"/>
    </row>
    <row r="152" customFormat="false" ht="12.75" hidden="false" customHeight="false" outlineLevel="0" collapsed="false">
      <c r="R152" s="155"/>
      <c r="S152" s="155"/>
      <c r="T152" s="155"/>
    </row>
    <row r="153" customFormat="false" ht="12.75" hidden="false" customHeight="false" outlineLevel="0" collapsed="false">
      <c r="R153" s="155"/>
      <c r="S153" s="155"/>
      <c r="T153" s="155"/>
    </row>
    <row r="154" customFormat="false" ht="12.75" hidden="false" customHeight="false" outlineLevel="0" collapsed="false">
      <c r="R154" s="155"/>
      <c r="S154" s="155"/>
      <c r="T154" s="155"/>
    </row>
    <row r="155" customFormat="false" ht="12.75" hidden="false" customHeight="false" outlineLevel="0" collapsed="false">
      <c r="R155" s="155"/>
      <c r="S155" s="155"/>
      <c r="T155" s="155"/>
    </row>
    <row r="156" customFormat="false" ht="12.75" hidden="false" customHeight="false" outlineLevel="0" collapsed="false">
      <c r="R156" s="155"/>
      <c r="S156" s="155"/>
      <c r="T156" s="155"/>
    </row>
    <row r="157" customFormat="false" ht="12.75" hidden="false" customHeight="false" outlineLevel="0" collapsed="false">
      <c r="R157" s="155"/>
      <c r="S157" s="155"/>
      <c r="T157" s="155"/>
    </row>
    <row r="158" customFormat="false" ht="12.75" hidden="false" customHeight="false" outlineLevel="0" collapsed="false">
      <c r="R158" s="155"/>
      <c r="S158" s="155"/>
      <c r="T158" s="155"/>
    </row>
    <row r="159" customFormat="false" ht="12.75" hidden="false" customHeight="false" outlineLevel="0" collapsed="false">
      <c r="R159" s="155"/>
      <c r="S159" s="155"/>
      <c r="T159" s="155"/>
    </row>
    <row r="160" customFormat="false" ht="12.75" hidden="false" customHeight="false" outlineLevel="0" collapsed="false">
      <c r="R160" s="155"/>
      <c r="S160" s="155"/>
      <c r="T160" s="155"/>
    </row>
    <row r="161" customFormat="false" ht="12.75" hidden="false" customHeight="false" outlineLevel="0" collapsed="false">
      <c r="R161" s="155"/>
      <c r="S161" s="155"/>
      <c r="T161" s="155"/>
    </row>
    <row r="162" customFormat="false" ht="12.75" hidden="false" customHeight="false" outlineLevel="0" collapsed="false">
      <c r="R162" s="155"/>
      <c r="S162" s="155"/>
      <c r="T162" s="155"/>
    </row>
    <row r="163" customFormat="false" ht="12.75" hidden="false" customHeight="false" outlineLevel="0" collapsed="false">
      <c r="R163" s="155"/>
      <c r="S163" s="155"/>
      <c r="T163" s="155"/>
    </row>
    <row r="164" customFormat="false" ht="12.75" hidden="false" customHeight="false" outlineLevel="0" collapsed="false">
      <c r="R164" s="155"/>
      <c r="S164" s="155"/>
      <c r="T164" s="155"/>
    </row>
    <row r="165" customFormat="false" ht="12.75" hidden="false" customHeight="false" outlineLevel="0" collapsed="false">
      <c r="R165" s="155"/>
      <c r="S165" s="155"/>
      <c r="T165" s="155"/>
    </row>
    <row r="166" customFormat="false" ht="12.75" hidden="false" customHeight="false" outlineLevel="0" collapsed="false">
      <c r="R166" s="155"/>
      <c r="S166" s="155"/>
      <c r="T166" s="155"/>
    </row>
    <row r="167" customFormat="false" ht="12.75" hidden="false" customHeight="false" outlineLevel="0" collapsed="false">
      <c r="R167" s="155"/>
      <c r="S167" s="155"/>
      <c r="T167" s="155"/>
    </row>
    <row r="168" customFormat="false" ht="12.75" hidden="false" customHeight="false" outlineLevel="0" collapsed="false">
      <c r="R168" s="155"/>
      <c r="S168" s="155"/>
      <c r="T168" s="155"/>
    </row>
    <row r="169" customFormat="false" ht="12.75" hidden="false" customHeight="false" outlineLevel="0" collapsed="false">
      <c r="R169" s="155"/>
      <c r="S169" s="155"/>
      <c r="T169" s="155"/>
    </row>
    <row r="170" customFormat="false" ht="12.75" hidden="false" customHeight="false" outlineLevel="0" collapsed="false">
      <c r="R170" s="155"/>
      <c r="S170" s="155"/>
      <c r="T170" s="155"/>
    </row>
    <row r="171" customFormat="false" ht="12.75" hidden="false" customHeight="false" outlineLevel="0" collapsed="false">
      <c r="R171" s="155"/>
      <c r="S171" s="155"/>
      <c r="T171" s="155"/>
    </row>
    <row r="172" customFormat="false" ht="12.75" hidden="false" customHeight="false" outlineLevel="0" collapsed="false">
      <c r="R172" s="155"/>
      <c r="S172" s="155"/>
      <c r="T172" s="155"/>
    </row>
    <row r="173" customFormat="false" ht="12.75" hidden="false" customHeight="false" outlineLevel="0" collapsed="false">
      <c r="R173" s="155"/>
      <c r="S173" s="155"/>
      <c r="T173" s="155"/>
    </row>
    <row r="174" customFormat="false" ht="12.75" hidden="false" customHeight="false" outlineLevel="0" collapsed="false">
      <c r="R174" s="155"/>
      <c r="S174" s="155"/>
      <c r="T174" s="155"/>
    </row>
    <row r="175" customFormat="false" ht="12.75" hidden="false" customHeight="false" outlineLevel="0" collapsed="false">
      <c r="R175" s="155"/>
      <c r="S175" s="155"/>
      <c r="T175" s="155"/>
    </row>
    <row r="176" customFormat="false" ht="12.75" hidden="false" customHeight="false" outlineLevel="0" collapsed="false">
      <c r="R176" s="155"/>
      <c r="S176" s="155"/>
      <c r="T176" s="155"/>
    </row>
    <row r="177" customFormat="false" ht="12.75" hidden="false" customHeight="false" outlineLevel="0" collapsed="false">
      <c r="R177" s="155"/>
      <c r="S177" s="155"/>
      <c r="T177" s="155"/>
    </row>
    <row r="178" customFormat="false" ht="12.75" hidden="false" customHeight="false" outlineLevel="0" collapsed="false">
      <c r="R178" s="155"/>
      <c r="S178" s="155"/>
      <c r="T178" s="155"/>
    </row>
    <row r="179" customFormat="false" ht="12.75" hidden="false" customHeight="false" outlineLevel="0" collapsed="false">
      <c r="R179" s="155"/>
      <c r="S179" s="155"/>
      <c r="T179" s="155"/>
    </row>
    <row r="180" customFormat="false" ht="12.75" hidden="false" customHeight="false" outlineLevel="0" collapsed="false">
      <c r="R180" s="155"/>
      <c r="S180" s="155"/>
      <c r="T180" s="155"/>
    </row>
    <row r="181" customFormat="false" ht="12.75" hidden="false" customHeight="false" outlineLevel="0" collapsed="false">
      <c r="R181" s="155"/>
      <c r="S181" s="155"/>
      <c r="T181" s="155"/>
    </row>
    <row r="182" customFormat="false" ht="12.75" hidden="false" customHeight="false" outlineLevel="0" collapsed="false">
      <c r="R182" s="155"/>
      <c r="S182" s="155"/>
      <c r="T182" s="155"/>
    </row>
    <row r="183" customFormat="false" ht="12.75" hidden="false" customHeight="false" outlineLevel="0" collapsed="false">
      <c r="R183" s="155"/>
      <c r="S183" s="155"/>
      <c r="T183" s="155"/>
    </row>
    <row r="184" customFormat="false" ht="12.75" hidden="false" customHeight="false" outlineLevel="0" collapsed="false">
      <c r="R184" s="155"/>
      <c r="S184" s="155"/>
      <c r="T184" s="155"/>
    </row>
    <row r="185" customFormat="false" ht="12.75" hidden="false" customHeight="false" outlineLevel="0" collapsed="false">
      <c r="R185" s="155"/>
      <c r="S185" s="155"/>
      <c r="T185" s="155"/>
    </row>
    <row r="186" customFormat="false" ht="12.75" hidden="false" customHeight="false" outlineLevel="0" collapsed="false">
      <c r="R186" s="155"/>
      <c r="S186" s="155"/>
      <c r="T186" s="155"/>
    </row>
    <row r="187" customFormat="false" ht="12.75" hidden="false" customHeight="false" outlineLevel="0" collapsed="false">
      <c r="R187" s="155"/>
      <c r="S187" s="155"/>
      <c r="T187" s="155"/>
    </row>
    <row r="188" customFormat="false" ht="12.75" hidden="false" customHeight="false" outlineLevel="0" collapsed="false">
      <c r="R188" s="155"/>
      <c r="S188" s="155"/>
      <c r="T188" s="155"/>
    </row>
    <row r="189" customFormat="false" ht="12.75" hidden="false" customHeight="false" outlineLevel="0" collapsed="false">
      <c r="R189" s="155"/>
      <c r="S189" s="155"/>
      <c r="T189" s="155"/>
    </row>
    <row r="190" customFormat="false" ht="12.75" hidden="false" customHeight="false" outlineLevel="0" collapsed="false">
      <c r="R190" s="155"/>
      <c r="S190" s="155"/>
      <c r="T190" s="155"/>
    </row>
    <row r="191" customFormat="false" ht="12.75" hidden="false" customHeight="false" outlineLevel="0" collapsed="false">
      <c r="R191" s="155"/>
      <c r="S191" s="155"/>
      <c r="T191" s="155"/>
    </row>
    <row r="192" customFormat="false" ht="12.75" hidden="false" customHeight="false" outlineLevel="0" collapsed="false">
      <c r="R192" s="155"/>
      <c r="S192" s="155"/>
      <c r="T192" s="155"/>
    </row>
    <row r="193" customFormat="false" ht="12.75" hidden="false" customHeight="false" outlineLevel="0" collapsed="false">
      <c r="R193" s="155"/>
      <c r="S193" s="155"/>
      <c r="T193" s="155"/>
    </row>
    <row r="194" customFormat="false" ht="12.75" hidden="false" customHeight="false" outlineLevel="0" collapsed="false">
      <c r="R194" s="155"/>
      <c r="S194" s="155"/>
      <c r="T194" s="155"/>
    </row>
    <row r="195" customFormat="false" ht="12.75" hidden="false" customHeight="false" outlineLevel="0" collapsed="false">
      <c r="R195" s="155"/>
      <c r="S195" s="155"/>
      <c r="T195" s="155"/>
    </row>
    <row r="196" customFormat="false" ht="12.75" hidden="false" customHeight="false" outlineLevel="0" collapsed="false">
      <c r="R196" s="155"/>
      <c r="S196" s="155"/>
      <c r="T196" s="155"/>
    </row>
    <row r="197" customFormat="false" ht="12.75" hidden="false" customHeight="false" outlineLevel="0" collapsed="false">
      <c r="R197" s="155"/>
      <c r="S197" s="155"/>
      <c r="T197" s="155"/>
    </row>
    <row r="198" customFormat="false" ht="12.75" hidden="false" customHeight="false" outlineLevel="0" collapsed="false">
      <c r="R198" s="155"/>
      <c r="S198" s="155"/>
      <c r="T198" s="155"/>
    </row>
    <row r="199" customFormat="false" ht="12.75" hidden="false" customHeight="false" outlineLevel="0" collapsed="false">
      <c r="R199" s="155"/>
      <c r="S199" s="155"/>
      <c r="T199" s="155"/>
    </row>
    <row r="200" customFormat="false" ht="12.75" hidden="false" customHeight="false" outlineLevel="0" collapsed="false">
      <c r="R200" s="155"/>
      <c r="S200" s="155"/>
      <c r="T200" s="155"/>
    </row>
    <row r="201" customFormat="false" ht="12.75" hidden="false" customHeight="false" outlineLevel="0" collapsed="false">
      <c r="R201" s="155"/>
      <c r="S201" s="155"/>
      <c r="T201" s="155"/>
    </row>
    <row r="202" customFormat="false" ht="12.75" hidden="false" customHeight="false" outlineLevel="0" collapsed="false">
      <c r="R202" s="155"/>
      <c r="S202" s="155"/>
      <c r="T202" s="155"/>
    </row>
    <row r="203" customFormat="false" ht="12.75" hidden="false" customHeight="false" outlineLevel="0" collapsed="false">
      <c r="R203" s="155"/>
      <c r="S203" s="155"/>
      <c r="T203" s="155"/>
    </row>
    <row r="204" customFormat="false" ht="12.75" hidden="false" customHeight="false" outlineLevel="0" collapsed="false">
      <c r="R204" s="155"/>
      <c r="S204" s="155"/>
      <c r="T204" s="155"/>
    </row>
    <row r="205" customFormat="false" ht="12.75" hidden="false" customHeight="false" outlineLevel="0" collapsed="false">
      <c r="R205" s="155"/>
      <c r="S205" s="155"/>
      <c r="T205" s="155"/>
    </row>
    <row r="206" customFormat="false" ht="12.75" hidden="false" customHeight="false" outlineLevel="0" collapsed="false">
      <c r="R206" s="155"/>
      <c r="S206" s="155"/>
      <c r="T206" s="155"/>
    </row>
    <row r="207" customFormat="false" ht="12.75" hidden="false" customHeight="false" outlineLevel="0" collapsed="false">
      <c r="R207" s="155"/>
      <c r="S207" s="155"/>
      <c r="T207" s="155"/>
    </row>
    <row r="208" customFormat="false" ht="12.75" hidden="false" customHeight="false" outlineLevel="0" collapsed="false">
      <c r="R208" s="155"/>
      <c r="S208" s="155"/>
      <c r="T208" s="155"/>
    </row>
    <row r="209" customFormat="false" ht="12.75" hidden="false" customHeight="false" outlineLevel="0" collapsed="false">
      <c r="R209" s="155"/>
      <c r="S209" s="155"/>
      <c r="T209" s="155"/>
    </row>
    <row r="210" customFormat="false" ht="12.75" hidden="false" customHeight="false" outlineLevel="0" collapsed="false">
      <c r="R210" s="155"/>
      <c r="S210" s="155"/>
      <c r="T210" s="155"/>
    </row>
    <row r="211" customFormat="false" ht="12.75" hidden="false" customHeight="false" outlineLevel="0" collapsed="false">
      <c r="R211" s="155"/>
      <c r="S211" s="155"/>
      <c r="T211" s="155"/>
    </row>
    <row r="212" customFormat="false" ht="12.75" hidden="false" customHeight="false" outlineLevel="0" collapsed="false">
      <c r="R212" s="155"/>
      <c r="S212" s="155"/>
      <c r="T212" s="155"/>
    </row>
    <row r="213" customFormat="false" ht="12.75" hidden="false" customHeight="false" outlineLevel="0" collapsed="false">
      <c r="R213" s="155"/>
      <c r="S213" s="155"/>
      <c r="T213" s="155"/>
    </row>
    <row r="214" customFormat="false" ht="12.75" hidden="false" customHeight="false" outlineLevel="0" collapsed="false">
      <c r="R214" s="155"/>
      <c r="S214" s="155"/>
      <c r="T214" s="155"/>
    </row>
    <row r="215" customFormat="false" ht="12.75" hidden="false" customHeight="false" outlineLevel="0" collapsed="false">
      <c r="R215" s="155"/>
      <c r="S215" s="155"/>
      <c r="T215" s="155"/>
    </row>
    <row r="216" customFormat="false" ht="12.75" hidden="false" customHeight="false" outlineLevel="0" collapsed="false">
      <c r="R216" s="155"/>
      <c r="S216" s="155"/>
      <c r="T216" s="155"/>
    </row>
    <row r="217" customFormat="false" ht="12.75" hidden="false" customHeight="false" outlineLevel="0" collapsed="false">
      <c r="R217" s="155"/>
      <c r="S217" s="155"/>
      <c r="T217" s="155"/>
    </row>
    <row r="218" customFormat="false" ht="12.75" hidden="false" customHeight="false" outlineLevel="0" collapsed="false">
      <c r="R218" s="155"/>
      <c r="S218" s="155"/>
      <c r="T218" s="155"/>
    </row>
    <row r="219" customFormat="false" ht="12.75" hidden="false" customHeight="false" outlineLevel="0" collapsed="false">
      <c r="R219" s="155"/>
      <c r="S219" s="155"/>
      <c r="T219" s="155"/>
    </row>
    <row r="220" customFormat="false" ht="12.75" hidden="false" customHeight="false" outlineLevel="0" collapsed="false">
      <c r="R220" s="155"/>
      <c r="S220" s="155"/>
      <c r="T220" s="155"/>
    </row>
    <row r="221" customFormat="false" ht="12.75" hidden="false" customHeight="false" outlineLevel="0" collapsed="false">
      <c r="R221" s="155"/>
      <c r="S221" s="155"/>
      <c r="T221" s="155"/>
    </row>
    <row r="222" customFormat="false" ht="12.75" hidden="false" customHeight="false" outlineLevel="0" collapsed="false">
      <c r="R222" s="155"/>
      <c r="S222" s="155"/>
      <c r="T222" s="155"/>
    </row>
    <row r="223" customFormat="false" ht="12.75" hidden="false" customHeight="false" outlineLevel="0" collapsed="false">
      <c r="R223" s="155"/>
      <c r="S223" s="155"/>
      <c r="T223" s="155"/>
    </row>
    <row r="224" customFormat="false" ht="12.75" hidden="false" customHeight="false" outlineLevel="0" collapsed="false">
      <c r="R224" s="155"/>
      <c r="S224" s="155"/>
      <c r="T224" s="155"/>
    </row>
    <row r="225" customFormat="false" ht="12.75" hidden="false" customHeight="false" outlineLevel="0" collapsed="false">
      <c r="R225" s="155"/>
      <c r="S225" s="155"/>
      <c r="T225" s="155"/>
    </row>
    <row r="226" customFormat="false" ht="12.75" hidden="false" customHeight="false" outlineLevel="0" collapsed="false">
      <c r="R226" s="155"/>
      <c r="S226" s="155"/>
      <c r="T226" s="155"/>
    </row>
    <row r="227" customFormat="false" ht="12.75" hidden="false" customHeight="false" outlineLevel="0" collapsed="false">
      <c r="R227" s="155"/>
      <c r="S227" s="155"/>
      <c r="T227" s="155"/>
    </row>
    <row r="228" customFormat="false" ht="12.75" hidden="false" customHeight="false" outlineLevel="0" collapsed="false">
      <c r="R228" s="155"/>
      <c r="S228" s="155"/>
      <c r="T228" s="155"/>
    </row>
    <row r="229" customFormat="false" ht="12.75" hidden="false" customHeight="false" outlineLevel="0" collapsed="false">
      <c r="R229" s="155"/>
      <c r="S229" s="155"/>
      <c r="T229" s="155"/>
    </row>
    <row r="230" customFormat="false" ht="12.75" hidden="false" customHeight="false" outlineLevel="0" collapsed="false">
      <c r="R230" s="155"/>
      <c r="S230" s="155"/>
      <c r="T230" s="155"/>
    </row>
    <row r="231" customFormat="false" ht="12.75" hidden="false" customHeight="false" outlineLevel="0" collapsed="false">
      <c r="R231" s="155"/>
      <c r="S231" s="155"/>
      <c r="T231" s="155"/>
    </row>
    <row r="232" customFormat="false" ht="12.75" hidden="false" customHeight="false" outlineLevel="0" collapsed="false">
      <c r="R232" s="155"/>
      <c r="S232" s="155"/>
      <c r="T232" s="155"/>
    </row>
    <row r="233" customFormat="false" ht="12.75" hidden="false" customHeight="false" outlineLevel="0" collapsed="false">
      <c r="R233" s="155"/>
      <c r="S233" s="155"/>
      <c r="T233" s="155"/>
    </row>
    <row r="234" customFormat="false" ht="12.75" hidden="false" customHeight="false" outlineLevel="0" collapsed="false">
      <c r="R234" s="155"/>
      <c r="S234" s="155"/>
      <c r="T234" s="155"/>
    </row>
    <row r="235" customFormat="false" ht="12.75" hidden="false" customHeight="false" outlineLevel="0" collapsed="false">
      <c r="R235" s="155"/>
      <c r="S235" s="155"/>
      <c r="T235" s="155"/>
    </row>
    <row r="236" customFormat="false" ht="12.75" hidden="false" customHeight="false" outlineLevel="0" collapsed="false">
      <c r="R236" s="155"/>
      <c r="S236" s="155"/>
      <c r="T236" s="155"/>
    </row>
    <row r="237" customFormat="false" ht="12.75" hidden="false" customHeight="false" outlineLevel="0" collapsed="false">
      <c r="R237" s="155"/>
      <c r="S237" s="155"/>
      <c r="T237" s="155"/>
    </row>
    <row r="238" customFormat="false" ht="12.75" hidden="false" customHeight="false" outlineLevel="0" collapsed="false">
      <c r="R238" s="155"/>
      <c r="S238" s="155"/>
      <c r="T238" s="155"/>
    </row>
    <row r="239" customFormat="false" ht="12.75" hidden="false" customHeight="false" outlineLevel="0" collapsed="false">
      <c r="R239" s="155"/>
      <c r="S239" s="155"/>
      <c r="T239" s="155"/>
    </row>
    <row r="240" customFormat="false" ht="12.75" hidden="false" customHeight="false" outlineLevel="0" collapsed="false">
      <c r="R240" s="155"/>
      <c r="S240" s="155"/>
      <c r="T240" s="155"/>
    </row>
    <row r="241" customFormat="false" ht="12.75" hidden="false" customHeight="false" outlineLevel="0" collapsed="false">
      <c r="R241" s="155"/>
      <c r="S241" s="155"/>
      <c r="T241" s="155"/>
    </row>
    <row r="242" customFormat="false" ht="12.75" hidden="false" customHeight="false" outlineLevel="0" collapsed="false">
      <c r="R242" s="155"/>
      <c r="S242" s="155"/>
      <c r="T242" s="155"/>
    </row>
    <row r="243" customFormat="false" ht="12.75" hidden="false" customHeight="false" outlineLevel="0" collapsed="false">
      <c r="R243" s="155"/>
      <c r="S243" s="155"/>
      <c r="T243" s="155"/>
    </row>
    <row r="244" customFormat="false" ht="12.75" hidden="false" customHeight="false" outlineLevel="0" collapsed="false">
      <c r="R244" s="155"/>
      <c r="S244" s="155"/>
      <c r="T244" s="155"/>
    </row>
    <row r="245" customFormat="false" ht="12.75" hidden="false" customHeight="false" outlineLevel="0" collapsed="false">
      <c r="R245" s="155"/>
      <c r="S245" s="155"/>
      <c r="T245" s="155"/>
    </row>
    <row r="246" customFormat="false" ht="12.75" hidden="false" customHeight="false" outlineLevel="0" collapsed="false">
      <c r="R246" s="155"/>
      <c r="S246" s="155"/>
      <c r="T246" s="155"/>
    </row>
    <row r="247" customFormat="false" ht="12.75" hidden="false" customHeight="false" outlineLevel="0" collapsed="false">
      <c r="R247" s="155"/>
      <c r="S247" s="155"/>
      <c r="T247" s="155"/>
    </row>
    <row r="248" customFormat="false" ht="12.75" hidden="false" customHeight="false" outlineLevel="0" collapsed="false">
      <c r="R248" s="155"/>
      <c r="S248" s="155"/>
      <c r="T248" s="155"/>
    </row>
    <row r="249" customFormat="false" ht="12.75" hidden="false" customHeight="false" outlineLevel="0" collapsed="false">
      <c r="R249" s="155"/>
      <c r="S249" s="155"/>
      <c r="T249" s="155"/>
    </row>
    <row r="250" customFormat="false" ht="12.75" hidden="false" customHeight="false" outlineLevel="0" collapsed="false">
      <c r="R250" s="155"/>
      <c r="S250" s="155"/>
      <c r="T250" s="155"/>
    </row>
    <row r="251" customFormat="false" ht="12.75" hidden="false" customHeight="false" outlineLevel="0" collapsed="false">
      <c r="R251" s="155"/>
      <c r="S251" s="155"/>
      <c r="T251" s="155"/>
    </row>
    <row r="252" customFormat="false" ht="12.75" hidden="false" customHeight="false" outlineLevel="0" collapsed="false">
      <c r="R252" s="155"/>
      <c r="S252" s="155"/>
      <c r="T252" s="155"/>
    </row>
    <row r="253" customFormat="false" ht="12.75" hidden="false" customHeight="false" outlineLevel="0" collapsed="false">
      <c r="R253" s="155"/>
      <c r="S253" s="155"/>
      <c r="T253" s="155"/>
    </row>
    <row r="254" customFormat="false" ht="12.75" hidden="false" customHeight="false" outlineLevel="0" collapsed="false">
      <c r="R254" s="155"/>
      <c r="S254" s="155"/>
      <c r="T254" s="155"/>
    </row>
    <row r="255" customFormat="false" ht="12.75" hidden="false" customHeight="false" outlineLevel="0" collapsed="false">
      <c r="R255" s="155"/>
      <c r="S255" s="155"/>
      <c r="T255" s="155"/>
    </row>
    <row r="256" customFormat="false" ht="12.75" hidden="false" customHeight="false" outlineLevel="0" collapsed="false">
      <c r="R256" s="155"/>
      <c r="S256" s="155"/>
      <c r="T256" s="155"/>
    </row>
    <row r="257" customFormat="false" ht="12.75" hidden="false" customHeight="false" outlineLevel="0" collapsed="false">
      <c r="R257" s="155"/>
      <c r="S257" s="155"/>
      <c r="T257" s="155"/>
    </row>
    <row r="258" customFormat="false" ht="12.75" hidden="false" customHeight="false" outlineLevel="0" collapsed="false">
      <c r="R258" s="155"/>
      <c r="S258" s="155"/>
      <c r="T258" s="155"/>
    </row>
    <row r="259" customFormat="false" ht="12.75" hidden="false" customHeight="false" outlineLevel="0" collapsed="false">
      <c r="R259" s="155"/>
      <c r="S259" s="155"/>
      <c r="T259" s="155"/>
    </row>
    <row r="260" customFormat="false" ht="12.75" hidden="false" customHeight="false" outlineLevel="0" collapsed="false">
      <c r="R260" s="155"/>
      <c r="S260" s="155"/>
      <c r="T260" s="155"/>
    </row>
    <row r="261" customFormat="false" ht="12.75" hidden="false" customHeight="false" outlineLevel="0" collapsed="false">
      <c r="R261" s="155"/>
      <c r="S261" s="155"/>
      <c r="T261" s="155"/>
    </row>
    <row r="262" customFormat="false" ht="12.75" hidden="false" customHeight="false" outlineLevel="0" collapsed="false">
      <c r="R262" s="155"/>
      <c r="S262" s="155"/>
      <c r="T262" s="155"/>
    </row>
    <row r="263" customFormat="false" ht="12.75" hidden="false" customHeight="false" outlineLevel="0" collapsed="false">
      <c r="R263" s="155"/>
      <c r="S263" s="155"/>
      <c r="T263" s="155"/>
    </row>
    <row r="264" customFormat="false" ht="12.75" hidden="false" customHeight="false" outlineLevel="0" collapsed="false">
      <c r="R264" s="155"/>
      <c r="S264" s="155"/>
      <c r="T264" s="155"/>
    </row>
    <row r="265" customFormat="false" ht="12.75" hidden="false" customHeight="false" outlineLevel="0" collapsed="false">
      <c r="R265" s="155"/>
      <c r="S265" s="155"/>
      <c r="T265" s="155"/>
    </row>
    <row r="266" customFormat="false" ht="12.75" hidden="false" customHeight="false" outlineLevel="0" collapsed="false">
      <c r="R266" s="155"/>
      <c r="S266" s="155"/>
      <c r="T266" s="155"/>
    </row>
    <row r="267" customFormat="false" ht="12.75" hidden="false" customHeight="false" outlineLevel="0" collapsed="false">
      <c r="R267" s="155"/>
      <c r="S267" s="155"/>
      <c r="T267" s="155"/>
    </row>
    <row r="268" customFormat="false" ht="12.75" hidden="false" customHeight="false" outlineLevel="0" collapsed="false">
      <c r="R268" s="155"/>
      <c r="S268" s="155"/>
      <c r="T268" s="155"/>
    </row>
    <row r="269" customFormat="false" ht="12.75" hidden="false" customHeight="false" outlineLevel="0" collapsed="false">
      <c r="R269" s="155"/>
      <c r="S269" s="155"/>
      <c r="T269" s="155"/>
    </row>
    <row r="270" customFormat="false" ht="12.75" hidden="false" customHeight="false" outlineLevel="0" collapsed="false">
      <c r="R270" s="155"/>
      <c r="S270" s="155"/>
      <c r="T270" s="155"/>
    </row>
    <row r="271" customFormat="false" ht="12.75" hidden="false" customHeight="false" outlineLevel="0" collapsed="false">
      <c r="R271" s="155"/>
      <c r="S271" s="155"/>
      <c r="T271" s="155"/>
    </row>
    <row r="272" customFormat="false" ht="12.75" hidden="false" customHeight="false" outlineLevel="0" collapsed="false">
      <c r="R272" s="155"/>
      <c r="S272" s="155"/>
      <c r="T272" s="155"/>
    </row>
    <row r="273" customFormat="false" ht="12.75" hidden="false" customHeight="false" outlineLevel="0" collapsed="false">
      <c r="R273" s="155"/>
      <c r="S273" s="155"/>
      <c r="T273" s="155"/>
    </row>
    <row r="274" customFormat="false" ht="12.75" hidden="false" customHeight="false" outlineLevel="0" collapsed="false">
      <c r="R274" s="155"/>
      <c r="S274" s="155"/>
      <c r="T274" s="155"/>
    </row>
    <row r="275" customFormat="false" ht="12.75" hidden="false" customHeight="false" outlineLevel="0" collapsed="false">
      <c r="R275" s="155"/>
      <c r="S275" s="155"/>
      <c r="T275" s="155"/>
    </row>
    <row r="276" customFormat="false" ht="12.75" hidden="false" customHeight="false" outlineLevel="0" collapsed="false">
      <c r="R276" s="155"/>
      <c r="S276" s="155"/>
      <c r="T276" s="155"/>
    </row>
    <row r="277" customFormat="false" ht="12.75" hidden="false" customHeight="false" outlineLevel="0" collapsed="false">
      <c r="R277" s="155"/>
      <c r="S277" s="155"/>
      <c r="T277" s="155"/>
    </row>
    <row r="278" customFormat="false" ht="12.75" hidden="false" customHeight="false" outlineLevel="0" collapsed="false">
      <c r="R278" s="155"/>
      <c r="S278" s="155"/>
      <c r="T278" s="155"/>
    </row>
    <row r="279" customFormat="false" ht="12.75" hidden="false" customHeight="false" outlineLevel="0" collapsed="false">
      <c r="R279" s="155"/>
      <c r="S279" s="155"/>
      <c r="T279" s="155"/>
    </row>
    <row r="280" customFormat="false" ht="12.75" hidden="false" customHeight="false" outlineLevel="0" collapsed="false">
      <c r="R280" s="155"/>
      <c r="S280" s="155"/>
      <c r="T280" s="155"/>
    </row>
    <row r="281" customFormat="false" ht="12.75" hidden="false" customHeight="false" outlineLevel="0" collapsed="false">
      <c r="R281" s="155"/>
      <c r="S281" s="155"/>
      <c r="T281" s="155"/>
    </row>
    <row r="282" customFormat="false" ht="12.75" hidden="false" customHeight="false" outlineLevel="0" collapsed="false">
      <c r="R282" s="155"/>
      <c r="S282" s="155"/>
      <c r="T282" s="155"/>
    </row>
    <row r="283" customFormat="false" ht="12.75" hidden="false" customHeight="false" outlineLevel="0" collapsed="false">
      <c r="R283" s="155"/>
      <c r="S283" s="155"/>
      <c r="T283" s="155"/>
    </row>
    <row r="284" customFormat="false" ht="12.75" hidden="false" customHeight="false" outlineLevel="0" collapsed="false">
      <c r="R284" s="155"/>
      <c r="S284" s="155"/>
      <c r="T284" s="155"/>
    </row>
    <row r="285" customFormat="false" ht="12.75" hidden="false" customHeight="false" outlineLevel="0" collapsed="false">
      <c r="R285" s="155"/>
      <c r="S285" s="155"/>
      <c r="T285" s="155"/>
    </row>
    <row r="286" customFormat="false" ht="12.75" hidden="false" customHeight="false" outlineLevel="0" collapsed="false">
      <c r="R286" s="155"/>
      <c r="S286" s="155"/>
      <c r="T286" s="155"/>
    </row>
    <row r="287" customFormat="false" ht="12.75" hidden="false" customHeight="false" outlineLevel="0" collapsed="false">
      <c r="R287" s="155"/>
      <c r="S287" s="155"/>
      <c r="T287" s="155"/>
    </row>
    <row r="288" customFormat="false" ht="12.75" hidden="false" customHeight="false" outlineLevel="0" collapsed="false">
      <c r="R288" s="155"/>
      <c r="S288" s="155"/>
      <c r="T288" s="155"/>
    </row>
    <row r="289" customFormat="false" ht="12.75" hidden="false" customHeight="false" outlineLevel="0" collapsed="false">
      <c r="R289" s="155"/>
      <c r="S289" s="155"/>
      <c r="T289" s="155"/>
    </row>
    <row r="290" customFormat="false" ht="12.75" hidden="false" customHeight="false" outlineLevel="0" collapsed="false">
      <c r="R290" s="155"/>
      <c r="S290" s="155"/>
      <c r="T290" s="155"/>
    </row>
    <row r="291" customFormat="false" ht="12.75" hidden="false" customHeight="false" outlineLevel="0" collapsed="false">
      <c r="R291" s="155"/>
      <c r="S291" s="155"/>
      <c r="T291" s="155"/>
    </row>
    <row r="292" customFormat="false" ht="12.75" hidden="false" customHeight="false" outlineLevel="0" collapsed="false">
      <c r="R292" s="155"/>
      <c r="S292" s="155"/>
      <c r="T292" s="155"/>
    </row>
    <row r="293" customFormat="false" ht="12.75" hidden="false" customHeight="false" outlineLevel="0" collapsed="false">
      <c r="R293" s="155"/>
      <c r="S293" s="155"/>
      <c r="T293" s="155"/>
    </row>
    <row r="294" customFormat="false" ht="12.75" hidden="false" customHeight="false" outlineLevel="0" collapsed="false">
      <c r="R294" s="155"/>
      <c r="S294" s="155"/>
      <c r="T294" s="155"/>
    </row>
    <row r="295" customFormat="false" ht="12.75" hidden="false" customHeight="false" outlineLevel="0" collapsed="false">
      <c r="R295" s="155"/>
      <c r="S295" s="155"/>
      <c r="T295" s="155"/>
    </row>
    <row r="296" customFormat="false" ht="12.75" hidden="false" customHeight="false" outlineLevel="0" collapsed="false">
      <c r="R296" s="155"/>
      <c r="S296" s="155"/>
      <c r="T296" s="155"/>
    </row>
    <row r="297" customFormat="false" ht="12.75" hidden="false" customHeight="false" outlineLevel="0" collapsed="false">
      <c r="R297" s="155"/>
      <c r="S297" s="155"/>
      <c r="T297" s="155"/>
    </row>
    <row r="298" customFormat="false" ht="12.75" hidden="false" customHeight="false" outlineLevel="0" collapsed="false">
      <c r="R298" s="155"/>
      <c r="S298" s="155"/>
      <c r="T298" s="155"/>
    </row>
    <row r="299" customFormat="false" ht="12.75" hidden="false" customHeight="false" outlineLevel="0" collapsed="false">
      <c r="R299" s="155"/>
      <c r="S299" s="155"/>
      <c r="T299" s="155"/>
    </row>
    <row r="300" customFormat="false" ht="12.75" hidden="false" customHeight="false" outlineLevel="0" collapsed="false">
      <c r="R300" s="155"/>
      <c r="S300" s="155"/>
      <c r="T300" s="155"/>
    </row>
    <row r="301" customFormat="false" ht="12.75" hidden="false" customHeight="false" outlineLevel="0" collapsed="false">
      <c r="R301" s="155"/>
      <c r="S301" s="155"/>
      <c r="T301" s="155"/>
    </row>
    <row r="302" customFormat="false" ht="12.75" hidden="false" customHeight="false" outlineLevel="0" collapsed="false">
      <c r="R302" s="155"/>
      <c r="S302" s="155"/>
      <c r="T302" s="155"/>
    </row>
    <row r="303" customFormat="false" ht="12.75" hidden="false" customHeight="false" outlineLevel="0" collapsed="false">
      <c r="R303" s="155"/>
      <c r="S303" s="155"/>
      <c r="T303" s="155"/>
    </row>
    <row r="304" customFormat="false" ht="12.75" hidden="false" customHeight="false" outlineLevel="0" collapsed="false">
      <c r="R304" s="155"/>
      <c r="S304" s="155"/>
      <c r="T304" s="155"/>
    </row>
    <row r="305" customFormat="false" ht="12.75" hidden="false" customHeight="false" outlineLevel="0" collapsed="false">
      <c r="R305" s="155"/>
      <c r="S305" s="155"/>
      <c r="T305" s="155"/>
    </row>
    <row r="306" customFormat="false" ht="12.75" hidden="false" customHeight="false" outlineLevel="0" collapsed="false">
      <c r="R306" s="155"/>
      <c r="S306" s="155"/>
      <c r="T306" s="155"/>
    </row>
    <row r="307" customFormat="false" ht="12.75" hidden="false" customHeight="false" outlineLevel="0" collapsed="false">
      <c r="R307" s="155"/>
      <c r="S307" s="155"/>
      <c r="T307" s="155"/>
    </row>
    <row r="308" customFormat="false" ht="12.75" hidden="false" customHeight="false" outlineLevel="0" collapsed="false">
      <c r="R308" s="155"/>
      <c r="S308" s="155"/>
      <c r="T308" s="155"/>
    </row>
    <row r="309" customFormat="false" ht="12.75" hidden="false" customHeight="false" outlineLevel="0" collapsed="false">
      <c r="R309" s="155"/>
      <c r="S309" s="155"/>
      <c r="T309" s="155"/>
    </row>
    <row r="310" customFormat="false" ht="12.75" hidden="false" customHeight="false" outlineLevel="0" collapsed="false">
      <c r="R310" s="155"/>
      <c r="S310" s="155"/>
      <c r="T310" s="155"/>
    </row>
    <row r="311" customFormat="false" ht="12.75" hidden="false" customHeight="false" outlineLevel="0" collapsed="false">
      <c r="R311" s="155"/>
      <c r="S311" s="155"/>
      <c r="T311" s="155"/>
    </row>
    <row r="312" customFormat="false" ht="12.75" hidden="false" customHeight="false" outlineLevel="0" collapsed="false">
      <c r="R312" s="155"/>
      <c r="S312" s="155"/>
      <c r="T312" s="155"/>
    </row>
    <row r="313" customFormat="false" ht="12.75" hidden="false" customHeight="false" outlineLevel="0" collapsed="false">
      <c r="R313" s="155"/>
      <c r="S313" s="155"/>
      <c r="T313" s="155"/>
    </row>
    <row r="314" customFormat="false" ht="12.75" hidden="false" customHeight="false" outlineLevel="0" collapsed="false">
      <c r="R314" s="155"/>
      <c r="S314" s="155"/>
      <c r="T314" s="155"/>
    </row>
    <row r="315" customFormat="false" ht="12.75" hidden="false" customHeight="false" outlineLevel="0" collapsed="false">
      <c r="R315" s="155"/>
      <c r="S315" s="155"/>
      <c r="T315" s="155"/>
    </row>
    <row r="316" customFormat="false" ht="12.75" hidden="false" customHeight="false" outlineLevel="0" collapsed="false">
      <c r="R316" s="155"/>
      <c r="S316" s="155"/>
      <c r="T316" s="155"/>
    </row>
    <row r="317" customFormat="false" ht="12.75" hidden="false" customHeight="false" outlineLevel="0" collapsed="false">
      <c r="R317" s="155"/>
      <c r="S317" s="155"/>
      <c r="T317" s="155"/>
    </row>
    <row r="318" customFormat="false" ht="12.75" hidden="false" customHeight="false" outlineLevel="0" collapsed="false">
      <c r="R318" s="155"/>
      <c r="S318" s="155"/>
      <c r="T318" s="155"/>
    </row>
    <row r="319" customFormat="false" ht="12.75" hidden="false" customHeight="false" outlineLevel="0" collapsed="false">
      <c r="R319" s="155"/>
      <c r="S319" s="155"/>
      <c r="T319" s="155"/>
    </row>
    <row r="320" customFormat="false" ht="12.75" hidden="false" customHeight="false" outlineLevel="0" collapsed="false">
      <c r="R320" s="155"/>
      <c r="S320" s="155"/>
      <c r="T320" s="155"/>
    </row>
    <row r="321" customFormat="false" ht="12.75" hidden="false" customHeight="false" outlineLevel="0" collapsed="false">
      <c r="R321" s="155"/>
      <c r="S321" s="155"/>
      <c r="T321" s="155"/>
    </row>
    <row r="322" customFormat="false" ht="12.75" hidden="false" customHeight="false" outlineLevel="0" collapsed="false">
      <c r="R322" s="155"/>
      <c r="S322" s="155"/>
      <c r="T322" s="155"/>
    </row>
    <row r="323" customFormat="false" ht="12.75" hidden="false" customHeight="false" outlineLevel="0" collapsed="false">
      <c r="R323" s="155"/>
      <c r="S323" s="155"/>
      <c r="T323" s="155"/>
    </row>
    <row r="324" customFormat="false" ht="12.75" hidden="false" customHeight="false" outlineLevel="0" collapsed="false">
      <c r="R324" s="155"/>
      <c r="S324" s="155"/>
      <c r="T324" s="155"/>
    </row>
    <row r="325" customFormat="false" ht="12.75" hidden="false" customHeight="false" outlineLevel="0" collapsed="false">
      <c r="R325" s="155"/>
      <c r="S325" s="155"/>
      <c r="T325" s="155"/>
    </row>
    <row r="326" customFormat="false" ht="12.75" hidden="false" customHeight="false" outlineLevel="0" collapsed="false">
      <c r="R326" s="155"/>
      <c r="S326" s="155"/>
      <c r="T326" s="155"/>
    </row>
    <row r="327" customFormat="false" ht="12.75" hidden="false" customHeight="false" outlineLevel="0" collapsed="false">
      <c r="R327" s="155"/>
      <c r="S327" s="155"/>
      <c r="T327" s="155"/>
    </row>
    <row r="328" customFormat="false" ht="12.75" hidden="false" customHeight="false" outlineLevel="0" collapsed="false">
      <c r="R328" s="155"/>
      <c r="S328" s="155"/>
      <c r="T328" s="155"/>
    </row>
    <row r="329" customFormat="false" ht="12.75" hidden="false" customHeight="false" outlineLevel="0" collapsed="false">
      <c r="R329" s="155"/>
      <c r="S329" s="155"/>
      <c r="T329" s="155"/>
    </row>
    <row r="330" customFormat="false" ht="12.75" hidden="false" customHeight="false" outlineLevel="0" collapsed="false">
      <c r="R330" s="155"/>
      <c r="S330" s="155"/>
      <c r="T330" s="155"/>
    </row>
    <row r="331" customFormat="false" ht="12.75" hidden="false" customHeight="false" outlineLevel="0" collapsed="false">
      <c r="R331" s="155"/>
      <c r="S331" s="155"/>
      <c r="T331" s="155"/>
    </row>
    <row r="332" customFormat="false" ht="12.75" hidden="false" customHeight="false" outlineLevel="0" collapsed="false">
      <c r="R332" s="155"/>
      <c r="S332" s="155"/>
      <c r="T332" s="155"/>
    </row>
    <row r="333" customFormat="false" ht="12.75" hidden="false" customHeight="false" outlineLevel="0" collapsed="false">
      <c r="R333" s="155"/>
      <c r="S333" s="155"/>
      <c r="T333" s="155"/>
    </row>
    <row r="334" customFormat="false" ht="12.75" hidden="false" customHeight="false" outlineLevel="0" collapsed="false">
      <c r="R334" s="155"/>
      <c r="S334" s="155"/>
      <c r="T334" s="155"/>
    </row>
    <row r="335" customFormat="false" ht="12.75" hidden="false" customHeight="false" outlineLevel="0" collapsed="false">
      <c r="R335" s="155"/>
      <c r="S335" s="155"/>
      <c r="T335" s="155"/>
    </row>
    <row r="336" customFormat="false" ht="12.75" hidden="false" customHeight="false" outlineLevel="0" collapsed="false">
      <c r="R336" s="155"/>
      <c r="S336" s="155"/>
      <c r="T336" s="155"/>
    </row>
    <row r="337" customFormat="false" ht="12.75" hidden="false" customHeight="false" outlineLevel="0" collapsed="false">
      <c r="R337" s="155"/>
      <c r="S337" s="155"/>
      <c r="T337" s="155"/>
    </row>
    <row r="338" customFormat="false" ht="12.75" hidden="false" customHeight="false" outlineLevel="0" collapsed="false">
      <c r="R338" s="155"/>
      <c r="S338" s="155"/>
      <c r="T338" s="155"/>
    </row>
    <row r="339" customFormat="false" ht="12.75" hidden="false" customHeight="false" outlineLevel="0" collapsed="false">
      <c r="R339" s="155"/>
      <c r="S339" s="155"/>
      <c r="T339" s="155"/>
    </row>
    <row r="340" customFormat="false" ht="12.75" hidden="false" customHeight="false" outlineLevel="0" collapsed="false">
      <c r="R340" s="155"/>
      <c r="S340" s="155"/>
      <c r="T340" s="155"/>
    </row>
    <row r="341" customFormat="false" ht="12.75" hidden="false" customHeight="false" outlineLevel="0" collapsed="false">
      <c r="R341" s="155"/>
      <c r="S341" s="155"/>
      <c r="T341" s="155"/>
    </row>
    <row r="342" customFormat="false" ht="12.75" hidden="false" customHeight="false" outlineLevel="0" collapsed="false">
      <c r="R342" s="155"/>
      <c r="S342" s="155"/>
      <c r="T342" s="155"/>
    </row>
    <row r="343" customFormat="false" ht="12.75" hidden="false" customHeight="false" outlineLevel="0" collapsed="false">
      <c r="R343" s="155"/>
      <c r="S343" s="155"/>
      <c r="T343" s="155"/>
    </row>
    <row r="344" customFormat="false" ht="12.75" hidden="false" customHeight="false" outlineLevel="0" collapsed="false">
      <c r="R344" s="155"/>
      <c r="S344" s="155"/>
      <c r="T344" s="155"/>
    </row>
    <row r="345" customFormat="false" ht="12.75" hidden="false" customHeight="false" outlineLevel="0" collapsed="false">
      <c r="R345" s="155"/>
      <c r="S345" s="155"/>
      <c r="T345" s="155"/>
    </row>
    <row r="346" customFormat="false" ht="12.75" hidden="false" customHeight="false" outlineLevel="0" collapsed="false">
      <c r="R346" s="155"/>
      <c r="S346" s="155"/>
      <c r="T346" s="155"/>
    </row>
    <row r="347" customFormat="false" ht="12.75" hidden="false" customHeight="false" outlineLevel="0" collapsed="false">
      <c r="R347" s="155"/>
      <c r="S347" s="155"/>
      <c r="T347" s="155"/>
    </row>
    <row r="348" customFormat="false" ht="12.75" hidden="false" customHeight="false" outlineLevel="0" collapsed="false">
      <c r="R348" s="155"/>
      <c r="S348" s="155"/>
      <c r="T348" s="155"/>
    </row>
    <row r="349" customFormat="false" ht="12.75" hidden="false" customHeight="false" outlineLevel="0" collapsed="false">
      <c r="R349" s="155"/>
      <c r="S349" s="155"/>
      <c r="T349" s="155"/>
    </row>
    <row r="350" customFormat="false" ht="12.75" hidden="false" customHeight="false" outlineLevel="0" collapsed="false">
      <c r="R350" s="155"/>
      <c r="S350" s="155"/>
      <c r="T350" s="155"/>
    </row>
    <row r="351" customFormat="false" ht="12.75" hidden="false" customHeight="false" outlineLevel="0" collapsed="false">
      <c r="R351" s="155"/>
      <c r="S351" s="155"/>
      <c r="T351" s="155"/>
    </row>
    <row r="352" customFormat="false" ht="12.75" hidden="false" customHeight="false" outlineLevel="0" collapsed="false">
      <c r="R352" s="155"/>
      <c r="S352" s="155"/>
      <c r="T352" s="155"/>
    </row>
    <row r="353" customFormat="false" ht="12.75" hidden="false" customHeight="false" outlineLevel="0" collapsed="false">
      <c r="R353" s="155"/>
      <c r="S353" s="155"/>
      <c r="T353" s="155"/>
    </row>
    <row r="354" customFormat="false" ht="12.75" hidden="false" customHeight="false" outlineLevel="0" collapsed="false">
      <c r="R354" s="155"/>
      <c r="S354" s="155"/>
      <c r="T354" s="155"/>
    </row>
    <row r="355" customFormat="false" ht="12.75" hidden="false" customHeight="false" outlineLevel="0" collapsed="false">
      <c r="R355" s="155"/>
      <c r="S355" s="155"/>
      <c r="T355" s="155"/>
    </row>
    <row r="356" customFormat="false" ht="12.75" hidden="false" customHeight="false" outlineLevel="0" collapsed="false">
      <c r="R356" s="155"/>
      <c r="S356" s="155"/>
      <c r="T356" s="155"/>
    </row>
    <row r="357" customFormat="false" ht="12.75" hidden="false" customHeight="false" outlineLevel="0" collapsed="false">
      <c r="R357" s="155"/>
      <c r="S357" s="155"/>
      <c r="T357" s="155"/>
    </row>
    <row r="358" customFormat="false" ht="12.75" hidden="false" customHeight="false" outlineLevel="0" collapsed="false">
      <c r="R358" s="155"/>
      <c r="S358" s="155"/>
      <c r="T358" s="155"/>
    </row>
    <row r="359" customFormat="false" ht="12.75" hidden="false" customHeight="false" outlineLevel="0" collapsed="false">
      <c r="R359" s="155"/>
      <c r="S359" s="155"/>
      <c r="T359" s="155"/>
    </row>
    <row r="360" customFormat="false" ht="12.75" hidden="false" customHeight="false" outlineLevel="0" collapsed="false">
      <c r="R360" s="155"/>
      <c r="S360" s="155"/>
      <c r="T360" s="155"/>
    </row>
    <row r="361" customFormat="false" ht="12.75" hidden="false" customHeight="false" outlineLevel="0" collapsed="false">
      <c r="R361" s="155"/>
      <c r="S361" s="155"/>
      <c r="T361" s="155"/>
    </row>
    <row r="362" customFormat="false" ht="12.75" hidden="false" customHeight="false" outlineLevel="0" collapsed="false">
      <c r="R362" s="155"/>
      <c r="S362" s="155"/>
      <c r="T362" s="155"/>
    </row>
    <row r="363" customFormat="false" ht="12.75" hidden="false" customHeight="false" outlineLevel="0" collapsed="false">
      <c r="R363" s="155"/>
      <c r="S363" s="155"/>
      <c r="T363" s="155"/>
    </row>
    <row r="364" customFormat="false" ht="12.75" hidden="false" customHeight="false" outlineLevel="0" collapsed="false">
      <c r="R364" s="155"/>
      <c r="S364" s="155"/>
      <c r="T364" s="155"/>
    </row>
    <row r="365" customFormat="false" ht="12.75" hidden="false" customHeight="false" outlineLevel="0" collapsed="false">
      <c r="R365" s="155"/>
      <c r="S365" s="155"/>
      <c r="T365" s="155"/>
    </row>
    <row r="366" customFormat="false" ht="12.75" hidden="false" customHeight="false" outlineLevel="0" collapsed="false">
      <c r="R366" s="155"/>
      <c r="S366" s="155"/>
      <c r="T366" s="155"/>
    </row>
    <row r="367" customFormat="false" ht="12.75" hidden="false" customHeight="false" outlineLevel="0" collapsed="false">
      <c r="R367" s="155"/>
      <c r="S367" s="155"/>
      <c r="T367" s="155"/>
    </row>
    <row r="368" customFormat="false" ht="12.75" hidden="false" customHeight="false" outlineLevel="0" collapsed="false">
      <c r="R368" s="155"/>
      <c r="S368" s="155"/>
      <c r="T368" s="155"/>
    </row>
    <row r="369" customFormat="false" ht="12.75" hidden="false" customHeight="false" outlineLevel="0" collapsed="false">
      <c r="R369" s="155"/>
      <c r="S369" s="155"/>
      <c r="T369" s="155"/>
    </row>
    <row r="370" customFormat="false" ht="12.75" hidden="false" customHeight="false" outlineLevel="0" collapsed="false">
      <c r="R370" s="155"/>
      <c r="S370" s="155"/>
      <c r="T370" s="155"/>
    </row>
    <row r="371" customFormat="false" ht="12.75" hidden="false" customHeight="false" outlineLevel="0" collapsed="false">
      <c r="R371" s="155"/>
      <c r="S371" s="155"/>
      <c r="T371" s="155"/>
    </row>
    <row r="372" customFormat="false" ht="12.75" hidden="false" customHeight="false" outlineLevel="0" collapsed="false">
      <c r="R372" s="155"/>
      <c r="S372" s="155"/>
      <c r="T372" s="155"/>
    </row>
    <row r="373" customFormat="false" ht="12.75" hidden="false" customHeight="false" outlineLevel="0" collapsed="false">
      <c r="R373" s="155"/>
      <c r="S373" s="155"/>
      <c r="T373" s="155"/>
    </row>
    <row r="374" customFormat="false" ht="12.75" hidden="false" customHeight="false" outlineLevel="0" collapsed="false">
      <c r="R374" s="155"/>
      <c r="S374" s="155"/>
      <c r="T374" s="155"/>
    </row>
    <row r="375" customFormat="false" ht="12.75" hidden="false" customHeight="false" outlineLevel="0" collapsed="false">
      <c r="R375" s="155"/>
      <c r="S375" s="155"/>
      <c r="T375" s="155"/>
    </row>
    <row r="376" customFormat="false" ht="12.75" hidden="false" customHeight="false" outlineLevel="0" collapsed="false">
      <c r="R376" s="155"/>
      <c r="S376" s="155"/>
      <c r="T376" s="155"/>
    </row>
    <row r="377" customFormat="false" ht="12.75" hidden="false" customHeight="false" outlineLevel="0" collapsed="false">
      <c r="R377" s="155"/>
      <c r="S377" s="155"/>
      <c r="T377" s="155"/>
    </row>
    <row r="378" customFormat="false" ht="12.75" hidden="false" customHeight="false" outlineLevel="0" collapsed="false">
      <c r="R378" s="155"/>
      <c r="S378" s="155"/>
      <c r="T378" s="155"/>
    </row>
    <row r="379" customFormat="false" ht="12.75" hidden="false" customHeight="false" outlineLevel="0" collapsed="false">
      <c r="R379" s="155"/>
      <c r="S379" s="155"/>
      <c r="T379" s="155"/>
    </row>
    <row r="380" customFormat="false" ht="12.75" hidden="false" customHeight="false" outlineLevel="0" collapsed="false">
      <c r="R380" s="155"/>
      <c r="S380" s="155"/>
      <c r="T380" s="155"/>
    </row>
    <row r="381" customFormat="false" ht="12.75" hidden="false" customHeight="false" outlineLevel="0" collapsed="false">
      <c r="R381" s="155"/>
      <c r="S381" s="155"/>
      <c r="T381" s="155"/>
    </row>
    <row r="382" customFormat="false" ht="12.75" hidden="false" customHeight="false" outlineLevel="0" collapsed="false">
      <c r="R382" s="155"/>
      <c r="S382" s="155"/>
      <c r="T382" s="155"/>
    </row>
    <row r="383" customFormat="false" ht="12.75" hidden="false" customHeight="false" outlineLevel="0" collapsed="false">
      <c r="R383" s="155"/>
      <c r="S383" s="155"/>
      <c r="T383" s="155"/>
    </row>
    <row r="384" customFormat="false" ht="12.75" hidden="false" customHeight="false" outlineLevel="0" collapsed="false">
      <c r="R384" s="155"/>
      <c r="S384" s="155"/>
      <c r="T384" s="155"/>
    </row>
    <row r="385" customFormat="false" ht="12.75" hidden="false" customHeight="false" outlineLevel="0" collapsed="false">
      <c r="R385" s="155"/>
      <c r="S385" s="155"/>
      <c r="T385" s="155"/>
    </row>
    <row r="386" customFormat="false" ht="12.75" hidden="false" customHeight="false" outlineLevel="0" collapsed="false">
      <c r="R386" s="155"/>
      <c r="S386" s="155"/>
      <c r="T386" s="155"/>
    </row>
    <row r="387" customFormat="false" ht="12.75" hidden="false" customHeight="false" outlineLevel="0" collapsed="false">
      <c r="R387" s="155"/>
      <c r="S387" s="155"/>
      <c r="T387" s="155"/>
    </row>
    <row r="388" customFormat="false" ht="12.75" hidden="false" customHeight="false" outlineLevel="0" collapsed="false">
      <c r="R388" s="155"/>
      <c r="S388" s="155"/>
      <c r="T388" s="155"/>
    </row>
    <row r="389" customFormat="false" ht="12.75" hidden="false" customHeight="false" outlineLevel="0" collapsed="false">
      <c r="R389" s="155"/>
      <c r="S389" s="155"/>
      <c r="T389" s="155"/>
    </row>
    <row r="390" customFormat="false" ht="12.75" hidden="false" customHeight="false" outlineLevel="0" collapsed="false">
      <c r="R390" s="155"/>
      <c r="S390" s="155"/>
      <c r="T390" s="155"/>
    </row>
    <row r="391" customFormat="false" ht="12.75" hidden="false" customHeight="false" outlineLevel="0" collapsed="false">
      <c r="R391" s="155"/>
      <c r="S391" s="155"/>
      <c r="T391" s="155"/>
    </row>
    <row r="392" customFormat="false" ht="12.75" hidden="false" customHeight="false" outlineLevel="0" collapsed="false">
      <c r="R392" s="155"/>
      <c r="S392" s="155"/>
      <c r="T392" s="155"/>
    </row>
    <row r="393" customFormat="false" ht="12.75" hidden="false" customHeight="false" outlineLevel="0" collapsed="false">
      <c r="R393" s="155"/>
      <c r="S393" s="155"/>
      <c r="T393" s="155"/>
    </row>
    <row r="394" customFormat="false" ht="12.75" hidden="false" customHeight="false" outlineLevel="0" collapsed="false">
      <c r="R394" s="155"/>
      <c r="S394" s="155"/>
      <c r="T394" s="155"/>
    </row>
    <row r="395" customFormat="false" ht="12.75" hidden="false" customHeight="false" outlineLevel="0" collapsed="false">
      <c r="R395" s="155"/>
      <c r="S395" s="155"/>
      <c r="T395" s="155"/>
    </row>
    <row r="396" customFormat="false" ht="12.75" hidden="false" customHeight="false" outlineLevel="0" collapsed="false">
      <c r="R396" s="155"/>
      <c r="S396" s="155"/>
      <c r="T396" s="155"/>
    </row>
    <row r="397" customFormat="false" ht="12.75" hidden="false" customHeight="false" outlineLevel="0" collapsed="false">
      <c r="R397" s="155"/>
      <c r="S397" s="155"/>
      <c r="T397" s="155"/>
    </row>
    <row r="398" customFormat="false" ht="12.75" hidden="false" customHeight="false" outlineLevel="0" collapsed="false">
      <c r="R398" s="155"/>
      <c r="S398" s="155"/>
      <c r="T398" s="155"/>
    </row>
    <row r="399" customFormat="false" ht="12.75" hidden="false" customHeight="false" outlineLevel="0" collapsed="false">
      <c r="R399" s="155"/>
      <c r="S399" s="155"/>
      <c r="T399" s="155"/>
    </row>
    <row r="400" customFormat="false" ht="12.75" hidden="false" customHeight="false" outlineLevel="0" collapsed="false">
      <c r="R400" s="155"/>
      <c r="S400" s="155"/>
      <c r="T400" s="155"/>
    </row>
    <row r="401" customFormat="false" ht="12.75" hidden="false" customHeight="false" outlineLevel="0" collapsed="false">
      <c r="R401" s="155"/>
      <c r="S401" s="155"/>
      <c r="T401" s="155"/>
    </row>
    <row r="402" customFormat="false" ht="12.75" hidden="false" customHeight="false" outlineLevel="0" collapsed="false">
      <c r="R402" s="155"/>
      <c r="S402" s="155"/>
      <c r="T402" s="155"/>
    </row>
    <row r="403" customFormat="false" ht="12.75" hidden="false" customHeight="false" outlineLevel="0" collapsed="false">
      <c r="R403" s="155"/>
      <c r="S403" s="155"/>
      <c r="T403" s="155"/>
    </row>
    <row r="404" customFormat="false" ht="12.75" hidden="false" customHeight="false" outlineLevel="0" collapsed="false">
      <c r="R404" s="155"/>
      <c r="S404" s="155"/>
      <c r="T404" s="155"/>
    </row>
    <row r="405" customFormat="false" ht="12.75" hidden="false" customHeight="false" outlineLevel="0" collapsed="false">
      <c r="R405" s="155"/>
      <c r="S405" s="155"/>
      <c r="T405" s="155"/>
    </row>
    <row r="406" customFormat="false" ht="12.75" hidden="false" customHeight="false" outlineLevel="0" collapsed="false">
      <c r="R406" s="155"/>
      <c r="S406" s="155"/>
      <c r="T406" s="155"/>
    </row>
    <row r="407" customFormat="false" ht="12.75" hidden="false" customHeight="false" outlineLevel="0" collapsed="false">
      <c r="R407" s="155"/>
      <c r="S407" s="155"/>
      <c r="T407" s="155"/>
    </row>
    <row r="408" customFormat="false" ht="12.75" hidden="false" customHeight="false" outlineLevel="0" collapsed="false">
      <c r="R408" s="155"/>
      <c r="S408" s="155"/>
      <c r="T408" s="155"/>
    </row>
    <row r="409" customFormat="false" ht="12.75" hidden="false" customHeight="false" outlineLevel="0" collapsed="false">
      <c r="R409" s="155"/>
      <c r="S409" s="155"/>
      <c r="T409" s="155"/>
    </row>
    <row r="410" customFormat="false" ht="12.75" hidden="false" customHeight="false" outlineLevel="0" collapsed="false">
      <c r="R410" s="155"/>
      <c r="S410" s="155"/>
      <c r="T410" s="155"/>
    </row>
    <row r="411" customFormat="false" ht="12.75" hidden="false" customHeight="false" outlineLevel="0" collapsed="false">
      <c r="R411" s="155"/>
      <c r="S411" s="155"/>
      <c r="T411" s="155"/>
    </row>
    <row r="412" customFormat="false" ht="12.75" hidden="false" customHeight="false" outlineLevel="0" collapsed="false">
      <c r="R412" s="155"/>
      <c r="S412" s="155"/>
      <c r="T412" s="155"/>
    </row>
    <row r="413" customFormat="false" ht="12.75" hidden="false" customHeight="false" outlineLevel="0" collapsed="false">
      <c r="R413" s="155"/>
      <c r="S413" s="155"/>
      <c r="T413" s="155"/>
    </row>
    <row r="414" customFormat="false" ht="12.75" hidden="false" customHeight="false" outlineLevel="0" collapsed="false">
      <c r="R414" s="155"/>
      <c r="S414" s="155"/>
      <c r="T414" s="155"/>
    </row>
    <row r="415" customFormat="false" ht="12.75" hidden="false" customHeight="false" outlineLevel="0" collapsed="false">
      <c r="R415" s="155"/>
      <c r="S415" s="155"/>
      <c r="T415" s="155"/>
    </row>
    <row r="416" customFormat="false" ht="12.75" hidden="false" customHeight="false" outlineLevel="0" collapsed="false">
      <c r="R416" s="155"/>
      <c r="S416" s="155"/>
      <c r="T416" s="155"/>
    </row>
    <row r="417" customFormat="false" ht="12.75" hidden="false" customHeight="false" outlineLevel="0" collapsed="false">
      <c r="R417" s="155"/>
      <c r="S417" s="155"/>
      <c r="T417" s="155"/>
    </row>
    <row r="418" customFormat="false" ht="12.75" hidden="false" customHeight="false" outlineLevel="0" collapsed="false">
      <c r="R418" s="155"/>
      <c r="S418" s="155"/>
      <c r="T418" s="155"/>
    </row>
    <row r="419" customFormat="false" ht="12.75" hidden="false" customHeight="false" outlineLevel="0" collapsed="false">
      <c r="R419" s="155"/>
      <c r="S419" s="155"/>
      <c r="T419" s="155"/>
    </row>
    <row r="420" customFormat="false" ht="12.75" hidden="false" customHeight="false" outlineLevel="0" collapsed="false">
      <c r="R420" s="155"/>
      <c r="S420" s="155"/>
      <c r="T420" s="155"/>
    </row>
    <row r="421" customFormat="false" ht="12.75" hidden="false" customHeight="false" outlineLevel="0" collapsed="false">
      <c r="R421" s="155"/>
      <c r="S421" s="155"/>
      <c r="T421" s="155"/>
    </row>
    <row r="422" customFormat="false" ht="12.75" hidden="false" customHeight="false" outlineLevel="0" collapsed="false">
      <c r="R422" s="155"/>
      <c r="S422" s="155"/>
      <c r="T422" s="155"/>
    </row>
    <row r="423" customFormat="false" ht="12.75" hidden="false" customHeight="false" outlineLevel="0" collapsed="false">
      <c r="R423" s="155"/>
      <c r="S423" s="155"/>
      <c r="T423" s="155"/>
    </row>
    <row r="424" customFormat="false" ht="12.75" hidden="false" customHeight="false" outlineLevel="0" collapsed="false">
      <c r="R424" s="155"/>
      <c r="S424" s="155"/>
      <c r="T424" s="155"/>
    </row>
    <row r="425" customFormat="false" ht="12.75" hidden="false" customHeight="false" outlineLevel="0" collapsed="false">
      <c r="R425" s="155"/>
      <c r="S425" s="155"/>
      <c r="T425" s="155"/>
    </row>
    <row r="426" customFormat="false" ht="12.75" hidden="false" customHeight="false" outlineLevel="0" collapsed="false">
      <c r="R426" s="155"/>
      <c r="S426" s="155"/>
      <c r="T426" s="155"/>
    </row>
    <row r="427" customFormat="false" ht="12.75" hidden="false" customHeight="false" outlineLevel="0" collapsed="false">
      <c r="R427" s="155"/>
      <c r="S427" s="155"/>
      <c r="T427" s="155"/>
    </row>
    <row r="428" customFormat="false" ht="12.75" hidden="false" customHeight="false" outlineLevel="0" collapsed="false">
      <c r="R428" s="155"/>
      <c r="S428" s="155"/>
      <c r="T428" s="155"/>
    </row>
    <row r="429" customFormat="false" ht="12.75" hidden="false" customHeight="false" outlineLevel="0" collapsed="false">
      <c r="R429" s="155"/>
      <c r="S429" s="155"/>
      <c r="T429" s="155"/>
    </row>
    <row r="430" customFormat="false" ht="12.75" hidden="false" customHeight="false" outlineLevel="0" collapsed="false">
      <c r="R430" s="155"/>
      <c r="S430" s="155"/>
      <c r="T430" s="155"/>
    </row>
    <row r="431" customFormat="false" ht="12.75" hidden="false" customHeight="false" outlineLevel="0" collapsed="false">
      <c r="R431" s="155"/>
      <c r="S431" s="155"/>
      <c r="T431" s="155"/>
    </row>
    <row r="432" customFormat="false" ht="12.75" hidden="false" customHeight="false" outlineLevel="0" collapsed="false">
      <c r="R432" s="155"/>
      <c r="S432" s="155"/>
      <c r="T432" s="155"/>
    </row>
    <row r="433" customFormat="false" ht="12.75" hidden="false" customHeight="false" outlineLevel="0" collapsed="false">
      <c r="R433" s="155"/>
      <c r="S433" s="155"/>
      <c r="T433" s="155"/>
    </row>
    <row r="434" customFormat="false" ht="12.75" hidden="false" customHeight="false" outlineLevel="0" collapsed="false">
      <c r="R434" s="155"/>
      <c r="S434" s="155"/>
      <c r="T434" s="155"/>
    </row>
    <row r="435" customFormat="false" ht="12.75" hidden="false" customHeight="false" outlineLevel="0" collapsed="false">
      <c r="R435" s="155"/>
      <c r="S435" s="155"/>
      <c r="T435" s="155"/>
    </row>
    <row r="436" customFormat="false" ht="12.75" hidden="false" customHeight="false" outlineLevel="0" collapsed="false">
      <c r="R436" s="155"/>
      <c r="S436" s="155"/>
      <c r="T436" s="155"/>
    </row>
    <row r="437" customFormat="false" ht="12.75" hidden="false" customHeight="false" outlineLevel="0" collapsed="false">
      <c r="R437" s="155"/>
      <c r="S437" s="155"/>
      <c r="T437" s="155"/>
    </row>
    <row r="438" customFormat="false" ht="12.75" hidden="false" customHeight="false" outlineLevel="0" collapsed="false">
      <c r="R438" s="155"/>
      <c r="S438" s="155"/>
      <c r="T438" s="155"/>
    </row>
    <row r="439" customFormat="false" ht="12.75" hidden="false" customHeight="false" outlineLevel="0" collapsed="false">
      <c r="R439" s="155"/>
      <c r="S439" s="155"/>
      <c r="T439" s="155"/>
    </row>
    <row r="440" customFormat="false" ht="12.75" hidden="false" customHeight="false" outlineLevel="0" collapsed="false">
      <c r="R440" s="155"/>
      <c r="S440" s="155"/>
      <c r="T440" s="155"/>
    </row>
    <row r="441" customFormat="false" ht="12.75" hidden="false" customHeight="false" outlineLevel="0" collapsed="false">
      <c r="R441" s="155"/>
      <c r="S441" s="155"/>
      <c r="T441" s="155"/>
    </row>
    <row r="442" customFormat="false" ht="12.75" hidden="false" customHeight="false" outlineLevel="0" collapsed="false">
      <c r="R442" s="155"/>
      <c r="S442" s="155"/>
      <c r="T442" s="155"/>
    </row>
    <row r="443" customFormat="false" ht="12.75" hidden="false" customHeight="false" outlineLevel="0" collapsed="false">
      <c r="R443" s="155"/>
      <c r="S443" s="155"/>
      <c r="T443" s="155"/>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B1023"/>
  <sheetViews>
    <sheetView showFormulas="false" showGridLines="true" showRowColHeaders="true" showZeros="true" rightToLeft="false" tabSelected="false" showOutlineSymbols="true" defaultGridColor="true" view="normal" topLeftCell="AO1" colorId="64" zoomScale="100" zoomScaleNormal="100" zoomScalePageLayoutView="100" workbookViewId="0">
      <selection pane="topLeft" activeCell="AY4" activeCellId="0" sqref="AY4"/>
    </sheetView>
  </sheetViews>
  <sheetFormatPr defaultColWidth="10.73046875" defaultRowHeight="12.75" zeroHeight="false" outlineLevelRow="0" outlineLevelCol="0"/>
  <cols>
    <col collapsed="false" customWidth="true" hidden="false" outlineLevel="0" max="1" min="1" style="120" width="35.72"/>
    <col collapsed="false" customWidth="true" hidden="false" outlineLevel="0" max="2" min="2" style="120" width="20.98"/>
    <col collapsed="false" customWidth="true" hidden="false" outlineLevel="0" max="3" min="3" style="120" width="48.86"/>
    <col collapsed="false" customWidth="true" hidden="false" outlineLevel="0" max="5" min="4" style="120" width="13.86"/>
    <col collapsed="false" customWidth="false" hidden="false" outlineLevel="0" max="7" min="6" style="120" width="10.72"/>
    <col collapsed="false" customWidth="true" hidden="false" outlineLevel="0" max="8" min="8" style="120" width="27"/>
    <col collapsed="false" customWidth="false" hidden="false" outlineLevel="0" max="26" min="9" style="120" width="10.72"/>
    <col collapsed="false" customWidth="true" hidden="false" outlineLevel="0" max="27" min="27" style="120" width="17.43"/>
    <col collapsed="false" customWidth="true" hidden="false" outlineLevel="0" max="29" min="28" style="0" width="18.29"/>
    <col collapsed="false" customWidth="true" hidden="false" outlineLevel="0" max="31" min="30" style="0" width="12.71"/>
    <col collapsed="false" customWidth="true" hidden="false" outlineLevel="0" max="33" min="32" style="154" width="13.43"/>
    <col collapsed="false" customWidth="true" hidden="false" outlineLevel="0" max="34" min="34" style="154" width="14.57"/>
    <col collapsed="false" customWidth="true" hidden="false" outlineLevel="0" max="35" min="35" style="154" width="17.29"/>
    <col collapsed="false" customWidth="true" hidden="false" outlineLevel="0" max="36" min="36" style="154" width="14.86"/>
    <col collapsed="false" customWidth="true" hidden="false" outlineLevel="0" max="37" min="37" style="153" width="18.29"/>
    <col collapsed="false" customWidth="true" hidden="false" outlineLevel="0" max="38" min="38" style="153" width="14.43"/>
    <col collapsed="false" customWidth="false" hidden="false" outlineLevel="0" max="39" min="39" style="311" width="10.72"/>
    <col collapsed="false" customWidth="false" hidden="false" outlineLevel="0" max="42" min="40" style="153" width="10.72"/>
    <col collapsed="false" customWidth="true" hidden="false" outlineLevel="0" max="43" min="43" style="153" width="11.86"/>
    <col collapsed="false" customWidth="true" hidden="false" outlineLevel="0" max="44" min="44" style="153" width="17.86"/>
    <col collapsed="false" customWidth="true" hidden="false" outlineLevel="0" max="45" min="45" style="153" width="17.29"/>
    <col collapsed="false" customWidth="true" hidden="false" outlineLevel="0" max="46" min="46" style="311" width="20.86"/>
    <col collapsed="false" customWidth="true" hidden="false" outlineLevel="0" max="47" min="47" style="122" width="19.14"/>
    <col collapsed="false" customWidth="true" hidden="false" outlineLevel="0" max="48" min="48" style="155" width="21.57"/>
    <col collapsed="false" customWidth="true" hidden="false" outlineLevel="0" max="50" min="49" style="155" width="19"/>
    <col collapsed="false" customWidth="true" hidden="false" outlineLevel="0" max="51" min="51" style="120" width="41.57"/>
    <col collapsed="false" customWidth="true" hidden="false" outlineLevel="0" max="52" min="52" style="269" width="43.29"/>
    <col collapsed="false" customWidth="true" hidden="false" outlineLevel="0" max="53" min="53" style="120" width="59.86"/>
    <col collapsed="false" customWidth="false" hidden="false" outlineLevel="0" max="1024" min="54" style="120" width="10.72"/>
  </cols>
  <sheetData>
    <row r="1" s="172" customFormat="true" ht="108" hidden="false" customHeight="false" outlineLevel="0" collapsed="false">
      <c r="A1" s="124" t="s">
        <v>11456</v>
      </c>
      <c r="B1" s="124" t="s">
        <v>11457</v>
      </c>
      <c r="C1" s="124" t="s">
        <v>11458</v>
      </c>
      <c r="D1" s="124" t="s">
        <v>11459</v>
      </c>
      <c r="E1" s="124" t="s">
        <v>11460</v>
      </c>
      <c r="F1" s="124" t="s">
        <v>11461</v>
      </c>
      <c r="G1" s="124" t="s">
        <v>11464</v>
      </c>
      <c r="H1" s="124" t="s">
        <v>11465</v>
      </c>
      <c r="I1" s="124" t="s">
        <v>11466</v>
      </c>
      <c r="J1" s="124" t="s">
        <v>12913</v>
      </c>
      <c r="K1" s="270" t="s">
        <v>12914</v>
      </c>
      <c r="L1" s="125" t="s">
        <v>12915</v>
      </c>
      <c r="M1" s="124" t="s">
        <v>11473</v>
      </c>
      <c r="N1" s="124" t="s">
        <v>11474</v>
      </c>
      <c r="O1" s="124" t="s">
        <v>12916</v>
      </c>
      <c r="P1" s="124" t="s">
        <v>12917</v>
      </c>
      <c r="Q1" s="124" t="s">
        <v>12918</v>
      </c>
      <c r="R1" s="124" t="s">
        <v>12919</v>
      </c>
      <c r="S1" s="124" t="s">
        <v>11492</v>
      </c>
      <c r="T1" s="124" t="s">
        <v>12920</v>
      </c>
      <c r="U1" s="124" t="s">
        <v>12921</v>
      </c>
      <c r="V1" s="124" t="s">
        <v>11475</v>
      </c>
      <c r="W1" s="124" t="s">
        <v>11491</v>
      </c>
      <c r="X1" s="124" t="s">
        <v>11499</v>
      </c>
      <c r="Y1" s="124" t="s">
        <v>11501</v>
      </c>
      <c r="Z1" s="124" t="s">
        <v>11502</v>
      </c>
      <c r="AA1" s="124" t="s">
        <v>11509</v>
      </c>
      <c r="AB1" s="126" t="s">
        <v>11510</v>
      </c>
      <c r="AC1" s="127" t="s">
        <v>12922</v>
      </c>
      <c r="AD1" s="127" t="s">
        <v>11511</v>
      </c>
      <c r="AE1" s="127" t="s">
        <v>11512</v>
      </c>
      <c r="AF1" s="127" t="s">
        <v>11513</v>
      </c>
      <c r="AG1" s="127" t="s">
        <v>12923</v>
      </c>
      <c r="AH1" s="127" t="s">
        <v>11517</v>
      </c>
      <c r="AI1" s="127" t="s">
        <v>11518</v>
      </c>
      <c r="AJ1" s="127" t="s">
        <v>11519</v>
      </c>
      <c r="AK1" s="127" t="s">
        <v>12924</v>
      </c>
      <c r="AL1" s="127" t="s">
        <v>11832</v>
      </c>
      <c r="AM1" s="127" t="s">
        <v>12231</v>
      </c>
      <c r="AN1" s="127" t="s">
        <v>11751</v>
      </c>
      <c r="AO1" s="127" t="s">
        <v>11751</v>
      </c>
      <c r="AP1" s="127" t="s">
        <v>12925</v>
      </c>
      <c r="AQ1" s="127" t="s">
        <v>12009</v>
      </c>
      <c r="AR1" s="127" t="s">
        <v>11524</v>
      </c>
      <c r="AS1" s="127" t="s">
        <v>11525</v>
      </c>
      <c r="AT1" s="127" t="s">
        <v>12926</v>
      </c>
      <c r="AU1" s="128" t="s">
        <v>11526</v>
      </c>
      <c r="AV1" s="129" t="s">
        <v>11527</v>
      </c>
      <c r="AW1" s="129" t="s">
        <v>11528</v>
      </c>
      <c r="AX1" s="129"/>
      <c r="AY1" s="312"/>
      <c r="AZ1" s="312"/>
      <c r="BA1" s="313"/>
      <c r="BB1" s="313"/>
    </row>
    <row r="2" s="175" customFormat="true" ht="45" hidden="false" customHeight="false" outlineLevel="0" collapsed="false">
      <c r="A2" s="130" t="s">
        <v>12927</v>
      </c>
      <c r="B2" s="130" t="s">
        <v>11530</v>
      </c>
      <c r="C2" s="130" t="s">
        <v>11531</v>
      </c>
      <c r="D2" s="130" t="s">
        <v>11532</v>
      </c>
      <c r="E2" s="130" t="s">
        <v>11533</v>
      </c>
      <c r="F2" s="130" t="s">
        <v>11534</v>
      </c>
      <c r="G2" s="130" t="s">
        <v>11537</v>
      </c>
      <c r="H2" s="130" t="s">
        <v>11538</v>
      </c>
      <c r="I2" s="130" t="s">
        <v>11539</v>
      </c>
      <c r="J2" s="130" t="s">
        <v>12928</v>
      </c>
      <c r="K2" s="272" t="s">
        <v>220</v>
      </c>
      <c r="L2" s="131" t="s">
        <v>12929</v>
      </c>
      <c r="M2" s="130" t="s">
        <v>11546</v>
      </c>
      <c r="N2" s="130" t="s">
        <v>11547</v>
      </c>
      <c r="O2" s="130" t="s">
        <v>12930</v>
      </c>
      <c r="P2" s="130" t="s">
        <v>12931</v>
      </c>
      <c r="Q2" s="130" t="s">
        <v>12932</v>
      </c>
      <c r="R2" s="130" t="s">
        <v>12933</v>
      </c>
      <c r="S2" s="130" t="s">
        <v>11565</v>
      </c>
      <c r="T2" s="130" t="s">
        <v>12934</v>
      </c>
      <c r="U2" s="130" t="s">
        <v>12935</v>
      </c>
      <c r="V2" s="130" t="s">
        <v>11548</v>
      </c>
      <c r="W2" s="130" t="s">
        <v>11564</v>
      </c>
      <c r="X2" s="130" t="s">
        <v>11572</v>
      </c>
      <c r="Y2" s="130" t="s">
        <v>11574</v>
      </c>
      <c r="Z2" s="130" t="s">
        <v>11575</v>
      </c>
      <c r="AA2" s="130" t="s">
        <v>11582</v>
      </c>
      <c r="AB2" s="132"/>
      <c r="AC2" s="127"/>
      <c r="AD2" s="127"/>
      <c r="AE2" s="127"/>
      <c r="AF2" s="135"/>
      <c r="AG2" s="135"/>
      <c r="AH2" s="135"/>
      <c r="AI2" s="135"/>
      <c r="AJ2" s="135"/>
      <c r="AK2" s="135"/>
      <c r="AL2" s="135"/>
      <c r="AM2" s="133"/>
      <c r="AN2" s="133"/>
      <c r="AO2" s="133"/>
      <c r="AP2" s="135"/>
      <c r="AQ2" s="133"/>
      <c r="AR2" s="133"/>
      <c r="AS2" s="133"/>
      <c r="AT2" s="133"/>
      <c r="AU2" s="129"/>
      <c r="AV2" s="129"/>
      <c r="AW2" s="129"/>
      <c r="AX2" s="129"/>
      <c r="BA2" s="313"/>
      <c r="BB2" s="313"/>
    </row>
    <row r="3" s="172" customFormat="true" ht="48" hidden="false" customHeight="false" outlineLevel="0" collapsed="false">
      <c r="A3" s="137" t="s">
        <v>12936</v>
      </c>
      <c r="B3" s="137" t="s">
        <v>12937</v>
      </c>
      <c r="C3" s="137" t="s">
        <v>12938</v>
      </c>
      <c r="D3" s="137" t="s">
        <v>12939</v>
      </c>
      <c r="E3" s="137" t="s">
        <v>12940</v>
      </c>
      <c r="F3" s="137" t="s">
        <v>12941</v>
      </c>
      <c r="G3" s="137" t="s">
        <v>12942</v>
      </c>
      <c r="H3" s="137" t="s">
        <v>12943</v>
      </c>
      <c r="I3" s="137" t="s">
        <v>12944</v>
      </c>
      <c r="J3" s="137" t="s">
        <v>12945</v>
      </c>
      <c r="K3" s="137" t="s">
        <v>12946</v>
      </c>
      <c r="L3" s="137" t="n">
        <v>116100</v>
      </c>
      <c r="M3" s="137" t="s">
        <v>12947</v>
      </c>
      <c r="N3" s="137" t="s">
        <v>12948</v>
      </c>
      <c r="O3" s="137" t="s">
        <v>12949</v>
      </c>
      <c r="P3" s="137" t="s">
        <v>12950</v>
      </c>
      <c r="Q3" s="137" t="s">
        <v>12951</v>
      </c>
      <c r="R3" s="137" t="s">
        <v>12952</v>
      </c>
      <c r="S3" s="137" t="s">
        <v>12953</v>
      </c>
      <c r="T3" s="137" t="s">
        <v>12954</v>
      </c>
      <c r="U3" s="137" t="s">
        <v>12955</v>
      </c>
      <c r="V3" s="137" t="s">
        <v>12956</v>
      </c>
      <c r="W3" s="137" t="s">
        <v>12957</v>
      </c>
      <c r="X3" s="137" t="s">
        <v>12958</v>
      </c>
      <c r="Y3" s="137" t="s">
        <v>12959</v>
      </c>
      <c r="Z3" s="137" t="s">
        <v>12960</v>
      </c>
      <c r="AA3" s="137" t="s">
        <v>12961</v>
      </c>
      <c r="AB3" s="138"/>
      <c r="AC3" s="314"/>
      <c r="AD3" s="139"/>
      <c r="AE3" s="139"/>
      <c r="AF3" s="139" t="s">
        <v>11634</v>
      </c>
      <c r="AG3" s="139"/>
      <c r="AH3" s="139" t="s">
        <v>11473</v>
      </c>
      <c r="AI3" s="139" t="s">
        <v>11474</v>
      </c>
      <c r="AJ3" s="139" t="s">
        <v>11637</v>
      </c>
      <c r="AK3" s="139" t="s">
        <v>11638</v>
      </c>
      <c r="AL3" s="139" t="s">
        <v>11863</v>
      </c>
      <c r="AM3" s="139" t="s">
        <v>1121</v>
      </c>
      <c r="AN3" s="139" t="s">
        <v>12962</v>
      </c>
      <c r="AO3" s="139" t="s">
        <v>12963</v>
      </c>
      <c r="AP3" s="139" t="s">
        <v>12964</v>
      </c>
      <c r="AQ3" s="139" t="s">
        <v>12116</v>
      </c>
      <c r="AR3" s="139" t="s">
        <v>11646</v>
      </c>
      <c r="AS3" s="139" t="s">
        <v>11647</v>
      </c>
      <c r="AT3" s="139" t="s">
        <v>12965</v>
      </c>
      <c r="AU3" s="140" t="s">
        <v>11648</v>
      </c>
      <c r="AV3" s="140" t="s">
        <v>11649</v>
      </c>
      <c r="AW3" s="140" t="s">
        <v>11650</v>
      </c>
      <c r="AX3" s="141"/>
      <c r="BA3" s="313"/>
      <c r="BB3" s="313"/>
    </row>
    <row r="4" customFormat="false" ht="12.75" hidden="false" customHeight="false" outlineLevel="0" collapsed="false">
      <c r="A4" s="160"/>
      <c r="B4" s="180"/>
      <c r="C4" s="180"/>
      <c r="D4" s="180"/>
      <c r="E4" s="180"/>
      <c r="F4" s="180"/>
      <c r="G4" s="180"/>
      <c r="H4" s="180"/>
      <c r="I4" s="180"/>
      <c r="J4" s="180"/>
      <c r="K4" s="180"/>
      <c r="L4" s="180"/>
      <c r="M4" s="180"/>
      <c r="N4" s="180"/>
      <c r="O4" s="180"/>
      <c r="P4" s="180"/>
      <c r="Q4" s="180"/>
      <c r="R4" s="180"/>
      <c r="S4" s="180"/>
      <c r="T4" s="180"/>
      <c r="U4" s="180"/>
      <c r="V4" s="180"/>
      <c r="W4" s="180"/>
      <c r="X4" s="180"/>
      <c r="Y4" s="180"/>
      <c r="Z4" s="180"/>
      <c r="AA4" s="315"/>
      <c r="AB4" s="180"/>
      <c r="AC4" s="153" t="n">
        <f aca="false">IF(X4&lt;3,IF(L4="1",0,1),0)</f>
        <v>1</v>
      </c>
      <c r="AD4" s="153" t="n">
        <f aca="false">IF(AND(D4&gt;4678396.48217382,D4&lt;4924789.13601513),0,1)</f>
        <v>1</v>
      </c>
      <c r="AE4" s="153" t="n">
        <f aca="false">IF(AND(E4&gt;1554744.35667513,E4&lt;1771650.40247209),0,1)</f>
        <v>1</v>
      </c>
      <c r="AF4" s="155" t="n">
        <f aca="false">+IF(X4&lt;3,IF(G4="",0,IF(G4&gt;0,0,1)),0)</f>
        <v>0</v>
      </c>
      <c r="AG4" s="155" t="n">
        <f aca="false">IF(X4&lt;3,IF(OR(L4=1,L4=0,L4="S",L4="N"),0,1),0)</f>
        <v>0</v>
      </c>
      <c r="AH4" s="204" t="n">
        <f aca="false">IF(X4&lt;3,IF(OR(M4=9999,M4&lt;=('[2]Input anno'!$A$1)),0,1),0)</f>
        <v>0</v>
      </c>
      <c r="AI4" s="204" t="n">
        <f aca="false">IF(X4&lt;3,IF(OR(N4=9800,N4=9999,N4&lt;='[2]Input anno'!$A$1),0,1),0)</f>
        <v>0</v>
      </c>
      <c r="AJ4" s="204" t="n">
        <f aca="false">+IF(X4=3,IF(M4='[2]Input anno'!$A$1,0,1),0)</f>
        <v>0</v>
      </c>
      <c r="AK4" s="155" t="n">
        <f aca="false">+IF(X4&lt;3,IF(M4&lt;&gt;9999,IF(M4&lt;N4,0,1),0),0)</f>
        <v>1</v>
      </c>
      <c r="AL4" s="155" t="n">
        <f aca="false">+IF(X4&lt;3,IF(OR(V4=0,V4=1,V4=2,V4=3,V4=4,V4=5),0,1),0)</f>
        <v>0</v>
      </c>
      <c r="AM4" s="311" t="n">
        <f aca="false">+IF(X4&lt;3,IF(AND(O4&gt;0,O4&lt;55),0,1),0)</f>
        <v>1</v>
      </c>
      <c r="AN4" s="311" t="n">
        <f aca="false">+IF(X4&lt;3,IF(P4&gt;0,0,1),0)</f>
        <v>1</v>
      </c>
      <c r="AO4" s="311" t="n">
        <f aca="false">+IF(X4&lt;3,IF(Q4&gt;0,0,1),0)</f>
        <v>1</v>
      </c>
      <c r="AP4" s="153" t="n">
        <f aca="false">+IF(X4&lt;3,IF(M4&lt;2007,0,IF(K4="B2",IF(R4&gt;=5,0,1),IF(R4&gt;=3,0,1))),0)</f>
        <v>0</v>
      </c>
      <c r="AQ4" s="311" t="n">
        <f aca="false">+IF(X4&lt;3,IF(AND(W4&gt;0,W4&lt;5),0,1),0)</f>
        <v>1</v>
      </c>
      <c r="AR4" s="311" t="n">
        <f aca="false">+IF(X4&lt;3,IF(M4&lt;&gt;9999,IF(M4&gt;=2014,IF(Y4="A",0,1),0),IF(Y4="X",0,1)),0)</f>
        <v>0</v>
      </c>
      <c r="AS4" s="311" t="n">
        <f aca="false">+IF(X4&lt;3,IF(N4&lt;9800,IF(N4&gt;=2014,IF(Z4="A",0,1),0),IF(N4=9999,IF(Z4="X",0,1),IF(Z4="A",0,1))),0)</f>
        <v>0</v>
      </c>
      <c r="AT4" s="311" t="n">
        <f aca="false">IF(X4&lt;3,IF(M4&gt;2006,IF(OR(K4="A2",K4="B1",K4="B2"),0,1),0),0)</f>
        <v>0</v>
      </c>
      <c r="AU4" s="151" t="n">
        <f aca="false">+IF(X4&lt;3,IF(AND(N4&lt;&gt;9800,N4&lt;&gt;9999),IF(AND(N4&gt;=2018,V4&lt;4),1,0),0),0)</f>
        <v>0</v>
      </c>
      <c r="AV4" s="151" t="n">
        <f aca="false">+IF(X4&lt;3,IF(M4=9999,0,IF(M4&gt;=2014,IF(AND(N4&gt;M4,V4&gt;=4),0,1),0)),0)</f>
        <v>0</v>
      </c>
      <c r="AW4" s="151" t="n">
        <f aca="false">+IF(X4&lt;3,IF(M4=9999,0,IF(M4&gt;=2015,IF(COUNTBLANK(B4:AA4)=0,0,1),0)),0)</f>
        <v>0</v>
      </c>
      <c r="AX4" s="151"/>
      <c r="AY4" s="312" t="s">
        <v>11511</v>
      </c>
      <c r="AZ4" s="312" t="str">
        <f aca="false">IF(SUM(AD:AD)=0,"OK","Attenzione! Possibile errore su coordinate")</f>
        <v>Attenzione! Possibile errore su coordinate</v>
      </c>
    </row>
    <row r="5" customFormat="false" ht="12.75" hidden="false" customHeight="false" outlineLevel="0" collapsed="false">
      <c r="A5" s="160"/>
      <c r="B5" s="180"/>
      <c r="C5" s="180"/>
      <c r="D5" s="180"/>
      <c r="E5" s="180"/>
      <c r="F5" s="180"/>
      <c r="G5" s="180"/>
      <c r="H5" s="180"/>
      <c r="I5" s="180"/>
      <c r="J5" s="180"/>
      <c r="K5" s="180"/>
      <c r="L5" s="180"/>
      <c r="M5" s="180"/>
      <c r="N5" s="180"/>
      <c r="O5" s="180"/>
      <c r="P5" s="180"/>
      <c r="Q5" s="180"/>
      <c r="R5" s="180"/>
      <c r="S5" s="180"/>
      <c r="T5" s="180"/>
      <c r="U5" s="180"/>
      <c r="V5" s="180"/>
      <c r="W5" s="180"/>
      <c r="X5" s="180"/>
      <c r="Y5" s="180"/>
      <c r="Z5" s="180"/>
      <c r="AA5" s="315"/>
      <c r="AB5" s="180"/>
      <c r="AC5" s="153"/>
      <c r="AD5" s="153"/>
      <c r="AE5" s="153"/>
      <c r="AF5" s="155"/>
      <c r="AG5" s="155"/>
      <c r="AH5" s="204"/>
      <c r="AI5" s="204"/>
      <c r="AJ5" s="204"/>
      <c r="AK5" s="155"/>
      <c r="AL5" s="155"/>
      <c r="AN5" s="311"/>
      <c r="AO5" s="311"/>
      <c r="AQ5" s="311"/>
      <c r="AR5" s="311"/>
      <c r="AS5" s="311"/>
      <c r="AU5" s="151"/>
      <c r="AV5" s="151"/>
      <c r="AW5" s="151"/>
      <c r="AX5" s="151"/>
      <c r="AY5" s="312" t="s">
        <v>11512</v>
      </c>
      <c r="AZ5" s="312" t="str">
        <f aca="false">IF(SUM(AE:AE)=0,"OK","Attenzione! Possibile errore su coordinate")</f>
        <v>Attenzione! Possibile errore su coordinate</v>
      </c>
    </row>
    <row r="6" customFormat="false" ht="12.75" hidden="false" customHeight="false" outlineLevel="0" collapsed="false">
      <c r="A6" s="160"/>
      <c r="B6" s="180"/>
      <c r="C6" s="180"/>
      <c r="D6" s="180"/>
      <c r="E6" s="180"/>
      <c r="F6" s="180"/>
      <c r="G6" s="180"/>
      <c r="H6" s="180"/>
      <c r="I6" s="180"/>
      <c r="J6" s="180"/>
      <c r="K6" s="180"/>
      <c r="L6" s="180"/>
      <c r="M6" s="180"/>
      <c r="N6" s="180"/>
      <c r="O6" s="180"/>
      <c r="P6" s="180"/>
      <c r="Q6" s="180"/>
      <c r="R6" s="180"/>
      <c r="S6" s="180"/>
      <c r="T6" s="180"/>
      <c r="U6" s="180"/>
      <c r="V6" s="180"/>
      <c r="W6" s="180"/>
      <c r="X6" s="180"/>
      <c r="Y6" s="180"/>
      <c r="Z6" s="180"/>
      <c r="AA6" s="315"/>
      <c r="AB6" s="180"/>
      <c r="AC6" s="153"/>
      <c r="AD6" s="153"/>
      <c r="AE6" s="153"/>
      <c r="AF6" s="155"/>
      <c r="AG6" s="155"/>
      <c r="AH6" s="204"/>
      <c r="AI6" s="204"/>
      <c r="AJ6" s="204"/>
      <c r="AK6" s="155"/>
      <c r="AL6" s="155"/>
      <c r="AN6" s="311"/>
      <c r="AO6" s="311"/>
      <c r="AQ6" s="311"/>
      <c r="AR6" s="311"/>
      <c r="AS6" s="311"/>
      <c r="AU6" s="151"/>
      <c r="AV6" s="151"/>
      <c r="AW6" s="151"/>
      <c r="AX6" s="151"/>
      <c r="AY6" s="312" t="s">
        <v>11651</v>
      </c>
      <c r="AZ6" s="206" t="str">
        <f aca="false">IF(SUM(AF:AF)=0,"OK","Attenzione! Possibile errore, QUOTA=0. Verificare e confermare i dati")</f>
        <v>OK</v>
      </c>
    </row>
    <row r="7" customFormat="false" ht="12.75" hidden="false" customHeight="false" outlineLevel="0" collapsed="false">
      <c r="A7" s="160"/>
      <c r="B7" s="180"/>
      <c r="C7" s="180"/>
      <c r="D7" s="180"/>
      <c r="E7" s="180"/>
      <c r="F7" s="180"/>
      <c r="G7" s="180"/>
      <c r="H7" s="180"/>
      <c r="I7" s="180"/>
      <c r="J7" s="180"/>
      <c r="K7" s="180"/>
      <c r="L7" s="180"/>
      <c r="M7" s="180"/>
      <c r="N7" s="180"/>
      <c r="O7" s="180"/>
      <c r="P7" s="180"/>
      <c r="Q7" s="180"/>
      <c r="R7" s="180"/>
      <c r="S7" s="180"/>
      <c r="T7" s="180"/>
      <c r="U7" s="180"/>
      <c r="V7" s="180"/>
      <c r="W7" s="180"/>
      <c r="X7" s="180"/>
      <c r="Y7" s="180"/>
      <c r="Z7" s="180"/>
      <c r="AA7" s="315"/>
      <c r="AB7" s="180"/>
      <c r="AC7" s="153"/>
      <c r="AD7" s="153"/>
      <c r="AE7" s="153"/>
      <c r="AF7" s="155"/>
      <c r="AG7" s="155"/>
      <c r="AH7" s="204"/>
      <c r="AI7" s="204"/>
      <c r="AJ7" s="204"/>
      <c r="AK7" s="155"/>
      <c r="AL7" s="155"/>
      <c r="AN7" s="311"/>
      <c r="AO7" s="311"/>
      <c r="AQ7" s="311"/>
      <c r="AR7" s="311"/>
      <c r="AS7" s="311"/>
      <c r="AU7" s="151"/>
      <c r="AV7" s="151"/>
      <c r="AW7" s="151"/>
      <c r="AX7" s="151"/>
      <c r="AY7" s="312" t="s">
        <v>12966</v>
      </c>
      <c r="AZ7" s="206" t="str">
        <f aca="false">IF(SUM(AG:AG)=0,"OK","Attenzione! Possibile errore di compilazione campo")</f>
        <v>OK</v>
      </c>
    </row>
    <row r="8" customFormat="false" ht="12.75" hidden="false" customHeight="false" outlineLevel="0" collapsed="false">
      <c r="A8" s="160"/>
      <c r="B8" s="180"/>
      <c r="C8" s="180"/>
      <c r="D8" s="180"/>
      <c r="E8" s="180"/>
      <c r="F8" s="180"/>
      <c r="G8" s="180"/>
      <c r="H8" s="180"/>
      <c r="I8" s="180"/>
      <c r="J8" s="180"/>
      <c r="K8" s="180"/>
      <c r="L8" s="180"/>
      <c r="M8" s="180"/>
      <c r="N8" s="180"/>
      <c r="O8" s="180"/>
      <c r="P8" s="180"/>
      <c r="Q8" s="180"/>
      <c r="R8" s="180"/>
      <c r="S8" s="180"/>
      <c r="T8" s="180"/>
      <c r="U8" s="180"/>
      <c r="V8" s="180"/>
      <c r="W8" s="180"/>
      <c r="X8" s="180"/>
      <c r="Y8" s="180"/>
      <c r="Z8" s="180"/>
      <c r="AA8" s="315"/>
      <c r="AB8" s="180"/>
      <c r="AC8" s="153"/>
      <c r="AD8" s="153"/>
      <c r="AE8" s="153"/>
      <c r="AF8" s="155"/>
      <c r="AG8" s="155"/>
      <c r="AH8" s="204"/>
      <c r="AI8" s="204"/>
      <c r="AJ8" s="204"/>
      <c r="AK8" s="155"/>
      <c r="AL8" s="155"/>
      <c r="AN8" s="311"/>
      <c r="AO8" s="311"/>
      <c r="AQ8" s="311"/>
      <c r="AR8" s="311"/>
      <c r="AS8" s="311"/>
      <c r="AU8" s="151"/>
      <c r="AV8" s="151"/>
      <c r="AW8" s="151"/>
      <c r="AX8" s="151"/>
      <c r="AY8" s="312" t="s">
        <v>11473</v>
      </c>
      <c r="AZ8" s="206" t="str">
        <f aca="false">IF(SUM(AH:AH)=0,"OK","errore su anno costruzione")</f>
        <v>OK</v>
      </c>
    </row>
    <row r="9" customFormat="false" ht="12.75" hidden="false" customHeight="false" outlineLevel="0" collapsed="false">
      <c r="A9" s="160"/>
      <c r="B9" s="180"/>
      <c r="C9" s="180"/>
      <c r="D9" s="180"/>
      <c r="E9" s="180"/>
      <c r="F9" s="180"/>
      <c r="G9" s="180"/>
      <c r="H9" s="180"/>
      <c r="I9" s="180"/>
      <c r="J9" s="180"/>
      <c r="K9" s="180"/>
      <c r="L9" s="180"/>
      <c r="M9" s="180"/>
      <c r="N9" s="180"/>
      <c r="O9" s="180"/>
      <c r="P9" s="180"/>
      <c r="Q9" s="180"/>
      <c r="R9" s="180"/>
      <c r="S9" s="180"/>
      <c r="T9" s="180"/>
      <c r="U9" s="180"/>
      <c r="V9" s="180"/>
      <c r="W9" s="180"/>
      <c r="X9" s="180"/>
      <c r="Y9" s="180"/>
      <c r="Z9" s="180"/>
      <c r="AA9" s="315"/>
      <c r="AB9" s="180"/>
      <c r="AC9" s="153"/>
      <c r="AD9" s="153"/>
      <c r="AE9" s="153"/>
      <c r="AF9" s="155"/>
      <c r="AG9" s="155"/>
      <c r="AH9" s="204"/>
      <c r="AI9" s="204"/>
      <c r="AJ9" s="204"/>
      <c r="AK9" s="155"/>
      <c r="AL9" s="155"/>
      <c r="AN9" s="311"/>
      <c r="AO9" s="311"/>
      <c r="AQ9" s="311"/>
      <c r="AR9" s="311"/>
      <c r="AS9" s="311"/>
      <c r="AU9" s="151"/>
      <c r="AV9" s="151"/>
      <c r="AW9" s="151"/>
      <c r="AX9" s="151"/>
      <c r="AY9" s="312" t="s">
        <v>11474</v>
      </c>
      <c r="AZ9" s="206" t="str">
        <f aca="false">IF(SUM(AI:AI)=0,"OK","errore su anno ristrutturazione")</f>
        <v>OK</v>
      </c>
    </row>
    <row r="10" customFormat="false" ht="12.75" hidden="false" customHeight="false" outlineLevel="0" collapsed="false">
      <c r="A10" s="160"/>
      <c r="B10" s="180"/>
      <c r="C10" s="180"/>
      <c r="D10" s="180"/>
      <c r="E10" s="180"/>
      <c r="F10" s="180"/>
      <c r="G10" s="180"/>
      <c r="H10" s="180"/>
      <c r="I10" s="180"/>
      <c r="J10" s="180"/>
      <c r="K10" s="180"/>
      <c r="L10" s="180"/>
      <c r="M10" s="180"/>
      <c r="N10" s="180"/>
      <c r="O10" s="180"/>
      <c r="P10" s="180"/>
      <c r="Q10" s="180"/>
      <c r="R10" s="180"/>
      <c r="S10" s="180"/>
      <c r="T10" s="180"/>
      <c r="U10" s="180"/>
      <c r="V10" s="180"/>
      <c r="W10" s="180"/>
      <c r="X10" s="180"/>
      <c r="Y10" s="180"/>
      <c r="Z10" s="180"/>
      <c r="AA10" s="315"/>
      <c r="AB10" s="180"/>
      <c r="AC10" s="153"/>
      <c r="AD10" s="153"/>
      <c r="AE10" s="153"/>
      <c r="AF10" s="155"/>
      <c r="AG10" s="155"/>
      <c r="AH10" s="204"/>
      <c r="AI10" s="204"/>
      <c r="AJ10" s="204"/>
      <c r="AK10" s="155"/>
      <c r="AL10" s="155"/>
      <c r="AN10" s="311"/>
      <c r="AO10" s="311"/>
      <c r="AQ10" s="311"/>
      <c r="AR10" s="311"/>
      <c r="AS10" s="311"/>
      <c r="AU10" s="151"/>
      <c r="AV10" s="151"/>
      <c r="AW10" s="151"/>
      <c r="AX10" s="151"/>
      <c r="AY10" s="312" t="s">
        <v>11637</v>
      </c>
      <c r="AZ10" s="206" t="str">
        <f aca="false">IF(SUM(AJ:AJ)=0,"OK","errore congruenza su anno costruzione pari a 3")</f>
        <v>OK</v>
      </c>
    </row>
    <row r="11" customFormat="false" ht="12.75" hidden="false" customHeight="false" outlineLevel="0" collapsed="false">
      <c r="A11" s="160"/>
      <c r="B11" s="180"/>
      <c r="C11" s="180"/>
      <c r="D11" s="180"/>
      <c r="E11" s="180"/>
      <c r="F11" s="180"/>
      <c r="G11" s="180"/>
      <c r="H11" s="180"/>
      <c r="I11" s="180"/>
      <c r="J11" s="180"/>
      <c r="K11" s="180"/>
      <c r="L11" s="180"/>
      <c r="M11" s="180"/>
      <c r="N11" s="180"/>
      <c r="O11" s="180"/>
      <c r="P11" s="180"/>
      <c r="Q11" s="180"/>
      <c r="R11" s="180"/>
      <c r="S11" s="180"/>
      <c r="T11" s="180"/>
      <c r="U11" s="180"/>
      <c r="V11" s="180"/>
      <c r="W11" s="180"/>
      <c r="X11" s="180"/>
      <c r="Y11" s="180"/>
      <c r="Z11" s="180"/>
      <c r="AA11" s="315"/>
      <c r="AB11" s="180"/>
      <c r="AC11" s="153"/>
      <c r="AD11" s="153"/>
      <c r="AE11" s="153"/>
      <c r="AF11" s="155"/>
      <c r="AG11" s="155"/>
      <c r="AH11" s="204"/>
      <c r="AI11" s="204"/>
      <c r="AJ11" s="204"/>
      <c r="AK11" s="155"/>
      <c r="AL11" s="155"/>
      <c r="AN11" s="311"/>
      <c r="AO11" s="311"/>
      <c r="AQ11" s="311"/>
      <c r="AR11" s="311"/>
      <c r="AS11" s="311"/>
      <c r="AU11" s="151"/>
      <c r="AV11" s="151"/>
      <c r="AW11" s="151"/>
      <c r="AX11" s="151"/>
      <c r="AY11" s="312" t="s">
        <v>11654</v>
      </c>
      <c r="AZ11" s="206" t="str">
        <f aca="false">IF(SUM(AK:AK)=0,"OK","anno costruzione non congruente con anno ristrutturazione")</f>
        <v>anno costruzione non congruente con anno ristrutturazione</v>
      </c>
    </row>
    <row r="12" customFormat="false" ht="12.75" hidden="false" customHeight="false" outlineLevel="0" collapsed="false">
      <c r="A12" s="160"/>
      <c r="B12" s="180"/>
      <c r="C12" s="180"/>
      <c r="D12" s="180"/>
      <c r="E12" s="180"/>
      <c r="F12" s="180"/>
      <c r="G12" s="180"/>
      <c r="H12" s="180"/>
      <c r="I12" s="180"/>
      <c r="J12" s="180"/>
      <c r="K12" s="180"/>
      <c r="L12" s="180"/>
      <c r="M12" s="180"/>
      <c r="N12" s="180"/>
      <c r="O12" s="180"/>
      <c r="P12" s="180"/>
      <c r="Q12" s="180"/>
      <c r="R12" s="180"/>
      <c r="S12" s="180"/>
      <c r="T12" s="180"/>
      <c r="U12" s="180"/>
      <c r="V12" s="180"/>
      <c r="W12" s="180"/>
      <c r="X12" s="180"/>
      <c r="Y12" s="180"/>
      <c r="Z12" s="180"/>
      <c r="AA12" s="315"/>
      <c r="AB12" s="180"/>
      <c r="AC12" s="153"/>
      <c r="AD12" s="153"/>
      <c r="AE12" s="153"/>
      <c r="AF12" s="155"/>
      <c r="AG12" s="155"/>
      <c r="AH12" s="204"/>
      <c r="AI12" s="204"/>
      <c r="AJ12" s="204"/>
      <c r="AK12" s="155"/>
      <c r="AL12" s="155"/>
      <c r="AN12" s="311"/>
      <c r="AO12" s="311"/>
      <c r="AQ12" s="311"/>
      <c r="AR12" s="311"/>
      <c r="AS12" s="311"/>
      <c r="AU12" s="151"/>
      <c r="AV12" s="151"/>
      <c r="AW12" s="151"/>
      <c r="AX12" s="151"/>
      <c r="AY12" s="206" t="s">
        <v>11863</v>
      </c>
      <c r="AZ12" s="206" t="str">
        <f aca="false">IF(SUM(AL:AL)=0,"OK","stato di conservazione non congruente con codifiche ammesse")</f>
        <v>OK</v>
      </c>
    </row>
    <row r="13" customFormat="false" ht="12.75" hidden="false" customHeight="false" outlineLevel="0" collapsed="false">
      <c r="A13" s="160"/>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c r="Z13" s="180"/>
      <c r="AA13" s="315"/>
      <c r="AB13" s="180"/>
      <c r="AC13" s="153"/>
      <c r="AD13" s="153"/>
      <c r="AE13" s="153"/>
      <c r="AF13" s="155"/>
      <c r="AG13" s="155"/>
      <c r="AH13" s="204"/>
      <c r="AI13" s="204"/>
      <c r="AJ13" s="204"/>
      <c r="AK13" s="155"/>
      <c r="AL13" s="155"/>
      <c r="AN13" s="311"/>
      <c r="AO13" s="311"/>
      <c r="AQ13" s="311"/>
      <c r="AR13" s="311"/>
      <c r="AS13" s="311"/>
      <c r="AU13" s="151"/>
      <c r="AV13" s="151"/>
      <c r="AW13" s="151"/>
      <c r="AX13" s="151"/>
      <c r="AY13" s="206" t="s">
        <v>1121</v>
      </c>
      <c r="AZ13" s="206" t="str">
        <f aca="false">IF(SUM(AM:AM)=0,"OK","id materiale non congruente con codifiche ammesse")</f>
        <v>id materiale non congruente con codifiche ammesse</v>
      </c>
    </row>
    <row r="14" customFormat="false" ht="12.75" hidden="false" customHeight="false" outlineLevel="0" collapsed="false">
      <c r="A14" s="160"/>
      <c r="B14" s="180"/>
      <c r="C14" s="180"/>
      <c r="D14" s="180"/>
      <c r="E14" s="180"/>
      <c r="F14" s="180"/>
      <c r="G14" s="180"/>
      <c r="H14" s="180"/>
      <c r="I14" s="180"/>
      <c r="J14" s="160"/>
      <c r="K14" s="180"/>
      <c r="L14" s="180"/>
      <c r="M14" s="180"/>
      <c r="N14" s="180"/>
      <c r="O14" s="180"/>
      <c r="P14" s="160"/>
      <c r="Q14" s="160"/>
      <c r="R14" s="160"/>
      <c r="S14" s="180"/>
      <c r="T14" s="160"/>
      <c r="U14" s="160"/>
      <c r="V14" s="160"/>
      <c r="W14" s="160"/>
      <c r="X14" s="180"/>
      <c r="Y14" s="180"/>
      <c r="Z14" s="180"/>
      <c r="AA14" s="315"/>
      <c r="AB14" s="180"/>
      <c r="AC14" s="153"/>
      <c r="AD14" s="153"/>
      <c r="AE14" s="153"/>
      <c r="AF14" s="155"/>
      <c r="AG14" s="155"/>
      <c r="AH14" s="204"/>
      <c r="AI14" s="204"/>
      <c r="AJ14" s="204"/>
      <c r="AK14" s="155"/>
      <c r="AL14" s="155"/>
      <c r="AN14" s="311"/>
      <c r="AO14" s="311"/>
      <c r="AQ14" s="311"/>
      <c r="AR14" s="311"/>
      <c r="AS14" s="311"/>
      <c r="AU14" s="151"/>
      <c r="AV14" s="151"/>
      <c r="AW14" s="151"/>
      <c r="AX14" s="151"/>
      <c r="AY14" s="206" t="s">
        <v>12962</v>
      </c>
      <c r="AZ14" s="206" t="str">
        <f aca="false">IF(SUM(AN:AN)=0,"OK","Dati larghezza errati")</f>
        <v>Dati larghezza errati</v>
      </c>
    </row>
    <row r="15" customFormat="false" ht="12.75" hidden="false" customHeight="false" outlineLevel="0" collapsed="false">
      <c r="A15" s="160"/>
      <c r="B15" s="180"/>
      <c r="C15" s="180"/>
      <c r="D15" s="180"/>
      <c r="E15" s="180"/>
      <c r="F15" s="180"/>
      <c r="G15" s="180"/>
      <c r="H15" s="180"/>
      <c r="I15" s="180"/>
      <c r="J15" s="180"/>
      <c r="K15" s="180"/>
      <c r="L15" s="180"/>
      <c r="M15" s="180"/>
      <c r="N15" s="180"/>
      <c r="O15" s="180"/>
      <c r="P15" s="180"/>
      <c r="Q15" s="180"/>
      <c r="R15" s="180"/>
      <c r="S15" s="180"/>
      <c r="T15" s="180"/>
      <c r="U15" s="180"/>
      <c r="V15" s="180"/>
      <c r="W15" s="180"/>
      <c r="X15" s="180"/>
      <c r="Y15" s="180"/>
      <c r="Z15" s="180"/>
      <c r="AA15" s="315"/>
      <c r="AB15" s="180"/>
      <c r="AC15" s="153"/>
      <c r="AD15" s="153"/>
      <c r="AE15" s="153"/>
      <c r="AF15" s="155"/>
      <c r="AG15" s="155"/>
      <c r="AH15" s="204"/>
      <c r="AI15" s="204"/>
      <c r="AJ15" s="204"/>
      <c r="AK15" s="155"/>
      <c r="AL15" s="155"/>
      <c r="AN15" s="311"/>
      <c r="AO15" s="311"/>
      <c r="AQ15" s="311"/>
      <c r="AR15" s="311"/>
      <c r="AS15" s="311"/>
      <c r="AU15" s="151"/>
      <c r="AV15" s="151"/>
      <c r="AW15" s="151"/>
      <c r="AX15" s="151"/>
      <c r="AY15" s="206" t="s">
        <v>12963</v>
      </c>
      <c r="AZ15" s="206" t="str">
        <f aca="false">IF(SUM(AO:AO)=0,"OK","Dati lunghezza errati")</f>
        <v>Dati lunghezza errati</v>
      </c>
    </row>
    <row r="16" customFormat="false" ht="12.75" hidden="false" customHeight="false" outlineLevel="0" collapsed="false">
      <c r="A16" s="160"/>
      <c r="B16" s="180"/>
      <c r="C16" s="180"/>
      <c r="D16" s="180"/>
      <c r="E16" s="180"/>
      <c r="F16" s="180"/>
      <c r="G16" s="180"/>
      <c r="H16" s="180"/>
      <c r="I16" s="180"/>
      <c r="J16" s="180"/>
      <c r="K16" s="180"/>
      <c r="L16" s="180"/>
      <c r="M16" s="180"/>
      <c r="N16" s="180"/>
      <c r="O16" s="180"/>
      <c r="P16" s="180"/>
      <c r="Q16" s="180"/>
      <c r="R16" s="180"/>
      <c r="S16" s="180"/>
      <c r="T16" s="180"/>
      <c r="U16" s="180"/>
      <c r="V16" s="180"/>
      <c r="W16" s="180"/>
      <c r="X16" s="180"/>
      <c r="Y16" s="180"/>
      <c r="Z16" s="180"/>
      <c r="AA16" s="315"/>
      <c r="AB16" s="180"/>
      <c r="AC16" s="153"/>
      <c r="AD16" s="153"/>
      <c r="AE16" s="153"/>
      <c r="AF16" s="155"/>
      <c r="AG16" s="155"/>
      <c r="AH16" s="204"/>
      <c r="AI16" s="204"/>
      <c r="AJ16" s="204"/>
      <c r="AK16" s="155"/>
      <c r="AL16" s="155"/>
      <c r="AN16" s="311"/>
      <c r="AO16" s="311"/>
      <c r="AQ16" s="311"/>
      <c r="AR16" s="311"/>
      <c r="AS16" s="311"/>
      <c r="AU16" s="151"/>
      <c r="AV16" s="151"/>
      <c r="AW16" s="151"/>
      <c r="AX16" s="151"/>
      <c r="AY16" s="206" t="s">
        <v>12964</v>
      </c>
      <c r="AZ16" s="206" t="str">
        <f aca="false">IF(SUM(AP:AP)=0,"OK","Attenzione: alcuni scolmatori sembrano fuori norma, verificare e confermare i dati inseriti.")</f>
        <v>OK</v>
      </c>
    </row>
    <row r="17" customFormat="false" ht="12.75" hidden="false" customHeight="false" outlineLevel="0" collapsed="false">
      <c r="A17" s="160"/>
      <c r="B17" s="180"/>
      <c r="C17" s="180"/>
      <c r="D17" s="180"/>
      <c r="E17" s="180"/>
      <c r="F17" s="180"/>
      <c r="G17" s="180"/>
      <c r="H17" s="180"/>
      <c r="I17" s="180"/>
      <c r="J17" s="180"/>
      <c r="K17" s="180"/>
      <c r="L17" s="180"/>
      <c r="M17" s="180"/>
      <c r="N17" s="180"/>
      <c r="O17" s="180"/>
      <c r="P17" s="180"/>
      <c r="Q17" s="180"/>
      <c r="R17" s="180"/>
      <c r="S17" s="180"/>
      <c r="T17" s="180"/>
      <c r="U17" s="180"/>
      <c r="V17" s="180"/>
      <c r="W17" s="180"/>
      <c r="X17" s="180"/>
      <c r="Y17" s="180"/>
      <c r="Z17" s="180"/>
      <c r="AA17" s="315"/>
      <c r="AB17" s="180"/>
      <c r="AC17" s="153"/>
      <c r="AD17" s="153"/>
      <c r="AE17" s="153"/>
      <c r="AF17" s="155"/>
      <c r="AG17" s="155"/>
      <c r="AH17" s="204"/>
      <c r="AI17" s="204"/>
      <c r="AJ17" s="204"/>
      <c r="AK17" s="155"/>
      <c r="AL17" s="155"/>
      <c r="AN17" s="311"/>
      <c r="AO17" s="311"/>
      <c r="AQ17" s="311"/>
      <c r="AR17" s="311"/>
      <c r="AS17" s="311"/>
      <c r="AU17" s="151"/>
      <c r="AV17" s="151"/>
      <c r="AW17" s="151"/>
      <c r="AX17" s="151"/>
      <c r="AY17" s="206" t="s">
        <v>12116</v>
      </c>
      <c r="AZ17" s="206" t="str">
        <f aca="false">IF(SUM(AQ:AQ)=0,"OK","Dati telecontrollo non congruenti")</f>
        <v>Dati telecontrollo non congruenti</v>
      </c>
    </row>
    <row r="18" customFormat="false" ht="12.75" hidden="false" customHeight="false" outlineLevel="0" collapsed="false">
      <c r="A18" s="160"/>
      <c r="B18" s="180"/>
      <c r="C18" s="180"/>
      <c r="D18" s="180"/>
      <c r="E18" s="180"/>
      <c r="F18" s="180"/>
      <c r="G18" s="180"/>
      <c r="H18" s="180"/>
      <c r="I18" s="180"/>
      <c r="J18" s="180"/>
      <c r="K18" s="180"/>
      <c r="L18" s="180"/>
      <c r="M18" s="180"/>
      <c r="N18" s="180"/>
      <c r="O18" s="180"/>
      <c r="P18" s="180"/>
      <c r="Q18" s="180"/>
      <c r="R18" s="180"/>
      <c r="S18" s="180"/>
      <c r="T18" s="180"/>
      <c r="U18" s="180"/>
      <c r="V18" s="180"/>
      <c r="W18" s="180"/>
      <c r="X18" s="180"/>
      <c r="Y18" s="180"/>
      <c r="Z18" s="180"/>
      <c r="AA18" s="315"/>
      <c r="AB18" s="180"/>
      <c r="AC18" s="153"/>
      <c r="AD18" s="153"/>
      <c r="AE18" s="153"/>
      <c r="AF18" s="155"/>
      <c r="AG18" s="155"/>
      <c r="AH18" s="204"/>
      <c r="AI18" s="204"/>
      <c r="AJ18" s="204"/>
      <c r="AK18" s="155"/>
      <c r="AL18" s="155"/>
      <c r="AN18" s="311"/>
      <c r="AO18" s="311"/>
      <c r="AQ18" s="311"/>
      <c r="AR18" s="311"/>
      <c r="AS18" s="311"/>
      <c r="AU18" s="151"/>
      <c r="AV18" s="151"/>
      <c r="AW18" s="151"/>
      <c r="AX18" s="151"/>
      <c r="AY18" s="206" t="s">
        <v>11646</v>
      </c>
      <c r="AZ18" s="206" t="str">
        <f aca="false">IF(SUM(AR:AR)=0,"OK","indice di confidenza non congruente con anno di costruzione")</f>
        <v>OK</v>
      </c>
    </row>
    <row r="19" s="316" customFormat="true" ht="23.25" hidden="false" customHeight="true" outlineLevel="0" collapsed="false">
      <c r="A19" s="160"/>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c r="Z19" s="180"/>
      <c r="AA19" s="315"/>
      <c r="AB19" s="180"/>
      <c r="AC19" s="153"/>
      <c r="AD19" s="153"/>
      <c r="AE19" s="153"/>
      <c r="AF19" s="155"/>
      <c r="AG19" s="155"/>
      <c r="AH19" s="204"/>
      <c r="AI19" s="204"/>
      <c r="AJ19" s="204"/>
      <c r="AK19" s="155"/>
      <c r="AL19" s="155"/>
      <c r="AM19" s="311"/>
      <c r="AN19" s="311"/>
      <c r="AO19" s="311"/>
      <c r="AP19" s="153"/>
      <c r="AQ19" s="311"/>
      <c r="AR19" s="311"/>
      <c r="AS19" s="311"/>
      <c r="AT19" s="311"/>
      <c r="AU19" s="151"/>
      <c r="AV19" s="151"/>
      <c r="AW19" s="151"/>
      <c r="AX19" s="151"/>
      <c r="AY19" s="206" t="s">
        <v>11647</v>
      </c>
      <c r="AZ19" s="206" t="str">
        <f aca="false">IF(SUM(AS:AS)=0,"OK","indice di confidenza non congruente con anno di ristrutturazione")</f>
        <v>OK</v>
      </c>
    </row>
    <row r="20" s="316" customFormat="true" ht="28.5" hidden="false" customHeight="true" outlineLevel="0" collapsed="false">
      <c r="A20" s="160"/>
      <c r="B20" s="180"/>
      <c r="C20" s="180"/>
      <c r="D20" s="180"/>
      <c r="E20" s="180"/>
      <c r="F20" s="180"/>
      <c r="G20" s="180"/>
      <c r="H20" s="180"/>
      <c r="I20" s="180"/>
      <c r="J20" s="180"/>
      <c r="K20" s="180"/>
      <c r="L20" s="180"/>
      <c r="M20" s="180"/>
      <c r="N20" s="180"/>
      <c r="O20" s="180"/>
      <c r="P20" s="180"/>
      <c r="Q20" s="180"/>
      <c r="R20" s="180"/>
      <c r="S20" s="180"/>
      <c r="T20" s="180"/>
      <c r="U20" s="180"/>
      <c r="V20" s="180"/>
      <c r="W20" s="180"/>
      <c r="X20" s="180"/>
      <c r="Y20" s="180"/>
      <c r="Z20" s="180"/>
      <c r="AA20" s="315"/>
      <c r="AB20" s="180"/>
      <c r="AC20" s="153"/>
      <c r="AD20" s="153"/>
      <c r="AE20" s="153"/>
      <c r="AF20" s="155"/>
      <c r="AG20" s="155"/>
      <c r="AH20" s="204"/>
      <c r="AI20" s="204"/>
      <c r="AJ20" s="204"/>
      <c r="AK20" s="155"/>
      <c r="AL20" s="155"/>
      <c r="AM20" s="311"/>
      <c r="AN20" s="311"/>
      <c r="AO20" s="311"/>
      <c r="AP20" s="153"/>
      <c r="AQ20" s="311"/>
      <c r="AR20" s="311"/>
      <c r="AS20" s="311"/>
      <c r="AT20" s="311"/>
      <c r="AU20" s="151"/>
      <c r="AV20" s="151"/>
      <c r="AW20" s="151"/>
      <c r="AX20" s="151"/>
      <c r="AY20" s="206" t="s">
        <v>12965</v>
      </c>
      <c r="AZ20" s="206" t="str">
        <f aca="false">IF(SUM(AT:AT)=0,"OK","Classificazione regionale errata")</f>
        <v>OK</v>
      </c>
    </row>
    <row r="21" s="316" customFormat="true" ht="12.75" hidden="false" customHeight="false" outlineLevel="0" collapsed="false">
      <c r="A21" s="160"/>
      <c r="B21" s="180"/>
      <c r="C21" s="180"/>
      <c r="D21" s="180"/>
      <c r="E21" s="180"/>
      <c r="F21" s="180"/>
      <c r="G21" s="180"/>
      <c r="H21" s="180"/>
      <c r="I21" s="180"/>
      <c r="J21" s="180"/>
      <c r="K21" s="180"/>
      <c r="L21" s="180"/>
      <c r="M21" s="180"/>
      <c r="N21" s="180"/>
      <c r="O21" s="180"/>
      <c r="P21" s="180"/>
      <c r="Q21" s="180"/>
      <c r="R21" s="180"/>
      <c r="S21" s="180"/>
      <c r="T21" s="180"/>
      <c r="U21" s="180"/>
      <c r="V21" s="180"/>
      <c r="W21" s="180"/>
      <c r="X21" s="180"/>
      <c r="Y21" s="180"/>
      <c r="Z21" s="180"/>
      <c r="AA21" s="315"/>
      <c r="AB21" s="180"/>
      <c r="AC21" s="153"/>
      <c r="AD21" s="153"/>
      <c r="AE21" s="153"/>
      <c r="AF21" s="155"/>
      <c r="AG21" s="155"/>
      <c r="AH21" s="204"/>
      <c r="AI21" s="204"/>
      <c r="AJ21" s="204"/>
      <c r="AK21" s="155"/>
      <c r="AL21" s="155"/>
      <c r="AM21" s="311"/>
      <c r="AN21" s="311"/>
      <c r="AO21" s="311"/>
      <c r="AP21" s="153"/>
      <c r="AQ21" s="311"/>
      <c r="AR21" s="311"/>
      <c r="AS21" s="311"/>
      <c r="AT21" s="311"/>
      <c r="AU21" s="151"/>
      <c r="AV21" s="151"/>
      <c r="AW21" s="151"/>
      <c r="AX21" s="151"/>
      <c r="AY21" s="317" t="s">
        <v>11655</v>
      </c>
      <c r="AZ21" s="318" t="str">
        <f aca="false">IF(SUM(AU:AU)=0,"OK","conservazione non congruente con anno di ristrutturazione &gt;=2018")</f>
        <v>OK</v>
      </c>
    </row>
    <row r="22" customFormat="false" ht="24" hidden="false" customHeight="false" outlineLevel="0" collapsed="false">
      <c r="A22" s="160"/>
      <c r="B22" s="180"/>
      <c r="C22" s="180"/>
      <c r="D22" s="180"/>
      <c r="E22" s="180"/>
      <c r="F22" s="180"/>
      <c r="G22" s="180"/>
      <c r="H22" s="180"/>
      <c r="I22" s="180"/>
      <c r="J22" s="180"/>
      <c r="K22" s="180"/>
      <c r="L22" s="180"/>
      <c r="M22" s="180"/>
      <c r="N22" s="180"/>
      <c r="O22" s="180"/>
      <c r="P22" s="180"/>
      <c r="Q22" s="180"/>
      <c r="R22" s="180"/>
      <c r="S22" s="180"/>
      <c r="T22" s="180"/>
      <c r="U22" s="180"/>
      <c r="V22" s="180"/>
      <c r="W22" s="180"/>
      <c r="X22" s="180"/>
      <c r="Y22" s="180"/>
      <c r="Z22" s="180"/>
      <c r="AA22" s="315"/>
      <c r="AB22" s="180"/>
      <c r="AC22" s="153"/>
      <c r="AD22" s="153"/>
      <c r="AE22" s="153"/>
      <c r="AF22" s="155"/>
      <c r="AG22" s="155"/>
      <c r="AH22" s="204"/>
      <c r="AI22" s="204"/>
      <c r="AJ22" s="204"/>
      <c r="AK22" s="155"/>
      <c r="AL22" s="155"/>
      <c r="AN22" s="311"/>
      <c r="AO22" s="311"/>
      <c r="AQ22" s="311"/>
      <c r="AR22" s="311"/>
      <c r="AS22" s="311"/>
      <c r="AU22" s="151"/>
      <c r="AV22" s="151"/>
      <c r="AW22" s="151"/>
      <c r="AX22" s="151"/>
      <c r="AY22" s="318" t="s">
        <v>11649</v>
      </c>
      <c r="AZ22" s="318" t="str">
        <f aca="false">IF(SUM(AV:AV)=0,"OK","Anno ristrutt. e/o stato di conservazione non congruenti con anno di costruzione &gt;=2014")</f>
        <v>OK</v>
      </c>
    </row>
    <row r="23" customFormat="false" ht="12.75" hidden="false" customHeight="false" outlineLevel="0" collapsed="false">
      <c r="A23" s="160"/>
      <c r="B23" s="180"/>
      <c r="C23" s="180"/>
      <c r="D23" s="180"/>
      <c r="E23" s="180"/>
      <c r="F23" s="180"/>
      <c r="G23" s="180"/>
      <c r="H23" s="180"/>
      <c r="I23" s="180"/>
      <c r="J23" s="180"/>
      <c r="K23" s="180"/>
      <c r="L23" s="180"/>
      <c r="M23" s="180"/>
      <c r="N23" s="180"/>
      <c r="O23" s="180"/>
      <c r="P23" s="180"/>
      <c r="Q23" s="180"/>
      <c r="R23" s="180"/>
      <c r="S23" s="180"/>
      <c r="T23" s="180"/>
      <c r="U23" s="180"/>
      <c r="V23" s="180"/>
      <c r="W23" s="180"/>
      <c r="X23" s="180"/>
      <c r="Y23" s="180"/>
      <c r="Z23" s="180"/>
      <c r="AA23" s="315"/>
      <c r="AB23" s="180"/>
      <c r="AC23" s="153"/>
      <c r="AD23" s="153"/>
      <c r="AE23" s="153"/>
      <c r="AF23" s="155"/>
      <c r="AG23" s="155"/>
      <c r="AH23" s="204"/>
      <c r="AI23" s="204"/>
      <c r="AJ23" s="204"/>
      <c r="AK23" s="155"/>
      <c r="AL23" s="155"/>
      <c r="AN23" s="311"/>
      <c r="AO23" s="311"/>
      <c r="AQ23" s="311"/>
      <c r="AR23" s="311"/>
      <c r="AS23" s="311"/>
      <c r="AU23" s="151"/>
      <c r="AV23" s="151"/>
      <c r="AW23" s="151"/>
      <c r="AX23" s="151"/>
      <c r="AY23" s="318" t="s">
        <v>11650</v>
      </c>
      <c r="AZ23" s="318" t="str">
        <f aca="false">IF(SUM(AW:AW)=0,"OK","Errore: celle vuote in corrispondenza di opera costruita in anno &gt;=2015")</f>
        <v>OK</v>
      </c>
    </row>
    <row r="24" customFormat="false" ht="12.75" hidden="false" customHeight="false" outlineLevel="0" collapsed="false">
      <c r="A24" s="160"/>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c r="Z24" s="180"/>
      <c r="AA24" s="315"/>
      <c r="AB24" s="180"/>
      <c r="AC24" s="153"/>
      <c r="AD24" s="153"/>
      <c r="AE24" s="153"/>
      <c r="AF24" s="155"/>
      <c r="AG24" s="155"/>
      <c r="AH24" s="204"/>
      <c r="AI24" s="204"/>
      <c r="AJ24" s="204"/>
      <c r="AK24" s="155"/>
      <c r="AL24" s="155"/>
      <c r="AN24" s="311"/>
      <c r="AO24" s="311"/>
      <c r="AQ24" s="311"/>
      <c r="AR24" s="311"/>
      <c r="AS24" s="311"/>
      <c r="AU24" s="151"/>
      <c r="AV24" s="151"/>
      <c r="AW24" s="151"/>
      <c r="AX24" s="151"/>
    </row>
    <row r="25" customFormat="false" ht="12.75" hidden="false" customHeight="false" outlineLevel="0" collapsed="false">
      <c r="A25" s="160"/>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c r="Z25" s="180"/>
      <c r="AA25" s="315"/>
      <c r="AB25" s="180"/>
      <c r="AC25" s="153"/>
      <c r="AD25" s="153"/>
      <c r="AE25" s="153"/>
      <c r="AF25" s="155"/>
      <c r="AG25" s="155"/>
      <c r="AH25" s="204"/>
      <c r="AI25" s="204"/>
      <c r="AJ25" s="204"/>
      <c r="AK25" s="155"/>
      <c r="AL25" s="155"/>
      <c r="AN25" s="311"/>
      <c r="AO25" s="311"/>
      <c r="AQ25" s="311"/>
      <c r="AR25" s="311"/>
      <c r="AS25" s="311"/>
      <c r="AU25" s="151"/>
      <c r="AV25" s="151"/>
      <c r="AW25" s="151"/>
      <c r="AX25" s="151"/>
    </row>
    <row r="26" customFormat="false" ht="12.75" hidden="false" customHeight="false" outlineLevel="0" collapsed="false">
      <c r="A26" s="160"/>
      <c r="B26" s="180"/>
      <c r="C26" s="180"/>
      <c r="D26" s="180"/>
      <c r="E26" s="180"/>
      <c r="F26" s="180"/>
      <c r="G26" s="180"/>
      <c r="H26" s="180"/>
      <c r="I26" s="180"/>
      <c r="J26" s="180"/>
      <c r="K26" s="180"/>
      <c r="L26" s="180"/>
      <c r="M26" s="180"/>
      <c r="N26" s="180"/>
      <c r="O26" s="180"/>
      <c r="P26" s="180"/>
      <c r="Q26" s="180"/>
      <c r="R26" s="180"/>
      <c r="S26" s="180"/>
      <c r="T26" s="180"/>
      <c r="U26" s="180"/>
      <c r="V26" s="180"/>
      <c r="W26" s="180"/>
      <c r="X26" s="180"/>
      <c r="Y26" s="180"/>
      <c r="Z26" s="180"/>
      <c r="AA26" s="315"/>
      <c r="AB26" s="180"/>
      <c r="AC26" s="153"/>
      <c r="AD26" s="153"/>
      <c r="AE26" s="153"/>
      <c r="AF26" s="155"/>
      <c r="AG26" s="155"/>
      <c r="AH26" s="204"/>
      <c r="AI26" s="204"/>
      <c r="AJ26" s="204"/>
      <c r="AK26" s="155"/>
      <c r="AL26" s="155"/>
      <c r="AN26" s="311"/>
      <c r="AO26" s="311"/>
      <c r="AQ26" s="311"/>
      <c r="AR26" s="311"/>
      <c r="AS26" s="311"/>
      <c r="AU26" s="151"/>
      <c r="AV26" s="151"/>
      <c r="AW26" s="151"/>
      <c r="AX26" s="151"/>
    </row>
    <row r="27" customFormat="false" ht="12.75" hidden="false" customHeight="false" outlineLevel="0" collapsed="false">
      <c r="A27" s="160"/>
      <c r="B27" s="180"/>
      <c r="C27" s="180"/>
      <c r="D27" s="180"/>
      <c r="E27" s="180"/>
      <c r="F27" s="180"/>
      <c r="G27" s="180"/>
      <c r="H27" s="180"/>
      <c r="I27" s="180"/>
      <c r="J27" s="180"/>
      <c r="K27" s="180"/>
      <c r="L27" s="180"/>
      <c r="M27" s="180"/>
      <c r="N27" s="180"/>
      <c r="O27" s="180"/>
      <c r="P27" s="180"/>
      <c r="Q27" s="180"/>
      <c r="R27" s="180"/>
      <c r="S27" s="180"/>
      <c r="T27" s="180"/>
      <c r="U27" s="180"/>
      <c r="V27" s="180"/>
      <c r="W27" s="180"/>
      <c r="X27" s="180"/>
      <c r="Y27" s="180"/>
      <c r="Z27" s="180"/>
      <c r="AA27" s="315"/>
      <c r="AB27" s="180"/>
      <c r="AC27" s="153"/>
      <c r="AD27" s="153"/>
      <c r="AE27" s="153"/>
      <c r="AF27" s="155"/>
      <c r="AG27" s="155"/>
      <c r="AH27" s="204"/>
      <c r="AI27" s="204"/>
      <c r="AJ27" s="204"/>
      <c r="AK27" s="155"/>
      <c r="AL27" s="155"/>
      <c r="AN27" s="311"/>
      <c r="AO27" s="311"/>
      <c r="AQ27" s="311"/>
      <c r="AR27" s="311"/>
      <c r="AS27" s="311"/>
      <c r="AU27" s="151"/>
      <c r="AV27" s="151"/>
      <c r="AW27" s="151"/>
      <c r="AX27" s="151"/>
    </row>
    <row r="28" customFormat="false" ht="12.75" hidden="false" customHeight="false" outlineLevel="0" collapsed="false">
      <c r="A28" s="160"/>
      <c r="B28" s="180"/>
      <c r="C28" s="180"/>
      <c r="D28" s="180"/>
      <c r="E28" s="180"/>
      <c r="F28" s="180"/>
      <c r="G28" s="180"/>
      <c r="H28" s="180"/>
      <c r="I28" s="180"/>
      <c r="J28" s="180"/>
      <c r="K28" s="180"/>
      <c r="L28" s="180"/>
      <c r="M28" s="180"/>
      <c r="N28" s="180"/>
      <c r="O28" s="180"/>
      <c r="P28" s="180"/>
      <c r="Q28" s="180"/>
      <c r="R28" s="180"/>
      <c r="S28" s="180"/>
      <c r="T28" s="180"/>
      <c r="U28" s="180"/>
      <c r="V28" s="180"/>
      <c r="W28" s="180"/>
      <c r="X28" s="180"/>
      <c r="Y28" s="180"/>
      <c r="Z28" s="180"/>
      <c r="AA28" s="315"/>
      <c r="AB28" s="180"/>
      <c r="AC28" s="153"/>
      <c r="AD28" s="153"/>
      <c r="AE28" s="153"/>
      <c r="AF28" s="155"/>
      <c r="AG28" s="155"/>
      <c r="AH28" s="204"/>
      <c r="AI28" s="204"/>
      <c r="AJ28" s="204"/>
      <c r="AK28" s="155"/>
      <c r="AL28" s="155"/>
      <c r="AN28" s="311"/>
      <c r="AO28" s="311"/>
      <c r="AQ28" s="311"/>
      <c r="AR28" s="311"/>
      <c r="AS28" s="311"/>
      <c r="AU28" s="151"/>
      <c r="AV28" s="151"/>
      <c r="AW28" s="151"/>
      <c r="AX28" s="151"/>
    </row>
    <row r="29" customFormat="false" ht="12.75" hidden="false" customHeight="false" outlineLevel="0" collapsed="false">
      <c r="A29" s="160"/>
      <c r="B29" s="180"/>
      <c r="C29" s="180"/>
      <c r="D29" s="180"/>
      <c r="E29" s="180"/>
      <c r="F29" s="180"/>
      <c r="G29" s="180"/>
      <c r="H29" s="180"/>
      <c r="I29" s="180"/>
      <c r="J29" s="180"/>
      <c r="K29" s="180"/>
      <c r="L29" s="180"/>
      <c r="M29" s="180"/>
      <c r="N29" s="180"/>
      <c r="O29" s="180"/>
      <c r="P29" s="180"/>
      <c r="Q29" s="180"/>
      <c r="R29" s="180"/>
      <c r="S29" s="180"/>
      <c r="T29" s="180"/>
      <c r="U29" s="180"/>
      <c r="V29" s="180"/>
      <c r="W29" s="180"/>
      <c r="X29" s="180"/>
      <c r="Y29" s="180"/>
      <c r="Z29" s="180"/>
      <c r="AA29" s="315"/>
      <c r="AB29" s="180"/>
      <c r="AC29" s="153"/>
      <c r="AD29" s="153"/>
      <c r="AE29" s="153"/>
      <c r="AF29" s="155"/>
      <c r="AG29" s="155"/>
      <c r="AH29" s="204"/>
      <c r="AI29" s="204"/>
      <c r="AJ29" s="204"/>
      <c r="AK29" s="155"/>
      <c r="AL29" s="155"/>
      <c r="AN29" s="311"/>
      <c r="AO29" s="311"/>
      <c r="AQ29" s="311"/>
      <c r="AR29" s="311"/>
      <c r="AS29" s="311"/>
      <c r="AU29" s="151"/>
      <c r="AV29" s="151"/>
      <c r="AW29" s="151"/>
      <c r="AX29" s="151"/>
    </row>
    <row r="30" customFormat="false" ht="12.75" hidden="false" customHeight="false" outlineLevel="0" collapsed="false">
      <c r="A30" s="160"/>
      <c r="B30" s="180"/>
      <c r="C30" s="180"/>
      <c r="D30" s="180"/>
      <c r="E30" s="180"/>
      <c r="F30" s="180"/>
      <c r="G30" s="180"/>
      <c r="H30" s="180"/>
      <c r="I30" s="180"/>
      <c r="J30" s="180"/>
      <c r="K30" s="180"/>
      <c r="L30" s="180"/>
      <c r="M30" s="180"/>
      <c r="N30" s="180"/>
      <c r="O30" s="180"/>
      <c r="P30" s="180"/>
      <c r="Q30" s="180"/>
      <c r="R30" s="180"/>
      <c r="S30" s="180"/>
      <c r="T30" s="180"/>
      <c r="U30" s="180"/>
      <c r="V30" s="180"/>
      <c r="W30" s="180"/>
      <c r="X30" s="180"/>
      <c r="Y30" s="180"/>
      <c r="Z30" s="180"/>
      <c r="AA30" s="315"/>
      <c r="AB30" s="180"/>
      <c r="AC30" s="153"/>
      <c r="AD30" s="153"/>
      <c r="AE30" s="153"/>
      <c r="AF30" s="155"/>
      <c r="AG30" s="155"/>
      <c r="AH30" s="204"/>
      <c r="AI30" s="204"/>
      <c r="AJ30" s="204"/>
      <c r="AK30" s="155"/>
      <c r="AL30" s="155"/>
      <c r="AN30" s="311"/>
      <c r="AO30" s="311"/>
      <c r="AQ30" s="311"/>
      <c r="AR30" s="311"/>
      <c r="AS30" s="311"/>
      <c r="AU30" s="151"/>
      <c r="AV30" s="151"/>
      <c r="AW30" s="151"/>
      <c r="AX30" s="151"/>
    </row>
    <row r="31" customFormat="false" ht="12.75" hidden="false" customHeight="false" outlineLevel="0" collapsed="false">
      <c r="A31" s="160"/>
      <c r="B31" s="180"/>
      <c r="C31" s="180"/>
      <c r="D31" s="180"/>
      <c r="E31" s="180"/>
      <c r="F31" s="180"/>
      <c r="G31" s="180"/>
      <c r="H31" s="180"/>
      <c r="I31" s="180"/>
      <c r="J31" s="180"/>
      <c r="K31" s="180"/>
      <c r="L31" s="180"/>
      <c r="M31" s="180"/>
      <c r="N31" s="180"/>
      <c r="O31" s="180"/>
      <c r="P31" s="180"/>
      <c r="Q31" s="180"/>
      <c r="R31" s="180"/>
      <c r="S31" s="180"/>
      <c r="T31" s="180"/>
      <c r="U31" s="180"/>
      <c r="V31" s="180"/>
      <c r="W31" s="180"/>
      <c r="X31" s="180"/>
      <c r="Y31" s="180"/>
      <c r="Z31" s="180"/>
      <c r="AA31" s="315"/>
      <c r="AB31" s="180"/>
      <c r="AC31" s="153"/>
      <c r="AD31" s="153"/>
      <c r="AE31" s="153"/>
      <c r="AF31" s="155"/>
      <c r="AG31" s="155"/>
      <c r="AH31" s="204"/>
      <c r="AI31" s="204"/>
      <c r="AJ31" s="204"/>
      <c r="AK31" s="155"/>
      <c r="AL31" s="155"/>
      <c r="AN31" s="311"/>
      <c r="AO31" s="311"/>
      <c r="AQ31" s="311"/>
      <c r="AR31" s="311"/>
      <c r="AS31" s="311"/>
      <c r="AU31" s="151"/>
      <c r="AV31" s="151"/>
      <c r="AW31" s="151"/>
      <c r="AX31" s="151"/>
    </row>
    <row r="32" customFormat="false" ht="12.75" hidden="false" customHeight="false" outlineLevel="0" collapsed="false">
      <c r="A32" s="160"/>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315"/>
      <c r="AB32" s="180"/>
      <c r="AC32" s="153"/>
      <c r="AD32" s="153"/>
      <c r="AE32" s="153"/>
      <c r="AF32" s="155"/>
      <c r="AG32" s="155"/>
      <c r="AH32" s="204"/>
      <c r="AI32" s="204"/>
      <c r="AJ32" s="204"/>
      <c r="AK32" s="155"/>
      <c r="AL32" s="155"/>
      <c r="AN32" s="311"/>
      <c r="AO32" s="311"/>
      <c r="AQ32" s="311"/>
      <c r="AR32" s="311"/>
      <c r="AS32" s="311"/>
      <c r="AU32" s="151"/>
      <c r="AV32" s="151"/>
      <c r="AW32" s="151"/>
      <c r="AX32" s="151"/>
    </row>
    <row r="33" customFormat="false" ht="12.75" hidden="false" customHeight="false" outlineLevel="0" collapsed="false">
      <c r="A33" s="160"/>
      <c r="B33" s="180"/>
      <c r="C33" s="180"/>
      <c r="D33" s="180"/>
      <c r="E33" s="180"/>
      <c r="F33" s="180"/>
      <c r="G33" s="180"/>
      <c r="H33" s="180"/>
      <c r="I33" s="180"/>
      <c r="J33" s="180"/>
      <c r="K33" s="180"/>
      <c r="L33" s="180"/>
      <c r="M33" s="180"/>
      <c r="N33" s="180"/>
      <c r="O33" s="180"/>
      <c r="P33" s="180"/>
      <c r="Q33" s="180"/>
      <c r="R33" s="180"/>
      <c r="S33" s="180"/>
      <c r="T33" s="180"/>
      <c r="U33" s="180"/>
      <c r="V33" s="180"/>
      <c r="W33" s="180"/>
      <c r="X33" s="180"/>
      <c r="Y33" s="180"/>
      <c r="Z33" s="180"/>
      <c r="AA33" s="315"/>
      <c r="AB33" s="180"/>
      <c r="AC33" s="153"/>
      <c r="AD33" s="153"/>
      <c r="AE33" s="153"/>
      <c r="AF33" s="155"/>
      <c r="AG33" s="155"/>
      <c r="AH33" s="204"/>
      <c r="AI33" s="204"/>
      <c r="AJ33" s="204"/>
      <c r="AK33" s="155"/>
      <c r="AL33" s="155"/>
      <c r="AN33" s="311"/>
      <c r="AO33" s="311"/>
      <c r="AQ33" s="311"/>
      <c r="AR33" s="311"/>
      <c r="AS33" s="311"/>
      <c r="AU33" s="151"/>
      <c r="AV33" s="151"/>
      <c r="AW33" s="151"/>
      <c r="AX33" s="151"/>
    </row>
    <row r="34" customFormat="false" ht="12.75" hidden="false" customHeight="false" outlineLevel="0" collapsed="false">
      <c r="A34" s="160"/>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180"/>
      <c r="Z34" s="180"/>
      <c r="AA34" s="315"/>
      <c r="AB34" s="180"/>
      <c r="AC34" s="153"/>
      <c r="AD34" s="153"/>
      <c r="AE34" s="153"/>
      <c r="AF34" s="155"/>
      <c r="AG34" s="155"/>
      <c r="AH34" s="204"/>
      <c r="AI34" s="204"/>
      <c r="AJ34" s="204"/>
      <c r="AK34" s="155"/>
      <c r="AL34" s="155"/>
      <c r="AN34" s="311"/>
      <c r="AO34" s="311"/>
      <c r="AQ34" s="311"/>
      <c r="AR34" s="311"/>
      <c r="AS34" s="311"/>
      <c r="AU34" s="151"/>
      <c r="AV34" s="151"/>
      <c r="AW34" s="151"/>
      <c r="AX34" s="151"/>
    </row>
    <row r="35" customFormat="false" ht="12.75" hidden="false" customHeight="false" outlineLevel="0" collapsed="false">
      <c r="A35" s="160"/>
      <c r="B35" s="180"/>
      <c r="C35" s="180"/>
      <c r="D35" s="180"/>
      <c r="E35" s="180"/>
      <c r="F35" s="180"/>
      <c r="G35" s="180"/>
      <c r="H35" s="180"/>
      <c r="I35" s="180"/>
      <c r="J35" s="180"/>
      <c r="K35" s="180"/>
      <c r="L35" s="180"/>
      <c r="M35" s="180"/>
      <c r="N35" s="180"/>
      <c r="O35" s="180"/>
      <c r="P35" s="180"/>
      <c r="Q35" s="180"/>
      <c r="R35" s="180"/>
      <c r="S35" s="180"/>
      <c r="T35" s="180"/>
      <c r="U35" s="180"/>
      <c r="V35" s="180"/>
      <c r="W35" s="180"/>
      <c r="X35" s="180"/>
      <c r="Y35" s="180"/>
      <c r="Z35" s="180"/>
      <c r="AA35" s="315"/>
      <c r="AB35" s="180"/>
      <c r="AC35" s="153"/>
      <c r="AD35" s="153"/>
      <c r="AE35" s="153"/>
      <c r="AF35" s="155"/>
      <c r="AG35" s="155"/>
      <c r="AH35" s="204"/>
      <c r="AI35" s="204"/>
      <c r="AJ35" s="204"/>
      <c r="AK35" s="155"/>
      <c r="AL35" s="155"/>
      <c r="AN35" s="311"/>
      <c r="AO35" s="311"/>
      <c r="AQ35" s="311"/>
      <c r="AR35" s="311"/>
      <c r="AS35" s="311"/>
      <c r="AU35" s="151"/>
      <c r="AV35" s="151"/>
      <c r="AW35" s="151"/>
      <c r="AX35" s="151"/>
    </row>
    <row r="36" customFormat="false" ht="12.75" hidden="false" customHeight="false" outlineLevel="0" collapsed="false">
      <c r="A36" s="160"/>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180"/>
      <c r="Z36" s="180"/>
      <c r="AA36" s="315"/>
      <c r="AB36" s="180"/>
      <c r="AC36" s="153"/>
      <c r="AD36" s="153"/>
      <c r="AE36" s="153"/>
      <c r="AF36" s="155"/>
      <c r="AG36" s="155"/>
      <c r="AH36" s="204"/>
      <c r="AI36" s="204"/>
      <c r="AJ36" s="204"/>
      <c r="AK36" s="155"/>
      <c r="AL36" s="155"/>
      <c r="AN36" s="311"/>
      <c r="AO36" s="311"/>
      <c r="AQ36" s="311"/>
      <c r="AR36" s="311"/>
      <c r="AS36" s="311"/>
      <c r="AU36" s="151"/>
      <c r="AV36" s="151"/>
      <c r="AW36" s="151"/>
      <c r="AX36" s="151"/>
    </row>
    <row r="37" customFormat="false" ht="12.75" hidden="false" customHeight="false" outlineLevel="0" collapsed="false">
      <c r="A37" s="160"/>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c r="Z37" s="180"/>
      <c r="AA37" s="315"/>
      <c r="AB37" s="180"/>
      <c r="AC37" s="153"/>
      <c r="AD37" s="153"/>
      <c r="AE37" s="153"/>
      <c r="AF37" s="155"/>
      <c r="AG37" s="155"/>
      <c r="AH37" s="204"/>
      <c r="AI37" s="204"/>
      <c r="AJ37" s="204"/>
      <c r="AK37" s="155"/>
      <c r="AL37" s="155"/>
      <c r="AN37" s="311"/>
      <c r="AO37" s="311"/>
      <c r="AQ37" s="311"/>
      <c r="AR37" s="311"/>
      <c r="AS37" s="311"/>
      <c r="AU37" s="151"/>
      <c r="AV37" s="151"/>
      <c r="AW37" s="151"/>
      <c r="AX37" s="151"/>
    </row>
    <row r="38" customFormat="false" ht="12.75" hidden="false" customHeight="false" outlineLevel="0" collapsed="false">
      <c r="A38" s="16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c r="Z38" s="180"/>
      <c r="AA38" s="315"/>
      <c r="AB38" s="180"/>
      <c r="AC38" s="153"/>
      <c r="AD38" s="153"/>
      <c r="AE38" s="153"/>
      <c r="AF38" s="155"/>
      <c r="AG38" s="155"/>
      <c r="AH38" s="204"/>
      <c r="AI38" s="204"/>
      <c r="AJ38" s="204"/>
      <c r="AK38" s="155"/>
      <c r="AL38" s="155"/>
      <c r="AN38" s="311"/>
      <c r="AO38" s="311"/>
      <c r="AQ38" s="311"/>
      <c r="AR38" s="311"/>
      <c r="AS38" s="311"/>
      <c r="AU38" s="151"/>
      <c r="AV38" s="151"/>
      <c r="AW38" s="151"/>
      <c r="AX38" s="151"/>
    </row>
    <row r="39" customFormat="false" ht="12.75" hidden="false" customHeight="false" outlineLevel="0" collapsed="false">
      <c r="A39" s="160"/>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c r="AA39" s="315"/>
      <c r="AB39" s="180"/>
      <c r="AC39" s="153"/>
      <c r="AD39" s="153"/>
      <c r="AE39" s="153"/>
      <c r="AF39" s="155"/>
      <c r="AG39" s="155"/>
      <c r="AH39" s="204"/>
      <c r="AI39" s="204"/>
      <c r="AJ39" s="204"/>
      <c r="AK39" s="155"/>
      <c r="AL39" s="155"/>
      <c r="AN39" s="311"/>
      <c r="AO39" s="311"/>
      <c r="AQ39" s="311"/>
      <c r="AR39" s="311"/>
      <c r="AS39" s="311"/>
      <c r="AU39" s="151"/>
      <c r="AV39" s="151"/>
      <c r="AW39" s="151"/>
      <c r="AX39" s="151"/>
    </row>
    <row r="40" customFormat="false" ht="12.75" hidden="false" customHeight="false" outlineLevel="0" collapsed="false">
      <c r="A40" s="160"/>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0"/>
      <c r="Z40" s="180"/>
      <c r="AA40" s="315"/>
      <c r="AB40" s="180"/>
      <c r="AC40" s="153"/>
      <c r="AD40" s="153"/>
      <c r="AE40" s="153"/>
      <c r="AF40" s="155"/>
      <c r="AG40" s="155"/>
      <c r="AH40" s="204"/>
      <c r="AI40" s="204"/>
      <c r="AJ40" s="204"/>
      <c r="AK40" s="155"/>
      <c r="AL40" s="155"/>
      <c r="AN40" s="311"/>
      <c r="AO40" s="311"/>
      <c r="AQ40" s="311"/>
      <c r="AR40" s="311"/>
      <c r="AS40" s="311"/>
      <c r="AU40" s="151"/>
      <c r="AV40" s="151"/>
      <c r="AW40" s="151"/>
      <c r="AX40" s="151"/>
    </row>
    <row r="41" customFormat="false" ht="12.75" hidden="false" customHeight="false" outlineLevel="0" collapsed="false">
      <c r="A41" s="160"/>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c r="AA41" s="315"/>
      <c r="AB41" s="180"/>
      <c r="AC41" s="153"/>
      <c r="AD41" s="153"/>
      <c r="AE41" s="153"/>
      <c r="AF41" s="155"/>
      <c r="AG41" s="155"/>
      <c r="AH41" s="204"/>
      <c r="AI41" s="204"/>
      <c r="AJ41" s="204"/>
      <c r="AK41" s="155"/>
      <c r="AL41" s="155"/>
      <c r="AN41" s="311"/>
      <c r="AO41" s="311"/>
      <c r="AQ41" s="311"/>
      <c r="AR41" s="311"/>
      <c r="AS41" s="311"/>
      <c r="AU41" s="151"/>
      <c r="AV41" s="151"/>
      <c r="AW41" s="151"/>
      <c r="AX41" s="151"/>
    </row>
    <row r="42" customFormat="false" ht="12.75" hidden="false" customHeight="false" outlineLevel="0" collapsed="false">
      <c r="A42" s="160"/>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c r="AA42" s="315"/>
      <c r="AB42" s="180"/>
      <c r="AC42" s="153"/>
      <c r="AD42" s="153"/>
      <c r="AE42" s="153"/>
      <c r="AF42" s="155"/>
      <c r="AG42" s="155"/>
      <c r="AH42" s="204"/>
      <c r="AI42" s="204"/>
      <c r="AJ42" s="204"/>
      <c r="AK42" s="155"/>
      <c r="AL42" s="155"/>
      <c r="AN42" s="311"/>
      <c r="AO42" s="311"/>
      <c r="AQ42" s="311"/>
      <c r="AR42" s="311"/>
      <c r="AS42" s="311"/>
      <c r="AU42" s="151"/>
      <c r="AV42" s="151"/>
      <c r="AW42" s="151"/>
      <c r="AX42" s="151"/>
    </row>
    <row r="43" customFormat="false" ht="12.75" hidden="false" customHeight="false" outlineLevel="0" collapsed="false">
      <c r="A43" s="160"/>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c r="AA43" s="315"/>
      <c r="AB43" s="180"/>
      <c r="AC43" s="153"/>
      <c r="AD43" s="153"/>
      <c r="AE43" s="153"/>
      <c r="AF43" s="155"/>
      <c r="AG43" s="155"/>
      <c r="AH43" s="204"/>
      <c r="AI43" s="204"/>
      <c r="AJ43" s="204"/>
      <c r="AK43" s="155"/>
      <c r="AL43" s="155"/>
      <c r="AN43" s="311"/>
      <c r="AO43" s="311"/>
      <c r="AQ43" s="311"/>
      <c r="AR43" s="311"/>
      <c r="AS43" s="311"/>
      <c r="AU43" s="151"/>
      <c r="AV43" s="151"/>
      <c r="AW43" s="151"/>
      <c r="AX43" s="151"/>
    </row>
    <row r="44" customFormat="false" ht="12.75" hidden="false" customHeight="false" outlineLevel="0" collapsed="false">
      <c r="A44" s="160"/>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c r="AA44" s="315"/>
      <c r="AB44" s="180"/>
      <c r="AC44" s="153"/>
      <c r="AD44" s="153"/>
      <c r="AE44" s="153"/>
      <c r="AF44" s="155"/>
      <c r="AG44" s="155"/>
      <c r="AH44" s="204"/>
      <c r="AI44" s="204"/>
      <c r="AJ44" s="204"/>
      <c r="AK44" s="155"/>
      <c r="AL44" s="155"/>
      <c r="AN44" s="311"/>
      <c r="AO44" s="311"/>
      <c r="AQ44" s="311"/>
      <c r="AR44" s="311"/>
      <c r="AS44" s="311"/>
      <c r="AU44" s="151"/>
      <c r="AV44" s="151"/>
      <c r="AW44" s="151"/>
      <c r="AX44" s="151"/>
    </row>
    <row r="45" customFormat="false" ht="12.75" hidden="false" customHeight="false" outlineLevel="0" collapsed="false">
      <c r="A45" s="160"/>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c r="AA45" s="315"/>
      <c r="AB45" s="180"/>
      <c r="AC45" s="153"/>
      <c r="AD45" s="153"/>
      <c r="AE45" s="153"/>
      <c r="AF45" s="155"/>
      <c r="AG45" s="155"/>
      <c r="AH45" s="204"/>
      <c r="AI45" s="204"/>
      <c r="AJ45" s="204"/>
      <c r="AK45" s="155"/>
      <c r="AL45" s="155"/>
      <c r="AN45" s="311"/>
      <c r="AO45" s="311"/>
      <c r="AQ45" s="311"/>
      <c r="AR45" s="311"/>
      <c r="AS45" s="311"/>
      <c r="AU45" s="151"/>
      <c r="AV45" s="151"/>
      <c r="AW45" s="151"/>
      <c r="AX45" s="151"/>
    </row>
    <row r="46" customFormat="false" ht="12.75" hidden="false" customHeight="false" outlineLevel="0" collapsed="false">
      <c r="A46" s="160"/>
      <c r="B46" s="180"/>
      <c r="C46" s="180"/>
      <c r="D46" s="180"/>
      <c r="E46" s="180"/>
      <c r="F46" s="180"/>
      <c r="G46" s="180"/>
      <c r="H46" s="180"/>
      <c r="I46" s="180"/>
      <c r="J46" s="160"/>
      <c r="K46" s="180"/>
      <c r="L46" s="180"/>
      <c r="M46" s="180"/>
      <c r="N46" s="180"/>
      <c r="O46" s="180"/>
      <c r="P46" s="160"/>
      <c r="Q46" s="160"/>
      <c r="R46" s="160"/>
      <c r="S46" s="180"/>
      <c r="T46" s="160"/>
      <c r="U46" s="160"/>
      <c r="V46" s="160"/>
      <c r="W46" s="160"/>
      <c r="X46" s="180"/>
      <c r="Y46" s="180"/>
      <c r="Z46" s="180"/>
      <c r="AA46" s="315"/>
      <c r="AB46" s="180"/>
      <c r="AC46" s="153"/>
      <c r="AD46" s="153"/>
      <c r="AE46" s="153"/>
      <c r="AF46" s="155"/>
      <c r="AG46" s="155"/>
      <c r="AH46" s="204"/>
      <c r="AI46" s="204"/>
      <c r="AJ46" s="204"/>
      <c r="AK46" s="155"/>
      <c r="AL46" s="155"/>
      <c r="AN46" s="311"/>
      <c r="AO46" s="311"/>
      <c r="AQ46" s="311"/>
      <c r="AR46" s="311"/>
      <c r="AS46" s="311"/>
      <c r="AU46" s="151"/>
      <c r="AV46" s="151"/>
      <c r="AW46" s="151"/>
      <c r="AX46" s="151"/>
    </row>
    <row r="47" customFormat="false" ht="12.75" hidden="false" customHeight="false" outlineLevel="0" collapsed="false">
      <c r="A47" s="160"/>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c r="AA47" s="315"/>
      <c r="AB47" s="180"/>
      <c r="AC47" s="153"/>
      <c r="AD47" s="153"/>
      <c r="AE47" s="153"/>
      <c r="AF47" s="155"/>
      <c r="AG47" s="155"/>
      <c r="AH47" s="204"/>
      <c r="AI47" s="204"/>
      <c r="AJ47" s="204"/>
      <c r="AK47" s="155"/>
      <c r="AL47" s="155"/>
      <c r="AN47" s="311"/>
      <c r="AO47" s="311"/>
      <c r="AQ47" s="311"/>
      <c r="AR47" s="311"/>
      <c r="AS47" s="311"/>
      <c r="AU47" s="151"/>
      <c r="AV47" s="151"/>
      <c r="AW47" s="151"/>
      <c r="AX47" s="151"/>
    </row>
    <row r="48" customFormat="false" ht="12.75" hidden="false" customHeight="false" outlineLevel="0" collapsed="false">
      <c r="A48" s="160"/>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315"/>
      <c r="AB48" s="180"/>
      <c r="AC48" s="153"/>
      <c r="AD48" s="153"/>
      <c r="AE48" s="153"/>
      <c r="AF48" s="155"/>
      <c r="AG48" s="155"/>
      <c r="AH48" s="204"/>
      <c r="AI48" s="204"/>
      <c r="AJ48" s="204"/>
      <c r="AK48" s="155"/>
      <c r="AL48" s="155"/>
      <c r="AN48" s="311"/>
      <c r="AO48" s="311"/>
      <c r="AQ48" s="311"/>
      <c r="AR48" s="311"/>
      <c r="AS48" s="311"/>
      <c r="AU48" s="151"/>
      <c r="AV48" s="151"/>
      <c r="AW48" s="151"/>
      <c r="AX48" s="151"/>
    </row>
    <row r="49" customFormat="false" ht="12.75" hidden="false" customHeight="false" outlineLevel="0" collapsed="false">
      <c r="A49" s="160"/>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315"/>
      <c r="AB49" s="180"/>
      <c r="AC49" s="153"/>
      <c r="AD49" s="153"/>
      <c r="AE49" s="153"/>
      <c r="AF49" s="155"/>
      <c r="AG49" s="155"/>
      <c r="AH49" s="204"/>
      <c r="AI49" s="204"/>
      <c r="AJ49" s="204"/>
      <c r="AK49" s="155"/>
      <c r="AL49" s="155"/>
      <c r="AN49" s="311"/>
      <c r="AO49" s="311"/>
      <c r="AQ49" s="311"/>
      <c r="AR49" s="311"/>
      <c r="AS49" s="311"/>
      <c r="AU49" s="151"/>
      <c r="AV49" s="151"/>
      <c r="AW49" s="151"/>
      <c r="AX49" s="151"/>
    </row>
    <row r="50" customFormat="false" ht="12.75" hidden="false" customHeight="false" outlineLevel="0" collapsed="false">
      <c r="A50" s="160"/>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315"/>
      <c r="AB50" s="180"/>
      <c r="AC50" s="153"/>
      <c r="AD50" s="153"/>
      <c r="AE50" s="153"/>
      <c r="AF50" s="155"/>
      <c r="AG50" s="155"/>
      <c r="AH50" s="204"/>
      <c r="AI50" s="204"/>
      <c r="AJ50" s="204"/>
      <c r="AK50" s="155"/>
      <c r="AL50" s="155"/>
      <c r="AN50" s="311"/>
      <c r="AO50" s="311"/>
      <c r="AQ50" s="311"/>
      <c r="AR50" s="311"/>
      <c r="AS50" s="311"/>
      <c r="AU50" s="151"/>
      <c r="AV50" s="151"/>
      <c r="AW50" s="151"/>
      <c r="AX50" s="151"/>
    </row>
    <row r="51" customFormat="false" ht="12.75" hidden="false" customHeight="false" outlineLevel="0" collapsed="false">
      <c r="A51" s="160"/>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315"/>
      <c r="AB51" s="180"/>
      <c r="AC51" s="153"/>
      <c r="AD51" s="153"/>
      <c r="AE51" s="153"/>
      <c r="AF51" s="155"/>
      <c r="AG51" s="155"/>
      <c r="AH51" s="204"/>
      <c r="AI51" s="204"/>
      <c r="AJ51" s="204"/>
      <c r="AK51" s="155"/>
      <c r="AL51" s="155"/>
      <c r="AN51" s="311"/>
      <c r="AO51" s="311"/>
      <c r="AQ51" s="311"/>
      <c r="AR51" s="311"/>
      <c r="AS51" s="311"/>
      <c r="AU51" s="151"/>
      <c r="AV51" s="151"/>
      <c r="AW51" s="151"/>
      <c r="AX51" s="151"/>
    </row>
    <row r="52" customFormat="false" ht="12.75" hidden="false" customHeight="false" outlineLevel="0" collapsed="false">
      <c r="A52" s="160"/>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c r="AA52" s="315"/>
      <c r="AB52" s="180"/>
      <c r="AC52" s="153"/>
      <c r="AD52" s="153"/>
      <c r="AE52" s="153"/>
      <c r="AF52" s="155"/>
      <c r="AG52" s="155"/>
      <c r="AH52" s="204"/>
      <c r="AI52" s="204"/>
      <c r="AJ52" s="204"/>
      <c r="AK52" s="155"/>
      <c r="AL52" s="155"/>
      <c r="AN52" s="311"/>
      <c r="AO52" s="311"/>
      <c r="AQ52" s="311"/>
      <c r="AR52" s="311"/>
      <c r="AS52" s="311"/>
      <c r="AU52" s="151"/>
      <c r="AV52" s="151"/>
      <c r="AW52" s="151"/>
      <c r="AX52" s="151"/>
    </row>
    <row r="53" customFormat="false" ht="12.75" hidden="false" customHeight="false" outlineLevel="0" collapsed="false">
      <c r="A53" s="160"/>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315"/>
      <c r="AB53" s="180"/>
      <c r="AC53" s="153"/>
      <c r="AD53" s="153"/>
      <c r="AE53" s="153"/>
      <c r="AF53" s="155"/>
      <c r="AG53" s="155"/>
      <c r="AH53" s="204"/>
      <c r="AI53" s="204"/>
      <c r="AJ53" s="204"/>
      <c r="AK53" s="155"/>
      <c r="AL53" s="155"/>
      <c r="AN53" s="311"/>
      <c r="AO53" s="311"/>
      <c r="AQ53" s="311"/>
      <c r="AR53" s="311"/>
      <c r="AS53" s="311"/>
      <c r="AU53" s="151"/>
      <c r="AV53" s="151"/>
      <c r="AW53" s="151"/>
      <c r="AX53" s="151"/>
    </row>
    <row r="54" customFormat="false" ht="12.75" hidden="false" customHeight="false" outlineLevel="0" collapsed="false">
      <c r="A54" s="160"/>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315"/>
      <c r="AB54" s="180"/>
      <c r="AC54" s="153"/>
      <c r="AD54" s="153"/>
      <c r="AE54" s="153"/>
      <c r="AF54" s="155"/>
      <c r="AG54" s="155"/>
      <c r="AH54" s="204"/>
      <c r="AI54" s="204"/>
      <c r="AJ54" s="204"/>
      <c r="AK54" s="155"/>
      <c r="AL54" s="155"/>
      <c r="AN54" s="311"/>
      <c r="AO54" s="311"/>
      <c r="AQ54" s="311"/>
      <c r="AR54" s="311"/>
      <c r="AS54" s="311"/>
      <c r="AU54" s="151"/>
      <c r="AV54" s="151"/>
      <c r="AW54" s="151"/>
      <c r="AX54" s="151"/>
    </row>
    <row r="55" customFormat="false" ht="12.75" hidden="false" customHeight="false" outlineLevel="0" collapsed="false">
      <c r="A55" s="160"/>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315"/>
      <c r="AB55" s="180"/>
      <c r="AC55" s="153"/>
      <c r="AD55" s="153"/>
      <c r="AE55" s="153"/>
      <c r="AF55" s="155"/>
      <c r="AG55" s="155"/>
      <c r="AH55" s="204"/>
      <c r="AI55" s="204"/>
      <c r="AJ55" s="204"/>
      <c r="AK55" s="155"/>
      <c r="AL55" s="155"/>
      <c r="AN55" s="311"/>
      <c r="AO55" s="311"/>
      <c r="AQ55" s="311"/>
      <c r="AR55" s="311"/>
      <c r="AS55" s="311"/>
      <c r="AU55" s="151"/>
      <c r="AV55" s="151"/>
      <c r="AW55" s="151"/>
      <c r="AX55" s="151"/>
    </row>
    <row r="56" customFormat="false" ht="12.75" hidden="false" customHeight="false" outlineLevel="0" collapsed="false">
      <c r="A56" s="160"/>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315"/>
      <c r="AB56" s="180"/>
      <c r="AC56" s="153"/>
      <c r="AD56" s="153"/>
      <c r="AE56" s="153"/>
      <c r="AF56" s="155"/>
      <c r="AG56" s="155"/>
      <c r="AH56" s="204"/>
      <c r="AI56" s="204"/>
      <c r="AJ56" s="204"/>
      <c r="AK56" s="155"/>
      <c r="AL56" s="155"/>
      <c r="AN56" s="311"/>
      <c r="AO56" s="311"/>
      <c r="AQ56" s="311"/>
      <c r="AR56" s="311"/>
      <c r="AS56" s="311"/>
      <c r="AU56" s="151"/>
      <c r="AV56" s="151"/>
      <c r="AW56" s="151"/>
      <c r="AX56" s="151"/>
    </row>
    <row r="57" customFormat="false" ht="12.75" hidden="false" customHeight="false" outlineLevel="0" collapsed="false">
      <c r="A57" s="160"/>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315"/>
      <c r="AB57" s="180"/>
      <c r="AC57" s="153"/>
      <c r="AD57" s="153"/>
      <c r="AE57" s="153"/>
      <c r="AF57" s="155"/>
      <c r="AG57" s="155"/>
      <c r="AH57" s="204"/>
      <c r="AI57" s="204"/>
      <c r="AJ57" s="204"/>
      <c r="AK57" s="155"/>
      <c r="AL57" s="155"/>
      <c r="AN57" s="311"/>
      <c r="AO57" s="311"/>
      <c r="AQ57" s="311"/>
      <c r="AR57" s="311"/>
      <c r="AS57" s="311"/>
      <c r="AU57" s="151"/>
      <c r="AV57" s="151"/>
      <c r="AW57" s="151"/>
      <c r="AX57" s="151"/>
    </row>
    <row r="58" customFormat="false" ht="12.75" hidden="false" customHeight="false" outlineLevel="0" collapsed="false">
      <c r="A58" s="160"/>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315"/>
      <c r="AB58" s="180"/>
      <c r="AC58" s="153"/>
      <c r="AD58" s="153"/>
      <c r="AE58" s="153"/>
      <c r="AF58" s="155"/>
      <c r="AG58" s="155"/>
      <c r="AH58" s="204"/>
      <c r="AI58" s="204"/>
      <c r="AJ58" s="204"/>
      <c r="AK58" s="155"/>
      <c r="AL58" s="155"/>
      <c r="AN58" s="311"/>
      <c r="AO58" s="311"/>
      <c r="AQ58" s="311"/>
      <c r="AR58" s="311"/>
      <c r="AS58" s="311"/>
      <c r="AU58" s="151"/>
      <c r="AV58" s="151"/>
      <c r="AW58" s="151"/>
      <c r="AX58" s="151"/>
    </row>
    <row r="59" customFormat="false" ht="12.75" hidden="false" customHeight="false" outlineLevel="0" collapsed="false">
      <c r="A59" s="160"/>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315"/>
      <c r="AB59" s="180"/>
      <c r="AC59" s="153"/>
      <c r="AD59" s="153"/>
      <c r="AE59" s="153"/>
      <c r="AF59" s="155"/>
      <c r="AG59" s="155"/>
      <c r="AH59" s="204"/>
      <c r="AI59" s="204"/>
      <c r="AJ59" s="204"/>
      <c r="AK59" s="155"/>
      <c r="AL59" s="155"/>
      <c r="AN59" s="311"/>
      <c r="AO59" s="311"/>
      <c r="AQ59" s="311"/>
      <c r="AR59" s="311"/>
      <c r="AS59" s="311"/>
      <c r="AU59" s="151"/>
      <c r="AV59" s="151"/>
      <c r="AW59" s="151"/>
      <c r="AX59" s="151"/>
    </row>
    <row r="60" customFormat="false" ht="12.75" hidden="false" customHeight="false" outlineLevel="0" collapsed="false">
      <c r="A60" s="16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315"/>
      <c r="AB60" s="180"/>
      <c r="AC60" s="153"/>
      <c r="AD60" s="153"/>
      <c r="AE60" s="153"/>
      <c r="AF60" s="155"/>
      <c r="AG60" s="155"/>
      <c r="AH60" s="204"/>
      <c r="AI60" s="204"/>
      <c r="AJ60" s="204"/>
      <c r="AK60" s="155"/>
      <c r="AL60" s="155"/>
      <c r="AN60" s="311"/>
      <c r="AO60" s="311"/>
      <c r="AQ60" s="311"/>
      <c r="AR60" s="311"/>
      <c r="AS60" s="311"/>
      <c r="AU60" s="151"/>
      <c r="AV60" s="151"/>
      <c r="AW60" s="151"/>
      <c r="AX60" s="151"/>
    </row>
    <row r="61" customFormat="false" ht="12.75" hidden="false" customHeight="false" outlineLevel="0" collapsed="false">
      <c r="A61" s="16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c r="AA61" s="315"/>
      <c r="AB61" s="180"/>
      <c r="AC61" s="153"/>
      <c r="AD61" s="153"/>
      <c r="AE61" s="153"/>
      <c r="AF61" s="155"/>
      <c r="AG61" s="155"/>
      <c r="AH61" s="204"/>
      <c r="AI61" s="204"/>
      <c r="AJ61" s="204"/>
      <c r="AK61" s="155"/>
      <c r="AL61" s="155"/>
      <c r="AN61" s="311"/>
      <c r="AO61" s="311"/>
      <c r="AQ61" s="311"/>
      <c r="AR61" s="311"/>
      <c r="AS61" s="311"/>
      <c r="AU61" s="151"/>
      <c r="AV61" s="151"/>
      <c r="AW61" s="151"/>
      <c r="AX61" s="151"/>
    </row>
    <row r="62" customFormat="false" ht="12.75" hidden="false" customHeight="false" outlineLevel="0" collapsed="false">
      <c r="A62" s="160"/>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315"/>
      <c r="AB62" s="180"/>
      <c r="AC62" s="153"/>
      <c r="AD62" s="153"/>
      <c r="AE62" s="153"/>
      <c r="AF62" s="155"/>
      <c r="AG62" s="155"/>
      <c r="AH62" s="204"/>
      <c r="AI62" s="204"/>
      <c r="AJ62" s="204"/>
      <c r="AK62" s="155"/>
      <c r="AL62" s="155"/>
      <c r="AN62" s="311"/>
      <c r="AO62" s="311"/>
      <c r="AQ62" s="311"/>
      <c r="AR62" s="311"/>
      <c r="AS62" s="311"/>
      <c r="AU62" s="151"/>
      <c r="AV62" s="151"/>
      <c r="AW62" s="151"/>
      <c r="AX62" s="151"/>
    </row>
    <row r="63" customFormat="false" ht="12.75" hidden="false" customHeight="false" outlineLevel="0" collapsed="false">
      <c r="A63" s="160"/>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315"/>
      <c r="AB63" s="180"/>
      <c r="AC63" s="153"/>
      <c r="AD63" s="153"/>
      <c r="AE63" s="153"/>
      <c r="AF63" s="155"/>
      <c r="AG63" s="155"/>
      <c r="AH63" s="204"/>
      <c r="AI63" s="204"/>
      <c r="AJ63" s="204"/>
      <c r="AK63" s="155"/>
      <c r="AL63" s="155"/>
      <c r="AN63" s="311"/>
      <c r="AO63" s="311"/>
      <c r="AQ63" s="311"/>
      <c r="AR63" s="311"/>
      <c r="AS63" s="311"/>
      <c r="AU63" s="151"/>
      <c r="AV63" s="151"/>
      <c r="AW63" s="151"/>
      <c r="AX63" s="151"/>
    </row>
    <row r="64" customFormat="false" ht="12.75" hidden="false" customHeight="false" outlineLevel="0" collapsed="false">
      <c r="A64" s="160"/>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c r="AA64" s="315"/>
      <c r="AB64" s="180"/>
      <c r="AC64" s="153"/>
      <c r="AD64" s="153"/>
      <c r="AE64" s="153"/>
      <c r="AF64" s="155"/>
      <c r="AG64" s="155"/>
      <c r="AH64" s="204"/>
      <c r="AI64" s="204"/>
      <c r="AJ64" s="204"/>
      <c r="AK64" s="155"/>
      <c r="AL64" s="155"/>
      <c r="AN64" s="311"/>
      <c r="AO64" s="311"/>
      <c r="AQ64" s="311"/>
      <c r="AR64" s="311"/>
      <c r="AS64" s="311"/>
      <c r="AU64" s="151"/>
      <c r="AV64" s="151"/>
      <c r="AW64" s="151"/>
      <c r="AX64" s="151"/>
    </row>
    <row r="65" customFormat="false" ht="12.75" hidden="false" customHeight="false" outlineLevel="0" collapsed="false">
      <c r="A65" s="16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c r="AA65" s="315"/>
      <c r="AB65" s="180"/>
      <c r="AC65" s="153"/>
      <c r="AD65" s="153"/>
      <c r="AE65" s="153"/>
      <c r="AF65" s="155"/>
      <c r="AG65" s="155"/>
      <c r="AH65" s="204"/>
      <c r="AI65" s="204"/>
      <c r="AJ65" s="204"/>
      <c r="AK65" s="155"/>
      <c r="AL65" s="155"/>
      <c r="AN65" s="311"/>
      <c r="AO65" s="311"/>
      <c r="AQ65" s="311"/>
      <c r="AR65" s="311"/>
      <c r="AS65" s="311"/>
      <c r="AU65" s="151"/>
      <c r="AV65" s="151"/>
      <c r="AW65" s="151"/>
      <c r="AX65" s="151"/>
    </row>
    <row r="66" customFormat="false" ht="12.75" hidden="false" customHeight="false" outlineLevel="0" collapsed="false">
      <c r="A66" s="16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315"/>
      <c r="AB66" s="180"/>
      <c r="AC66" s="153"/>
      <c r="AD66" s="153"/>
      <c r="AE66" s="153"/>
      <c r="AF66" s="155"/>
      <c r="AG66" s="155"/>
      <c r="AH66" s="204"/>
      <c r="AI66" s="204"/>
      <c r="AJ66" s="204"/>
      <c r="AK66" s="155"/>
      <c r="AL66" s="155"/>
      <c r="AN66" s="311"/>
      <c r="AO66" s="311"/>
      <c r="AQ66" s="311"/>
      <c r="AR66" s="311"/>
      <c r="AS66" s="311"/>
      <c r="AU66" s="151"/>
      <c r="AV66" s="151"/>
      <c r="AW66" s="151"/>
      <c r="AX66" s="151"/>
      <c r="AZ66" s="120"/>
    </row>
    <row r="67" customFormat="false" ht="12.75" hidden="false" customHeight="false" outlineLevel="0" collapsed="false">
      <c r="A67" s="160"/>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315"/>
      <c r="AB67" s="180"/>
      <c r="AC67" s="153"/>
      <c r="AD67" s="153"/>
      <c r="AE67" s="153"/>
      <c r="AF67" s="155"/>
      <c r="AG67" s="155"/>
      <c r="AH67" s="204"/>
      <c r="AI67" s="204"/>
      <c r="AJ67" s="204"/>
      <c r="AK67" s="155"/>
      <c r="AL67" s="155"/>
      <c r="AN67" s="311"/>
      <c r="AO67" s="311"/>
      <c r="AQ67" s="311"/>
      <c r="AR67" s="311"/>
      <c r="AS67" s="311"/>
      <c r="AU67" s="151"/>
      <c r="AV67" s="151"/>
      <c r="AW67" s="151"/>
      <c r="AX67" s="151"/>
      <c r="AZ67" s="120"/>
    </row>
    <row r="68" customFormat="false" ht="12.75" hidden="false" customHeight="false" outlineLevel="0" collapsed="false">
      <c r="A68" s="160"/>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315"/>
      <c r="AB68" s="180"/>
      <c r="AC68" s="153"/>
      <c r="AD68" s="153"/>
      <c r="AE68" s="153"/>
      <c r="AF68" s="155"/>
      <c r="AG68" s="155"/>
      <c r="AH68" s="204"/>
      <c r="AI68" s="204"/>
      <c r="AJ68" s="204"/>
      <c r="AK68" s="155"/>
      <c r="AL68" s="155"/>
      <c r="AN68" s="311"/>
      <c r="AO68" s="311"/>
      <c r="AQ68" s="311"/>
      <c r="AR68" s="311"/>
      <c r="AS68" s="311"/>
      <c r="AU68" s="151"/>
      <c r="AV68" s="151"/>
      <c r="AW68" s="151"/>
      <c r="AX68" s="151"/>
      <c r="AZ68" s="120"/>
    </row>
    <row r="69" customFormat="false" ht="12.75" hidden="false" customHeight="false" outlineLevel="0" collapsed="false">
      <c r="A69" s="160"/>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315"/>
      <c r="AB69" s="180"/>
      <c r="AC69" s="153"/>
      <c r="AD69" s="153"/>
      <c r="AE69" s="153"/>
      <c r="AF69" s="155"/>
      <c r="AG69" s="155"/>
      <c r="AH69" s="204"/>
      <c r="AI69" s="204"/>
      <c r="AJ69" s="204"/>
      <c r="AK69" s="155"/>
      <c r="AL69" s="155"/>
      <c r="AN69" s="311"/>
      <c r="AO69" s="311"/>
      <c r="AQ69" s="311"/>
      <c r="AR69" s="311"/>
      <c r="AS69" s="311"/>
      <c r="AU69" s="151"/>
      <c r="AV69" s="151"/>
      <c r="AW69" s="151"/>
      <c r="AX69" s="151"/>
      <c r="AZ69" s="120"/>
    </row>
    <row r="70" customFormat="false" ht="12.75" hidden="false" customHeight="false" outlineLevel="0" collapsed="false">
      <c r="A70" s="160"/>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315"/>
      <c r="AB70" s="180"/>
      <c r="AC70" s="153"/>
      <c r="AD70" s="153"/>
      <c r="AE70" s="153"/>
      <c r="AF70" s="155"/>
      <c r="AG70" s="155"/>
      <c r="AH70" s="204"/>
      <c r="AI70" s="204"/>
      <c r="AJ70" s="204"/>
      <c r="AK70" s="155"/>
      <c r="AL70" s="155"/>
      <c r="AN70" s="311"/>
      <c r="AO70" s="311"/>
      <c r="AQ70" s="311"/>
      <c r="AR70" s="311"/>
      <c r="AS70" s="311"/>
      <c r="AU70" s="151"/>
      <c r="AV70" s="151"/>
      <c r="AW70" s="151"/>
      <c r="AX70" s="151"/>
      <c r="AZ70" s="120"/>
    </row>
    <row r="71" customFormat="false" ht="12.75" hidden="false" customHeight="false" outlineLevel="0" collapsed="false">
      <c r="A71" s="160"/>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315"/>
      <c r="AB71" s="180"/>
      <c r="AC71" s="153"/>
      <c r="AD71" s="153"/>
      <c r="AE71" s="153"/>
      <c r="AF71" s="155"/>
      <c r="AG71" s="155"/>
      <c r="AH71" s="204"/>
      <c r="AI71" s="204"/>
      <c r="AJ71" s="204"/>
      <c r="AK71" s="155"/>
      <c r="AL71" s="155"/>
      <c r="AN71" s="311"/>
      <c r="AO71" s="311"/>
      <c r="AQ71" s="311"/>
      <c r="AR71" s="311"/>
      <c r="AS71" s="311"/>
      <c r="AU71" s="151"/>
      <c r="AV71" s="151"/>
      <c r="AW71" s="151"/>
      <c r="AX71" s="151"/>
    </row>
    <row r="72" customFormat="false" ht="12.75" hidden="false" customHeight="false" outlineLevel="0" collapsed="false">
      <c r="A72" s="160"/>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315"/>
      <c r="AB72" s="180"/>
      <c r="AC72" s="153"/>
      <c r="AD72" s="153"/>
      <c r="AE72" s="153"/>
      <c r="AF72" s="155"/>
      <c r="AG72" s="155"/>
      <c r="AH72" s="204"/>
      <c r="AI72" s="204"/>
      <c r="AJ72" s="204"/>
      <c r="AK72" s="155"/>
      <c r="AL72" s="155"/>
      <c r="AN72" s="311"/>
      <c r="AO72" s="311"/>
      <c r="AQ72" s="311"/>
      <c r="AR72" s="311"/>
      <c r="AS72" s="311"/>
      <c r="AU72" s="151"/>
      <c r="AV72" s="151"/>
      <c r="AW72" s="151"/>
      <c r="AX72" s="151"/>
    </row>
    <row r="73" customFormat="false" ht="12.75" hidden="false" customHeight="false" outlineLevel="0" collapsed="false">
      <c r="A73" s="160"/>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315"/>
      <c r="AB73" s="180"/>
      <c r="AC73" s="153"/>
      <c r="AD73" s="153"/>
      <c r="AE73" s="153"/>
      <c r="AF73" s="155"/>
      <c r="AG73" s="155"/>
      <c r="AH73" s="204"/>
      <c r="AI73" s="204"/>
      <c r="AJ73" s="204"/>
      <c r="AK73" s="155"/>
      <c r="AL73" s="155"/>
      <c r="AN73" s="311"/>
      <c r="AO73" s="311"/>
      <c r="AQ73" s="311"/>
      <c r="AR73" s="311"/>
      <c r="AS73" s="311"/>
      <c r="AU73" s="151"/>
      <c r="AV73" s="151"/>
      <c r="AW73" s="151"/>
      <c r="AX73" s="151"/>
    </row>
    <row r="74" customFormat="false" ht="12.75" hidden="false" customHeight="false" outlineLevel="0" collapsed="false">
      <c r="A74" s="16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315"/>
      <c r="AB74" s="180"/>
      <c r="AC74" s="153"/>
      <c r="AD74" s="153"/>
      <c r="AE74" s="153"/>
      <c r="AF74" s="155"/>
      <c r="AG74" s="155"/>
      <c r="AH74" s="204"/>
      <c r="AI74" s="204"/>
      <c r="AJ74" s="204"/>
      <c r="AK74" s="155"/>
      <c r="AL74" s="155"/>
      <c r="AN74" s="311"/>
      <c r="AO74" s="311"/>
      <c r="AQ74" s="311"/>
      <c r="AR74" s="311"/>
      <c r="AS74" s="311"/>
      <c r="AU74" s="151"/>
      <c r="AV74" s="151"/>
      <c r="AW74" s="151"/>
      <c r="AX74" s="151"/>
    </row>
    <row r="75" customFormat="false" ht="12.75" hidden="false" customHeight="false" outlineLevel="0" collapsed="false">
      <c r="A75" s="16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315"/>
      <c r="AB75" s="180"/>
      <c r="AC75" s="153"/>
      <c r="AD75" s="153"/>
      <c r="AE75" s="153"/>
      <c r="AF75" s="155"/>
      <c r="AG75" s="155"/>
      <c r="AH75" s="204"/>
      <c r="AI75" s="204"/>
      <c r="AJ75" s="204"/>
      <c r="AK75" s="155"/>
      <c r="AL75" s="155"/>
      <c r="AN75" s="311"/>
      <c r="AO75" s="311"/>
      <c r="AQ75" s="311"/>
      <c r="AR75" s="311"/>
      <c r="AS75" s="311"/>
      <c r="AU75" s="151"/>
      <c r="AV75" s="151"/>
      <c r="AW75" s="151"/>
      <c r="AX75" s="151"/>
    </row>
    <row r="76" customFormat="false" ht="12.75" hidden="false" customHeight="false" outlineLevel="0" collapsed="false">
      <c r="A76" s="160"/>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315"/>
      <c r="AB76" s="180"/>
      <c r="AC76" s="153"/>
      <c r="AD76" s="153"/>
      <c r="AE76" s="153"/>
      <c r="AF76" s="155"/>
      <c r="AG76" s="155"/>
      <c r="AH76" s="204"/>
      <c r="AI76" s="204"/>
      <c r="AJ76" s="204"/>
      <c r="AK76" s="155"/>
      <c r="AL76" s="155"/>
      <c r="AN76" s="311"/>
      <c r="AO76" s="311"/>
      <c r="AQ76" s="311"/>
      <c r="AR76" s="311"/>
      <c r="AS76" s="311"/>
      <c r="AU76" s="151"/>
      <c r="AV76" s="151"/>
      <c r="AW76" s="151"/>
      <c r="AX76" s="151"/>
    </row>
    <row r="77" customFormat="false" ht="12.75" hidden="false" customHeight="false" outlineLevel="0" collapsed="false">
      <c r="A77" s="160"/>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315"/>
      <c r="AB77" s="180"/>
      <c r="AC77" s="153"/>
      <c r="AD77" s="153"/>
      <c r="AE77" s="153"/>
      <c r="AF77" s="155"/>
      <c r="AG77" s="155"/>
      <c r="AH77" s="204"/>
      <c r="AI77" s="204"/>
      <c r="AJ77" s="204"/>
      <c r="AK77" s="155"/>
      <c r="AL77" s="155"/>
      <c r="AN77" s="311"/>
      <c r="AO77" s="311"/>
      <c r="AQ77" s="311"/>
      <c r="AR77" s="311"/>
      <c r="AS77" s="311"/>
      <c r="AU77" s="151"/>
      <c r="AV77" s="151"/>
      <c r="AW77" s="151"/>
      <c r="AX77" s="151"/>
      <c r="AZ77" s="120"/>
    </row>
    <row r="78" customFormat="false" ht="12.75" hidden="false" customHeight="false" outlineLevel="0" collapsed="false">
      <c r="A78" s="160"/>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315"/>
      <c r="AB78" s="180"/>
      <c r="AC78" s="153"/>
      <c r="AD78" s="153"/>
      <c r="AE78" s="153"/>
      <c r="AF78" s="155"/>
      <c r="AG78" s="155"/>
      <c r="AH78" s="204"/>
      <c r="AI78" s="204"/>
      <c r="AJ78" s="204"/>
      <c r="AK78" s="155"/>
      <c r="AL78" s="155"/>
      <c r="AN78" s="311"/>
      <c r="AO78" s="311"/>
      <c r="AQ78" s="311"/>
      <c r="AR78" s="311"/>
      <c r="AS78" s="311"/>
      <c r="AU78" s="151"/>
      <c r="AV78" s="151"/>
      <c r="AW78" s="151"/>
      <c r="AX78" s="151"/>
      <c r="AZ78" s="120"/>
    </row>
    <row r="79" customFormat="false" ht="12.75" hidden="false" customHeight="false" outlineLevel="0" collapsed="false">
      <c r="A79" s="160"/>
      <c r="B79" s="180"/>
      <c r="C79" s="180"/>
      <c r="D79" s="180"/>
      <c r="E79" s="180"/>
      <c r="F79" s="180"/>
      <c r="G79" s="180"/>
      <c r="H79" s="180"/>
      <c r="I79" s="180"/>
      <c r="J79" s="160"/>
      <c r="K79" s="180"/>
      <c r="L79" s="180"/>
      <c r="M79" s="180"/>
      <c r="N79" s="180"/>
      <c r="O79" s="180"/>
      <c r="P79" s="160"/>
      <c r="Q79" s="160"/>
      <c r="R79" s="160"/>
      <c r="S79" s="180"/>
      <c r="T79" s="160"/>
      <c r="U79" s="160"/>
      <c r="V79" s="160"/>
      <c r="W79" s="160"/>
      <c r="X79" s="180"/>
      <c r="Y79" s="180"/>
      <c r="Z79" s="180"/>
      <c r="AA79" s="315"/>
      <c r="AB79" s="180"/>
      <c r="AC79" s="153"/>
      <c r="AD79" s="153"/>
      <c r="AE79" s="153"/>
      <c r="AF79" s="155"/>
      <c r="AG79" s="155"/>
      <c r="AH79" s="204"/>
      <c r="AI79" s="204"/>
      <c r="AJ79" s="204"/>
      <c r="AK79" s="155"/>
      <c r="AL79" s="155"/>
      <c r="AN79" s="311"/>
      <c r="AO79" s="311"/>
      <c r="AQ79" s="311"/>
      <c r="AR79" s="311"/>
      <c r="AS79" s="311"/>
      <c r="AU79" s="151"/>
      <c r="AV79" s="151"/>
      <c r="AW79" s="151"/>
      <c r="AX79" s="151"/>
      <c r="AZ79" s="120"/>
    </row>
    <row r="80" customFormat="false" ht="12.75" hidden="false" customHeight="false" outlineLevel="0" collapsed="false">
      <c r="A80" s="160"/>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315"/>
      <c r="AB80" s="180"/>
      <c r="AC80" s="153"/>
      <c r="AD80" s="153"/>
      <c r="AE80" s="153"/>
      <c r="AF80" s="155"/>
      <c r="AG80" s="155"/>
      <c r="AH80" s="204"/>
      <c r="AI80" s="204"/>
      <c r="AJ80" s="204"/>
      <c r="AK80" s="155"/>
      <c r="AL80" s="155"/>
      <c r="AN80" s="311"/>
      <c r="AO80" s="311"/>
      <c r="AQ80" s="311"/>
      <c r="AR80" s="311"/>
      <c r="AS80" s="311"/>
      <c r="AU80" s="151"/>
      <c r="AV80" s="151"/>
      <c r="AW80" s="151"/>
      <c r="AX80" s="151"/>
      <c r="AZ80" s="120"/>
    </row>
    <row r="81" customFormat="false" ht="12.75" hidden="false" customHeight="false" outlineLevel="0" collapsed="false">
      <c r="A81" s="160"/>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315"/>
      <c r="AB81" s="180"/>
      <c r="AC81" s="153"/>
      <c r="AD81" s="153"/>
      <c r="AE81" s="153"/>
      <c r="AF81" s="155"/>
      <c r="AG81" s="155"/>
      <c r="AH81" s="204"/>
      <c r="AI81" s="204"/>
      <c r="AJ81" s="204"/>
      <c r="AK81" s="155"/>
      <c r="AL81" s="155"/>
      <c r="AN81" s="311"/>
      <c r="AO81" s="311"/>
      <c r="AQ81" s="311"/>
      <c r="AR81" s="311"/>
      <c r="AS81" s="311"/>
      <c r="AU81" s="151"/>
      <c r="AV81" s="151"/>
      <c r="AW81" s="151"/>
      <c r="AX81" s="151"/>
      <c r="AZ81" s="120"/>
    </row>
    <row r="82" customFormat="false" ht="12.75" hidden="false" customHeight="false" outlineLevel="0" collapsed="false">
      <c r="A82" s="160"/>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315"/>
      <c r="AB82" s="180"/>
      <c r="AC82" s="153"/>
      <c r="AD82" s="153"/>
      <c r="AE82" s="153"/>
      <c r="AF82" s="155"/>
      <c r="AG82" s="155"/>
      <c r="AH82" s="204"/>
      <c r="AI82" s="204"/>
      <c r="AJ82" s="204"/>
      <c r="AK82" s="155"/>
      <c r="AL82" s="155"/>
      <c r="AN82" s="311"/>
      <c r="AO82" s="311"/>
      <c r="AQ82" s="311"/>
      <c r="AR82" s="311"/>
      <c r="AS82" s="311"/>
      <c r="AU82" s="151"/>
      <c r="AV82" s="151"/>
      <c r="AW82" s="151"/>
      <c r="AX82" s="151"/>
      <c r="AZ82" s="120"/>
    </row>
    <row r="83" customFormat="false" ht="12.75" hidden="false" customHeight="false" outlineLevel="0" collapsed="false">
      <c r="A83" s="16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315"/>
      <c r="AB83" s="180"/>
      <c r="AC83" s="153"/>
      <c r="AD83" s="153"/>
      <c r="AE83" s="153"/>
      <c r="AF83" s="155"/>
      <c r="AG83" s="155"/>
      <c r="AH83" s="204"/>
      <c r="AI83" s="204"/>
      <c r="AJ83" s="204"/>
      <c r="AK83" s="155"/>
      <c r="AL83" s="155"/>
      <c r="AN83" s="311"/>
      <c r="AO83" s="311"/>
      <c r="AQ83" s="311"/>
      <c r="AR83" s="311"/>
      <c r="AS83" s="311"/>
      <c r="AU83" s="151"/>
      <c r="AV83" s="151"/>
      <c r="AW83" s="151"/>
      <c r="AX83" s="151"/>
      <c r="AZ83" s="120"/>
    </row>
    <row r="84" customFormat="false" ht="12.75" hidden="false" customHeight="false" outlineLevel="0" collapsed="false">
      <c r="A84" s="16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315"/>
      <c r="AB84" s="180"/>
      <c r="AC84" s="153"/>
      <c r="AD84" s="153"/>
      <c r="AE84" s="153"/>
      <c r="AF84" s="155"/>
      <c r="AG84" s="155"/>
      <c r="AH84" s="204"/>
      <c r="AI84" s="204"/>
      <c r="AJ84" s="204"/>
      <c r="AK84" s="155"/>
      <c r="AL84" s="155"/>
      <c r="AN84" s="311"/>
      <c r="AO84" s="311"/>
      <c r="AQ84" s="311"/>
      <c r="AR84" s="311"/>
      <c r="AS84" s="311"/>
      <c r="AU84" s="151"/>
      <c r="AV84" s="151"/>
      <c r="AW84" s="151"/>
      <c r="AX84" s="151"/>
      <c r="AZ84" s="120"/>
    </row>
    <row r="85" customFormat="false" ht="12.75" hidden="false" customHeight="false" outlineLevel="0" collapsed="false">
      <c r="A85" s="160"/>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315"/>
      <c r="AB85" s="180"/>
      <c r="AC85" s="153"/>
      <c r="AD85" s="153"/>
      <c r="AE85" s="153"/>
      <c r="AF85" s="155"/>
      <c r="AG85" s="155"/>
      <c r="AH85" s="204"/>
      <c r="AI85" s="204"/>
      <c r="AJ85" s="204"/>
      <c r="AK85" s="155"/>
      <c r="AL85" s="155"/>
      <c r="AN85" s="311"/>
      <c r="AO85" s="311"/>
      <c r="AQ85" s="311"/>
      <c r="AR85" s="311"/>
      <c r="AS85" s="311"/>
      <c r="AU85" s="151"/>
      <c r="AV85" s="151"/>
      <c r="AW85" s="151"/>
      <c r="AX85" s="151"/>
      <c r="AZ85" s="120"/>
    </row>
    <row r="86" customFormat="false" ht="12.75" hidden="false" customHeight="false" outlineLevel="0" collapsed="false">
      <c r="A86" s="16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315"/>
      <c r="AB86" s="180"/>
      <c r="AC86" s="153"/>
      <c r="AD86" s="153"/>
      <c r="AE86" s="153"/>
      <c r="AF86" s="155"/>
      <c r="AG86" s="155"/>
      <c r="AH86" s="204"/>
      <c r="AI86" s="204"/>
      <c r="AJ86" s="204"/>
      <c r="AK86" s="155"/>
      <c r="AL86" s="155"/>
      <c r="AN86" s="311"/>
      <c r="AO86" s="311"/>
      <c r="AQ86" s="311"/>
      <c r="AR86" s="311"/>
      <c r="AS86" s="311"/>
      <c r="AU86" s="151"/>
      <c r="AV86" s="151"/>
      <c r="AW86" s="151"/>
      <c r="AX86" s="151"/>
      <c r="AZ86" s="120"/>
    </row>
    <row r="87" customFormat="false" ht="12.75" hidden="false" customHeight="false" outlineLevel="0" collapsed="false">
      <c r="A87" s="160"/>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315"/>
      <c r="AB87" s="180"/>
      <c r="AC87" s="153"/>
      <c r="AD87" s="153"/>
      <c r="AE87" s="153"/>
      <c r="AF87" s="155"/>
      <c r="AG87" s="155"/>
      <c r="AH87" s="204"/>
      <c r="AI87" s="204"/>
      <c r="AJ87" s="204"/>
      <c r="AK87" s="155"/>
      <c r="AL87" s="155"/>
      <c r="AN87" s="311"/>
      <c r="AO87" s="311"/>
      <c r="AQ87" s="311"/>
      <c r="AR87" s="311"/>
      <c r="AS87" s="311"/>
      <c r="AU87" s="151"/>
      <c r="AV87" s="151"/>
      <c r="AW87" s="151"/>
      <c r="AX87" s="151"/>
      <c r="AZ87" s="120"/>
    </row>
    <row r="88" customFormat="false" ht="12.75" hidden="false" customHeight="false" outlineLevel="0" collapsed="false">
      <c r="A88" s="160"/>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315"/>
      <c r="AB88" s="180"/>
      <c r="AC88" s="153"/>
      <c r="AD88" s="153"/>
      <c r="AE88" s="153"/>
      <c r="AF88" s="155"/>
      <c r="AG88" s="155"/>
      <c r="AH88" s="204"/>
      <c r="AI88" s="204"/>
      <c r="AJ88" s="204"/>
      <c r="AK88" s="155"/>
      <c r="AL88" s="155"/>
      <c r="AN88" s="311"/>
      <c r="AO88" s="311"/>
      <c r="AQ88" s="311"/>
      <c r="AR88" s="311"/>
      <c r="AS88" s="311"/>
      <c r="AU88" s="151"/>
      <c r="AV88" s="151"/>
      <c r="AW88" s="151"/>
      <c r="AX88" s="151"/>
      <c r="AZ88" s="120"/>
    </row>
    <row r="89" customFormat="false" ht="12.75" hidden="false" customHeight="false" outlineLevel="0" collapsed="false">
      <c r="A89" s="160"/>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315"/>
      <c r="AB89" s="180"/>
      <c r="AC89" s="153"/>
      <c r="AD89" s="153"/>
      <c r="AE89" s="153"/>
      <c r="AF89" s="155"/>
      <c r="AG89" s="155"/>
      <c r="AH89" s="204"/>
      <c r="AI89" s="204"/>
      <c r="AJ89" s="204"/>
      <c r="AK89" s="155"/>
      <c r="AL89" s="155"/>
      <c r="AN89" s="311"/>
      <c r="AO89" s="311"/>
      <c r="AQ89" s="311"/>
      <c r="AR89" s="311"/>
      <c r="AS89" s="311"/>
      <c r="AU89" s="151"/>
      <c r="AV89" s="151"/>
      <c r="AW89" s="151"/>
      <c r="AX89" s="151"/>
    </row>
    <row r="90" customFormat="false" ht="12.75" hidden="false" customHeight="false" outlineLevel="0" collapsed="false">
      <c r="A90" s="160"/>
      <c r="B90" s="180"/>
      <c r="C90" s="180"/>
      <c r="D90" s="180"/>
      <c r="E90" s="180"/>
      <c r="F90" s="180"/>
      <c r="G90" s="180"/>
      <c r="H90" s="180"/>
      <c r="I90" s="180"/>
      <c r="J90" s="160"/>
      <c r="K90" s="180"/>
      <c r="L90" s="180"/>
      <c r="M90" s="180"/>
      <c r="N90" s="180"/>
      <c r="O90" s="180"/>
      <c r="P90" s="160"/>
      <c r="Q90" s="160"/>
      <c r="R90" s="160"/>
      <c r="S90" s="180"/>
      <c r="T90" s="160"/>
      <c r="U90" s="160"/>
      <c r="V90" s="160"/>
      <c r="W90" s="160"/>
      <c r="X90" s="180"/>
      <c r="Y90" s="180"/>
      <c r="Z90" s="180"/>
      <c r="AA90" s="315"/>
      <c r="AB90" s="180"/>
      <c r="AC90" s="153"/>
      <c r="AD90" s="153"/>
      <c r="AE90" s="153"/>
      <c r="AF90" s="155"/>
      <c r="AG90" s="155"/>
      <c r="AH90" s="204"/>
      <c r="AI90" s="204"/>
      <c r="AJ90" s="204"/>
      <c r="AK90" s="155"/>
      <c r="AL90" s="155"/>
      <c r="AN90" s="311"/>
      <c r="AO90" s="311"/>
      <c r="AQ90" s="311"/>
      <c r="AR90" s="311"/>
      <c r="AS90" s="311"/>
      <c r="AU90" s="151"/>
      <c r="AV90" s="151"/>
      <c r="AW90" s="151"/>
      <c r="AX90" s="151"/>
    </row>
    <row r="91" customFormat="false" ht="12.75" hidden="false" customHeight="false" outlineLevel="0" collapsed="false">
      <c r="A91" s="160"/>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315"/>
      <c r="AB91" s="180"/>
      <c r="AC91" s="153"/>
      <c r="AD91" s="153"/>
      <c r="AE91" s="153"/>
      <c r="AF91" s="155"/>
      <c r="AG91" s="155"/>
      <c r="AH91" s="204"/>
      <c r="AI91" s="204"/>
      <c r="AJ91" s="204"/>
      <c r="AK91" s="155"/>
      <c r="AL91" s="155"/>
      <c r="AN91" s="311"/>
      <c r="AO91" s="311"/>
      <c r="AQ91" s="311"/>
      <c r="AR91" s="311"/>
      <c r="AS91" s="311"/>
      <c r="AU91" s="151"/>
      <c r="AV91" s="151"/>
      <c r="AW91" s="151"/>
      <c r="AX91" s="151"/>
      <c r="AZ91" s="120"/>
    </row>
    <row r="92" customFormat="false" ht="12.75" hidden="false" customHeight="false" outlineLevel="0" collapsed="false">
      <c r="A92" s="160"/>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315"/>
      <c r="AB92" s="180"/>
      <c r="AC92" s="153"/>
      <c r="AD92" s="153"/>
      <c r="AE92" s="153"/>
      <c r="AF92" s="155"/>
      <c r="AG92" s="155"/>
      <c r="AH92" s="204"/>
      <c r="AI92" s="204"/>
      <c r="AJ92" s="204"/>
      <c r="AK92" s="155"/>
      <c r="AL92" s="155"/>
      <c r="AN92" s="311"/>
      <c r="AO92" s="311"/>
      <c r="AQ92" s="311"/>
      <c r="AR92" s="311"/>
      <c r="AS92" s="311"/>
      <c r="AU92" s="151"/>
      <c r="AV92" s="151"/>
      <c r="AW92" s="151"/>
      <c r="AX92" s="151"/>
      <c r="AZ92" s="120"/>
    </row>
    <row r="93" customFormat="false" ht="12.75" hidden="false" customHeight="false" outlineLevel="0" collapsed="false">
      <c r="A93" s="16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315"/>
      <c r="AB93" s="180"/>
      <c r="AC93" s="153"/>
      <c r="AD93" s="153"/>
      <c r="AE93" s="153"/>
      <c r="AF93" s="155"/>
      <c r="AG93" s="155"/>
      <c r="AH93" s="204"/>
      <c r="AI93" s="204"/>
      <c r="AJ93" s="204"/>
      <c r="AK93" s="155"/>
      <c r="AL93" s="155"/>
      <c r="AN93" s="311"/>
      <c r="AO93" s="311"/>
      <c r="AQ93" s="311"/>
      <c r="AR93" s="311"/>
      <c r="AS93" s="311"/>
      <c r="AU93" s="151"/>
      <c r="AV93" s="151"/>
      <c r="AW93" s="151"/>
      <c r="AX93" s="151"/>
      <c r="AZ93" s="120"/>
    </row>
    <row r="94" customFormat="false" ht="12.75" hidden="false" customHeight="false" outlineLevel="0" collapsed="false">
      <c r="A94" s="16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315"/>
      <c r="AB94" s="180"/>
      <c r="AC94" s="153"/>
      <c r="AD94" s="153"/>
      <c r="AE94" s="153"/>
      <c r="AF94" s="155"/>
      <c r="AG94" s="155"/>
      <c r="AH94" s="204"/>
      <c r="AI94" s="204"/>
      <c r="AJ94" s="204"/>
      <c r="AK94" s="155"/>
      <c r="AL94" s="155"/>
      <c r="AN94" s="311"/>
      <c r="AO94" s="311"/>
      <c r="AQ94" s="311"/>
      <c r="AR94" s="311"/>
      <c r="AS94" s="311"/>
      <c r="AU94" s="151"/>
      <c r="AV94" s="151"/>
      <c r="AW94" s="151"/>
      <c r="AX94" s="151"/>
      <c r="AZ94" s="120"/>
    </row>
    <row r="95" customFormat="false" ht="12.75" hidden="false" customHeight="false" outlineLevel="0" collapsed="false">
      <c r="A95" s="160"/>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315"/>
      <c r="AB95" s="180"/>
      <c r="AC95" s="153"/>
      <c r="AD95" s="153"/>
      <c r="AE95" s="153"/>
      <c r="AF95" s="155"/>
      <c r="AG95" s="155"/>
      <c r="AH95" s="204"/>
      <c r="AI95" s="204"/>
      <c r="AJ95" s="204"/>
      <c r="AK95" s="155"/>
      <c r="AL95" s="155"/>
      <c r="AN95" s="311"/>
      <c r="AO95" s="311"/>
      <c r="AQ95" s="311"/>
      <c r="AR95" s="311"/>
      <c r="AS95" s="311"/>
      <c r="AU95" s="151"/>
      <c r="AV95" s="151"/>
      <c r="AW95" s="151"/>
      <c r="AX95" s="151"/>
      <c r="AZ95" s="120"/>
    </row>
    <row r="96" customFormat="false" ht="12.75" hidden="false" customHeight="false" outlineLevel="0" collapsed="false">
      <c r="A96" s="160"/>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315"/>
      <c r="AB96" s="180"/>
      <c r="AC96" s="153"/>
      <c r="AD96" s="153"/>
      <c r="AE96" s="153"/>
      <c r="AF96" s="155"/>
      <c r="AG96" s="155"/>
      <c r="AH96" s="204"/>
      <c r="AI96" s="204"/>
      <c r="AJ96" s="204"/>
      <c r="AK96" s="155"/>
      <c r="AL96" s="155"/>
      <c r="AN96" s="311"/>
      <c r="AO96" s="311"/>
      <c r="AQ96" s="311"/>
      <c r="AR96" s="311"/>
      <c r="AS96" s="311"/>
      <c r="AU96" s="151"/>
      <c r="AV96" s="151"/>
      <c r="AW96" s="151"/>
      <c r="AX96" s="151"/>
      <c r="AZ96" s="120"/>
    </row>
    <row r="97" customFormat="false" ht="12.75" hidden="false" customHeight="false" outlineLevel="0" collapsed="false">
      <c r="A97" s="160"/>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315"/>
      <c r="AB97" s="180"/>
      <c r="AC97" s="153"/>
      <c r="AD97" s="153"/>
      <c r="AE97" s="153"/>
      <c r="AF97" s="155"/>
      <c r="AG97" s="155"/>
      <c r="AH97" s="204"/>
      <c r="AI97" s="204"/>
      <c r="AJ97" s="204"/>
      <c r="AK97" s="155"/>
      <c r="AL97" s="155"/>
      <c r="AN97" s="311"/>
      <c r="AO97" s="311"/>
      <c r="AQ97" s="311"/>
      <c r="AR97" s="311"/>
      <c r="AS97" s="311"/>
      <c r="AU97" s="151"/>
      <c r="AV97" s="151"/>
      <c r="AW97" s="151"/>
      <c r="AX97" s="151"/>
      <c r="AZ97" s="120"/>
    </row>
    <row r="98" customFormat="false" ht="12.75" hidden="false" customHeight="false" outlineLevel="0" collapsed="false">
      <c r="A98" s="160"/>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315"/>
      <c r="AB98" s="180"/>
      <c r="AC98" s="153"/>
      <c r="AD98" s="153"/>
      <c r="AE98" s="153"/>
      <c r="AF98" s="155"/>
      <c r="AG98" s="155"/>
      <c r="AH98" s="204"/>
      <c r="AI98" s="204"/>
      <c r="AJ98" s="204"/>
      <c r="AK98" s="155"/>
      <c r="AL98" s="155"/>
      <c r="AN98" s="311"/>
      <c r="AO98" s="311"/>
      <c r="AQ98" s="311"/>
      <c r="AR98" s="311"/>
      <c r="AS98" s="311"/>
      <c r="AU98" s="151"/>
      <c r="AV98" s="151"/>
      <c r="AW98" s="151"/>
      <c r="AX98" s="151"/>
      <c r="AZ98" s="120"/>
    </row>
    <row r="99" customFormat="false" ht="12.75" hidden="false" customHeight="false" outlineLevel="0" collapsed="false">
      <c r="A99" s="160"/>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315"/>
      <c r="AB99" s="180"/>
      <c r="AC99" s="153"/>
      <c r="AD99" s="153"/>
      <c r="AE99" s="153"/>
      <c r="AF99" s="155"/>
      <c r="AG99" s="155"/>
      <c r="AH99" s="204"/>
      <c r="AI99" s="204"/>
      <c r="AJ99" s="204"/>
      <c r="AK99" s="155"/>
      <c r="AL99" s="155"/>
      <c r="AN99" s="311"/>
      <c r="AO99" s="311"/>
      <c r="AQ99" s="311"/>
      <c r="AR99" s="311"/>
      <c r="AS99" s="311"/>
      <c r="AU99" s="151"/>
      <c r="AV99" s="151"/>
      <c r="AW99" s="151"/>
      <c r="AX99" s="151"/>
      <c r="AZ99" s="120"/>
    </row>
    <row r="100" customFormat="false" ht="12.75" hidden="false" customHeight="false" outlineLevel="0" collapsed="false">
      <c r="A100" s="160"/>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315"/>
      <c r="AB100" s="180"/>
      <c r="AC100" s="153"/>
      <c r="AD100" s="153"/>
      <c r="AE100" s="153"/>
      <c r="AF100" s="155"/>
      <c r="AG100" s="155"/>
      <c r="AH100" s="204"/>
      <c r="AI100" s="204"/>
      <c r="AJ100" s="204"/>
      <c r="AK100" s="155"/>
      <c r="AL100" s="155"/>
      <c r="AN100" s="311"/>
      <c r="AO100" s="311"/>
      <c r="AQ100" s="311"/>
      <c r="AR100" s="311"/>
      <c r="AS100" s="311"/>
      <c r="AU100" s="151"/>
      <c r="AV100" s="151"/>
      <c r="AW100" s="151"/>
      <c r="AX100" s="151"/>
      <c r="AZ100" s="120"/>
    </row>
    <row r="101" customFormat="false" ht="12.75" hidden="false" customHeight="false" outlineLevel="0" collapsed="false">
      <c r="A101" s="160"/>
      <c r="B101" s="180"/>
      <c r="C101" s="180"/>
      <c r="D101" s="180"/>
      <c r="E101" s="180"/>
      <c r="F101" s="180"/>
      <c r="G101" s="180"/>
      <c r="H101" s="180"/>
      <c r="I101" s="180"/>
      <c r="J101" s="160"/>
      <c r="K101" s="180"/>
      <c r="L101" s="180"/>
      <c r="M101" s="180"/>
      <c r="N101" s="180"/>
      <c r="O101" s="180"/>
      <c r="P101" s="160"/>
      <c r="Q101" s="160"/>
      <c r="R101" s="160"/>
      <c r="S101" s="180"/>
      <c r="T101" s="160"/>
      <c r="U101" s="160"/>
      <c r="V101" s="160"/>
      <c r="W101" s="160"/>
      <c r="X101" s="180"/>
      <c r="Y101" s="180"/>
      <c r="Z101" s="180"/>
      <c r="AA101" s="315"/>
      <c r="AB101" s="180"/>
      <c r="AC101" s="153"/>
      <c r="AD101" s="153"/>
      <c r="AE101" s="153"/>
      <c r="AF101" s="155"/>
      <c r="AG101" s="155"/>
      <c r="AH101" s="204"/>
      <c r="AI101" s="204"/>
      <c r="AJ101" s="204"/>
      <c r="AK101" s="155"/>
      <c r="AL101" s="155"/>
      <c r="AN101" s="311"/>
      <c r="AO101" s="311"/>
      <c r="AQ101" s="311"/>
      <c r="AR101" s="311"/>
      <c r="AS101" s="311"/>
      <c r="AU101" s="151"/>
      <c r="AV101" s="151"/>
      <c r="AW101" s="151"/>
      <c r="AX101" s="151"/>
      <c r="AZ101" s="120"/>
    </row>
    <row r="102" customFormat="false" ht="12.75" hidden="false" customHeight="false" outlineLevel="0" collapsed="false">
      <c r="A102" s="160"/>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315"/>
      <c r="AB102" s="180"/>
      <c r="AC102" s="153"/>
      <c r="AD102" s="153"/>
      <c r="AE102" s="153"/>
      <c r="AF102" s="155"/>
      <c r="AG102" s="155"/>
      <c r="AH102" s="204"/>
      <c r="AI102" s="204"/>
      <c r="AJ102" s="204"/>
      <c r="AK102" s="155"/>
      <c r="AL102" s="155"/>
      <c r="AN102" s="311"/>
      <c r="AO102" s="311"/>
      <c r="AQ102" s="311"/>
      <c r="AR102" s="311"/>
      <c r="AS102" s="311"/>
      <c r="AU102" s="151"/>
      <c r="AV102" s="151"/>
      <c r="AW102" s="151"/>
      <c r="AX102" s="151"/>
      <c r="AZ102" s="120"/>
    </row>
    <row r="103" customFormat="false" ht="12.75" hidden="false" customHeight="false" outlineLevel="0" collapsed="false">
      <c r="A103" s="160"/>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315"/>
      <c r="AB103" s="180"/>
      <c r="AC103" s="153"/>
      <c r="AD103" s="153"/>
      <c r="AE103" s="153"/>
      <c r="AF103" s="155"/>
      <c r="AG103" s="155"/>
      <c r="AH103" s="204"/>
      <c r="AI103" s="204"/>
      <c r="AJ103" s="204"/>
      <c r="AK103" s="155"/>
      <c r="AL103" s="155"/>
      <c r="AN103" s="311"/>
      <c r="AO103" s="311"/>
      <c r="AQ103" s="311"/>
      <c r="AR103" s="311"/>
      <c r="AS103" s="311"/>
      <c r="AU103" s="151"/>
      <c r="AV103" s="151"/>
      <c r="AW103" s="151"/>
      <c r="AX103" s="151"/>
    </row>
    <row r="104" customFormat="false" ht="12.75" hidden="false" customHeight="false" outlineLevel="0" collapsed="false">
      <c r="A104" s="160"/>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315"/>
      <c r="AB104" s="180"/>
      <c r="AC104" s="153"/>
      <c r="AD104" s="153"/>
      <c r="AE104" s="153"/>
      <c r="AF104" s="155"/>
      <c r="AG104" s="155"/>
      <c r="AH104" s="204"/>
      <c r="AI104" s="204"/>
      <c r="AJ104" s="204"/>
      <c r="AK104" s="155"/>
      <c r="AL104" s="155"/>
      <c r="AN104" s="311"/>
      <c r="AO104" s="311"/>
      <c r="AQ104" s="311"/>
      <c r="AR104" s="311"/>
      <c r="AS104" s="311"/>
      <c r="AU104" s="151"/>
      <c r="AV104" s="151"/>
      <c r="AW104" s="151"/>
      <c r="AX104" s="151"/>
    </row>
    <row r="105" customFormat="false" ht="12.75" hidden="false" customHeight="false" outlineLevel="0" collapsed="false">
      <c r="A105" s="160"/>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315"/>
      <c r="AB105" s="180"/>
      <c r="AC105" s="153"/>
      <c r="AD105" s="153"/>
      <c r="AE105" s="153"/>
      <c r="AF105" s="155"/>
      <c r="AG105" s="155"/>
      <c r="AH105" s="204"/>
      <c r="AI105" s="204"/>
      <c r="AJ105" s="204"/>
      <c r="AK105" s="155"/>
      <c r="AL105" s="155"/>
      <c r="AN105" s="311"/>
      <c r="AO105" s="311"/>
      <c r="AQ105" s="311"/>
      <c r="AR105" s="311"/>
      <c r="AS105" s="311"/>
      <c r="AU105" s="151"/>
      <c r="AV105" s="151"/>
      <c r="AW105" s="151"/>
      <c r="AX105" s="151"/>
    </row>
    <row r="106" customFormat="false" ht="12.75" hidden="false" customHeight="false" outlineLevel="0" collapsed="false">
      <c r="A106" s="160"/>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315"/>
      <c r="AB106" s="180"/>
      <c r="AC106" s="153"/>
      <c r="AD106" s="153"/>
      <c r="AE106" s="153"/>
      <c r="AF106" s="155"/>
      <c r="AG106" s="155"/>
      <c r="AH106" s="204"/>
      <c r="AI106" s="204"/>
      <c r="AJ106" s="204"/>
      <c r="AK106" s="155"/>
      <c r="AL106" s="155"/>
      <c r="AN106" s="311"/>
      <c r="AO106" s="311"/>
      <c r="AQ106" s="311"/>
      <c r="AR106" s="311"/>
      <c r="AS106" s="311"/>
      <c r="AU106" s="151"/>
      <c r="AV106" s="151"/>
      <c r="AW106" s="151"/>
      <c r="AX106" s="151"/>
      <c r="AZ106" s="120"/>
    </row>
    <row r="107" customFormat="false" ht="12.75" hidden="false" customHeight="false" outlineLevel="0" collapsed="false">
      <c r="A107" s="160"/>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315"/>
      <c r="AB107" s="180"/>
      <c r="AC107" s="153"/>
      <c r="AD107" s="153"/>
      <c r="AE107" s="153"/>
      <c r="AF107" s="155"/>
      <c r="AG107" s="155"/>
      <c r="AH107" s="204"/>
      <c r="AI107" s="204"/>
      <c r="AJ107" s="204"/>
      <c r="AK107" s="155"/>
      <c r="AL107" s="155"/>
      <c r="AN107" s="311"/>
      <c r="AO107" s="311"/>
      <c r="AQ107" s="311"/>
      <c r="AR107" s="311"/>
      <c r="AS107" s="311"/>
      <c r="AU107" s="151"/>
      <c r="AV107" s="151"/>
      <c r="AW107" s="151"/>
      <c r="AX107" s="151"/>
      <c r="AZ107" s="120"/>
    </row>
    <row r="108" customFormat="false" ht="12.75" hidden="false" customHeight="false" outlineLevel="0" collapsed="false">
      <c r="A108" s="160"/>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315"/>
      <c r="AB108" s="180"/>
      <c r="AC108" s="153"/>
      <c r="AD108" s="153"/>
      <c r="AE108" s="153"/>
      <c r="AF108" s="155"/>
      <c r="AG108" s="155"/>
      <c r="AH108" s="204"/>
      <c r="AI108" s="204"/>
      <c r="AJ108" s="204"/>
      <c r="AK108" s="155"/>
      <c r="AL108" s="155"/>
      <c r="AN108" s="311"/>
      <c r="AO108" s="311"/>
      <c r="AQ108" s="311"/>
      <c r="AR108" s="311"/>
      <c r="AS108" s="311"/>
      <c r="AU108" s="151"/>
      <c r="AV108" s="151"/>
      <c r="AW108" s="151"/>
      <c r="AX108" s="151"/>
      <c r="AZ108" s="120"/>
    </row>
    <row r="109" customFormat="false" ht="12.75" hidden="false" customHeight="false" outlineLevel="0" collapsed="false">
      <c r="A109" s="160"/>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315"/>
      <c r="AB109" s="180"/>
      <c r="AC109" s="153"/>
      <c r="AD109" s="153"/>
      <c r="AE109" s="153"/>
      <c r="AF109" s="155"/>
      <c r="AG109" s="155"/>
      <c r="AH109" s="204"/>
      <c r="AI109" s="204"/>
      <c r="AJ109" s="204"/>
      <c r="AK109" s="155"/>
      <c r="AL109" s="155"/>
      <c r="AN109" s="311"/>
      <c r="AO109" s="311"/>
      <c r="AQ109" s="311"/>
      <c r="AR109" s="311"/>
      <c r="AS109" s="311"/>
      <c r="AU109" s="151"/>
      <c r="AV109" s="151"/>
      <c r="AW109" s="151"/>
      <c r="AX109" s="151"/>
      <c r="AZ109" s="120"/>
    </row>
    <row r="110" customFormat="false" ht="12.75" hidden="false" customHeight="false" outlineLevel="0" collapsed="false">
      <c r="A110" s="160"/>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315"/>
      <c r="AB110" s="180"/>
      <c r="AC110" s="153"/>
      <c r="AD110" s="153"/>
      <c r="AE110" s="153"/>
      <c r="AF110" s="155"/>
      <c r="AG110" s="155"/>
      <c r="AH110" s="204"/>
      <c r="AI110" s="204"/>
      <c r="AJ110" s="204"/>
      <c r="AK110" s="155"/>
      <c r="AL110" s="155"/>
      <c r="AN110" s="311"/>
      <c r="AO110" s="311"/>
      <c r="AQ110" s="311"/>
      <c r="AR110" s="311"/>
      <c r="AS110" s="311"/>
      <c r="AU110" s="151"/>
      <c r="AV110" s="151"/>
      <c r="AW110" s="151"/>
      <c r="AX110" s="151"/>
      <c r="AZ110" s="120"/>
    </row>
    <row r="111" customFormat="false" ht="12.75" hidden="false" customHeight="false" outlineLevel="0" collapsed="false">
      <c r="A111" s="160"/>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315"/>
      <c r="AB111" s="180"/>
      <c r="AC111" s="153"/>
      <c r="AD111" s="153"/>
      <c r="AE111" s="153"/>
      <c r="AF111" s="155"/>
      <c r="AG111" s="155"/>
      <c r="AH111" s="204"/>
      <c r="AI111" s="204"/>
      <c r="AJ111" s="204"/>
      <c r="AK111" s="155"/>
      <c r="AL111" s="155"/>
      <c r="AN111" s="311"/>
      <c r="AO111" s="311"/>
      <c r="AQ111" s="311"/>
      <c r="AR111" s="311"/>
      <c r="AS111" s="311"/>
      <c r="AU111" s="151"/>
      <c r="AV111" s="151"/>
      <c r="AW111" s="151"/>
      <c r="AX111" s="151"/>
      <c r="AZ111" s="120"/>
    </row>
    <row r="112" customFormat="false" ht="12.75" hidden="false" customHeight="false" outlineLevel="0" collapsed="false">
      <c r="A112" s="160"/>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315"/>
      <c r="AB112" s="180"/>
      <c r="AC112" s="153"/>
      <c r="AD112" s="153"/>
      <c r="AE112" s="153"/>
      <c r="AF112" s="155"/>
      <c r="AG112" s="155"/>
      <c r="AH112" s="204"/>
      <c r="AI112" s="204"/>
      <c r="AJ112" s="204"/>
      <c r="AK112" s="155"/>
      <c r="AL112" s="155"/>
      <c r="AN112" s="311"/>
      <c r="AO112" s="311"/>
      <c r="AQ112" s="311"/>
      <c r="AR112" s="311"/>
      <c r="AS112" s="311"/>
      <c r="AU112" s="151"/>
      <c r="AV112" s="151"/>
      <c r="AW112" s="151"/>
      <c r="AX112" s="151"/>
      <c r="AZ112" s="120"/>
    </row>
    <row r="113" customFormat="false" ht="12.75" hidden="false" customHeight="false" outlineLevel="0" collapsed="false">
      <c r="A113" s="160"/>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315"/>
      <c r="AB113" s="180"/>
      <c r="AC113" s="153"/>
      <c r="AD113" s="153"/>
      <c r="AE113" s="153"/>
      <c r="AF113" s="155"/>
      <c r="AG113" s="155"/>
      <c r="AH113" s="204"/>
      <c r="AI113" s="204"/>
      <c r="AJ113" s="204"/>
      <c r="AK113" s="155"/>
      <c r="AL113" s="155"/>
      <c r="AN113" s="311"/>
      <c r="AO113" s="311"/>
      <c r="AQ113" s="311"/>
      <c r="AR113" s="311"/>
      <c r="AS113" s="311"/>
      <c r="AU113" s="151"/>
      <c r="AV113" s="151"/>
      <c r="AW113" s="151"/>
      <c r="AX113" s="151"/>
      <c r="AZ113" s="120"/>
    </row>
    <row r="114" customFormat="false" ht="12.75" hidden="false" customHeight="false" outlineLevel="0" collapsed="false">
      <c r="A114" s="160"/>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315"/>
      <c r="AB114" s="180"/>
      <c r="AC114" s="153"/>
      <c r="AD114" s="153"/>
      <c r="AE114" s="153"/>
      <c r="AF114" s="155"/>
      <c r="AG114" s="155"/>
      <c r="AH114" s="204"/>
      <c r="AI114" s="204"/>
      <c r="AJ114" s="204"/>
      <c r="AK114" s="155"/>
      <c r="AL114" s="155"/>
      <c r="AN114" s="311"/>
      <c r="AO114" s="311"/>
      <c r="AQ114" s="311"/>
      <c r="AR114" s="311"/>
      <c r="AS114" s="311"/>
      <c r="AU114" s="151"/>
      <c r="AV114" s="151"/>
      <c r="AW114" s="151"/>
      <c r="AX114" s="151"/>
      <c r="AZ114" s="120"/>
    </row>
    <row r="115" customFormat="false" ht="12.75" hidden="false" customHeight="false" outlineLevel="0" collapsed="false">
      <c r="A115" s="160"/>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315"/>
      <c r="AB115" s="180"/>
      <c r="AC115" s="153"/>
      <c r="AD115" s="153"/>
      <c r="AE115" s="153"/>
      <c r="AF115" s="155"/>
      <c r="AG115" s="155"/>
      <c r="AH115" s="204"/>
      <c r="AI115" s="204"/>
      <c r="AJ115" s="204"/>
      <c r="AK115" s="155"/>
      <c r="AL115" s="155"/>
      <c r="AN115" s="311"/>
      <c r="AO115" s="311"/>
      <c r="AQ115" s="311"/>
      <c r="AR115" s="311"/>
      <c r="AS115" s="311"/>
      <c r="AU115" s="151"/>
      <c r="AV115" s="151"/>
      <c r="AW115" s="151"/>
      <c r="AX115" s="151"/>
    </row>
    <row r="116" customFormat="false" ht="12.75" hidden="false" customHeight="false" outlineLevel="0" collapsed="false">
      <c r="A116" s="16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315"/>
      <c r="AB116" s="180"/>
      <c r="AC116" s="153"/>
      <c r="AD116" s="153"/>
      <c r="AE116" s="153"/>
      <c r="AF116" s="155"/>
      <c r="AG116" s="155"/>
      <c r="AH116" s="204"/>
      <c r="AI116" s="204"/>
      <c r="AJ116" s="204"/>
      <c r="AK116" s="155"/>
      <c r="AL116" s="155"/>
      <c r="AN116" s="311"/>
      <c r="AO116" s="311"/>
      <c r="AQ116" s="311"/>
      <c r="AR116" s="311"/>
      <c r="AS116" s="311"/>
      <c r="AU116" s="151"/>
      <c r="AV116" s="151"/>
      <c r="AW116" s="151"/>
      <c r="AX116" s="151"/>
    </row>
    <row r="117" customFormat="false" ht="12.75" hidden="false" customHeight="false" outlineLevel="0" collapsed="false">
      <c r="A117" s="16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315"/>
      <c r="AB117" s="180"/>
      <c r="AC117" s="153"/>
      <c r="AD117" s="153"/>
      <c r="AE117" s="153"/>
      <c r="AF117" s="155"/>
      <c r="AG117" s="155"/>
      <c r="AH117" s="204"/>
      <c r="AI117" s="204"/>
      <c r="AJ117" s="204"/>
      <c r="AK117" s="155"/>
      <c r="AL117" s="155"/>
      <c r="AN117" s="311"/>
      <c r="AO117" s="311"/>
      <c r="AQ117" s="311"/>
      <c r="AR117" s="311"/>
      <c r="AS117" s="311"/>
      <c r="AU117" s="151"/>
      <c r="AV117" s="151"/>
      <c r="AW117" s="151"/>
      <c r="AX117" s="151"/>
      <c r="AZ117" s="120"/>
    </row>
    <row r="118" customFormat="false" ht="12.75" hidden="false" customHeight="false" outlineLevel="0" collapsed="false">
      <c r="A118" s="16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315"/>
      <c r="AB118" s="180"/>
      <c r="AC118" s="153"/>
      <c r="AD118" s="153"/>
      <c r="AE118" s="153"/>
      <c r="AF118" s="155"/>
      <c r="AG118" s="155"/>
      <c r="AH118" s="204"/>
      <c r="AI118" s="204"/>
      <c r="AJ118" s="204"/>
      <c r="AK118" s="155"/>
      <c r="AL118" s="155"/>
      <c r="AN118" s="311"/>
      <c r="AO118" s="311"/>
      <c r="AQ118" s="311"/>
      <c r="AR118" s="311"/>
      <c r="AS118" s="311"/>
      <c r="AU118" s="151"/>
      <c r="AV118" s="151"/>
      <c r="AW118" s="151"/>
      <c r="AX118" s="151"/>
      <c r="AZ118" s="120"/>
    </row>
    <row r="119" customFormat="false" ht="12.75" hidden="false" customHeight="false" outlineLevel="0" collapsed="false">
      <c r="A119" s="16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315"/>
      <c r="AB119" s="180"/>
      <c r="AC119" s="153"/>
      <c r="AD119" s="153"/>
      <c r="AE119" s="153"/>
      <c r="AF119" s="155"/>
      <c r="AG119" s="155"/>
      <c r="AH119" s="204"/>
      <c r="AI119" s="204"/>
      <c r="AJ119" s="204"/>
      <c r="AK119" s="155"/>
      <c r="AL119" s="155"/>
      <c r="AN119" s="311"/>
      <c r="AO119" s="311"/>
      <c r="AQ119" s="311"/>
      <c r="AR119" s="311"/>
      <c r="AS119" s="311"/>
      <c r="AU119" s="151"/>
      <c r="AV119" s="151"/>
      <c r="AW119" s="151"/>
      <c r="AX119" s="151"/>
      <c r="AZ119" s="120"/>
    </row>
    <row r="120" customFormat="false" ht="12.75" hidden="false" customHeight="false" outlineLevel="0" collapsed="false">
      <c r="A120" s="16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315"/>
      <c r="AB120" s="180"/>
      <c r="AC120" s="153"/>
      <c r="AD120" s="153"/>
      <c r="AE120" s="153"/>
      <c r="AF120" s="155"/>
      <c r="AG120" s="155"/>
      <c r="AH120" s="204"/>
      <c r="AI120" s="204"/>
      <c r="AJ120" s="204"/>
      <c r="AK120" s="155"/>
      <c r="AL120" s="155"/>
      <c r="AN120" s="311"/>
      <c r="AO120" s="311"/>
      <c r="AQ120" s="311"/>
      <c r="AR120" s="311"/>
      <c r="AS120" s="311"/>
      <c r="AU120" s="151"/>
      <c r="AV120" s="151"/>
      <c r="AW120" s="151"/>
      <c r="AX120" s="151"/>
      <c r="AZ120" s="120"/>
    </row>
    <row r="121" customFormat="false" ht="12.75" hidden="false" customHeight="false" outlineLevel="0" collapsed="false">
      <c r="A121" s="16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315"/>
      <c r="AB121" s="180"/>
      <c r="AC121" s="153"/>
      <c r="AD121" s="153"/>
      <c r="AE121" s="153"/>
      <c r="AF121" s="155"/>
      <c r="AG121" s="155"/>
      <c r="AH121" s="204"/>
      <c r="AI121" s="204"/>
      <c r="AJ121" s="204"/>
      <c r="AK121" s="155"/>
      <c r="AL121" s="155"/>
      <c r="AN121" s="311"/>
      <c r="AO121" s="311"/>
      <c r="AQ121" s="311"/>
      <c r="AR121" s="311"/>
      <c r="AS121" s="311"/>
      <c r="AU121" s="151"/>
      <c r="AV121" s="151"/>
      <c r="AW121" s="151"/>
      <c r="AX121" s="151"/>
      <c r="AZ121" s="120"/>
    </row>
    <row r="122" customFormat="false" ht="12.75" hidden="false" customHeight="false" outlineLevel="0" collapsed="false">
      <c r="A122" s="16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315"/>
      <c r="AB122" s="180"/>
      <c r="AC122" s="153"/>
      <c r="AD122" s="153"/>
      <c r="AE122" s="153"/>
      <c r="AF122" s="155"/>
      <c r="AG122" s="155"/>
      <c r="AH122" s="204"/>
      <c r="AI122" s="204"/>
      <c r="AJ122" s="204"/>
      <c r="AK122" s="155"/>
      <c r="AL122" s="155"/>
      <c r="AN122" s="311"/>
      <c r="AO122" s="311"/>
      <c r="AQ122" s="311"/>
      <c r="AR122" s="311"/>
      <c r="AS122" s="311"/>
      <c r="AU122" s="151"/>
      <c r="AV122" s="151"/>
      <c r="AW122" s="151"/>
      <c r="AX122" s="151"/>
      <c r="AZ122" s="120"/>
    </row>
    <row r="123" customFormat="false" ht="12.75" hidden="false" customHeight="false" outlineLevel="0" collapsed="false">
      <c r="A123" s="16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315"/>
      <c r="AB123" s="180"/>
      <c r="AC123" s="153"/>
      <c r="AD123" s="153"/>
      <c r="AE123" s="153"/>
      <c r="AF123" s="155"/>
      <c r="AG123" s="155"/>
      <c r="AH123" s="204"/>
      <c r="AI123" s="204"/>
      <c r="AJ123" s="204"/>
      <c r="AK123" s="155"/>
      <c r="AL123" s="155"/>
      <c r="AN123" s="311"/>
      <c r="AO123" s="311"/>
      <c r="AQ123" s="311"/>
      <c r="AR123" s="311"/>
      <c r="AS123" s="311"/>
      <c r="AU123" s="151"/>
      <c r="AV123" s="151"/>
      <c r="AW123" s="151"/>
      <c r="AX123" s="151"/>
      <c r="AZ123" s="120"/>
    </row>
    <row r="124" customFormat="false" ht="12.75" hidden="false" customHeight="false" outlineLevel="0" collapsed="false">
      <c r="A124" s="16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315"/>
      <c r="AB124" s="180"/>
      <c r="AC124" s="153"/>
      <c r="AD124" s="153"/>
      <c r="AE124" s="153"/>
      <c r="AF124" s="155"/>
      <c r="AG124" s="155"/>
      <c r="AH124" s="204"/>
      <c r="AI124" s="204"/>
      <c r="AJ124" s="204"/>
      <c r="AK124" s="155"/>
      <c r="AL124" s="155"/>
      <c r="AN124" s="311"/>
      <c r="AO124" s="311"/>
      <c r="AQ124" s="311"/>
      <c r="AR124" s="311"/>
      <c r="AS124" s="311"/>
      <c r="AU124" s="151"/>
      <c r="AV124" s="151"/>
      <c r="AW124" s="151"/>
      <c r="AX124" s="151"/>
      <c r="AZ124" s="120"/>
    </row>
    <row r="125" customFormat="false" ht="12.75" hidden="false" customHeight="false" outlineLevel="0" collapsed="false">
      <c r="A125" s="16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315"/>
      <c r="AB125" s="180"/>
      <c r="AC125" s="153"/>
      <c r="AD125" s="153"/>
      <c r="AE125" s="153"/>
      <c r="AF125" s="155"/>
      <c r="AG125" s="155"/>
      <c r="AH125" s="204"/>
      <c r="AI125" s="204"/>
      <c r="AJ125" s="204"/>
      <c r="AK125" s="155"/>
      <c r="AL125" s="155"/>
      <c r="AN125" s="311"/>
      <c r="AO125" s="311"/>
      <c r="AQ125" s="311"/>
      <c r="AR125" s="311"/>
      <c r="AS125" s="311"/>
      <c r="AU125" s="151"/>
      <c r="AV125" s="151"/>
      <c r="AW125" s="151"/>
      <c r="AX125" s="151"/>
      <c r="AZ125" s="120"/>
    </row>
    <row r="126" customFormat="false" ht="12.75" hidden="false" customHeight="false" outlineLevel="0" collapsed="false">
      <c r="A126" s="16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315"/>
      <c r="AB126" s="180"/>
      <c r="AC126" s="153"/>
      <c r="AD126" s="153"/>
      <c r="AE126" s="153"/>
      <c r="AF126" s="155"/>
      <c r="AG126" s="155"/>
      <c r="AH126" s="204"/>
      <c r="AI126" s="204"/>
      <c r="AJ126" s="204"/>
      <c r="AK126" s="155"/>
      <c r="AL126" s="155"/>
      <c r="AN126" s="311"/>
      <c r="AO126" s="311"/>
      <c r="AQ126" s="311"/>
      <c r="AR126" s="311"/>
      <c r="AS126" s="311"/>
      <c r="AU126" s="151"/>
      <c r="AV126" s="151"/>
      <c r="AW126" s="151"/>
      <c r="AX126" s="151"/>
      <c r="AZ126" s="120"/>
    </row>
    <row r="127" customFormat="false" ht="12.75" hidden="false" customHeight="false" outlineLevel="0" collapsed="false">
      <c r="A127" s="16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315"/>
      <c r="AB127" s="180"/>
      <c r="AC127" s="153"/>
      <c r="AD127" s="153"/>
      <c r="AE127" s="153"/>
      <c r="AF127" s="155"/>
      <c r="AG127" s="155"/>
      <c r="AH127" s="204"/>
      <c r="AI127" s="204"/>
      <c r="AJ127" s="204"/>
      <c r="AK127" s="155"/>
      <c r="AL127" s="155"/>
      <c r="AN127" s="311"/>
      <c r="AO127" s="311"/>
      <c r="AQ127" s="311"/>
      <c r="AR127" s="311"/>
      <c r="AS127" s="311"/>
      <c r="AU127" s="151"/>
      <c r="AV127" s="151"/>
      <c r="AW127" s="151"/>
      <c r="AX127" s="151"/>
      <c r="AZ127" s="120"/>
    </row>
    <row r="128" customFormat="false" ht="12.75" hidden="false" customHeight="false" outlineLevel="0" collapsed="false">
      <c r="A128" s="16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315"/>
      <c r="AB128" s="180"/>
      <c r="AC128" s="153"/>
      <c r="AD128" s="153"/>
      <c r="AE128" s="153"/>
      <c r="AF128" s="155"/>
      <c r="AG128" s="155"/>
      <c r="AH128" s="204"/>
      <c r="AI128" s="204"/>
      <c r="AJ128" s="204"/>
      <c r="AK128" s="155"/>
      <c r="AL128" s="155"/>
      <c r="AN128" s="311"/>
      <c r="AO128" s="311"/>
      <c r="AQ128" s="311"/>
      <c r="AR128" s="311"/>
      <c r="AS128" s="311"/>
      <c r="AU128" s="151"/>
      <c r="AV128" s="151"/>
      <c r="AW128" s="151"/>
      <c r="AX128" s="151"/>
    </row>
    <row r="129" customFormat="false" ht="12.75" hidden="false" customHeight="false" outlineLevel="0" collapsed="false">
      <c r="A129" s="16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315"/>
      <c r="AB129" s="180"/>
      <c r="AC129" s="153"/>
      <c r="AD129" s="153"/>
      <c r="AE129" s="153"/>
      <c r="AF129" s="155"/>
      <c r="AG129" s="155"/>
      <c r="AH129" s="204"/>
      <c r="AI129" s="204"/>
      <c r="AJ129" s="204"/>
      <c r="AK129" s="155"/>
      <c r="AL129" s="155"/>
      <c r="AN129" s="311"/>
      <c r="AO129" s="311"/>
      <c r="AQ129" s="311"/>
      <c r="AR129" s="311"/>
      <c r="AS129" s="311"/>
      <c r="AU129" s="151"/>
      <c r="AV129" s="151"/>
      <c r="AW129" s="151"/>
      <c r="AX129" s="151"/>
      <c r="AZ129" s="120"/>
    </row>
    <row r="130" customFormat="false" ht="12.75" hidden="false" customHeight="false" outlineLevel="0" collapsed="false">
      <c r="A130" s="16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315"/>
      <c r="AB130" s="180"/>
      <c r="AC130" s="153"/>
      <c r="AD130" s="153"/>
      <c r="AE130" s="153"/>
      <c r="AF130" s="155"/>
      <c r="AG130" s="155"/>
      <c r="AH130" s="204"/>
      <c r="AI130" s="204"/>
      <c r="AJ130" s="204"/>
      <c r="AK130" s="155"/>
      <c r="AL130" s="155"/>
      <c r="AN130" s="311"/>
      <c r="AO130" s="311"/>
      <c r="AQ130" s="311"/>
      <c r="AR130" s="311"/>
      <c r="AS130" s="311"/>
      <c r="AU130" s="151"/>
      <c r="AV130" s="151"/>
      <c r="AW130" s="151"/>
      <c r="AX130" s="151"/>
      <c r="AZ130" s="120"/>
    </row>
    <row r="131" customFormat="false" ht="12.75" hidden="false" customHeight="false" outlineLevel="0" collapsed="false">
      <c r="A131" s="16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315"/>
      <c r="AB131" s="180"/>
      <c r="AC131" s="153"/>
      <c r="AD131" s="153"/>
      <c r="AE131" s="153"/>
      <c r="AF131" s="155"/>
      <c r="AG131" s="155"/>
      <c r="AH131" s="204"/>
      <c r="AI131" s="204"/>
      <c r="AJ131" s="204"/>
      <c r="AK131" s="155"/>
      <c r="AL131" s="155"/>
      <c r="AN131" s="311"/>
      <c r="AO131" s="311"/>
      <c r="AQ131" s="311"/>
      <c r="AR131" s="311"/>
      <c r="AS131" s="311"/>
      <c r="AU131" s="151"/>
      <c r="AV131" s="151"/>
      <c r="AW131" s="151"/>
      <c r="AX131" s="151"/>
      <c r="AZ131" s="120"/>
    </row>
    <row r="132" customFormat="false" ht="12.75" hidden="false" customHeight="false" outlineLevel="0" collapsed="false">
      <c r="A132" s="16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315"/>
      <c r="AB132" s="180"/>
      <c r="AC132" s="153"/>
      <c r="AD132" s="153"/>
      <c r="AE132" s="153"/>
      <c r="AF132" s="155"/>
      <c r="AG132" s="155"/>
      <c r="AH132" s="204"/>
      <c r="AI132" s="204"/>
      <c r="AJ132" s="204"/>
      <c r="AK132" s="155"/>
      <c r="AL132" s="155"/>
      <c r="AN132" s="311"/>
      <c r="AO132" s="311"/>
      <c r="AQ132" s="311"/>
      <c r="AR132" s="311"/>
      <c r="AS132" s="311"/>
      <c r="AU132" s="151"/>
      <c r="AV132" s="151"/>
      <c r="AW132" s="151"/>
      <c r="AX132" s="151"/>
      <c r="AZ132" s="120"/>
    </row>
    <row r="133" customFormat="false" ht="12.75" hidden="false" customHeight="false" outlineLevel="0" collapsed="false">
      <c r="A133" s="16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315"/>
      <c r="AB133" s="180"/>
      <c r="AC133" s="153"/>
      <c r="AD133" s="153"/>
      <c r="AE133" s="153"/>
      <c r="AF133" s="155"/>
      <c r="AG133" s="155"/>
      <c r="AH133" s="204"/>
      <c r="AI133" s="204"/>
      <c r="AJ133" s="204"/>
      <c r="AK133" s="155"/>
      <c r="AL133" s="155"/>
      <c r="AN133" s="311"/>
      <c r="AO133" s="311"/>
      <c r="AQ133" s="311"/>
      <c r="AR133" s="311"/>
      <c r="AS133" s="311"/>
      <c r="AU133" s="151"/>
      <c r="AV133" s="151"/>
      <c r="AW133" s="151"/>
      <c r="AX133" s="151"/>
      <c r="AZ133" s="120"/>
    </row>
    <row r="134" customFormat="false" ht="12.75" hidden="false" customHeight="false" outlineLevel="0" collapsed="false">
      <c r="A134" s="16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315"/>
      <c r="AB134" s="180"/>
      <c r="AC134" s="153"/>
      <c r="AD134" s="153"/>
      <c r="AE134" s="153"/>
      <c r="AF134" s="155"/>
      <c r="AG134" s="155"/>
      <c r="AH134" s="204"/>
      <c r="AI134" s="204"/>
      <c r="AJ134" s="204"/>
      <c r="AK134" s="155"/>
      <c r="AL134" s="155"/>
      <c r="AN134" s="311"/>
      <c r="AO134" s="311"/>
      <c r="AQ134" s="311"/>
      <c r="AR134" s="311"/>
      <c r="AS134" s="311"/>
      <c r="AU134" s="151"/>
      <c r="AV134" s="151"/>
      <c r="AW134" s="151"/>
      <c r="AX134" s="151"/>
      <c r="AZ134" s="120"/>
    </row>
    <row r="135" customFormat="false" ht="12.75" hidden="false" customHeight="false" outlineLevel="0" collapsed="false">
      <c r="A135" s="16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315"/>
      <c r="AB135" s="180"/>
      <c r="AC135" s="153"/>
      <c r="AD135" s="153"/>
      <c r="AE135" s="153"/>
      <c r="AF135" s="155"/>
      <c r="AG135" s="155"/>
      <c r="AH135" s="204"/>
      <c r="AI135" s="204"/>
      <c r="AJ135" s="204"/>
      <c r="AK135" s="155"/>
      <c r="AL135" s="155"/>
      <c r="AN135" s="311"/>
      <c r="AO135" s="311"/>
      <c r="AQ135" s="311"/>
      <c r="AR135" s="311"/>
      <c r="AS135" s="311"/>
      <c r="AU135" s="151"/>
      <c r="AV135" s="151"/>
      <c r="AW135" s="151"/>
      <c r="AX135" s="151"/>
      <c r="AZ135" s="120"/>
    </row>
    <row r="136" customFormat="false" ht="12.75" hidden="false" customHeight="false" outlineLevel="0" collapsed="false">
      <c r="A136" s="16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315"/>
      <c r="AB136" s="180"/>
      <c r="AC136" s="153"/>
      <c r="AD136" s="153"/>
      <c r="AE136" s="153"/>
      <c r="AF136" s="155"/>
      <c r="AG136" s="155"/>
      <c r="AH136" s="204"/>
      <c r="AI136" s="204"/>
      <c r="AJ136" s="204"/>
      <c r="AK136" s="155"/>
      <c r="AL136" s="155"/>
      <c r="AN136" s="311"/>
      <c r="AO136" s="311"/>
      <c r="AQ136" s="311"/>
      <c r="AR136" s="311"/>
      <c r="AS136" s="311"/>
      <c r="AU136" s="151"/>
      <c r="AV136" s="151"/>
      <c r="AW136" s="151"/>
      <c r="AX136" s="151"/>
    </row>
    <row r="137" customFormat="false" ht="12.75" hidden="false" customHeight="false" outlineLevel="0" collapsed="false">
      <c r="A137" s="16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315"/>
      <c r="AB137" s="180"/>
      <c r="AC137" s="153"/>
      <c r="AD137" s="153"/>
      <c r="AE137" s="153"/>
      <c r="AF137" s="155"/>
      <c r="AG137" s="155"/>
      <c r="AH137" s="204"/>
      <c r="AI137" s="204"/>
      <c r="AJ137" s="204"/>
      <c r="AK137" s="155"/>
      <c r="AL137" s="155"/>
      <c r="AN137" s="311"/>
      <c r="AO137" s="311"/>
      <c r="AQ137" s="311"/>
      <c r="AR137" s="311"/>
      <c r="AS137" s="311"/>
      <c r="AU137" s="151"/>
      <c r="AV137" s="151"/>
      <c r="AW137" s="151"/>
      <c r="AX137" s="151"/>
      <c r="AZ137" s="120"/>
    </row>
    <row r="138" customFormat="false" ht="12.75" hidden="false" customHeight="false" outlineLevel="0" collapsed="false">
      <c r="A138" s="16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315"/>
      <c r="AB138" s="180"/>
      <c r="AC138" s="153"/>
      <c r="AD138" s="153"/>
      <c r="AE138" s="153"/>
      <c r="AF138" s="155"/>
      <c r="AG138" s="155"/>
      <c r="AH138" s="204"/>
      <c r="AI138" s="204"/>
      <c r="AJ138" s="204"/>
      <c r="AK138" s="155"/>
      <c r="AL138" s="155"/>
      <c r="AN138" s="311"/>
      <c r="AO138" s="311"/>
      <c r="AQ138" s="311"/>
      <c r="AR138" s="311"/>
      <c r="AS138" s="311"/>
      <c r="AU138" s="151"/>
      <c r="AV138" s="151"/>
      <c r="AW138" s="151"/>
      <c r="AX138" s="151"/>
      <c r="AZ138" s="120"/>
    </row>
    <row r="139" customFormat="false" ht="12.75" hidden="false" customHeight="false" outlineLevel="0" collapsed="false">
      <c r="A139" s="16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315"/>
      <c r="AB139" s="180"/>
      <c r="AC139" s="153"/>
      <c r="AD139" s="153"/>
      <c r="AE139" s="153"/>
      <c r="AF139" s="155"/>
      <c r="AG139" s="155"/>
      <c r="AH139" s="204"/>
      <c r="AI139" s="204"/>
      <c r="AJ139" s="204"/>
      <c r="AK139" s="155"/>
      <c r="AL139" s="155"/>
      <c r="AN139" s="311"/>
      <c r="AO139" s="311"/>
      <c r="AQ139" s="311"/>
      <c r="AR139" s="311"/>
      <c r="AS139" s="311"/>
      <c r="AU139" s="151"/>
      <c r="AV139" s="151"/>
      <c r="AW139" s="151"/>
      <c r="AX139" s="151"/>
      <c r="AZ139" s="120"/>
    </row>
    <row r="140" customFormat="false" ht="12.75" hidden="false" customHeight="false" outlineLevel="0" collapsed="false">
      <c r="A140" s="16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315"/>
      <c r="AB140" s="180"/>
      <c r="AC140" s="153"/>
      <c r="AD140" s="153"/>
      <c r="AE140" s="153"/>
      <c r="AF140" s="155"/>
      <c r="AG140" s="155"/>
      <c r="AH140" s="204"/>
      <c r="AI140" s="204"/>
      <c r="AJ140" s="204"/>
      <c r="AK140" s="155"/>
      <c r="AL140" s="155"/>
      <c r="AN140" s="311"/>
      <c r="AO140" s="311"/>
      <c r="AQ140" s="311"/>
      <c r="AR140" s="311"/>
      <c r="AS140" s="311"/>
      <c r="AU140" s="151"/>
      <c r="AV140" s="151"/>
      <c r="AW140" s="151"/>
      <c r="AX140" s="151"/>
      <c r="AZ140" s="120"/>
    </row>
    <row r="141" customFormat="false" ht="12.75" hidden="false" customHeight="false" outlineLevel="0" collapsed="false">
      <c r="A141" s="16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315"/>
      <c r="AB141" s="180"/>
      <c r="AC141" s="153"/>
      <c r="AD141" s="153"/>
      <c r="AE141" s="153"/>
      <c r="AF141" s="155"/>
      <c r="AG141" s="155"/>
      <c r="AH141" s="204"/>
      <c r="AI141" s="204"/>
      <c r="AJ141" s="204"/>
      <c r="AK141" s="155"/>
      <c r="AL141" s="155"/>
      <c r="AN141" s="311"/>
      <c r="AO141" s="311"/>
      <c r="AQ141" s="311"/>
      <c r="AR141" s="311"/>
      <c r="AS141" s="311"/>
      <c r="AU141" s="151"/>
      <c r="AV141" s="151"/>
      <c r="AW141" s="151"/>
      <c r="AX141" s="151"/>
      <c r="AZ141" s="120"/>
    </row>
    <row r="142" customFormat="false" ht="12.75" hidden="false" customHeight="false" outlineLevel="0" collapsed="false">
      <c r="A142" s="16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315"/>
      <c r="AB142" s="180"/>
      <c r="AC142" s="153"/>
      <c r="AD142" s="153"/>
      <c r="AE142" s="153"/>
      <c r="AF142" s="155"/>
      <c r="AG142" s="155"/>
      <c r="AH142" s="204"/>
      <c r="AI142" s="204"/>
      <c r="AJ142" s="204"/>
      <c r="AK142" s="155"/>
      <c r="AL142" s="155"/>
      <c r="AN142" s="311"/>
      <c r="AO142" s="311"/>
      <c r="AQ142" s="311"/>
      <c r="AR142" s="311"/>
      <c r="AS142" s="311"/>
      <c r="AU142" s="151"/>
      <c r="AV142" s="151"/>
      <c r="AW142" s="151"/>
      <c r="AX142" s="151"/>
      <c r="AZ142" s="120"/>
    </row>
    <row r="143" customFormat="false" ht="12.75" hidden="false" customHeight="false" outlineLevel="0" collapsed="false">
      <c r="A143" s="16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315"/>
      <c r="AB143" s="180"/>
      <c r="AC143" s="153"/>
      <c r="AD143" s="153"/>
      <c r="AE143" s="153"/>
      <c r="AF143" s="155"/>
      <c r="AG143" s="155"/>
      <c r="AH143" s="204"/>
      <c r="AI143" s="204"/>
      <c r="AJ143" s="204"/>
      <c r="AK143" s="155"/>
      <c r="AL143" s="155"/>
      <c r="AN143" s="311"/>
      <c r="AO143" s="311"/>
      <c r="AQ143" s="311"/>
      <c r="AR143" s="311"/>
      <c r="AS143" s="311"/>
      <c r="AU143" s="151"/>
      <c r="AV143" s="151"/>
      <c r="AW143" s="151"/>
      <c r="AX143" s="151"/>
      <c r="AZ143" s="120"/>
    </row>
    <row r="144" customFormat="false" ht="12.75" hidden="false" customHeight="false" outlineLevel="0" collapsed="false">
      <c r="A144" s="16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315"/>
      <c r="AB144" s="180"/>
      <c r="AC144" s="153"/>
      <c r="AD144" s="153"/>
      <c r="AE144" s="153"/>
      <c r="AF144" s="155"/>
      <c r="AG144" s="155"/>
      <c r="AH144" s="204"/>
      <c r="AI144" s="204"/>
      <c r="AJ144" s="204"/>
      <c r="AK144" s="155"/>
      <c r="AL144" s="155"/>
      <c r="AN144" s="311"/>
      <c r="AO144" s="311"/>
      <c r="AQ144" s="311"/>
      <c r="AR144" s="311"/>
      <c r="AS144" s="311"/>
      <c r="AU144" s="151"/>
      <c r="AV144" s="151"/>
      <c r="AW144" s="151"/>
      <c r="AX144" s="151"/>
      <c r="AZ144" s="120"/>
    </row>
    <row r="145" customFormat="false" ht="12.75" hidden="false" customHeight="false" outlineLevel="0" collapsed="false">
      <c r="A145" s="16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315"/>
      <c r="AB145" s="180"/>
      <c r="AC145" s="153"/>
      <c r="AD145" s="153"/>
      <c r="AE145" s="153"/>
      <c r="AF145" s="155"/>
      <c r="AG145" s="155"/>
      <c r="AH145" s="204"/>
      <c r="AI145" s="204"/>
      <c r="AJ145" s="204"/>
      <c r="AK145" s="155"/>
      <c r="AL145" s="155"/>
      <c r="AN145" s="311"/>
      <c r="AO145" s="311"/>
      <c r="AQ145" s="311"/>
      <c r="AR145" s="311"/>
      <c r="AS145" s="311"/>
      <c r="AU145" s="151"/>
      <c r="AV145" s="151"/>
      <c r="AW145" s="151"/>
      <c r="AX145" s="151"/>
      <c r="AZ145" s="120"/>
    </row>
    <row r="146" customFormat="false" ht="12.75" hidden="false" customHeight="false" outlineLevel="0" collapsed="false">
      <c r="A146" s="16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315"/>
      <c r="AB146" s="180"/>
      <c r="AC146" s="153"/>
      <c r="AD146" s="153"/>
      <c r="AE146" s="153"/>
      <c r="AF146" s="155"/>
      <c r="AG146" s="155"/>
      <c r="AH146" s="204"/>
      <c r="AI146" s="204"/>
      <c r="AJ146" s="204"/>
      <c r="AK146" s="155"/>
      <c r="AL146" s="155"/>
      <c r="AN146" s="311"/>
      <c r="AO146" s="311"/>
      <c r="AQ146" s="311"/>
      <c r="AR146" s="311"/>
      <c r="AS146" s="311"/>
      <c r="AU146" s="151"/>
      <c r="AV146" s="151"/>
      <c r="AW146" s="151"/>
      <c r="AX146" s="151"/>
      <c r="AZ146" s="120"/>
    </row>
    <row r="147" customFormat="false" ht="12.75" hidden="false" customHeight="false" outlineLevel="0" collapsed="false">
      <c r="A147" s="16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315"/>
      <c r="AB147" s="180"/>
      <c r="AC147" s="153"/>
      <c r="AD147" s="153"/>
      <c r="AE147" s="153"/>
      <c r="AF147" s="155"/>
      <c r="AG147" s="155"/>
      <c r="AH147" s="204"/>
      <c r="AI147" s="204"/>
      <c r="AJ147" s="204"/>
      <c r="AK147" s="155"/>
      <c r="AL147" s="155"/>
      <c r="AN147" s="311"/>
      <c r="AO147" s="311"/>
      <c r="AQ147" s="311"/>
      <c r="AR147" s="311"/>
      <c r="AS147" s="311"/>
      <c r="AU147" s="151"/>
      <c r="AV147" s="151"/>
      <c r="AW147" s="151"/>
      <c r="AX147" s="151"/>
      <c r="AZ147" s="120"/>
    </row>
    <row r="148" customFormat="false" ht="12.75" hidden="false" customHeight="false" outlineLevel="0" collapsed="false">
      <c r="A148" s="16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315"/>
      <c r="AB148" s="180"/>
      <c r="AC148" s="153"/>
      <c r="AD148" s="153"/>
      <c r="AE148" s="153"/>
      <c r="AF148" s="155"/>
      <c r="AG148" s="155"/>
      <c r="AH148" s="204"/>
      <c r="AI148" s="204"/>
      <c r="AJ148" s="204"/>
      <c r="AK148" s="155"/>
      <c r="AL148" s="155"/>
      <c r="AN148" s="311"/>
      <c r="AO148" s="311"/>
      <c r="AQ148" s="311"/>
      <c r="AR148" s="311"/>
      <c r="AS148" s="311"/>
      <c r="AU148" s="151"/>
      <c r="AV148" s="151"/>
      <c r="AW148" s="151"/>
      <c r="AX148" s="151"/>
      <c r="AZ148" s="120"/>
    </row>
    <row r="149" customFormat="false" ht="12.75" hidden="false" customHeight="false" outlineLevel="0" collapsed="false">
      <c r="A149" s="16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315"/>
      <c r="AB149" s="180"/>
      <c r="AC149" s="153"/>
      <c r="AD149" s="153"/>
      <c r="AE149" s="153"/>
      <c r="AF149" s="155"/>
      <c r="AG149" s="155"/>
      <c r="AH149" s="204"/>
      <c r="AI149" s="204"/>
      <c r="AJ149" s="204"/>
      <c r="AK149" s="155"/>
      <c r="AL149" s="155"/>
      <c r="AN149" s="311"/>
      <c r="AO149" s="311"/>
      <c r="AQ149" s="311"/>
      <c r="AR149" s="311"/>
      <c r="AS149" s="311"/>
      <c r="AU149" s="151"/>
      <c r="AV149" s="151"/>
      <c r="AW149" s="151"/>
      <c r="AX149" s="151"/>
      <c r="AZ149" s="120"/>
    </row>
    <row r="150" customFormat="false" ht="12.75" hidden="false" customHeight="false" outlineLevel="0" collapsed="false">
      <c r="A150" s="16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315"/>
      <c r="AB150" s="180"/>
      <c r="AC150" s="153"/>
      <c r="AD150" s="153"/>
      <c r="AE150" s="153"/>
      <c r="AF150" s="155"/>
      <c r="AG150" s="155"/>
      <c r="AH150" s="204"/>
      <c r="AI150" s="204"/>
      <c r="AJ150" s="204"/>
      <c r="AK150" s="155"/>
      <c r="AL150" s="155"/>
      <c r="AN150" s="311"/>
      <c r="AO150" s="311"/>
      <c r="AQ150" s="311"/>
      <c r="AR150" s="311"/>
      <c r="AS150" s="311"/>
      <c r="AU150" s="151"/>
      <c r="AV150" s="151"/>
      <c r="AW150" s="151"/>
      <c r="AX150" s="151"/>
      <c r="AZ150" s="120"/>
    </row>
    <row r="151" customFormat="false" ht="12.75" hidden="false" customHeight="false" outlineLevel="0" collapsed="false">
      <c r="A151" s="16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315"/>
      <c r="AB151" s="180"/>
      <c r="AC151" s="153"/>
      <c r="AD151" s="153"/>
      <c r="AE151" s="153"/>
      <c r="AF151" s="155"/>
      <c r="AG151" s="155"/>
      <c r="AH151" s="204"/>
      <c r="AI151" s="204"/>
      <c r="AJ151" s="204"/>
      <c r="AK151" s="155"/>
      <c r="AL151" s="155"/>
      <c r="AN151" s="311"/>
      <c r="AO151" s="311"/>
      <c r="AQ151" s="311"/>
      <c r="AR151" s="311"/>
      <c r="AS151" s="311"/>
      <c r="AU151" s="151"/>
      <c r="AV151" s="151"/>
      <c r="AW151" s="151"/>
      <c r="AX151" s="151"/>
      <c r="AZ151" s="120"/>
    </row>
    <row r="152" customFormat="false" ht="12.75" hidden="false" customHeight="false" outlineLevel="0" collapsed="false">
      <c r="A152" s="16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315"/>
      <c r="AB152" s="180"/>
      <c r="AC152" s="153"/>
      <c r="AD152" s="153"/>
      <c r="AE152" s="153"/>
      <c r="AF152" s="155"/>
      <c r="AG152" s="155"/>
      <c r="AH152" s="204"/>
      <c r="AI152" s="204"/>
      <c r="AJ152" s="204"/>
      <c r="AK152" s="155"/>
      <c r="AL152" s="155"/>
      <c r="AN152" s="311"/>
      <c r="AO152" s="311"/>
      <c r="AQ152" s="311"/>
      <c r="AR152" s="311"/>
      <c r="AS152" s="311"/>
      <c r="AU152" s="151"/>
      <c r="AV152" s="151"/>
      <c r="AW152" s="151"/>
      <c r="AX152" s="151"/>
      <c r="AZ152" s="120"/>
    </row>
    <row r="153" customFormat="false" ht="12.75" hidden="false" customHeight="false" outlineLevel="0" collapsed="false">
      <c r="A153" s="16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315"/>
      <c r="AB153" s="180"/>
      <c r="AC153" s="153"/>
      <c r="AD153" s="153"/>
      <c r="AE153" s="153"/>
      <c r="AF153" s="155"/>
      <c r="AG153" s="155"/>
      <c r="AH153" s="204"/>
      <c r="AI153" s="204"/>
      <c r="AJ153" s="204"/>
      <c r="AK153" s="155"/>
      <c r="AL153" s="155"/>
      <c r="AN153" s="311"/>
      <c r="AO153" s="311"/>
      <c r="AQ153" s="311"/>
      <c r="AR153" s="311"/>
      <c r="AS153" s="311"/>
      <c r="AU153" s="151"/>
      <c r="AV153" s="151"/>
      <c r="AW153" s="151"/>
      <c r="AX153" s="151"/>
      <c r="AZ153" s="120"/>
    </row>
    <row r="154" customFormat="false" ht="12.75" hidden="false" customHeight="false" outlineLevel="0" collapsed="false">
      <c r="A154" s="16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315"/>
      <c r="AB154" s="180"/>
      <c r="AC154" s="153"/>
      <c r="AD154" s="153"/>
      <c r="AE154" s="153"/>
      <c r="AF154" s="155"/>
      <c r="AG154" s="155"/>
      <c r="AH154" s="204"/>
      <c r="AI154" s="204"/>
      <c r="AJ154" s="204"/>
      <c r="AK154" s="155"/>
      <c r="AL154" s="155"/>
      <c r="AN154" s="311"/>
      <c r="AO154" s="311"/>
      <c r="AQ154" s="311"/>
      <c r="AR154" s="311"/>
      <c r="AS154" s="311"/>
      <c r="AU154" s="151"/>
      <c r="AV154" s="151"/>
      <c r="AW154" s="151"/>
      <c r="AX154" s="151"/>
      <c r="AZ154" s="120"/>
    </row>
    <row r="155" customFormat="false" ht="12.75" hidden="false" customHeight="false" outlineLevel="0" collapsed="false">
      <c r="A155" s="16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315"/>
      <c r="AB155" s="180"/>
      <c r="AC155" s="153"/>
      <c r="AD155" s="153"/>
      <c r="AE155" s="153"/>
      <c r="AF155" s="155"/>
      <c r="AG155" s="155"/>
      <c r="AH155" s="204"/>
      <c r="AI155" s="204"/>
      <c r="AJ155" s="204"/>
      <c r="AK155" s="155"/>
      <c r="AL155" s="155"/>
      <c r="AN155" s="311"/>
      <c r="AO155" s="311"/>
      <c r="AQ155" s="311"/>
      <c r="AR155" s="311"/>
      <c r="AS155" s="311"/>
      <c r="AU155" s="151"/>
      <c r="AV155" s="151"/>
      <c r="AW155" s="151"/>
      <c r="AX155" s="151"/>
      <c r="AZ155" s="120"/>
    </row>
    <row r="156" customFormat="false" ht="12.75" hidden="false" customHeight="false" outlineLevel="0" collapsed="false">
      <c r="A156" s="16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315"/>
      <c r="AB156" s="180"/>
      <c r="AC156" s="153"/>
      <c r="AD156" s="153"/>
      <c r="AE156" s="153"/>
      <c r="AF156" s="155"/>
      <c r="AG156" s="155"/>
      <c r="AH156" s="204"/>
      <c r="AI156" s="204"/>
      <c r="AJ156" s="204"/>
      <c r="AK156" s="155"/>
      <c r="AL156" s="155"/>
      <c r="AN156" s="311"/>
      <c r="AO156" s="311"/>
      <c r="AQ156" s="311"/>
      <c r="AR156" s="311"/>
      <c r="AS156" s="311"/>
      <c r="AU156" s="151"/>
      <c r="AV156" s="151"/>
      <c r="AW156" s="151"/>
      <c r="AX156" s="151"/>
      <c r="AZ156" s="120"/>
    </row>
    <row r="157" customFormat="false" ht="12.75" hidden="false" customHeight="false" outlineLevel="0" collapsed="false">
      <c r="A157" s="16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315"/>
      <c r="AB157" s="180"/>
      <c r="AC157" s="153"/>
      <c r="AD157" s="153"/>
      <c r="AE157" s="153"/>
      <c r="AF157" s="155"/>
      <c r="AG157" s="155"/>
      <c r="AH157" s="204"/>
      <c r="AI157" s="204"/>
      <c r="AJ157" s="204"/>
      <c r="AK157" s="155"/>
      <c r="AL157" s="155"/>
      <c r="AN157" s="311"/>
      <c r="AO157" s="311"/>
      <c r="AQ157" s="311"/>
      <c r="AR157" s="311"/>
      <c r="AS157" s="311"/>
      <c r="AU157" s="151"/>
      <c r="AV157" s="151"/>
      <c r="AW157" s="151"/>
      <c r="AX157" s="151"/>
      <c r="AZ157" s="120"/>
    </row>
    <row r="158" customFormat="false" ht="12.75" hidden="false" customHeight="false" outlineLevel="0" collapsed="false">
      <c r="A158" s="16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315"/>
      <c r="AB158" s="180"/>
      <c r="AC158" s="153"/>
      <c r="AD158" s="153"/>
      <c r="AE158" s="153"/>
      <c r="AF158" s="155"/>
      <c r="AG158" s="155"/>
      <c r="AH158" s="204"/>
      <c r="AI158" s="204"/>
      <c r="AJ158" s="204"/>
      <c r="AK158" s="155"/>
      <c r="AL158" s="155"/>
      <c r="AN158" s="311"/>
      <c r="AO158" s="311"/>
      <c r="AQ158" s="311"/>
      <c r="AR158" s="311"/>
      <c r="AS158" s="311"/>
      <c r="AU158" s="151"/>
      <c r="AV158" s="151"/>
      <c r="AW158" s="151"/>
      <c r="AX158" s="151"/>
      <c r="AZ158" s="120"/>
    </row>
    <row r="159" customFormat="false" ht="12.75" hidden="false" customHeight="false" outlineLevel="0" collapsed="false">
      <c r="A159" s="16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315"/>
      <c r="AB159" s="180"/>
      <c r="AC159" s="153"/>
      <c r="AD159" s="153"/>
      <c r="AE159" s="153"/>
      <c r="AF159" s="155"/>
      <c r="AG159" s="155"/>
      <c r="AH159" s="204"/>
      <c r="AI159" s="204"/>
      <c r="AJ159" s="204"/>
      <c r="AK159" s="155"/>
      <c r="AL159" s="155"/>
      <c r="AN159" s="311"/>
      <c r="AO159" s="311"/>
      <c r="AQ159" s="311"/>
      <c r="AR159" s="311"/>
      <c r="AS159" s="311"/>
      <c r="AU159" s="151"/>
      <c r="AV159" s="151"/>
      <c r="AW159" s="151"/>
      <c r="AX159" s="151"/>
      <c r="AZ159" s="120"/>
    </row>
    <row r="160" customFormat="false" ht="12.75" hidden="false" customHeight="false" outlineLevel="0" collapsed="false">
      <c r="A160" s="16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315"/>
      <c r="AB160" s="180"/>
      <c r="AC160" s="153"/>
      <c r="AD160" s="153"/>
      <c r="AE160" s="153"/>
      <c r="AF160" s="155"/>
      <c r="AG160" s="155"/>
      <c r="AH160" s="204"/>
      <c r="AI160" s="204"/>
      <c r="AJ160" s="204"/>
      <c r="AK160" s="155"/>
      <c r="AL160" s="155"/>
      <c r="AN160" s="311"/>
      <c r="AO160" s="311"/>
      <c r="AQ160" s="311"/>
      <c r="AR160" s="311"/>
      <c r="AS160" s="311"/>
      <c r="AU160" s="151"/>
      <c r="AV160" s="151"/>
      <c r="AW160" s="151"/>
      <c r="AX160" s="151"/>
      <c r="AZ160" s="120"/>
    </row>
    <row r="161" customFormat="false" ht="12.75" hidden="false" customHeight="false" outlineLevel="0" collapsed="false">
      <c r="A161" s="16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315"/>
      <c r="AB161" s="180"/>
      <c r="AC161" s="153"/>
      <c r="AD161" s="153"/>
      <c r="AE161" s="153"/>
      <c r="AF161" s="155"/>
      <c r="AG161" s="155"/>
      <c r="AH161" s="204"/>
      <c r="AI161" s="204"/>
      <c r="AJ161" s="204"/>
      <c r="AK161" s="155"/>
      <c r="AL161" s="155"/>
      <c r="AN161" s="311"/>
      <c r="AO161" s="311"/>
      <c r="AQ161" s="311"/>
      <c r="AR161" s="311"/>
      <c r="AS161" s="311"/>
      <c r="AU161" s="151"/>
      <c r="AV161" s="151"/>
      <c r="AW161" s="151"/>
      <c r="AX161" s="151"/>
      <c r="AZ161" s="120"/>
    </row>
    <row r="162" customFormat="false" ht="12.75" hidden="false" customHeight="false" outlineLevel="0" collapsed="false">
      <c r="A162" s="16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315"/>
      <c r="AB162" s="180"/>
      <c r="AC162" s="153"/>
      <c r="AD162" s="153"/>
      <c r="AE162" s="153"/>
      <c r="AF162" s="155"/>
      <c r="AG162" s="155"/>
      <c r="AH162" s="204"/>
      <c r="AI162" s="204"/>
      <c r="AJ162" s="204"/>
      <c r="AK162" s="155"/>
      <c r="AL162" s="155"/>
      <c r="AN162" s="311"/>
      <c r="AO162" s="311"/>
      <c r="AQ162" s="311"/>
      <c r="AR162" s="311"/>
      <c r="AS162" s="311"/>
      <c r="AU162" s="151"/>
      <c r="AV162" s="151"/>
      <c r="AW162" s="151"/>
      <c r="AX162" s="151"/>
      <c r="AZ162" s="120"/>
    </row>
    <row r="163" customFormat="false" ht="12.75" hidden="false" customHeight="false" outlineLevel="0" collapsed="false">
      <c r="A163" s="16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315"/>
      <c r="AB163" s="180"/>
      <c r="AC163" s="153"/>
      <c r="AD163" s="153"/>
      <c r="AE163" s="153"/>
      <c r="AF163" s="155"/>
      <c r="AG163" s="155"/>
      <c r="AH163" s="204"/>
      <c r="AI163" s="204"/>
      <c r="AJ163" s="204"/>
      <c r="AK163" s="155"/>
      <c r="AL163" s="155"/>
      <c r="AN163" s="311"/>
      <c r="AO163" s="311"/>
      <c r="AQ163" s="311"/>
      <c r="AR163" s="311"/>
      <c r="AS163" s="311"/>
      <c r="AU163" s="151"/>
      <c r="AV163" s="151"/>
      <c r="AW163" s="151"/>
      <c r="AX163" s="151"/>
      <c r="AZ163" s="120"/>
    </row>
    <row r="164" customFormat="false" ht="12.75" hidden="false" customHeight="false" outlineLevel="0" collapsed="false">
      <c r="A164" s="16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315"/>
      <c r="AB164" s="180"/>
      <c r="AC164" s="153"/>
      <c r="AD164" s="153"/>
      <c r="AE164" s="153"/>
      <c r="AF164" s="155"/>
      <c r="AG164" s="155"/>
      <c r="AH164" s="204"/>
      <c r="AI164" s="204"/>
      <c r="AJ164" s="204"/>
      <c r="AK164" s="155"/>
      <c r="AL164" s="155"/>
      <c r="AN164" s="311"/>
      <c r="AO164" s="311"/>
      <c r="AQ164" s="311"/>
      <c r="AR164" s="311"/>
      <c r="AS164" s="311"/>
      <c r="AU164" s="151"/>
      <c r="AV164" s="151"/>
      <c r="AW164" s="151"/>
      <c r="AX164" s="151"/>
      <c r="AZ164" s="120"/>
    </row>
    <row r="165" customFormat="false" ht="12.75" hidden="false" customHeight="false" outlineLevel="0" collapsed="false">
      <c r="A165" s="16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315"/>
      <c r="AB165" s="180"/>
      <c r="AC165" s="153"/>
      <c r="AD165" s="153"/>
      <c r="AE165" s="153"/>
      <c r="AF165" s="155"/>
      <c r="AG165" s="155"/>
      <c r="AH165" s="204"/>
      <c r="AI165" s="204"/>
      <c r="AJ165" s="204"/>
      <c r="AK165" s="155"/>
      <c r="AL165" s="155"/>
      <c r="AN165" s="311"/>
      <c r="AO165" s="311"/>
      <c r="AQ165" s="311"/>
      <c r="AR165" s="311"/>
      <c r="AS165" s="311"/>
      <c r="AU165" s="151"/>
      <c r="AV165" s="151"/>
      <c r="AW165" s="151"/>
      <c r="AX165" s="151"/>
      <c r="AZ165" s="120"/>
    </row>
    <row r="166" customFormat="false" ht="12.75" hidden="false" customHeight="false" outlineLevel="0" collapsed="false">
      <c r="A166" s="16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315"/>
      <c r="AB166" s="180"/>
      <c r="AC166" s="153"/>
      <c r="AD166" s="153"/>
      <c r="AE166" s="153"/>
      <c r="AF166" s="155"/>
      <c r="AG166" s="155"/>
      <c r="AH166" s="204"/>
      <c r="AI166" s="204"/>
      <c r="AJ166" s="204"/>
      <c r="AK166" s="155"/>
      <c r="AL166" s="155"/>
      <c r="AN166" s="311"/>
      <c r="AO166" s="311"/>
      <c r="AQ166" s="311"/>
      <c r="AR166" s="311"/>
      <c r="AS166" s="311"/>
      <c r="AU166" s="151"/>
      <c r="AV166" s="151"/>
      <c r="AW166" s="151"/>
      <c r="AX166" s="151"/>
      <c r="AZ166" s="120"/>
    </row>
    <row r="167" customFormat="false" ht="12.75" hidden="false" customHeight="false" outlineLevel="0" collapsed="false">
      <c r="A167" s="16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315"/>
      <c r="AB167" s="180"/>
      <c r="AC167" s="153"/>
      <c r="AD167" s="153"/>
      <c r="AE167" s="153"/>
      <c r="AF167" s="155"/>
      <c r="AG167" s="155"/>
      <c r="AH167" s="204"/>
      <c r="AI167" s="204"/>
      <c r="AJ167" s="204"/>
      <c r="AK167" s="155"/>
      <c r="AL167" s="155"/>
      <c r="AN167" s="311"/>
      <c r="AO167" s="311"/>
      <c r="AQ167" s="311"/>
      <c r="AR167" s="311"/>
      <c r="AS167" s="311"/>
      <c r="AU167" s="151"/>
      <c r="AV167" s="151"/>
      <c r="AW167" s="151"/>
      <c r="AX167" s="151"/>
      <c r="AZ167" s="120"/>
    </row>
    <row r="168" customFormat="false" ht="12.75" hidden="false" customHeight="false" outlineLevel="0" collapsed="false">
      <c r="A168" s="16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315"/>
      <c r="AB168" s="180"/>
      <c r="AC168" s="153"/>
      <c r="AD168" s="153"/>
      <c r="AE168" s="153"/>
      <c r="AF168" s="155"/>
      <c r="AG168" s="155"/>
      <c r="AH168" s="204"/>
      <c r="AI168" s="204"/>
      <c r="AJ168" s="204"/>
      <c r="AK168" s="155"/>
      <c r="AL168" s="155"/>
      <c r="AN168" s="311"/>
      <c r="AO168" s="311"/>
      <c r="AQ168" s="311"/>
      <c r="AR168" s="311"/>
      <c r="AS168" s="311"/>
      <c r="AU168" s="151"/>
      <c r="AV168" s="151"/>
      <c r="AW168" s="151"/>
      <c r="AX168" s="151"/>
      <c r="AZ168" s="120"/>
    </row>
    <row r="169" customFormat="false" ht="12.75" hidden="false" customHeight="false" outlineLevel="0" collapsed="false">
      <c r="A169" s="16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315"/>
      <c r="AB169" s="180"/>
      <c r="AC169" s="153"/>
      <c r="AD169" s="153"/>
      <c r="AE169" s="153"/>
      <c r="AF169" s="155"/>
      <c r="AG169" s="155"/>
      <c r="AH169" s="204"/>
      <c r="AI169" s="204"/>
      <c r="AJ169" s="204"/>
      <c r="AK169" s="155"/>
      <c r="AL169" s="155"/>
      <c r="AN169" s="311"/>
      <c r="AO169" s="311"/>
      <c r="AQ169" s="311"/>
      <c r="AR169" s="311"/>
      <c r="AS169" s="311"/>
      <c r="AU169" s="151"/>
      <c r="AV169" s="151"/>
      <c r="AW169" s="151"/>
      <c r="AX169" s="151"/>
      <c r="AZ169" s="120"/>
    </row>
    <row r="170" customFormat="false" ht="12.75" hidden="false" customHeight="false" outlineLevel="0" collapsed="false">
      <c r="A170" s="16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315"/>
      <c r="AB170" s="180"/>
      <c r="AC170" s="153"/>
      <c r="AD170" s="153"/>
      <c r="AE170" s="153"/>
      <c r="AF170" s="155"/>
      <c r="AG170" s="155"/>
      <c r="AH170" s="204"/>
      <c r="AI170" s="204"/>
      <c r="AJ170" s="204"/>
      <c r="AK170" s="155"/>
      <c r="AL170" s="155"/>
      <c r="AN170" s="311"/>
      <c r="AO170" s="311"/>
      <c r="AQ170" s="311"/>
      <c r="AR170" s="311"/>
      <c r="AS170" s="311"/>
      <c r="AU170" s="151"/>
      <c r="AV170" s="151"/>
      <c r="AW170" s="151"/>
      <c r="AX170" s="151"/>
      <c r="AZ170" s="120"/>
    </row>
    <row r="171" customFormat="false" ht="12.75" hidden="false" customHeight="false" outlineLevel="0" collapsed="false">
      <c r="A171" s="16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315"/>
      <c r="AB171" s="180"/>
      <c r="AC171" s="153"/>
      <c r="AD171" s="153"/>
      <c r="AE171" s="153"/>
      <c r="AF171" s="155"/>
      <c r="AG171" s="155"/>
      <c r="AH171" s="204"/>
      <c r="AI171" s="204"/>
      <c r="AJ171" s="204"/>
      <c r="AK171" s="155"/>
      <c r="AL171" s="155"/>
      <c r="AN171" s="311"/>
      <c r="AO171" s="311"/>
      <c r="AQ171" s="311"/>
      <c r="AR171" s="311"/>
      <c r="AS171" s="311"/>
      <c r="AU171" s="151"/>
      <c r="AV171" s="151"/>
      <c r="AW171" s="151"/>
      <c r="AX171" s="151"/>
      <c r="AZ171" s="120"/>
    </row>
    <row r="172" customFormat="false" ht="12.75" hidden="false" customHeight="false" outlineLevel="0" collapsed="false">
      <c r="A172" s="16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315"/>
      <c r="AB172" s="180"/>
      <c r="AC172" s="153"/>
      <c r="AD172" s="153"/>
      <c r="AE172" s="153"/>
      <c r="AF172" s="155"/>
      <c r="AG172" s="155"/>
      <c r="AH172" s="204"/>
      <c r="AI172" s="204"/>
      <c r="AJ172" s="204"/>
      <c r="AK172" s="155"/>
      <c r="AL172" s="155"/>
      <c r="AN172" s="311"/>
      <c r="AO172" s="311"/>
      <c r="AQ172" s="311"/>
      <c r="AR172" s="311"/>
      <c r="AS172" s="311"/>
      <c r="AU172" s="151"/>
      <c r="AV172" s="151"/>
      <c r="AW172" s="151"/>
      <c r="AX172" s="151"/>
      <c r="AZ172" s="120"/>
    </row>
    <row r="173" customFormat="false" ht="12.75" hidden="false" customHeight="false" outlineLevel="0" collapsed="false">
      <c r="A173" s="16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315"/>
      <c r="AB173" s="180"/>
      <c r="AC173" s="153"/>
      <c r="AD173" s="153"/>
      <c r="AE173" s="153"/>
      <c r="AF173" s="155"/>
      <c r="AG173" s="155"/>
      <c r="AH173" s="204"/>
      <c r="AI173" s="204"/>
      <c r="AJ173" s="204"/>
      <c r="AK173" s="155"/>
      <c r="AL173" s="155"/>
      <c r="AN173" s="311"/>
      <c r="AO173" s="311"/>
      <c r="AQ173" s="311"/>
      <c r="AR173" s="311"/>
      <c r="AS173" s="311"/>
      <c r="AU173" s="151"/>
      <c r="AV173" s="151"/>
      <c r="AW173" s="151"/>
      <c r="AX173" s="151"/>
    </row>
    <row r="174" customFormat="false" ht="12.75" hidden="false" customHeight="false" outlineLevel="0" collapsed="false">
      <c r="A174" s="16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315"/>
      <c r="AB174" s="180"/>
      <c r="AC174" s="153"/>
      <c r="AD174" s="153"/>
      <c r="AE174" s="153"/>
      <c r="AF174" s="155"/>
      <c r="AG174" s="155"/>
      <c r="AH174" s="204"/>
      <c r="AI174" s="204"/>
      <c r="AJ174" s="204"/>
      <c r="AK174" s="155"/>
      <c r="AL174" s="155"/>
      <c r="AN174" s="311"/>
      <c r="AO174" s="311"/>
      <c r="AQ174" s="311"/>
      <c r="AR174" s="311"/>
      <c r="AS174" s="311"/>
      <c r="AU174" s="151"/>
      <c r="AV174" s="151"/>
      <c r="AW174" s="151"/>
      <c r="AX174" s="151"/>
    </row>
    <row r="175" customFormat="false" ht="12.75" hidden="false" customHeight="false" outlineLevel="0" collapsed="false">
      <c r="A175" s="16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315"/>
      <c r="AB175" s="180"/>
      <c r="AC175" s="153"/>
      <c r="AD175" s="153"/>
      <c r="AE175" s="153"/>
      <c r="AF175" s="155"/>
      <c r="AG175" s="155"/>
      <c r="AH175" s="204"/>
      <c r="AI175" s="204"/>
      <c r="AJ175" s="204"/>
      <c r="AK175" s="155"/>
      <c r="AL175" s="155"/>
      <c r="AN175" s="311"/>
      <c r="AO175" s="311"/>
      <c r="AQ175" s="311"/>
      <c r="AR175" s="311"/>
      <c r="AS175" s="311"/>
      <c r="AU175" s="151"/>
      <c r="AV175" s="151"/>
      <c r="AW175" s="151"/>
      <c r="AX175" s="151"/>
      <c r="AZ175" s="120"/>
    </row>
    <row r="176" customFormat="false" ht="12.75" hidden="false" customHeight="false" outlineLevel="0" collapsed="false">
      <c r="A176" s="16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315"/>
      <c r="AB176" s="180"/>
      <c r="AC176" s="153"/>
      <c r="AD176" s="153"/>
      <c r="AE176" s="153"/>
      <c r="AF176" s="155"/>
      <c r="AG176" s="155"/>
      <c r="AH176" s="204"/>
      <c r="AI176" s="204"/>
      <c r="AJ176" s="204"/>
      <c r="AK176" s="155"/>
      <c r="AL176" s="155"/>
      <c r="AN176" s="311"/>
      <c r="AO176" s="311"/>
      <c r="AQ176" s="311"/>
      <c r="AR176" s="311"/>
      <c r="AS176" s="311"/>
      <c r="AU176" s="151"/>
      <c r="AV176" s="151"/>
      <c r="AW176" s="151"/>
      <c r="AX176" s="151"/>
      <c r="AZ176" s="120"/>
    </row>
    <row r="177" customFormat="false" ht="12.75" hidden="false" customHeight="false" outlineLevel="0" collapsed="false">
      <c r="A177" s="16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315"/>
      <c r="AB177" s="180"/>
      <c r="AC177" s="153"/>
      <c r="AD177" s="153"/>
      <c r="AE177" s="153"/>
      <c r="AF177" s="155"/>
      <c r="AG177" s="155"/>
      <c r="AH177" s="204"/>
      <c r="AI177" s="204"/>
      <c r="AJ177" s="204"/>
      <c r="AK177" s="155"/>
      <c r="AL177" s="155"/>
      <c r="AN177" s="311"/>
      <c r="AO177" s="311"/>
      <c r="AQ177" s="311"/>
      <c r="AR177" s="311"/>
      <c r="AS177" s="311"/>
      <c r="AU177" s="151"/>
      <c r="AV177" s="151"/>
      <c r="AW177" s="151"/>
      <c r="AX177" s="151"/>
      <c r="AZ177" s="120"/>
    </row>
    <row r="178" customFormat="false" ht="12.75" hidden="false" customHeight="false" outlineLevel="0" collapsed="false">
      <c r="A178" s="16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315"/>
      <c r="AB178" s="180"/>
      <c r="AC178" s="153"/>
      <c r="AD178" s="153"/>
      <c r="AE178" s="153"/>
      <c r="AF178" s="155"/>
      <c r="AG178" s="155"/>
      <c r="AH178" s="204"/>
      <c r="AI178" s="204"/>
      <c r="AJ178" s="204"/>
      <c r="AK178" s="155"/>
      <c r="AL178" s="155"/>
      <c r="AN178" s="311"/>
      <c r="AO178" s="311"/>
      <c r="AQ178" s="311"/>
      <c r="AR178" s="311"/>
      <c r="AS178" s="311"/>
      <c r="AU178" s="151"/>
      <c r="AV178" s="151"/>
      <c r="AW178" s="151"/>
      <c r="AX178" s="151"/>
      <c r="AZ178" s="120"/>
    </row>
    <row r="179" customFormat="false" ht="12.75" hidden="false" customHeight="false" outlineLevel="0" collapsed="false">
      <c r="A179" s="16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315"/>
      <c r="AB179" s="180"/>
      <c r="AC179" s="153"/>
      <c r="AD179" s="153"/>
      <c r="AE179" s="153"/>
      <c r="AF179" s="155"/>
      <c r="AG179" s="155"/>
      <c r="AH179" s="204"/>
      <c r="AI179" s="204"/>
      <c r="AJ179" s="204"/>
      <c r="AK179" s="155"/>
      <c r="AL179" s="155"/>
      <c r="AN179" s="311"/>
      <c r="AO179" s="311"/>
      <c r="AQ179" s="311"/>
      <c r="AR179" s="311"/>
      <c r="AS179" s="311"/>
      <c r="AU179" s="151"/>
      <c r="AV179" s="151"/>
      <c r="AW179" s="151"/>
      <c r="AX179" s="151"/>
      <c r="AZ179" s="120"/>
    </row>
    <row r="180" customFormat="false" ht="12.75" hidden="false" customHeight="false" outlineLevel="0" collapsed="false">
      <c r="A180" s="16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315"/>
      <c r="AB180" s="180"/>
      <c r="AC180" s="153"/>
      <c r="AD180" s="153"/>
      <c r="AE180" s="153"/>
      <c r="AF180" s="155"/>
      <c r="AG180" s="155"/>
      <c r="AH180" s="204"/>
      <c r="AI180" s="204"/>
      <c r="AJ180" s="204"/>
      <c r="AK180" s="155"/>
      <c r="AL180" s="155"/>
      <c r="AN180" s="311"/>
      <c r="AO180" s="311"/>
      <c r="AQ180" s="311"/>
      <c r="AR180" s="311"/>
      <c r="AS180" s="311"/>
      <c r="AU180" s="151"/>
      <c r="AV180" s="151"/>
      <c r="AW180" s="151"/>
      <c r="AX180" s="151"/>
      <c r="AZ180" s="120"/>
    </row>
    <row r="181" customFormat="false" ht="12.75" hidden="false" customHeight="false" outlineLevel="0" collapsed="false">
      <c r="A181" s="16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315"/>
      <c r="AB181" s="180"/>
      <c r="AC181" s="153"/>
      <c r="AD181" s="153"/>
      <c r="AE181" s="153"/>
      <c r="AF181" s="155"/>
      <c r="AG181" s="155"/>
      <c r="AH181" s="204"/>
      <c r="AI181" s="204"/>
      <c r="AJ181" s="204"/>
      <c r="AK181" s="155"/>
      <c r="AL181" s="155"/>
      <c r="AN181" s="311"/>
      <c r="AO181" s="311"/>
      <c r="AQ181" s="311"/>
      <c r="AR181" s="311"/>
      <c r="AS181" s="311"/>
      <c r="AU181" s="151"/>
      <c r="AV181" s="151"/>
      <c r="AW181" s="151"/>
      <c r="AX181" s="151"/>
      <c r="AZ181" s="120"/>
    </row>
    <row r="182" customFormat="false" ht="12.75" hidden="false" customHeight="false" outlineLevel="0" collapsed="false">
      <c r="A182" s="16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315"/>
      <c r="AB182" s="180"/>
      <c r="AC182" s="153"/>
      <c r="AD182" s="153"/>
      <c r="AE182" s="153"/>
      <c r="AF182" s="155"/>
      <c r="AG182" s="155"/>
      <c r="AH182" s="204"/>
      <c r="AI182" s="204"/>
      <c r="AJ182" s="204"/>
      <c r="AK182" s="155"/>
      <c r="AL182" s="155"/>
      <c r="AN182" s="311"/>
      <c r="AO182" s="311"/>
      <c r="AQ182" s="311"/>
      <c r="AR182" s="311"/>
      <c r="AS182" s="311"/>
      <c r="AU182" s="151"/>
      <c r="AV182" s="151"/>
      <c r="AW182" s="151"/>
      <c r="AX182" s="151"/>
      <c r="AZ182" s="120"/>
    </row>
    <row r="183" customFormat="false" ht="12.75" hidden="false" customHeight="false" outlineLevel="0" collapsed="false">
      <c r="A183" s="16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315"/>
      <c r="AB183" s="180"/>
      <c r="AC183" s="153"/>
      <c r="AD183" s="153"/>
      <c r="AE183" s="153"/>
      <c r="AF183" s="155"/>
      <c r="AG183" s="155"/>
      <c r="AH183" s="204"/>
      <c r="AI183" s="204"/>
      <c r="AJ183" s="204"/>
      <c r="AK183" s="155"/>
      <c r="AL183" s="155"/>
      <c r="AN183" s="311"/>
      <c r="AO183" s="311"/>
      <c r="AQ183" s="311"/>
      <c r="AR183" s="311"/>
      <c r="AS183" s="311"/>
      <c r="AU183" s="151"/>
      <c r="AV183" s="151"/>
      <c r="AW183" s="151"/>
      <c r="AX183" s="151"/>
      <c r="AZ183" s="120"/>
    </row>
    <row r="184" customFormat="false" ht="12.75" hidden="false" customHeight="false" outlineLevel="0" collapsed="false">
      <c r="A184" s="16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315"/>
      <c r="AB184" s="180"/>
      <c r="AC184" s="153"/>
      <c r="AD184" s="153"/>
      <c r="AE184" s="153"/>
      <c r="AF184" s="155"/>
      <c r="AG184" s="155"/>
      <c r="AH184" s="204"/>
      <c r="AI184" s="204"/>
      <c r="AJ184" s="204"/>
      <c r="AK184" s="155"/>
      <c r="AL184" s="155"/>
      <c r="AN184" s="311"/>
      <c r="AO184" s="311"/>
      <c r="AQ184" s="311"/>
      <c r="AR184" s="311"/>
      <c r="AS184" s="311"/>
      <c r="AU184" s="151"/>
      <c r="AV184" s="151"/>
      <c r="AW184" s="151"/>
      <c r="AX184" s="151"/>
    </row>
    <row r="185" customFormat="false" ht="12.75" hidden="false" customHeight="false" outlineLevel="0" collapsed="false">
      <c r="A185" s="16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315"/>
      <c r="AB185" s="180"/>
      <c r="AC185" s="153"/>
      <c r="AD185" s="153"/>
      <c r="AE185" s="153"/>
      <c r="AF185" s="155"/>
      <c r="AG185" s="155"/>
      <c r="AH185" s="204"/>
      <c r="AI185" s="204"/>
      <c r="AJ185" s="204"/>
      <c r="AK185" s="155"/>
      <c r="AL185" s="155"/>
      <c r="AN185" s="311"/>
      <c r="AO185" s="311"/>
      <c r="AQ185" s="311"/>
      <c r="AR185" s="311"/>
      <c r="AS185" s="311"/>
      <c r="AU185" s="151"/>
      <c r="AV185" s="151"/>
      <c r="AW185" s="151"/>
      <c r="AX185" s="151"/>
      <c r="AZ185" s="120"/>
    </row>
    <row r="186" customFormat="false" ht="12.75" hidden="false" customHeight="false" outlineLevel="0" collapsed="false">
      <c r="A186" s="16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315"/>
      <c r="AB186" s="180"/>
      <c r="AC186" s="153"/>
      <c r="AD186" s="153"/>
      <c r="AE186" s="153"/>
      <c r="AF186" s="155"/>
      <c r="AG186" s="155"/>
      <c r="AH186" s="204"/>
      <c r="AI186" s="204"/>
      <c r="AJ186" s="204"/>
      <c r="AK186" s="155"/>
      <c r="AL186" s="155"/>
      <c r="AN186" s="311"/>
      <c r="AO186" s="311"/>
      <c r="AQ186" s="311"/>
      <c r="AR186" s="311"/>
      <c r="AS186" s="311"/>
      <c r="AU186" s="151"/>
      <c r="AV186" s="151"/>
      <c r="AW186" s="151"/>
      <c r="AX186" s="151"/>
      <c r="AZ186" s="120"/>
    </row>
    <row r="187" customFormat="false" ht="12.75" hidden="false" customHeight="false" outlineLevel="0" collapsed="false">
      <c r="A187" s="16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315"/>
      <c r="AB187" s="180"/>
      <c r="AC187" s="153"/>
      <c r="AD187" s="153"/>
      <c r="AE187" s="153"/>
      <c r="AF187" s="155"/>
      <c r="AG187" s="155"/>
      <c r="AH187" s="204"/>
      <c r="AI187" s="204"/>
      <c r="AJ187" s="204"/>
      <c r="AK187" s="155"/>
      <c r="AL187" s="155"/>
      <c r="AN187" s="311"/>
      <c r="AO187" s="311"/>
      <c r="AQ187" s="311"/>
      <c r="AR187" s="311"/>
      <c r="AS187" s="311"/>
      <c r="AU187" s="151"/>
      <c r="AV187" s="151"/>
      <c r="AW187" s="151"/>
      <c r="AX187" s="151"/>
      <c r="AZ187" s="120"/>
    </row>
    <row r="188" customFormat="false" ht="12.75" hidden="false" customHeight="false" outlineLevel="0" collapsed="false">
      <c r="A188" s="16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315"/>
      <c r="AB188" s="180"/>
      <c r="AC188" s="153"/>
      <c r="AD188" s="153"/>
      <c r="AE188" s="153"/>
      <c r="AF188" s="155"/>
      <c r="AG188" s="155"/>
      <c r="AH188" s="204"/>
      <c r="AI188" s="204"/>
      <c r="AJ188" s="204"/>
      <c r="AK188" s="155"/>
      <c r="AL188" s="155"/>
      <c r="AN188" s="311"/>
      <c r="AO188" s="311"/>
      <c r="AQ188" s="311"/>
      <c r="AR188" s="311"/>
      <c r="AS188" s="311"/>
      <c r="AU188" s="151"/>
      <c r="AV188" s="151"/>
      <c r="AW188" s="151"/>
      <c r="AX188" s="151"/>
      <c r="AZ188" s="120"/>
    </row>
    <row r="189" customFormat="false" ht="12.75" hidden="false" customHeight="false" outlineLevel="0" collapsed="false">
      <c r="A189" s="16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315"/>
      <c r="AB189" s="180"/>
      <c r="AC189" s="153"/>
      <c r="AD189" s="153"/>
      <c r="AE189" s="153"/>
      <c r="AF189" s="155"/>
      <c r="AG189" s="155"/>
      <c r="AH189" s="204"/>
      <c r="AI189" s="204"/>
      <c r="AJ189" s="204"/>
      <c r="AK189" s="155"/>
      <c r="AL189" s="155"/>
      <c r="AN189" s="311"/>
      <c r="AO189" s="311"/>
      <c r="AQ189" s="311"/>
      <c r="AR189" s="311"/>
      <c r="AS189" s="311"/>
      <c r="AU189" s="151"/>
      <c r="AV189" s="151"/>
      <c r="AW189" s="151"/>
      <c r="AX189" s="151"/>
      <c r="AZ189" s="120"/>
    </row>
    <row r="190" customFormat="false" ht="12.75" hidden="false" customHeight="false" outlineLevel="0" collapsed="false">
      <c r="A190" s="16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315"/>
      <c r="AB190" s="180"/>
      <c r="AC190" s="153"/>
      <c r="AD190" s="153"/>
      <c r="AE190" s="153"/>
      <c r="AF190" s="155"/>
      <c r="AG190" s="155"/>
      <c r="AH190" s="204"/>
      <c r="AI190" s="204"/>
      <c r="AJ190" s="204"/>
      <c r="AK190" s="155"/>
      <c r="AL190" s="155"/>
      <c r="AN190" s="311"/>
      <c r="AO190" s="311"/>
      <c r="AQ190" s="311"/>
      <c r="AR190" s="311"/>
      <c r="AS190" s="311"/>
      <c r="AU190" s="151"/>
      <c r="AV190" s="151"/>
      <c r="AW190" s="151"/>
      <c r="AX190" s="151"/>
      <c r="AZ190" s="120"/>
    </row>
    <row r="191" customFormat="false" ht="12.75" hidden="false" customHeight="false" outlineLevel="0" collapsed="false">
      <c r="A191" s="16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315"/>
      <c r="AB191" s="180"/>
      <c r="AC191" s="153"/>
      <c r="AD191" s="153"/>
      <c r="AE191" s="153"/>
      <c r="AF191" s="155"/>
      <c r="AG191" s="155"/>
      <c r="AH191" s="204"/>
      <c r="AI191" s="204"/>
      <c r="AJ191" s="204"/>
      <c r="AK191" s="155"/>
      <c r="AL191" s="155"/>
      <c r="AN191" s="311"/>
      <c r="AO191" s="311"/>
      <c r="AQ191" s="311"/>
      <c r="AR191" s="311"/>
      <c r="AS191" s="311"/>
      <c r="AU191" s="151"/>
      <c r="AV191" s="151"/>
      <c r="AW191" s="151"/>
      <c r="AX191" s="151"/>
      <c r="AZ191" s="120"/>
    </row>
    <row r="192" customFormat="false" ht="12.75" hidden="false" customHeight="false" outlineLevel="0" collapsed="false">
      <c r="A192" s="16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315"/>
      <c r="AB192" s="180"/>
      <c r="AC192" s="153"/>
      <c r="AD192" s="153"/>
      <c r="AE192" s="153"/>
      <c r="AF192" s="155"/>
      <c r="AG192" s="155"/>
      <c r="AH192" s="204"/>
      <c r="AI192" s="204"/>
      <c r="AJ192" s="204"/>
      <c r="AK192" s="155"/>
      <c r="AL192" s="155"/>
      <c r="AN192" s="311"/>
      <c r="AO192" s="311"/>
      <c r="AQ192" s="311"/>
      <c r="AR192" s="311"/>
      <c r="AS192" s="311"/>
      <c r="AU192" s="151"/>
      <c r="AV192" s="151"/>
      <c r="AW192" s="151"/>
      <c r="AX192" s="151"/>
      <c r="AZ192" s="120"/>
    </row>
    <row r="193" customFormat="false" ht="12.75" hidden="false" customHeight="false" outlineLevel="0" collapsed="false">
      <c r="A193" s="16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315"/>
      <c r="AB193" s="180"/>
      <c r="AC193" s="153"/>
      <c r="AD193" s="153"/>
      <c r="AE193" s="153"/>
      <c r="AF193" s="155"/>
      <c r="AG193" s="155"/>
      <c r="AH193" s="204"/>
      <c r="AI193" s="204"/>
      <c r="AJ193" s="204"/>
      <c r="AK193" s="155"/>
      <c r="AL193" s="155"/>
      <c r="AN193" s="311"/>
      <c r="AO193" s="311"/>
      <c r="AQ193" s="311"/>
      <c r="AR193" s="311"/>
      <c r="AS193" s="311"/>
      <c r="AU193" s="151"/>
      <c r="AV193" s="151"/>
      <c r="AW193" s="151"/>
      <c r="AX193" s="151"/>
      <c r="AZ193" s="120"/>
    </row>
    <row r="194" customFormat="false" ht="12.75" hidden="false" customHeight="false" outlineLevel="0" collapsed="false">
      <c r="A194" s="16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315"/>
      <c r="AB194" s="180"/>
      <c r="AC194" s="153"/>
      <c r="AD194" s="153"/>
      <c r="AE194" s="153"/>
      <c r="AF194" s="155"/>
      <c r="AG194" s="155"/>
      <c r="AH194" s="204"/>
      <c r="AI194" s="204"/>
      <c r="AJ194" s="204"/>
      <c r="AK194" s="155"/>
      <c r="AL194" s="155"/>
      <c r="AN194" s="311"/>
      <c r="AO194" s="311"/>
      <c r="AQ194" s="311"/>
      <c r="AR194" s="311"/>
      <c r="AS194" s="311"/>
      <c r="AU194" s="151"/>
      <c r="AV194" s="151"/>
      <c r="AW194" s="151"/>
      <c r="AX194" s="151"/>
      <c r="AZ194" s="120"/>
    </row>
    <row r="195" customFormat="false" ht="12.75" hidden="false" customHeight="false" outlineLevel="0" collapsed="false">
      <c r="A195" s="16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315"/>
      <c r="AB195" s="180"/>
      <c r="AC195" s="153"/>
      <c r="AD195" s="153"/>
      <c r="AE195" s="153"/>
      <c r="AF195" s="155"/>
      <c r="AG195" s="155"/>
      <c r="AH195" s="204"/>
      <c r="AI195" s="204"/>
      <c r="AJ195" s="204"/>
      <c r="AK195" s="155"/>
      <c r="AL195" s="155"/>
      <c r="AN195" s="311"/>
      <c r="AO195" s="311"/>
      <c r="AQ195" s="311"/>
      <c r="AR195" s="311"/>
      <c r="AS195" s="311"/>
      <c r="AU195" s="151"/>
      <c r="AV195" s="151"/>
      <c r="AW195" s="151"/>
      <c r="AX195" s="151"/>
    </row>
    <row r="196" customFormat="false" ht="12.75" hidden="false" customHeight="false" outlineLevel="0" collapsed="false">
      <c r="A196" s="16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315"/>
      <c r="AB196" s="180"/>
      <c r="AC196" s="153"/>
      <c r="AD196" s="153"/>
      <c r="AE196" s="153"/>
      <c r="AF196" s="155"/>
      <c r="AG196" s="155"/>
      <c r="AH196" s="204"/>
      <c r="AI196" s="204"/>
      <c r="AJ196" s="204"/>
      <c r="AK196" s="155"/>
      <c r="AL196" s="155"/>
      <c r="AN196" s="311"/>
      <c r="AO196" s="311"/>
      <c r="AQ196" s="311"/>
      <c r="AR196" s="311"/>
      <c r="AS196" s="311"/>
      <c r="AU196" s="151"/>
      <c r="AV196" s="151"/>
      <c r="AW196" s="151"/>
      <c r="AX196" s="151"/>
      <c r="AZ196" s="120"/>
    </row>
    <row r="197" customFormat="false" ht="12.75" hidden="false" customHeight="false" outlineLevel="0" collapsed="false">
      <c r="A197" s="16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315"/>
      <c r="AB197" s="180"/>
      <c r="AC197" s="153"/>
      <c r="AD197" s="153"/>
      <c r="AE197" s="153"/>
      <c r="AF197" s="155"/>
      <c r="AG197" s="155"/>
      <c r="AH197" s="204"/>
      <c r="AI197" s="204"/>
      <c r="AJ197" s="204"/>
      <c r="AK197" s="155"/>
      <c r="AL197" s="155"/>
      <c r="AN197" s="311"/>
      <c r="AO197" s="311"/>
      <c r="AQ197" s="311"/>
      <c r="AR197" s="311"/>
      <c r="AS197" s="311"/>
      <c r="AU197" s="151"/>
      <c r="AV197" s="151"/>
      <c r="AW197" s="151"/>
      <c r="AX197" s="151"/>
      <c r="AZ197" s="120"/>
    </row>
    <row r="198" customFormat="false" ht="12.75" hidden="false" customHeight="false" outlineLevel="0" collapsed="false">
      <c r="A198" s="16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315"/>
      <c r="AB198" s="180"/>
      <c r="AC198" s="153"/>
      <c r="AD198" s="153"/>
      <c r="AE198" s="153"/>
      <c r="AF198" s="155"/>
      <c r="AG198" s="155"/>
      <c r="AH198" s="204"/>
      <c r="AI198" s="204"/>
      <c r="AJ198" s="204"/>
      <c r="AK198" s="155"/>
      <c r="AL198" s="155"/>
      <c r="AN198" s="311"/>
      <c r="AO198" s="311"/>
      <c r="AQ198" s="311"/>
      <c r="AR198" s="311"/>
      <c r="AS198" s="311"/>
      <c r="AU198" s="151"/>
      <c r="AV198" s="151"/>
      <c r="AW198" s="151"/>
      <c r="AX198" s="151"/>
      <c r="AZ198" s="120"/>
    </row>
    <row r="199" customFormat="false" ht="12.75" hidden="false" customHeight="false" outlineLevel="0" collapsed="false">
      <c r="A199" s="16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315"/>
      <c r="AB199" s="180"/>
      <c r="AC199" s="153"/>
      <c r="AD199" s="153"/>
      <c r="AE199" s="153"/>
      <c r="AF199" s="155"/>
      <c r="AG199" s="155"/>
      <c r="AH199" s="204"/>
      <c r="AI199" s="204"/>
      <c r="AJ199" s="204"/>
      <c r="AK199" s="155"/>
      <c r="AL199" s="155"/>
      <c r="AN199" s="311"/>
      <c r="AO199" s="311"/>
      <c r="AQ199" s="311"/>
      <c r="AR199" s="311"/>
      <c r="AS199" s="311"/>
      <c r="AU199" s="151"/>
      <c r="AV199" s="151"/>
      <c r="AW199" s="151"/>
      <c r="AX199" s="151"/>
      <c r="AZ199" s="120"/>
    </row>
    <row r="200" customFormat="false" ht="12.75" hidden="false" customHeight="false" outlineLevel="0" collapsed="false">
      <c r="A200" s="16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315"/>
      <c r="AB200" s="180"/>
      <c r="AC200" s="153"/>
      <c r="AD200" s="153"/>
      <c r="AE200" s="153"/>
      <c r="AF200" s="155"/>
      <c r="AG200" s="155"/>
      <c r="AH200" s="204"/>
      <c r="AI200" s="204"/>
      <c r="AJ200" s="204"/>
      <c r="AK200" s="155"/>
      <c r="AL200" s="155"/>
      <c r="AN200" s="311"/>
      <c r="AO200" s="311"/>
      <c r="AQ200" s="311"/>
      <c r="AR200" s="311"/>
      <c r="AS200" s="311"/>
      <c r="AU200" s="151"/>
      <c r="AV200" s="151"/>
      <c r="AW200" s="151"/>
      <c r="AX200" s="151"/>
      <c r="AZ200" s="120"/>
    </row>
    <row r="201" customFormat="false" ht="12.75" hidden="false" customHeight="false" outlineLevel="0" collapsed="false">
      <c r="A201" s="16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315"/>
      <c r="AB201" s="180"/>
      <c r="AC201" s="153"/>
      <c r="AD201" s="153"/>
      <c r="AE201" s="153"/>
      <c r="AF201" s="155"/>
      <c r="AG201" s="155"/>
      <c r="AH201" s="204"/>
      <c r="AI201" s="204"/>
      <c r="AJ201" s="204"/>
      <c r="AK201" s="155"/>
      <c r="AL201" s="155"/>
      <c r="AN201" s="311"/>
      <c r="AO201" s="311"/>
      <c r="AQ201" s="311"/>
      <c r="AR201" s="311"/>
      <c r="AS201" s="311"/>
      <c r="AU201" s="151"/>
      <c r="AV201" s="151"/>
      <c r="AW201" s="151"/>
      <c r="AX201" s="151"/>
      <c r="AZ201" s="120"/>
    </row>
    <row r="202" customFormat="false" ht="12.75" hidden="false" customHeight="false" outlineLevel="0" collapsed="false">
      <c r="A202" s="16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315"/>
      <c r="AB202" s="180"/>
      <c r="AC202" s="153"/>
      <c r="AD202" s="153"/>
      <c r="AE202" s="153"/>
      <c r="AF202" s="155"/>
      <c r="AG202" s="155"/>
      <c r="AH202" s="204"/>
      <c r="AI202" s="204"/>
      <c r="AJ202" s="204"/>
      <c r="AK202" s="155"/>
      <c r="AL202" s="155"/>
      <c r="AN202" s="311"/>
      <c r="AO202" s="311"/>
      <c r="AQ202" s="311"/>
      <c r="AR202" s="311"/>
      <c r="AS202" s="311"/>
      <c r="AU202" s="151"/>
      <c r="AV202" s="151"/>
      <c r="AW202" s="151"/>
      <c r="AX202" s="151"/>
      <c r="AZ202" s="120"/>
    </row>
    <row r="203" customFormat="false" ht="12.75" hidden="false" customHeight="false" outlineLevel="0" collapsed="false">
      <c r="A203" s="16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315"/>
      <c r="AB203" s="180"/>
      <c r="AC203" s="153"/>
      <c r="AD203" s="153"/>
      <c r="AE203" s="153"/>
      <c r="AF203" s="155"/>
      <c r="AG203" s="155"/>
      <c r="AH203" s="204"/>
      <c r="AI203" s="204"/>
      <c r="AJ203" s="204"/>
      <c r="AK203" s="155"/>
      <c r="AL203" s="155"/>
      <c r="AN203" s="311"/>
      <c r="AO203" s="311"/>
      <c r="AQ203" s="311"/>
      <c r="AR203" s="311"/>
      <c r="AS203" s="311"/>
      <c r="AU203" s="151"/>
      <c r="AV203" s="151"/>
      <c r="AW203" s="151"/>
      <c r="AX203" s="151"/>
      <c r="AZ203" s="120"/>
    </row>
    <row r="204" customFormat="false" ht="12.75" hidden="false" customHeight="false" outlineLevel="0" collapsed="false">
      <c r="A204" s="16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315"/>
      <c r="AB204" s="180"/>
      <c r="AC204" s="153"/>
      <c r="AD204" s="153"/>
      <c r="AE204" s="153"/>
      <c r="AF204" s="155"/>
      <c r="AG204" s="155"/>
      <c r="AH204" s="204"/>
      <c r="AI204" s="204"/>
      <c r="AJ204" s="204"/>
      <c r="AK204" s="155"/>
      <c r="AL204" s="155"/>
      <c r="AN204" s="311"/>
      <c r="AO204" s="311"/>
      <c r="AQ204" s="311"/>
      <c r="AR204" s="311"/>
      <c r="AS204" s="311"/>
      <c r="AU204" s="151"/>
      <c r="AV204" s="151"/>
      <c r="AW204" s="151"/>
      <c r="AX204" s="151"/>
      <c r="AZ204" s="120"/>
    </row>
    <row r="205" customFormat="false" ht="12.75" hidden="false" customHeight="false" outlineLevel="0" collapsed="false">
      <c r="A205" s="16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315"/>
      <c r="AB205" s="180"/>
      <c r="AC205" s="153"/>
      <c r="AD205" s="153"/>
      <c r="AE205" s="153"/>
      <c r="AF205" s="155"/>
      <c r="AG205" s="155"/>
      <c r="AH205" s="204"/>
      <c r="AI205" s="204"/>
      <c r="AJ205" s="204"/>
      <c r="AK205" s="155"/>
      <c r="AL205" s="155"/>
      <c r="AN205" s="311"/>
      <c r="AO205" s="311"/>
      <c r="AQ205" s="311"/>
      <c r="AR205" s="311"/>
      <c r="AS205" s="311"/>
      <c r="AU205" s="151"/>
      <c r="AV205" s="151"/>
      <c r="AW205" s="151"/>
      <c r="AX205" s="151"/>
      <c r="AZ205" s="120"/>
    </row>
    <row r="206" customFormat="false" ht="12.75" hidden="false" customHeight="false" outlineLevel="0" collapsed="false">
      <c r="A206" s="16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315"/>
      <c r="AB206" s="180"/>
      <c r="AC206" s="153"/>
      <c r="AD206" s="153"/>
      <c r="AE206" s="153"/>
      <c r="AF206" s="155"/>
      <c r="AG206" s="155"/>
      <c r="AH206" s="204"/>
      <c r="AI206" s="204"/>
      <c r="AJ206" s="204"/>
      <c r="AK206" s="155"/>
      <c r="AL206" s="155"/>
      <c r="AN206" s="311"/>
      <c r="AO206" s="311"/>
      <c r="AQ206" s="311"/>
      <c r="AR206" s="311"/>
      <c r="AS206" s="311"/>
      <c r="AU206" s="151"/>
      <c r="AV206" s="151"/>
      <c r="AW206" s="151"/>
      <c r="AX206" s="151"/>
      <c r="AZ206" s="120"/>
    </row>
    <row r="207" customFormat="false" ht="12.75" hidden="false" customHeight="false" outlineLevel="0" collapsed="false">
      <c r="A207" s="16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315"/>
      <c r="AB207" s="180"/>
      <c r="AC207" s="153"/>
      <c r="AD207" s="153"/>
      <c r="AE207" s="153"/>
      <c r="AF207" s="155"/>
      <c r="AG207" s="155"/>
      <c r="AH207" s="204"/>
      <c r="AI207" s="204"/>
      <c r="AJ207" s="204"/>
      <c r="AK207" s="155"/>
      <c r="AL207" s="155"/>
      <c r="AN207" s="311"/>
      <c r="AO207" s="311"/>
      <c r="AQ207" s="311"/>
      <c r="AR207" s="311"/>
      <c r="AS207" s="311"/>
      <c r="AU207" s="151"/>
      <c r="AV207" s="151"/>
      <c r="AW207" s="151"/>
      <c r="AX207" s="151"/>
      <c r="AZ207" s="120"/>
    </row>
    <row r="208" customFormat="false" ht="12.75" hidden="false" customHeight="false" outlineLevel="0" collapsed="false">
      <c r="A208" s="16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315"/>
      <c r="AB208" s="180"/>
      <c r="AC208" s="153"/>
      <c r="AD208" s="153"/>
      <c r="AE208" s="153"/>
      <c r="AF208" s="155"/>
      <c r="AG208" s="155"/>
      <c r="AH208" s="204"/>
      <c r="AI208" s="204"/>
      <c r="AJ208" s="204"/>
      <c r="AK208" s="155"/>
      <c r="AL208" s="155"/>
      <c r="AN208" s="311"/>
      <c r="AO208" s="311"/>
      <c r="AQ208" s="311"/>
      <c r="AR208" s="311"/>
      <c r="AS208" s="311"/>
      <c r="AU208" s="151"/>
      <c r="AV208" s="151"/>
      <c r="AW208" s="151"/>
      <c r="AX208" s="151"/>
      <c r="AZ208" s="120"/>
    </row>
    <row r="209" customFormat="false" ht="12.75" hidden="false" customHeight="false" outlineLevel="0" collapsed="false">
      <c r="A209" s="16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315"/>
      <c r="AB209" s="180"/>
      <c r="AC209" s="153"/>
      <c r="AD209" s="153"/>
      <c r="AE209" s="153"/>
      <c r="AF209" s="155"/>
      <c r="AG209" s="155"/>
      <c r="AH209" s="204"/>
      <c r="AI209" s="204"/>
      <c r="AJ209" s="204"/>
      <c r="AK209" s="155"/>
      <c r="AL209" s="155"/>
      <c r="AN209" s="311"/>
      <c r="AO209" s="311"/>
      <c r="AQ209" s="311"/>
      <c r="AR209" s="311"/>
      <c r="AS209" s="311"/>
      <c r="AU209" s="151"/>
      <c r="AV209" s="151"/>
      <c r="AW209" s="151"/>
      <c r="AX209" s="151"/>
      <c r="AZ209" s="120"/>
    </row>
    <row r="210" customFormat="false" ht="12.75" hidden="false" customHeight="false" outlineLevel="0" collapsed="false">
      <c r="A210" s="16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315"/>
      <c r="AB210" s="180"/>
      <c r="AC210" s="153"/>
      <c r="AD210" s="153"/>
      <c r="AE210" s="153"/>
      <c r="AF210" s="155"/>
      <c r="AG210" s="155"/>
      <c r="AH210" s="204"/>
      <c r="AI210" s="204"/>
      <c r="AJ210" s="204"/>
      <c r="AK210" s="155"/>
      <c r="AL210" s="155"/>
      <c r="AN210" s="311"/>
      <c r="AO210" s="311"/>
      <c r="AQ210" s="311"/>
      <c r="AR210" s="311"/>
      <c r="AS210" s="311"/>
      <c r="AU210" s="151"/>
      <c r="AV210" s="151"/>
      <c r="AW210" s="151"/>
      <c r="AX210" s="151"/>
      <c r="AZ210" s="120"/>
    </row>
    <row r="211" customFormat="false" ht="12.75" hidden="false" customHeight="false" outlineLevel="0" collapsed="false">
      <c r="A211" s="16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315"/>
      <c r="AB211" s="180"/>
      <c r="AC211" s="153"/>
      <c r="AD211" s="153"/>
      <c r="AE211" s="153"/>
      <c r="AF211" s="155"/>
      <c r="AG211" s="155"/>
      <c r="AH211" s="204"/>
      <c r="AI211" s="204"/>
      <c r="AJ211" s="204"/>
      <c r="AK211" s="155"/>
      <c r="AL211" s="155"/>
      <c r="AN211" s="311"/>
      <c r="AO211" s="311"/>
      <c r="AQ211" s="311"/>
      <c r="AR211" s="311"/>
      <c r="AS211" s="311"/>
      <c r="AU211" s="151"/>
      <c r="AV211" s="151"/>
      <c r="AW211" s="151"/>
      <c r="AX211" s="151"/>
      <c r="AZ211" s="120"/>
    </row>
    <row r="212" customFormat="false" ht="12.75" hidden="false" customHeight="false" outlineLevel="0" collapsed="false">
      <c r="A212" s="16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315"/>
      <c r="AB212" s="180"/>
      <c r="AC212" s="153"/>
      <c r="AD212" s="153"/>
      <c r="AE212" s="153"/>
      <c r="AF212" s="155"/>
      <c r="AG212" s="155"/>
      <c r="AH212" s="204"/>
      <c r="AI212" s="204"/>
      <c r="AJ212" s="204"/>
      <c r="AK212" s="155"/>
      <c r="AL212" s="155"/>
      <c r="AN212" s="311"/>
      <c r="AO212" s="311"/>
      <c r="AQ212" s="311"/>
      <c r="AR212" s="311"/>
      <c r="AS212" s="311"/>
      <c r="AU212" s="151"/>
      <c r="AV212" s="151"/>
      <c r="AW212" s="151"/>
      <c r="AX212" s="151"/>
      <c r="AZ212" s="120"/>
    </row>
    <row r="213" customFormat="false" ht="12.75" hidden="false" customHeight="false" outlineLevel="0" collapsed="false">
      <c r="A213" s="16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315"/>
      <c r="AB213" s="180"/>
      <c r="AC213" s="153"/>
      <c r="AD213" s="153"/>
      <c r="AE213" s="153"/>
      <c r="AF213" s="155"/>
      <c r="AG213" s="155"/>
      <c r="AH213" s="204"/>
      <c r="AI213" s="204"/>
      <c r="AJ213" s="204"/>
      <c r="AK213" s="155"/>
      <c r="AL213" s="155"/>
      <c r="AN213" s="311"/>
      <c r="AO213" s="311"/>
      <c r="AQ213" s="311"/>
      <c r="AR213" s="311"/>
      <c r="AS213" s="311"/>
      <c r="AU213" s="151"/>
      <c r="AV213" s="151"/>
      <c r="AW213" s="151"/>
      <c r="AX213" s="151"/>
      <c r="AZ213" s="120"/>
    </row>
    <row r="214" customFormat="false" ht="12.75" hidden="false" customHeight="false" outlineLevel="0" collapsed="false">
      <c r="A214" s="16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315"/>
      <c r="AB214" s="180"/>
      <c r="AC214" s="153"/>
      <c r="AD214" s="153"/>
      <c r="AE214" s="153"/>
      <c r="AF214" s="155"/>
      <c r="AG214" s="155"/>
      <c r="AH214" s="204"/>
      <c r="AI214" s="204"/>
      <c r="AJ214" s="204"/>
      <c r="AK214" s="155"/>
      <c r="AL214" s="155"/>
      <c r="AN214" s="311"/>
      <c r="AO214" s="311"/>
      <c r="AQ214" s="311"/>
      <c r="AR214" s="311"/>
      <c r="AS214" s="311"/>
      <c r="AU214" s="151"/>
      <c r="AV214" s="151"/>
      <c r="AW214" s="151"/>
      <c r="AX214" s="151"/>
      <c r="AZ214" s="120"/>
    </row>
    <row r="215" customFormat="false" ht="12.75" hidden="false" customHeight="false" outlineLevel="0" collapsed="false">
      <c r="A215" s="16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315"/>
      <c r="AB215" s="180"/>
      <c r="AC215" s="153"/>
      <c r="AD215" s="153"/>
      <c r="AE215" s="153"/>
      <c r="AF215" s="155"/>
      <c r="AG215" s="155"/>
      <c r="AH215" s="204"/>
      <c r="AI215" s="204"/>
      <c r="AJ215" s="204"/>
      <c r="AK215" s="155"/>
      <c r="AL215" s="155"/>
      <c r="AN215" s="311"/>
      <c r="AO215" s="311"/>
      <c r="AQ215" s="311"/>
      <c r="AR215" s="311"/>
      <c r="AS215" s="311"/>
      <c r="AU215" s="151"/>
      <c r="AV215" s="151"/>
      <c r="AW215" s="151"/>
      <c r="AX215" s="151"/>
      <c r="AZ215" s="120"/>
    </row>
    <row r="216" customFormat="false" ht="12.75" hidden="false" customHeight="false" outlineLevel="0" collapsed="false">
      <c r="A216" s="16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315"/>
      <c r="AB216" s="180"/>
      <c r="AC216" s="153"/>
      <c r="AD216" s="153"/>
      <c r="AE216" s="153"/>
      <c r="AF216" s="155"/>
      <c r="AG216" s="155"/>
      <c r="AH216" s="204"/>
      <c r="AI216" s="204"/>
      <c r="AJ216" s="204"/>
      <c r="AK216" s="155"/>
      <c r="AL216" s="155"/>
      <c r="AN216" s="311"/>
      <c r="AO216" s="311"/>
      <c r="AQ216" s="311"/>
      <c r="AR216" s="311"/>
      <c r="AS216" s="311"/>
      <c r="AU216" s="151"/>
      <c r="AV216" s="151"/>
      <c r="AW216" s="151"/>
      <c r="AX216" s="151"/>
      <c r="AZ216" s="120"/>
    </row>
    <row r="217" customFormat="false" ht="12.75" hidden="false" customHeight="false" outlineLevel="0" collapsed="false">
      <c r="A217" s="16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315"/>
      <c r="AB217" s="180"/>
      <c r="AC217" s="153"/>
      <c r="AD217" s="153"/>
      <c r="AE217" s="153"/>
      <c r="AF217" s="155"/>
      <c r="AG217" s="155"/>
      <c r="AH217" s="204"/>
      <c r="AI217" s="204"/>
      <c r="AJ217" s="204"/>
      <c r="AK217" s="155"/>
      <c r="AL217" s="155"/>
      <c r="AN217" s="311"/>
      <c r="AO217" s="311"/>
      <c r="AQ217" s="311"/>
      <c r="AR217" s="311"/>
      <c r="AS217" s="311"/>
      <c r="AU217" s="151"/>
      <c r="AV217" s="151"/>
      <c r="AW217" s="151"/>
      <c r="AX217" s="151"/>
      <c r="AZ217" s="120"/>
    </row>
    <row r="218" customFormat="false" ht="12.75" hidden="false" customHeight="false" outlineLevel="0" collapsed="false">
      <c r="A218" s="16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315"/>
      <c r="AB218" s="180"/>
      <c r="AC218" s="153"/>
      <c r="AD218" s="153"/>
      <c r="AE218" s="153"/>
      <c r="AF218" s="155"/>
      <c r="AG218" s="155"/>
      <c r="AH218" s="204"/>
      <c r="AI218" s="204"/>
      <c r="AJ218" s="204"/>
      <c r="AK218" s="155"/>
      <c r="AL218" s="155"/>
      <c r="AN218" s="311"/>
      <c r="AO218" s="311"/>
      <c r="AQ218" s="311"/>
      <c r="AR218" s="311"/>
      <c r="AS218" s="311"/>
      <c r="AU218" s="151"/>
      <c r="AV218" s="151"/>
      <c r="AW218" s="151"/>
      <c r="AX218" s="151"/>
      <c r="AZ218" s="120"/>
    </row>
    <row r="219" customFormat="false" ht="12.75" hidden="false" customHeight="false" outlineLevel="0" collapsed="false">
      <c r="A219" s="16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315"/>
      <c r="AB219" s="180"/>
      <c r="AC219" s="153"/>
      <c r="AD219" s="153"/>
      <c r="AE219" s="153"/>
      <c r="AF219" s="155"/>
      <c r="AG219" s="155"/>
      <c r="AH219" s="204"/>
      <c r="AI219" s="204"/>
      <c r="AJ219" s="204"/>
      <c r="AK219" s="155"/>
      <c r="AL219" s="155"/>
      <c r="AN219" s="311"/>
      <c r="AO219" s="311"/>
      <c r="AQ219" s="311"/>
      <c r="AR219" s="311"/>
      <c r="AS219" s="311"/>
      <c r="AU219" s="151"/>
      <c r="AV219" s="151"/>
      <c r="AW219" s="151"/>
      <c r="AX219" s="151"/>
      <c r="AZ219" s="120"/>
    </row>
    <row r="220" customFormat="false" ht="12.75" hidden="false" customHeight="false" outlineLevel="0" collapsed="false">
      <c r="A220" s="16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315"/>
      <c r="AB220" s="180"/>
      <c r="AC220" s="153"/>
      <c r="AD220" s="153"/>
      <c r="AE220" s="153"/>
      <c r="AF220" s="155"/>
      <c r="AG220" s="155"/>
      <c r="AH220" s="204"/>
      <c r="AI220" s="204"/>
      <c r="AJ220" s="204"/>
      <c r="AK220" s="155"/>
      <c r="AL220" s="155"/>
      <c r="AN220" s="311"/>
      <c r="AO220" s="311"/>
      <c r="AQ220" s="311"/>
      <c r="AR220" s="311"/>
      <c r="AS220" s="311"/>
      <c r="AU220" s="151"/>
      <c r="AV220" s="151"/>
      <c r="AW220" s="151"/>
      <c r="AX220" s="151"/>
      <c r="AZ220" s="120"/>
    </row>
    <row r="221" customFormat="false" ht="12.75" hidden="false" customHeight="false" outlineLevel="0" collapsed="false">
      <c r="A221" s="16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315"/>
      <c r="AB221" s="180"/>
      <c r="AC221" s="153"/>
      <c r="AD221" s="153"/>
      <c r="AE221" s="153"/>
      <c r="AF221" s="155"/>
      <c r="AG221" s="155"/>
      <c r="AH221" s="204"/>
      <c r="AI221" s="204"/>
      <c r="AJ221" s="204"/>
      <c r="AK221" s="155"/>
      <c r="AL221" s="155"/>
      <c r="AN221" s="311"/>
      <c r="AO221" s="311"/>
      <c r="AQ221" s="311"/>
      <c r="AR221" s="311"/>
      <c r="AS221" s="311"/>
      <c r="AU221" s="151"/>
      <c r="AV221" s="151"/>
      <c r="AW221" s="151"/>
      <c r="AX221" s="151"/>
      <c r="AZ221" s="120"/>
    </row>
    <row r="222" customFormat="false" ht="12.75" hidden="false" customHeight="false" outlineLevel="0" collapsed="false">
      <c r="A222" s="16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315"/>
      <c r="AB222" s="180"/>
      <c r="AC222" s="153"/>
      <c r="AD222" s="153"/>
      <c r="AE222" s="153"/>
      <c r="AF222" s="155"/>
      <c r="AG222" s="155"/>
      <c r="AH222" s="204"/>
      <c r="AI222" s="204"/>
      <c r="AJ222" s="204"/>
      <c r="AK222" s="155"/>
      <c r="AL222" s="155"/>
      <c r="AN222" s="311"/>
      <c r="AO222" s="311"/>
      <c r="AQ222" s="311"/>
      <c r="AR222" s="311"/>
      <c r="AS222" s="311"/>
      <c r="AU222" s="151"/>
      <c r="AV222" s="151"/>
      <c r="AW222" s="151"/>
      <c r="AX222" s="151"/>
      <c r="AZ222" s="120"/>
    </row>
    <row r="223" customFormat="false" ht="12.75" hidden="false" customHeight="false" outlineLevel="0" collapsed="false">
      <c r="A223" s="16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315"/>
      <c r="AB223" s="180"/>
      <c r="AC223" s="153"/>
      <c r="AD223" s="153"/>
      <c r="AE223" s="153"/>
      <c r="AF223" s="155"/>
      <c r="AG223" s="155"/>
      <c r="AH223" s="204"/>
      <c r="AI223" s="204"/>
      <c r="AJ223" s="204"/>
      <c r="AK223" s="155"/>
      <c r="AL223" s="155"/>
      <c r="AN223" s="311"/>
      <c r="AO223" s="311"/>
      <c r="AQ223" s="311"/>
      <c r="AR223" s="311"/>
      <c r="AS223" s="311"/>
      <c r="AU223" s="151"/>
      <c r="AV223" s="151"/>
      <c r="AW223" s="151"/>
      <c r="AX223" s="151"/>
      <c r="AZ223" s="120"/>
    </row>
    <row r="224" customFormat="false" ht="12.75" hidden="false" customHeight="false" outlineLevel="0" collapsed="false">
      <c r="A224" s="16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315"/>
      <c r="AB224" s="180"/>
      <c r="AC224" s="153"/>
      <c r="AD224" s="153"/>
      <c r="AE224" s="153"/>
      <c r="AF224" s="155"/>
      <c r="AG224" s="155"/>
      <c r="AH224" s="204"/>
      <c r="AI224" s="204"/>
      <c r="AJ224" s="204"/>
      <c r="AK224" s="155"/>
      <c r="AL224" s="155"/>
      <c r="AN224" s="311"/>
      <c r="AO224" s="311"/>
      <c r="AQ224" s="311"/>
      <c r="AR224" s="311"/>
      <c r="AS224" s="311"/>
      <c r="AU224" s="151"/>
      <c r="AV224" s="151"/>
      <c r="AW224" s="151"/>
      <c r="AX224" s="151"/>
    </row>
    <row r="225" customFormat="false" ht="12.75" hidden="false" customHeight="false" outlineLevel="0" collapsed="false">
      <c r="A225" s="16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315"/>
      <c r="AB225" s="180"/>
      <c r="AC225" s="153"/>
      <c r="AD225" s="153"/>
      <c r="AE225" s="153"/>
      <c r="AF225" s="155"/>
      <c r="AG225" s="155"/>
      <c r="AH225" s="204"/>
      <c r="AI225" s="204"/>
      <c r="AJ225" s="204"/>
      <c r="AK225" s="155"/>
      <c r="AL225" s="155"/>
      <c r="AN225" s="311"/>
      <c r="AO225" s="311"/>
      <c r="AQ225" s="311"/>
      <c r="AR225" s="311"/>
      <c r="AS225" s="311"/>
      <c r="AU225" s="151"/>
      <c r="AV225" s="151"/>
      <c r="AW225" s="151"/>
      <c r="AX225" s="151"/>
      <c r="AZ225" s="120"/>
    </row>
    <row r="226" customFormat="false" ht="12.75" hidden="false" customHeight="false" outlineLevel="0" collapsed="false">
      <c r="A226" s="16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315"/>
      <c r="AB226" s="180"/>
      <c r="AC226" s="153"/>
      <c r="AD226" s="153"/>
      <c r="AE226" s="153"/>
      <c r="AF226" s="155"/>
      <c r="AG226" s="155"/>
      <c r="AH226" s="204"/>
      <c r="AI226" s="204"/>
      <c r="AJ226" s="204"/>
      <c r="AK226" s="155"/>
      <c r="AL226" s="155"/>
      <c r="AN226" s="311"/>
      <c r="AO226" s="311"/>
      <c r="AQ226" s="311"/>
      <c r="AR226" s="311"/>
      <c r="AS226" s="311"/>
      <c r="AU226" s="151"/>
      <c r="AV226" s="151"/>
      <c r="AW226" s="151"/>
      <c r="AX226" s="151"/>
    </row>
    <row r="227" customFormat="false" ht="12.75" hidden="false" customHeight="false" outlineLevel="0" collapsed="false">
      <c r="A227" s="16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315"/>
      <c r="AB227" s="180"/>
      <c r="AC227" s="153"/>
      <c r="AD227" s="153"/>
      <c r="AE227" s="153"/>
      <c r="AF227" s="155"/>
      <c r="AG227" s="155"/>
      <c r="AH227" s="204"/>
      <c r="AI227" s="204"/>
      <c r="AJ227" s="204"/>
      <c r="AK227" s="155"/>
      <c r="AL227" s="155"/>
      <c r="AN227" s="311"/>
      <c r="AO227" s="311"/>
      <c r="AQ227" s="311"/>
      <c r="AR227" s="311"/>
      <c r="AS227" s="311"/>
      <c r="AU227" s="151"/>
      <c r="AV227" s="151"/>
      <c r="AW227" s="151"/>
      <c r="AX227" s="151"/>
    </row>
    <row r="228" customFormat="false" ht="12.75" hidden="false" customHeight="false" outlineLevel="0" collapsed="false">
      <c r="A228" s="16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315"/>
      <c r="AB228" s="180"/>
      <c r="AC228" s="153"/>
      <c r="AD228" s="153"/>
      <c r="AE228" s="153"/>
      <c r="AF228" s="155"/>
      <c r="AG228" s="155"/>
      <c r="AH228" s="204"/>
      <c r="AI228" s="204"/>
      <c r="AJ228" s="204"/>
      <c r="AK228" s="155"/>
      <c r="AL228" s="155"/>
      <c r="AN228" s="311"/>
      <c r="AO228" s="311"/>
      <c r="AQ228" s="311"/>
      <c r="AR228" s="311"/>
      <c r="AS228" s="311"/>
      <c r="AU228" s="151"/>
      <c r="AV228" s="151"/>
      <c r="AW228" s="151"/>
      <c r="AX228" s="151"/>
    </row>
    <row r="229" customFormat="false" ht="12.75" hidden="false" customHeight="false" outlineLevel="0" collapsed="false">
      <c r="A229" s="16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315"/>
      <c r="AB229" s="180"/>
      <c r="AC229" s="153"/>
      <c r="AD229" s="153"/>
      <c r="AE229" s="153"/>
      <c r="AF229" s="155"/>
      <c r="AG229" s="155"/>
      <c r="AH229" s="204"/>
      <c r="AI229" s="204"/>
      <c r="AJ229" s="204"/>
      <c r="AK229" s="155"/>
      <c r="AL229" s="155"/>
      <c r="AN229" s="311"/>
      <c r="AO229" s="311"/>
      <c r="AQ229" s="311"/>
      <c r="AR229" s="311"/>
      <c r="AS229" s="311"/>
      <c r="AU229" s="151"/>
      <c r="AV229" s="151"/>
      <c r="AW229" s="151"/>
      <c r="AX229" s="151"/>
    </row>
    <row r="230" customFormat="false" ht="12.75" hidden="false" customHeight="false" outlineLevel="0" collapsed="false">
      <c r="A230" s="16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315"/>
      <c r="AB230" s="180"/>
      <c r="AC230" s="153"/>
      <c r="AD230" s="153"/>
      <c r="AE230" s="153"/>
      <c r="AF230" s="155"/>
      <c r="AG230" s="155"/>
      <c r="AH230" s="204"/>
      <c r="AI230" s="204"/>
      <c r="AJ230" s="204"/>
      <c r="AK230" s="155"/>
      <c r="AL230" s="155"/>
      <c r="AN230" s="311"/>
      <c r="AO230" s="311"/>
      <c r="AQ230" s="311"/>
      <c r="AR230" s="311"/>
      <c r="AS230" s="311"/>
      <c r="AU230" s="151"/>
      <c r="AV230" s="151"/>
      <c r="AW230" s="151"/>
      <c r="AX230" s="151"/>
    </row>
    <row r="231" customFormat="false" ht="12.75" hidden="false" customHeight="false" outlineLevel="0" collapsed="false">
      <c r="A231" s="16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315"/>
      <c r="AB231" s="180"/>
      <c r="AC231" s="153"/>
      <c r="AD231" s="153"/>
      <c r="AE231" s="153"/>
      <c r="AF231" s="155"/>
      <c r="AG231" s="155"/>
      <c r="AH231" s="204"/>
      <c r="AI231" s="204"/>
      <c r="AJ231" s="204"/>
      <c r="AK231" s="155"/>
      <c r="AL231" s="155"/>
      <c r="AN231" s="311"/>
      <c r="AO231" s="311"/>
      <c r="AQ231" s="311"/>
      <c r="AR231" s="311"/>
      <c r="AS231" s="311"/>
      <c r="AU231" s="151"/>
      <c r="AV231" s="151"/>
      <c r="AW231" s="151"/>
      <c r="AX231" s="151"/>
    </row>
    <row r="232" customFormat="false" ht="12.75" hidden="false" customHeight="false" outlineLevel="0" collapsed="false">
      <c r="A232" s="16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315"/>
      <c r="AB232" s="180"/>
      <c r="AC232" s="153"/>
      <c r="AD232" s="153"/>
      <c r="AE232" s="153"/>
      <c r="AF232" s="155"/>
      <c r="AG232" s="155"/>
      <c r="AH232" s="204"/>
      <c r="AI232" s="204"/>
      <c r="AJ232" s="204"/>
      <c r="AK232" s="155"/>
      <c r="AL232" s="155"/>
      <c r="AN232" s="311"/>
      <c r="AO232" s="311"/>
      <c r="AQ232" s="311"/>
      <c r="AR232" s="311"/>
      <c r="AS232" s="311"/>
      <c r="AU232" s="151"/>
      <c r="AV232" s="151"/>
      <c r="AW232" s="151"/>
      <c r="AX232" s="151"/>
      <c r="AZ232" s="120"/>
    </row>
    <row r="233" customFormat="false" ht="12.75" hidden="false" customHeight="false" outlineLevel="0" collapsed="false">
      <c r="A233" s="16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315"/>
      <c r="AB233" s="180"/>
      <c r="AC233" s="153"/>
      <c r="AD233" s="153"/>
      <c r="AE233" s="153"/>
      <c r="AF233" s="155"/>
      <c r="AG233" s="155"/>
      <c r="AH233" s="204"/>
      <c r="AI233" s="204"/>
      <c r="AJ233" s="204"/>
      <c r="AK233" s="155"/>
      <c r="AL233" s="155"/>
      <c r="AN233" s="311"/>
      <c r="AO233" s="311"/>
      <c r="AQ233" s="311"/>
      <c r="AR233" s="311"/>
      <c r="AS233" s="311"/>
      <c r="AU233" s="151"/>
      <c r="AV233" s="151"/>
      <c r="AW233" s="151"/>
      <c r="AX233" s="151"/>
      <c r="AZ233" s="120"/>
    </row>
    <row r="234" customFormat="false" ht="12.75" hidden="false" customHeight="false" outlineLevel="0" collapsed="false">
      <c r="A234" s="16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315"/>
      <c r="AB234" s="180"/>
      <c r="AC234" s="153"/>
      <c r="AD234" s="153"/>
      <c r="AE234" s="153"/>
      <c r="AF234" s="155"/>
      <c r="AG234" s="155"/>
      <c r="AH234" s="204"/>
      <c r="AI234" s="204"/>
      <c r="AJ234" s="204"/>
      <c r="AK234" s="155"/>
      <c r="AL234" s="155"/>
      <c r="AN234" s="311"/>
      <c r="AO234" s="311"/>
      <c r="AQ234" s="311"/>
      <c r="AR234" s="311"/>
      <c r="AS234" s="311"/>
      <c r="AU234" s="151"/>
      <c r="AV234" s="151"/>
      <c r="AW234" s="151"/>
      <c r="AX234" s="151"/>
    </row>
    <row r="235" customFormat="false" ht="12.75" hidden="false" customHeight="false" outlineLevel="0" collapsed="false">
      <c r="A235" s="16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315"/>
      <c r="AB235" s="180"/>
      <c r="AC235" s="153"/>
      <c r="AD235" s="153"/>
      <c r="AE235" s="153"/>
      <c r="AF235" s="155"/>
      <c r="AG235" s="155"/>
      <c r="AH235" s="204"/>
      <c r="AI235" s="204"/>
      <c r="AJ235" s="204"/>
      <c r="AK235" s="155"/>
      <c r="AL235" s="155"/>
      <c r="AN235" s="311"/>
      <c r="AO235" s="311"/>
      <c r="AQ235" s="311"/>
      <c r="AR235" s="311"/>
      <c r="AS235" s="311"/>
      <c r="AU235" s="151"/>
      <c r="AV235" s="151"/>
      <c r="AW235" s="151"/>
      <c r="AX235" s="151"/>
      <c r="AZ235" s="120"/>
    </row>
    <row r="236" customFormat="false" ht="12.75" hidden="false" customHeight="false" outlineLevel="0" collapsed="false">
      <c r="A236" s="16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315"/>
      <c r="AB236" s="180"/>
      <c r="AC236" s="153"/>
      <c r="AD236" s="153"/>
      <c r="AE236" s="153"/>
      <c r="AF236" s="155"/>
      <c r="AG236" s="155"/>
      <c r="AH236" s="204"/>
      <c r="AI236" s="204"/>
      <c r="AJ236" s="204"/>
      <c r="AK236" s="155"/>
      <c r="AL236" s="155"/>
      <c r="AN236" s="311"/>
      <c r="AO236" s="311"/>
      <c r="AQ236" s="311"/>
      <c r="AR236" s="311"/>
      <c r="AS236" s="311"/>
      <c r="AU236" s="151"/>
      <c r="AV236" s="151"/>
      <c r="AW236" s="151"/>
      <c r="AX236" s="151"/>
      <c r="AZ236" s="120"/>
    </row>
    <row r="237" customFormat="false" ht="12.75" hidden="false" customHeight="false" outlineLevel="0" collapsed="false">
      <c r="A237" s="16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315"/>
      <c r="AB237" s="180"/>
      <c r="AC237" s="153"/>
      <c r="AD237" s="153"/>
      <c r="AE237" s="153"/>
      <c r="AF237" s="155"/>
      <c r="AG237" s="155"/>
      <c r="AH237" s="204"/>
      <c r="AI237" s="204"/>
      <c r="AJ237" s="204"/>
      <c r="AK237" s="155"/>
      <c r="AL237" s="155"/>
      <c r="AN237" s="311"/>
      <c r="AO237" s="311"/>
      <c r="AQ237" s="311"/>
      <c r="AR237" s="311"/>
      <c r="AS237" s="311"/>
      <c r="AU237" s="151"/>
      <c r="AV237" s="151"/>
      <c r="AW237" s="151"/>
      <c r="AX237" s="151"/>
      <c r="AZ237" s="120"/>
    </row>
    <row r="238" customFormat="false" ht="12.75" hidden="false" customHeight="false" outlineLevel="0" collapsed="false">
      <c r="A238" s="16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315"/>
      <c r="AB238" s="180"/>
      <c r="AC238" s="153"/>
      <c r="AD238" s="153"/>
      <c r="AE238" s="153"/>
      <c r="AF238" s="155"/>
      <c r="AG238" s="155"/>
      <c r="AH238" s="204"/>
      <c r="AI238" s="204"/>
      <c r="AJ238" s="204"/>
      <c r="AK238" s="155"/>
      <c r="AL238" s="155"/>
      <c r="AN238" s="311"/>
      <c r="AO238" s="311"/>
      <c r="AQ238" s="311"/>
      <c r="AR238" s="311"/>
      <c r="AS238" s="311"/>
      <c r="AU238" s="151"/>
      <c r="AV238" s="151"/>
      <c r="AW238" s="151"/>
      <c r="AX238" s="151"/>
      <c r="AZ238" s="120"/>
    </row>
    <row r="239" customFormat="false" ht="12.75" hidden="false" customHeight="false" outlineLevel="0" collapsed="false">
      <c r="A239" s="16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315"/>
      <c r="AB239" s="180"/>
      <c r="AC239" s="153"/>
      <c r="AD239" s="153"/>
      <c r="AE239" s="153"/>
      <c r="AF239" s="155"/>
      <c r="AG239" s="155"/>
      <c r="AH239" s="204"/>
      <c r="AI239" s="204"/>
      <c r="AJ239" s="204"/>
      <c r="AK239" s="155"/>
      <c r="AL239" s="155"/>
      <c r="AN239" s="311"/>
      <c r="AO239" s="311"/>
      <c r="AQ239" s="311"/>
      <c r="AR239" s="311"/>
      <c r="AS239" s="311"/>
      <c r="AU239" s="151"/>
      <c r="AV239" s="151"/>
      <c r="AW239" s="151"/>
      <c r="AX239" s="151"/>
    </row>
    <row r="240" customFormat="false" ht="12.75" hidden="false" customHeight="false" outlineLevel="0" collapsed="false">
      <c r="A240" s="16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315"/>
      <c r="AB240" s="180"/>
      <c r="AC240" s="153"/>
      <c r="AD240" s="153"/>
      <c r="AE240" s="153"/>
      <c r="AF240" s="155"/>
      <c r="AG240" s="155"/>
      <c r="AH240" s="204"/>
      <c r="AI240" s="204"/>
      <c r="AJ240" s="204"/>
      <c r="AK240" s="155"/>
      <c r="AL240" s="155"/>
      <c r="AN240" s="311"/>
      <c r="AO240" s="311"/>
      <c r="AQ240" s="311"/>
      <c r="AR240" s="311"/>
      <c r="AS240" s="311"/>
      <c r="AU240" s="151"/>
      <c r="AV240" s="151"/>
      <c r="AW240" s="151"/>
      <c r="AX240" s="151"/>
    </row>
    <row r="241" customFormat="false" ht="12.75" hidden="false" customHeight="false" outlineLevel="0" collapsed="false">
      <c r="A241" s="16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315"/>
      <c r="AB241" s="180"/>
      <c r="AC241" s="153"/>
      <c r="AD241" s="153"/>
      <c r="AE241" s="153"/>
      <c r="AF241" s="155"/>
      <c r="AG241" s="155"/>
      <c r="AH241" s="204"/>
      <c r="AI241" s="204"/>
      <c r="AJ241" s="204"/>
      <c r="AK241" s="155"/>
      <c r="AL241" s="155"/>
      <c r="AN241" s="311"/>
      <c r="AO241" s="311"/>
      <c r="AQ241" s="311"/>
      <c r="AR241" s="311"/>
      <c r="AS241" s="311"/>
      <c r="AU241" s="151"/>
      <c r="AV241" s="151"/>
      <c r="AW241" s="151"/>
      <c r="AX241" s="151"/>
      <c r="AZ241" s="120"/>
    </row>
    <row r="242" customFormat="false" ht="12.75" hidden="false" customHeight="false" outlineLevel="0" collapsed="false">
      <c r="A242" s="16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315"/>
      <c r="AB242" s="180"/>
      <c r="AC242" s="153"/>
      <c r="AD242" s="153"/>
      <c r="AE242" s="153"/>
      <c r="AF242" s="155"/>
      <c r="AG242" s="155"/>
      <c r="AH242" s="204"/>
      <c r="AI242" s="204"/>
      <c r="AJ242" s="204"/>
      <c r="AK242" s="155"/>
      <c r="AL242" s="155"/>
      <c r="AN242" s="311"/>
      <c r="AO242" s="311"/>
      <c r="AQ242" s="311"/>
      <c r="AR242" s="311"/>
      <c r="AS242" s="311"/>
      <c r="AU242" s="151"/>
      <c r="AV242" s="151"/>
      <c r="AW242" s="151"/>
      <c r="AX242" s="151"/>
      <c r="AZ242" s="120"/>
    </row>
    <row r="243" customFormat="false" ht="12.75" hidden="false" customHeight="false" outlineLevel="0" collapsed="false">
      <c r="A243" s="16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315"/>
      <c r="AB243" s="180"/>
      <c r="AC243" s="153"/>
      <c r="AD243" s="153"/>
      <c r="AE243" s="153"/>
      <c r="AF243" s="155"/>
      <c r="AG243" s="155"/>
      <c r="AH243" s="204"/>
      <c r="AI243" s="204"/>
      <c r="AJ243" s="204"/>
      <c r="AK243" s="155"/>
      <c r="AL243" s="155"/>
      <c r="AN243" s="311"/>
      <c r="AO243" s="311"/>
      <c r="AQ243" s="311"/>
      <c r="AR243" s="311"/>
      <c r="AS243" s="311"/>
      <c r="AU243" s="151"/>
      <c r="AV243" s="151"/>
      <c r="AW243" s="151"/>
      <c r="AX243" s="151"/>
      <c r="AZ243" s="120"/>
    </row>
    <row r="244" customFormat="false" ht="12.75" hidden="false" customHeight="false" outlineLevel="0" collapsed="false">
      <c r="A244" s="16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315"/>
      <c r="AB244" s="180"/>
      <c r="AC244" s="153"/>
      <c r="AD244" s="153"/>
      <c r="AE244" s="153"/>
      <c r="AF244" s="155"/>
      <c r="AG244" s="155"/>
      <c r="AH244" s="204"/>
      <c r="AI244" s="204"/>
      <c r="AJ244" s="204"/>
      <c r="AK244" s="155"/>
      <c r="AL244" s="155"/>
      <c r="AN244" s="311"/>
      <c r="AO244" s="311"/>
      <c r="AQ244" s="311"/>
      <c r="AR244" s="311"/>
      <c r="AS244" s="311"/>
      <c r="AU244" s="151"/>
      <c r="AV244" s="151"/>
      <c r="AW244" s="151"/>
      <c r="AX244" s="151"/>
      <c r="AZ244" s="120"/>
    </row>
    <row r="245" customFormat="false" ht="12.75" hidden="false" customHeight="false" outlineLevel="0" collapsed="false">
      <c r="A245" s="16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315"/>
      <c r="AB245" s="180"/>
      <c r="AC245" s="153"/>
      <c r="AD245" s="153"/>
      <c r="AE245" s="153"/>
      <c r="AF245" s="155"/>
      <c r="AG245" s="155"/>
      <c r="AH245" s="204"/>
      <c r="AI245" s="204"/>
      <c r="AJ245" s="204"/>
      <c r="AK245" s="155"/>
      <c r="AL245" s="155"/>
      <c r="AN245" s="311"/>
      <c r="AO245" s="311"/>
      <c r="AQ245" s="311"/>
      <c r="AR245" s="311"/>
      <c r="AS245" s="311"/>
      <c r="AU245" s="151"/>
      <c r="AV245" s="151"/>
      <c r="AW245" s="151"/>
      <c r="AX245" s="151"/>
      <c r="AZ245" s="120"/>
    </row>
    <row r="246" customFormat="false" ht="12.75" hidden="false" customHeight="false" outlineLevel="0" collapsed="false">
      <c r="A246" s="16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315"/>
      <c r="AB246" s="180"/>
      <c r="AC246" s="153"/>
      <c r="AD246" s="153"/>
      <c r="AE246" s="153"/>
      <c r="AF246" s="155"/>
      <c r="AG246" s="155"/>
      <c r="AH246" s="204"/>
      <c r="AI246" s="204"/>
      <c r="AJ246" s="204"/>
      <c r="AK246" s="155"/>
      <c r="AL246" s="155"/>
      <c r="AN246" s="311"/>
      <c r="AO246" s="311"/>
      <c r="AQ246" s="311"/>
      <c r="AR246" s="311"/>
      <c r="AS246" s="311"/>
      <c r="AU246" s="151"/>
      <c r="AV246" s="151"/>
      <c r="AW246" s="151"/>
      <c r="AX246" s="151"/>
      <c r="AZ246" s="120"/>
    </row>
    <row r="247" customFormat="false" ht="12.75" hidden="false" customHeight="false" outlineLevel="0" collapsed="false">
      <c r="A247" s="16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315"/>
      <c r="AB247" s="180"/>
      <c r="AC247" s="153"/>
      <c r="AD247" s="153"/>
      <c r="AE247" s="153"/>
      <c r="AF247" s="155"/>
      <c r="AG247" s="155"/>
      <c r="AH247" s="204"/>
      <c r="AI247" s="204"/>
      <c r="AJ247" s="204"/>
      <c r="AK247" s="155"/>
      <c r="AL247" s="155"/>
      <c r="AN247" s="311"/>
      <c r="AO247" s="311"/>
      <c r="AQ247" s="311"/>
      <c r="AR247" s="311"/>
      <c r="AS247" s="311"/>
      <c r="AU247" s="151"/>
      <c r="AV247" s="151"/>
      <c r="AW247" s="151"/>
      <c r="AX247" s="151"/>
      <c r="AZ247" s="120"/>
    </row>
    <row r="248" customFormat="false" ht="12.75" hidden="false" customHeight="false" outlineLevel="0" collapsed="false">
      <c r="A248" s="16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315"/>
      <c r="AB248" s="180"/>
      <c r="AC248" s="153"/>
      <c r="AD248" s="153"/>
      <c r="AE248" s="153"/>
      <c r="AF248" s="155"/>
      <c r="AG248" s="155"/>
      <c r="AH248" s="204"/>
      <c r="AI248" s="204"/>
      <c r="AJ248" s="204"/>
      <c r="AK248" s="155"/>
      <c r="AL248" s="155"/>
      <c r="AN248" s="311"/>
      <c r="AO248" s="311"/>
      <c r="AQ248" s="311"/>
      <c r="AR248" s="311"/>
      <c r="AS248" s="311"/>
      <c r="AU248" s="151"/>
      <c r="AV248" s="151"/>
      <c r="AW248" s="151"/>
      <c r="AX248" s="151"/>
      <c r="AZ248" s="120"/>
    </row>
    <row r="249" customFormat="false" ht="12.75" hidden="false" customHeight="false" outlineLevel="0" collapsed="false">
      <c r="A249" s="16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315"/>
      <c r="AB249" s="180"/>
      <c r="AC249" s="153"/>
      <c r="AD249" s="153"/>
      <c r="AE249" s="153"/>
      <c r="AF249" s="155"/>
      <c r="AG249" s="155"/>
      <c r="AH249" s="204"/>
      <c r="AI249" s="204"/>
      <c r="AJ249" s="204"/>
      <c r="AK249" s="155"/>
      <c r="AL249" s="155"/>
      <c r="AN249" s="311"/>
      <c r="AO249" s="311"/>
      <c r="AQ249" s="311"/>
      <c r="AR249" s="311"/>
      <c r="AS249" s="311"/>
      <c r="AU249" s="151"/>
      <c r="AV249" s="151"/>
      <c r="AW249" s="151"/>
      <c r="AX249" s="151"/>
      <c r="AZ249" s="120"/>
    </row>
    <row r="250" customFormat="false" ht="12.75" hidden="false" customHeight="false" outlineLevel="0" collapsed="false">
      <c r="A250" s="16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315"/>
      <c r="AB250" s="180"/>
      <c r="AC250" s="153"/>
      <c r="AD250" s="153"/>
      <c r="AE250" s="153"/>
      <c r="AF250" s="155"/>
      <c r="AG250" s="155"/>
      <c r="AH250" s="204"/>
      <c r="AI250" s="204"/>
      <c r="AJ250" s="204"/>
      <c r="AK250" s="155"/>
      <c r="AL250" s="155"/>
      <c r="AN250" s="311"/>
      <c r="AO250" s="311"/>
      <c r="AQ250" s="311"/>
      <c r="AR250" s="311"/>
      <c r="AS250" s="311"/>
      <c r="AU250" s="151"/>
      <c r="AV250" s="151"/>
      <c r="AW250" s="151"/>
      <c r="AX250" s="151"/>
      <c r="AZ250" s="120"/>
    </row>
    <row r="251" customFormat="false" ht="12.75" hidden="false" customHeight="false" outlineLevel="0" collapsed="false">
      <c r="A251" s="16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315"/>
      <c r="AB251" s="180"/>
      <c r="AC251" s="153"/>
      <c r="AD251" s="153"/>
      <c r="AE251" s="153"/>
      <c r="AF251" s="155"/>
      <c r="AG251" s="155"/>
      <c r="AH251" s="204"/>
      <c r="AI251" s="204"/>
      <c r="AJ251" s="204"/>
      <c r="AK251" s="155"/>
      <c r="AL251" s="155"/>
      <c r="AN251" s="311"/>
      <c r="AO251" s="311"/>
      <c r="AQ251" s="311"/>
      <c r="AR251" s="311"/>
      <c r="AS251" s="311"/>
      <c r="AU251" s="151"/>
      <c r="AV251" s="151"/>
      <c r="AW251" s="151"/>
      <c r="AX251" s="151"/>
      <c r="AZ251" s="120"/>
    </row>
    <row r="252" customFormat="false" ht="12.75" hidden="false" customHeight="false" outlineLevel="0" collapsed="false">
      <c r="A252" s="16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315"/>
      <c r="AB252" s="180"/>
      <c r="AC252" s="153"/>
      <c r="AD252" s="153"/>
      <c r="AE252" s="153"/>
      <c r="AF252" s="155"/>
      <c r="AG252" s="155"/>
      <c r="AH252" s="204"/>
      <c r="AI252" s="204"/>
      <c r="AJ252" s="204"/>
      <c r="AK252" s="155"/>
      <c r="AL252" s="155"/>
      <c r="AN252" s="311"/>
      <c r="AO252" s="311"/>
      <c r="AQ252" s="311"/>
      <c r="AR252" s="311"/>
      <c r="AS252" s="311"/>
      <c r="AU252" s="151"/>
      <c r="AV252" s="151"/>
      <c r="AW252" s="151"/>
      <c r="AX252" s="151"/>
      <c r="AZ252" s="120"/>
    </row>
    <row r="253" customFormat="false" ht="12.75" hidden="false" customHeight="false" outlineLevel="0" collapsed="false">
      <c r="A253" s="16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315"/>
      <c r="AB253" s="180"/>
      <c r="AC253" s="153"/>
      <c r="AD253" s="153"/>
      <c r="AE253" s="153"/>
      <c r="AF253" s="155"/>
      <c r="AG253" s="155"/>
      <c r="AH253" s="204"/>
      <c r="AI253" s="204"/>
      <c r="AJ253" s="204"/>
      <c r="AK253" s="155"/>
      <c r="AL253" s="155"/>
      <c r="AN253" s="311"/>
      <c r="AO253" s="311"/>
      <c r="AQ253" s="311"/>
      <c r="AR253" s="311"/>
      <c r="AS253" s="311"/>
      <c r="AU253" s="151"/>
      <c r="AV253" s="151"/>
      <c r="AW253" s="151"/>
      <c r="AX253" s="151"/>
      <c r="AZ253" s="120"/>
    </row>
    <row r="254" customFormat="false" ht="12.75" hidden="false" customHeight="false" outlineLevel="0" collapsed="false">
      <c r="A254" s="16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315"/>
      <c r="AB254" s="180"/>
      <c r="AC254" s="153"/>
      <c r="AD254" s="153"/>
      <c r="AE254" s="153"/>
      <c r="AF254" s="155"/>
      <c r="AG254" s="155"/>
      <c r="AH254" s="204"/>
      <c r="AI254" s="204"/>
      <c r="AJ254" s="204"/>
      <c r="AK254" s="155"/>
      <c r="AL254" s="155"/>
      <c r="AN254" s="311"/>
      <c r="AO254" s="311"/>
      <c r="AQ254" s="311"/>
      <c r="AR254" s="311"/>
      <c r="AS254" s="311"/>
      <c r="AU254" s="151"/>
      <c r="AV254" s="151"/>
      <c r="AW254" s="151"/>
      <c r="AX254" s="151"/>
      <c r="AZ254" s="120"/>
    </row>
    <row r="255" customFormat="false" ht="12.75" hidden="false" customHeight="false" outlineLevel="0" collapsed="false">
      <c r="A255" s="16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315"/>
      <c r="AB255" s="180"/>
      <c r="AC255" s="153"/>
      <c r="AD255" s="153"/>
      <c r="AE255" s="153"/>
      <c r="AF255" s="155"/>
      <c r="AG255" s="155"/>
      <c r="AH255" s="204"/>
      <c r="AI255" s="204"/>
      <c r="AJ255" s="204"/>
      <c r="AK255" s="155"/>
      <c r="AL255" s="155"/>
      <c r="AN255" s="311"/>
      <c r="AO255" s="311"/>
      <c r="AQ255" s="311"/>
      <c r="AR255" s="311"/>
      <c r="AS255" s="311"/>
      <c r="AU255" s="151"/>
      <c r="AV255" s="151"/>
      <c r="AW255" s="151"/>
      <c r="AX255" s="151"/>
      <c r="AZ255" s="120"/>
    </row>
    <row r="256" customFormat="false" ht="12.75" hidden="false" customHeight="false" outlineLevel="0" collapsed="false">
      <c r="A256" s="16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315"/>
      <c r="AB256" s="180"/>
      <c r="AC256" s="153"/>
      <c r="AD256" s="153"/>
      <c r="AE256" s="153"/>
      <c r="AF256" s="155"/>
      <c r="AG256" s="155"/>
      <c r="AH256" s="204"/>
      <c r="AI256" s="204"/>
      <c r="AJ256" s="204"/>
      <c r="AK256" s="155"/>
      <c r="AL256" s="155"/>
      <c r="AN256" s="311"/>
      <c r="AO256" s="311"/>
      <c r="AQ256" s="311"/>
      <c r="AR256" s="311"/>
      <c r="AS256" s="311"/>
      <c r="AU256" s="151"/>
      <c r="AV256" s="151"/>
      <c r="AW256" s="151"/>
      <c r="AX256" s="151"/>
      <c r="AZ256" s="120"/>
    </row>
    <row r="257" customFormat="false" ht="12.75" hidden="false" customHeight="false" outlineLevel="0" collapsed="false">
      <c r="A257" s="16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315"/>
      <c r="AB257" s="180"/>
      <c r="AC257" s="153"/>
      <c r="AD257" s="153"/>
      <c r="AE257" s="153"/>
      <c r="AF257" s="155"/>
      <c r="AG257" s="155"/>
      <c r="AH257" s="204"/>
      <c r="AI257" s="204"/>
      <c r="AJ257" s="204"/>
      <c r="AK257" s="155"/>
      <c r="AL257" s="155"/>
      <c r="AN257" s="311"/>
      <c r="AO257" s="311"/>
      <c r="AQ257" s="311"/>
      <c r="AR257" s="311"/>
      <c r="AS257" s="311"/>
      <c r="AU257" s="151"/>
      <c r="AV257" s="151"/>
      <c r="AW257" s="151"/>
      <c r="AX257" s="151"/>
      <c r="AZ257" s="120"/>
    </row>
    <row r="258" customFormat="false" ht="12.75" hidden="false" customHeight="false" outlineLevel="0" collapsed="false">
      <c r="A258" s="16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315"/>
      <c r="AB258" s="180"/>
      <c r="AC258" s="153"/>
      <c r="AD258" s="153"/>
      <c r="AE258" s="153"/>
      <c r="AF258" s="155"/>
      <c r="AG258" s="155"/>
      <c r="AH258" s="204"/>
      <c r="AI258" s="204"/>
      <c r="AJ258" s="204"/>
      <c r="AK258" s="155"/>
      <c r="AL258" s="155"/>
      <c r="AN258" s="311"/>
      <c r="AO258" s="311"/>
      <c r="AQ258" s="311"/>
      <c r="AR258" s="311"/>
      <c r="AS258" s="311"/>
      <c r="AU258" s="151"/>
      <c r="AV258" s="151"/>
      <c r="AW258" s="151"/>
      <c r="AX258" s="151"/>
      <c r="AZ258" s="120"/>
    </row>
    <row r="259" customFormat="false" ht="12.75" hidden="false" customHeight="false" outlineLevel="0" collapsed="false">
      <c r="A259" s="16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315"/>
      <c r="AB259" s="180"/>
      <c r="AC259" s="153"/>
      <c r="AD259" s="153"/>
      <c r="AE259" s="153"/>
      <c r="AF259" s="155"/>
      <c r="AG259" s="155"/>
      <c r="AH259" s="204"/>
      <c r="AI259" s="204"/>
      <c r="AJ259" s="204"/>
      <c r="AK259" s="155"/>
      <c r="AL259" s="155"/>
      <c r="AN259" s="311"/>
      <c r="AO259" s="311"/>
      <c r="AQ259" s="311"/>
      <c r="AR259" s="311"/>
      <c r="AS259" s="311"/>
      <c r="AU259" s="151"/>
      <c r="AV259" s="151"/>
      <c r="AW259" s="151"/>
      <c r="AX259" s="151"/>
      <c r="AZ259" s="120"/>
    </row>
    <row r="260" customFormat="false" ht="12.75" hidden="false" customHeight="false" outlineLevel="0" collapsed="false">
      <c r="A260" s="16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315"/>
      <c r="AB260" s="180"/>
      <c r="AC260" s="153"/>
      <c r="AD260" s="153"/>
      <c r="AE260" s="153"/>
      <c r="AF260" s="155"/>
      <c r="AG260" s="155"/>
      <c r="AH260" s="204"/>
      <c r="AI260" s="204"/>
      <c r="AJ260" s="204"/>
      <c r="AK260" s="155"/>
      <c r="AL260" s="155"/>
      <c r="AN260" s="311"/>
      <c r="AO260" s="311"/>
      <c r="AQ260" s="311"/>
      <c r="AR260" s="311"/>
      <c r="AS260" s="311"/>
      <c r="AU260" s="151"/>
      <c r="AV260" s="151"/>
      <c r="AW260" s="151"/>
      <c r="AX260" s="151"/>
      <c r="AZ260" s="120"/>
    </row>
    <row r="261" customFormat="false" ht="12.75" hidden="false" customHeight="false" outlineLevel="0" collapsed="false">
      <c r="A261" s="16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315"/>
      <c r="AB261" s="180"/>
      <c r="AC261" s="153"/>
      <c r="AD261" s="153"/>
      <c r="AE261" s="153"/>
      <c r="AF261" s="155"/>
      <c r="AG261" s="155"/>
      <c r="AH261" s="204"/>
      <c r="AI261" s="204"/>
      <c r="AJ261" s="204"/>
      <c r="AK261" s="155"/>
      <c r="AL261" s="155"/>
      <c r="AN261" s="311"/>
      <c r="AO261" s="311"/>
      <c r="AQ261" s="311"/>
      <c r="AR261" s="311"/>
      <c r="AS261" s="311"/>
      <c r="AU261" s="151"/>
      <c r="AV261" s="151"/>
      <c r="AW261" s="151"/>
      <c r="AX261" s="151"/>
      <c r="AZ261" s="120"/>
    </row>
    <row r="262" customFormat="false" ht="12.75" hidden="false" customHeight="false" outlineLevel="0" collapsed="false">
      <c r="A262" s="16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315"/>
      <c r="AB262" s="180"/>
      <c r="AC262" s="153"/>
      <c r="AD262" s="153"/>
      <c r="AE262" s="153"/>
      <c r="AF262" s="155"/>
      <c r="AG262" s="155"/>
      <c r="AH262" s="204"/>
      <c r="AI262" s="204"/>
      <c r="AJ262" s="204"/>
      <c r="AK262" s="155"/>
      <c r="AL262" s="155"/>
      <c r="AN262" s="311"/>
      <c r="AO262" s="311"/>
      <c r="AQ262" s="311"/>
      <c r="AR262" s="311"/>
      <c r="AS262" s="311"/>
      <c r="AU262" s="151"/>
      <c r="AV262" s="151"/>
      <c r="AW262" s="151"/>
      <c r="AX262" s="151"/>
      <c r="AZ262" s="120"/>
    </row>
    <row r="263" customFormat="false" ht="12.75" hidden="false" customHeight="false" outlineLevel="0" collapsed="false">
      <c r="A263" s="16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315"/>
      <c r="AB263" s="180"/>
      <c r="AC263" s="153"/>
      <c r="AD263" s="153"/>
      <c r="AE263" s="153"/>
      <c r="AF263" s="155"/>
      <c r="AG263" s="155"/>
      <c r="AH263" s="204"/>
      <c r="AI263" s="204"/>
      <c r="AJ263" s="204"/>
      <c r="AK263" s="155"/>
      <c r="AL263" s="155"/>
      <c r="AN263" s="311"/>
      <c r="AO263" s="311"/>
      <c r="AQ263" s="311"/>
      <c r="AR263" s="311"/>
      <c r="AS263" s="311"/>
      <c r="AU263" s="151"/>
      <c r="AV263" s="151"/>
      <c r="AW263" s="151"/>
      <c r="AX263" s="151"/>
      <c r="AZ263" s="120"/>
    </row>
    <row r="264" customFormat="false" ht="12.75" hidden="false" customHeight="false" outlineLevel="0" collapsed="false">
      <c r="A264" s="16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315"/>
      <c r="AB264" s="180"/>
      <c r="AC264" s="153"/>
      <c r="AD264" s="153"/>
      <c r="AE264" s="153"/>
      <c r="AF264" s="155"/>
      <c r="AG264" s="155"/>
      <c r="AH264" s="204"/>
      <c r="AI264" s="204"/>
      <c r="AJ264" s="204"/>
      <c r="AK264" s="155"/>
      <c r="AL264" s="155"/>
      <c r="AN264" s="311"/>
      <c r="AO264" s="311"/>
      <c r="AQ264" s="311"/>
      <c r="AR264" s="311"/>
      <c r="AS264" s="311"/>
      <c r="AU264" s="151"/>
      <c r="AV264" s="151"/>
      <c r="AW264" s="151"/>
      <c r="AX264" s="151"/>
      <c r="AZ264" s="120"/>
    </row>
    <row r="265" customFormat="false" ht="12.75" hidden="false" customHeight="false" outlineLevel="0" collapsed="false">
      <c r="A265" s="16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315"/>
      <c r="AB265" s="180"/>
      <c r="AC265" s="153"/>
      <c r="AD265" s="153"/>
      <c r="AE265" s="153"/>
      <c r="AF265" s="155"/>
      <c r="AG265" s="155"/>
      <c r="AH265" s="204"/>
      <c r="AI265" s="204"/>
      <c r="AJ265" s="204"/>
      <c r="AK265" s="155"/>
      <c r="AL265" s="155"/>
      <c r="AN265" s="311"/>
      <c r="AO265" s="311"/>
      <c r="AQ265" s="311"/>
      <c r="AR265" s="311"/>
      <c r="AS265" s="311"/>
      <c r="AU265" s="151"/>
      <c r="AV265" s="151"/>
      <c r="AW265" s="151"/>
      <c r="AX265" s="151"/>
      <c r="AZ265" s="120"/>
    </row>
    <row r="266" customFormat="false" ht="12.75" hidden="false" customHeight="false" outlineLevel="0" collapsed="false">
      <c r="A266" s="16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315"/>
      <c r="AB266" s="180"/>
      <c r="AC266" s="153"/>
      <c r="AD266" s="153"/>
      <c r="AE266" s="153"/>
      <c r="AF266" s="155"/>
      <c r="AG266" s="155"/>
      <c r="AH266" s="204"/>
      <c r="AI266" s="204"/>
      <c r="AJ266" s="204"/>
      <c r="AK266" s="155"/>
      <c r="AL266" s="155"/>
      <c r="AN266" s="311"/>
      <c r="AO266" s="311"/>
      <c r="AQ266" s="311"/>
      <c r="AR266" s="311"/>
      <c r="AS266" s="311"/>
      <c r="AU266" s="151"/>
      <c r="AV266" s="151"/>
      <c r="AW266" s="151"/>
      <c r="AX266" s="151"/>
      <c r="AZ266" s="120"/>
    </row>
    <row r="267" customFormat="false" ht="12.75" hidden="false" customHeight="false" outlineLevel="0" collapsed="false">
      <c r="A267" s="16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315"/>
      <c r="AB267" s="180"/>
      <c r="AC267" s="153"/>
      <c r="AD267" s="153"/>
      <c r="AE267" s="153"/>
      <c r="AF267" s="155"/>
      <c r="AG267" s="155"/>
      <c r="AH267" s="204"/>
      <c r="AI267" s="204"/>
      <c r="AJ267" s="204"/>
      <c r="AK267" s="155"/>
      <c r="AL267" s="155"/>
      <c r="AN267" s="311"/>
      <c r="AO267" s="311"/>
      <c r="AQ267" s="311"/>
      <c r="AR267" s="311"/>
      <c r="AS267" s="311"/>
      <c r="AU267" s="151"/>
      <c r="AV267" s="151"/>
      <c r="AW267" s="151"/>
      <c r="AX267" s="151"/>
      <c r="AZ267" s="120"/>
    </row>
    <row r="268" customFormat="false" ht="12.75" hidden="false" customHeight="false" outlineLevel="0" collapsed="false">
      <c r="A268" s="16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315"/>
      <c r="AB268" s="180"/>
      <c r="AC268" s="153"/>
      <c r="AD268" s="153"/>
      <c r="AE268" s="153"/>
      <c r="AF268" s="155"/>
      <c r="AG268" s="155"/>
      <c r="AH268" s="204"/>
      <c r="AI268" s="204"/>
      <c r="AJ268" s="204"/>
      <c r="AK268" s="155"/>
      <c r="AL268" s="155"/>
      <c r="AN268" s="311"/>
      <c r="AO268" s="311"/>
      <c r="AQ268" s="311"/>
      <c r="AR268" s="311"/>
      <c r="AS268" s="311"/>
      <c r="AU268" s="151"/>
      <c r="AV268" s="151"/>
      <c r="AW268" s="151"/>
      <c r="AX268" s="151"/>
      <c r="AZ268" s="120"/>
    </row>
    <row r="269" customFormat="false" ht="12.75" hidden="false" customHeight="false" outlineLevel="0" collapsed="false">
      <c r="A269" s="16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315"/>
      <c r="AB269" s="180"/>
      <c r="AC269" s="153"/>
      <c r="AD269" s="153"/>
      <c r="AE269" s="153"/>
      <c r="AF269" s="155"/>
      <c r="AG269" s="155"/>
      <c r="AH269" s="204"/>
      <c r="AI269" s="204"/>
      <c r="AJ269" s="204"/>
      <c r="AK269" s="155"/>
      <c r="AL269" s="155"/>
      <c r="AN269" s="311"/>
      <c r="AO269" s="311"/>
      <c r="AQ269" s="311"/>
      <c r="AR269" s="311"/>
      <c r="AS269" s="311"/>
      <c r="AU269" s="151"/>
      <c r="AV269" s="151"/>
      <c r="AW269" s="151"/>
      <c r="AX269" s="151"/>
      <c r="AZ269" s="120"/>
    </row>
    <row r="270" customFormat="false" ht="12.75" hidden="false" customHeight="false" outlineLevel="0" collapsed="false">
      <c r="A270" s="16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315"/>
      <c r="AB270" s="180"/>
      <c r="AC270" s="153"/>
      <c r="AD270" s="153"/>
      <c r="AE270" s="153"/>
      <c r="AF270" s="155"/>
      <c r="AG270" s="155"/>
      <c r="AH270" s="204"/>
      <c r="AI270" s="204"/>
      <c r="AJ270" s="204"/>
      <c r="AK270" s="155"/>
      <c r="AL270" s="155"/>
      <c r="AN270" s="311"/>
      <c r="AO270" s="311"/>
      <c r="AQ270" s="311"/>
      <c r="AR270" s="311"/>
      <c r="AS270" s="311"/>
      <c r="AU270" s="151"/>
      <c r="AV270" s="151"/>
      <c r="AW270" s="151"/>
      <c r="AX270" s="151"/>
      <c r="AZ270" s="120"/>
    </row>
    <row r="271" customFormat="false" ht="12.75" hidden="false" customHeight="false" outlineLevel="0" collapsed="false">
      <c r="A271" s="16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315"/>
      <c r="AB271" s="180"/>
      <c r="AC271" s="153"/>
      <c r="AD271" s="153"/>
      <c r="AE271" s="153"/>
      <c r="AF271" s="155"/>
      <c r="AG271" s="155"/>
      <c r="AH271" s="204"/>
      <c r="AI271" s="204"/>
      <c r="AJ271" s="204"/>
      <c r="AK271" s="155"/>
      <c r="AL271" s="155"/>
      <c r="AN271" s="311"/>
      <c r="AO271" s="311"/>
      <c r="AQ271" s="311"/>
      <c r="AR271" s="311"/>
      <c r="AS271" s="311"/>
      <c r="AU271" s="151"/>
      <c r="AV271" s="151"/>
      <c r="AW271" s="151"/>
      <c r="AX271" s="151"/>
      <c r="AZ271" s="120"/>
    </row>
    <row r="272" customFormat="false" ht="12.75" hidden="false" customHeight="false" outlineLevel="0" collapsed="false">
      <c r="A272" s="16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315"/>
      <c r="AB272" s="180"/>
      <c r="AC272" s="153"/>
      <c r="AD272" s="153"/>
      <c r="AE272" s="153"/>
      <c r="AF272" s="155"/>
      <c r="AG272" s="155"/>
      <c r="AH272" s="204"/>
      <c r="AI272" s="204"/>
      <c r="AJ272" s="204"/>
      <c r="AK272" s="155"/>
      <c r="AL272" s="155"/>
      <c r="AN272" s="311"/>
      <c r="AO272" s="311"/>
      <c r="AQ272" s="311"/>
      <c r="AR272" s="311"/>
      <c r="AS272" s="311"/>
      <c r="AU272" s="151"/>
      <c r="AV272" s="151"/>
      <c r="AW272" s="151"/>
      <c r="AX272" s="151"/>
      <c r="AZ272" s="120"/>
    </row>
    <row r="273" customFormat="false" ht="12.75" hidden="false" customHeight="false" outlineLevel="0" collapsed="false">
      <c r="A273" s="16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315"/>
      <c r="AB273" s="180"/>
      <c r="AC273" s="153"/>
      <c r="AD273" s="153"/>
      <c r="AE273" s="153"/>
      <c r="AF273" s="155"/>
      <c r="AG273" s="155"/>
      <c r="AH273" s="204"/>
      <c r="AI273" s="204"/>
      <c r="AJ273" s="204"/>
      <c r="AK273" s="155"/>
      <c r="AL273" s="155"/>
      <c r="AN273" s="311"/>
      <c r="AO273" s="311"/>
      <c r="AQ273" s="311"/>
      <c r="AR273" s="311"/>
      <c r="AS273" s="311"/>
      <c r="AU273" s="151"/>
      <c r="AV273" s="151"/>
      <c r="AW273" s="151"/>
      <c r="AX273" s="151"/>
      <c r="AZ273" s="120"/>
    </row>
    <row r="274" customFormat="false" ht="12.75" hidden="false" customHeight="false" outlineLevel="0" collapsed="false">
      <c r="A274" s="16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315"/>
      <c r="AB274" s="180"/>
      <c r="AC274" s="153"/>
      <c r="AD274" s="153"/>
      <c r="AE274" s="153"/>
      <c r="AF274" s="155"/>
      <c r="AG274" s="155"/>
      <c r="AH274" s="204"/>
      <c r="AI274" s="204"/>
      <c r="AJ274" s="204"/>
      <c r="AK274" s="155"/>
      <c r="AL274" s="155"/>
      <c r="AN274" s="311"/>
      <c r="AO274" s="311"/>
      <c r="AQ274" s="311"/>
      <c r="AR274" s="311"/>
      <c r="AS274" s="311"/>
      <c r="AU274" s="151"/>
      <c r="AV274" s="151"/>
      <c r="AW274" s="151"/>
      <c r="AX274" s="151"/>
      <c r="AZ274" s="120"/>
    </row>
    <row r="275" customFormat="false" ht="12.75" hidden="false" customHeight="false" outlineLevel="0" collapsed="false">
      <c r="A275" s="16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315"/>
      <c r="AB275" s="180"/>
      <c r="AC275" s="153"/>
      <c r="AD275" s="153"/>
      <c r="AE275" s="153"/>
      <c r="AF275" s="155"/>
      <c r="AG275" s="155"/>
      <c r="AH275" s="204"/>
      <c r="AI275" s="204"/>
      <c r="AJ275" s="204"/>
      <c r="AK275" s="155"/>
      <c r="AL275" s="155"/>
      <c r="AN275" s="311"/>
      <c r="AO275" s="311"/>
      <c r="AQ275" s="311"/>
      <c r="AR275" s="311"/>
      <c r="AS275" s="311"/>
      <c r="AU275" s="151"/>
      <c r="AV275" s="151"/>
      <c r="AW275" s="151"/>
      <c r="AX275" s="151"/>
      <c r="AZ275" s="120"/>
    </row>
    <row r="276" customFormat="false" ht="12.75" hidden="false" customHeight="false" outlineLevel="0" collapsed="false">
      <c r="A276" s="16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315"/>
      <c r="AB276" s="180"/>
      <c r="AC276" s="153"/>
      <c r="AD276" s="153"/>
      <c r="AE276" s="153"/>
      <c r="AF276" s="155"/>
      <c r="AG276" s="155"/>
      <c r="AH276" s="204"/>
      <c r="AI276" s="204"/>
      <c r="AJ276" s="204"/>
      <c r="AK276" s="155"/>
      <c r="AL276" s="155"/>
      <c r="AN276" s="311"/>
      <c r="AO276" s="311"/>
      <c r="AQ276" s="311"/>
      <c r="AR276" s="311"/>
      <c r="AS276" s="311"/>
      <c r="AU276" s="151"/>
      <c r="AV276" s="151"/>
      <c r="AW276" s="151"/>
      <c r="AX276" s="151"/>
      <c r="AZ276" s="120"/>
    </row>
    <row r="277" customFormat="false" ht="12.75" hidden="false" customHeight="false" outlineLevel="0" collapsed="false">
      <c r="A277" s="16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315"/>
      <c r="AB277" s="180"/>
      <c r="AC277" s="153"/>
      <c r="AD277" s="153"/>
      <c r="AE277" s="153"/>
      <c r="AF277" s="155"/>
      <c r="AG277" s="155"/>
      <c r="AH277" s="204"/>
      <c r="AI277" s="204"/>
      <c r="AJ277" s="204"/>
      <c r="AK277" s="155"/>
      <c r="AL277" s="155"/>
      <c r="AN277" s="311"/>
      <c r="AO277" s="311"/>
      <c r="AQ277" s="311"/>
      <c r="AR277" s="311"/>
      <c r="AS277" s="311"/>
      <c r="AU277" s="151"/>
      <c r="AV277" s="151"/>
      <c r="AW277" s="151"/>
      <c r="AX277" s="151"/>
      <c r="AZ277" s="120"/>
    </row>
    <row r="278" customFormat="false" ht="12.75" hidden="false" customHeight="false" outlineLevel="0" collapsed="false">
      <c r="A278" s="16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315"/>
      <c r="AB278" s="180"/>
      <c r="AC278" s="153"/>
      <c r="AD278" s="153"/>
      <c r="AE278" s="153"/>
      <c r="AF278" s="155"/>
      <c r="AG278" s="155"/>
      <c r="AH278" s="204"/>
      <c r="AI278" s="204"/>
      <c r="AJ278" s="204"/>
      <c r="AK278" s="155"/>
      <c r="AL278" s="155"/>
      <c r="AN278" s="311"/>
      <c r="AO278" s="311"/>
      <c r="AQ278" s="311"/>
      <c r="AR278" s="311"/>
      <c r="AS278" s="311"/>
      <c r="AU278" s="151"/>
      <c r="AV278" s="151"/>
      <c r="AW278" s="151"/>
      <c r="AX278" s="151"/>
      <c r="AZ278" s="120"/>
    </row>
    <row r="279" customFormat="false" ht="12.75" hidden="false" customHeight="false" outlineLevel="0" collapsed="false">
      <c r="A279" s="16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315"/>
      <c r="AB279" s="180"/>
      <c r="AC279" s="153"/>
      <c r="AD279" s="153"/>
      <c r="AE279" s="153"/>
      <c r="AF279" s="155"/>
      <c r="AG279" s="155"/>
      <c r="AH279" s="204"/>
      <c r="AI279" s="204"/>
      <c r="AJ279" s="204"/>
      <c r="AK279" s="155"/>
      <c r="AL279" s="155"/>
      <c r="AN279" s="311"/>
      <c r="AO279" s="311"/>
      <c r="AQ279" s="311"/>
      <c r="AR279" s="311"/>
      <c r="AS279" s="311"/>
      <c r="AU279" s="151"/>
      <c r="AV279" s="151"/>
      <c r="AW279" s="151"/>
      <c r="AX279" s="151"/>
      <c r="AZ279" s="120"/>
    </row>
    <row r="280" customFormat="false" ht="12.75" hidden="false" customHeight="false" outlineLevel="0" collapsed="false">
      <c r="A280" s="16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315"/>
      <c r="AB280" s="180"/>
      <c r="AC280" s="153"/>
      <c r="AD280" s="153"/>
      <c r="AE280" s="153"/>
      <c r="AF280" s="155"/>
      <c r="AG280" s="155"/>
      <c r="AH280" s="204"/>
      <c r="AI280" s="204"/>
      <c r="AJ280" s="204"/>
      <c r="AK280" s="155"/>
      <c r="AL280" s="155"/>
      <c r="AN280" s="311"/>
      <c r="AO280" s="311"/>
      <c r="AQ280" s="311"/>
      <c r="AR280" s="311"/>
      <c r="AS280" s="311"/>
      <c r="AU280" s="151"/>
      <c r="AV280" s="151"/>
      <c r="AW280" s="151"/>
      <c r="AX280" s="151"/>
      <c r="AZ280" s="120"/>
    </row>
    <row r="281" customFormat="false" ht="12.75" hidden="false" customHeight="false" outlineLevel="0" collapsed="false">
      <c r="A281" s="160"/>
      <c r="B281" s="180"/>
      <c r="C281" s="180"/>
      <c r="D281" s="180"/>
      <c r="E281" s="180"/>
      <c r="F281" s="180"/>
      <c r="G281" s="160"/>
      <c r="H281" s="180"/>
      <c r="I281" s="180"/>
      <c r="J281" s="160"/>
      <c r="K281" s="180"/>
      <c r="L281" s="180"/>
      <c r="M281" s="180"/>
      <c r="N281" s="180"/>
      <c r="O281" s="180"/>
      <c r="P281" s="160"/>
      <c r="Q281" s="160"/>
      <c r="R281" s="160"/>
      <c r="S281" s="180"/>
      <c r="T281" s="160"/>
      <c r="U281" s="160"/>
      <c r="V281" s="160"/>
      <c r="W281" s="160"/>
      <c r="X281" s="180"/>
      <c r="Y281" s="180"/>
      <c r="Z281" s="180"/>
      <c r="AA281" s="315"/>
      <c r="AB281" s="180"/>
      <c r="AC281" s="153"/>
      <c r="AD281" s="153"/>
      <c r="AE281" s="153"/>
      <c r="AF281" s="155"/>
      <c r="AG281" s="155"/>
      <c r="AH281" s="204"/>
      <c r="AI281" s="204"/>
      <c r="AJ281" s="204"/>
      <c r="AK281" s="155"/>
      <c r="AL281" s="155"/>
      <c r="AN281" s="311"/>
      <c r="AO281" s="311"/>
      <c r="AQ281" s="311"/>
      <c r="AR281" s="311"/>
      <c r="AS281" s="311"/>
      <c r="AU281" s="151"/>
      <c r="AV281" s="151"/>
      <c r="AW281" s="151"/>
      <c r="AX281" s="151"/>
      <c r="AZ281" s="120"/>
    </row>
    <row r="282" customFormat="false" ht="12.75" hidden="false" customHeight="false" outlineLevel="0" collapsed="false">
      <c r="A282" s="16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315"/>
      <c r="AB282" s="180"/>
      <c r="AC282" s="153"/>
      <c r="AD282" s="153"/>
      <c r="AE282" s="153"/>
      <c r="AF282" s="155"/>
      <c r="AG282" s="155"/>
      <c r="AH282" s="204"/>
      <c r="AI282" s="204"/>
      <c r="AJ282" s="204"/>
      <c r="AK282" s="155"/>
      <c r="AL282" s="155"/>
      <c r="AN282" s="311"/>
      <c r="AO282" s="311"/>
      <c r="AQ282" s="311"/>
      <c r="AR282" s="311"/>
      <c r="AS282" s="311"/>
      <c r="AU282" s="151"/>
      <c r="AV282" s="151"/>
      <c r="AW282" s="151"/>
      <c r="AX282" s="151"/>
      <c r="AZ282" s="120"/>
    </row>
    <row r="283" customFormat="false" ht="12.75" hidden="false" customHeight="false" outlineLevel="0" collapsed="false">
      <c r="A283" s="16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315"/>
      <c r="AB283" s="180"/>
      <c r="AC283" s="153"/>
      <c r="AD283" s="153"/>
      <c r="AE283" s="153"/>
      <c r="AF283" s="155"/>
      <c r="AG283" s="155"/>
      <c r="AH283" s="204"/>
      <c r="AI283" s="204"/>
      <c r="AJ283" s="204"/>
      <c r="AK283" s="155"/>
      <c r="AL283" s="155"/>
      <c r="AN283" s="311"/>
      <c r="AO283" s="311"/>
      <c r="AQ283" s="311"/>
      <c r="AR283" s="311"/>
      <c r="AS283" s="311"/>
      <c r="AU283" s="151"/>
      <c r="AV283" s="151"/>
      <c r="AW283" s="151"/>
      <c r="AX283" s="151"/>
      <c r="AZ283" s="120"/>
    </row>
    <row r="284" customFormat="false" ht="12.75" hidden="false" customHeight="false" outlineLevel="0" collapsed="false">
      <c r="A284" s="16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315"/>
      <c r="AB284" s="180"/>
      <c r="AC284" s="153"/>
      <c r="AD284" s="153"/>
      <c r="AE284" s="153"/>
      <c r="AF284" s="155"/>
      <c r="AG284" s="155"/>
      <c r="AH284" s="204"/>
      <c r="AI284" s="204"/>
      <c r="AJ284" s="204"/>
      <c r="AK284" s="155"/>
      <c r="AL284" s="155"/>
      <c r="AN284" s="311"/>
      <c r="AO284" s="311"/>
      <c r="AQ284" s="311"/>
      <c r="AR284" s="311"/>
      <c r="AS284" s="311"/>
      <c r="AU284" s="151"/>
      <c r="AV284" s="151"/>
      <c r="AW284" s="151"/>
      <c r="AX284" s="151"/>
      <c r="AZ284" s="120"/>
    </row>
    <row r="285" customFormat="false" ht="12.75" hidden="false" customHeight="false" outlineLevel="0" collapsed="false">
      <c r="A285" s="16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315"/>
      <c r="AB285" s="180"/>
      <c r="AC285" s="153"/>
      <c r="AD285" s="153"/>
      <c r="AE285" s="153"/>
      <c r="AF285" s="155"/>
      <c r="AG285" s="155"/>
      <c r="AH285" s="204"/>
      <c r="AI285" s="204"/>
      <c r="AJ285" s="204"/>
      <c r="AK285" s="155"/>
      <c r="AL285" s="155"/>
      <c r="AN285" s="311"/>
      <c r="AO285" s="311"/>
      <c r="AQ285" s="311"/>
      <c r="AR285" s="311"/>
      <c r="AS285" s="311"/>
      <c r="AU285" s="151"/>
      <c r="AV285" s="151"/>
      <c r="AW285" s="151"/>
      <c r="AX285" s="151"/>
      <c r="AZ285" s="120"/>
    </row>
    <row r="286" customFormat="false" ht="12.75" hidden="false" customHeight="false" outlineLevel="0" collapsed="false">
      <c r="A286" s="16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315"/>
      <c r="AB286" s="180"/>
      <c r="AC286" s="153"/>
      <c r="AD286" s="153"/>
      <c r="AE286" s="153"/>
      <c r="AF286" s="155"/>
      <c r="AG286" s="155"/>
      <c r="AH286" s="204"/>
      <c r="AI286" s="204"/>
      <c r="AJ286" s="204"/>
      <c r="AK286" s="155"/>
      <c r="AL286" s="155"/>
      <c r="AN286" s="311"/>
      <c r="AO286" s="311"/>
      <c r="AQ286" s="311"/>
      <c r="AR286" s="311"/>
      <c r="AS286" s="311"/>
      <c r="AU286" s="151"/>
      <c r="AV286" s="151"/>
      <c r="AW286" s="151"/>
      <c r="AX286" s="151"/>
      <c r="AZ286" s="120"/>
    </row>
    <row r="287" customFormat="false" ht="12.75" hidden="false" customHeight="false" outlineLevel="0" collapsed="false">
      <c r="A287" s="16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315"/>
      <c r="AB287" s="180"/>
      <c r="AC287" s="153"/>
      <c r="AD287" s="153"/>
      <c r="AE287" s="153"/>
      <c r="AF287" s="155"/>
      <c r="AG287" s="155"/>
      <c r="AH287" s="204"/>
      <c r="AI287" s="204"/>
      <c r="AJ287" s="204"/>
      <c r="AK287" s="155"/>
      <c r="AL287" s="155"/>
      <c r="AN287" s="311"/>
      <c r="AO287" s="311"/>
      <c r="AQ287" s="311"/>
      <c r="AR287" s="311"/>
      <c r="AS287" s="311"/>
      <c r="AU287" s="151"/>
      <c r="AV287" s="151"/>
      <c r="AW287" s="151"/>
      <c r="AX287" s="151"/>
      <c r="AZ287" s="120"/>
    </row>
    <row r="288" customFormat="false" ht="12.75" hidden="false" customHeight="false" outlineLevel="0" collapsed="false">
      <c r="A288" s="16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315"/>
      <c r="AB288" s="180"/>
      <c r="AC288" s="153"/>
      <c r="AD288" s="153"/>
      <c r="AE288" s="153"/>
      <c r="AF288" s="155"/>
      <c r="AG288" s="155"/>
      <c r="AH288" s="204"/>
      <c r="AI288" s="204"/>
      <c r="AJ288" s="204"/>
      <c r="AK288" s="155"/>
      <c r="AL288" s="155"/>
      <c r="AN288" s="311"/>
      <c r="AO288" s="311"/>
      <c r="AQ288" s="311"/>
      <c r="AR288" s="311"/>
      <c r="AS288" s="311"/>
      <c r="AU288" s="151"/>
      <c r="AV288" s="151"/>
      <c r="AW288" s="151"/>
      <c r="AX288" s="151"/>
      <c r="AZ288" s="120"/>
    </row>
    <row r="289" customFormat="false" ht="12.75" hidden="false" customHeight="false" outlineLevel="0" collapsed="false">
      <c r="A289" s="16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315"/>
      <c r="AB289" s="180"/>
      <c r="AC289" s="153"/>
      <c r="AD289" s="153"/>
      <c r="AE289" s="153"/>
      <c r="AF289" s="155"/>
      <c r="AG289" s="155"/>
      <c r="AH289" s="204"/>
      <c r="AI289" s="204"/>
      <c r="AJ289" s="204"/>
      <c r="AK289" s="155"/>
      <c r="AL289" s="155"/>
      <c r="AN289" s="311"/>
      <c r="AO289" s="311"/>
      <c r="AQ289" s="311"/>
      <c r="AR289" s="311"/>
      <c r="AS289" s="311"/>
      <c r="AU289" s="151"/>
      <c r="AV289" s="151"/>
      <c r="AW289" s="151"/>
      <c r="AX289" s="151"/>
      <c r="AZ289" s="120"/>
    </row>
    <row r="290" customFormat="false" ht="12.75" hidden="false" customHeight="false" outlineLevel="0" collapsed="false">
      <c r="A290" s="16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315"/>
      <c r="AB290" s="180"/>
      <c r="AC290" s="153"/>
      <c r="AD290" s="153"/>
      <c r="AE290" s="153"/>
      <c r="AF290" s="155"/>
      <c r="AG290" s="155"/>
      <c r="AH290" s="204"/>
      <c r="AI290" s="204"/>
      <c r="AJ290" s="204"/>
      <c r="AK290" s="155"/>
      <c r="AL290" s="155"/>
      <c r="AN290" s="311"/>
      <c r="AO290" s="311"/>
      <c r="AQ290" s="311"/>
      <c r="AR290" s="311"/>
      <c r="AS290" s="311"/>
      <c r="AU290" s="151"/>
      <c r="AV290" s="151"/>
      <c r="AW290" s="151"/>
      <c r="AX290" s="151"/>
      <c r="AZ290" s="120"/>
    </row>
    <row r="291" customFormat="false" ht="12.75" hidden="false" customHeight="false" outlineLevel="0" collapsed="false">
      <c r="A291" s="16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315"/>
      <c r="AB291" s="180"/>
      <c r="AC291" s="153"/>
      <c r="AD291" s="153"/>
      <c r="AE291" s="153"/>
      <c r="AF291" s="155"/>
      <c r="AG291" s="155"/>
      <c r="AH291" s="204"/>
      <c r="AI291" s="204"/>
      <c r="AJ291" s="204"/>
      <c r="AK291" s="155"/>
      <c r="AL291" s="155"/>
      <c r="AN291" s="311"/>
      <c r="AO291" s="311"/>
      <c r="AQ291" s="311"/>
      <c r="AR291" s="311"/>
      <c r="AS291" s="311"/>
      <c r="AU291" s="151"/>
      <c r="AV291" s="151"/>
      <c r="AW291" s="151"/>
      <c r="AX291" s="151"/>
      <c r="AZ291" s="120"/>
    </row>
    <row r="292" customFormat="false" ht="12.75" hidden="false" customHeight="false" outlineLevel="0" collapsed="false">
      <c r="A292" s="160"/>
      <c r="B292" s="180"/>
      <c r="C292" s="180"/>
      <c r="D292" s="180"/>
      <c r="E292" s="180"/>
      <c r="F292" s="180"/>
      <c r="G292" s="180"/>
      <c r="H292" s="180"/>
      <c r="I292" s="180"/>
      <c r="J292" s="160"/>
      <c r="K292" s="180"/>
      <c r="L292" s="180"/>
      <c r="M292" s="180"/>
      <c r="N292" s="180"/>
      <c r="O292" s="180"/>
      <c r="P292" s="160"/>
      <c r="Q292" s="160"/>
      <c r="R292" s="160"/>
      <c r="S292" s="180"/>
      <c r="T292" s="160"/>
      <c r="U292" s="160"/>
      <c r="V292" s="160"/>
      <c r="W292" s="160"/>
      <c r="X292" s="180"/>
      <c r="Y292" s="180"/>
      <c r="Z292" s="180"/>
      <c r="AA292" s="315"/>
      <c r="AB292" s="180"/>
      <c r="AC292" s="153"/>
      <c r="AD292" s="153"/>
      <c r="AE292" s="153"/>
      <c r="AF292" s="155"/>
      <c r="AG292" s="155"/>
      <c r="AH292" s="204"/>
      <c r="AI292" s="204"/>
      <c r="AJ292" s="204"/>
      <c r="AK292" s="155"/>
      <c r="AL292" s="155"/>
      <c r="AN292" s="311"/>
      <c r="AO292" s="311"/>
      <c r="AQ292" s="311"/>
      <c r="AR292" s="311"/>
      <c r="AS292" s="311"/>
      <c r="AU292" s="151"/>
      <c r="AV292" s="151"/>
      <c r="AW292" s="151"/>
      <c r="AX292" s="151"/>
      <c r="AZ292" s="120"/>
    </row>
    <row r="293" customFormat="false" ht="12.75" hidden="false" customHeight="false" outlineLevel="0" collapsed="false">
      <c r="A293" s="16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315"/>
      <c r="AB293" s="180"/>
      <c r="AC293" s="153"/>
      <c r="AD293" s="153"/>
      <c r="AE293" s="153"/>
      <c r="AF293" s="155"/>
      <c r="AG293" s="155"/>
      <c r="AH293" s="204"/>
      <c r="AI293" s="204"/>
      <c r="AJ293" s="204"/>
      <c r="AK293" s="155"/>
      <c r="AL293" s="155"/>
      <c r="AN293" s="311"/>
      <c r="AO293" s="311"/>
      <c r="AQ293" s="311"/>
      <c r="AR293" s="311"/>
      <c r="AS293" s="311"/>
      <c r="AU293" s="151"/>
      <c r="AV293" s="151"/>
      <c r="AW293" s="151"/>
      <c r="AX293" s="151"/>
      <c r="AZ293" s="120"/>
    </row>
    <row r="294" customFormat="false" ht="12.75" hidden="false" customHeight="false" outlineLevel="0" collapsed="false">
      <c r="A294" s="16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315"/>
      <c r="AB294" s="180"/>
      <c r="AC294" s="153"/>
      <c r="AD294" s="153"/>
      <c r="AE294" s="153"/>
      <c r="AF294" s="155"/>
      <c r="AG294" s="155"/>
      <c r="AH294" s="204"/>
      <c r="AI294" s="204"/>
      <c r="AJ294" s="204"/>
      <c r="AK294" s="155"/>
      <c r="AL294" s="155"/>
      <c r="AN294" s="311"/>
      <c r="AO294" s="311"/>
      <c r="AQ294" s="311"/>
      <c r="AR294" s="311"/>
      <c r="AS294" s="311"/>
      <c r="AU294" s="151"/>
      <c r="AV294" s="151"/>
      <c r="AW294" s="151"/>
      <c r="AX294" s="151"/>
      <c r="AZ294" s="120"/>
    </row>
    <row r="295" customFormat="false" ht="12.75" hidden="false" customHeight="false" outlineLevel="0" collapsed="false">
      <c r="A295" s="16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315"/>
      <c r="AB295" s="180"/>
      <c r="AC295" s="153"/>
      <c r="AD295" s="153"/>
      <c r="AE295" s="153"/>
      <c r="AF295" s="155"/>
      <c r="AG295" s="155"/>
      <c r="AH295" s="204"/>
      <c r="AI295" s="204"/>
      <c r="AJ295" s="204"/>
      <c r="AK295" s="155"/>
      <c r="AL295" s="155"/>
      <c r="AN295" s="311"/>
      <c r="AO295" s="311"/>
      <c r="AQ295" s="311"/>
      <c r="AR295" s="311"/>
      <c r="AS295" s="311"/>
      <c r="AU295" s="151"/>
      <c r="AV295" s="151"/>
      <c r="AW295" s="151"/>
      <c r="AX295" s="151"/>
      <c r="AZ295" s="120"/>
    </row>
    <row r="296" customFormat="false" ht="12.75" hidden="false" customHeight="false" outlineLevel="0" collapsed="false">
      <c r="A296" s="16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315"/>
      <c r="AB296" s="180"/>
      <c r="AC296" s="153"/>
      <c r="AD296" s="153"/>
      <c r="AE296" s="153"/>
      <c r="AF296" s="155"/>
      <c r="AG296" s="155"/>
      <c r="AH296" s="204"/>
      <c r="AI296" s="204"/>
      <c r="AJ296" s="204"/>
      <c r="AK296" s="155"/>
      <c r="AL296" s="155"/>
      <c r="AN296" s="311"/>
      <c r="AO296" s="311"/>
      <c r="AQ296" s="311"/>
      <c r="AR296" s="311"/>
      <c r="AS296" s="311"/>
      <c r="AU296" s="151"/>
      <c r="AV296" s="151"/>
      <c r="AW296" s="151"/>
      <c r="AX296" s="151"/>
      <c r="AZ296" s="120"/>
    </row>
    <row r="297" customFormat="false" ht="12.75" hidden="false" customHeight="false" outlineLevel="0" collapsed="false">
      <c r="A297" s="16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315"/>
      <c r="AB297" s="180"/>
      <c r="AC297" s="153"/>
      <c r="AD297" s="153"/>
      <c r="AE297" s="153"/>
      <c r="AF297" s="155"/>
      <c r="AG297" s="155"/>
      <c r="AH297" s="204"/>
      <c r="AI297" s="204"/>
      <c r="AJ297" s="204"/>
      <c r="AK297" s="155"/>
      <c r="AL297" s="155"/>
      <c r="AN297" s="311"/>
      <c r="AO297" s="311"/>
      <c r="AQ297" s="311"/>
      <c r="AR297" s="311"/>
      <c r="AS297" s="311"/>
      <c r="AU297" s="151"/>
      <c r="AV297" s="151"/>
      <c r="AW297" s="151"/>
      <c r="AX297" s="151"/>
      <c r="AZ297" s="120"/>
    </row>
    <row r="298" customFormat="false" ht="12.75" hidden="false" customHeight="false" outlineLevel="0" collapsed="false">
      <c r="A298" s="16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315"/>
      <c r="AB298" s="180"/>
      <c r="AC298" s="153"/>
      <c r="AD298" s="153"/>
      <c r="AE298" s="153"/>
      <c r="AF298" s="155"/>
      <c r="AG298" s="155"/>
      <c r="AH298" s="204"/>
      <c r="AI298" s="204"/>
      <c r="AJ298" s="204"/>
      <c r="AK298" s="155"/>
      <c r="AL298" s="155"/>
      <c r="AN298" s="311"/>
      <c r="AO298" s="311"/>
      <c r="AQ298" s="311"/>
      <c r="AR298" s="311"/>
      <c r="AS298" s="311"/>
      <c r="AU298" s="151"/>
      <c r="AV298" s="151"/>
      <c r="AW298" s="151"/>
      <c r="AX298" s="151"/>
      <c r="AZ298" s="120"/>
    </row>
    <row r="299" customFormat="false" ht="12.75" hidden="false" customHeight="false" outlineLevel="0" collapsed="false">
      <c r="A299" s="16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315"/>
      <c r="AB299" s="180"/>
      <c r="AC299" s="153"/>
      <c r="AD299" s="153"/>
      <c r="AE299" s="153"/>
      <c r="AF299" s="155"/>
      <c r="AG299" s="155"/>
      <c r="AH299" s="204"/>
      <c r="AI299" s="204"/>
      <c r="AJ299" s="204"/>
      <c r="AK299" s="155"/>
      <c r="AL299" s="155"/>
      <c r="AN299" s="311"/>
      <c r="AO299" s="311"/>
      <c r="AQ299" s="311"/>
      <c r="AR299" s="311"/>
      <c r="AS299" s="311"/>
      <c r="AU299" s="151"/>
      <c r="AV299" s="151"/>
      <c r="AW299" s="151"/>
      <c r="AX299" s="151"/>
      <c r="AZ299" s="120"/>
    </row>
    <row r="300" customFormat="false" ht="12.75" hidden="false" customHeight="false" outlineLevel="0" collapsed="false">
      <c r="A300" s="16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315"/>
      <c r="AB300" s="180"/>
      <c r="AC300" s="153"/>
      <c r="AD300" s="153"/>
      <c r="AE300" s="153"/>
      <c r="AF300" s="155"/>
      <c r="AG300" s="155"/>
      <c r="AH300" s="204"/>
      <c r="AI300" s="204"/>
      <c r="AJ300" s="204"/>
      <c r="AK300" s="155"/>
      <c r="AL300" s="155"/>
      <c r="AN300" s="311"/>
      <c r="AO300" s="311"/>
      <c r="AQ300" s="311"/>
      <c r="AR300" s="311"/>
      <c r="AS300" s="311"/>
      <c r="AU300" s="151"/>
      <c r="AV300" s="151"/>
      <c r="AW300" s="151"/>
      <c r="AX300" s="151"/>
      <c r="AZ300" s="120"/>
    </row>
    <row r="301" customFormat="false" ht="12.75" hidden="false" customHeight="false" outlineLevel="0" collapsed="false">
      <c r="A301" s="16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315"/>
      <c r="AB301" s="180"/>
      <c r="AC301" s="153"/>
      <c r="AD301" s="153"/>
      <c r="AE301" s="153"/>
      <c r="AF301" s="155"/>
      <c r="AG301" s="155"/>
      <c r="AH301" s="204"/>
      <c r="AI301" s="204"/>
      <c r="AJ301" s="204"/>
      <c r="AK301" s="155"/>
      <c r="AL301" s="155"/>
      <c r="AN301" s="311"/>
      <c r="AO301" s="311"/>
      <c r="AQ301" s="311"/>
      <c r="AR301" s="311"/>
      <c r="AS301" s="311"/>
      <c r="AU301" s="151"/>
      <c r="AV301" s="151"/>
      <c r="AW301" s="151"/>
      <c r="AX301" s="151"/>
      <c r="AZ301" s="120"/>
    </row>
    <row r="302" customFormat="false" ht="12.75" hidden="false" customHeight="false" outlineLevel="0" collapsed="false">
      <c r="A302" s="16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315"/>
      <c r="AB302" s="180"/>
      <c r="AC302" s="153"/>
      <c r="AD302" s="153"/>
      <c r="AE302" s="153"/>
      <c r="AF302" s="155"/>
      <c r="AG302" s="155"/>
      <c r="AH302" s="204"/>
      <c r="AI302" s="204"/>
      <c r="AJ302" s="204"/>
      <c r="AK302" s="155"/>
      <c r="AL302" s="155"/>
      <c r="AN302" s="311"/>
      <c r="AO302" s="311"/>
      <c r="AQ302" s="311"/>
      <c r="AR302" s="311"/>
      <c r="AS302" s="311"/>
      <c r="AU302" s="151"/>
      <c r="AV302" s="151"/>
      <c r="AW302" s="151"/>
      <c r="AX302" s="151"/>
      <c r="AZ302" s="120"/>
    </row>
    <row r="303" customFormat="false" ht="12.75" hidden="false" customHeight="false" outlineLevel="0" collapsed="false">
      <c r="A303" s="160"/>
      <c r="B303" s="180"/>
      <c r="C303" s="180"/>
      <c r="D303" s="180"/>
      <c r="E303" s="180"/>
      <c r="F303" s="180"/>
      <c r="G303" s="160"/>
      <c r="H303" s="180"/>
      <c r="I303" s="180"/>
      <c r="J303" s="160"/>
      <c r="K303" s="180"/>
      <c r="L303" s="180"/>
      <c r="M303" s="180"/>
      <c r="N303" s="180"/>
      <c r="O303" s="180"/>
      <c r="P303" s="160"/>
      <c r="Q303" s="160"/>
      <c r="R303" s="160"/>
      <c r="S303" s="180"/>
      <c r="T303" s="160"/>
      <c r="U303" s="160"/>
      <c r="V303" s="160"/>
      <c r="W303" s="160"/>
      <c r="X303" s="180"/>
      <c r="Y303" s="180"/>
      <c r="Z303" s="180"/>
      <c r="AA303" s="315"/>
      <c r="AB303" s="180"/>
      <c r="AC303" s="153"/>
      <c r="AD303" s="153"/>
      <c r="AE303" s="153"/>
      <c r="AF303" s="155"/>
      <c r="AG303" s="155"/>
      <c r="AH303" s="204"/>
      <c r="AI303" s="204"/>
      <c r="AJ303" s="204"/>
      <c r="AK303" s="155"/>
      <c r="AL303" s="155"/>
      <c r="AN303" s="311"/>
      <c r="AO303" s="311"/>
      <c r="AQ303" s="311"/>
      <c r="AR303" s="311"/>
      <c r="AS303" s="311"/>
      <c r="AU303" s="151"/>
      <c r="AV303" s="151"/>
      <c r="AW303" s="151"/>
      <c r="AX303" s="151"/>
      <c r="AZ303" s="120"/>
    </row>
    <row r="304" customFormat="false" ht="12.75" hidden="false" customHeight="false" outlineLevel="0" collapsed="false">
      <c r="A304" s="16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315"/>
      <c r="AB304" s="180"/>
      <c r="AC304" s="153"/>
      <c r="AD304" s="153"/>
      <c r="AE304" s="153"/>
      <c r="AF304" s="155"/>
      <c r="AG304" s="155"/>
      <c r="AH304" s="204"/>
      <c r="AI304" s="204"/>
      <c r="AJ304" s="204"/>
      <c r="AK304" s="155"/>
      <c r="AL304" s="155"/>
      <c r="AN304" s="311"/>
      <c r="AO304" s="311"/>
      <c r="AQ304" s="311"/>
      <c r="AR304" s="311"/>
      <c r="AS304" s="311"/>
      <c r="AU304" s="151"/>
      <c r="AV304" s="151"/>
      <c r="AW304" s="151"/>
      <c r="AX304" s="151"/>
      <c r="AZ304" s="120"/>
    </row>
    <row r="305" customFormat="false" ht="12.75" hidden="false" customHeight="false" outlineLevel="0" collapsed="false">
      <c r="A305" s="16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315"/>
      <c r="AB305" s="180"/>
      <c r="AC305" s="153"/>
      <c r="AD305" s="153"/>
      <c r="AE305" s="153"/>
      <c r="AF305" s="155"/>
      <c r="AG305" s="155"/>
      <c r="AH305" s="204"/>
      <c r="AI305" s="204"/>
      <c r="AJ305" s="204"/>
      <c r="AK305" s="155"/>
      <c r="AL305" s="155"/>
      <c r="AN305" s="311"/>
      <c r="AO305" s="311"/>
      <c r="AQ305" s="311"/>
      <c r="AR305" s="311"/>
      <c r="AS305" s="311"/>
      <c r="AU305" s="151"/>
      <c r="AV305" s="151"/>
      <c r="AW305" s="151"/>
      <c r="AX305" s="151"/>
      <c r="AZ305" s="120"/>
    </row>
    <row r="306" customFormat="false" ht="12.75" hidden="false" customHeight="false" outlineLevel="0" collapsed="false">
      <c r="A306" s="16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315"/>
      <c r="AB306" s="180"/>
      <c r="AC306" s="153"/>
      <c r="AD306" s="153"/>
      <c r="AE306" s="153"/>
      <c r="AF306" s="155"/>
      <c r="AG306" s="155"/>
      <c r="AH306" s="204"/>
      <c r="AI306" s="204"/>
      <c r="AJ306" s="204"/>
      <c r="AK306" s="155"/>
      <c r="AL306" s="155"/>
      <c r="AN306" s="311"/>
      <c r="AO306" s="311"/>
      <c r="AQ306" s="311"/>
      <c r="AR306" s="311"/>
      <c r="AS306" s="311"/>
      <c r="AU306" s="151"/>
      <c r="AV306" s="151"/>
      <c r="AW306" s="151"/>
      <c r="AX306" s="151"/>
      <c r="AZ306" s="120"/>
    </row>
    <row r="307" customFormat="false" ht="12.75" hidden="false" customHeight="false" outlineLevel="0" collapsed="false">
      <c r="A307" s="16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315"/>
      <c r="AB307" s="180"/>
      <c r="AC307" s="153"/>
      <c r="AD307" s="153"/>
      <c r="AE307" s="153"/>
      <c r="AF307" s="155"/>
      <c r="AG307" s="155"/>
      <c r="AH307" s="204"/>
      <c r="AI307" s="204"/>
      <c r="AJ307" s="204"/>
      <c r="AK307" s="155"/>
      <c r="AL307" s="155"/>
      <c r="AN307" s="311"/>
      <c r="AO307" s="311"/>
      <c r="AQ307" s="311"/>
      <c r="AR307" s="311"/>
      <c r="AS307" s="311"/>
      <c r="AU307" s="151"/>
      <c r="AV307" s="151"/>
      <c r="AW307" s="151"/>
      <c r="AX307" s="151"/>
    </row>
    <row r="308" customFormat="false" ht="12.75" hidden="false" customHeight="false" outlineLevel="0" collapsed="false">
      <c r="A308" s="16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315"/>
      <c r="AB308" s="180"/>
      <c r="AC308" s="153"/>
      <c r="AD308" s="153"/>
      <c r="AE308" s="153"/>
      <c r="AF308" s="155"/>
      <c r="AG308" s="155"/>
      <c r="AH308" s="204"/>
      <c r="AI308" s="204"/>
      <c r="AJ308" s="204"/>
      <c r="AK308" s="155"/>
      <c r="AL308" s="155"/>
      <c r="AN308" s="311"/>
      <c r="AO308" s="311"/>
      <c r="AQ308" s="311"/>
      <c r="AR308" s="311"/>
      <c r="AS308" s="311"/>
      <c r="AU308" s="151"/>
      <c r="AV308" s="151"/>
      <c r="AW308" s="151"/>
      <c r="AX308" s="151"/>
      <c r="AZ308" s="120"/>
    </row>
    <row r="309" customFormat="false" ht="12.75" hidden="false" customHeight="false" outlineLevel="0" collapsed="false">
      <c r="A309" s="16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315"/>
      <c r="AB309" s="180"/>
      <c r="AC309" s="153"/>
      <c r="AD309" s="153"/>
      <c r="AE309" s="153"/>
      <c r="AF309" s="155"/>
      <c r="AG309" s="155"/>
      <c r="AH309" s="204"/>
      <c r="AI309" s="204"/>
      <c r="AJ309" s="204"/>
      <c r="AK309" s="155"/>
      <c r="AL309" s="155"/>
      <c r="AN309" s="311"/>
      <c r="AO309" s="311"/>
      <c r="AQ309" s="311"/>
      <c r="AR309" s="311"/>
      <c r="AS309" s="311"/>
      <c r="AU309" s="151"/>
      <c r="AV309" s="151"/>
      <c r="AW309" s="151"/>
      <c r="AX309" s="151"/>
      <c r="AZ309" s="120"/>
    </row>
    <row r="310" customFormat="false" ht="12.75" hidden="false" customHeight="false" outlineLevel="0" collapsed="false">
      <c r="A310" s="16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315"/>
      <c r="AB310" s="180"/>
      <c r="AC310" s="153"/>
      <c r="AD310" s="153"/>
      <c r="AE310" s="153"/>
      <c r="AF310" s="155"/>
      <c r="AG310" s="155"/>
      <c r="AH310" s="204"/>
      <c r="AI310" s="204"/>
      <c r="AJ310" s="204"/>
      <c r="AK310" s="155"/>
      <c r="AL310" s="155"/>
      <c r="AN310" s="311"/>
      <c r="AO310" s="311"/>
      <c r="AQ310" s="311"/>
      <c r="AR310" s="311"/>
      <c r="AS310" s="311"/>
      <c r="AU310" s="151"/>
      <c r="AV310" s="151"/>
      <c r="AW310" s="151"/>
      <c r="AX310" s="151"/>
      <c r="AZ310" s="120"/>
    </row>
    <row r="311" customFormat="false" ht="12.75" hidden="false" customHeight="false" outlineLevel="0" collapsed="false">
      <c r="A311" s="16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315"/>
      <c r="AB311" s="180"/>
      <c r="AC311" s="153"/>
      <c r="AD311" s="153"/>
      <c r="AE311" s="153"/>
      <c r="AF311" s="155"/>
      <c r="AG311" s="155"/>
      <c r="AH311" s="204"/>
      <c r="AI311" s="204"/>
      <c r="AJ311" s="204"/>
      <c r="AK311" s="155"/>
      <c r="AL311" s="155"/>
      <c r="AN311" s="311"/>
      <c r="AO311" s="311"/>
      <c r="AQ311" s="311"/>
      <c r="AR311" s="311"/>
      <c r="AS311" s="311"/>
      <c r="AU311" s="151"/>
      <c r="AV311" s="151"/>
      <c r="AW311" s="151"/>
      <c r="AX311" s="151"/>
      <c r="AZ311" s="120"/>
    </row>
    <row r="312" customFormat="false" ht="12.75" hidden="false" customHeight="false" outlineLevel="0" collapsed="false">
      <c r="A312" s="16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315"/>
      <c r="AB312" s="180"/>
      <c r="AC312" s="153"/>
      <c r="AD312" s="153"/>
      <c r="AE312" s="153"/>
      <c r="AF312" s="155"/>
      <c r="AG312" s="155"/>
      <c r="AH312" s="204"/>
      <c r="AI312" s="204"/>
      <c r="AJ312" s="204"/>
      <c r="AK312" s="155"/>
      <c r="AL312" s="155"/>
      <c r="AN312" s="311"/>
      <c r="AO312" s="311"/>
      <c r="AQ312" s="311"/>
      <c r="AR312" s="311"/>
      <c r="AS312" s="311"/>
      <c r="AU312" s="151"/>
      <c r="AV312" s="151"/>
      <c r="AW312" s="151"/>
      <c r="AX312" s="151"/>
      <c r="AZ312" s="120"/>
    </row>
    <row r="313" customFormat="false" ht="12.75" hidden="false" customHeight="false" outlineLevel="0" collapsed="false">
      <c r="A313" s="16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315"/>
      <c r="AB313" s="180"/>
      <c r="AC313" s="153"/>
      <c r="AD313" s="153"/>
      <c r="AE313" s="153"/>
      <c r="AF313" s="155"/>
      <c r="AG313" s="155"/>
      <c r="AH313" s="204"/>
      <c r="AI313" s="204"/>
      <c r="AJ313" s="204"/>
      <c r="AK313" s="155"/>
      <c r="AL313" s="155"/>
      <c r="AN313" s="311"/>
      <c r="AO313" s="311"/>
      <c r="AQ313" s="311"/>
      <c r="AR313" s="311"/>
      <c r="AS313" s="311"/>
      <c r="AU313" s="151"/>
      <c r="AV313" s="151"/>
      <c r="AW313" s="151"/>
      <c r="AX313" s="151"/>
      <c r="AZ313" s="120"/>
    </row>
    <row r="314" customFormat="false" ht="12.75" hidden="false" customHeight="false" outlineLevel="0" collapsed="false">
      <c r="A314" s="160"/>
      <c r="B314" s="180"/>
      <c r="C314" s="180"/>
      <c r="D314" s="180"/>
      <c r="E314" s="180"/>
      <c r="F314" s="180"/>
      <c r="G314" s="160"/>
      <c r="H314" s="180"/>
      <c r="I314" s="180"/>
      <c r="J314" s="160"/>
      <c r="K314" s="180"/>
      <c r="L314" s="180"/>
      <c r="M314" s="180"/>
      <c r="N314" s="180"/>
      <c r="O314" s="180"/>
      <c r="P314" s="160"/>
      <c r="Q314" s="160"/>
      <c r="R314" s="160"/>
      <c r="S314" s="180"/>
      <c r="T314" s="160"/>
      <c r="U314" s="160"/>
      <c r="V314" s="160"/>
      <c r="W314" s="160"/>
      <c r="X314" s="180"/>
      <c r="Y314" s="180"/>
      <c r="Z314" s="180"/>
      <c r="AA314" s="315"/>
      <c r="AB314" s="180"/>
      <c r="AC314" s="153"/>
      <c r="AD314" s="153"/>
      <c r="AE314" s="153"/>
      <c r="AF314" s="155"/>
      <c r="AG314" s="155"/>
      <c r="AH314" s="204"/>
      <c r="AI314" s="204"/>
      <c r="AJ314" s="204"/>
      <c r="AK314" s="155"/>
      <c r="AL314" s="155"/>
      <c r="AN314" s="311"/>
      <c r="AO314" s="311"/>
      <c r="AQ314" s="311"/>
      <c r="AR314" s="311"/>
      <c r="AS314" s="311"/>
      <c r="AU314" s="151"/>
      <c r="AV314" s="151"/>
      <c r="AW314" s="151"/>
      <c r="AX314" s="151"/>
      <c r="AZ314" s="120"/>
    </row>
    <row r="315" customFormat="false" ht="12.75" hidden="false" customHeight="false" outlineLevel="0" collapsed="false">
      <c r="A315" s="16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315"/>
      <c r="AB315" s="180"/>
      <c r="AC315" s="153"/>
      <c r="AD315" s="153"/>
      <c r="AE315" s="153"/>
      <c r="AF315" s="155"/>
      <c r="AG315" s="155"/>
      <c r="AH315" s="204"/>
      <c r="AI315" s="204"/>
      <c r="AJ315" s="204"/>
      <c r="AK315" s="155"/>
      <c r="AL315" s="155"/>
      <c r="AN315" s="311"/>
      <c r="AO315" s="311"/>
      <c r="AQ315" s="311"/>
      <c r="AR315" s="311"/>
      <c r="AS315" s="311"/>
      <c r="AU315" s="151"/>
      <c r="AV315" s="151"/>
      <c r="AW315" s="151"/>
      <c r="AX315" s="151"/>
    </row>
    <row r="316" customFormat="false" ht="12.75" hidden="false" customHeight="false" outlineLevel="0" collapsed="false">
      <c r="A316" s="160"/>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315"/>
      <c r="AB316" s="180"/>
      <c r="AC316" s="153"/>
      <c r="AD316" s="153"/>
      <c r="AE316" s="153"/>
      <c r="AF316" s="155"/>
      <c r="AG316" s="155"/>
      <c r="AH316" s="204"/>
      <c r="AI316" s="204"/>
      <c r="AJ316" s="204"/>
      <c r="AK316" s="155"/>
      <c r="AL316" s="155"/>
      <c r="AN316" s="311"/>
      <c r="AO316" s="311"/>
      <c r="AQ316" s="311"/>
      <c r="AR316" s="311"/>
      <c r="AS316" s="311"/>
      <c r="AU316" s="151"/>
      <c r="AV316" s="151"/>
      <c r="AW316" s="151"/>
      <c r="AX316" s="151"/>
      <c r="AZ316" s="120"/>
    </row>
    <row r="317" customFormat="false" ht="12.75" hidden="false" customHeight="false" outlineLevel="0" collapsed="false">
      <c r="A317" s="160"/>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315"/>
      <c r="AB317" s="180"/>
      <c r="AC317" s="153"/>
      <c r="AD317" s="153"/>
      <c r="AE317" s="153"/>
      <c r="AF317" s="155"/>
      <c r="AG317" s="155"/>
      <c r="AH317" s="204"/>
      <c r="AI317" s="204"/>
      <c r="AJ317" s="204"/>
      <c r="AK317" s="155"/>
      <c r="AL317" s="155"/>
      <c r="AN317" s="311"/>
      <c r="AO317" s="311"/>
      <c r="AQ317" s="311"/>
      <c r="AR317" s="311"/>
      <c r="AS317" s="311"/>
      <c r="AU317" s="151"/>
      <c r="AV317" s="151"/>
      <c r="AW317" s="151"/>
      <c r="AX317" s="151"/>
      <c r="AZ317" s="120"/>
    </row>
    <row r="318" customFormat="false" ht="12.75" hidden="false" customHeight="false" outlineLevel="0" collapsed="false">
      <c r="A318" s="160"/>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315"/>
      <c r="AB318" s="180"/>
      <c r="AC318" s="153"/>
      <c r="AD318" s="153"/>
      <c r="AE318" s="153"/>
      <c r="AF318" s="155"/>
      <c r="AG318" s="155"/>
      <c r="AH318" s="204"/>
      <c r="AI318" s="204"/>
      <c r="AJ318" s="204"/>
      <c r="AK318" s="155"/>
      <c r="AL318" s="155"/>
      <c r="AN318" s="311"/>
      <c r="AO318" s="311"/>
      <c r="AQ318" s="311"/>
      <c r="AR318" s="311"/>
      <c r="AS318" s="311"/>
      <c r="AU318" s="151"/>
      <c r="AV318" s="151"/>
      <c r="AW318" s="151"/>
      <c r="AX318" s="151"/>
      <c r="AZ318" s="120"/>
    </row>
    <row r="319" customFormat="false" ht="12.75" hidden="false" customHeight="false" outlineLevel="0" collapsed="false">
      <c r="A319" s="160"/>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315"/>
      <c r="AB319" s="180"/>
      <c r="AC319" s="153"/>
      <c r="AD319" s="153"/>
      <c r="AE319" s="153"/>
      <c r="AF319" s="155"/>
      <c r="AG319" s="155"/>
      <c r="AH319" s="204"/>
      <c r="AI319" s="204"/>
      <c r="AJ319" s="204"/>
      <c r="AK319" s="155"/>
      <c r="AL319" s="155"/>
      <c r="AN319" s="311"/>
      <c r="AO319" s="311"/>
      <c r="AQ319" s="311"/>
      <c r="AR319" s="311"/>
      <c r="AS319" s="311"/>
      <c r="AU319" s="151"/>
      <c r="AV319" s="151"/>
      <c r="AW319" s="151"/>
      <c r="AX319" s="151"/>
      <c r="AZ319" s="120"/>
    </row>
    <row r="320" customFormat="false" ht="12.75" hidden="false" customHeight="false" outlineLevel="0" collapsed="false">
      <c r="A320" s="160"/>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315"/>
      <c r="AB320" s="180"/>
      <c r="AC320" s="153"/>
      <c r="AD320" s="153"/>
      <c r="AE320" s="153"/>
      <c r="AF320" s="155"/>
      <c r="AG320" s="155"/>
      <c r="AH320" s="204"/>
      <c r="AI320" s="204"/>
      <c r="AJ320" s="204"/>
      <c r="AK320" s="155"/>
      <c r="AL320" s="155"/>
      <c r="AN320" s="311"/>
      <c r="AO320" s="311"/>
      <c r="AQ320" s="311"/>
      <c r="AR320" s="311"/>
      <c r="AS320" s="311"/>
      <c r="AU320" s="151"/>
      <c r="AV320" s="151"/>
      <c r="AW320" s="151"/>
      <c r="AX320" s="151"/>
      <c r="AZ320" s="120"/>
    </row>
    <row r="321" customFormat="false" ht="12.75" hidden="false" customHeight="false" outlineLevel="0" collapsed="false">
      <c r="A321" s="160"/>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315"/>
      <c r="AB321" s="180"/>
      <c r="AC321" s="153"/>
      <c r="AD321" s="153"/>
      <c r="AE321" s="153"/>
      <c r="AF321" s="155"/>
      <c r="AG321" s="155"/>
      <c r="AH321" s="204"/>
      <c r="AI321" s="204"/>
      <c r="AJ321" s="204"/>
      <c r="AK321" s="155"/>
      <c r="AL321" s="155"/>
      <c r="AN321" s="311"/>
      <c r="AO321" s="311"/>
      <c r="AQ321" s="311"/>
      <c r="AR321" s="311"/>
      <c r="AS321" s="311"/>
      <c r="AU321" s="151"/>
      <c r="AV321" s="151"/>
      <c r="AW321" s="151"/>
      <c r="AX321" s="151"/>
    </row>
    <row r="322" customFormat="false" ht="12.75" hidden="false" customHeight="false" outlineLevel="0" collapsed="false">
      <c r="A322" s="160"/>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315"/>
      <c r="AB322" s="180"/>
      <c r="AC322" s="153"/>
      <c r="AD322" s="153"/>
      <c r="AE322" s="153"/>
      <c r="AF322" s="155"/>
      <c r="AG322" s="155"/>
      <c r="AH322" s="204"/>
      <c r="AI322" s="204"/>
      <c r="AJ322" s="204"/>
      <c r="AK322" s="155"/>
      <c r="AL322" s="155"/>
      <c r="AN322" s="311"/>
      <c r="AO322" s="311"/>
      <c r="AQ322" s="311"/>
      <c r="AR322" s="311"/>
      <c r="AS322" s="311"/>
      <c r="AU322" s="151"/>
      <c r="AV322" s="151"/>
      <c r="AW322" s="151"/>
      <c r="AX322" s="151"/>
      <c r="AZ322" s="120"/>
    </row>
    <row r="323" customFormat="false" ht="12.75" hidden="false" customHeight="false" outlineLevel="0" collapsed="false">
      <c r="A323" s="160"/>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315"/>
      <c r="AB323" s="180"/>
      <c r="AC323" s="153"/>
      <c r="AD323" s="153"/>
      <c r="AE323" s="153"/>
      <c r="AF323" s="155"/>
      <c r="AG323" s="155"/>
      <c r="AH323" s="204"/>
      <c r="AI323" s="204"/>
      <c r="AJ323" s="204"/>
      <c r="AK323" s="155"/>
      <c r="AL323" s="155"/>
      <c r="AN323" s="311"/>
      <c r="AO323" s="311"/>
      <c r="AQ323" s="311"/>
      <c r="AR323" s="311"/>
      <c r="AS323" s="311"/>
      <c r="AU323" s="151"/>
      <c r="AV323" s="151"/>
      <c r="AW323" s="151"/>
      <c r="AX323" s="151"/>
      <c r="AZ323" s="120"/>
    </row>
    <row r="324" customFormat="false" ht="12.75" hidden="false" customHeight="false" outlineLevel="0" collapsed="false">
      <c r="A324" s="160"/>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315"/>
      <c r="AB324" s="180"/>
      <c r="AC324" s="153"/>
      <c r="AD324" s="153"/>
      <c r="AE324" s="153"/>
      <c r="AF324" s="155"/>
      <c r="AG324" s="155"/>
      <c r="AH324" s="204"/>
      <c r="AI324" s="204"/>
      <c r="AJ324" s="204"/>
      <c r="AK324" s="155"/>
      <c r="AL324" s="155"/>
      <c r="AN324" s="311"/>
      <c r="AO324" s="311"/>
      <c r="AQ324" s="311"/>
      <c r="AR324" s="311"/>
      <c r="AS324" s="311"/>
      <c r="AU324" s="151"/>
      <c r="AV324" s="151"/>
      <c r="AW324" s="151"/>
      <c r="AX324" s="151"/>
      <c r="AZ324" s="120"/>
    </row>
    <row r="325" customFormat="false" ht="12.75" hidden="false" customHeight="false" outlineLevel="0" collapsed="false">
      <c r="A325" s="160"/>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315"/>
      <c r="AB325" s="180"/>
      <c r="AC325" s="153"/>
      <c r="AD325" s="153"/>
      <c r="AE325" s="153"/>
      <c r="AF325" s="155"/>
      <c r="AG325" s="155"/>
      <c r="AH325" s="204"/>
      <c r="AI325" s="204"/>
      <c r="AJ325" s="204"/>
      <c r="AK325" s="155"/>
      <c r="AL325" s="155"/>
      <c r="AN325" s="311"/>
      <c r="AO325" s="311"/>
      <c r="AQ325" s="311"/>
      <c r="AR325" s="311"/>
      <c r="AS325" s="311"/>
      <c r="AU325" s="151"/>
      <c r="AV325" s="151"/>
      <c r="AW325" s="151"/>
      <c r="AX325" s="151"/>
      <c r="AZ325" s="120"/>
    </row>
    <row r="326" customFormat="false" ht="12.75" hidden="false" customHeight="false" outlineLevel="0" collapsed="false">
      <c r="A326" s="160"/>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315"/>
      <c r="AB326" s="180"/>
      <c r="AC326" s="153"/>
      <c r="AD326" s="153"/>
      <c r="AE326" s="153"/>
      <c r="AF326" s="155"/>
      <c r="AG326" s="155"/>
      <c r="AH326" s="204"/>
      <c r="AI326" s="204"/>
      <c r="AJ326" s="204"/>
      <c r="AK326" s="155"/>
      <c r="AL326" s="155"/>
      <c r="AN326" s="311"/>
      <c r="AO326" s="311"/>
      <c r="AQ326" s="311"/>
      <c r="AR326" s="311"/>
      <c r="AS326" s="311"/>
      <c r="AU326" s="151"/>
      <c r="AV326" s="151"/>
      <c r="AW326" s="151"/>
      <c r="AX326" s="151"/>
      <c r="AZ326" s="120"/>
    </row>
    <row r="327" customFormat="false" ht="12.75" hidden="false" customHeight="false" outlineLevel="0" collapsed="false">
      <c r="A327" s="160"/>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315"/>
      <c r="AB327" s="180"/>
      <c r="AC327" s="153"/>
      <c r="AD327" s="153"/>
      <c r="AE327" s="153"/>
      <c r="AF327" s="155"/>
      <c r="AG327" s="155"/>
      <c r="AH327" s="204"/>
      <c r="AI327" s="204"/>
      <c r="AJ327" s="204"/>
      <c r="AK327" s="155"/>
      <c r="AL327" s="155"/>
      <c r="AN327" s="311"/>
      <c r="AO327" s="311"/>
      <c r="AQ327" s="311"/>
      <c r="AR327" s="311"/>
      <c r="AS327" s="311"/>
      <c r="AU327" s="151"/>
      <c r="AV327" s="151"/>
      <c r="AW327" s="151"/>
      <c r="AX327" s="151"/>
      <c r="AZ327" s="120"/>
    </row>
    <row r="328" customFormat="false" ht="12.75" hidden="false" customHeight="false" outlineLevel="0" collapsed="false">
      <c r="A328" s="160"/>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315"/>
      <c r="AB328" s="180"/>
      <c r="AC328" s="153"/>
      <c r="AD328" s="153"/>
      <c r="AE328" s="153"/>
      <c r="AF328" s="155"/>
      <c r="AG328" s="155"/>
      <c r="AH328" s="204"/>
      <c r="AI328" s="204"/>
      <c r="AJ328" s="204"/>
      <c r="AK328" s="155"/>
      <c r="AL328" s="155"/>
      <c r="AN328" s="311"/>
      <c r="AO328" s="311"/>
      <c r="AQ328" s="311"/>
      <c r="AR328" s="311"/>
      <c r="AS328" s="311"/>
      <c r="AU328" s="151"/>
      <c r="AV328" s="151"/>
      <c r="AW328" s="151"/>
      <c r="AX328" s="151"/>
    </row>
    <row r="329" customFormat="false" ht="12.75" hidden="false" customHeight="false" outlineLevel="0" collapsed="false">
      <c r="A329" s="160"/>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315"/>
      <c r="AB329" s="180"/>
      <c r="AC329" s="153"/>
      <c r="AD329" s="153"/>
      <c r="AE329" s="153"/>
      <c r="AF329" s="155"/>
      <c r="AG329" s="155"/>
      <c r="AH329" s="204"/>
      <c r="AI329" s="204"/>
      <c r="AJ329" s="204"/>
      <c r="AK329" s="155"/>
      <c r="AL329" s="155"/>
      <c r="AN329" s="311"/>
      <c r="AO329" s="311"/>
      <c r="AQ329" s="311"/>
      <c r="AR329" s="311"/>
      <c r="AS329" s="311"/>
      <c r="AU329" s="151"/>
      <c r="AV329" s="151"/>
      <c r="AW329" s="151"/>
      <c r="AX329" s="151"/>
      <c r="AZ329" s="120"/>
    </row>
    <row r="330" customFormat="false" ht="12.75" hidden="false" customHeight="false" outlineLevel="0" collapsed="false">
      <c r="A330" s="160"/>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315"/>
      <c r="AB330" s="180"/>
      <c r="AC330" s="153"/>
      <c r="AD330" s="153"/>
      <c r="AE330" s="153"/>
      <c r="AF330" s="155"/>
      <c r="AG330" s="155"/>
      <c r="AH330" s="204"/>
      <c r="AI330" s="204"/>
      <c r="AJ330" s="204"/>
      <c r="AK330" s="155"/>
      <c r="AL330" s="155"/>
      <c r="AN330" s="311"/>
      <c r="AO330" s="311"/>
      <c r="AQ330" s="311"/>
      <c r="AR330" s="311"/>
      <c r="AS330" s="311"/>
      <c r="AU330" s="151"/>
      <c r="AV330" s="151"/>
      <c r="AW330" s="151"/>
      <c r="AX330" s="151"/>
    </row>
    <row r="331" customFormat="false" ht="12.75" hidden="false" customHeight="false" outlineLevel="0" collapsed="false">
      <c r="A331" s="160"/>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315"/>
      <c r="AB331" s="180"/>
      <c r="AC331" s="153"/>
      <c r="AD331" s="153"/>
      <c r="AE331" s="153"/>
      <c r="AF331" s="155"/>
      <c r="AG331" s="155"/>
      <c r="AH331" s="204"/>
      <c r="AI331" s="204"/>
      <c r="AJ331" s="204"/>
      <c r="AK331" s="155"/>
      <c r="AL331" s="155"/>
      <c r="AN331" s="311"/>
      <c r="AO331" s="311"/>
      <c r="AQ331" s="311"/>
      <c r="AR331" s="311"/>
      <c r="AS331" s="311"/>
      <c r="AU331" s="151"/>
      <c r="AV331" s="151"/>
      <c r="AW331" s="151"/>
      <c r="AX331" s="151"/>
      <c r="AZ331" s="120"/>
    </row>
    <row r="332" customFormat="false" ht="12.75" hidden="false" customHeight="false" outlineLevel="0" collapsed="false">
      <c r="A332" s="160"/>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315"/>
      <c r="AB332" s="180"/>
      <c r="AC332" s="153"/>
      <c r="AD332" s="153"/>
      <c r="AE332" s="153"/>
      <c r="AF332" s="155"/>
      <c r="AG332" s="155"/>
      <c r="AH332" s="204"/>
      <c r="AI332" s="204"/>
      <c r="AJ332" s="204"/>
      <c r="AK332" s="155"/>
      <c r="AL332" s="155"/>
      <c r="AN332" s="311"/>
      <c r="AO332" s="311"/>
      <c r="AQ332" s="311"/>
      <c r="AR332" s="311"/>
      <c r="AS332" s="311"/>
      <c r="AU332" s="151"/>
      <c r="AV332" s="151"/>
      <c r="AW332" s="151"/>
      <c r="AX332" s="151"/>
      <c r="AZ332" s="120"/>
    </row>
    <row r="333" customFormat="false" ht="12.75" hidden="false" customHeight="false" outlineLevel="0" collapsed="false">
      <c r="A333" s="160"/>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315"/>
      <c r="AB333" s="180"/>
      <c r="AC333" s="153"/>
      <c r="AD333" s="153"/>
      <c r="AE333" s="153"/>
      <c r="AF333" s="155"/>
      <c r="AG333" s="155"/>
      <c r="AH333" s="204"/>
      <c r="AI333" s="204"/>
      <c r="AJ333" s="204"/>
      <c r="AK333" s="155"/>
      <c r="AL333" s="155"/>
      <c r="AN333" s="311"/>
      <c r="AO333" s="311"/>
      <c r="AQ333" s="311"/>
      <c r="AR333" s="311"/>
      <c r="AS333" s="311"/>
      <c r="AU333" s="151"/>
      <c r="AV333" s="151"/>
      <c r="AW333" s="151"/>
      <c r="AX333" s="151"/>
      <c r="AZ333" s="120"/>
    </row>
    <row r="334" customFormat="false" ht="12.75" hidden="false" customHeight="false" outlineLevel="0" collapsed="false">
      <c r="A334" s="160"/>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315"/>
      <c r="AB334" s="180"/>
      <c r="AC334" s="153"/>
      <c r="AD334" s="153"/>
      <c r="AE334" s="153"/>
      <c r="AF334" s="155"/>
      <c r="AG334" s="155"/>
      <c r="AH334" s="204"/>
      <c r="AI334" s="204"/>
      <c r="AJ334" s="204"/>
      <c r="AK334" s="155"/>
      <c r="AL334" s="155"/>
      <c r="AN334" s="311"/>
      <c r="AO334" s="311"/>
      <c r="AQ334" s="311"/>
      <c r="AR334" s="311"/>
      <c r="AS334" s="311"/>
      <c r="AU334" s="151"/>
      <c r="AV334" s="151"/>
      <c r="AW334" s="151"/>
      <c r="AX334" s="151"/>
      <c r="AZ334" s="120"/>
    </row>
    <row r="335" customFormat="false" ht="12.75" hidden="false" customHeight="false" outlineLevel="0" collapsed="false">
      <c r="A335" s="160"/>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315"/>
      <c r="AB335" s="180"/>
      <c r="AC335" s="153"/>
      <c r="AD335" s="153"/>
      <c r="AE335" s="153"/>
      <c r="AF335" s="155"/>
      <c r="AG335" s="155"/>
      <c r="AH335" s="204"/>
      <c r="AI335" s="204"/>
      <c r="AJ335" s="204"/>
      <c r="AK335" s="155"/>
      <c r="AL335" s="155"/>
      <c r="AN335" s="311"/>
      <c r="AO335" s="311"/>
      <c r="AQ335" s="311"/>
      <c r="AR335" s="311"/>
      <c r="AS335" s="311"/>
      <c r="AU335" s="151"/>
      <c r="AV335" s="151"/>
      <c r="AW335" s="151"/>
      <c r="AX335" s="151"/>
      <c r="AZ335" s="120"/>
    </row>
    <row r="336" customFormat="false" ht="12.75" hidden="false" customHeight="false" outlineLevel="0" collapsed="false">
      <c r="A336" s="160"/>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315"/>
      <c r="AB336" s="180"/>
      <c r="AC336" s="153"/>
      <c r="AD336" s="153"/>
      <c r="AE336" s="153"/>
      <c r="AF336" s="155"/>
      <c r="AG336" s="155"/>
      <c r="AH336" s="204"/>
      <c r="AI336" s="204"/>
      <c r="AJ336" s="204"/>
      <c r="AK336" s="155"/>
      <c r="AL336" s="155"/>
      <c r="AN336" s="311"/>
      <c r="AO336" s="311"/>
      <c r="AQ336" s="311"/>
      <c r="AR336" s="311"/>
      <c r="AS336" s="311"/>
      <c r="AU336" s="151"/>
      <c r="AV336" s="151"/>
      <c r="AW336" s="151"/>
      <c r="AX336" s="151"/>
    </row>
    <row r="337" customFormat="false" ht="12.75" hidden="false" customHeight="false" outlineLevel="0" collapsed="false">
      <c r="A337" s="160"/>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315"/>
      <c r="AB337" s="180"/>
      <c r="AC337" s="153"/>
      <c r="AD337" s="153"/>
      <c r="AE337" s="153"/>
      <c r="AF337" s="155"/>
      <c r="AG337" s="155"/>
      <c r="AH337" s="204"/>
      <c r="AI337" s="204"/>
      <c r="AJ337" s="204"/>
      <c r="AK337" s="155"/>
      <c r="AL337" s="155"/>
      <c r="AN337" s="311"/>
      <c r="AO337" s="311"/>
      <c r="AQ337" s="311"/>
      <c r="AR337" s="311"/>
      <c r="AS337" s="311"/>
      <c r="AU337" s="151"/>
      <c r="AV337" s="151"/>
      <c r="AW337" s="151"/>
      <c r="AX337" s="151"/>
      <c r="AZ337" s="120"/>
    </row>
    <row r="338" customFormat="false" ht="12.75" hidden="false" customHeight="false" outlineLevel="0" collapsed="false">
      <c r="A338" s="160"/>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315"/>
      <c r="AB338" s="180"/>
      <c r="AC338" s="153"/>
      <c r="AD338" s="153"/>
      <c r="AE338" s="153"/>
      <c r="AF338" s="155"/>
      <c r="AG338" s="155"/>
      <c r="AH338" s="204"/>
      <c r="AI338" s="204"/>
      <c r="AJ338" s="204"/>
      <c r="AK338" s="155"/>
      <c r="AL338" s="155"/>
      <c r="AN338" s="311"/>
      <c r="AO338" s="311"/>
      <c r="AQ338" s="311"/>
      <c r="AR338" s="311"/>
      <c r="AS338" s="311"/>
      <c r="AU338" s="151"/>
      <c r="AV338" s="151"/>
      <c r="AW338" s="151"/>
      <c r="AX338" s="151"/>
      <c r="AZ338" s="120"/>
    </row>
    <row r="339" customFormat="false" ht="12.75" hidden="false" customHeight="false" outlineLevel="0" collapsed="false">
      <c r="A339" s="160"/>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315"/>
      <c r="AB339" s="180"/>
      <c r="AC339" s="153"/>
      <c r="AD339" s="153"/>
      <c r="AE339" s="153"/>
      <c r="AF339" s="155"/>
      <c r="AG339" s="155"/>
      <c r="AH339" s="204"/>
      <c r="AI339" s="204"/>
      <c r="AJ339" s="204"/>
      <c r="AK339" s="155"/>
      <c r="AL339" s="155"/>
      <c r="AN339" s="311"/>
      <c r="AO339" s="311"/>
      <c r="AQ339" s="311"/>
      <c r="AR339" s="311"/>
      <c r="AS339" s="311"/>
      <c r="AU339" s="151"/>
      <c r="AV339" s="151"/>
      <c r="AW339" s="151"/>
      <c r="AX339" s="151"/>
    </row>
    <row r="340" customFormat="false" ht="12.75" hidden="false" customHeight="false" outlineLevel="0" collapsed="false">
      <c r="A340" s="160"/>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315"/>
      <c r="AB340" s="180"/>
      <c r="AC340" s="153"/>
      <c r="AD340" s="153"/>
      <c r="AE340" s="153"/>
      <c r="AF340" s="155"/>
      <c r="AG340" s="155"/>
      <c r="AH340" s="204"/>
      <c r="AI340" s="204"/>
      <c r="AJ340" s="204"/>
      <c r="AK340" s="155"/>
      <c r="AL340" s="155"/>
      <c r="AN340" s="311"/>
      <c r="AO340" s="311"/>
      <c r="AQ340" s="311"/>
      <c r="AR340" s="311"/>
      <c r="AS340" s="311"/>
      <c r="AU340" s="151"/>
      <c r="AV340" s="151"/>
      <c r="AW340" s="151"/>
      <c r="AX340" s="151"/>
    </row>
    <row r="341" customFormat="false" ht="12.75" hidden="false" customHeight="false" outlineLevel="0" collapsed="false">
      <c r="A341" s="160"/>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315"/>
      <c r="AB341" s="180"/>
      <c r="AC341" s="153"/>
      <c r="AD341" s="153"/>
      <c r="AE341" s="153"/>
      <c r="AF341" s="155"/>
      <c r="AG341" s="155"/>
      <c r="AH341" s="204"/>
      <c r="AI341" s="204"/>
      <c r="AJ341" s="204"/>
      <c r="AK341" s="155"/>
      <c r="AL341" s="155"/>
      <c r="AN341" s="311"/>
      <c r="AO341" s="311"/>
      <c r="AQ341" s="311"/>
      <c r="AR341" s="311"/>
      <c r="AS341" s="311"/>
      <c r="AU341" s="151"/>
      <c r="AV341" s="151"/>
      <c r="AW341" s="151"/>
      <c r="AX341" s="151"/>
      <c r="AZ341" s="120"/>
    </row>
    <row r="342" customFormat="false" ht="12.75" hidden="false" customHeight="false" outlineLevel="0" collapsed="false">
      <c r="A342" s="160"/>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315"/>
      <c r="AB342" s="180"/>
      <c r="AC342" s="153"/>
      <c r="AD342" s="153"/>
      <c r="AE342" s="153"/>
      <c r="AF342" s="155"/>
      <c r="AG342" s="155"/>
      <c r="AH342" s="204"/>
      <c r="AI342" s="204"/>
      <c r="AJ342" s="204"/>
      <c r="AK342" s="155"/>
      <c r="AL342" s="155"/>
      <c r="AN342" s="311"/>
      <c r="AO342" s="311"/>
      <c r="AQ342" s="311"/>
      <c r="AR342" s="311"/>
      <c r="AS342" s="311"/>
      <c r="AU342" s="151"/>
      <c r="AV342" s="151"/>
      <c r="AW342" s="151"/>
      <c r="AX342" s="151"/>
      <c r="AZ342" s="120"/>
    </row>
    <row r="343" customFormat="false" ht="12.75" hidden="false" customHeight="false" outlineLevel="0" collapsed="false">
      <c r="A343" s="160"/>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315"/>
      <c r="AB343" s="180"/>
      <c r="AC343" s="153"/>
      <c r="AD343" s="153"/>
      <c r="AE343" s="153"/>
      <c r="AF343" s="155"/>
      <c r="AG343" s="155"/>
      <c r="AH343" s="204"/>
      <c r="AI343" s="204"/>
      <c r="AJ343" s="204"/>
      <c r="AK343" s="155"/>
      <c r="AL343" s="155"/>
      <c r="AN343" s="311"/>
      <c r="AO343" s="311"/>
      <c r="AQ343" s="311"/>
      <c r="AR343" s="311"/>
      <c r="AS343" s="311"/>
      <c r="AU343" s="151"/>
      <c r="AV343" s="151"/>
      <c r="AW343" s="151"/>
      <c r="AX343" s="151"/>
      <c r="AZ343" s="120"/>
    </row>
    <row r="344" customFormat="false" ht="12.75" hidden="false" customHeight="false" outlineLevel="0" collapsed="false">
      <c r="A344" s="160"/>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315"/>
      <c r="AB344" s="180"/>
      <c r="AC344" s="153"/>
      <c r="AD344" s="153"/>
      <c r="AE344" s="153"/>
      <c r="AF344" s="155"/>
      <c r="AG344" s="155"/>
      <c r="AH344" s="204"/>
      <c r="AI344" s="204"/>
      <c r="AJ344" s="204"/>
      <c r="AK344" s="155"/>
      <c r="AL344" s="155"/>
      <c r="AN344" s="311"/>
      <c r="AO344" s="311"/>
      <c r="AQ344" s="311"/>
      <c r="AR344" s="311"/>
      <c r="AS344" s="311"/>
      <c r="AU344" s="151"/>
      <c r="AV344" s="151"/>
      <c r="AW344" s="151"/>
      <c r="AX344" s="151"/>
      <c r="AZ344" s="120"/>
    </row>
    <row r="345" customFormat="false" ht="12.75" hidden="false" customHeight="false" outlineLevel="0" collapsed="false">
      <c r="A345" s="160"/>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315"/>
      <c r="AB345" s="180"/>
      <c r="AC345" s="153"/>
      <c r="AD345" s="153"/>
      <c r="AE345" s="153"/>
      <c r="AF345" s="155"/>
      <c r="AG345" s="155"/>
      <c r="AH345" s="204"/>
      <c r="AI345" s="204"/>
      <c r="AJ345" s="204"/>
      <c r="AK345" s="155"/>
      <c r="AL345" s="155"/>
      <c r="AN345" s="311"/>
      <c r="AO345" s="311"/>
      <c r="AQ345" s="311"/>
      <c r="AR345" s="311"/>
      <c r="AS345" s="311"/>
      <c r="AU345" s="151"/>
      <c r="AV345" s="151"/>
      <c r="AW345" s="151"/>
      <c r="AX345" s="151"/>
      <c r="AZ345" s="120"/>
    </row>
    <row r="346" customFormat="false" ht="12.75" hidden="false" customHeight="false" outlineLevel="0" collapsed="false">
      <c r="A346" s="160"/>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315"/>
      <c r="AB346" s="180"/>
      <c r="AC346" s="153"/>
      <c r="AD346" s="153"/>
      <c r="AE346" s="153"/>
      <c r="AF346" s="155"/>
      <c r="AG346" s="155"/>
      <c r="AH346" s="204"/>
      <c r="AI346" s="204"/>
      <c r="AJ346" s="204"/>
      <c r="AK346" s="155"/>
      <c r="AL346" s="155"/>
      <c r="AN346" s="311"/>
      <c r="AO346" s="311"/>
      <c r="AQ346" s="311"/>
      <c r="AR346" s="311"/>
      <c r="AS346" s="311"/>
      <c r="AU346" s="151"/>
      <c r="AV346" s="151"/>
      <c r="AW346" s="151"/>
      <c r="AX346" s="151"/>
      <c r="AZ346" s="120"/>
    </row>
    <row r="347" customFormat="false" ht="12.75" hidden="false" customHeight="false" outlineLevel="0" collapsed="false">
      <c r="A347" s="160"/>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315"/>
      <c r="AB347" s="180"/>
      <c r="AC347" s="153"/>
      <c r="AD347" s="153"/>
      <c r="AE347" s="153"/>
      <c r="AF347" s="155"/>
      <c r="AG347" s="155"/>
      <c r="AH347" s="204"/>
      <c r="AI347" s="204"/>
      <c r="AJ347" s="204"/>
      <c r="AK347" s="155"/>
      <c r="AL347" s="155"/>
      <c r="AN347" s="311"/>
      <c r="AO347" s="311"/>
      <c r="AQ347" s="311"/>
      <c r="AR347" s="311"/>
      <c r="AS347" s="311"/>
      <c r="AU347" s="151"/>
      <c r="AV347" s="151"/>
      <c r="AW347" s="151"/>
      <c r="AX347" s="151"/>
      <c r="AZ347" s="120"/>
    </row>
    <row r="348" customFormat="false" ht="12.75" hidden="false" customHeight="false" outlineLevel="0" collapsed="false">
      <c r="A348" s="160"/>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315"/>
      <c r="AB348" s="180"/>
      <c r="AC348" s="153"/>
      <c r="AD348" s="153"/>
      <c r="AE348" s="153"/>
      <c r="AF348" s="155"/>
      <c r="AG348" s="155"/>
      <c r="AH348" s="204"/>
      <c r="AI348" s="204"/>
      <c r="AJ348" s="204"/>
      <c r="AK348" s="155"/>
      <c r="AL348" s="155"/>
      <c r="AN348" s="311"/>
      <c r="AO348" s="311"/>
      <c r="AQ348" s="311"/>
      <c r="AR348" s="311"/>
      <c r="AS348" s="311"/>
      <c r="AU348" s="151"/>
      <c r="AV348" s="151"/>
      <c r="AW348" s="151"/>
      <c r="AX348" s="151"/>
    </row>
    <row r="349" customFormat="false" ht="12.75" hidden="false" customHeight="false" outlineLevel="0" collapsed="false">
      <c r="A349" s="160"/>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315"/>
      <c r="AB349" s="180"/>
      <c r="AC349" s="153"/>
      <c r="AD349" s="153"/>
      <c r="AE349" s="153"/>
      <c r="AF349" s="155"/>
      <c r="AG349" s="155"/>
      <c r="AH349" s="204"/>
      <c r="AI349" s="204"/>
      <c r="AJ349" s="204"/>
      <c r="AK349" s="155"/>
      <c r="AL349" s="155"/>
      <c r="AN349" s="311"/>
      <c r="AO349" s="311"/>
      <c r="AQ349" s="311"/>
      <c r="AR349" s="311"/>
      <c r="AS349" s="311"/>
      <c r="AU349" s="151"/>
      <c r="AV349" s="151"/>
      <c r="AW349" s="151"/>
      <c r="AX349" s="151"/>
      <c r="AZ349" s="120"/>
    </row>
    <row r="350" customFormat="false" ht="12.75" hidden="false" customHeight="false" outlineLevel="0" collapsed="false">
      <c r="A350" s="160"/>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315"/>
      <c r="AB350" s="180"/>
      <c r="AC350" s="153"/>
      <c r="AD350" s="153"/>
      <c r="AE350" s="153"/>
      <c r="AF350" s="155"/>
      <c r="AG350" s="155"/>
      <c r="AH350" s="204"/>
      <c r="AI350" s="204"/>
      <c r="AJ350" s="204"/>
      <c r="AK350" s="155"/>
      <c r="AL350" s="155"/>
      <c r="AN350" s="311"/>
      <c r="AO350" s="311"/>
      <c r="AQ350" s="311"/>
      <c r="AR350" s="311"/>
      <c r="AS350" s="311"/>
      <c r="AU350" s="151"/>
      <c r="AV350" s="151"/>
      <c r="AW350" s="151"/>
      <c r="AX350" s="151"/>
      <c r="AZ350" s="120"/>
    </row>
    <row r="351" customFormat="false" ht="12.75" hidden="false" customHeight="false" outlineLevel="0" collapsed="false">
      <c r="A351" s="160"/>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315"/>
      <c r="AB351" s="180"/>
      <c r="AC351" s="153"/>
      <c r="AD351" s="153"/>
      <c r="AE351" s="153"/>
      <c r="AF351" s="155"/>
      <c r="AG351" s="155"/>
      <c r="AH351" s="204"/>
      <c r="AI351" s="204"/>
      <c r="AJ351" s="204"/>
      <c r="AK351" s="155"/>
      <c r="AL351" s="155"/>
      <c r="AN351" s="311"/>
      <c r="AO351" s="311"/>
      <c r="AQ351" s="311"/>
      <c r="AR351" s="311"/>
      <c r="AS351" s="311"/>
      <c r="AU351" s="151"/>
      <c r="AV351" s="151"/>
      <c r="AW351" s="151"/>
      <c r="AX351" s="151"/>
      <c r="AZ351" s="120"/>
    </row>
    <row r="352" customFormat="false" ht="12.75" hidden="false" customHeight="false" outlineLevel="0" collapsed="false">
      <c r="A352" s="160"/>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315"/>
      <c r="AB352" s="180"/>
      <c r="AC352" s="153"/>
      <c r="AD352" s="153"/>
      <c r="AE352" s="153"/>
      <c r="AF352" s="155"/>
      <c r="AG352" s="155"/>
      <c r="AH352" s="204"/>
      <c r="AI352" s="204"/>
      <c r="AJ352" s="204"/>
      <c r="AK352" s="155"/>
      <c r="AL352" s="155"/>
      <c r="AN352" s="311"/>
      <c r="AO352" s="311"/>
      <c r="AQ352" s="311"/>
      <c r="AR352" s="311"/>
      <c r="AS352" s="311"/>
      <c r="AU352" s="151"/>
      <c r="AV352" s="151"/>
      <c r="AW352" s="151"/>
      <c r="AX352" s="151"/>
      <c r="AZ352" s="120"/>
    </row>
    <row r="353" customFormat="false" ht="12.75" hidden="false" customHeight="false" outlineLevel="0" collapsed="false">
      <c r="A353" s="160"/>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315"/>
      <c r="AB353" s="180"/>
      <c r="AC353" s="153"/>
      <c r="AD353" s="153"/>
      <c r="AE353" s="153"/>
      <c r="AF353" s="155"/>
      <c r="AG353" s="155"/>
      <c r="AH353" s="204"/>
      <c r="AI353" s="204"/>
      <c r="AJ353" s="204"/>
      <c r="AK353" s="155"/>
      <c r="AL353" s="155"/>
      <c r="AN353" s="311"/>
      <c r="AO353" s="311"/>
      <c r="AQ353" s="311"/>
      <c r="AR353" s="311"/>
      <c r="AS353" s="311"/>
      <c r="AU353" s="151"/>
      <c r="AV353" s="151"/>
      <c r="AW353" s="151"/>
      <c r="AX353" s="151"/>
      <c r="AZ353" s="120"/>
    </row>
    <row r="354" customFormat="false" ht="12.75" hidden="false" customHeight="false" outlineLevel="0" collapsed="false">
      <c r="A354" s="160"/>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315"/>
      <c r="AB354" s="180"/>
      <c r="AC354" s="153"/>
      <c r="AD354" s="153"/>
      <c r="AE354" s="153"/>
      <c r="AF354" s="155"/>
      <c r="AG354" s="155"/>
      <c r="AH354" s="204"/>
      <c r="AI354" s="204"/>
      <c r="AJ354" s="204"/>
      <c r="AK354" s="155"/>
      <c r="AL354" s="155"/>
      <c r="AN354" s="311"/>
      <c r="AO354" s="311"/>
      <c r="AQ354" s="311"/>
      <c r="AR354" s="311"/>
      <c r="AS354" s="311"/>
      <c r="AU354" s="151"/>
      <c r="AV354" s="151"/>
      <c r="AW354" s="151"/>
      <c r="AX354" s="151"/>
      <c r="AZ354" s="120"/>
    </row>
    <row r="355" customFormat="false" ht="12.75" hidden="false" customHeight="false" outlineLevel="0" collapsed="false">
      <c r="A355" s="160"/>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315"/>
      <c r="AB355" s="180"/>
      <c r="AC355" s="153"/>
      <c r="AD355" s="153"/>
      <c r="AE355" s="153"/>
      <c r="AF355" s="155"/>
      <c r="AG355" s="155"/>
      <c r="AH355" s="204"/>
      <c r="AI355" s="204"/>
      <c r="AJ355" s="204"/>
      <c r="AK355" s="155"/>
      <c r="AL355" s="155"/>
      <c r="AN355" s="311"/>
      <c r="AO355" s="311"/>
      <c r="AQ355" s="311"/>
      <c r="AR355" s="311"/>
      <c r="AS355" s="311"/>
      <c r="AU355" s="151"/>
      <c r="AV355" s="151"/>
      <c r="AW355" s="151"/>
      <c r="AX355" s="151"/>
      <c r="AZ355" s="120"/>
    </row>
    <row r="356" customFormat="false" ht="12.75" hidden="false" customHeight="false" outlineLevel="0" collapsed="false">
      <c r="A356" s="160"/>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315"/>
      <c r="AB356" s="180"/>
      <c r="AC356" s="153"/>
      <c r="AD356" s="153"/>
      <c r="AE356" s="153"/>
      <c r="AF356" s="155"/>
      <c r="AG356" s="155"/>
      <c r="AH356" s="204"/>
      <c r="AI356" s="204"/>
      <c r="AJ356" s="204"/>
      <c r="AK356" s="155"/>
      <c r="AL356" s="155"/>
      <c r="AN356" s="311"/>
      <c r="AO356" s="311"/>
      <c r="AQ356" s="311"/>
      <c r="AR356" s="311"/>
      <c r="AS356" s="311"/>
      <c r="AU356" s="151"/>
      <c r="AV356" s="151"/>
      <c r="AW356" s="151"/>
      <c r="AX356" s="151"/>
      <c r="AZ356" s="120"/>
    </row>
    <row r="357" customFormat="false" ht="12.75" hidden="false" customHeight="false" outlineLevel="0" collapsed="false">
      <c r="A357" s="160"/>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315"/>
      <c r="AB357" s="180"/>
      <c r="AC357" s="153"/>
      <c r="AD357" s="153"/>
      <c r="AE357" s="153"/>
      <c r="AF357" s="155"/>
      <c r="AG357" s="155"/>
      <c r="AH357" s="204"/>
      <c r="AI357" s="204"/>
      <c r="AJ357" s="204"/>
      <c r="AK357" s="155"/>
      <c r="AL357" s="155"/>
      <c r="AN357" s="311"/>
      <c r="AO357" s="311"/>
      <c r="AQ357" s="311"/>
      <c r="AR357" s="311"/>
      <c r="AS357" s="311"/>
      <c r="AU357" s="151"/>
      <c r="AV357" s="151"/>
      <c r="AW357" s="151"/>
      <c r="AX357" s="151"/>
      <c r="AZ357" s="120"/>
    </row>
    <row r="358" customFormat="false" ht="12.75" hidden="false" customHeight="false" outlineLevel="0" collapsed="false">
      <c r="A358" s="160"/>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315"/>
      <c r="AB358" s="180"/>
      <c r="AC358" s="153"/>
      <c r="AD358" s="153"/>
      <c r="AE358" s="153"/>
      <c r="AF358" s="155"/>
      <c r="AG358" s="155"/>
      <c r="AH358" s="204"/>
      <c r="AI358" s="204"/>
      <c r="AJ358" s="204"/>
      <c r="AK358" s="155"/>
      <c r="AL358" s="155"/>
      <c r="AN358" s="311"/>
      <c r="AO358" s="311"/>
      <c r="AQ358" s="311"/>
      <c r="AR358" s="311"/>
      <c r="AS358" s="311"/>
      <c r="AU358" s="151"/>
      <c r="AV358" s="151"/>
      <c r="AW358" s="151"/>
      <c r="AX358" s="151"/>
      <c r="AZ358" s="120"/>
    </row>
    <row r="359" customFormat="false" ht="12.75" hidden="false" customHeight="false" outlineLevel="0" collapsed="false">
      <c r="A359" s="160"/>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315"/>
      <c r="AB359" s="180"/>
      <c r="AC359" s="153"/>
      <c r="AD359" s="153"/>
      <c r="AE359" s="153"/>
      <c r="AF359" s="155"/>
      <c r="AG359" s="155"/>
      <c r="AH359" s="204"/>
      <c r="AI359" s="204"/>
      <c r="AJ359" s="204"/>
      <c r="AK359" s="155"/>
      <c r="AL359" s="155"/>
      <c r="AN359" s="311"/>
      <c r="AO359" s="311"/>
      <c r="AQ359" s="311"/>
      <c r="AR359" s="311"/>
      <c r="AS359" s="311"/>
      <c r="AU359" s="151"/>
      <c r="AV359" s="151"/>
      <c r="AW359" s="151"/>
      <c r="AX359" s="151"/>
      <c r="AZ359" s="120"/>
    </row>
    <row r="360" customFormat="false" ht="12.75" hidden="false" customHeight="false" outlineLevel="0" collapsed="false">
      <c r="A360" s="160"/>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315"/>
      <c r="AB360" s="180"/>
      <c r="AC360" s="153"/>
      <c r="AD360" s="153"/>
      <c r="AE360" s="153"/>
      <c r="AF360" s="155"/>
      <c r="AG360" s="155"/>
      <c r="AH360" s="204"/>
      <c r="AI360" s="204"/>
      <c r="AJ360" s="204"/>
      <c r="AK360" s="155"/>
      <c r="AL360" s="155"/>
      <c r="AN360" s="311"/>
      <c r="AO360" s="311"/>
      <c r="AQ360" s="311"/>
      <c r="AR360" s="311"/>
      <c r="AS360" s="311"/>
      <c r="AU360" s="151"/>
      <c r="AV360" s="151"/>
      <c r="AW360" s="151"/>
      <c r="AX360" s="151"/>
      <c r="AZ360" s="120"/>
    </row>
    <row r="361" customFormat="false" ht="12.75" hidden="false" customHeight="false" outlineLevel="0" collapsed="false">
      <c r="A361" s="160"/>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315"/>
      <c r="AB361" s="180"/>
      <c r="AC361" s="153"/>
      <c r="AD361" s="153"/>
      <c r="AE361" s="153"/>
      <c r="AF361" s="155"/>
      <c r="AG361" s="155"/>
      <c r="AH361" s="204"/>
      <c r="AI361" s="204"/>
      <c r="AJ361" s="204"/>
      <c r="AK361" s="155"/>
      <c r="AL361" s="155"/>
      <c r="AN361" s="311"/>
      <c r="AO361" s="311"/>
      <c r="AQ361" s="311"/>
      <c r="AR361" s="311"/>
      <c r="AS361" s="311"/>
      <c r="AU361" s="151"/>
      <c r="AV361" s="151"/>
      <c r="AW361" s="151"/>
      <c r="AX361" s="151"/>
    </row>
    <row r="362" customFormat="false" ht="12.75" hidden="false" customHeight="false" outlineLevel="0" collapsed="false">
      <c r="A362" s="160"/>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315"/>
      <c r="AB362" s="180"/>
      <c r="AC362" s="153"/>
      <c r="AD362" s="153"/>
      <c r="AE362" s="153"/>
      <c r="AF362" s="155"/>
      <c r="AG362" s="155"/>
      <c r="AH362" s="204"/>
      <c r="AI362" s="204"/>
      <c r="AJ362" s="204"/>
      <c r="AK362" s="155"/>
      <c r="AL362" s="155"/>
      <c r="AN362" s="311"/>
      <c r="AO362" s="311"/>
      <c r="AQ362" s="311"/>
      <c r="AR362" s="311"/>
      <c r="AS362" s="311"/>
      <c r="AU362" s="151"/>
      <c r="AV362" s="151"/>
      <c r="AW362" s="151"/>
      <c r="AX362" s="151"/>
      <c r="AZ362" s="120"/>
    </row>
    <row r="363" customFormat="false" ht="12.75" hidden="false" customHeight="false" outlineLevel="0" collapsed="false">
      <c r="A363" s="160"/>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315"/>
      <c r="AB363" s="180"/>
      <c r="AC363" s="153"/>
      <c r="AD363" s="153"/>
      <c r="AE363" s="153"/>
      <c r="AF363" s="155"/>
      <c r="AG363" s="155"/>
      <c r="AH363" s="204"/>
      <c r="AI363" s="204"/>
      <c r="AJ363" s="204"/>
      <c r="AK363" s="155"/>
      <c r="AL363" s="155"/>
      <c r="AN363" s="311"/>
      <c r="AO363" s="311"/>
      <c r="AQ363" s="311"/>
      <c r="AR363" s="311"/>
      <c r="AS363" s="311"/>
      <c r="AU363" s="151"/>
      <c r="AV363" s="151"/>
      <c r="AW363" s="151"/>
      <c r="AX363" s="151"/>
      <c r="AZ363" s="120"/>
    </row>
    <row r="364" customFormat="false" ht="12.75" hidden="false" customHeight="false" outlineLevel="0" collapsed="false">
      <c r="A364" s="160"/>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315"/>
      <c r="AB364" s="180"/>
      <c r="AC364" s="153"/>
      <c r="AD364" s="153"/>
      <c r="AE364" s="153"/>
      <c r="AF364" s="155"/>
      <c r="AG364" s="155"/>
      <c r="AH364" s="204"/>
      <c r="AI364" s="204"/>
      <c r="AJ364" s="204"/>
      <c r="AK364" s="155"/>
      <c r="AL364" s="155"/>
      <c r="AN364" s="311"/>
      <c r="AO364" s="311"/>
      <c r="AQ364" s="311"/>
      <c r="AR364" s="311"/>
      <c r="AS364" s="311"/>
      <c r="AU364" s="151"/>
      <c r="AV364" s="151"/>
      <c r="AW364" s="151"/>
      <c r="AX364" s="151"/>
      <c r="AZ364" s="120"/>
    </row>
    <row r="365" customFormat="false" ht="12.75" hidden="false" customHeight="false" outlineLevel="0" collapsed="false">
      <c r="A365" s="160"/>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315"/>
      <c r="AB365" s="180"/>
      <c r="AC365" s="153"/>
      <c r="AD365" s="153"/>
      <c r="AE365" s="153"/>
      <c r="AF365" s="155"/>
      <c r="AG365" s="155"/>
      <c r="AH365" s="204"/>
      <c r="AI365" s="204"/>
      <c r="AJ365" s="204"/>
      <c r="AK365" s="155"/>
      <c r="AL365" s="155"/>
      <c r="AN365" s="311"/>
      <c r="AO365" s="311"/>
      <c r="AQ365" s="311"/>
      <c r="AR365" s="311"/>
      <c r="AS365" s="311"/>
      <c r="AU365" s="151"/>
      <c r="AV365" s="151"/>
      <c r="AW365" s="151"/>
      <c r="AX365" s="151"/>
      <c r="AZ365" s="120"/>
    </row>
    <row r="366" customFormat="false" ht="12.75" hidden="false" customHeight="false" outlineLevel="0" collapsed="false">
      <c r="A366" s="160"/>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315"/>
      <c r="AB366" s="180"/>
      <c r="AC366" s="153"/>
      <c r="AD366" s="153"/>
      <c r="AE366" s="153"/>
      <c r="AF366" s="155"/>
      <c r="AG366" s="155"/>
      <c r="AH366" s="204"/>
      <c r="AI366" s="204"/>
      <c r="AJ366" s="204"/>
      <c r="AK366" s="155"/>
      <c r="AL366" s="155"/>
      <c r="AN366" s="311"/>
      <c r="AO366" s="311"/>
      <c r="AQ366" s="311"/>
      <c r="AR366" s="311"/>
      <c r="AS366" s="311"/>
      <c r="AU366" s="151"/>
      <c r="AV366" s="151"/>
      <c r="AW366" s="151"/>
      <c r="AX366" s="151"/>
      <c r="AZ366" s="120"/>
    </row>
    <row r="367" customFormat="false" ht="12.75" hidden="false" customHeight="false" outlineLevel="0" collapsed="false">
      <c r="A367" s="160"/>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315"/>
      <c r="AB367" s="180"/>
      <c r="AC367" s="153"/>
      <c r="AD367" s="153"/>
      <c r="AE367" s="153"/>
      <c r="AF367" s="155"/>
      <c r="AG367" s="155"/>
      <c r="AH367" s="204"/>
      <c r="AI367" s="204"/>
      <c r="AJ367" s="204"/>
      <c r="AK367" s="155"/>
      <c r="AL367" s="155"/>
      <c r="AN367" s="311"/>
      <c r="AO367" s="311"/>
      <c r="AQ367" s="311"/>
      <c r="AR367" s="311"/>
      <c r="AS367" s="311"/>
      <c r="AU367" s="151"/>
      <c r="AV367" s="151"/>
      <c r="AW367" s="151"/>
      <c r="AX367" s="151"/>
      <c r="AZ367" s="120"/>
    </row>
    <row r="368" customFormat="false" ht="12.75" hidden="false" customHeight="false" outlineLevel="0" collapsed="false">
      <c r="A368" s="160"/>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315"/>
      <c r="AB368" s="180"/>
      <c r="AC368" s="153"/>
      <c r="AD368" s="153"/>
      <c r="AE368" s="153"/>
      <c r="AF368" s="155"/>
      <c r="AG368" s="155"/>
      <c r="AH368" s="204"/>
      <c r="AI368" s="204"/>
      <c r="AJ368" s="204"/>
      <c r="AK368" s="155"/>
      <c r="AL368" s="155"/>
      <c r="AN368" s="311"/>
      <c r="AO368" s="311"/>
      <c r="AQ368" s="311"/>
      <c r="AR368" s="311"/>
      <c r="AS368" s="311"/>
      <c r="AU368" s="151"/>
      <c r="AV368" s="151"/>
      <c r="AW368" s="151"/>
      <c r="AX368" s="151"/>
      <c r="AZ368" s="120"/>
    </row>
    <row r="369" customFormat="false" ht="12.75" hidden="false" customHeight="false" outlineLevel="0" collapsed="false">
      <c r="A369" s="160"/>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315"/>
      <c r="AB369" s="180"/>
      <c r="AC369" s="153"/>
      <c r="AD369" s="153"/>
      <c r="AE369" s="153"/>
      <c r="AF369" s="155"/>
      <c r="AG369" s="155"/>
      <c r="AH369" s="204"/>
      <c r="AI369" s="204"/>
      <c r="AJ369" s="204"/>
      <c r="AK369" s="155"/>
      <c r="AL369" s="155"/>
      <c r="AN369" s="311"/>
      <c r="AO369" s="311"/>
      <c r="AQ369" s="311"/>
      <c r="AR369" s="311"/>
      <c r="AS369" s="311"/>
      <c r="AU369" s="151"/>
      <c r="AV369" s="151"/>
      <c r="AW369" s="151"/>
      <c r="AX369" s="151"/>
      <c r="AZ369" s="120"/>
    </row>
    <row r="370" customFormat="false" ht="12.75" hidden="false" customHeight="false" outlineLevel="0" collapsed="false">
      <c r="A370" s="160"/>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315"/>
      <c r="AB370" s="180"/>
      <c r="AC370" s="153"/>
      <c r="AD370" s="153"/>
      <c r="AE370" s="153"/>
      <c r="AF370" s="155"/>
      <c r="AG370" s="155"/>
      <c r="AH370" s="204"/>
      <c r="AI370" s="204"/>
      <c r="AJ370" s="204"/>
      <c r="AK370" s="155"/>
      <c r="AL370" s="155"/>
      <c r="AN370" s="311"/>
      <c r="AO370" s="311"/>
      <c r="AQ370" s="311"/>
      <c r="AR370" s="311"/>
      <c r="AS370" s="311"/>
      <c r="AU370" s="151"/>
      <c r="AV370" s="151"/>
      <c r="AW370" s="151"/>
      <c r="AX370" s="151"/>
      <c r="AZ370" s="120"/>
    </row>
    <row r="371" customFormat="false" ht="12.75" hidden="false" customHeight="false" outlineLevel="0" collapsed="false">
      <c r="A371" s="160"/>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315"/>
      <c r="AB371" s="180"/>
      <c r="AC371" s="153"/>
      <c r="AD371" s="153"/>
      <c r="AE371" s="153"/>
      <c r="AF371" s="155"/>
      <c r="AG371" s="155"/>
      <c r="AH371" s="204"/>
      <c r="AI371" s="204"/>
      <c r="AJ371" s="204"/>
      <c r="AK371" s="155"/>
      <c r="AL371" s="155"/>
      <c r="AN371" s="311"/>
      <c r="AO371" s="311"/>
      <c r="AQ371" s="311"/>
      <c r="AR371" s="311"/>
      <c r="AS371" s="311"/>
      <c r="AU371" s="151"/>
      <c r="AV371" s="151"/>
      <c r="AW371" s="151"/>
      <c r="AX371" s="151"/>
      <c r="AZ371" s="120"/>
    </row>
    <row r="372" customFormat="false" ht="12.75" hidden="false" customHeight="false" outlineLevel="0" collapsed="false">
      <c r="A372" s="160"/>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315"/>
      <c r="AB372" s="180"/>
      <c r="AC372" s="153"/>
      <c r="AD372" s="153"/>
      <c r="AE372" s="153"/>
      <c r="AF372" s="155"/>
      <c r="AG372" s="155"/>
      <c r="AH372" s="204"/>
      <c r="AI372" s="204"/>
      <c r="AJ372" s="204"/>
      <c r="AK372" s="155"/>
      <c r="AL372" s="155"/>
      <c r="AN372" s="311"/>
      <c r="AO372" s="311"/>
      <c r="AQ372" s="311"/>
      <c r="AR372" s="311"/>
      <c r="AS372" s="311"/>
      <c r="AU372" s="151"/>
      <c r="AV372" s="151"/>
      <c r="AW372" s="151"/>
      <c r="AX372" s="151"/>
      <c r="AZ372" s="120"/>
    </row>
    <row r="373" customFormat="false" ht="12.75" hidden="false" customHeight="false" outlineLevel="0" collapsed="false">
      <c r="A373" s="160"/>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315"/>
      <c r="AB373" s="180"/>
      <c r="AC373" s="153"/>
      <c r="AD373" s="153"/>
      <c r="AE373" s="153"/>
      <c r="AF373" s="155"/>
      <c r="AG373" s="155"/>
      <c r="AH373" s="204"/>
      <c r="AI373" s="204"/>
      <c r="AJ373" s="204"/>
      <c r="AK373" s="155"/>
      <c r="AL373" s="155"/>
      <c r="AN373" s="311"/>
      <c r="AO373" s="311"/>
      <c r="AQ373" s="311"/>
      <c r="AR373" s="311"/>
      <c r="AS373" s="311"/>
      <c r="AU373" s="151"/>
      <c r="AV373" s="151"/>
      <c r="AW373" s="151"/>
      <c r="AX373" s="151"/>
      <c r="AZ373" s="120"/>
    </row>
    <row r="374" customFormat="false" ht="12.75" hidden="false" customHeight="false" outlineLevel="0" collapsed="false">
      <c r="A374" s="160"/>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315"/>
      <c r="AB374" s="180"/>
      <c r="AC374" s="153"/>
      <c r="AD374" s="153"/>
      <c r="AE374" s="153"/>
      <c r="AF374" s="155"/>
      <c r="AG374" s="155"/>
      <c r="AH374" s="204"/>
      <c r="AI374" s="204"/>
      <c r="AJ374" s="204"/>
      <c r="AK374" s="155"/>
      <c r="AL374" s="155"/>
      <c r="AN374" s="311"/>
      <c r="AO374" s="311"/>
      <c r="AQ374" s="311"/>
      <c r="AR374" s="311"/>
      <c r="AS374" s="311"/>
      <c r="AU374" s="151"/>
      <c r="AV374" s="151"/>
      <c r="AW374" s="151"/>
      <c r="AX374" s="151"/>
      <c r="AZ374" s="120"/>
    </row>
    <row r="375" customFormat="false" ht="12.75" hidden="false" customHeight="false" outlineLevel="0" collapsed="false">
      <c r="A375" s="160"/>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315"/>
      <c r="AB375" s="180"/>
      <c r="AC375" s="153"/>
      <c r="AD375" s="153"/>
      <c r="AE375" s="153"/>
      <c r="AF375" s="155"/>
      <c r="AG375" s="155"/>
      <c r="AH375" s="204"/>
      <c r="AI375" s="204"/>
      <c r="AJ375" s="204"/>
      <c r="AK375" s="155"/>
      <c r="AL375" s="155"/>
      <c r="AN375" s="311"/>
      <c r="AO375" s="311"/>
      <c r="AQ375" s="311"/>
      <c r="AR375" s="311"/>
      <c r="AS375" s="311"/>
      <c r="AU375" s="151"/>
      <c r="AV375" s="151"/>
      <c r="AW375" s="151"/>
      <c r="AX375" s="151"/>
      <c r="AZ375" s="120"/>
    </row>
    <row r="376" customFormat="false" ht="12.75" hidden="false" customHeight="false" outlineLevel="0" collapsed="false">
      <c r="A376" s="160"/>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315"/>
      <c r="AB376" s="180"/>
      <c r="AC376" s="153"/>
      <c r="AD376" s="153"/>
      <c r="AE376" s="153"/>
      <c r="AF376" s="155"/>
      <c r="AG376" s="155"/>
      <c r="AH376" s="204"/>
      <c r="AI376" s="204"/>
      <c r="AJ376" s="204"/>
      <c r="AK376" s="155"/>
      <c r="AL376" s="155"/>
      <c r="AN376" s="311"/>
      <c r="AO376" s="311"/>
      <c r="AQ376" s="311"/>
      <c r="AR376" s="311"/>
      <c r="AS376" s="311"/>
      <c r="AU376" s="151"/>
      <c r="AV376" s="151"/>
      <c r="AW376" s="151"/>
      <c r="AX376" s="151"/>
      <c r="AZ376" s="120"/>
    </row>
    <row r="377" customFormat="false" ht="12.75" hidden="false" customHeight="false" outlineLevel="0" collapsed="false">
      <c r="A377" s="160"/>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315"/>
      <c r="AB377" s="180"/>
      <c r="AC377" s="153"/>
      <c r="AD377" s="153"/>
      <c r="AE377" s="153"/>
      <c r="AF377" s="155"/>
      <c r="AG377" s="155"/>
      <c r="AH377" s="204"/>
      <c r="AI377" s="204"/>
      <c r="AJ377" s="204"/>
      <c r="AK377" s="155"/>
      <c r="AL377" s="155"/>
      <c r="AN377" s="311"/>
      <c r="AO377" s="311"/>
      <c r="AQ377" s="311"/>
      <c r="AR377" s="311"/>
      <c r="AS377" s="311"/>
      <c r="AU377" s="151"/>
      <c r="AV377" s="151"/>
      <c r="AW377" s="151"/>
      <c r="AX377" s="151"/>
      <c r="AZ377" s="120"/>
    </row>
    <row r="378" customFormat="false" ht="12.75" hidden="false" customHeight="false" outlineLevel="0" collapsed="false">
      <c r="A378" s="160"/>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315"/>
      <c r="AB378" s="180"/>
      <c r="AC378" s="153"/>
      <c r="AD378" s="153"/>
      <c r="AE378" s="153"/>
      <c r="AF378" s="155"/>
      <c r="AG378" s="155"/>
      <c r="AH378" s="204"/>
      <c r="AI378" s="204"/>
      <c r="AJ378" s="204"/>
      <c r="AK378" s="155"/>
      <c r="AL378" s="155"/>
      <c r="AN378" s="311"/>
      <c r="AO378" s="311"/>
      <c r="AQ378" s="311"/>
      <c r="AR378" s="311"/>
      <c r="AS378" s="311"/>
      <c r="AU378" s="151"/>
      <c r="AV378" s="151"/>
      <c r="AW378" s="151"/>
      <c r="AX378" s="151"/>
      <c r="AZ378" s="120"/>
    </row>
    <row r="379" customFormat="false" ht="12.75" hidden="false" customHeight="false" outlineLevel="0" collapsed="false">
      <c r="A379" s="160"/>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315"/>
      <c r="AB379" s="180"/>
      <c r="AC379" s="153"/>
      <c r="AD379" s="153"/>
      <c r="AE379" s="153"/>
      <c r="AF379" s="155"/>
      <c r="AG379" s="155"/>
      <c r="AH379" s="204"/>
      <c r="AI379" s="204"/>
      <c r="AJ379" s="204"/>
      <c r="AK379" s="155"/>
      <c r="AL379" s="155"/>
      <c r="AN379" s="311"/>
      <c r="AO379" s="311"/>
      <c r="AQ379" s="311"/>
      <c r="AR379" s="311"/>
      <c r="AS379" s="311"/>
      <c r="AU379" s="151"/>
      <c r="AV379" s="151"/>
      <c r="AW379" s="151"/>
      <c r="AX379" s="151"/>
      <c r="AZ379" s="120"/>
    </row>
    <row r="380" customFormat="false" ht="12.75" hidden="false" customHeight="false" outlineLevel="0" collapsed="false">
      <c r="A380" s="160"/>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315"/>
      <c r="AB380" s="180"/>
      <c r="AC380" s="153"/>
      <c r="AD380" s="153"/>
      <c r="AE380" s="153"/>
      <c r="AF380" s="155"/>
      <c r="AG380" s="155"/>
      <c r="AH380" s="204"/>
      <c r="AI380" s="204"/>
      <c r="AJ380" s="204"/>
      <c r="AK380" s="155"/>
      <c r="AL380" s="155"/>
      <c r="AN380" s="311"/>
      <c r="AO380" s="311"/>
      <c r="AQ380" s="311"/>
      <c r="AR380" s="311"/>
      <c r="AS380" s="311"/>
      <c r="AU380" s="151"/>
      <c r="AV380" s="151"/>
      <c r="AW380" s="151"/>
      <c r="AX380" s="151"/>
      <c r="AZ380" s="120"/>
    </row>
    <row r="381" customFormat="false" ht="12.75" hidden="false" customHeight="false" outlineLevel="0" collapsed="false">
      <c r="A381" s="160"/>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315"/>
      <c r="AB381" s="180"/>
      <c r="AC381" s="153"/>
      <c r="AD381" s="153"/>
      <c r="AE381" s="153"/>
      <c r="AF381" s="155"/>
      <c r="AG381" s="155"/>
      <c r="AH381" s="204"/>
      <c r="AI381" s="204"/>
      <c r="AJ381" s="204"/>
      <c r="AK381" s="155"/>
      <c r="AL381" s="155"/>
      <c r="AN381" s="311"/>
      <c r="AO381" s="311"/>
      <c r="AQ381" s="311"/>
      <c r="AR381" s="311"/>
      <c r="AS381" s="311"/>
      <c r="AU381" s="151"/>
      <c r="AV381" s="151"/>
      <c r="AW381" s="151"/>
      <c r="AX381" s="151"/>
      <c r="AZ381" s="120"/>
    </row>
    <row r="382" customFormat="false" ht="12.75" hidden="false" customHeight="false" outlineLevel="0" collapsed="false">
      <c r="A382" s="160"/>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315"/>
      <c r="AB382" s="180"/>
      <c r="AC382" s="153"/>
      <c r="AD382" s="153"/>
      <c r="AE382" s="153"/>
      <c r="AF382" s="155"/>
      <c r="AG382" s="155"/>
      <c r="AH382" s="204"/>
      <c r="AI382" s="204"/>
      <c r="AJ382" s="204"/>
      <c r="AK382" s="155"/>
      <c r="AL382" s="155"/>
      <c r="AN382" s="311"/>
      <c r="AO382" s="311"/>
      <c r="AQ382" s="311"/>
      <c r="AR382" s="311"/>
      <c r="AS382" s="311"/>
      <c r="AU382" s="151"/>
      <c r="AV382" s="151"/>
      <c r="AW382" s="151"/>
      <c r="AX382" s="151"/>
      <c r="AZ382" s="120"/>
    </row>
    <row r="383" customFormat="false" ht="12.75" hidden="false" customHeight="false" outlineLevel="0" collapsed="false">
      <c r="A383" s="160"/>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315"/>
      <c r="AB383" s="180"/>
      <c r="AC383" s="153"/>
      <c r="AD383" s="153"/>
      <c r="AE383" s="153"/>
      <c r="AF383" s="155"/>
      <c r="AG383" s="155"/>
      <c r="AH383" s="204"/>
      <c r="AI383" s="204"/>
      <c r="AJ383" s="204"/>
      <c r="AK383" s="155"/>
      <c r="AL383" s="155"/>
      <c r="AN383" s="311"/>
      <c r="AO383" s="311"/>
      <c r="AQ383" s="311"/>
      <c r="AR383" s="311"/>
      <c r="AS383" s="311"/>
      <c r="AU383" s="151"/>
      <c r="AV383" s="151"/>
      <c r="AW383" s="151"/>
      <c r="AX383" s="151"/>
      <c r="AZ383" s="120"/>
    </row>
    <row r="384" customFormat="false" ht="12.75" hidden="false" customHeight="false" outlineLevel="0" collapsed="false">
      <c r="A384" s="160"/>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315"/>
      <c r="AB384" s="180"/>
      <c r="AC384" s="153"/>
      <c r="AD384" s="153"/>
      <c r="AE384" s="153"/>
      <c r="AF384" s="155"/>
      <c r="AG384" s="155"/>
      <c r="AH384" s="204"/>
      <c r="AI384" s="204"/>
      <c r="AJ384" s="204"/>
      <c r="AK384" s="155"/>
      <c r="AL384" s="155"/>
      <c r="AN384" s="311"/>
      <c r="AO384" s="311"/>
      <c r="AQ384" s="311"/>
      <c r="AR384" s="311"/>
      <c r="AS384" s="311"/>
      <c r="AU384" s="151"/>
      <c r="AV384" s="151"/>
      <c r="AW384" s="151"/>
      <c r="AX384" s="151"/>
      <c r="AZ384" s="120"/>
    </row>
    <row r="385" customFormat="false" ht="12.75" hidden="false" customHeight="false" outlineLevel="0" collapsed="false">
      <c r="A385" s="160"/>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315"/>
      <c r="AB385" s="180"/>
      <c r="AC385" s="153"/>
      <c r="AD385" s="153"/>
      <c r="AE385" s="153"/>
      <c r="AF385" s="155"/>
      <c r="AG385" s="155"/>
      <c r="AH385" s="204"/>
      <c r="AI385" s="204"/>
      <c r="AJ385" s="204"/>
      <c r="AK385" s="155"/>
      <c r="AL385" s="155"/>
      <c r="AN385" s="311"/>
      <c r="AO385" s="311"/>
      <c r="AQ385" s="311"/>
      <c r="AR385" s="311"/>
      <c r="AS385" s="311"/>
      <c r="AU385" s="151"/>
      <c r="AV385" s="151"/>
      <c r="AW385" s="151"/>
      <c r="AX385" s="151"/>
      <c r="AZ385" s="120"/>
    </row>
    <row r="386" customFormat="false" ht="12.75" hidden="false" customHeight="false" outlineLevel="0" collapsed="false">
      <c r="A386" s="160"/>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315"/>
      <c r="AB386" s="180"/>
      <c r="AC386" s="153"/>
      <c r="AD386" s="153"/>
      <c r="AE386" s="153"/>
      <c r="AF386" s="155"/>
      <c r="AG386" s="155"/>
      <c r="AH386" s="204"/>
      <c r="AI386" s="204"/>
      <c r="AJ386" s="204"/>
      <c r="AK386" s="155"/>
      <c r="AL386" s="155"/>
      <c r="AN386" s="311"/>
      <c r="AO386" s="311"/>
      <c r="AQ386" s="311"/>
      <c r="AR386" s="311"/>
      <c r="AS386" s="311"/>
      <c r="AU386" s="151"/>
      <c r="AV386" s="151"/>
      <c r="AW386" s="151"/>
      <c r="AX386" s="151"/>
      <c r="AZ386" s="120"/>
    </row>
    <row r="387" customFormat="false" ht="12.75" hidden="false" customHeight="false" outlineLevel="0" collapsed="false">
      <c r="A387" s="160"/>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315"/>
      <c r="AB387" s="180"/>
      <c r="AC387" s="153"/>
      <c r="AD387" s="153"/>
      <c r="AE387" s="153"/>
      <c r="AF387" s="155"/>
      <c r="AG387" s="155"/>
      <c r="AH387" s="204"/>
      <c r="AI387" s="204"/>
      <c r="AJ387" s="204"/>
      <c r="AK387" s="155"/>
      <c r="AL387" s="155"/>
      <c r="AN387" s="311"/>
      <c r="AO387" s="311"/>
      <c r="AQ387" s="311"/>
      <c r="AR387" s="311"/>
      <c r="AS387" s="311"/>
      <c r="AU387" s="151"/>
      <c r="AV387" s="151"/>
      <c r="AW387" s="151"/>
      <c r="AX387" s="151"/>
      <c r="AZ387" s="120"/>
    </row>
    <row r="388" customFormat="false" ht="12.75" hidden="false" customHeight="false" outlineLevel="0" collapsed="false">
      <c r="A388" s="160"/>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315"/>
      <c r="AB388" s="180"/>
      <c r="AC388" s="153"/>
      <c r="AD388" s="153"/>
      <c r="AE388" s="153"/>
      <c r="AF388" s="155"/>
      <c r="AG388" s="155"/>
      <c r="AH388" s="204"/>
      <c r="AI388" s="204"/>
      <c r="AJ388" s="204"/>
      <c r="AK388" s="155"/>
      <c r="AL388" s="155"/>
      <c r="AN388" s="311"/>
      <c r="AO388" s="311"/>
      <c r="AQ388" s="311"/>
      <c r="AR388" s="311"/>
      <c r="AS388" s="311"/>
      <c r="AU388" s="151"/>
      <c r="AV388" s="151"/>
      <c r="AW388" s="151"/>
      <c r="AX388" s="151"/>
      <c r="AZ388" s="120"/>
    </row>
    <row r="389" customFormat="false" ht="12.75" hidden="false" customHeight="false" outlineLevel="0" collapsed="false">
      <c r="A389" s="160"/>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315"/>
      <c r="AB389" s="180"/>
      <c r="AC389" s="153"/>
      <c r="AD389" s="153"/>
      <c r="AE389" s="153"/>
      <c r="AF389" s="155"/>
      <c r="AG389" s="155"/>
      <c r="AH389" s="204"/>
      <c r="AI389" s="204"/>
      <c r="AJ389" s="204"/>
      <c r="AK389" s="155"/>
      <c r="AL389" s="155"/>
      <c r="AN389" s="311"/>
      <c r="AO389" s="311"/>
      <c r="AQ389" s="311"/>
      <c r="AR389" s="311"/>
      <c r="AS389" s="311"/>
      <c r="AU389" s="151"/>
      <c r="AV389" s="151"/>
      <c r="AW389" s="151"/>
      <c r="AX389" s="151"/>
      <c r="AZ389" s="120"/>
    </row>
    <row r="390" customFormat="false" ht="12.75" hidden="false" customHeight="false" outlineLevel="0" collapsed="false">
      <c r="A390" s="160"/>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315"/>
      <c r="AB390" s="180"/>
      <c r="AC390" s="153"/>
      <c r="AD390" s="153"/>
      <c r="AE390" s="153"/>
      <c r="AF390" s="155"/>
      <c r="AG390" s="155"/>
      <c r="AH390" s="204"/>
      <c r="AI390" s="204"/>
      <c r="AJ390" s="204"/>
      <c r="AK390" s="155"/>
      <c r="AL390" s="155"/>
      <c r="AN390" s="311"/>
      <c r="AO390" s="311"/>
      <c r="AQ390" s="311"/>
      <c r="AR390" s="311"/>
      <c r="AS390" s="311"/>
      <c r="AU390" s="151"/>
      <c r="AV390" s="151"/>
      <c r="AW390" s="151"/>
      <c r="AX390" s="151"/>
      <c r="AZ390" s="120"/>
    </row>
    <row r="391" customFormat="false" ht="12.75" hidden="false" customHeight="false" outlineLevel="0" collapsed="false">
      <c r="A391" s="160"/>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315"/>
      <c r="AB391" s="180"/>
      <c r="AC391" s="153"/>
      <c r="AD391" s="153"/>
      <c r="AE391" s="153"/>
      <c r="AF391" s="155"/>
      <c r="AG391" s="155"/>
      <c r="AH391" s="204"/>
      <c r="AI391" s="204"/>
      <c r="AJ391" s="204"/>
      <c r="AK391" s="155"/>
      <c r="AL391" s="155"/>
      <c r="AN391" s="311"/>
      <c r="AO391" s="311"/>
      <c r="AQ391" s="311"/>
      <c r="AR391" s="311"/>
      <c r="AS391" s="311"/>
      <c r="AU391" s="151"/>
      <c r="AV391" s="151"/>
      <c r="AW391" s="151"/>
      <c r="AX391" s="151"/>
      <c r="AZ391" s="120"/>
    </row>
    <row r="392" customFormat="false" ht="12.75" hidden="false" customHeight="false" outlineLevel="0" collapsed="false">
      <c r="A392" s="160"/>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315"/>
      <c r="AB392" s="180"/>
      <c r="AC392" s="153"/>
      <c r="AD392" s="153"/>
      <c r="AE392" s="153"/>
      <c r="AF392" s="155"/>
      <c r="AG392" s="155"/>
      <c r="AH392" s="204"/>
      <c r="AI392" s="204"/>
      <c r="AJ392" s="204"/>
      <c r="AK392" s="155"/>
      <c r="AL392" s="155"/>
      <c r="AN392" s="311"/>
      <c r="AO392" s="311"/>
      <c r="AQ392" s="311"/>
      <c r="AR392" s="311"/>
      <c r="AS392" s="311"/>
      <c r="AU392" s="151"/>
      <c r="AV392" s="151"/>
      <c r="AW392" s="151"/>
      <c r="AX392" s="151"/>
      <c r="AZ392" s="120"/>
    </row>
    <row r="393" customFormat="false" ht="12.75" hidden="false" customHeight="false" outlineLevel="0" collapsed="false">
      <c r="A393" s="160"/>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315"/>
      <c r="AB393" s="180"/>
      <c r="AC393" s="153"/>
      <c r="AD393" s="153"/>
      <c r="AE393" s="153"/>
      <c r="AF393" s="155"/>
      <c r="AG393" s="155"/>
      <c r="AH393" s="204"/>
      <c r="AI393" s="204"/>
      <c r="AJ393" s="204"/>
      <c r="AK393" s="155"/>
      <c r="AL393" s="155"/>
      <c r="AN393" s="311"/>
      <c r="AO393" s="311"/>
      <c r="AQ393" s="311"/>
      <c r="AR393" s="311"/>
      <c r="AS393" s="311"/>
      <c r="AU393" s="151"/>
      <c r="AV393" s="151"/>
      <c r="AW393" s="151"/>
      <c r="AX393" s="151"/>
      <c r="AZ393" s="120"/>
    </row>
    <row r="394" customFormat="false" ht="12.75" hidden="false" customHeight="false" outlineLevel="0" collapsed="false">
      <c r="A394" s="160"/>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315"/>
      <c r="AB394" s="180"/>
      <c r="AC394" s="153"/>
      <c r="AD394" s="153"/>
      <c r="AE394" s="153"/>
      <c r="AF394" s="155"/>
      <c r="AG394" s="155"/>
      <c r="AH394" s="204"/>
      <c r="AI394" s="204"/>
      <c r="AJ394" s="204"/>
      <c r="AK394" s="155"/>
      <c r="AL394" s="155"/>
      <c r="AN394" s="311"/>
      <c r="AO394" s="311"/>
      <c r="AQ394" s="311"/>
      <c r="AR394" s="311"/>
      <c r="AS394" s="311"/>
      <c r="AU394" s="151"/>
      <c r="AV394" s="151"/>
      <c r="AW394" s="151"/>
      <c r="AX394" s="151"/>
      <c r="AZ394" s="120"/>
    </row>
    <row r="395" customFormat="false" ht="12.75" hidden="false" customHeight="false" outlineLevel="0" collapsed="false">
      <c r="A395" s="160"/>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315"/>
      <c r="AB395" s="180"/>
      <c r="AC395" s="153"/>
      <c r="AD395" s="153"/>
      <c r="AE395" s="153"/>
      <c r="AF395" s="155"/>
      <c r="AG395" s="155"/>
      <c r="AH395" s="204"/>
      <c r="AI395" s="204"/>
      <c r="AJ395" s="204"/>
      <c r="AK395" s="155"/>
      <c r="AL395" s="155"/>
      <c r="AN395" s="311"/>
      <c r="AO395" s="311"/>
      <c r="AQ395" s="311"/>
      <c r="AR395" s="311"/>
      <c r="AS395" s="311"/>
      <c r="AU395" s="151"/>
      <c r="AV395" s="151"/>
      <c r="AW395" s="151"/>
      <c r="AX395" s="151"/>
      <c r="AZ395" s="120"/>
    </row>
    <row r="396" customFormat="false" ht="12.75" hidden="false" customHeight="false" outlineLevel="0" collapsed="false">
      <c r="A396" s="160"/>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315"/>
      <c r="AB396" s="180"/>
      <c r="AC396" s="153"/>
      <c r="AD396" s="153"/>
      <c r="AE396" s="153"/>
      <c r="AF396" s="155"/>
      <c r="AG396" s="155"/>
      <c r="AH396" s="204"/>
      <c r="AI396" s="204"/>
      <c r="AJ396" s="204"/>
      <c r="AK396" s="155"/>
      <c r="AL396" s="155"/>
      <c r="AN396" s="311"/>
      <c r="AO396" s="311"/>
      <c r="AQ396" s="311"/>
      <c r="AR396" s="311"/>
      <c r="AS396" s="311"/>
      <c r="AU396" s="151"/>
      <c r="AV396" s="151"/>
      <c r="AW396" s="151"/>
      <c r="AX396" s="151"/>
      <c r="AZ396" s="120"/>
    </row>
    <row r="397" customFormat="false" ht="12.75" hidden="false" customHeight="false" outlineLevel="0" collapsed="false">
      <c r="A397" s="160"/>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315"/>
      <c r="AB397" s="180"/>
      <c r="AC397" s="153"/>
      <c r="AD397" s="153"/>
      <c r="AE397" s="153"/>
      <c r="AF397" s="155"/>
      <c r="AG397" s="155"/>
      <c r="AH397" s="204"/>
      <c r="AI397" s="204"/>
      <c r="AJ397" s="204"/>
      <c r="AK397" s="155"/>
      <c r="AL397" s="155"/>
      <c r="AN397" s="311"/>
      <c r="AO397" s="311"/>
      <c r="AQ397" s="311"/>
      <c r="AR397" s="311"/>
      <c r="AS397" s="311"/>
      <c r="AU397" s="151"/>
      <c r="AV397" s="151"/>
      <c r="AW397" s="151"/>
      <c r="AX397" s="151"/>
      <c r="AZ397" s="120"/>
    </row>
    <row r="398" customFormat="false" ht="12.75" hidden="false" customHeight="false" outlineLevel="0" collapsed="false">
      <c r="A398" s="160"/>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315"/>
      <c r="AB398" s="180"/>
      <c r="AC398" s="153"/>
      <c r="AD398" s="153"/>
      <c r="AE398" s="153"/>
      <c r="AF398" s="155"/>
      <c r="AG398" s="155"/>
      <c r="AH398" s="204"/>
      <c r="AI398" s="204"/>
      <c r="AJ398" s="204"/>
      <c r="AK398" s="155"/>
      <c r="AL398" s="155"/>
      <c r="AN398" s="311"/>
      <c r="AO398" s="311"/>
      <c r="AQ398" s="311"/>
      <c r="AR398" s="311"/>
      <c r="AS398" s="311"/>
      <c r="AU398" s="151"/>
      <c r="AV398" s="151"/>
      <c r="AW398" s="151"/>
      <c r="AX398" s="151"/>
      <c r="AZ398" s="120"/>
    </row>
    <row r="399" customFormat="false" ht="12.75" hidden="false" customHeight="false" outlineLevel="0" collapsed="false">
      <c r="A399" s="160"/>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315"/>
      <c r="AB399" s="180"/>
      <c r="AC399" s="153"/>
      <c r="AD399" s="153"/>
      <c r="AE399" s="153"/>
      <c r="AF399" s="155"/>
      <c r="AG399" s="155"/>
      <c r="AH399" s="204"/>
      <c r="AI399" s="204"/>
      <c r="AJ399" s="204"/>
      <c r="AK399" s="155"/>
      <c r="AL399" s="155"/>
      <c r="AN399" s="311"/>
      <c r="AO399" s="311"/>
      <c r="AQ399" s="311"/>
      <c r="AR399" s="311"/>
      <c r="AS399" s="311"/>
      <c r="AU399" s="151"/>
      <c r="AV399" s="151"/>
      <c r="AW399" s="151"/>
      <c r="AX399" s="151"/>
      <c r="AZ399" s="120"/>
    </row>
    <row r="400" customFormat="false" ht="12.75" hidden="false" customHeight="false" outlineLevel="0" collapsed="false">
      <c r="A400" s="160"/>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315"/>
      <c r="AB400" s="180"/>
      <c r="AC400" s="153"/>
      <c r="AD400" s="153"/>
      <c r="AE400" s="153"/>
      <c r="AF400" s="155"/>
      <c r="AG400" s="155"/>
      <c r="AH400" s="204"/>
      <c r="AI400" s="204"/>
      <c r="AJ400" s="204"/>
      <c r="AK400" s="155"/>
      <c r="AL400" s="155"/>
      <c r="AN400" s="311"/>
      <c r="AO400" s="311"/>
      <c r="AQ400" s="311"/>
      <c r="AR400" s="311"/>
      <c r="AS400" s="311"/>
      <c r="AU400" s="151"/>
      <c r="AV400" s="151"/>
      <c r="AW400" s="151"/>
      <c r="AX400" s="151"/>
      <c r="AZ400" s="120"/>
    </row>
    <row r="401" customFormat="false" ht="12.75" hidden="false" customHeight="false" outlineLevel="0" collapsed="false">
      <c r="A401" s="160"/>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315"/>
      <c r="AB401" s="180"/>
      <c r="AC401" s="153"/>
      <c r="AD401" s="153"/>
      <c r="AE401" s="153"/>
      <c r="AF401" s="155"/>
      <c r="AG401" s="155"/>
      <c r="AH401" s="204"/>
      <c r="AI401" s="204"/>
      <c r="AJ401" s="204"/>
      <c r="AK401" s="155"/>
      <c r="AL401" s="155"/>
      <c r="AN401" s="311"/>
      <c r="AO401" s="311"/>
      <c r="AQ401" s="311"/>
      <c r="AR401" s="311"/>
      <c r="AS401" s="311"/>
      <c r="AU401" s="151"/>
      <c r="AV401" s="151"/>
      <c r="AW401" s="151"/>
      <c r="AX401" s="151"/>
      <c r="AZ401" s="120"/>
    </row>
    <row r="402" customFormat="false" ht="12.75" hidden="false" customHeight="false" outlineLevel="0" collapsed="false">
      <c r="A402" s="160"/>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315"/>
      <c r="AB402" s="180"/>
      <c r="AC402" s="153"/>
      <c r="AD402" s="153"/>
      <c r="AE402" s="153"/>
      <c r="AF402" s="155"/>
      <c r="AG402" s="155"/>
      <c r="AH402" s="204"/>
      <c r="AI402" s="204"/>
      <c r="AJ402" s="204"/>
      <c r="AK402" s="155"/>
      <c r="AL402" s="155"/>
      <c r="AN402" s="311"/>
      <c r="AO402" s="311"/>
      <c r="AQ402" s="311"/>
      <c r="AR402" s="311"/>
      <c r="AS402" s="311"/>
      <c r="AU402" s="151"/>
      <c r="AV402" s="151"/>
      <c r="AW402" s="151"/>
      <c r="AX402" s="151"/>
      <c r="AZ402" s="120"/>
    </row>
    <row r="403" customFormat="false" ht="12.75" hidden="false" customHeight="false" outlineLevel="0" collapsed="false">
      <c r="A403" s="160"/>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315"/>
      <c r="AB403" s="180"/>
      <c r="AC403" s="153"/>
      <c r="AD403" s="153"/>
      <c r="AE403" s="153"/>
      <c r="AF403" s="155"/>
      <c r="AG403" s="155"/>
      <c r="AH403" s="204"/>
      <c r="AI403" s="204"/>
      <c r="AJ403" s="204"/>
      <c r="AK403" s="155"/>
      <c r="AL403" s="155"/>
      <c r="AN403" s="311"/>
      <c r="AO403" s="311"/>
      <c r="AQ403" s="311"/>
      <c r="AR403" s="311"/>
      <c r="AS403" s="311"/>
      <c r="AU403" s="151"/>
      <c r="AV403" s="151"/>
      <c r="AW403" s="151"/>
      <c r="AX403" s="151"/>
      <c r="AZ403" s="120"/>
    </row>
    <row r="404" customFormat="false" ht="12.75" hidden="false" customHeight="false" outlineLevel="0" collapsed="false">
      <c r="A404" s="160"/>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315"/>
      <c r="AB404" s="180"/>
      <c r="AC404" s="153"/>
      <c r="AD404" s="153"/>
      <c r="AE404" s="153"/>
      <c r="AF404" s="155"/>
      <c r="AG404" s="155"/>
      <c r="AH404" s="204"/>
      <c r="AI404" s="204"/>
      <c r="AJ404" s="204"/>
      <c r="AK404" s="155"/>
      <c r="AL404" s="155"/>
      <c r="AN404" s="311"/>
      <c r="AO404" s="311"/>
      <c r="AQ404" s="311"/>
      <c r="AR404" s="311"/>
      <c r="AS404" s="311"/>
      <c r="AU404" s="151"/>
      <c r="AV404" s="151"/>
      <c r="AW404" s="151"/>
      <c r="AX404" s="151"/>
      <c r="AZ404" s="120"/>
    </row>
    <row r="405" customFormat="false" ht="12.75" hidden="false" customHeight="false" outlineLevel="0" collapsed="false">
      <c r="A405" s="160"/>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315"/>
      <c r="AB405" s="180"/>
      <c r="AC405" s="153"/>
      <c r="AD405" s="153"/>
      <c r="AE405" s="153"/>
      <c r="AF405" s="155"/>
      <c r="AG405" s="155"/>
      <c r="AH405" s="204"/>
      <c r="AI405" s="204"/>
      <c r="AJ405" s="204"/>
      <c r="AK405" s="155"/>
      <c r="AL405" s="155"/>
      <c r="AN405" s="311"/>
      <c r="AO405" s="311"/>
      <c r="AQ405" s="311"/>
      <c r="AR405" s="311"/>
      <c r="AS405" s="311"/>
      <c r="AU405" s="151"/>
      <c r="AV405" s="151"/>
      <c r="AW405" s="151"/>
      <c r="AX405" s="151"/>
      <c r="AZ405" s="120"/>
    </row>
    <row r="406" customFormat="false" ht="12.75" hidden="false" customHeight="false" outlineLevel="0" collapsed="false">
      <c r="A406" s="160"/>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315"/>
      <c r="AB406" s="180"/>
      <c r="AC406" s="153"/>
      <c r="AD406" s="153"/>
      <c r="AE406" s="153"/>
      <c r="AF406" s="155"/>
      <c r="AG406" s="155"/>
      <c r="AH406" s="204"/>
      <c r="AI406" s="204"/>
      <c r="AJ406" s="204"/>
      <c r="AK406" s="155"/>
      <c r="AL406" s="155"/>
      <c r="AN406" s="311"/>
      <c r="AO406" s="311"/>
      <c r="AQ406" s="311"/>
      <c r="AR406" s="311"/>
      <c r="AS406" s="311"/>
      <c r="AU406" s="151"/>
      <c r="AV406" s="151"/>
      <c r="AW406" s="151"/>
      <c r="AX406" s="151"/>
      <c r="AZ406" s="120"/>
    </row>
    <row r="407" customFormat="false" ht="12.75" hidden="false" customHeight="false" outlineLevel="0" collapsed="false">
      <c r="A407" s="160"/>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315"/>
      <c r="AB407" s="180"/>
      <c r="AC407" s="153"/>
      <c r="AD407" s="153"/>
      <c r="AE407" s="153"/>
      <c r="AF407" s="155"/>
      <c r="AG407" s="155"/>
      <c r="AH407" s="204"/>
      <c r="AI407" s="204"/>
      <c r="AJ407" s="204"/>
      <c r="AK407" s="155"/>
      <c r="AL407" s="155"/>
      <c r="AN407" s="311"/>
      <c r="AO407" s="311"/>
      <c r="AQ407" s="311"/>
      <c r="AR407" s="311"/>
      <c r="AS407" s="311"/>
      <c r="AU407" s="151"/>
      <c r="AV407" s="151"/>
      <c r="AW407" s="151"/>
      <c r="AX407" s="151"/>
      <c r="AZ407" s="120"/>
    </row>
    <row r="408" customFormat="false" ht="12.75" hidden="false" customHeight="false" outlineLevel="0" collapsed="false">
      <c r="A408" s="160"/>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315"/>
      <c r="AB408" s="180"/>
      <c r="AC408" s="153"/>
      <c r="AD408" s="153"/>
      <c r="AE408" s="153"/>
      <c r="AF408" s="155"/>
      <c r="AG408" s="155"/>
      <c r="AH408" s="204"/>
      <c r="AI408" s="204"/>
      <c r="AJ408" s="204"/>
      <c r="AK408" s="155"/>
      <c r="AL408" s="155"/>
      <c r="AN408" s="311"/>
      <c r="AO408" s="311"/>
      <c r="AQ408" s="311"/>
      <c r="AR408" s="311"/>
      <c r="AS408" s="311"/>
      <c r="AU408" s="151"/>
      <c r="AV408" s="151"/>
      <c r="AW408" s="151"/>
      <c r="AX408" s="151"/>
    </row>
    <row r="409" customFormat="false" ht="12.75" hidden="false" customHeight="false" outlineLevel="0" collapsed="false">
      <c r="A409" s="160"/>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315"/>
      <c r="AB409" s="180"/>
      <c r="AC409" s="153"/>
      <c r="AD409" s="153"/>
      <c r="AE409" s="153"/>
      <c r="AF409" s="155"/>
      <c r="AG409" s="155"/>
      <c r="AH409" s="204"/>
      <c r="AI409" s="204"/>
      <c r="AJ409" s="204"/>
      <c r="AK409" s="155"/>
      <c r="AL409" s="155"/>
      <c r="AN409" s="311"/>
      <c r="AO409" s="311"/>
      <c r="AQ409" s="311"/>
      <c r="AR409" s="311"/>
      <c r="AS409" s="311"/>
      <c r="AU409" s="151"/>
      <c r="AV409" s="151"/>
      <c r="AW409" s="151"/>
      <c r="AX409" s="151"/>
      <c r="AZ409" s="120"/>
    </row>
    <row r="410" customFormat="false" ht="12.75" hidden="false" customHeight="false" outlineLevel="0" collapsed="false">
      <c r="A410" s="160"/>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315"/>
      <c r="AB410" s="180"/>
      <c r="AC410" s="153"/>
      <c r="AD410" s="153"/>
      <c r="AE410" s="153"/>
      <c r="AF410" s="155"/>
      <c r="AG410" s="155"/>
      <c r="AH410" s="204"/>
      <c r="AI410" s="204"/>
      <c r="AJ410" s="204"/>
      <c r="AK410" s="155"/>
      <c r="AL410" s="155"/>
      <c r="AN410" s="311"/>
      <c r="AO410" s="311"/>
      <c r="AQ410" s="311"/>
      <c r="AR410" s="311"/>
      <c r="AS410" s="311"/>
      <c r="AU410" s="151"/>
      <c r="AV410" s="151"/>
      <c r="AW410" s="151"/>
      <c r="AX410" s="151"/>
      <c r="AZ410" s="120"/>
    </row>
    <row r="411" customFormat="false" ht="12.75" hidden="false" customHeight="false" outlineLevel="0" collapsed="false">
      <c r="A411" s="160"/>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315"/>
      <c r="AB411" s="180"/>
      <c r="AC411" s="153"/>
      <c r="AD411" s="153"/>
      <c r="AE411" s="153"/>
      <c r="AF411" s="155"/>
      <c r="AG411" s="155"/>
      <c r="AH411" s="204"/>
      <c r="AI411" s="204"/>
      <c r="AJ411" s="204"/>
      <c r="AK411" s="155"/>
      <c r="AL411" s="155"/>
      <c r="AN411" s="311"/>
      <c r="AO411" s="311"/>
      <c r="AQ411" s="311"/>
      <c r="AR411" s="311"/>
      <c r="AS411" s="311"/>
      <c r="AU411" s="151"/>
      <c r="AV411" s="151"/>
      <c r="AW411" s="151"/>
      <c r="AX411" s="151"/>
      <c r="AZ411" s="120"/>
    </row>
    <row r="412" customFormat="false" ht="12.75" hidden="false" customHeight="false" outlineLevel="0" collapsed="false">
      <c r="A412" s="160"/>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315"/>
      <c r="AB412" s="180"/>
      <c r="AC412" s="153"/>
      <c r="AD412" s="153"/>
      <c r="AE412" s="153"/>
      <c r="AF412" s="155"/>
      <c r="AG412" s="155"/>
      <c r="AH412" s="204"/>
      <c r="AI412" s="204"/>
      <c r="AJ412" s="204"/>
      <c r="AK412" s="155"/>
      <c r="AL412" s="155"/>
      <c r="AN412" s="311"/>
      <c r="AO412" s="311"/>
      <c r="AQ412" s="311"/>
      <c r="AR412" s="311"/>
      <c r="AS412" s="311"/>
      <c r="AU412" s="151"/>
      <c r="AV412" s="151"/>
      <c r="AW412" s="151"/>
      <c r="AX412" s="151"/>
      <c r="AZ412" s="120"/>
    </row>
    <row r="413" customFormat="false" ht="12.75" hidden="false" customHeight="false" outlineLevel="0" collapsed="false">
      <c r="A413" s="160"/>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315"/>
      <c r="AB413" s="180"/>
      <c r="AC413" s="153"/>
      <c r="AD413" s="153"/>
      <c r="AE413" s="153"/>
      <c r="AF413" s="155"/>
      <c r="AG413" s="155"/>
      <c r="AH413" s="204"/>
      <c r="AI413" s="204"/>
      <c r="AJ413" s="204"/>
      <c r="AK413" s="155"/>
      <c r="AL413" s="155"/>
      <c r="AN413" s="311"/>
      <c r="AO413" s="311"/>
      <c r="AQ413" s="311"/>
      <c r="AR413" s="311"/>
      <c r="AS413" s="311"/>
      <c r="AU413" s="151"/>
      <c r="AV413" s="151"/>
      <c r="AW413" s="151"/>
      <c r="AX413" s="151"/>
      <c r="AZ413" s="120"/>
    </row>
    <row r="414" customFormat="false" ht="12.75" hidden="false" customHeight="false" outlineLevel="0" collapsed="false">
      <c r="A414" s="160"/>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315"/>
      <c r="AB414" s="180"/>
      <c r="AC414" s="153"/>
      <c r="AD414" s="153"/>
      <c r="AE414" s="153"/>
      <c r="AF414" s="155"/>
      <c r="AG414" s="155"/>
      <c r="AH414" s="204"/>
      <c r="AI414" s="204"/>
      <c r="AJ414" s="204"/>
      <c r="AK414" s="155"/>
      <c r="AL414" s="155"/>
      <c r="AN414" s="311"/>
      <c r="AO414" s="311"/>
      <c r="AQ414" s="311"/>
      <c r="AR414" s="311"/>
      <c r="AS414" s="311"/>
      <c r="AU414" s="151"/>
      <c r="AV414" s="151"/>
      <c r="AW414" s="151"/>
      <c r="AX414" s="151"/>
      <c r="AZ414" s="120"/>
    </row>
    <row r="415" customFormat="false" ht="12.75" hidden="false" customHeight="false" outlineLevel="0" collapsed="false">
      <c r="A415" s="160"/>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315"/>
      <c r="AB415" s="180"/>
      <c r="AC415" s="153"/>
      <c r="AD415" s="153"/>
      <c r="AE415" s="153"/>
      <c r="AF415" s="155"/>
      <c r="AG415" s="155"/>
      <c r="AH415" s="204"/>
      <c r="AI415" s="204"/>
      <c r="AJ415" s="204"/>
      <c r="AK415" s="155"/>
      <c r="AL415" s="155"/>
      <c r="AN415" s="311"/>
      <c r="AO415" s="311"/>
      <c r="AQ415" s="311"/>
      <c r="AR415" s="311"/>
      <c r="AS415" s="311"/>
      <c r="AU415" s="151"/>
      <c r="AV415" s="151"/>
      <c r="AW415" s="151"/>
      <c r="AX415" s="151"/>
      <c r="AZ415" s="120"/>
    </row>
    <row r="416" customFormat="false" ht="12.75" hidden="false" customHeight="false" outlineLevel="0" collapsed="false">
      <c r="A416" s="160"/>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315"/>
      <c r="AB416" s="180"/>
      <c r="AC416" s="153"/>
      <c r="AD416" s="153"/>
      <c r="AE416" s="153"/>
      <c r="AF416" s="155"/>
      <c r="AG416" s="155"/>
      <c r="AH416" s="204"/>
      <c r="AI416" s="204"/>
      <c r="AJ416" s="204"/>
      <c r="AK416" s="155"/>
      <c r="AL416" s="155"/>
      <c r="AN416" s="311"/>
      <c r="AO416" s="311"/>
      <c r="AQ416" s="311"/>
      <c r="AR416" s="311"/>
      <c r="AS416" s="311"/>
      <c r="AU416" s="151"/>
      <c r="AV416" s="151"/>
      <c r="AW416" s="151"/>
      <c r="AX416" s="151"/>
      <c r="AZ416" s="120"/>
    </row>
    <row r="417" customFormat="false" ht="12.75" hidden="false" customHeight="false" outlineLevel="0" collapsed="false">
      <c r="A417" s="160"/>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315"/>
      <c r="AB417" s="180"/>
      <c r="AC417" s="153"/>
      <c r="AD417" s="153"/>
      <c r="AE417" s="153"/>
      <c r="AF417" s="155"/>
      <c r="AG417" s="155"/>
      <c r="AH417" s="204"/>
      <c r="AI417" s="204"/>
      <c r="AJ417" s="204"/>
      <c r="AK417" s="155"/>
      <c r="AL417" s="155"/>
      <c r="AN417" s="311"/>
      <c r="AO417" s="311"/>
      <c r="AQ417" s="311"/>
      <c r="AR417" s="311"/>
      <c r="AS417" s="311"/>
      <c r="AU417" s="151"/>
      <c r="AV417" s="151"/>
      <c r="AW417" s="151"/>
      <c r="AX417" s="151"/>
    </row>
    <row r="418" customFormat="false" ht="12.75" hidden="false" customHeight="false" outlineLevel="0" collapsed="false">
      <c r="A418" s="160"/>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315"/>
      <c r="AB418" s="180"/>
      <c r="AC418" s="153"/>
      <c r="AD418" s="153"/>
      <c r="AE418" s="153"/>
      <c r="AF418" s="155"/>
      <c r="AG418" s="155"/>
      <c r="AH418" s="204"/>
      <c r="AI418" s="204"/>
      <c r="AJ418" s="204"/>
      <c r="AK418" s="155"/>
      <c r="AL418" s="155"/>
      <c r="AN418" s="311"/>
      <c r="AO418" s="311"/>
      <c r="AQ418" s="311"/>
      <c r="AR418" s="311"/>
      <c r="AS418" s="311"/>
      <c r="AU418" s="151"/>
      <c r="AV418" s="151"/>
      <c r="AW418" s="151"/>
      <c r="AX418" s="151"/>
      <c r="AZ418" s="120"/>
    </row>
    <row r="419" customFormat="false" ht="12.75" hidden="false" customHeight="false" outlineLevel="0" collapsed="false">
      <c r="A419" s="160"/>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315"/>
      <c r="AB419" s="180"/>
      <c r="AC419" s="153"/>
      <c r="AD419" s="153"/>
      <c r="AE419" s="153"/>
      <c r="AF419" s="155"/>
      <c r="AG419" s="155"/>
      <c r="AH419" s="204"/>
      <c r="AI419" s="204"/>
      <c r="AJ419" s="204"/>
      <c r="AK419" s="155"/>
      <c r="AL419" s="155"/>
      <c r="AN419" s="311"/>
      <c r="AO419" s="311"/>
      <c r="AQ419" s="311"/>
      <c r="AR419" s="311"/>
      <c r="AS419" s="311"/>
      <c r="AU419" s="151"/>
      <c r="AV419" s="151"/>
      <c r="AW419" s="151"/>
      <c r="AX419" s="151"/>
      <c r="AZ419" s="120"/>
    </row>
    <row r="420" customFormat="false" ht="12.75" hidden="false" customHeight="false" outlineLevel="0" collapsed="false">
      <c r="A420" s="160"/>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315"/>
      <c r="AB420" s="180"/>
      <c r="AC420" s="153"/>
      <c r="AD420" s="153"/>
      <c r="AE420" s="153"/>
      <c r="AF420" s="155"/>
      <c r="AG420" s="155"/>
      <c r="AH420" s="204"/>
      <c r="AI420" s="204"/>
      <c r="AJ420" s="204"/>
      <c r="AK420" s="155"/>
      <c r="AL420" s="155"/>
      <c r="AN420" s="311"/>
      <c r="AO420" s="311"/>
      <c r="AQ420" s="311"/>
      <c r="AR420" s="311"/>
      <c r="AS420" s="311"/>
      <c r="AU420" s="151"/>
      <c r="AV420" s="151"/>
      <c r="AW420" s="151"/>
      <c r="AX420" s="151"/>
      <c r="AZ420" s="120"/>
    </row>
    <row r="421" customFormat="false" ht="12.75" hidden="false" customHeight="false" outlineLevel="0" collapsed="false">
      <c r="A421" s="160"/>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315"/>
      <c r="AB421" s="180"/>
      <c r="AC421" s="153"/>
      <c r="AD421" s="153"/>
      <c r="AE421" s="153"/>
      <c r="AF421" s="155"/>
      <c r="AG421" s="155"/>
      <c r="AH421" s="204"/>
      <c r="AI421" s="204"/>
      <c r="AJ421" s="204"/>
      <c r="AK421" s="155"/>
      <c r="AL421" s="155"/>
      <c r="AN421" s="311"/>
      <c r="AO421" s="311"/>
      <c r="AQ421" s="311"/>
      <c r="AR421" s="311"/>
      <c r="AS421" s="311"/>
      <c r="AU421" s="151"/>
      <c r="AV421" s="151"/>
      <c r="AW421" s="151"/>
      <c r="AX421" s="151"/>
      <c r="AZ421" s="120"/>
    </row>
    <row r="422" customFormat="false" ht="12.75" hidden="false" customHeight="false" outlineLevel="0" collapsed="false">
      <c r="A422" s="160"/>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315"/>
      <c r="AB422" s="180"/>
      <c r="AC422" s="153"/>
      <c r="AD422" s="153"/>
      <c r="AE422" s="153"/>
      <c r="AF422" s="155"/>
      <c r="AG422" s="155"/>
      <c r="AH422" s="204"/>
      <c r="AI422" s="204"/>
      <c r="AJ422" s="204"/>
      <c r="AK422" s="155"/>
      <c r="AL422" s="155"/>
      <c r="AN422" s="311"/>
      <c r="AO422" s="311"/>
      <c r="AQ422" s="311"/>
      <c r="AR422" s="311"/>
      <c r="AS422" s="311"/>
      <c r="AU422" s="151"/>
      <c r="AV422" s="151"/>
      <c r="AW422" s="151"/>
      <c r="AX422" s="151"/>
      <c r="AZ422" s="120"/>
    </row>
    <row r="423" customFormat="false" ht="12.75" hidden="false" customHeight="false" outlineLevel="0" collapsed="false">
      <c r="A423" s="160"/>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315"/>
      <c r="AB423" s="180"/>
      <c r="AC423" s="153"/>
      <c r="AD423" s="153"/>
      <c r="AE423" s="153"/>
      <c r="AF423" s="155"/>
      <c r="AG423" s="155"/>
      <c r="AH423" s="204"/>
      <c r="AI423" s="204"/>
      <c r="AJ423" s="204"/>
      <c r="AK423" s="155"/>
      <c r="AL423" s="155"/>
      <c r="AN423" s="311"/>
      <c r="AO423" s="311"/>
      <c r="AQ423" s="311"/>
      <c r="AR423" s="311"/>
      <c r="AS423" s="311"/>
      <c r="AU423" s="151"/>
      <c r="AV423" s="151"/>
      <c r="AW423" s="151"/>
      <c r="AX423" s="151"/>
      <c r="AZ423" s="120"/>
    </row>
    <row r="424" customFormat="false" ht="12.75" hidden="false" customHeight="false" outlineLevel="0" collapsed="false">
      <c r="A424" s="160"/>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315"/>
      <c r="AB424" s="180"/>
      <c r="AC424" s="153"/>
      <c r="AD424" s="153"/>
      <c r="AE424" s="153"/>
      <c r="AF424" s="155"/>
      <c r="AG424" s="155"/>
      <c r="AH424" s="204"/>
      <c r="AI424" s="204"/>
      <c r="AJ424" s="204"/>
      <c r="AK424" s="155"/>
      <c r="AL424" s="155"/>
      <c r="AN424" s="311"/>
      <c r="AO424" s="311"/>
      <c r="AQ424" s="311"/>
      <c r="AR424" s="311"/>
      <c r="AS424" s="311"/>
      <c r="AU424" s="151"/>
      <c r="AV424" s="151"/>
      <c r="AW424" s="151"/>
      <c r="AX424" s="151"/>
      <c r="AZ424" s="120"/>
    </row>
    <row r="425" customFormat="false" ht="12.75" hidden="false" customHeight="false" outlineLevel="0" collapsed="false">
      <c r="A425" s="160"/>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315"/>
      <c r="AB425" s="180"/>
      <c r="AC425" s="153"/>
      <c r="AD425" s="153"/>
      <c r="AE425" s="153"/>
      <c r="AF425" s="155"/>
      <c r="AG425" s="155"/>
      <c r="AH425" s="204"/>
      <c r="AI425" s="204"/>
      <c r="AJ425" s="204"/>
      <c r="AK425" s="155"/>
      <c r="AL425" s="155"/>
      <c r="AN425" s="311"/>
      <c r="AO425" s="311"/>
      <c r="AQ425" s="311"/>
      <c r="AR425" s="311"/>
      <c r="AS425" s="311"/>
      <c r="AU425" s="151"/>
      <c r="AV425" s="151"/>
      <c r="AW425" s="151"/>
      <c r="AX425" s="151"/>
      <c r="AZ425" s="120"/>
    </row>
    <row r="426" customFormat="false" ht="12.75" hidden="false" customHeight="false" outlineLevel="0" collapsed="false">
      <c r="A426" s="160"/>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315"/>
      <c r="AB426" s="180"/>
      <c r="AC426" s="153"/>
      <c r="AD426" s="153"/>
      <c r="AE426" s="153"/>
      <c r="AF426" s="155"/>
      <c r="AG426" s="155"/>
      <c r="AH426" s="204"/>
      <c r="AI426" s="204"/>
      <c r="AJ426" s="204"/>
      <c r="AK426" s="155"/>
      <c r="AL426" s="155"/>
      <c r="AN426" s="311"/>
      <c r="AO426" s="311"/>
      <c r="AQ426" s="311"/>
      <c r="AR426" s="311"/>
      <c r="AS426" s="311"/>
      <c r="AU426" s="151"/>
      <c r="AV426" s="151"/>
      <c r="AW426" s="151"/>
      <c r="AX426" s="151"/>
      <c r="AZ426" s="120"/>
    </row>
    <row r="427" customFormat="false" ht="12.75" hidden="false" customHeight="false" outlineLevel="0" collapsed="false">
      <c r="A427" s="160"/>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315"/>
      <c r="AB427" s="180"/>
      <c r="AC427" s="153"/>
      <c r="AD427" s="153"/>
      <c r="AE427" s="153"/>
      <c r="AF427" s="155"/>
      <c r="AG427" s="155"/>
      <c r="AH427" s="204"/>
      <c r="AI427" s="204"/>
      <c r="AJ427" s="204"/>
      <c r="AK427" s="155"/>
      <c r="AL427" s="155"/>
      <c r="AN427" s="311"/>
      <c r="AO427" s="311"/>
      <c r="AQ427" s="311"/>
      <c r="AR427" s="311"/>
      <c r="AS427" s="311"/>
      <c r="AU427" s="151"/>
      <c r="AV427" s="151"/>
      <c r="AW427" s="151"/>
      <c r="AX427" s="151"/>
    </row>
    <row r="428" customFormat="false" ht="12.75" hidden="false" customHeight="false" outlineLevel="0" collapsed="false">
      <c r="A428" s="160"/>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315"/>
      <c r="AB428" s="180"/>
      <c r="AC428" s="153"/>
      <c r="AD428" s="153"/>
      <c r="AE428" s="153"/>
      <c r="AF428" s="155"/>
      <c r="AG428" s="155"/>
      <c r="AH428" s="204"/>
      <c r="AI428" s="204"/>
      <c r="AJ428" s="204"/>
      <c r="AK428" s="155"/>
      <c r="AL428" s="155"/>
      <c r="AN428" s="311"/>
      <c r="AO428" s="311"/>
      <c r="AQ428" s="311"/>
      <c r="AR428" s="311"/>
      <c r="AS428" s="311"/>
      <c r="AU428" s="151"/>
      <c r="AV428" s="151"/>
      <c r="AW428" s="151"/>
      <c r="AX428" s="151"/>
      <c r="AZ428" s="120"/>
    </row>
    <row r="429" customFormat="false" ht="12.75" hidden="false" customHeight="false" outlineLevel="0" collapsed="false">
      <c r="A429" s="160"/>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315"/>
      <c r="AB429" s="180"/>
      <c r="AC429" s="153"/>
      <c r="AD429" s="153"/>
      <c r="AE429" s="153"/>
      <c r="AF429" s="155"/>
      <c r="AG429" s="155"/>
      <c r="AH429" s="204"/>
      <c r="AI429" s="204"/>
      <c r="AJ429" s="204"/>
      <c r="AK429" s="155"/>
      <c r="AL429" s="155"/>
      <c r="AN429" s="311"/>
      <c r="AO429" s="311"/>
      <c r="AQ429" s="311"/>
      <c r="AR429" s="311"/>
      <c r="AS429" s="311"/>
      <c r="AU429" s="151"/>
      <c r="AV429" s="151"/>
      <c r="AW429" s="151"/>
      <c r="AX429" s="151"/>
      <c r="AZ429" s="120"/>
    </row>
    <row r="430" customFormat="false" ht="12.75" hidden="false" customHeight="false" outlineLevel="0" collapsed="false">
      <c r="A430" s="160"/>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315"/>
      <c r="AB430" s="180"/>
      <c r="AC430" s="153"/>
      <c r="AD430" s="153"/>
      <c r="AE430" s="153"/>
      <c r="AF430" s="155"/>
      <c r="AG430" s="155"/>
      <c r="AH430" s="204"/>
      <c r="AI430" s="204"/>
      <c r="AJ430" s="204"/>
      <c r="AK430" s="155"/>
      <c r="AL430" s="155"/>
      <c r="AN430" s="311"/>
      <c r="AO430" s="311"/>
      <c r="AQ430" s="311"/>
      <c r="AR430" s="311"/>
      <c r="AS430" s="311"/>
      <c r="AU430" s="151"/>
      <c r="AV430" s="151"/>
      <c r="AW430" s="151"/>
      <c r="AX430" s="151"/>
      <c r="AZ430" s="120"/>
    </row>
    <row r="431" customFormat="false" ht="12.75" hidden="false" customHeight="false" outlineLevel="0" collapsed="false">
      <c r="A431" s="160"/>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315"/>
      <c r="AB431" s="180"/>
      <c r="AC431" s="153"/>
      <c r="AD431" s="153"/>
      <c r="AE431" s="153"/>
      <c r="AF431" s="155"/>
      <c r="AG431" s="155"/>
      <c r="AH431" s="204"/>
      <c r="AI431" s="204"/>
      <c r="AJ431" s="204"/>
      <c r="AK431" s="155"/>
      <c r="AL431" s="155"/>
      <c r="AN431" s="311"/>
      <c r="AO431" s="311"/>
      <c r="AQ431" s="311"/>
      <c r="AR431" s="311"/>
      <c r="AS431" s="311"/>
      <c r="AU431" s="151"/>
      <c r="AV431" s="151"/>
      <c r="AW431" s="151"/>
      <c r="AX431" s="151"/>
      <c r="AZ431" s="120"/>
    </row>
    <row r="432" customFormat="false" ht="12.75" hidden="false" customHeight="false" outlineLevel="0" collapsed="false">
      <c r="A432" s="160"/>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315"/>
      <c r="AB432" s="180"/>
      <c r="AC432" s="153"/>
      <c r="AD432" s="153"/>
      <c r="AE432" s="153"/>
      <c r="AF432" s="155"/>
      <c r="AG432" s="155"/>
      <c r="AH432" s="204"/>
      <c r="AI432" s="204"/>
      <c r="AJ432" s="204"/>
      <c r="AK432" s="155"/>
      <c r="AL432" s="155"/>
      <c r="AN432" s="311"/>
      <c r="AO432" s="311"/>
      <c r="AQ432" s="311"/>
      <c r="AR432" s="311"/>
      <c r="AS432" s="311"/>
      <c r="AU432" s="151"/>
      <c r="AV432" s="151"/>
      <c r="AW432" s="151"/>
      <c r="AX432" s="151"/>
      <c r="AZ432" s="120"/>
    </row>
    <row r="433" customFormat="false" ht="12.75" hidden="false" customHeight="false" outlineLevel="0" collapsed="false">
      <c r="A433" s="160"/>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315"/>
      <c r="AB433" s="180"/>
      <c r="AC433" s="153"/>
      <c r="AD433" s="153"/>
      <c r="AE433" s="153"/>
      <c r="AF433" s="155"/>
      <c r="AG433" s="155"/>
      <c r="AH433" s="204"/>
      <c r="AI433" s="204"/>
      <c r="AJ433" s="204"/>
      <c r="AK433" s="155"/>
      <c r="AL433" s="155"/>
      <c r="AN433" s="311"/>
      <c r="AO433" s="311"/>
      <c r="AQ433" s="311"/>
      <c r="AR433" s="311"/>
      <c r="AS433" s="311"/>
      <c r="AU433" s="151"/>
      <c r="AV433" s="151"/>
      <c r="AW433" s="151"/>
      <c r="AX433" s="151"/>
      <c r="AZ433" s="120"/>
    </row>
    <row r="434" customFormat="false" ht="12.75" hidden="false" customHeight="false" outlineLevel="0" collapsed="false">
      <c r="A434" s="160"/>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315"/>
      <c r="AB434" s="180"/>
      <c r="AC434" s="153"/>
      <c r="AD434" s="153"/>
      <c r="AE434" s="153"/>
      <c r="AF434" s="155"/>
      <c r="AG434" s="155"/>
      <c r="AH434" s="204"/>
      <c r="AI434" s="204"/>
      <c r="AJ434" s="204"/>
      <c r="AK434" s="155"/>
      <c r="AL434" s="155"/>
      <c r="AN434" s="311"/>
      <c r="AO434" s="311"/>
      <c r="AQ434" s="311"/>
      <c r="AR434" s="311"/>
      <c r="AS434" s="311"/>
      <c r="AU434" s="151"/>
      <c r="AV434" s="151"/>
      <c r="AW434" s="151"/>
      <c r="AX434" s="151"/>
      <c r="AZ434" s="120"/>
    </row>
    <row r="435" customFormat="false" ht="12.75" hidden="false" customHeight="false" outlineLevel="0" collapsed="false">
      <c r="A435" s="160"/>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315"/>
      <c r="AB435" s="180"/>
      <c r="AC435" s="153"/>
      <c r="AD435" s="153"/>
      <c r="AE435" s="153"/>
      <c r="AF435" s="155"/>
      <c r="AG435" s="155"/>
      <c r="AH435" s="204"/>
      <c r="AI435" s="204"/>
      <c r="AJ435" s="204"/>
      <c r="AK435" s="155"/>
      <c r="AL435" s="155"/>
      <c r="AN435" s="311"/>
      <c r="AO435" s="311"/>
      <c r="AQ435" s="311"/>
      <c r="AR435" s="311"/>
      <c r="AS435" s="311"/>
      <c r="AU435" s="151"/>
      <c r="AV435" s="151"/>
      <c r="AW435" s="151"/>
      <c r="AX435" s="151"/>
      <c r="AZ435" s="120"/>
    </row>
    <row r="436" customFormat="false" ht="12.75" hidden="false" customHeight="false" outlineLevel="0" collapsed="false">
      <c r="A436" s="160"/>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315"/>
      <c r="AB436" s="180"/>
      <c r="AC436" s="153"/>
      <c r="AD436" s="153"/>
      <c r="AE436" s="153"/>
      <c r="AF436" s="155"/>
      <c r="AG436" s="155"/>
      <c r="AH436" s="204"/>
      <c r="AI436" s="204"/>
      <c r="AJ436" s="204"/>
      <c r="AK436" s="155"/>
      <c r="AL436" s="155"/>
      <c r="AN436" s="311"/>
      <c r="AO436" s="311"/>
      <c r="AQ436" s="311"/>
      <c r="AR436" s="311"/>
      <c r="AS436" s="311"/>
      <c r="AU436" s="151"/>
      <c r="AV436" s="151"/>
      <c r="AW436" s="151"/>
      <c r="AX436" s="151"/>
    </row>
    <row r="437" customFormat="false" ht="12.75" hidden="false" customHeight="false" outlineLevel="0" collapsed="false">
      <c r="A437" s="160"/>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315"/>
      <c r="AB437" s="180"/>
      <c r="AC437" s="153"/>
      <c r="AD437" s="153"/>
      <c r="AE437" s="153"/>
      <c r="AF437" s="155"/>
      <c r="AG437" s="155"/>
      <c r="AH437" s="204"/>
      <c r="AI437" s="204"/>
      <c r="AJ437" s="204"/>
      <c r="AK437" s="155"/>
      <c r="AL437" s="155"/>
      <c r="AN437" s="311"/>
      <c r="AO437" s="311"/>
      <c r="AQ437" s="311"/>
      <c r="AR437" s="311"/>
      <c r="AS437" s="311"/>
      <c r="AU437" s="151"/>
      <c r="AV437" s="151"/>
      <c r="AW437" s="151"/>
      <c r="AX437" s="151"/>
      <c r="AZ437" s="120"/>
    </row>
    <row r="438" customFormat="false" ht="12.75" hidden="false" customHeight="false" outlineLevel="0" collapsed="false">
      <c r="A438" s="160"/>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315"/>
      <c r="AB438" s="180"/>
      <c r="AC438" s="153"/>
      <c r="AD438" s="153"/>
      <c r="AE438" s="153"/>
      <c r="AF438" s="155"/>
      <c r="AG438" s="155"/>
      <c r="AH438" s="204"/>
      <c r="AI438" s="204"/>
      <c r="AJ438" s="204"/>
      <c r="AK438" s="155"/>
      <c r="AL438" s="155"/>
      <c r="AN438" s="311"/>
      <c r="AO438" s="311"/>
      <c r="AQ438" s="311"/>
      <c r="AR438" s="311"/>
      <c r="AS438" s="311"/>
      <c r="AU438" s="151"/>
      <c r="AV438" s="151"/>
      <c r="AW438" s="151"/>
      <c r="AX438" s="151"/>
      <c r="AZ438" s="120"/>
    </row>
    <row r="439" customFormat="false" ht="12.75" hidden="false" customHeight="false" outlineLevel="0" collapsed="false">
      <c r="A439" s="160"/>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315"/>
      <c r="AB439" s="180"/>
      <c r="AC439" s="153"/>
      <c r="AD439" s="153"/>
      <c r="AE439" s="153"/>
      <c r="AF439" s="155"/>
      <c r="AG439" s="155"/>
      <c r="AH439" s="204"/>
      <c r="AI439" s="204"/>
      <c r="AJ439" s="204"/>
      <c r="AK439" s="155"/>
      <c r="AL439" s="155"/>
      <c r="AN439" s="311"/>
      <c r="AO439" s="311"/>
      <c r="AQ439" s="311"/>
      <c r="AR439" s="311"/>
      <c r="AS439" s="311"/>
      <c r="AU439" s="151"/>
      <c r="AV439" s="151"/>
      <c r="AW439" s="151"/>
      <c r="AX439" s="151"/>
      <c r="AZ439" s="120"/>
    </row>
    <row r="440" customFormat="false" ht="12.75" hidden="false" customHeight="false" outlineLevel="0" collapsed="false">
      <c r="A440" s="160"/>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315"/>
      <c r="AB440" s="180"/>
      <c r="AC440" s="153"/>
      <c r="AD440" s="153"/>
      <c r="AE440" s="153"/>
      <c r="AF440" s="155"/>
      <c r="AG440" s="155"/>
      <c r="AH440" s="204"/>
      <c r="AI440" s="204"/>
      <c r="AJ440" s="204"/>
      <c r="AK440" s="155"/>
      <c r="AL440" s="155"/>
      <c r="AN440" s="311"/>
      <c r="AO440" s="311"/>
      <c r="AQ440" s="311"/>
      <c r="AR440" s="311"/>
      <c r="AS440" s="311"/>
      <c r="AU440" s="151"/>
      <c r="AV440" s="151"/>
      <c r="AW440" s="151"/>
      <c r="AX440" s="151"/>
      <c r="AZ440" s="120"/>
    </row>
    <row r="441" customFormat="false" ht="12.75" hidden="false" customHeight="false" outlineLevel="0" collapsed="false">
      <c r="A441" s="160"/>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315"/>
      <c r="AB441" s="180"/>
      <c r="AC441" s="153"/>
      <c r="AD441" s="153"/>
      <c r="AE441" s="153"/>
      <c r="AF441" s="155"/>
      <c r="AG441" s="155"/>
      <c r="AH441" s="204"/>
      <c r="AI441" s="204"/>
      <c r="AJ441" s="204"/>
      <c r="AK441" s="155"/>
      <c r="AL441" s="155"/>
      <c r="AN441" s="311"/>
      <c r="AO441" s="311"/>
      <c r="AQ441" s="311"/>
      <c r="AR441" s="311"/>
      <c r="AS441" s="311"/>
      <c r="AU441" s="151"/>
      <c r="AV441" s="151"/>
      <c r="AW441" s="151"/>
      <c r="AX441" s="151"/>
      <c r="AZ441" s="120"/>
    </row>
    <row r="442" customFormat="false" ht="12.75" hidden="false" customHeight="false" outlineLevel="0" collapsed="false">
      <c r="A442" s="160"/>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315"/>
      <c r="AB442" s="180"/>
      <c r="AC442" s="153"/>
      <c r="AD442" s="153"/>
      <c r="AE442" s="153"/>
      <c r="AF442" s="155"/>
      <c r="AG442" s="155"/>
      <c r="AH442" s="204"/>
      <c r="AI442" s="204"/>
      <c r="AJ442" s="204"/>
      <c r="AK442" s="155"/>
      <c r="AL442" s="155"/>
      <c r="AN442" s="311"/>
      <c r="AO442" s="311"/>
      <c r="AQ442" s="311"/>
      <c r="AR442" s="311"/>
      <c r="AS442" s="311"/>
      <c r="AU442" s="151"/>
      <c r="AV442" s="151"/>
      <c r="AW442" s="151"/>
      <c r="AX442" s="151"/>
      <c r="AZ442" s="120"/>
    </row>
    <row r="443" customFormat="false" ht="12.75" hidden="false" customHeight="false" outlineLevel="0" collapsed="false">
      <c r="A443" s="160"/>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315"/>
      <c r="AB443" s="180"/>
      <c r="AC443" s="153"/>
      <c r="AD443" s="153"/>
      <c r="AE443" s="153"/>
      <c r="AF443" s="155"/>
      <c r="AG443" s="155"/>
      <c r="AH443" s="204"/>
      <c r="AI443" s="204"/>
      <c r="AJ443" s="204"/>
      <c r="AK443" s="155"/>
      <c r="AL443" s="155"/>
      <c r="AN443" s="311"/>
      <c r="AO443" s="311"/>
      <c r="AQ443" s="311"/>
      <c r="AR443" s="311"/>
      <c r="AS443" s="311"/>
      <c r="AU443" s="151"/>
      <c r="AV443" s="151"/>
      <c r="AW443" s="151"/>
      <c r="AX443" s="151"/>
      <c r="AZ443" s="120"/>
    </row>
    <row r="444" customFormat="false" ht="12.75" hidden="false" customHeight="false" outlineLevel="0" collapsed="false">
      <c r="A444" s="160"/>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315"/>
      <c r="AB444" s="180"/>
      <c r="AC444" s="153"/>
      <c r="AD444" s="153"/>
      <c r="AE444" s="153"/>
      <c r="AF444" s="155"/>
      <c r="AG444" s="155"/>
      <c r="AH444" s="204"/>
      <c r="AI444" s="204"/>
      <c r="AJ444" s="204"/>
      <c r="AK444" s="155"/>
      <c r="AL444" s="155"/>
      <c r="AN444" s="311"/>
      <c r="AO444" s="311"/>
      <c r="AQ444" s="311"/>
      <c r="AR444" s="311"/>
      <c r="AS444" s="311"/>
      <c r="AU444" s="151"/>
      <c r="AV444" s="151"/>
      <c r="AW444" s="151"/>
      <c r="AX444" s="151"/>
      <c r="AZ444" s="120"/>
    </row>
    <row r="445" customFormat="false" ht="12.75" hidden="false" customHeight="false" outlineLevel="0" collapsed="false">
      <c r="A445" s="160"/>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315"/>
      <c r="AB445" s="180"/>
      <c r="AC445" s="153"/>
      <c r="AD445" s="153"/>
      <c r="AE445" s="153"/>
      <c r="AF445" s="155"/>
      <c r="AG445" s="155"/>
      <c r="AH445" s="204"/>
      <c r="AI445" s="204"/>
      <c r="AJ445" s="204"/>
      <c r="AK445" s="155"/>
      <c r="AL445" s="155"/>
      <c r="AN445" s="311"/>
      <c r="AO445" s="311"/>
      <c r="AQ445" s="311"/>
      <c r="AR445" s="311"/>
      <c r="AS445" s="311"/>
      <c r="AU445" s="151"/>
      <c r="AV445" s="151"/>
      <c r="AW445" s="151"/>
      <c r="AX445" s="151"/>
      <c r="AZ445" s="120"/>
    </row>
    <row r="446" customFormat="false" ht="12.75" hidden="false" customHeight="false" outlineLevel="0" collapsed="false">
      <c r="A446" s="160"/>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315"/>
      <c r="AB446" s="180"/>
      <c r="AC446" s="153"/>
      <c r="AD446" s="153"/>
      <c r="AE446" s="153"/>
      <c r="AF446" s="155"/>
      <c r="AG446" s="155"/>
      <c r="AH446" s="204"/>
      <c r="AI446" s="204"/>
      <c r="AJ446" s="204"/>
      <c r="AK446" s="155"/>
      <c r="AL446" s="155"/>
      <c r="AN446" s="311"/>
      <c r="AO446" s="311"/>
      <c r="AQ446" s="311"/>
      <c r="AR446" s="311"/>
      <c r="AS446" s="311"/>
      <c r="AU446" s="151"/>
      <c r="AV446" s="151"/>
      <c r="AW446" s="151"/>
      <c r="AX446" s="151"/>
      <c r="AZ446" s="120"/>
    </row>
    <row r="447" customFormat="false" ht="12.75" hidden="false" customHeight="false" outlineLevel="0" collapsed="false">
      <c r="A447" s="160"/>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315"/>
      <c r="AB447" s="180"/>
      <c r="AC447" s="153"/>
      <c r="AD447" s="153"/>
      <c r="AE447" s="153"/>
      <c r="AF447" s="155"/>
      <c r="AG447" s="155"/>
      <c r="AH447" s="204"/>
      <c r="AI447" s="204"/>
      <c r="AJ447" s="204"/>
      <c r="AK447" s="155"/>
      <c r="AL447" s="155"/>
      <c r="AN447" s="311"/>
      <c r="AO447" s="311"/>
      <c r="AQ447" s="311"/>
      <c r="AR447" s="311"/>
      <c r="AS447" s="311"/>
      <c r="AU447" s="151"/>
      <c r="AV447" s="151"/>
      <c r="AW447" s="151"/>
      <c r="AX447" s="151"/>
      <c r="AZ447" s="120"/>
    </row>
    <row r="448" customFormat="false" ht="12.75" hidden="false" customHeight="false" outlineLevel="0" collapsed="false">
      <c r="A448" s="160"/>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315"/>
      <c r="AB448" s="180"/>
      <c r="AC448" s="153"/>
      <c r="AD448" s="153"/>
      <c r="AE448" s="153"/>
      <c r="AF448" s="155"/>
      <c r="AG448" s="155"/>
      <c r="AH448" s="204"/>
      <c r="AI448" s="204"/>
      <c r="AJ448" s="204"/>
      <c r="AK448" s="155"/>
      <c r="AL448" s="155"/>
      <c r="AN448" s="311"/>
      <c r="AO448" s="311"/>
      <c r="AQ448" s="311"/>
      <c r="AR448" s="311"/>
      <c r="AS448" s="311"/>
      <c r="AU448" s="151"/>
      <c r="AV448" s="151"/>
      <c r="AW448" s="151"/>
      <c r="AX448" s="151"/>
      <c r="AZ448" s="120"/>
    </row>
    <row r="449" customFormat="false" ht="12.75" hidden="false" customHeight="false" outlineLevel="0" collapsed="false">
      <c r="A449" s="160"/>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315"/>
      <c r="AB449" s="180"/>
      <c r="AC449" s="153"/>
      <c r="AD449" s="153"/>
      <c r="AE449" s="153"/>
      <c r="AF449" s="155"/>
      <c r="AG449" s="155"/>
      <c r="AH449" s="204"/>
      <c r="AI449" s="204"/>
      <c r="AJ449" s="204"/>
      <c r="AK449" s="155"/>
      <c r="AL449" s="155"/>
      <c r="AN449" s="311"/>
      <c r="AO449" s="311"/>
      <c r="AQ449" s="311"/>
      <c r="AR449" s="311"/>
      <c r="AS449" s="311"/>
      <c r="AU449" s="151"/>
      <c r="AV449" s="151"/>
      <c r="AW449" s="151"/>
      <c r="AX449" s="151"/>
      <c r="AZ449" s="120"/>
    </row>
    <row r="450" customFormat="false" ht="12.75" hidden="false" customHeight="false" outlineLevel="0" collapsed="false">
      <c r="A450" s="160"/>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315"/>
      <c r="AB450" s="180"/>
      <c r="AC450" s="153"/>
      <c r="AD450" s="153"/>
      <c r="AE450" s="153"/>
      <c r="AF450" s="155"/>
      <c r="AG450" s="155"/>
      <c r="AH450" s="204"/>
      <c r="AI450" s="204"/>
      <c r="AJ450" s="204"/>
      <c r="AK450" s="155"/>
      <c r="AL450" s="155"/>
      <c r="AN450" s="311"/>
      <c r="AO450" s="311"/>
      <c r="AQ450" s="311"/>
      <c r="AR450" s="311"/>
      <c r="AS450" s="311"/>
      <c r="AU450" s="151"/>
      <c r="AV450" s="151"/>
      <c r="AW450" s="151"/>
      <c r="AX450" s="151"/>
      <c r="AZ450" s="120"/>
    </row>
    <row r="451" customFormat="false" ht="12.75" hidden="false" customHeight="false" outlineLevel="0" collapsed="false">
      <c r="A451" s="160"/>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315"/>
      <c r="AB451" s="180"/>
      <c r="AC451" s="153"/>
      <c r="AD451" s="153"/>
      <c r="AE451" s="153"/>
      <c r="AF451" s="155"/>
      <c r="AG451" s="155"/>
      <c r="AH451" s="204"/>
      <c r="AI451" s="204"/>
      <c r="AJ451" s="204"/>
      <c r="AK451" s="155"/>
      <c r="AL451" s="155"/>
      <c r="AN451" s="311"/>
      <c r="AO451" s="311"/>
      <c r="AQ451" s="311"/>
      <c r="AR451" s="311"/>
      <c r="AS451" s="311"/>
      <c r="AU451" s="151"/>
      <c r="AV451" s="151"/>
      <c r="AW451" s="151"/>
      <c r="AX451" s="151"/>
      <c r="AZ451" s="120"/>
    </row>
    <row r="452" customFormat="false" ht="12.75" hidden="false" customHeight="false" outlineLevel="0" collapsed="false">
      <c r="A452" s="160"/>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315"/>
      <c r="AB452" s="180"/>
      <c r="AC452" s="153"/>
      <c r="AD452" s="153"/>
      <c r="AE452" s="153"/>
      <c r="AF452" s="155"/>
      <c r="AG452" s="155"/>
      <c r="AH452" s="204"/>
      <c r="AI452" s="204"/>
      <c r="AJ452" s="204"/>
      <c r="AK452" s="155"/>
      <c r="AL452" s="155"/>
      <c r="AN452" s="311"/>
      <c r="AO452" s="311"/>
      <c r="AQ452" s="311"/>
      <c r="AR452" s="311"/>
      <c r="AS452" s="311"/>
      <c r="AU452" s="151"/>
      <c r="AV452" s="151"/>
      <c r="AW452" s="151"/>
      <c r="AX452" s="151"/>
      <c r="AZ452" s="120"/>
    </row>
    <row r="453" customFormat="false" ht="12.75" hidden="false" customHeight="false" outlineLevel="0" collapsed="false">
      <c r="A453" s="160"/>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315"/>
      <c r="AB453" s="180"/>
      <c r="AC453" s="153"/>
      <c r="AD453" s="153"/>
      <c r="AE453" s="153"/>
      <c r="AF453" s="155"/>
      <c r="AG453" s="155"/>
      <c r="AH453" s="204"/>
      <c r="AI453" s="204"/>
      <c r="AJ453" s="204"/>
      <c r="AK453" s="155"/>
      <c r="AL453" s="155"/>
      <c r="AN453" s="311"/>
      <c r="AO453" s="311"/>
      <c r="AQ453" s="311"/>
      <c r="AR453" s="311"/>
      <c r="AS453" s="311"/>
      <c r="AU453" s="151"/>
      <c r="AV453" s="151"/>
      <c r="AW453" s="151"/>
      <c r="AX453" s="151"/>
      <c r="AZ453" s="120"/>
    </row>
    <row r="454" customFormat="false" ht="12.75" hidden="false" customHeight="false" outlineLevel="0" collapsed="false">
      <c r="A454" s="160"/>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315"/>
      <c r="AB454" s="180"/>
      <c r="AC454" s="153"/>
      <c r="AD454" s="153"/>
      <c r="AE454" s="153"/>
      <c r="AF454" s="155"/>
      <c r="AG454" s="155"/>
      <c r="AH454" s="204"/>
      <c r="AI454" s="204"/>
      <c r="AJ454" s="204"/>
      <c r="AK454" s="155"/>
      <c r="AL454" s="155"/>
      <c r="AN454" s="311"/>
      <c r="AO454" s="311"/>
      <c r="AQ454" s="311"/>
      <c r="AR454" s="311"/>
      <c r="AS454" s="311"/>
      <c r="AU454" s="151"/>
      <c r="AV454" s="151"/>
      <c r="AW454" s="151"/>
      <c r="AX454" s="151"/>
      <c r="AZ454" s="120"/>
    </row>
    <row r="455" customFormat="false" ht="12.75" hidden="false" customHeight="false" outlineLevel="0" collapsed="false">
      <c r="A455" s="160"/>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315"/>
      <c r="AB455" s="180"/>
      <c r="AC455" s="153"/>
      <c r="AD455" s="153"/>
      <c r="AE455" s="153"/>
      <c r="AF455" s="155"/>
      <c r="AG455" s="155"/>
      <c r="AH455" s="204"/>
      <c r="AI455" s="204"/>
      <c r="AJ455" s="204"/>
      <c r="AK455" s="155"/>
      <c r="AL455" s="155"/>
      <c r="AN455" s="311"/>
      <c r="AO455" s="311"/>
      <c r="AQ455" s="311"/>
      <c r="AR455" s="311"/>
      <c r="AS455" s="311"/>
      <c r="AU455" s="151"/>
      <c r="AV455" s="151"/>
      <c r="AW455" s="151"/>
      <c r="AX455" s="151"/>
      <c r="AZ455" s="120"/>
    </row>
    <row r="456" customFormat="false" ht="12.75" hidden="false" customHeight="false" outlineLevel="0" collapsed="false">
      <c r="A456" s="160"/>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315"/>
      <c r="AB456" s="180"/>
      <c r="AC456" s="153"/>
      <c r="AD456" s="153"/>
      <c r="AE456" s="153"/>
      <c r="AF456" s="155"/>
      <c r="AG456" s="155"/>
      <c r="AH456" s="204"/>
      <c r="AI456" s="204"/>
      <c r="AJ456" s="204"/>
      <c r="AK456" s="155"/>
      <c r="AL456" s="155"/>
      <c r="AN456" s="311"/>
      <c r="AO456" s="311"/>
      <c r="AQ456" s="311"/>
      <c r="AR456" s="311"/>
      <c r="AS456" s="311"/>
      <c r="AU456" s="151"/>
      <c r="AV456" s="151"/>
      <c r="AW456" s="151"/>
      <c r="AX456" s="151"/>
      <c r="AZ456" s="120"/>
    </row>
    <row r="457" customFormat="false" ht="12.75" hidden="false" customHeight="false" outlineLevel="0" collapsed="false">
      <c r="A457" s="160"/>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315"/>
      <c r="AB457" s="180"/>
      <c r="AC457" s="153"/>
      <c r="AD457" s="153"/>
      <c r="AE457" s="153"/>
      <c r="AF457" s="155"/>
      <c r="AG457" s="155"/>
      <c r="AH457" s="204"/>
      <c r="AI457" s="204"/>
      <c r="AJ457" s="204"/>
      <c r="AK457" s="155"/>
      <c r="AL457" s="155"/>
      <c r="AN457" s="311"/>
      <c r="AO457" s="311"/>
      <c r="AQ457" s="311"/>
      <c r="AR457" s="311"/>
      <c r="AS457" s="311"/>
      <c r="AU457" s="151"/>
      <c r="AV457" s="151"/>
      <c r="AW457" s="151"/>
      <c r="AX457" s="151"/>
    </row>
    <row r="458" customFormat="false" ht="12.75" hidden="false" customHeight="false" outlineLevel="0" collapsed="false">
      <c r="A458" s="160"/>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315"/>
      <c r="AB458" s="180"/>
      <c r="AC458" s="153"/>
      <c r="AD458" s="153"/>
      <c r="AE458" s="153"/>
      <c r="AF458" s="155"/>
      <c r="AG458" s="155"/>
      <c r="AH458" s="204"/>
      <c r="AI458" s="204"/>
      <c r="AJ458" s="204"/>
      <c r="AK458" s="155"/>
      <c r="AL458" s="155"/>
      <c r="AN458" s="311"/>
      <c r="AO458" s="311"/>
      <c r="AQ458" s="311"/>
      <c r="AR458" s="311"/>
      <c r="AS458" s="311"/>
      <c r="AU458" s="151"/>
      <c r="AV458" s="151"/>
      <c r="AW458" s="151"/>
      <c r="AX458" s="151"/>
      <c r="AZ458" s="120"/>
    </row>
    <row r="459" customFormat="false" ht="12.75" hidden="false" customHeight="false" outlineLevel="0" collapsed="false">
      <c r="A459" s="160"/>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315"/>
      <c r="AB459" s="180"/>
      <c r="AC459" s="153"/>
      <c r="AD459" s="153"/>
      <c r="AE459" s="153"/>
      <c r="AF459" s="155"/>
      <c r="AG459" s="155"/>
      <c r="AH459" s="204"/>
      <c r="AI459" s="204"/>
      <c r="AJ459" s="204"/>
      <c r="AK459" s="155"/>
      <c r="AL459" s="155"/>
      <c r="AN459" s="311"/>
      <c r="AO459" s="311"/>
      <c r="AQ459" s="311"/>
      <c r="AR459" s="311"/>
      <c r="AS459" s="311"/>
      <c r="AU459" s="151"/>
      <c r="AV459" s="151"/>
      <c r="AW459" s="151"/>
      <c r="AX459" s="151"/>
      <c r="AZ459" s="120"/>
    </row>
    <row r="460" customFormat="false" ht="12.75" hidden="false" customHeight="false" outlineLevel="0" collapsed="false">
      <c r="A460" s="160"/>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315"/>
      <c r="AB460" s="180"/>
      <c r="AC460" s="153"/>
      <c r="AD460" s="153"/>
      <c r="AE460" s="153"/>
      <c r="AF460" s="155"/>
      <c r="AG460" s="155"/>
      <c r="AH460" s="204"/>
      <c r="AI460" s="204"/>
      <c r="AJ460" s="204"/>
      <c r="AK460" s="155"/>
      <c r="AL460" s="155"/>
      <c r="AN460" s="311"/>
      <c r="AO460" s="311"/>
      <c r="AQ460" s="311"/>
      <c r="AR460" s="311"/>
      <c r="AS460" s="311"/>
      <c r="AU460" s="151"/>
      <c r="AV460" s="151"/>
      <c r="AW460" s="151"/>
      <c r="AX460" s="151"/>
      <c r="AZ460" s="120"/>
    </row>
    <row r="461" customFormat="false" ht="12.75" hidden="false" customHeight="false" outlineLevel="0" collapsed="false">
      <c r="A461" s="160"/>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315"/>
      <c r="AB461" s="180"/>
      <c r="AC461" s="153"/>
      <c r="AD461" s="153"/>
      <c r="AE461" s="153"/>
      <c r="AF461" s="155"/>
      <c r="AG461" s="155"/>
      <c r="AH461" s="204"/>
      <c r="AI461" s="204"/>
      <c r="AJ461" s="204"/>
      <c r="AK461" s="155"/>
      <c r="AL461" s="155"/>
      <c r="AN461" s="311"/>
      <c r="AO461" s="311"/>
      <c r="AQ461" s="311"/>
      <c r="AR461" s="311"/>
      <c r="AS461" s="311"/>
      <c r="AU461" s="151"/>
      <c r="AV461" s="151"/>
      <c r="AW461" s="151"/>
      <c r="AX461" s="151"/>
      <c r="AZ461" s="120"/>
    </row>
    <row r="462" customFormat="false" ht="12.75" hidden="false" customHeight="false" outlineLevel="0" collapsed="false">
      <c r="A462" s="160"/>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315"/>
      <c r="AB462" s="180"/>
      <c r="AC462" s="153"/>
      <c r="AD462" s="153"/>
      <c r="AE462" s="153"/>
      <c r="AF462" s="155"/>
      <c r="AG462" s="155"/>
      <c r="AH462" s="204"/>
      <c r="AI462" s="204"/>
      <c r="AJ462" s="204"/>
      <c r="AK462" s="155"/>
      <c r="AL462" s="155"/>
      <c r="AN462" s="311"/>
      <c r="AO462" s="311"/>
      <c r="AQ462" s="311"/>
      <c r="AR462" s="311"/>
      <c r="AS462" s="311"/>
      <c r="AU462" s="151"/>
      <c r="AV462" s="151"/>
      <c r="AW462" s="151"/>
      <c r="AX462" s="151"/>
      <c r="AZ462" s="120"/>
    </row>
    <row r="463" customFormat="false" ht="12.75" hidden="false" customHeight="false" outlineLevel="0" collapsed="false">
      <c r="A463" s="160"/>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315"/>
      <c r="AB463" s="180"/>
      <c r="AC463" s="153"/>
      <c r="AD463" s="153"/>
      <c r="AE463" s="153"/>
      <c r="AF463" s="155"/>
      <c r="AG463" s="155"/>
      <c r="AH463" s="204"/>
      <c r="AI463" s="204"/>
      <c r="AJ463" s="204"/>
      <c r="AK463" s="155"/>
      <c r="AL463" s="155"/>
      <c r="AN463" s="311"/>
      <c r="AO463" s="311"/>
      <c r="AQ463" s="311"/>
      <c r="AR463" s="311"/>
      <c r="AS463" s="311"/>
      <c r="AU463" s="151"/>
      <c r="AV463" s="151"/>
      <c r="AW463" s="151"/>
      <c r="AX463" s="151"/>
      <c r="AZ463" s="120"/>
    </row>
    <row r="464" customFormat="false" ht="12.75" hidden="false" customHeight="false" outlineLevel="0" collapsed="false">
      <c r="A464" s="160"/>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315"/>
      <c r="AB464" s="180"/>
      <c r="AC464" s="153"/>
      <c r="AD464" s="153"/>
      <c r="AE464" s="153"/>
      <c r="AF464" s="155"/>
      <c r="AG464" s="155"/>
      <c r="AH464" s="204"/>
      <c r="AI464" s="204"/>
      <c r="AJ464" s="204"/>
      <c r="AK464" s="155"/>
      <c r="AL464" s="155"/>
      <c r="AN464" s="311"/>
      <c r="AO464" s="311"/>
      <c r="AQ464" s="311"/>
      <c r="AR464" s="311"/>
      <c r="AS464" s="311"/>
      <c r="AU464" s="151"/>
      <c r="AV464" s="151"/>
      <c r="AW464" s="151"/>
      <c r="AX464" s="151"/>
      <c r="AZ464" s="120"/>
    </row>
    <row r="465" customFormat="false" ht="12.75" hidden="false" customHeight="false" outlineLevel="0" collapsed="false">
      <c r="A465" s="160"/>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315"/>
      <c r="AB465" s="180"/>
      <c r="AC465" s="153"/>
      <c r="AD465" s="153"/>
      <c r="AE465" s="153"/>
      <c r="AF465" s="155"/>
      <c r="AG465" s="155"/>
      <c r="AH465" s="204"/>
      <c r="AI465" s="204"/>
      <c r="AJ465" s="204"/>
      <c r="AK465" s="155"/>
      <c r="AL465" s="155"/>
      <c r="AN465" s="311"/>
      <c r="AO465" s="311"/>
      <c r="AQ465" s="311"/>
      <c r="AR465" s="311"/>
      <c r="AS465" s="311"/>
      <c r="AU465" s="151"/>
      <c r="AV465" s="151"/>
      <c r="AW465" s="151"/>
      <c r="AX465" s="151"/>
      <c r="AZ465" s="120"/>
    </row>
    <row r="466" customFormat="false" ht="12.75" hidden="false" customHeight="false" outlineLevel="0" collapsed="false">
      <c r="A466" s="160"/>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315"/>
      <c r="AB466" s="180"/>
      <c r="AC466" s="153"/>
      <c r="AD466" s="153"/>
      <c r="AE466" s="153"/>
      <c r="AF466" s="155"/>
      <c r="AG466" s="155"/>
      <c r="AH466" s="204"/>
      <c r="AI466" s="204"/>
      <c r="AJ466" s="204"/>
      <c r="AK466" s="155"/>
      <c r="AL466" s="155"/>
      <c r="AN466" s="311"/>
      <c r="AO466" s="311"/>
      <c r="AQ466" s="311"/>
      <c r="AR466" s="311"/>
      <c r="AS466" s="311"/>
      <c r="AU466" s="151"/>
      <c r="AV466" s="151"/>
      <c r="AW466" s="151"/>
      <c r="AX466" s="151"/>
      <c r="AZ466" s="120"/>
    </row>
    <row r="467" customFormat="false" ht="12.75" hidden="false" customHeight="false" outlineLevel="0" collapsed="false">
      <c r="A467" s="160"/>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315"/>
      <c r="AB467" s="180"/>
      <c r="AC467" s="153"/>
      <c r="AD467" s="153"/>
      <c r="AE467" s="153"/>
      <c r="AF467" s="155"/>
      <c r="AG467" s="155"/>
      <c r="AH467" s="204"/>
      <c r="AI467" s="204"/>
      <c r="AJ467" s="204"/>
      <c r="AK467" s="155"/>
      <c r="AL467" s="155"/>
      <c r="AN467" s="311"/>
      <c r="AO467" s="311"/>
      <c r="AQ467" s="311"/>
      <c r="AR467" s="311"/>
      <c r="AS467" s="311"/>
      <c r="AU467" s="151"/>
      <c r="AV467" s="151"/>
      <c r="AW467" s="151"/>
      <c r="AX467" s="151"/>
      <c r="AZ467" s="120"/>
    </row>
    <row r="468" customFormat="false" ht="12.75" hidden="false" customHeight="false" outlineLevel="0" collapsed="false">
      <c r="A468" s="160"/>
      <c r="B468" s="180"/>
      <c r="C468" s="180"/>
      <c r="D468" s="180"/>
      <c r="E468" s="180"/>
      <c r="F468" s="180"/>
      <c r="G468" s="160"/>
      <c r="H468" s="180"/>
      <c r="I468" s="180"/>
      <c r="J468" s="160"/>
      <c r="K468" s="180"/>
      <c r="L468" s="180"/>
      <c r="M468" s="180"/>
      <c r="N468" s="180"/>
      <c r="O468" s="180"/>
      <c r="P468" s="160"/>
      <c r="Q468" s="160"/>
      <c r="R468" s="160"/>
      <c r="S468" s="180"/>
      <c r="T468" s="160"/>
      <c r="U468" s="160"/>
      <c r="V468" s="160"/>
      <c r="W468" s="160"/>
      <c r="X468" s="180"/>
      <c r="Y468" s="180"/>
      <c r="Z468" s="180"/>
      <c r="AA468" s="315"/>
      <c r="AB468" s="180"/>
      <c r="AC468" s="153"/>
      <c r="AD468" s="153"/>
      <c r="AE468" s="153"/>
      <c r="AF468" s="155"/>
      <c r="AG468" s="155"/>
      <c r="AH468" s="204"/>
      <c r="AI468" s="204"/>
      <c r="AJ468" s="204"/>
      <c r="AK468" s="155"/>
      <c r="AL468" s="155"/>
      <c r="AN468" s="311"/>
      <c r="AO468" s="311"/>
      <c r="AQ468" s="311"/>
      <c r="AR468" s="311"/>
      <c r="AS468" s="311"/>
      <c r="AU468" s="151"/>
      <c r="AV468" s="151"/>
      <c r="AW468" s="151"/>
      <c r="AX468" s="151"/>
      <c r="AZ468" s="120"/>
    </row>
    <row r="469" customFormat="false" ht="12.75" hidden="false" customHeight="false" outlineLevel="0" collapsed="false">
      <c r="A469" s="160"/>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315"/>
      <c r="AB469" s="180"/>
      <c r="AC469" s="153"/>
      <c r="AD469" s="153"/>
      <c r="AE469" s="153"/>
      <c r="AF469" s="155"/>
      <c r="AG469" s="155"/>
      <c r="AH469" s="204"/>
      <c r="AI469" s="204"/>
      <c r="AJ469" s="204"/>
      <c r="AK469" s="155"/>
      <c r="AL469" s="155"/>
      <c r="AN469" s="311"/>
      <c r="AO469" s="311"/>
      <c r="AQ469" s="311"/>
      <c r="AR469" s="311"/>
      <c r="AS469" s="311"/>
      <c r="AU469" s="151"/>
      <c r="AV469" s="151"/>
      <c r="AW469" s="151"/>
      <c r="AX469" s="151"/>
      <c r="AZ469" s="120"/>
    </row>
    <row r="470" customFormat="false" ht="12.75" hidden="false" customHeight="false" outlineLevel="0" collapsed="false">
      <c r="A470" s="160"/>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315"/>
      <c r="AB470" s="180"/>
      <c r="AC470" s="153"/>
      <c r="AD470" s="153"/>
      <c r="AE470" s="153"/>
      <c r="AF470" s="155"/>
      <c r="AG470" s="155"/>
      <c r="AH470" s="204"/>
      <c r="AI470" s="204"/>
      <c r="AJ470" s="204"/>
      <c r="AK470" s="155"/>
      <c r="AL470" s="155"/>
      <c r="AN470" s="311"/>
      <c r="AO470" s="311"/>
      <c r="AQ470" s="311"/>
      <c r="AR470" s="311"/>
      <c r="AS470" s="311"/>
      <c r="AU470" s="151"/>
      <c r="AV470" s="151"/>
      <c r="AW470" s="151"/>
      <c r="AX470" s="151"/>
      <c r="AZ470" s="120"/>
    </row>
    <row r="471" customFormat="false" ht="12.75" hidden="false" customHeight="false" outlineLevel="0" collapsed="false">
      <c r="A471" s="160"/>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315"/>
      <c r="AB471" s="180"/>
      <c r="AC471" s="153"/>
      <c r="AD471" s="153"/>
      <c r="AE471" s="153"/>
      <c r="AF471" s="155"/>
      <c r="AG471" s="155"/>
      <c r="AH471" s="204"/>
      <c r="AI471" s="204"/>
      <c r="AJ471" s="204"/>
      <c r="AK471" s="155"/>
      <c r="AL471" s="155"/>
      <c r="AN471" s="311"/>
      <c r="AO471" s="311"/>
      <c r="AQ471" s="311"/>
      <c r="AR471" s="311"/>
      <c r="AS471" s="311"/>
      <c r="AU471" s="151"/>
      <c r="AV471" s="151"/>
      <c r="AW471" s="151"/>
      <c r="AX471" s="151"/>
      <c r="AZ471" s="120"/>
    </row>
    <row r="472" customFormat="false" ht="12.75" hidden="false" customHeight="false" outlineLevel="0" collapsed="false">
      <c r="A472" s="160"/>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315"/>
      <c r="AB472" s="180"/>
      <c r="AC472" s="153"/>
      <c r="AD472" s="153"/>
      <c r="AE472" s="153"/>
      <c r="AF472" s="155"/>
      <c r="AG472" s="155"/>
      <c r="AH472" s="204"/>
      <c r="AI472" s="204"/>
      <c r="AJ472" s="204"/>
      <c r="AK472" s="155"/>
      <c r="AL472" s="155"/>
      <c r="AN472" s="311"/>
      <c r="AO472" s="311"/>
      <c r="AQ472" s="311"/>
      <c r="AR472" s="311"/>
      <c r="AS472" s="311"/>
      <c r="AU472" s="151"/>
      <c r="AV472" s="151"/>
      <c r="AW472" s="151"/>
      <c r="AX472" s="151"/>
      <c r="AZ472" s="120"/>
    </row>
    <row r="473" customFormat="false" ht="12.75" hidden="false" customHeight="false" outlineLevel="0" collapsed="false">
      <c r="A473" s="160"/>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315"/>
      <c r="AB473" s="180"/>
      <c r="AC473" s="153"/>
      <c r="AD473" s="153"/>
      <c r="AE473" s="153"/>
      <c r="AF473" s="155"/>
      <c r="AG473" s="155"/>
      <c r="AH473" s="204"/>
      <c r="AI473" s="204"/>
      <c r="AJ473" s="204"/>
      <c r="AK473" s="155"/>
      <c r="AL473" s="155"/>
      <c r="AN473" s="311"/>
      <c r="AO473" s="311"/>
      <c r="AQ473" s="311"/>
      <c r="AR473" s="311"/>
      <c r="AS473" s="311"/>
      <c r="AU473" s="151"/>
      <c r="AV473" s="151"/>
      <c r="AW473" s="151"/>
      <c r="AX473" s="151"/>
      <c r="AZ473" s="120"/>
    </row>
    <row r="474" customFormat="false" ht="12.75" hidden="false" customHeight="false" outlineLevel="0" collapsed="false">
      <c r="A474" s="160"/>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315"/>
      <c r="AB474" s="180"/>
      <c r="AC474" s="153"/>
      <c r="AD474" s="153"/>
      <c r="AE474" s="153"/>
      <c r="AF474" s="155"/>
      <c r="AG474" s="155"/>
      <c r="AH474" s="204"/>
      <c r="AI474" s="204"/>
      <c r="AJ474" s="204"/>
      <c r="AK474" s="155"/>
      <c r="AL474" s="155"/>
      <c r="AN474" s="311"/>
      <c r="AO474" s="311"/>
      <c r="AQ474" s="311"/>
      <c r="AR474" s="311"/>
      <c r="AS474" s="311"/>
      <c r="AU474" s="151"/>
      <c r="AV474" s="151"/>
      <c r="AW474" s="151"/>
      <c r="AX474" s="151"/>
      <c r="AZ474" s="120"/>
    </row>
    <row r="475" customFormat="false" ht="12.75" hidden="false" customHeight="false" outlineLevel="0" collapsed="false">
      <c r="A475" s="160"/>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315"/>
      <c r="AB475" s="180"/>
      <c r="AC475" s="153"/>
      <c r="AD475" s="153"/>
      <c r="AE475" s="153"/>
      <c r="AF475" s="155"/>
      <c r="AG475" s="155"/>
      <c r="AH475" s="204"/>
      <c r="AI475" s="204"/>
      <c r="AJ475" s="204"/>
      <c r="AK475" s="155"/>
      <c r="AL475" s="155"/>
      <c r="AN475" s="311"/>
      <c r="AO475" s="311"/>
      <c r="AQ475" s="311"/>
      <c r="AR475" s="311"/>
      <c r="AS475" s="311"/>
      <c r="AU475" s="151"/>
      <c r="AV475" s="151"/>
      <c r="AW475" s="151"/>
      <c r="AX475" s="151"/>
      <c r="AZ475" s="120"/>
    </row>
    <row r="476" customFormat="false" ht="12.75" hidden="false" customHeight="false" outlineLevel="0" collapsed="false">
      <c r="A476" s="160"/>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315"/>
      <c r="AB476" s="180"/>
      <c r="AC476" s="153"/>
      <c r="AD476" s="153"/>
      <c r="AE476" s="153"/>
      <c r="AF476" s="155"/>
      <c r="AG476" s="155"/>
      <c r="AH476" s="204"/>
      <c r="AI476" s="204"/>
      <c r="AJ476" s="204"/>
      <c r="AK476" s="155"/>
      <c r="AL476" s="155"/>
      <c r="AN476" s="311"/>
      <c r="AO476" s="311"/>
      <c r="AQ476" s="311"/>
      <c r="AR476" s="311"/>
      <c r="AS476" s="311"/>
      <c r="AU476" s="151"/>
      <c r="AV476" s="151"/>
      <c r="AW476" s="151"/>
      <c r="AX476" s="151"/>
      <c r="AZ476" s="120"/>
    </row>
    <row r="477" customFormat="false" ht="12.75" hidden="false" customHeight="false" outlineLevel="0" collapsed="false">
      <c r="A477" s="160"/>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315"/>
      <c r="AB477" s="180"/>
      <c r="AC477" s="153"/>
      <c r="AD477" s="153"/>
      <c r="AE477" s="153"/>
      <c r="AF477" s="155"/>
      <c r="AG477" s="155"/>
      <c r="AH477" s="204"/>
      <c r="AI477" s="204"/>
      <c r="AJ477" s="204"/>
      <c r="AK477" s="155"/>
      <c r="AL477" s="155"/>
      <c r="AN477" s="311"/>
      <c r="AO477" s="311"/>
      <c r="AQ477" s="311"/>
      <c r="AR477" s="311"/>
      <c r="AS477" s="311"/>
      <c r="AU477" s="151"/>
      <c r="AV477" s="151"/>
      <c r="AW477" s="151"/>
      <c r="AX477" s="151"/>
      <c r="AZ477" s="120"/>
    </row>
    <row r="478" customFormat="false" ht="12.75" hidden="false" customHeight="false" outlineLevel="0" collapsed="false">
      <c r="A478" s="160"/>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315"/>
      <c r="AB478" s="180"/>
      <c r="AC478" s="153"/>
      <c r="AD478" s="153"/>
      <c r="AE478" s="153"/>
      <c r="AF478" s="155"/>
      <c r="AG478" s="155"/>
      <c r="AH478" s="204"/>
      <c r="AI478" s="204"/>
      <c r="AJ478" s="204"/>
      <c r="AK478" s="155"/>
      <c r="AL478" s="155"/>
      <c r="AN478" s="311"/>
      <c r="AO478" s="311"/>
      <c r="AQ478" s="311"/>
      <c r="AR478" s="311"/>
      <c r="AS478" s="311"/>
      <c r="AU478" s="151"/>
      <c r="AV478" s="151"/>
      <c r="AW478" s="151"/>
      <c r="AX478" s="151"/>
      <c r="AZ478" s="120"/>
    </row>
    <row r="479" customFormat="false" ht="12.75" hidden="false" customHeight="false" outlineLevel="0" collapsed="false">
      <c r="A479" s="160"/>
      <c r="B479" s="180"/>
      <c r="C479" s="180"/>
      <c r="D479" s="180"/>
      <c r="E479" s="180"/>
      <c r="F479" s="180"/>
      <c r="G479" s="160"/>
      <c r="H479" s="180"/>
      <c r="I479" s="180"/>
      <c r="J479" s="160"/>
      <c r="K479" s="180"/>
      <c r="L479" s="180"/>
      <c r="M479" s="180"/>
      <c r="N479" s="180"/>
      <c r="O479" s="180"/>
      <c r="P479" s="160"/>
      <c r="Q479" s="160"/>
      <c r="R479" s="160"/>
      <c r="S479" s="180"/>
      <c r="T479" s="160"/>
      <c r="U479" s="160"/>
      <c r="V479" s="160"/>
      <c r="W479" s="160"/>
      <c r="X479" s="180"/>
      <c r="Y479" s="180"/>
      <c r="Z479" s="180"/>
      <c r="AA479" s="315"/>
      <c r="AB479" s="180"/>
      <c r="AC479" s="153"/>
      <c r="AD479" s="153"/>
      <c r="AE479" s="153"/>
      <c r="AF479" s="155"/>
      <c r="AG479" s="155"/>
      <c r="AH479" s="204"/>
      <c r="AI479" s="204"/>
      <c r="AJ479" s="204"/>
      <c r="AK479" s="155"/>
      <c r="AL479" s="155"/>
      <c r="AN479" s="311"/>
      <c r="AO479" s="311"/>
      <c r="AQ479" s="311"/>
      <c r="AR479" s="311"/>
      <c r="AS479" s="311"/>
      <c r="AU479" s="151"/>
      <c r="AV479" s="151"/>
      <c r="AW479" s="151"/>
      <c r="AX479" s="151"/>
      <c r="AZ479" s="120"/>
    </row>
    <row r="480" customFormat="false" ht="12.75" hidden="false" customHeight="false" outlineLevel="0" collapsed="false">
      <c r="A480" s="160"/>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315"/>
      <c r="AB480" s="180"/>
      <c r="AC480" s="153"/>
      <c r="AD480" s="153"/>
      <c r="AE480" s="153"/>
      <c r="AF480" s="155"/>
      <c r="AG480" s="155"/>
      <c r="AH480" s="204"/>
      <c r="AI480" s="204"/>
      <c r="AJ480" s="204"/>
      <c r="AK480" s="155"/>
      <c r="AL480" s="155"/>
      <c r="AN480" s="311"/>
      <c r="AO480" s="311"/>
      <c r="AQ480" s="311"/>
      <c r="AR480" s="311"/>
      <c r="AS480" s="311"/>
      <c r="AU480" s="151"/>
      <c r="AV480" s="151"/>
      <c r="AW480" s="151"/>
      <c r="AX480" s="151"/>
      <c r="AZ480" s="120"/>
    </row>
    <row r="481" customFormat="false" ht="12.75" hidden="false" customHeight="false" outlineLevel="0" collapsed="false">
      <c r="A481" s="160"/>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315"/>
      <c r="AB481" s="180"/>
      <c r="AC481" s="153"/>
      <c r="AD481" s="153"/>
      <c r="AE481" s="153"/>
      <c r="AF481" s="155"/>
      <c r="AG481" s="155"/>
      <c r="AH481" s="204"/>
      <c r="AI481" s="204"/>
      <c r="AJ481" s="204"/>
      <c r="AK481" s="155"/>
      <c r="AL481" s="155"/>
      <c r="AN481" s="311"/>
      <c r="AO481" s="311"/>
      <c r="AQ481" s="311"/>
      <c r="AR481" s="311"/>
      <c r="AS481" s="311"/>
      <c r="AU481" s="151"/>
      <c r="AV481" s="151"/>
      <c r="AW481" s="151"/>
      <c r="AX481" s="151"/>
      <c r="AZ481" s="120"/>
    </row>
    <row r="482" customFormat="false" ht="12.75" hidden="false" customHeight="false" outlineLevel="0" collapsed="false">
      <c r="A482" s="160"/>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315"/>
      <c r="AB482" s="180"/>
      <c r="AC482" s="153"/>
      <c r="AD482" s="153"/>
      <c r="AE482" s="153"/>
      <c r="AF482" s="155"/>
      <c r="AG482" s="155"/>
      <c r="AH482" s="204"/>
      <c r="AI482" s="204"/>
      <c r="AJ482" s="204"/>
      <c r="AK482" s="155"/>
      <c r="AL482" s="155"/>
      <c r="AN482" s="311"/>
      <c r="AO482" s="311"/>
      <c r="AQ482" s="311"/>
      <c r="AR482" s="311"/>
      <c r="AS482" s="311"/>
      <c r="AU482" s="151"/>
      <c r="AV482" s="151"/>
      <c r="AW482" s="151"/>
      <c r="AX482" s="151"/>
    </row>
    <row r="483" customFormat="false" ht="12.75" hidden="false" customHeight="false" outlineLevel="0" collapsed="false">
      <c r="A483" s="160"/>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315"/>
      <c r="AB483" s="180"/>
      <c r="AC483" s="153"/>
      <c r="AD483" s="153"/>
      <c r="AE483" s="153"/>
      <c r="AF483" s="155"/>
      <c r="AG483" s="155"/>
      <c r="AH483" s="204"/>
      <c r="AI483" s="204"/>
      <c r="AJ483" s="204"/>
      <c r="AK483" s="155"/>
      <c r="AL483" s="155"/>
      <c r="AN483" s="311"/>
      <c r="AO483" s="311"/>
      <c r="AQ483" s="311"/>
      <c r="AR483" s="311"/>
      <c r="AS483" s="311"/>
      <c r="AU483" s="151"/>
      <c r="AV483" s="151"/>
      <c r="AW483" s="151"/>
      <c r="AX483" s="151"/>
      <c r="AZ483" s="120"/>
    </row>
    <row r="484" customFormat="false" ht="12.75" hidden="false" customHeight="false" outlineLevel="0" collapsed="false">
      <c r="A484" s="160"/>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315"/>
      <c r="AB484" s="180"/>
      <c r="AC484" s="153"/>
      <c r="AD484" s="153"/>
      <c r="AE484" s="153"/>
      <c r="AF484" s="155"/>
      <c r="AG484" s="155"/>
      <c r="AH484" s="204"/>
      <c r="AI484" s="204"/>
      <c r="AJ484" s="204"/>
      <c r="AK484" s="155"/>
      <c r="AL484" s="155"/>
      <c r="AN484" s="311"/>
      <c r="AO484" s="311"/>
      <c r="AQ484" s="311"/>
      <c r="AR484" s="311"/>
      <c r="AS484" s="311"/>
      <c r="AU484" s="151"/>
      <c r="AV484" s="151"/>
      <c r="AW484" s="151"/>
      <c r="AX484" s="151"/>
      <c r="AZ484" s="120"/>
    </row>
    <row r="485" customFormat="false" ht="12.75" hidden="false" customHeight="false" outlineLevel="0" collapsed="false">
      <c r="A485" s="160"/>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315"/>
      <c r="AB485" s="180"/>
      <c r="AC485" s="153"/>
      <c r="AD485" s="153"/>
      <c r="AE485" s="153"/>
      <c r="AF485" s="155"/>
      <c r="AG485" s="155"/>
      <c r="AH485" s="204"/>
      <c r="AI485" s="204"/>
      <c r="AJ485" s="204"/>
      <c r="AK485" s="155"/>
      <c r="AL485" s="155"/>
      <c r="AN485" s="311"/>
      <c r="AO485" s="311"/>
      <c r="AQ485" s="311"/>
      <c r="AR485" s="311"/>
      <c r="AS485" s="311"/>
      <c r="AU485" s="151"/>
      <c r="AV485" s="151"/>
      <c r="AW485" s="151"/>
      <c r="AX485" s="151"/>
      <c r="AZ485" s="120"/>
    </row>
    <row r="486" customFormat="false" ht="12.75" hidden="false" customHeight="false" outlineLevel="0" collapsed="false">
      <c r="A486" s="160"/>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315"/>
      <c r="AB486" s="180"/>
      <c r="AC486" s="153"/>
      <c r="AD486" s="153"/>
      <c r="AE486" s="153"/>
      <c r="AF486" s="155"/>
      <c r="AG486" s="155"/>
      <c r="AH486" s="204"/>
      <c r="AI486" s="204"/>
      <c r="AJ486" s="204"/>
      <c r="AK486" s="155"/>
      <c r="AL486" s="155"/>
      <c r="AN486" s="311"/>
      <c r="AO486" s="311"/>
      <c r="AQ486" s="311"/>
      <c r="AR486" s="311"/>
      <c r="AS486" s="311"/>
      <c r="AU486" s="151"/>
      <c r="AV486" s="151"/>
      <c r="AW486" s="151"/>
      <c r="AX486" s="151"/>
      <c r="AZ486" s="120"/>
    </row>
    <row r="487" customFormat="false" ht="12.75" hidden="false" customHeight="false" outlineLevel="0" collapsed="false">
      <c r="A487" s="160"/>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315"/>
      <c r="AB487" s="180"/>
      <c r="AC487" s="153"/>
      <c r="AD487" s="153"/>
      <c r="AE487" s="153"/>
      <c r="AF487" s="155"/>
      <c r="AG487" s="155"/>
      <c r="AH487" s="204"/>
      <c r="AI487" s="204"/>
      <c r="AJ487" s="204"/>
      <c r="AK487" s="155"/>
      <c r="AL487" s="155"/>
      <c r="AN487" s="311"/>
      <c r="AO487" s="311"/>
      <c r="AQ487" s="311"/>
      <c r="AR487" s="311"/>
      <c r="AS487" s="311"/>
      <c r="AU487" s="151"/>
      <c r="AV487" s="151"/>
      <c r="AW487" s="151"/>
      <c r="AX487" s="151"/>
      <c r="AZ487" s="120"/>
    </row>
    <row r="488" customFormat="false" ht="12.75" hidden="false" customHeight="false" outlineLevel="0" collapsed="false">
      <c r="A488" s="160"/>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315"/>
      <c r="AB488" s="180"/>
      <c r="AC488" s="153"/>
      <c r="AD488" s="153"/>
      <c r="AE488" s="153"/>
      <c r="AF488" s="155"/>
      <c r="AG488" s="155"/>
      <c r="AH488" s="204"/>
      <c r="AI488" s="204"/>
      <c r="AJ488" s="204"/>
      <c r="AK488" s="155"/>
      <c r="AL488" s="155"/>
      <c r="AN488" s="311"/>
      <c r="AO488" s="311"/>
      <c r="AQ488" s="311"/>
      <c r="AR488" s="311"/>
      <c r="AS488" s="311"/>
      <c r="AU488" s="151"/>
      <c r="AV488" s="151"/>
      <c r="AW488" s="151"/>
      <c r="AX488" s="151"/>
      <c r="AZ488" s="120"/>
    </row>
    <row r="489" customFormat="false" ht="12.75" hidden="false" customHeight="false" outlineLevel="0" collapsed="false">
      <c r="A489" s="160"/>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315"/>
      <c r="AB489" s="180"/>
      <c r="AC489" s="153"/>
      <c r="AD489" s="153"/>
      <c r="AE489" s="153"/>
      <c r="AF489" s="155"/>
      <c r="AG489" s="155"/>
      <c r="AH489" s="204"/>
      <c r="AI489" s="204"/>
      <c r="AJ489" s="204"/>
      <c r="AK489" s="155"/>
      <c r="AL489" s="155"/>
      <c r="AN489" s="311"/>
      <c r="AO489" s="311"/>
      <c r="AQ489" s="311"/>
      <c r="AR489" s="311"/>
      <c r="AS489" s="311"/>
      <c r="AU489" s="151"/>
      <c r="AV489" s="151"/>
      <c r="AW489" s="151"/>
      <c r="AX489" s="151"/>
      <c r="AZ489" s="120"/>
    </row>
    <row r="490" customFormat="false" ht="12.75" hidden="false" customHeight="false" outlineLevel="0" collapsed="false">
      <c r="A490" s="160"/>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315"/>
      <c r="AB490" s="180"/>
      <c r="AC490" s="153"/>
      <c r="AD490" s="153"/>
      <c r="AE490" s="153"/>
      <c r="AF490" s="155"/>
      <c r="AG490" s="155"/>
      <c r="AH490" s="204"/>
      <c r="AI490" s="204"/>
      <c r="AJ490" s="204"/>
      <c r="AK490" s="155"/>
      <c r="AL490" s="155"/>
      <c r="AN490" s="311"/>
      <c r="AO490" s="311"/>
      <c r="AQ490" s="311"/>
      <c r="AR490" s="311"/>
      <c r="AS490" s="311"/>
      <c r="AU490" s="151"/>
      <c r="AV490" s="151"/>
      <c r="AW490" s="151"/>
      <c r="AX490" s="151"/>
    </row>
    <row r="491" customFormat="false" ht="12.75" hidden="false" customHeight="false" outlineLevel="0" collapsed="false">
      <c r="A491" s="160"/>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315"/>
      <c r="AB491" s="180"/>
      <c r="AC491" s="153"/>
      <c r="AD491" s="153"/>
      <c r="AE491" s="153"/>
      <c r="AF491" s="155"/>
      <c r="AG491" s="155"/>
      <c r="AH491" s="204"/>
      <c r="AI491" s="204"/>
      <c r="AJ491" s="204"/>
      <c r="AK491" s="155"/>
      <c r="AL491" s="155"/>
      <c r="AN491" s="311"/>
      <c r="AO491" s="311"/>
      <c r="AQ491" s="311"/>
      <c r="AR491" s="311"/>
      <c r="AS491" s="311"/>
      <c r="AU491" s="151"/>
      <c r="AV491" s="151"/>
      <c r="AW491" s="151"/>
      <c r="AX491" s="151"/>
      <c r="AZ491" s="120"/>
    </row>
    <row r="492" customFormat="false" ht="12.75" hidden="false" customHeight="false" outlineLevel="0" collapsed="false">
      <c r="A492" s="160"/>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315"/>
      <c r="AB492" s="180"/>
      <c r="AC492" s="153"/>
      <c r="AD492" s="153"/>
      <c r="AE492" s="153"/>
      <c r="AF492" s="155"/>
      <c r="AG492" s="155"/>
      <c r="AH492" s="204"/>
      <c r="AI492" s="204"/>
      <c r="AJ492" s="204"/>
      <c r="AK492" s="155"/>
      <c r="AL492" s="155"/>
      <c r="AN492" s="311"/>
      <c r="AO492" s="311"/>
      <c r="AQ492" s="311"/>
      <c r="AR492" s="311"/>
      <c r="AS492" s="311"/>
      <c r="AU492" s="151"/>
      <c r="AV492" s="151"/>
      <c r="AW492" s="151"/>
      <c r="AX492" s="151"/>
      <c r="AZ492" s="120"/>
    </row>
    <row r="493" customFormat="false" ht="12.75" hidden="false" customHeight="false" outlineLevel="0" collapsed="false">
      <c r="A493" s="160"/>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315"/>
      <c r="AB493" s="180"/>
      <c r="AC493" s="153"/>
      <c r="AD493" s="153"/>
      <c r="AE493" s="153"/>
      <c r="AF493" s="155"/>
      <c r="AG493" s="155"/>
      <c r="AH493" s="204"/>
      <c r="AI493" s="204"/>
      <c r="AJ493" s="204"/>
      <c r="AK493" s="155"/>
      <c r="AL493" s="155"/>
      <c r="AN493" s="311"/>
      <c r="AO493" s="311"/>
      <c r="AQ493" s="311"/>
      <c r="AR493" s="311"/>
      <c r="AS493" s="311"/>
      <c r="AU493" s="151"/>
      <c r="AV493" s="151"/>
      <c r="AW493" s="151"/>
      <c r="AX493" s="151"/>
      <c r="AZ493" s="120"/>
    </row>
    <row r="494" customFormat="false" ht="12.75" hidden="false" customHeight="false" outlineLevel="0" collapsed="false">
      <c r="A494" s="160"/>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315"/>
      <c r="AB494" s="180"/>
      <c r="AC494" s="153"/>
      <c r="AD494" s="153"/>
      <c r="AE494" s="153"/>
      <c r="AF494" s="155"/>
      <c r="AG494" s="155"/>
      <c r="AH494" s="204"/>
      <c r="AI494" s="204"/>
      <c r="AJ494" s="204"/>
      <c r="AK494" s="155"/>
      <c r="AL494" s="155"/>
      <c r="AN494" s="311"/>
      <c r="AO494" s="311"/>
      <c r="AQ494" s="311"/>
      <c r="AR494" s="311"/>
      <c r="AS494" s="311"/>
      <c r="AU494" s="151"/>
      <c r="AV494" s="151"/>
      <c r="AW494" s="151"/>
      <c r="AX494" s="151"/>
      <c r="AZ494" s="120"/>
    </row>
    <row r="495" customFormat="false" ht="12.75" hidden="false" customHeight="false" outlineLevel="0" collapsed="false">
      <c r="A495" s="160"/>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315"/>
      <c r="AB495" s="180"/>
      <c r="AC495" s="153"/>
      <c r="AD495" s="153"/>
      <c r="AE495" s="153"/>
      <c r="AF495" s="155"/>
      <c r="AG495" s="155"/>
      <c r="AH495" s="204"/>
      <c r="AI495" s="204"/>
      <c r="AJ495" s="204"/>
      <c r="AK495" s="155"/>
      <c r="AL495" s="155"/>
      <c r="AN495" s="311"/>
      <c r="AO495" s="311"/>
      <c r="AQ495" s="311"/>
      <c r="AR495" s="311"/>
      <c r="AS495" s="311"/>
      <c r="AU495" s="151"/>
      <c r="AV495" s="151"/>
      <c r="AW495" s="151"/>
      <c r="AX495" s="151"/>
      <c r="AZ495" s="120"/>
    </row>
    <row r="496" customFormat="false" ht="12.75" hidden="false" customHeight="false" outlineLevel="0" collapsed="false">
      <c r="A496" s="160"/>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315"/>
      <c r="AB496" s="180"/>
      <c r="AC496" s="153"/>
      <c r="AD496" s="153"/>
      <c r="AE496" s="153"/>
      <c r="AF496" s="155"/>
      <c r="AG496" s="155"/>
      <c r="AH496" s="204"/>
      <c r="AI496" s="204"/>
      <c r="AJ496" s="204"/>
      <c r="AK496" s="155"/>
      <c r="AL496" s="155"/>
      <c r="AN496" s="311"/>
      <c r="AO496" s="311"/>
      <c r="AQ496" s="311"/>
      <c r="AR496" s="311"/>
      <c r="AS496" s="311"/>
      <c r="AU496" s="151"/>
      <c r="AV496" s="151"/>
      <c r="AW496" s="151"/>
      <c r="AX496" s="151"/>
      <c r="AZ496" s="120"/>
    </row>
    <row r="497" customFormat="false" ht="12.75" hidden="false" customHeight="false" outlineLevel="0" collapsed="false">
      <c r="A497" s="160"/>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315"/>
      <c r="AB497" s="180"/>
      <c r="AC497" s="153"/>
      <c r="AD497" s="153"/>
      <c r="AE497" s="153"/>
      <c r="AF497" s="155"/>
      <c r="AG497" s="155"/>
      <c r="AH497" s="204"/>
      <c r="AI497" s="204"/>
      <c r="AJ497" s="204"/>
      <c r="AK497" s="155"/>
      <c r="AL497" s="155"/>
      <c r="AN497" s="311"/>
      <c r="AO497" s="311"/>
      <c r="AQ497" s="311"/>
      <c r="AR497" s="311"/>
      <c r="AS497" s="311"/>
      <c r="AU497" s="151"/>
      <c r="AV497" s="151"/>
      <c r="AW497" s="151"/>
      <c r="AX497" s="151"/>
      <c r="AZ497" s="120"/>
    </row>
    <row r="498" customFormat="false" ht="12.75" hidden="false" customHeight="false" outlineLevel="0" collapsed="false">
      <c r="A498" s="160"/>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315"/>
      <c r="AB498" s="180"/>
      <c r="AC498" s="153"/>
      <c r="AD498" s="153"/>
      <c r="AE498" s="153"/>
      <c r="AF498" s="155"/>
      <c r="AG498" s="155"/>
      <c r="AH498" s="204"/>
      <c r="AI498" s="204"/>
      <c r="AJ498" s="204"/>
      <c r="AK498" s="155"/>
      <c r="AL498" s="155"/>
      <c r="AN498" s="311"/>
      <c r="AO498" s="311"/>
      <c r="AQ498" s="311"/>
      <c r="AR498" s="311"/>
      <c r="AS498" s="311"/>
      <c r="AU498" s="151"/>
      <c r="AV498" s="151"/>
      <c r="AW498" s="151"/>
      <c r="AX498" s="151"/>
      <c r="AZ498" s="120"/>
    </row>
    <row r="499" customFormat="false" ht="12.75" hidden="false" customHeight="false" outlineLevel="0" collapsed="false">
      <c r="A499" s="160"/>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315"/>
      <c r="AB499" s="180"/>
      <c r="AC499" s="153"/>
      <c r="AD499" s="153"/>
      <c r="AE499" s="153"/>
      <c r="AF499" s="155"/>
      <c r="AG499" s="155"/>
      <c r="AH499" s="204"/>
      <c r="AI499" s="204"/>
      <c r="AJ499" s="204"/>
      <c r="AK499" s="155"/>
      <c r="AL499" s="155"/>
      <c r="AN499" s="311"/>
      <c r="AO499" s="311"/>
      <c r="AQ499" s="311"/>
      <c r="AR499" s="311"/>
      <c r="AS499" s="311"/>
      <c r="AU499" s="151"/>
      <c r="AV499" s="151"/>
      <c r="AW499" s="151"/>
      <c r="AX499" s="151"/>
    </row>
    <row r="500" customFormat="false" ht="12.75" hidden="false" customHeight="false" outlineLevel="0" collapsed="false">
      <c r="A500" s="160"/>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315"/>
      <c r="AB500" s="180"/>
      <c r="AC500" s="153"/>
      <c r="AD500" s="153"/>
      <c r="AE500" s="153"/>
      <c r="AF500" s="155"/>
      <c r="AG500" s="155"/>
      <c r="AH500" s="204"/>
      <c r="AI500" s="204"/>
      <c r="AJ500" s="204"/>
      <c r="AK500" s="155"/>
      <c r="AL500" s="155"/>
      <c r="AN500" s="311"/>
      <c r="AO500" s="311"/>
      <c r="AQ500" s="311"/>
      <c r="AR500" s="311"/>
      <c r="AS500" s="311"/>
      <c r="AU500" s="151"/>
      <c r="AV500" s="151"/>
      <c r="AW500" s="151"/>
      <c r="AX500" s="151"/>
    </row>
    <row r="501" customFormat="false" ht="12.75" hidden="false" customHeight="false" outlineLevel="0" collapsed="false">
      <c r="A501" s="160"/>
      <c r="B501" s="180"/>
      <c r="C501" s="180"/>
      <c r="D501" s="180"/>
      <c r="E501" s="180"/>
      <c r="F501" s="180"/>
      <c r="G501" s="180"/>
      <c r="H501" s="180"/>
      <c r="I501" s="180"/>
      <c r="J501" s="160"/>
      <c r="K501" s="180"/>
      <c r="L501" s="180"/>
      <c r="M501" s="180"/>
      <c r="N501" s="180"/>
      <c r="O501" s="180"/>
      <c r="P501" s="160"/>
      <c r="Q501" s="160"/>
      <c r="R501" s="160"/>
      <c r="S501" s="180"/>
      <c r="T501" s="160"/>
      <c r="U501" s="160"/>
      <c r="V501" s="160"/>
      <c r="W501" s="160"/>
      <c r="X501" s="180"/>
      <c r="Y501" s="180"/>
      <c r="Z501" s="180"/>
      <c r="AA501" s="315"/>
      <c r="AB501" s="180"/>
      <c r="AC501" s="153"/>
      <c r="AD501" s="153"/>
      <c r="AE501" s="153"/>
      <c r="AF501" s="155"/>
      <c r="AG501" s="155"/>
      <c r="AH501" s="204"/>
      <c r="AI501" s="204"/>
      <c r="AJ501" s="204"/>
      <c r="AK501" s="155"/>
      <c r="AL501" s="155"/>
      <c r="AN501" s="311"/>
      <c r="AO501" s="311"/>
      <c r="AQ501" s="311"/>
      <c r="AR501" s="311"/>
      <c r="AS501" s="311"/>
      <c r="AU501" s="151"/>
      <c r="AV501" s="151"/>
      <c r="AW501" s="151"/>
      <c r="AX501" s="151"/>
      <c r="AZ501" s="120"/>
    </row>
    <row r="502" customFormat="false" ht="12.75" hidden="false" customHeight="false" outlineLevel="0" collapsed="false">
      <c r="A502" s="160"/>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315"/>
      <c r="AB502" s="180"/>
      <c r="AC502" s="153"/>
      <c r="AD502" s="153"/>
      <c r="AE502" s="153"/>
      <c r="AF502" s="155"/>
      <c r="AG502" s="155"/>
      <c r="AH502" s="204"/>
      <c r="AI502" s="204"/>
      <c r="AJ502" s="204"/>
      <c r="AK502" s="155"/>
      <c r="AL502" s="155"/>
      <c r="AN502" s="311"/>
      <c r="AO502" s="311"/>
      <c r="AQ502" s="311"/>
      <c r="AR502" s="311"/>
      <c r="AS502" s="311"/>
      <c r="AU502" s="151"/>
      <c r="AV502" s="151"/>
      <c r="AW502" s="151"/>
      <c r="AX502" s="151"/>
    </row>
    <row r="503" customFormat="false" ht="12.75" hidden="false" customHeight="false" outlineLevel="0" collapsed="false">
      <c r="A503" s="160"/>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315"/>
      <c r="AB503" s="180"/>
      <c r="AC503" s="153"/>
      <c r="AD503" s="153"/>
      <c r="AE503" s="153"/>
      <c r="AF503" s="155"/>
      <c r="AG503" s="155"/>
      <c r="AH503" s="204"/>
      <c r="AI503" s="204"/>
      <c r="AJ503" s="204"/>
      <c r="AK503" s="155"/>
      <c r="AL503" s="155"/>
      <c r="AN503" s="311"/>
      <c r="AO503" s="311"/>
      <c r="AQ503" s="311"/>
      <c r="AR503" s="311"/>
      <c r="AS503" s="311"/>
      <c r="AU503" s="151"/>
      <c r="AV503" s="151"/>
      <c r="AW503" s="151"/>
      <c r="AX503" s="151"/>
      <c r="AZ503" s="120"/>
    </row>
    <row r="504" customFormat="false" ht="12.75" hidden="false" customHeight="false" outlineLevel="0" collapsed="false">
      <c r="A504" s="160"/>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315"/>
      <c r="AB504" s="180"/>
      <c r="AC504" s="153"/>
      <c r="AD504" s="153"/>
      <c r="AE504" s="153"/>
      <c r="AF504" s="155"/>
      <c r="AG504" s="155"/>
      <c r="AH504" s="204"/>
      <c r="AI504" s="204"/>
      <c r="AJ504" s="204"/>
      <c r="AK504" s="155"/>
      <c r="AL504" s="155"/>
      <c r="AN504" s="311"/>
      <c r="AO504" s="311"/>
      <c r="AQ504" s="311"/>
      <c r="AR504" s="311"/>
      <c r="AS504" s="311"/>
      <c r="AU504" s="151"/>
      <c r="AV504" s="151"/>
      <c r="AW504" s="151"/>
      <c r="AX504" s="151"/>
      <c r="AZ504" s="120"/>
    </row>
    <row r="505" customFormat="false" ht="12.75" hidden="false" customHeight="false" outlineLevel="0" collapsed="false">
      <c r="A505" s="160"/>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315"/>
      <c r="AB505" s="180"/>
      <c r="AC505" s="153"/>
      <c r="AD505" s="153"/>
      <c r="AE505" s="153"/>
      <c r="AF505" s="155"/>
      <c r="AG505" s="155"/>
      <c r="AH505" s="204"/>
      <c r="AI505" s="204"/>
      <c r="AJ505" s="204"/>
      <c r="AK505" s="155"/>
      <c r="AL505" s="155"/>
      <c r="AN505" s="311"/>
      <c r="AO505" s="311"/>
      <c r="AQ505" s="311"/>
      <c r="AR505" s="311"/>
      <c r="AS505" s="311"/>
      <c r="AU505" s="151"/>
      <c r="AV505" s="151"/>
      <c r="AW505" s="151"/>
      <c r="AX505" s="151"/>
      <c r="AZ505" s="120"/>
    </row>
    <row r="506" customFormat="false" ht="12.75" hidden="false" customHeight="false" outlineLevel="0" collapsed="false">
      <c r="A506" s="160"/>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315"/>
      <c r="AB506" s="180"/>
      <c r="AC506" s="153"/>
      <c r="AD506" s="153"/>
      <c r="AE506" s="153"/>
      <c r="AF506" s="155"/>
      <c r="AG506" s="155"/>
      <c r="AH506" s="204"/>
      <c r="AI506" s="204"/>
      <c r="AJ506" s="204"/>
      <c r="AK506" s="155"/>
      <c r="AL506" s="155"/>
      <c r="AN506" s="311"/>
      <c r="AO506" s="311"/>
      <c r="AQ506" s="311"/>
      <c r="AR506" s="311"/>
      <c r="AS506" s="311"/>
      <c r="AU506" s="151"/>
      <c r="AV506" s="151"/>
      <c r="AW506" s="151"/>
      <c r="AX506" s="151"/>
      <c r="AZ506" s="120"/>
    </row>
    <row r="507" customFormat="false" ht="12.75" hidden="false" customHeight="false" outlineLevel="0" collapsed="false">
      <c r="A507" s="160"/>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315"/>
      <c r="AB507" s="180"/>
      <c r="AC507" s="153"/>
      <c r="AD507" s="153"/>
      <c r="AE507" s="153"/>
      <c r="AF507" s="155"/>
      <c r="AG507" s="155"/>
      <c r="AH507" s="204"/>
      <c r="AI507" s="204"/>
      <c r="AJ507" s="204"/>
      <c r="AK507" s="155"/>
      <c r="AL507" s="155"/>
      <c r="AN507" s="311"/>
      <c r="AO507" s="311"/>
      <c r="AQ507" s="311"/>
      <c r="AR507" s="311"/>
      <c r="AS507" s="311"/>
      <c r="AU507" s="151"/>
      <c r="AV507" s="151"/>
      <c r="AW507" s="151"/>
      <c r="AX507" s="151"/>
    </row>
    <row r="508" customFormat="false" ht="12.75" hidden="false" customHeight="false" outlineLevel="0" collapsed="false">
      <c r="A508" s="160"/>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315"/>
      <c r="AB508" s="180"/>
      <c r="AC508" s="153"/>
      <c r="AD508" s="153"/>
      <c r="AE508" s="153"/>
      <c r="AF508" s="155"/>
      <c r="AG508" s="155"/>
      <c r="AH508" s="204"/>
      <c r="AI508" s="204"/>
      <c r="AJ508" s="204"/>
      <c r="AK508" s="155"/>
      <c r="AL508" s="155"/>
      <c r="AN508" s="311"/>
      <c r="AO508" s="311"/>
      <c r="AQ508" s="311"/>
      <c r="AR508" s="311"/>
      <c r="AS508" s="311"/>
      <c r="AU508" s="151"/>
      <c r="AV508" s="151"/>
      <c r="AW508" s="151"/>
      <c r="AX508" s="151"/>
      <c r="AZ508" s="120"/>
    </row>
    <row r="509" customFormat="false" ht="12.75" hidden="false" customHeight="false" outlineLevel="0" collapsed="false">
      <c r="A509" s="160"/>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315"/>
      <c r="AB509" s="180"/>
      <c r="AC509" s="153"/>
      <c r="AD509" s="153"/>
      <c r="AE509" s="153"/>
      <c r="AF509" s="155"/>
      <c r="AG509" s="155"/>
      <c r="AH509" s="204"/>
      <c r="AI509" s="204"/>
      <c r="AJ509" s="204"/>
      <c r="AK509" s="155"/>
      <c r="AL509" s="155"/>
      <c r="AN509" s="311"/>
      <c r="AO509" s="311"/>
      <c r="AQ509" s="311"/>
      <c r="AR509" s="311"/>
      <c r="AS509" s="311"/>
      <c r="AU509" s="151"/>
      <c r="AV509" s="151"/>
      <c r="AW509" s="151"/>
      <c r="AX509" s="151"/>
      <c r="AZ509" s="120"/>
    </row>
    <row r="510" customFormat="false" ht="12.75" hidden="false" customHeight="false" outlineLevel="0" collapsed="false">
      <c r="A510" s="160"/>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315"/>
      <c r="AB510" s="180"/>
      <c r="AC510" s="153"/>
      <c r="AD510" s="153"/>
      <c r="AE510" s="153"/>
      <c r="AF510" s="155"/>
      <c r="AG510" s="155"/>
      <c r="AH510" s="204"/>
      <c r="AI510" s="204"/>
      <c r="AJ510" s="204"/>
      <c r="AK510" s="155"/>
      <c r="AL510" s="155"/>
      <c r="AN510" s="311"/>
      <c r="AO510" s="311"/>
      <c r="AQ510" s="311"/>
      <c r="AR510" s="311"/>
      <c r="AS510" s="311"/>
      <c r="AU510" s="151"/>
      <c r="AV510" s="151"/>
      <c r="AW510" s="151"/>
      <c r="AX510" s="151"/>
      <c r="AZ510" s="120"/>
    </row>
    <row r="511" customFormat="false" ht="12.75" hidden="false" customHeight="false" outlineLevel="0" collapsed="false">
      <c r="A511" s="160"/>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315"/>
      <c r="AB511" s="180"/>
      <c r="AC511" s="153"/>
      <c r="AD511" s="153"/>
      <c r="AE511" s="153"/>
      <c r="AF511" s="155"/>
      <c r="AG511" s="155"/>
      <c r="AH511" s="204"/>
      <c r="AI511" s="204"/>
      <c r="AJ511" s="204"/>
      <c r="AK511" s="155"/>
      <c r="AL511" s="155"/>
      <c r="AN511" s="311"/>
      <c r="AO511" s="311"/>
      <c r="AQ511" s="311"/>
      <c r="AR511" s="311"/>
      <c r="AS511" s="311"/>
      <c r="AU511" s="151"/>
      <c r="AV511" s="151"/>
      <c r="AW511" s="151"/>
      <c r="AX511" s="151"/>
      <c r="AZ511" s="120"/>
    </row>
    <row r="512" customFormat="false" ht="12.75" hidden="false" customHeight="false" outlineLevel="0" collapsed="false">
      <c r="A512" s="160"/>
      <c r="B512" s="180"/>
      <c r="C512" s="180"/>
      <c r="D512" s="180"/>
      <c r="E512" s="180"/>
      <c r="F512" s="180"/>
      <c r="G512" s="180"/>
      <c r="H512" s="180"/>
      <c r="I512" s="180"/>
      <c r="J512" s="160"/>
      <c r="K512" s="180"/>
      <c r="L512" s="180"/>
      <c r="M512" s="180"/>
      <c r="N512" s="180"/>
      <c r="O512" s="180"/>
      <c r="P512" s="160"/>
      <c r="Q512" s="160"/>
      <c r="R512" s="160"/>
      <c r="S512" s="180"/>
      <c r="T512" s="160"/>
      <c r="U512" s="160"/>
      <c r="V512" s="160"/>
      <c r="W512" s="160"/>
      <c r="X512" s="180"/>
      <c r="Y512" s="180"/>
      <c r="Z512" s="180"/>
      <c r="AA512" s="315"/>
      <c r="AB512" s="180"/>
      <c r="AC512" s="153"/>
      <c r="AD512" s="153"/>
      <c r="AE512" s="153"/>
      <c r="AF512" s="155"/>
      <c r="AG512" s="155"/>
      <c r="AH512" s="204"/>
      <c r="AI512" s="204"/>
      <c r="AJ512" s="204"/>
      <c r="AK512" s="155"/>
      <c r="AL512" s="155"/>
      <c r="AN512" s="311"/>
      <c r="AO512" s="311"/>
      <c r="AQ512" s="311"/>
      <c r="AR512" s="311"/>
      <c r="AS512" s="311"/>
      <c r="AU512" s="151"/>
      <c r="AV512" s="151"/>
      <c r="AW512" s="151"/>
      <c r="AX512" s="151"/>
      <c r="AZ512" s="120"/>
    </row>
    <row r="513" customFormat="false" ht="12.75" hidden="false" customHeight="false" outlineLevel="0" collapsed="false">
      <c r="A513" s="160"/>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315"/>
      <c r="AB513" s="180"/>
      <c r="AC513" s="153"/>
      <c r="AD513" s="153"/>
      <c r="AE513" s="153"/>
      <c r="AF513" s="155"/>
      <c r="AG513" s="155"/>
      <c r="AH513" s="204"/>
      <c r="AI513" s="204"/>
      <c r="AJ513" s="204"/>
      <c r="AK513" s="155"/>
      <c r="AL513" s="155"/>
      <c r="AN513" s="311"/>
      <c r="AO513" s="311"/>
      <c r="AQ513" s="311"/>
      <c r="AR513" s="311"/>
      <c r="AS513" s="311"/>
      <c r="AU513" s="151"/>
      <c r="AV513" s="151"/>
      <c r="AW513" s="151"/>
      <c r="AX513" s="151"/>
      <c r="AZ513" s="120"/>
    </row>
    <row r="514" customFormat="false" ht="12.75" hidden="false" customHeight="false" outlineLevel="0" collapsed="false">
      <c r="A514" s="160"/>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315"/>
      <c r="AB514" s="180"/>
      <c r="AC514" s="153"/>
      <c r="AD514" s="153"/>
      <c r="AE514" s="153"/>
      <c r="AF514" s="155"/>
      <c r="AG514" s="155"/>
      <c r="AH514" s="204"/>
      <c r="AI514" s="204"/>
      <c r="AJ514" s="204"/>
      <c r="AK514" s="155"/>
      <c r="AL514" s="155"/>
      <c r="AN514" s="311"/>
      <c r="AO514" s="311"/>
      <c r="AQ514" s="311"/>
      <c r="AR514" s="311"/>
      <c r="AS514" s="311"/>
      <c r="AU514" s="151"/>
      <c r="AV514" s="151"/>
      <c r="AW514" s="151"/>
      <c r="AX514" s="151"/>
      <c r="AZ514" s="120"/>
    </row>
    <row r="515" customFormat="false" ht="12.75" hidden="false" customHeight="false" outlineLevel="0" collapsed="false">
      <c r="A515" s="160"/>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315"/>
      <c r="AB515" s="180"/>
      <c r="AC515" s="153"/>
      <c r="AD515" s="153"/>
      <c r="AE515" s="153"/>
      <c r="AF515" s="155"/>
      <c r="AG515" s="155"/>
      <c r="AH515" s="204"/>
      <c r="AI515" s="204"/>
      <c r="AJ515" s="204"/>
      <c r="AK515" s="155"/>
      <c r="AL515" s="155"/>
      <c r="AN515" s="311"/>
      <c r="AO515" s="311"/>
      <c r="AQ515" s="311"/>
      <c r="AR515" s="311"/>
      <c r="AS515" s="311"/>
      <c r="AU515" s="151"/>
      <c r="AV515" s="151"/>
      <c r="AW515" s="151"/>
      <c r="AX515" s="151"/>
      <c r="AZ515" s="120"/>
    </row>
    <row r="516" customFormat="false" ht="12.75" hidden="false" customHeight="false" outlineLevel="0" collapsed="false">
      <c r="A516" s="160"/>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315"/>
      <c r="AB516" s="180"/>
      <c r="AC516" s="153"/>
      <c r="AD516" s="153"/>
      <c r="AE516" s="153"/>
      <c r="AF516" s="155"/>
      <c r="AG516" s="155"/>
      <c r="AH516" s="204"/>
      <c r="AI516" s="204"/>
      <c r="AJ516" s="204"/>
      <c r="AK516" s="155"/>
      <c r="AL516" s="155"/>
      <c r="AN516" s="311"/>
      <c r="AO516" s="311"/>
      <c r="AQ516" s="311"/>
      <c r="AR516" s="311"/>
      <c r="AS516" s="311"/>
      <c r="AU516" s="151"/>
      <c r="AV516" s="151"/>
      <c r="AW516" s="151"/>
      <c r="AX516" s="151"/>
      <c r="AZ516" s="120"/>
    </row>
    <row r="517" customFormat="false" ht="12.75" hidden="false" customHeight="false" outlineLevel="0" collapsed="false">
      <c r="A517" s="160"/>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315"/>
      <c r="AB517" s="180"/>
      <c r="AC517" s="153"/>
      <c r="AD517" s="153"/>
      <c r="AE517" s="153"/>
      <c r="AF517" s="155"/>
      <c r="AG517" s="155"/>
      <c r="AH517" s="204"/>
      <c r="AI517" s="204"/>
      <c r="AJ517" s="204"/>
      <c r="AK517" s="155"/>
      <c r="AL517" s="155"/>
      <c r="AN517" s="311"/>
      <c r="AO517" s="311"/>
      <c r="AQ517" s="311"/>
      <c r="AR517" s="311"/>
      <c r="AS517" s="311"/>
      <c r="AU517" s="151"/>
      <c r="AV517" s="151"/>
      <c r="AW517" s="151"/>
      <c r="AX517" s="151"/>
      <c r="AZ517" s="120"/>
    </row>
    <row r="518" customFormat="false" ht="12.75" hidden="false" customHeight="false" outlineLevel="0" collapsed="false">
      <c r="A518" s="160"/>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315"/>
      <c r="AB518" s="180"/>
      <c r="AC518" s="153"/>
      <c r="AD518" s="153"/>
      <c r="AE518" s="153"/>
      <c r="AF518" s="155"/>
      <c r="AG518" s="155"/>
      <c r="AH518" s="204"/>
      <c r="AI518" s="204"/>
      <c r="AJ518" s="204"/>
      <c r="AK518" s="155"/>
      <c r="AL518" s="155"/>
      <c r="AN518" s="311"/>
      <c r="AO518" s="311"/>
      <c r="AQ518" s="311"/>
      <c r="AR518" s="311"/>
      <c r="AS518" s="311"/>
      <c r="AU518" s="151"/>
      <c r="AV518" s="151"/>
      <c r="AW518" s="151"/>
      <c r="AX518" s="151"/>
    </row>
    <row r="519" customFormat="false" ht="12.75" hidden="false" customHeight="false" outlineLevel="0" collapsed="false">
      <c r="A519" s="160"/>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315"/>
      <c r="AB519" s="180"/>
      <c r="AC519" s="153"/>
      <c r="AD519" s="153"/>
      <c r="AE519" s="153"/>
      <c r="AF519" s="155"/>
      <c r="AG519" s="155"/>
      <c r="AH519" s="204"/>
      <c r="AI519" s="204"/>
      <c r="AJ519" s="204"/>
      <c r="AK519" s="155"/>
      <c r="AL519" s="155"/>
      <c r="AN519" s="311"/>
      <c r="AO519" s="311"/>
      <c r="AQ519" s="311"/>
      <c r="AR519" s="311"/>
      <c r="AS519" s="311"/>
      <c r="AU519" s="151"/>
      <c r="AV519" s="151"/>
      <c r="AW519" s="151"/>
      <c r="AX519" s="151"/>
      <c r="AZ519" s="120"/>
    </row>
    <row r="520" customFormat="false" ht="12.75" hidden="false" customHeight="false" outlineLevel="0" collapsed="false">
      <c r="A520" s="160"/>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315"/>
      <c r="AB520" s="180"/>
      <c r="AC520" s="153"/>
      <c r="AD520" s="153"/>
      <c r="AE520" s="153"/>
      <c r="AF520" s="155"/>
      <c r="AG520" s="155"/>
      <c r="AH520" s="204"/>
      <c r="AI520" s="204"/>
      <c r="AJ520" s="204"/>
      <c r="AK520" s="155"/>
      <c r="AL520" s="155"/>
      <c r="AN520" s="311"/>
      <c r="AO520" s="311"/>
      <c r="AQ520" s="311"/>
      <c r="AR520" s="311"/>
      <c r="AS520" s="311"/>
      <c r="AU520" s="151"/>
      <c r="AV520" s="151"/>
      <c r="AW520" s="151"/>
      <c r="AX520" s="151"/>
    </row>
    <row r="521" customFormat="false" ht="12.75" hidden="false" customHeight="false" outlineLevel="0" collapsed="false">
      <c r="A521" s="160"/>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315"/>
      <c r="AB521" s="180"/>
      <c r="AC521" s="153"/>
      <c r="AD521" s="153"/>
      <c r="AE521" s="153"/>
      <c r="AF521" s="155"/>
      <c r="AG521" s="155"/>
      <c r="AH521" s="204"/>
      <c r="AI521" s="204"/>
      <c r="AJ521" s="204"/>
      <c r="AK521" s="155"/>
      <c r="AL521" s="155"/>
      <c r="AN521" s="311"/>
      <c r="AO521" s="311"/>
      <c r="AQ521" s="311"/>
      <c r="AR521" s="311"/>
      <c r="AS521" s="311"/>
      <c r="AU521" s="151"/>
      <c r="AV521" s="151"/>
      <c r="AW521" s="151"/>
      <c r="AX521" s="151"/>
      <c r="AZ521" s="120"/>
    </row>
    <row r="522" customFormat="false" ht="12.75" hidden="false" customHeight="false" outlineLevel="0" collapsed="false">
      <c r="A522" s="160"/>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315"/>
      <c r="AB522" s="180"/>
      <c r="AC522" s="153"/>
      <c r="AD522" s="153"/>
      <c r="AE522" s="153"/>
      <c r="AF522" s="155"/>
      <c r="AG522" s="155"/>
      <c r="AH522" s="204"/>
      <c r="AI522" s="204"/>
      <c r="AJ522" s="204"/>
      <c r="AK522" s="155"/>
      <c r="AL522" s="155"/>
      <c r="AN522" s="311"/>
      <c r="AO522" s="311"/>
      <c r="AQ522" s="311"/>
      <c r="AR522" s="311"/>
      <c r="AS522" s="311"/>
      <c r="AU522" s="151"/>
      <c r="AV522" s="151"/>
      <c r="AW522" s="151"/>
      <c r="AX522" s="151"/>
    </row>
    <row r="523" customFormat="false" ht="12.75" hidden="false" customHeight="false" outlineLevel="0" collapsed="false">
      <c r="A523" s="160"/>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315"/>
      <c r="AB523" s="180"/>
      <c r="AC523" s="153"/>
      <c r="AD523" s="153"/>
      <c r="AE523" s="153"/>
      <c r="AF523" s="155"/>
      <c r="AG523" s="155"/>
      <c r="AH523" s="204"/>
      <c r="AI523" s="204"/>
      <c r="AJ523" s="204"/>
      <c r="AK523" s="155"/>
      <c r="AL523" s="155"/>
      <c r="AN523" s="311"/>
      <c r="AO523" s="311"/>
      <c r="AQ523" s="311"/>
      <c r="AR523" s="311"/>
      <c r="AS523" s="311"/>
      <c r="AU523" s="151"/>
      <c r="AV523" s="151"/>
      <c r="AW523" s="151"/>
      <c r="AX523" s="151"/>
    </row>
    <row r="524" customFormat="false" ht="12.75" hidden="false" customHeight="false" outlineLevel="0" collapsed="false">
      <c r="A524" s="160"/>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315"/>
      <c r="AB524" s="180"/>
      <c r="AC524" s="153"/>
      <c r="AD524" s="153"/>
      <c r="AE524" s="153"/>
      <c r="AF524" s="155"/>
      <c r="AG524" s="155"/>
      <c r="AH524" s="204"/>
      <c r="AI524" s="204"/>
      <c r="AJ524" s="204"/>
      <c r="AK524" s="155"/>
      <c r="AL524" s="155"/>
      <c r="AN524" s="311"/>
      <c r="AO524" s="311"/>
      <c r="AQ524" s="311"/>
      <c r="AR524" s="311"/>
      <c r="AS524" s="311"/>
      <c r="AU524" s="151"/>
      <c r="AV524" s="151"/>
      <c r="AW524" s="151"/>
      <c r="AX524" s="151"/>
      <c r="AZ524" s="120"/>
    </row>
    <row r="525" customFormat="false" ht="12.75" hidden="false" customHeight="false" outlineLevel="0" collapsed="false">
      <c r="A525" s="160"/>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315"/>
      <c r="AB525" s="180"/>
      <c r="AC525" s="153"/>
      <c r="AD525" s="153"/>
      <c r="AE525" s="153"/>
      <c r="AF525" s="155"/>
      <c r="AG525" s="155"/>
      <c r="AH525" s="204"/>
      <c r="AI525" s="204"/>
      <c r="AJ525" s="204"/>
      <c r="AK525" s="155"/>
      <c r="AL525" s="155"/>
      <c r="AN525" s="311"/>
      <c r="AO525" s="311"/>
      <c r="AQ525" s="311"/>
      <c r="AR525" s="311"/>
      <c r="AS525" s="311"/>
      <c r="AU525" s="151"/>
      <c r="AV525" s="151"/>
      <c r="AW525" s="151"/>
      <c r="AX525" s="151"/>
      <c r="AZ525" s="120"/>
    </row>
    <row r="526" customFormat="false" ht="12.75" hidden="false" customHeight="false" outlineLevel="0" collapsed="false">
      <c r="A526" s="160"/>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315"/>
      <c r="AB526" s="180"/>
      <c r="AC526" s="153"/>
      <c r="AD526" s="153"/>
      <c r="AE526" s="153"/>
      <c r="AF526" s="155"/>
      <c r="AG526" s="155"/>
      <c r="AH526" s="204"/>
      <c r="AI526" s="204"/>
      <c r="AJ526" s="204"/>
      <c r="AK526" s="155"/>
      <c r="AL526" s="155"/>
      <c r="AN526" s="311"/>
      <c r="AO526" s="311"/>
      <c r="AQ526" s="311"/>
      <c r="AR526" s="311"/>
      <c r="AS526" s="311"/>
      <c r="AU526" s="151"/>
      <c r="AV526" s="151"/>
      <c r="AW526" s="151"/>
      <c r="AX526" s="151"/>
    </row>
    <row r="527" customFormat="false" ht="12.75" hidden="false" customHeight="false" outlineLevel="0" collapsed="false">
      <c r="A527" s="160"/>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315"/>
      <c r="AB527" s="180"/>
      <c r="AC527" s="153"/>
      <c r="AD527" s="153"/>
      <c r="AE527" s="153"/>
      <c r="AF527" s="155"/>
      <c r="AG527" s="155"/>
      <c r="AH527" s="204"/>
      <c r="AI527" s="204"/>
      <c r="AJ527" s="204"/>
      <c r="AK527" s="155"/>
      <c r="AL527" s="155"/>
      <c r="AN527" s="311"/>
      <c r="AO527" s="311"/>
      <c r="AQ527" s="311"/>
      <c r="AR527" s="311"/>
      <c r="AS527" s="311"/>
      <c r="AU527" s="151"/>
      <c r="AV527" s="151"/>
      <c r="AW527" s="151"/>
      <c r="AX527" s="151"/>
      <c r="AZ527" s="120"/>
    </row>
    <row r="528" customFormat="false" ht="12.75" hidden="false" customHeight="false" outlineLevel="0" collapsed="false">
      <c r="A528" s="160"/>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315"/>
      <c r="AB528" s="180"/>
      <c r="AC528" s="153"/>
      <c r="AD528" s="153"/>
      <c r="AE528" s="153"/>
      <c r="AF528" s="155"/>
      <c r="AG528" s="155"/>
      <c r="AH528" s="204"/>
      <c r="AI528" s="204"/>
      <c r="AJ528" s="204"/>
      <c r="AK528" s="155"/>
      <c r="AL528" s="155"/>
      <c r="AN528" s="311"/>
      <c r="AO528" s="311"/>
      <c r="AQ528" s="311"/>
      <c r="AR528" s="311"/>
      <c r="AS528" s="311"/>
      <c r="AU528" s="151"/>
      <c r="AV528" s="151"/>
      <c r="AW528" s="151"/>
      <c r="AX528" s="151"/>
    </row>
    <row r="529" customFormat="false" ht="12.75" hidden="false" customHeight="false" outlineLevel="0" collapsed="false">
      <c r="A529" s="160"/>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315"/>
      <c r="AB529" s="180"/>
      <c r="AC529" s="153"/>
      <c r="AD529" s="153"/>
      <c r="AE529" s="153"/>
      <c r="AF529" s="155"/>
      <c r="AG529" s="155"/>
      <c r="AH529" s="204"/>
      <c r="AI529" s="204"/>
      <c r="AJ529" s="204"/>
      <c r="AK529" s="155"/>
      <c r="AL529" s="155"/>
      <c r="AN529" s="311"/>
      <c r="AO529" s="311"/>
      <c r="AQ529" s="311"/>
      <c r="AR529" s="311"/>
      <c r="AS529" s="311"/>
      <c r="AU529" s="151"/>
      <c r="AV529" s="151"/>
      <c r="AW529" s="151"/>
      <c r="AX529" s="151"/>
      <c r="AZ529" s="120"/>
    </row>
    <row r="530" customFormat="false" ht="12.75" hidden="false" customHeight="false" outlineLevel="0" collapsed="false">
      <c r="A530" s="160"/>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315"/>
      <c r="AB530" s="180"/>
      <c r="AC530" s="153"/>
      <c r="AD530" s="153"/>
      <c r="AE530" s="153"/>
      <c r="AF530" s="155"/>
      <c r="AG530" s="155"/>
      <c r="AH530" s="204"/>
      <c r="AI530" s="204"/>
      <c r="AJ530" s="204"/>
      <c r="AK530" s="155"/>
      <c r="AL530" s="155"/>
      <c r="AN530" s="311"/>
      <c r="AO530" s="311"/>
      <c r="AQ530" s="311"/>
      <c r="AR530" s="311"/>
      <c r="AS530" s="311"/>
      <c r="AU530" s="151"/>
      <c r="AV530" s="151"/>
      <c r="AW530" s="151"/>
      <c r="AX530" s="151"/>
      <c r="AZ530" s="120"/>
    </row>
    <row r="531" customFormat="false" ht="12.75" hidden="false" customHeight="false" outlineLevel="0" collapsed="false">
      <c r="A531" s="160"/>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315"/>
      <c r="AB531" s="180"/>
      <c r="AC531" s="153"/>
      <c r="AD531" s="153"/>
      <c r="AE531" s="153"/>
      <c r="AF531" s="155"/>
      <c r="AG531" s="155"/>
      <c r="AH531" s="204"/>
      <c r="AI531" s="204"/>
      <c r="AJ531" s="204"/>
      <c r="AK531" s="155"/>
      <c r="AL531" s="155"/>
      <c r="AN531" s="311"/>
      <c r="AO531" s="311"/>
      <c r="AQ531" s="311"/>
      <c r="AR531" s="311"/>
      <c r="AS531" s="311"/>
      <c r="AU531" s="151"/>
      <c r="AV531" s="151"/>
      <c r="AW531" s="151"/>
      <c r="AX531" s="151"/>
    </row>
    <row r="532" customFormat="false" ht="12.75" hidden="false" customHeight="false" outlineLevel="0" collapsed="false">
      <c r="A532" s="160"/>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315"/>
      <c r="AB532" s="180"/>
      <c r="AC532" s="153"/>
      <c r="AD532" s="153"/>
      <c r="AE532" s="153"/>
      <c r="AF532" s="155"/>
      <c r="AG532" s="155"/>
      <c r="AH532" s="204"/>
      <c r="AI532" s="204"/>
      <c r="AJ532" s="204"/>
      <c r="AK532" s="155"/>
      <c r="AL532" s="155"/>
      <c r="AN532" s="311"/>
      <c r="AO532" s="311"/>
      <c r="AQ532" s="311"/>
      <c r="AR532" s="311"/>
      <c r="AS532" s="311"/>
      <c r="AU532" s="151"/>
      <c r="AV532" s="151"/>
      <c r="AW532" s="151"/>
      <c r="AX532" s="151"/>
      <c r="AZ532" s="120"/>
    </row>
    <row r="533" customFormat="false" ht="12.75" hidden="false" customHeight="false" outlineLevel="0" collapsed="false">
      <c r="A533" s="160"/>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315"/>
      <c r="AB533" s="180"/>
      <c r="AC533" s="153"/>
      <c r="AD533" s="153"/>
      <c r="AE533" s="153"/>
      <c r="AF533" s="155"/>
      <c r="AG533" s="155"/>
      <c r="AH533" s="204"/>
      <c r="AI533" s="204"/>
      <c r="AJ533" s="204"/>
      <c r="AK533" s="155"/>
      <c r="AL533" s="155"/>
      <c r="AN533" s="311"/>
      <c r="AO533" s="311"/>
      <c r="AQ533" s="311"/>
      <c r="AR533" s="311"/>
      <c r="AS533" s="311"/>
      <c r="AU533" s="151"/>
      <c r="AV533" s="151"/>
      <c r="AW533" s="151"/>
      <c r="AX533" s="151"/>
      <c r="AZ533" s="120"/>
    </row>
    <row r="534" customFormat="false" ht="12.75" hidden="false" customHeight="false" outlineLevel="0" collapsed="false">
      <c r="A534" s="160"/>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315"/>
      <c r="AB534" s="180"/>
      <c r="AC534" s="153"/>
      <c r="AD534" s="153"/>
      <c r="AE534" s="153"/>
      <c r="AF534" s="155"/>
      <c r="AG534" s="155"/>
      <c r="AH534" s="204"/>
      <c r="AI534" s="204"/>
      <c r="AJ534" s="204"/>
      <c r="AK534" s="155"/>
      <c r="AL534" s="155"/>
      <c r="AN534" s="311"/>
      <c r="AO534" s="311"/>
      <c r="AQ534" s="311"/>
      <c r="AR534" s="311"/>
      <c r="AS534" s="311"/>
      <c r="AU534" s="151"/>
      <c r="AV534" s="151"/>
      <c r="AW534" s="151"/>
      <c r="AX534" s="151"/>
      <c r="AZ534" s="120"/>
    </row>
    <row r="535" customFormat="false" ht="12.75" hidden="false" customHeight="false" outlineLevel="0" collapsed="false">
      <c r="A535" s="160"/>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315"/>
      <c r="AB535" s="180"/>
      <c r="AC535" s="153"/>
      <c r="AD535" s="153"/>
      <c r="AE535" s="153"/>
      <c r="AF535" s="155"/>
      <c r="AG535" s="155"/>
      <c r="AH535" s="204"/>
      <c r="AI535" s="204"/>
      <c r="AJ535" s="204"/>
      <c r="AK535" s="155"/>
      <c r="AL535" s="155"/>
      <c r="AN535" s="311"/>
      <c r="AO535" s="311"/>
      <c r="AQ535" s="311"/>
      <c r="AR535" s="311"/>
      <c r="AS535" s="311"/>
      <c r="AU535" s="151"/>
      <c r="AV535" s="151"/>
      <c r="AW535" s="151"/>
      <c r="AX535" s="151"/>
      <c r="AZ535" s="120"/>
    </row>
    <row r="536" customFormat="false" ht="12.75" hidden="false" customHeight="false" outlineLevel="0" collapsed="false">
      <c r="A536" s="160"/>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315"/>
      <c r="AB536" s="180"/>
      <c r="AC536" s="153"/>
      <c r="AD536" s="153"/>
      <c r="AE536" s="153"/>
      <c r="AF536" s="155"/>
      <c r="AG536" s="155"/>
      <c r="AH536" s="204"/>
      <c r="AI536" s="204"/>
      <c r="AJ536" s="204"/>
      <c r="AK536" s="155"/>
      <c r="AL536" s="155"/>
      <c r="AN536" s="311"/>
      <c r="AO536" s="311"/>
      <c r="AQ536" s="311"/>
      <c r="AR536" s="311"/>
      <c r="AS536" s="311"/>
      <c r="AU536" s="151"/>
      <c r="AV536" s="151"/>
      <c r="AW536" s="151"/>
      <c r="AX536" s="151"/>
    </row>
    <row r="537" customFormat="false" ht="12.75" hidden="false" customHeight="false" outlineLevel="0" collapsed="false">
      <c r="A537" s="160"/>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315"/>
      <c r="AB537" s="180"/>
      <c r="AC537" s="153"/>
      <c r="AD537" s="153"/>
      <c r="AE537" s="153"/>
      <c r="AF537" s="155"/>
      <c r="AG537" s="155"/>
      <c r="AH537" s="204"/>
      <c r="AI537" s="204"/>
      <c r="AJ537" s="204"/>
      <c r="AK537" s="155"/>
      <c r="AL537" s="155"/>
      <c r="AN537" s="311"/>
      <c r="AO537" s="311"/>
      <c r="AQ537" s="311"/>
      <c r="AR537" s="311"/>
      <c r="AS537" s="311"/>
      <c r="AU537" s="151"/>
      <c r="AV537" s="151"/>
      <c r="AW537" s="151"/>
      <c r="AX537" s="151"/>
    </row>
    <row r="538" customFormat="false" ht="12.75" hidden="false" customHeight="false" outlineLevel="0" collapsed="false">
      <c r="A538" s="160"/>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315"/>
      <c r="AB538" s="180"/>
      <c r="AC538" s="153"/>
      <c r="AD538" s="153"/>
      <c r="AE538" s="153"/>
      <c r="AF538" s="155"/>
      <c r="AG538" s="155"/>
      <c r="AH538" s="204"/>
      <c r="AI538" s="204"/>
      <c r="AJ538" s="204"/>
      <c r="AK538" s="155"/>
      <c r="AL538" s="155"/>
      <c r="AN538" s="311"/>
      <c r="AO538" s="311"/>
      <c r="AQ538" s="311"/>
      <c r="AR538" s="311"/>
      <c r="AS538" s="311"/>
      <c r="AU538" s="151"/>
      <c r="AV538" s="151"/>
      <c r="AW538" s="151"/>
      <c r="AX538" s="151"/>
      <c r="AZ538" s="120"/>
    </row>
    <row r="539" customFormat="false" ht="12.75" hidden="false" customHeight="false" outlineLevel="0" collapsed="false">
      <c r="A539" s="160"/>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315"/>
      <c r="AB539" s="180"/>
      <c r="AC539" s="153"/>
      <c r="AD539" s="153"/>
      <c r="AE539" s="153"/>
      <c r="AF539" s="155"/>
      <c r="AG539" s="155"/>
      <c r="AH539" s="204"/>
      <c r="AI539" s="204"/>
      <c r="AJ539" s="204"/>
      <c r="AK539" s="155"/>
      <c r="AL539" s="155"/>
      <c r="AN539" s="311"/>
      <c r="AO539" s="311"/>
      <c r="AQ539" s="311"/>
      <c r="AR539" s="311"/>
      <c r="AS539" s="311"/>
      <c r="AU539" s="151"/>
      <c r="AV539" s="151"/>
      <c r="AW539" s="151"/>
      <c r="AX539" s="151"/>
      <c r="AZ539" s="120"/>
    </row>
    <row r="540" customFormat="false" ht="12.75" hidden="false" customHeight="false" outlineLevel="0" collapsed="false">
      <c r="A540" s="160"/>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315"/>
      <c r="AB540" s="180"/>
      <c r="AC540" s="153"/>
      <c r="AD540" s="153"/>
      <c r="AE540" s="153"/>
      <c r="AF540" s="155"/>
      <c r="AG540" s="155"/>
      <c r="AH540" s="204"/>
      <c r="AI540" s="204"/>
      <c r="AJ540" s="204"/>
      <c r="AK540" s="155"/>
      <c r="AL540" s="155"/>
      <c r="AN540" s="311"/>
      <c r="AO540" s="311"/>
      <c r="AQ540" s="311"/>
      <c r="AR540" s="311"/>
      <c r="AS540" s="311"/>
      <c r="AU540" s="151"/>
      <c r="AV540" s="151"/>
      <c r="AW540" s="151"/>
      <c r="AX540" s="151"/>
      <c r="AZ540" s="120"/>
    </row>
    <row r="541" customFormat="false" ht="12.75" hidden="false" customHeight="false" outlineLevel="0" collapsed="false">
      <c r="A541" s="160"/>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315"/>
      <c r="AB541" s="180"/>
      <c r="AC541" s="153"/>
      <c r="AD541" s="153"/>
      <c r="AE541" s="153"/>
      <c r="AF541" s="155"/>
      <c r="AG541" s="155"/>
      <c r="AH541" s="204"/>
      <c r="AI541" s="204"/>
      <c r="AJ541" s="204"/>
      <c r="AK541" s="155"/>
      <c r="AL541" s="155"/>
      <c r="AN541" s="311"/>
      <c r="AO541" s="311"/>
      <c r="AQ541" s="311"/>
      <c r="AR541" s="311"/>
      <c r="AS541" s="311"/>
      <c r="AU541" s="151"/>
      <c r="AV541" s="151"/>
      <c r="AW541" s="151"/>
      <c r="AX541" s="151"/>
    </row>
    <row r="542" customFormat="false" ht="12.75" hidden="false" customHeight="false" outlineLevel="0" collapsed="false">
      <c r="A542" s="160"/>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315"/>
      <c r="AB542" s="180"/>
      <c r="AC542" s="153"/>
      <c r="AD542" s="153"/>
      <c r="AE542" s="153"/>
      <c r="AF542" s="155"/>
      <c r="AG542" s="155"/>
      <c r="AH542" s="204"/>
      <c r="AI542" s="204"/>
      <c r="AJ542" s="204"/>
      <c r="AK542" s="155"/>
      <c r="AL542" s="155"/>
      <c r="AN542" s="311"/>
      <c r="AO542" s="311"/>
      <c r="AQ542" s="311"/>
      <c r="AR542" s="311"/>
      <c r="AS542" s="311"/>
      <c r="AU542" s="151"/>
      <c r="AV542" s="151"/>
      <c r="AW542" s="151"/>
      <c r="AX542" s="151"/>
      <c r="AZ542" s="120"/>
    </row>
    <row r="543" customFormat="false" ht="12.75" hidden="false" customHeight="false" outlineLevel="0" collapsed="false">
      <c r="A543" s="160"/>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315"/>
      <c r="AB543" s="180"/>
      <c r="AC543" s="153"/>
      <c r="AD543" s="153"/>
      <c r="AE543" s="153"/>
      <c r="AF543" s="155"/>
      <c r="AG543" s="155"/>
      <c r="AH543" s="204"/>
      <c r="AI543" s="204"/>
      <c r="AJ543" s="204"/>
      <c r="AK543" s="155"/>
      <c r="AL543" s="155"/>
      <c r="AN543" s="311"/>
      <c r="AO543" s="311"/>
      <c r="AQ543" s="311"/>
      <c r="AR543" s="311"/>
      <c r="AS543" s="311"/>
      <c r="AU543" s="151"/>
      <c r="AV543" s="151"/>
      <c r="AW543" s="151"/>
      <c r="AX543" s="151"/>
      <c r="AZ543" s="120"/>
    </row>
    <row r="544" customFormat="false" ht="12.75" hidden="false" customHeight="false" outlineLevel="0" collapsed="false">
      <c r="A544" s="160"/>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315"/>
      <c r="AB544" s="180"/>
      <c r="AC544" s="153"/>
      <c r="AD544" s="153"/>
      <c r="AE544" s="153"/>
      <c r="AF544" s="155"/>
      <c r="AG544" s="155"/>
      <c r="AH544" s="204"/>
      <c r="AI544" s="204"/>
      <c r="AJ544" s="204"/>
      <c r="AK544" s="155"/>
      <c r="AL544" s="155"/>
      <c r="AN544" s="311"/>
      <c r="AO544" s="311"/>
      <c r="AQ544" s="311"/>
      <c r="AR544" s="311"/>
      <c r="AS544" s="311"/>
      <c r="AU544" s="151"/>
      <c r="AV544" s="151"/>
      <c r="AW544" s="151"/>
      <c r="AX544" s="151"/>
      <c r="AZ544" s="120"/>
    </row>
    <row r="545" customFormat="false" ht="12.75" hidden="false" customHeight="false" outlineLevel="0" collapsed="false">
      <c r="A545" s="160"/>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315"/>
      <c r="AB545" s="180"/>
      <c r="AC545" s="153"/>
      <c r="AD545" s="153"/>
      <c r="AE545" s="153"/>
      <c r="AF545" s="155"/>
      <c r="AG545" s="155"/>
      <c r="AH545" s="204"/>
      <c r="AI545" s="204"/>
      <c r="AJ545" s="204"/>
      <c r="AK545" s="155"/>
      <c r="AL545" s="155"/>
      <c r="AN545" s="311"/>
      <c r="AO545" s="311"/>
      <c r="AQ545" s="311"/>
      <c r="AR545" s="311"/>
      <c r="AS545" s="311"/>
      <c r="AU545" s="151"/>
      <c r="AV545" s="151"/>
      <c r="AW545" s="151"/>
      <c r="AX545" s="151"/>
      <c r="AZ545" s="120"/>
    </row>
    <row r="546" customFormat="false" ht="12.75" hidden="false" customHeight="false" outlineLevel="0" collapsed="false">
      <c r="A546" s="160"/>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315"/>
      <c r="AB546" s="180"/>
      <c r="AC546" s="153"/>
      <c r="AD546" s="153"/>
      <c r="AE546" s="153"/>
      <c r="AF546" s="155"/>
      <c r="AG546" s="155"/>
      <c r="AH546" s="204"/>
      <c r="AI546" s="204"/>
      <c r="AJ546" s="204"/>
      <c r="AK546" s="155"/>
      <c r="AL546" s="155"/>
      <c r="AN546" s="311"/>
      <c r="AO546" s="311"/>
      <c r="AQ546" s="311"/>
      <c r="AR546" s="311"/>
      <c r="AS546" s="311"/>
      <c r="AU546" s="151"/>
      <c r="AV546" s="151"/>
      <c r="AW546" s="151"/>
      <c r="AX546" s="151"/>
      <c r="AZ546" s="120"/>
    </row>
    <row r="547" customFormat="false" ht="12.75" hidden="false" customHeight="false" outlineLevel="0" collapsed="false">
      <c r="A547" s="160"/>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315"/>
      <c r="AB547" s="180"/>
      <c r="AC547" s="153"/>
      <c r="AD547" s="153"/>
      <c r="AE547" s="153"/>
      <c r="AF547" s="155"/>
      <c r="AG547" s="155"/>
      <c r="AH547" s="204"/>
      <c r="AI547" s="204"/>
      <c r="AJ547" s="204"/>
      <c r="AK547" s="155"/>
      <c r="AL547" s="155"/>
      <c r="AN547" s="311"/>
      <c r="AO547" s="311"/>
      <c r="AQ547" s="311"/>
      <c r="AR547" s="311"/>
      <c r="AS547" s="311"/>
      <c r="AU547" s="151"/>
      <c r="AV547" s="151"/>
      <c r="AW547" s="151"/>
      <c r="AX547" s="151"/>
      <c r="AZ547" s="120"/>
    </row>
    <row r="548" customFormat="false" ht="12.75" hidden="false" customHeight="false" outlineLevel="0" collapsed="false">
      <c r="A548" s="160"/>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315"/>
      <c r="AB548" s="180"/>
      <c r="AC548" s="153"/>
      <c r="AD548" s="153"/>
      <c r="AE548" s="153"/>
      <c r="AF548" s="155"/>
      <c r="AG548" s="155"/>
      <c r="AH548" s="204"/>
      <c r="AI548" s="204"/>
      <c r="AJ548" s="204"/>
      <c r="AK548" s="155"/>
      <c r="AL548" s="155"/>
      <c r="AN548" s="311"/>
      <c r="AO548" s="311"/>
      <c r="AQ548" s="311"/>
      <c r="AR548" s="311"/>
      <c r="AS548" s="311"/>
      <c r="AU548" s="151"/>
      <c r="AV548" s="151"/>
      <c r="AW548" s="151"/>
      <c r="AX548" s="151"/>
      <c r="AZ548" s="120"/>
    </row>
    <row r="549" customFormat="false" ht="12.75" hidden="false" customHeight="false" outlineLevel="0" collapsed="false">
      <c r="A549" s="160"/>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315"/>
      <c r="AB549" s="180"/>
      <c r="AC549" s="153"/>
      <c r="AD549" s="153"/>
      <c r="AE549" s="153"/>
      <c r="AF549" s="155"/>
      <c r="AG549" s="155"/>
      <c r="AH549" s="204"/>
      <c r="AI549" s="204"/>
      <c r="AJ549" s="204"/>
      <c r="AK549" s="155"/>
      <c r="AL549" s="155"/>
      <c r="AN549" s="311"/>
      <c r="AO549" s="311"/>
      <c r="AQ549" s="311"/>
      <c r="AR549" s="311"/>
      <c r="AS549" s="311"/>
      <c r="AU549" s="151"/>
      <c r="AV549" s="151"/>
      <c r="AW549" s="151"/>
      <c r="AX549" s="151"/>
      <c r="AZ549" s="120"/>
    </row>
    <row r="550" customFormat="false" ht="12.75" hidden="false" customHeight="false" outlineLevel="0" collapsed="false">
      <c r="A550" s="160"/>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315"/>
      <c r="AB550" s="180"/>
      <c r="AC550" s="153"/>
      <c r="AD550" s="153"/>
      <c r="AE550" s="153"/>
      <c r="AF550" s="155"/>
      <c r="AG550" s="155"/>
      <c r="AH550" s="204"/>
      <c r="AI550" s="204"/>
      <c r="AJ550" s="204"/>
      <c r="AK550" s="155"/>
      <c r="AL550" s="155"/>
      <c r="AN550" s="311"/>
      <c r="AO550" s="311"/>
      <c r="AQ550" s="311"/>
      <c r="AR550" s="311"/>
      <c r="AS550" s="311"/>
      <c r="AU550" s="151"/>
      <c r="AV550" s="151"/>
      <c r="AW550" s="151"/>
      <c r="AX550" s="151"/>
      <c r="AZ550" s="120"/>
    </row>
    <row r="551" customFormat="false" ht="12.75" hidden="false" customHeight="false" outlineLevel="0" collapsed="false">
      <c r="A551" s="160"/>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315"/>
      <c r="AB551" s="180"/>
      <c r="AC551" s="153"/>
      <c r="AD551" s="153"/>
      <c r="AE551" s="153"/>
      <c r="AF551" s="155"/>
      <c r="AG551" s="155"/>
      <c r="AH551" s="204"/>
      <c r="AI551" s="204"/>
      <c r="AJ551" s="204"/>
      <c r="AK551" s="155"/>
      <c r="AL551" s="155"/>
      <c r="AN551" s="311"/>
      <c r="AO551" s="311"/>
      <c r="AQ551" s="311"/>
      <c r="AR551" s="311"/>
      <c r="AS551" s="311"/>
      <c r="AU551" s="151"/>
      <c r="AV551" s="151"/>
      <c r="AW551" s="151"/>
      <c r="AX551" s="151"/>
      <c r="AZ551" s="120"/>
    </row>
    <row r="552" customFormat="false" ht="12.75" hidden="false" customHeight="false" outlineLevel="0" collapsed="false">
      <c r="A552" s="160"/>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315"/>
      <c r="AB552" s="180"/>
      <c r="AC552" s="153"/>
      <c r="AD552" s="153"/>
      <c r="AE552" s="153"/>
      <c r="AF552" s="155"/>
      <c r="AG552" s="155"/>
      <c r="AH552" s="204"/>
      <c r="AI552" s="204"/>
      <c r="AJ552" s="204"/>
      <c r="AK552" s="155"/>
      <c r="AL552" s="155"/>
      <c r="AN552" s="311"/>
      <c r="AO552" s="311"/>
      <c r="AQ552" s="311"/>
      <c r="AR552" s="311"/>
      <c r="AS552" s="311"/>
      <c r="AU552" s="151"/>
      <c r="AV552" s="151"/>
      <c r="AW552" s="151"/>
      <c r="AX552" s="151"/>
      <c r="AZ552" s="120"/>
    </row>
    <row r="553" customFormat="false" ht="12.75" hidden="false" customHeight="false" outlineLevel="0" collapsed="false">
      <c r="A553" s="160"/>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315"/>
      <c r="AB553" s="180"/>
      <c r="AC553" s="153"/>
      <c r="AD553" s="153"/>
      <c r="AE553" s="153"/>
      <c r="AF553" s="155"/>
      <c r="AG553" s="155"/>
      <c r="AH553" s="204"/>
      <c r="AI553" s="204"/>
      <c r="AJ553" s="204"/>
      <c r="AK553" s="155"/>
      <c r="AL553" s="155"/>
      <c r="AN553" s="311"/>
      <c r="AO553" s="311"/>
      <c r="AQ553" s="311"/>
      <c r="AR553" s="311"/>
      <c r="AS553" s="311"/>
      <c r="AU553" s="151"/>
      <c r="AV553" s="151"/>
      <c r="AW553" s="151"/>
      <c r="AX553" s="151"/>
      <c r="AZ553" s="120"/>
    </row>
    <row r="554" customFormat="false" ht="12.75" hidden="false" customHeight="false" outlineLevel="0" collapsed="false">
      <c r="A554" s="160"/>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315"/>
      <c r="AB554" s="180"/>
      <c r="AC554" s="153"/>
      <c r="AD554" s="153"/>
      <c r="AE554" s="153"/>
      <c r="AF554" s="155"/>
      <c r="AG554" s="155"/>
      <c r="AH554" s="204"/>
      <c r="AI554" s="204"/>
      <c r="AJ554" s="204"/>
      <c r="AK554" s="155"/>
      <c r="AL554" s="155"/>
      <c r="AN554" s="311"/>
      <c r="AO554" s="311"/>
      <c r="AQ554" s="311"/>
      <c r="AR554" s="311"/>
      <c r="AS554" s="311"/>
      <c r="AU554" s="151"/>
      <c r="AV554" s="151"/>
      <c r="AW554" s="151"/>
      <c r="AX554" s="151"/>
      <c r="AZ554" s="120"/>
    </row>
    <row r="555" customFormat="false" ht="12.75" hidden="false" customHeight="false" outlineLevel="0" collapsed="false">
      <c r="A555" s="160"/>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315"/>
      <c r="AB555" s="180"/>
      <c r="AC555" s="153"/>
      <c r="AD555" s="153"/>
      <c r="AE555" s="153"/>
      <c r="AF555" s="155"/>
      <c r="AG555" s="155"/>
      <c r="AH555" s="204"/>
      <c r="AI555" s="204"/>
      <c r="AJ555" s="204"/>
      <c r="AK555" s="155"/>
      <c r="AL555" s="155"/>
      <c r="AN555" s="311"/>
      <c r="AO555" s="311"/>
      <c r="AQ555" s="311"/>
      <c r="AR555" s="311"/>
      <c r="AS555" s="311"/>
      <c r="AU555" s="151"/>
      <c r="AV555" s="151"/>
      <c r="AW555" s="151"/>
      <c r="AX555" s="151"/>
      <c r="AZ555" s="120"/>
    </row>
    <row r="556" customFormat="false" ht="12.75" hidden="false" customHeight="false" outlineLevel="0" collapsed="false">
      <c r="A556" s="160"/>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315"/>
      <c r="AB556" s="180"/>
      <c r="AC556" s="153"/>
      <c r="AD556" s="153"/>
      <c r="AE556" s="153"/>
      <c r="AF556" s="155"/>
      <c r="AG556" s="155"/>
      <c r="AH556" s="204"/>
      <c r="AI556" s="204"/>
      <c r="AJ556" s="204"/>
      <c r="AK556" s="155"/>
      <c r="AL556" s="155"/>
      <c r="AN556" s="311"/>
      <c r="AO556" s="311"/>
      <c r="AQ556" s="311"/>
      <c r="AR556" s="311"/>
      <c r="AS556" s="311"/>
      <c r="AU556" s="151"/>
      <c r="AV556" s="151"/>
      <c r="AW556" s="151"/>
      <c r="AX556" s="151"/>
      <c r="AZ556" s="120"/>
    </row>
    <row r="557" customFormat="false" ht="12.75" hidden="false" customHeight="false" outlineLevel="0" collapsed="false">
      <c r="A557" s="160"/>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315"/>
      <c r="AB557" s="180"/>
      <c r="AC557" s="153"/>
      <c r="AD557" s="153"/>
      <c r="AE557" s="153"/>
      <c r="AF557" s="155"/>
      <c r="AG557" s="155"/>
      <c r="AH557" s="204"/>
      <c r="AI557" s="204"/>
      <c r="AJ557" s="204"/>
      <c r="AK557" s="155"/>
      <c r="AL557" s="155"/>
      <c r="AN557" s="311"/>
      <c r="AO557" s="311"/>
      <c r="AQ557" s="311"/>
      <c r="AR557" s="311"/>
      <c r="AS557" s="311"/>
      <c r="AU557" s="151"/>
      <c r="AV557" s="151"/>
      <c r="AW557" s="151"/>
      <c r="AX557" s="151"/>
      <c r="AZ557" s="120"/>
    </row>
    <row r="558" customFormat="false" ht="12.75" hidden="false" customHeight="false" outlineLevel="0" collapsed="false">
      <c r="A558" s="160"/>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315"/>
      <c r="AB558" s="180"/>
      <c r="AC558" s="153"/>
      <c r="AD558" s="153"/>
      <c r="AE558" s="153"/>
      <c r="AF558" s="155"/>
      <c r="AG558" s="155"/>
      <c r="AH558" s="204"/>
      <c r="AI558" s="204"/>
      <c r="AJ558" s="204"/>
      <c r="AK558" s="155"/>
      <c r="AL558" s="155"/>
      <c r="AN558" s="311"/>
      <c r="AO558" s="311"/>
      <c r="AQ558" s="311"/>
      <c r="AR558" s="311"/>
      <c r="AS558" s="311"/>
      <c r="AU558" s="151"/>
      <c r="AV558" s="151"/>
      <c r="AW558" s="151"/>
      <c r="AX558" s="151"/>
      <c r="AZ558" s="120"/>
    </row>
    <row r="559" customFormat="false" ht="12.75" hidden="false" customHeight="false" outlineLevel="0" collapsed="false">
      <c r="A559" s="160"/>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315"/>
      <c r="AB559" s="180"/>
      <c r="AC559" s="153"/>
      <c r="AD559" s="153"/>
      <c r="AE559" s="153"/>
      <c r="AF559" s="155"/>
      <c r="AG559" s="155"/>
      <c r="AH559" s="204"/>
      <c r="AI559" s="204"/>
      <c r="AJ559" s="204"/>
      <c r="AK559" s="155"/>
      <c r="AL559" s="155"/>
      <c r="AN559" s="311"/>
      <c r="AO559" s="311"/>
      <c r="AQ559" s="311"/>
      <c r="AR559" s="311"/>
      <c r="AS559" s="311"/>
      <c r="AU559" s="151"/>
      <c r="AV559" s="151"/>
      <c r="AW559" s="151"/>
      <c r="AX559" s="151"/>
      <c r="AZ559" s="120"/>
    </row>
    <row r="560" customFormat="false" ht="12.75" hidden="false" customHeight="false" outlineLevel="0" collapsed="false">
      <c r="A560" s="160"/>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315"/>
      <c r="AB560" s="180"/>
      <c r="AC560" s="153"/>
      <c r="AD560" s="153"/>
      <c r="AE560" s="153"/>
      <c r="AF560" s="155"/>
      <c r="AG560" s="155"/>
      <c r="AH560" s="204"/>
      <c r="AI560" s="204"/>
      <c r="AJ560" s="204"/>
      <c r="AK560" s="155"/>
      <c r="AL560" s="155"/>
      <c r="AN560" s="311"/>
      <c r="AO560" s="311"/>
      <c r="AQ560" s="311"/>
      <c r="AR560" s="311"/>
      <c r="AS560" s="311"/>
      <c r="AU560" s="151"/>
      <c r="AV560" s="151"/>
      <c r="AW560" s="151"/>
      <c r="AX560" s="151"/>
      <c r="AZ560" s="120"/>
    </row>
    <row r="561" customFormat="false" ht="12.75" hidden="false" customHeight="false" outlineLevel="0" collapsed="false">
      <c r="A561" s="160"/>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315"/>
      <c r="AB561" s="180"/>
      <c r="AC561" s="153"/>
      <c r="AD561" s="153"/>
      <c r="AE561" s="153"/>
      <c r="AF561" s="155"/>
      <c r="AG561" s="155"/>
      <c r="AH561" s="204"/>
      <c r="AI561" s="204"/>
      <c r="AJ561" s="204"/>
      <c r="AK561" s="155"/>
      <c r="AL561" s="155"/>
      <c r="AN561" s="311"/>
      <c r="AO561" s="311"/>
      <c r="AQ561" s="311"/>
      <c r="AR561" s="311"/>
      <c r="AS561" s="311"/>
      <c r="AU561" s="151"/>
      <c r="AV561" s="151"/>
      <c r="AW561" s="151"/>
      <c r="AX561" s="151"/>
      <c r="AZ561" s="120"/>
    </row>
    <row r="562" customFormat="false" ht="12.75" hidden="false" customHeight="false" outlineLevel="0" collapsed="false">
      <c r="A562" s="160"/>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315"/>
      <c r="AB562" s="180"/>
      <c r="AC562" s="153"/>
      <c r="AD562" s="153"/>
      <c r="AE562" s="153"/>
      <c r="AF562" s="155"/>
      <c r="AG562" s="155"/>
      <c r="AH562" s="204"/>
      <c r="AI562" s="204"/>
      <c r="AJ562" s="204"/>
      <c r="AK562" s="155"/>
      <c r="AL562" s="155"/>
      <c r="AN562" s="311"/>
      <c r="AO562" s="311"/>
      <c r="AQ562" s="311"/>
      <c r="AR562" s="311"/>
      <c r="AS562" s="311"/>
      <c r="AU562" s="151"/>
      <c r="AV562" s="151"/>
      <c r="AW562" s="151"/>
      <c r="AX562" s="151"/>
      <c r="AZ562" s="120"/>
    </row>
    <row r="563" customFormat="false" ht="12.75" hidden="false" customHeight="false" outlineLevel="0" collapsed="false">
      <c r="A563" s="160"/>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315"/>
      <c r="AB563" s="180"/>
      <c r="AC563" s="153"/>
      <c r="AD563" s="153"/>
      <c r="AE563" s="153"/>
      <c r="AF563" s="155"/>
      <c r="AG563" s="155"/>
      <c r="AH563" s="204"/>
      <c r="AI563" s="204"/>
      <c r="AJ563" s="204"/>
      <c r="AK563" s="155"/>
      <c r="AL563" s="155"/>
      <c r="AN563" s="311"/>
      <c r="AO563" s="311"/>
      <c r="AQ563" s="311"/>
      <c r="AR563" s="311"/>
      <c r="AS563" s="311"/>
      <c r="AU563" s="151"/>
      <c r="AV563" s="151"/>
      <c r="AW563" s="151"/>
      <c r="AX563" s="151"/>
      <c r="AZ563" s="120"/>
    </row>
    <row r="564" customFormat="false" ht="12.75" hidden="false" customHeight="false" outlineLevel="0" collapsed="false">
      <c r="A564" s="160"/>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315"/>
      <c r="AB564" s="180"/>
      <c r="AC564" s="153"/>
      <c r="AD564" s="153"/>
      <c r="AE564" s="153"/>
      <c r="AF564" s="155"/>
      <c r="AG564" s="155"/>
      <c r="AH564" s="204"/>
      <c r="AI564" s="204"/>
      <c r="AJ564" s="204"/>
      <c r="AK564" s="155"/>
      <c r="AL564" s="155"/>
      <c r="AN564" s="311"/>
      <c r="AO564" s="311"/>
      <c r="AQ564" s="311"/>
      <c r="AR564" s="311"/>
      <c r="AS564" s="311"/>
      <c r="AU564" s="151"/>
      <c r="AV564" s="151"/>
      <c r="AW564" s="151"/>
      <c r="AX564" s="151"/>
      <c r="AZ564" s="120"/>
    </row>
    <row r="565" customFormat="false" ht="12.75" hidden="false" customHeight="false" outlineLevel="0" collapsed="false">
      <c r="A565" s="160"/>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315"/>
      <c r="AB565" s="180"/>
      <c r="AC565" s="153"/>
      <c r="AD565" s="153"/>
      <c r="AE565" s="153"/>
      <c r="AF565" s="155"/>
      <c r="AG565" s="155"/>
      <c r="AH565" s="204"/>
      <c r="AI565" s="204"/>
      <c r="AJ565" s="204"/>
      <c r="AK565" s="155"/>
      <c r="AL565" s="155"/>
      <c r="AN565" s="311"/>
      <c r="AO565" s="311"/>
      <c r="AQ565" s="311"/>
      <c r="AR565" s="311"/>
      <c r="AS565" s="311"/>
      <c r="AU565" s="151"/>
      <c r="AV565" s="151"/>
      <c r="AW565" s="151"/>
      <c r="AX565" s="151"/>
      <c r="AZ565" s="120"/>
    </row>
    <row r="566" customFormat="false" ht="12.75" hidden="false" customHeight="false" outlineLevel="0" collapsed="false">
      <c r="A566" s="160"/>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315"/>
      <c r="AB566" s="180"/>
      <c r="AC566" s="153"/>
      <c r="AD566" s="153"/>
      <c r="AE566" s="153"/>
      <c r="AF566" s="155"/>
      <c r="AG566" s="155"/>
      <c r="AH566" s="204"/>
      <c r="AI566" s="204"/>
      <c r="AJ566" s="204"/>
      <c r="AK566" s="155"/>
      <c r="AL566" s="155"/>
      <c r="AN566" s="311"/>
      <c r="AO566" s="311"/>
      <c r="AQ566" s="311"/>
      <c r="AR566" s="311"/>
      <c r="AS566" s="311"/>
      <c r="AU566" s="151"/>
      <c r="AV566" s="151"/>
      <c r="AW566" s="151"/>
      <c r="AX566" s="151"/>
      <c r="AZ566" s="120"/>
    </row>
    <row r="567" customFormat="false" ht="12.75" hidden="false" customHeight="false" outlineLevel="0" collapsed="false">
      <c r="A567" s="160"/>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315"/>
      <c r="AB567" s="180"/>
      <c r="AC567" s="153"/>
      <c r="AD567" s="153"/>
      <c r="AE567" s="153"/>
      <c r="AF567" s="155"/>
      <c r="AG567" s="155"/>
      <c r="AH567" s="204"/>
      <c r="AI567" s="204"/>
      <c r="AJ567" s="204"/>
      <c r="AK567" s="155"/>
      <c r="AL567" s="155"/>
      <c r="AN567" s="311"/>
      <c r="AO567" s="311"/>
      <c r="AQ567" s="311"/>
      <c r="AR567" s="311"/>
      <c r="AS567" s="311"/>
      <c r="AU567" s="151"/>
      <c r="AV567" s="151"/>
      <c r="AW567" s="151"/>
      <c r="AX567" s="151"/>
      <c r="AZ567" s="120"/>
    </row>
    <row r="568" customFormat="false" ht="12.75" hidden="false" customHeight="false" outlineLevel="0" collapsed="false">
      <c r="A568" s="160"/>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315"/>
      <c r="AB568" s="180"/>
      <c r="AC568" s="153"/>
      <c r="AD568" s="153"/>
      <c r="AE568" s="153"/>
      <c r="AF568" s="155"/>
      <c r="AG568" s="155"/>
      <c r="AH568" s="204"/>
      <c r="AI568" s="204"/>
      <c r="AJ568" s="204"/>
      <c r="AK568" s="155"/>
      <c r="AL568" s="155"/>
      <c r="AN568" s="311"/>
      <c r="AO568" s="311"/>
      <c r="AQ568" s="311"/>
      <c r="AR568" s="311"/>
      <c r="AS568" s="311"/>
      <c r="AU568" s="151"/>
      <c r="AV568" s="151"/>
      <c r="AW568" s="151"/>
      <c r="AX568" s="151"/>
      <c r="AZ568" s="120"/>
    </row>
    <row r="569" customFormat="false" ht="12.75" hidden="false" customHeight="false" outlineLevel="0" collapsed="false">
      <c r="A569" s="160"/>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315"/>
      <c r="AB569" s="180"/>
      <c r="AC569" s="153"/>
      <c r="AD569" s="153"/>
      <c r="AE569" s="153"/>
      <c r="AF569" s="155"/>
      <c r="AG569" s="155"/>
      <c r="AH569" s="204"/>
      <c r="AI569" s="204"/>
      <c r="AJ569" s="204"/>
      <c r="AK569" s="155"/>
      <c r="AL569" s="155"/>
      <c r="AN569" s="311"/>
      <c r="AO569" s="311"/>
      <c r="AQ569" s="311"/>
      <c r="AR569" s="311"/>
      <c r="AS569" s="311"/>
      <c r="AU569" s="151"/>
      <c r="AV569" s="151"/>
      <c r="AW569" s="151"/>
      <c r="AX569" s="151"/>
      <c r="AZ569" s="120"/>
    </row>
    <row r="570" customFormat="false" ht="12.75" hidden="false" customHeight="false" outlineLevel="0" collapsed="false">
      <c r="A570" s="160"/>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315"/>
      <c r="AB570" s="180"/>
      <c r="AC570" s="153"/>
      <c r="AD570" s="153"/>
      <c r="AE570" s="153"/>
      <c r="AF570" s="155"/>
      <c r="AG570" s="155"/>
      <c r="AH570" s="204"/>
      <c r="AI570" s="204"/>
      <c r="AJ570" s="204"/>
      <c r="AK570" s="155"/>
      <c r="AL570" s="155"/>
      <c r="AN570" s="311"/>
      <c r="AO570" s="311"/>
      <c r="AQ570" s="311"/>
      <c r="AR570" s="311"/>
      <c r="AS570" s="311"/>
      <c r="AU570" s="151"/>
      <c r="AV570" s="151"/>
      <c r="AW570" s="151"/>
      <c r="AX570" s="151"/>
      <c r="AZ570" s="120"/>
    </row>
    <row r="571" customFormat="false" ht="12.75" hidden="false" customHeight="false" outlineLevel="0" collapsed="false">
      <c r="A571" s="160"/>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315"/>
      <c r="AB571" s="180"/>
      <c r="AC571" s="153"/>
      <c r="AD571" s="153"/>
      <c r="AE571" s="153"/>
      <c r="AF571" s="155"/>
      <c r="AG571" s="155"/>
      <c r="AH571" s="204"/>
      <c r="AI571" s="204"/>
      <c r="AJ571" s="204"/>
      <c r="AK571" s="155"/>
      <c r="AL571" s="155"/>
      <c r="AN571" s="311"/>
      <c r="AO571" s="311"/>
      <c r="AQ571" s="311"/>
      <c r="AR571" s="311"/>
      <c r="AS571" s="311"/>
      <c r="AU571" s="151"/>
      <c r="AV571" s="151"/>
      <c r="AW571" s="151"/>
      <c r="AX571" s="151"/>
      <c r="AZ571" s="120"/>
    </row>
    <row r="572" customFormat="false" ht="12.75" hidden="false" customHeight="false" outlineLevel="0" collapsed="false">
      <c r="A572" s="160"/>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315"/>
      <c r="AB572" s="180"/>
      <c r="AC572" s="153"/>
      <c r="AD572" s="153"/>
      <c r="AE572" s="153"/>
      <c r="AF572" s="155"/>
      <c r="AG572" s="155"/>
      <c r="AH572" s="204"/>
      <c r="AI572" s="204"/>
      <c r="AJ572" s="204"/>
      <c r="AK572" s="155"/>
      <c r="AL572" s="155"/>
      <c r="AN572" s="311"/>
      <c r="AO572" s="311"/>
      <c r="AQ572" s="311"/>
      <c r="AR572" s="311"/>
      <c r="AS572" s="311"/>
      <c r="AU572" s="151"/>
      <c r="AV572" s="151"/>
      <c r="AW572" s="151"/>
      <c r="AX572" s="151"/>
      <c r="AZ572" s="120"/>
    </row>
    <row r="573" customFormat="false" ht="12.75" hidden="false" customHeight="false" outlineLevel="0" collapsed="false">
      <c r="A573" s="160"/>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315"/>
      <c r="AB573" s="180"/>
      <c r="AC573" s="153"/>
      <c r="AD573" s="153"/>
      <c r="AE573" s="153"/>
      <c r="AF573" s="155"/>
      <c r="AG573" s="155"/>
      <c r="AH573" s="204"/>
      <c r="AI573" s="204"/>
      <c r="AJ573" s="204"/>
      <c r="AK573" s="155"/>
      <c r="AL573" s="155"/>
      <c r="AN573" s="311"/>
      <c r="AO573" s="311"/>
      <c r="AQ573" s="311"/>
      <c r="AR573" s="311"/>
      <c r="AS573" s="311"/>
      <c r="AU573" s="151"/>
      <c r="AV573" s="151"/>
      <c r="AW573" s="151"/>
      <c r="AX573" s="151"/>
      <c r="AZ573" s="120"/>
    </row>
    <row r="574" customFormat="false" ht="12.75" hidden="false" customHeight="false" outlineLevel="0" collapsed="false">
      <c r="A574" s="160"/>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315"/>
      <c r="AB574" s="180"/>
      <c r="AC574" s="153"/>
      <c r="AD574" s="153"/>
      <c r="AE574" s="153"/>
      <c r="AF574" s="155"/>
      <c r="AG574" s="155"/>
      <c r="AH574" s="204"/>
      <c r="AI574" s="204"/>
      <c r="AJ574" s="204"/>
      <c r="AK574" s="155"/>
      <c r="AL574" s="155"/>
      <c r="AN574" s="311"/>
      <c r="AO574" s="311"/>
      <c r="AQ574" s="311"/>
      <c r="AR574" s="311"/>
      <c r="AS574" s="311"/>
      <c r="AU574" s="151"/>
      <c r="AV574" s="151"/>
      <c r="AW574" s="151"/>
      <c r="AX574" s="151"/>
      <c r="AZ574" s="120"/>
    </row>
    <row r="575" customFormat="false" ht="12.75" hidden="false" customHeight="false" outlineLevel="0" collapsed="false">
      <c r="A575" s="160"/>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315"/>
      <c r="AB575" s="180"/>
      <c r="AC575" s="153"/>
      <c r="AD575" s="153"/>
      <c r="AE575" s="153"/>
      <c r="AF575" s="155"/>
      <c r="AG575" s="155"/>
      <c r="AH575" s="204"/>
      <c r="AI575" s="204"/>
      <c r="AJ575" s="204"/>
      <c r="AK575" s="155"/>
      <c r="AL575" s="155"/>
      <c r="AN575" s="311"/>
      <c r="AO575" s="311"/>
      <c r="AQ575" s="311"/>
      <c r="AR575" s="311"/>
      <c r="AS575" s="311"/>
      <c r="AU575" s="151"/>
      <c r="AV575" s="151"/>
      <c r="AW575" s="151"/>
      <c r="AX575" s="151"/>
    </row>
    <row r="576" customFormat="false" ht="12.75" hidden="false" customHeight="false" outlineLevel="0" collapsed="false">
      <c r="A576" s="160"/>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315"/>
      <c r="AB576" s="180"/>
      <c r="AC576" s="153"/>
      <c r="AD576" s="153"/>
      <c r="AE576" s="153"/>
      <c r="AF576" s="155"/>
      <c r="AG576" s="155"/>
      <c r="AH576" s="204"/>
      <c r="AI576" s="204"/>
      <c r="AJ576" s="204"/>
      <c r="AK576" s="155"/>
      <c r="AL576" s="155"/>
      <c r="AN576" s="311"/>
      <c r="AO576" s="311"/>
      <c r="AQ576" s="311"/>
      <c r="AR576" s="311"/>
      <c r="AS576" s="311"/>
      <c r="AU576" s="151"/>
      <c r="AV576" s="151"/>
      <c r="AW576" s="151"/>
      <c r="AX576" s="151"/>
      <c r="AZ576" s="120"/>
    </row>
    <row r="577" customFormat="false" ht="12.75" hidden="false" customHeight="false" outlineLevel="0" collapsed="false">
      <c r="A577" s="160"/>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315"/>
      <c r="AB577" s="180"/>
      <c r="AC577" s="153"/>
      <c r="AD577" s="153"/>
      <c r="AE577" s="153"/>
      <c r="AF577" s="155"/>
      <c r="AG577" s="155"/>
      <c r="AH577" s="204"/>
      <c r="AI577" s="204"/>
      <c r="AJ577" s="204"/>
      <c r="AK577" s="155"/>
      <c r="AL577" s="155"/>
      <c r="AN577" s="311"/>
      <c r="AO577" s="311"/>
      <c r="AQ577" s="311"/>
      <c r="AR577" s="311"/>
      <c r="AS577" s="311"/>
      <c r="AU577" s="151"/>
      <c r="AV577" s="151"/>
      <c r="AW577" s="151"/>
      <c r="AX577" s="151"/>
      <c r="AZ577" s="120"/>
    </row>
    <row r="578" customFormat="false" ht="12.75" hidden="false" customHeight="false" outlineLevel="0" collapsed="false">
      <c r="A578" s="160"/>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315"/>
      <c r="AB578" s="180"/>
      <c r="AC578" s="153"/>
      <c r="AD578" s="153"/>
      <c r="AE578" s="153"/>
      <c r="AF578" s="155"/>
      <c r="AG578" s="155"/>
      <c r="AH578" s="204"/>
      <c r="AI578" s="204"/>
      <c r="AJ578" s="204"/>
      <c r="AK578" s="155"/>
      <c r="AL578" s="155"/>
      <c r="AN578" s="311"/>
      <c r="AO578" s="311"/>
      <c r="AQ578" s="311"/>
      <c r="AR578" s="311"/>
      <c r="AS578" s="311"/>
      <c r="AU578" s="151"/>
      <c r="AV578" s="151"/>
      <c r="AW578" s="151"/>
      <c r="AX578" s="151"/>
      <c r="AZ578" s="120"/>
    </row>
    <row r="579" customFormat="false" ht="12.75" hidden="false" customHeight="false" outlineLevel="0" collapsed="false">
      <c r="A579" s="160"/>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315"/>
      <c r="AB579" s="180"/>
      <c r="AC579" s="153"/>
      <c r="AD579" s="153"/>
      <c r="AE579" s="153"/>
      <c r="AF579" s="155"/>
      <c r="AG579" s="155"/>
      <c r="AH579" s="204"/>
      <c r="AI579" s="204"/>
      <c r="AJ579" s="204"/>
      <c r="AK579" s="155"/>
      <c r="AL579" s="155"/>
      <c r="AN579" s="311"/>
      <c r="AO579" s="311"/>
      <c r="AQ579" s="311"/>
      <c r="AR579" s="311"/>
      <c r="AS579" s="311"/>
      <c r="AU579" s="151"/>
      <c r="AV579" s="151"/>
      <c r="AW579" s="151"/>
      <c r="AX579" s="151"/>
      <c r="AZ579" s="120"/>
    </row>
    <row r="580" customFormat="false" ht="12.75" hidden="false" customHeight="false" outlineLevel="0" collapsed="false">
      <c r="A580" s="160"/>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315"/>
      <c r="AB580" s="180"/>
      <c r="AC580" s="153"/>
      <c r="AD580" s="153"/>
      <c r="AE580" s="153"/>
      <c r="AF580" s="155"/>
      <c r="AG580" s="155"/>
      <c r="AH580" s="204"/>
      <c r="AI580" s="204"/>
      <c r="AJ580" s="204"/>
      <c r="AK580" s="155"/>
      <c r="AL580" s="155"/>
      <c r="AN580" s="311"/>
      <c r="AO580" s="311"/>
      <c r="AQ580" s="311"/>
      <c r="AR580" s="311"/>
      <c r="AS580" s="311"/>
      <c r="AU580" s="151"/>
      <c r="AV580" s="151"/>
      <c r="AW580" s="151"/>
      <c r="AX580" s="151"/>
      <c r="AZ580" s="120"/>
    </row>
    <row r="581" customFormat="false" ht="12.75" hidden="false" customHeight="false" outlineLevel="0" collapsed="false">
      <c r="A581" s="160"/>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315"/>
      <c r="AB581" s="180"/>
      <c r="AC581" s="153"/>
      <c r="AD581" s="153"/>
      <c r="AE581" s="153"/>
      <c r="AF581" s="155"/>
      <c r="AG581" s="155"/>
      <c r="AH581" s="204"/>
      <c r="AI581" s="204"/>
      <c r="AJ581" s="204"/>
      <c r="AK581" s="155"/>
      <c r="AL581" s="155"/>
      <c r="AN581" s="311"/>
      <c r="AO581" s="311"/>
      <c r="AQ581" s="311"/>
      <c r="AR581" s="311"/>
      <c r="AS581" s="311"/>
      <c r="AU581" s="151"/>
      <c r="AV581" s="151"/>
      <c r="AW581" s="151"/>
      <c r="AX581" s="151"/>
      <c r="AZ581" s="120"/>
    </row>
    <row r="582" customFormat="false" ht="12.75" hidden="false" customHeight="false" outlineLevel="0" collapsed="false">
      <c r="A582" s="160"/>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315"/>
      <c r="AB582" s="180"/>
      <c r="AC582" s="153"/>
      <c r="AD582" s="153"/>
      <c r="AE582" s="153"/>
      <c r="AF582" s="155"/>
      <c r="AG582" s="155"/>
      <c r="AH582" s="204"/>
      <c r="AI582" s="204"/>
      <c r="AJ582" s="204"/>
      <c r="AK582" s="155"/>
      <c r="AL582" s="155"/>
      <c r="AN582" s="311"/>
      <c r="AO582" s="311"/>
      <c r="AQ582" s="311"/>
      <c r="AR582" s="311"/>
      <c r="AS582" s="311"/>
      <c r="AU582" s="151"/>
      <c r="AV582" s="151"/>
      <c r="AW582" s="151"/>
      <c r="AX582" s="151"/>
      <c r="AZ582" s="120"/>
    </row>
    <row r="583" customFormat="false" ht="12.75" hidden="false" customHeight="false" outlineLevel="0" collapsed="false">
      <c r="A583" s="160"/>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315"/>
      <c r="AB583" s="180"/>
      <c r="AC583" s="153"/>
      <c r="AD583" s="153"/>
      <c r="AE583" s="153"/>
      <c r="AF583" s="155"/>
      <c r="AG583" s="155"/>
      <c r="AH583" s="204"/>
      <c r="AI583" s="204"/>
      <c r="AJ583" s="204"/>
      <c r="AK583" s="155"/>
      <c r="AL583" s="155"/>
      <c r="AN583" s="311"/>
      <c r="AO583" s="311"/>
      <c r="AQ583" s="311"/>
      <c r="AR583" s="311"/>
      <c r="AS583" s="311"/>
      <c r="AU583" s="151"/>
      <c r="AV583" s="151"/>
      <c r="AW583" s="151"/>
      <c r="AX583" s="151"/>
      <c r="AZ583" s="120"/>
    </row>
    <row r="584" customFormat="false" ht="12.75" hidden="false" customHeight="false" outlineLevel="0" collapsed="false">
      <c r="A584" s="160"/>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315"/>
      <c r="AB584" s="180"/>
      <c r="AC584" s="153"/>
      <c r="AD584" s="153"/>
      <c r="AE584" s="153"/>
      <c r="AF584" s="155"/>
      <c r="AG584" s="155"/>
      <c r="AH584" s="204"/>
      <c r="AI584" s="204"/>
      <c r="AJ584" s="204"/>
      <c r="AK584" s="155"/>
      <c r="AL584" s="155"/>
      <c r="AN584" s="311"/>
      <c r="AO584" s="311"/>
      <c r="AQ584" s="311"/>
      <c r="AR584" s="311"/>
      <c r="AS584" s="311"/>
      <c r="AU584" s="151"/>
      <c r="AV584" s="151"/>
      <c r="AW584" s="151"/>
      <c r="AX584" s="151"/>
      <c r="AZ584" s="120"/>
    </row>
    <row r="585" customFormat="false" ht="12.75" hidden="false" customHeight="false" outlineLevel="0" collapsed="false">
      <c r="A585" s="160"/>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315"/>
      <c r="AB585" s="180"/>
      <c r="AC585" s="153"/>
      <c r="AD585" s="153"/>
      <c r="AE585" s="153"/>
      <c r="AF585" s="155"/>
      <c r="AG585" s="155"/>
      <c r="AH585" s="204"/>
      <c r="AI585" s="204"/>
      <c r="AJ585" s="204"/>
      <c r="AK585" s="155"/>
      <c r="AL585" s="155"/>
      <c r="AN585" s="311"/>
      <c r="AO585" s="311"/>
      <c r="AQ585" s="311"/>
      <c r="AR585" s="311"/>
      <c r="AS585" s="311"/>
      <c r="AU585" s="151"/>
      <c r="AV585" s="151"/>
      <c r="AW585" s="151"/>
      <c r="AX585" s="151"/>
      <c r="AZ585" s="120"/>
    </row>
    <row r="586" customFormat="false" ht="12.75" hidden="false" customHeight="false" outlineLevel="0" collapsed="false">
      <c r="A586" s="160"/>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315"/>
      <c r="AB586" s="180"/>
      <c r="AC586" s="153"/>
      <c r="AD586" s="153"/>
      <c r="AE586" s="153"/>
      <c r="AF586" s="155"/>
      <c r="AG586" s="155"/>
      <c r="AH586" s="204"/>
      <c r="AI586" s="204"/>
      <c r="AJ586" s="204"/>
      <c r="AK586" s="155"/>
      <c r="AL586" s="155"/>
      <c r="AN586" s="311"/>
      <c r="AO586" s="311"/>
      <c r="AQ586" s="311"/>
      <c r="AR586" s="311"/>
      <c r="AS586" s="311"/>
      <c r="AU586" s="151"/>
      <c r="AV586" s="151"/>
      <c r="AW586" s="151"/>
      <c r="AX586" s="151"/>
      <c r="AZ586" s="120"/>
    </row>
    <row r="587" customFormat="false" ht="12.75" hidden="false" customHeight="false" outlineLevel="0" collapsed="false">
      <c r="A587" s="160"/>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315"/>
      <c r="AB587" s="180"/>
      <c r="AC587" s="153"/>
      <c r="AD587" s="153"/>
      <c r="AE587" s="153"/>
      <c r="AF587" s="155"/>
      <c r="AG587" s="155"/>
      <c r="AH587" s="204"/>
      <c r="AI587" s="204"/>
      <c r="AJ587" s="204"/>
      <c r="AK587" s="155"/>
      <c r="AL587" s="155"/>
      <c r="AN587" s="311"/>
      <c r="AO587" s="311"/>
      <c r="AQ587" s="311"/>
      <c r="AR587" s="311"/>
      <c r="AS587" s="311"/>
      <c r="AU587" s="151"/>
      <c r="AV587" s="151"/>
      <c r="AW587" s="151"/>
      <c r="AX587" s="151"/>
      <c r="AZ587" s="120"/>
    </row>
    <row r="588" customFormat="false" ht="12.75" hidden="false" customHeight="false" outlineLevel="0" collapsed="false">
      <c r="A588" s="160"/>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315"/>
      <c r="AB588" s="180"/>
      <c r="AC588" s="153"/>
      <c r="AD588" s="153"/>
      <c r="AE588" s="153"/>
      <c r="AF588" s="155"/>
      <c r="AG588" s="155"/>
      <c r="AH588" s="204"/>
      <c r="AI588" s="204"/>
      <c r="AJ588" s="204"/>
      <c r="AK588" s="155"/>
      <c r="AL588" s="155"/>
      <c r="AN588" s="311"/>
      <c r="AO588" s="311"/>
      <c r="AQ588" s="311"/>
      <c r="AR588" s="311"/>
      <c r="AS588" s="311"/>
      <c r="AU588" s="151"/>
      <c r="AV588" s="151"/>
      <c r="AW588" s="151"/>
      <c r="AX588" s="151"/>
      <c r="AZ588" s="120"/>
    </row>
    <row r="589" customFormat="false" ht="12.75" hidden="false" customHeight="false" outlineLevel="0" collapsed="false">
      <c r="A589" s="160"/>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315"/>
      <c r="AB589" s="180"/>
      <c r="AC589" s="153"/>
      <c r="AD589" s="153"/>
      <c r="AE589" s="153"/>
      <c r="AF589" s="155"/>
      <c r="AG589" s="155"/>
      <c r="AH589" s="204"/>
      <c r="AI589" s="204"/>
      <c r="AJ589" s="204"/>
      <c r="AK589" s="155"/>
      <c r="AL589" s="155"/>
      <c r="AN589" s="311"/>
      <c r="AO589" s="311"/>
      <c r="AQ589" s="311"/>
      <c r="AR589" s="311"/>
      <c r="AS589" s="311"/>
      <c r="AU589" s="151"/>
      <c r="AV589" s="151"/>
      <c r="AW589" s="151"/>
      <c r="AX589" s="151"/>
      <c r="AZ589" s="120"/>
    </row>
    <row r="590" customFormat="false" ht="12.75" hidden="false" customHeight="false" outlineLevel="0" collapsed="false">
      <c r="A590" s="160"/>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315"/>
      <c r="AB590" s="180"/>
      <c r="AC590" s="153"/>
      <c r="AD590" s="153"/>
      <c r="AE590" s="153"/>
      <c r="AF590" s="155"/>
      <c r="AG590" s="155"/>
      <c r="AH590" s="204"/>
      <c r="AI590" s="204"/>
      <c r="AJ590" s="204"/>
      <c r="AK590" s="155"/>
      <c r="AL590" s="155"/>
      <c r="AN590" s="311"/>
      <c r="AO590" s="311"/>
      <c r="AQ590" s="311"/>
      <c r="AR590" s="311"/>
      <c r="AS590" s="311"/>
      <c r="AU590" s="151"/>
      <c r="AV590" s="151"/>
      <c r="AW590" s="151"/>
      <c r="AX590" s="151"/>
      <c r="AZ590" s="120"/>
    </row>
    <row r="591" customFormat="false" ht="12.75" hidden="false" customHeight="false" outlineLevel="0" collapsed="false">
      <c r="A591" s="160"/>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315"/>
      <c r="AB591" s="180"/>
      <c r="AC591" s="153"/>
      <c r="AD591" s="153"/>
      <c r="AE591" s="153"/>
      <c r="AF591" s="155"/>
      <c r="AG591" s="155"/>
      <c r="AH591" s="204"/>
      <c r="AI591" s="204"/>
      <c r="AJ591" s="204"/>
      <c r="AK591" s="155"/>
      <c r="AL591" s="155"/>
      <c r="AN591" s="311"/>
      <c r="AO591" s="311"/>
      <c r="AQ591" s="311"/>
      <c r="AR591" s="311"/>
      <c r="AS591" s="311"/>
      <c r="AU591" s="151"/>
      <c r="AV591" s="151"/>
      <c r="AW591" s="151"/>
      <c r="AX591" s="151"/>
    </row>
    <row r="592" customFormat="false" ht="12.75" hidden="false" customHeight="false" outlineLevel="0" collapsed="false">
      <c r="A592" s="160"/>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315"/>
      <c r="AB592" s="180"/>
      <c r="AC592" s="153"/>
      <c r="AD592" s="153"/>
      <c r="AE592" s="153"/>
      <c r="AF592" s="155"/>
      <c r="AG592" s="155"/>
      <c r="AH592" s="204"/>
      <c r="AI592" s="204"/>
      <c r="AJ592" s="204"/>
      <c r="AK592" s="155"/>
      <c r="AL592" s="155"/>
      <c r="AN592" s="311"/>
      <c r="AO592" s="311"/>
      <c r="AQ592" s="311"/>
      <c r="AR592" s="311"/>
      <c r="AS592" s="311"/>
      <c r="AU592" s="151"/>
      <c r="AV592" s="151"/>
      <c r="AW592" s="151"/>
      <c r="AX592" s="151"/>
    </row>
    <row r="593" customFormat="false" ht="12.75" hidden="false" customHeight="false" outlineLevel="0" collapsed="false">
      <c r="A593" s="160"/>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315"/>
      <c r="AB593" s="180"/>
      <c r="AC593" s="153"/>
      <c r="AD593" s="153"/>
      <c r="AE593" s="153"/>
      <c r="AF593" s="155"/>
      <c r="AG593" s="155"/>
      <c r="AH593" s="204"/>
      <c r="AI593" s="204"/>
      <c r="AJ593" s="204"/>
      <c r="AK593" s="155"/>
      <c r="AL593" s="155"/>
      <c r="AN593" s="311"/>
      <c r="AO593" s="311"/>
      <c r="AQ593" s="311"/>
      <c r="AR593" s="311"/>
      <c r="AS593" s="311"/>
      <c r="AU593" s="151"/>
      <c r="AV593" s="151"/>
      <c r="AW593" s="151"/>
      <c r="AX593" s="151"/>
      <c r="AZ593" s="120"/>
    </row>
    <row r="594" customFormat="false" ht="12.75" hidden="false" customHeight="false" outlineLevel="0" collapsed="false">
      <c r="A594" s="160"/>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315"/>
      <c r="AB594" s="180"/>
      <c r="AC594" s="153"/>
      <c r="AD594" s="153"/>
      <c r="AE594" s="153"/>
      <c r="AF594" s="155"/>
      <c r="AG594" s="155"/>
      <c r="AH594" s="204"/>
      <c r="AI594" s="204"/>
      <c r="AJ594" s="204"/>
      <c r="AK594" s="155"/>
      <c r="AL594" s="155"/>
      <c r="AN594" s="311"/>
      <c r="AO594" s="311"/>
      <c r="AQ594" s="311"/>
      <c r="AR594" s="311"/>
      <c r="AS594" s="311"/>
      <c r="AU594" s="151"/>
      <c r="AV594" s="151"/>
      <c r="AW594" s="151"/>
      <c r="AX594" s="151"/>
      <c r="AZ594" s="120"/>
    </row>
    <row r="595" customFormat="false" ht="12.75" hidden="false" customHeight="false" outlineLevel="0" collapsed="false">
      <c r="A595" s="160"/>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315"/>
      <c r="AB595" s="180"/>
      <c r="AC595" s="153"/>
      <c r="AD595" s="153"/>
      <c r="AE595" s="153"/>
      <c r="AF595" s="155"/>
      <c r="AG595" s="155"/>
      <c r="AH595" s="204"/>
      <c r="AI595" s="204"/>
      <c r="AJ595" s="204"/>
      <c r="AK595" s="155"/>
      <c r="AL595" s="155"/>
      <c r="AN595" s="311"/>
      <c r="AO595" s="311"/>
      <c r="AQ595" s="311"/>
      <c r="AR595" s="311"/>
      <c r="AS595" s="311"/>
      <c r="AU595" s="151"/>
      <c r="AV595" s="151"/>
      <c r="AW595" s="151"/>
      <c r="AX595" s="151"/>
      <c r="AZ595" s="120"/>
    </row>
    <row r="596" customFormat="false" ht="12.75" hidden="false" customHeight="false" outlineLevel="0" collapsed="false">
      <c r="A596" s="160"/>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315"/>
      <c r="AB596" s="180"/>
      <c r="AC596" s="153"/>
      <c r="AD596" s="153"/>
      <c r="AE596" s="153"/>
      <c r="AF596" s="155"/>
      <c r="AG596" s="155"/>
      <c r="AH596" s="204"/>
      <c r="AI596" s="204"/>
      <c r="AJ596" s="204"/>
      <c r="AK596" s="155"/>
      <c r="AL596" s="155"/>
      <c r="AN596" s="311"/>
      <c r="AO596" s="311"/>
      <c r="AQ596" s="311"/>
      <c r="AR596" s="311"/>
      <c r="AS596" s="311"/>
      <c r="AU596" s="151"/>
      <c r="AV596" s="151"/>
      <c r="AW596" s="151"/>
      <c r="AX596" s="151"/>
      <c r="AZ596" s="120"/>
    </row>
    <row r="597" customFormat="false" ht="12.75" hidden="false" customHeight="false" outlineLevel="0" collapsed="false">
      <c r="A597" s="160"/>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315"/>
      <c r="AB597" s="180"/>
      <c r="AC597" s="153"/>
      <c r="AD597" s="153"/>
      <c r="AE597" s="153"/>
      <c r="AF597" s="155"/>
      <c r="AG597" s="155"/>
      <c r="AH597" s="204"/>
      <c r="AI597" s="204"/>
      <c r="AJ597" s="204"/>
      <c r="AK597" s="155"/>
      <c r="AL597" s="155"/>
      <c r="AN597" s="311"/>
      <c r="AO597" s="311"/>
      <c r="AQ597" s="311"/>
      <c r="AR597" s="311"/>
      <c r="AS597" s="311"/>
      <c r="AU597" s="151"/>
      <c r="AV597" s="151"/>
      <c r="AW597" s="151"/>
      <c r="AX597" s="151"/>
      <c r="AZ597" s="120"/>
    </row>
    <row r="598" customFormat="false" ht="12.75" hidden="false" customHeight="false" outlineLevel="0" collapsed="false">
      <c r="A598" s="160"/>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315"/>
      <c r="AB598" s="180"/>
      <c r="AC598" s="153"/>
      <c r="AD598" s="153"/>
      <c r="AE598" s="153"/>
      <c r="AF598" s="155"/>
      <c r="AG598" s="155"/>
      <c r="AH598" s="204"/>
      <c r="AI598" s="204"/>
      <c r="AJ598" s="204"/>
      <c r="AK598" s="155"/>
      <c r="AL598" s="155"/>
      <c r="AN598" s="311"/>
      <c r="AO598" s="311"/>
      <c r="AQ598" s="311"/>
      <c r="AR598" s="311"/>
      <c r="AS598" s="311"/>
      <c r="AU598" s="151"/>
      <c r="AV598" s="151"/>
      <c r="AW598" s="151"/>
      <c r="AX598" s="151"/>
      <c r="AZ598" s="120"/>
    </row>
    <row r="599" customFormat="false" ht="12.75" hidden="false" customHeight="false" outlineLevel="0" collapsed="false">
      <c r="A599" s="160"/>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315"/>
      <c r="AB599" s="180"/>
      <c r="AC599" s="153"/>
      <c r="AD599" s="153"/>
      <c r="AE599" s="153"/>
      <c r="AF599" s="155"/>
      <c r="AG599" s="155"/>
      <c r="AH599" s="204"/>
      <c r="AI599" s="204"/>
      <c r="AJ599" s="204"/>
      <c r="AK599" s="155"/>
      <c r="AL599" s="155"/>
      <c r="AN599" s="311"/>
      <c r="AO599" s="311"/>
      <c r="AQ599" s="311"/>
      <c r="AR599" s="311"/>
      <c r="AS599" s="311"/>
      <c r="AU599" s="151"/>
      <c r="AV599" s="151"/>
      <c r="AW599" s="151"/>
      <c r="AX599" s="151"/>
      <c r="AZ599" s="120"/>
    </row>
    <row r="600" customFormat="false" ht="12.75" hidden="false" customHeight="false" outlineLevel="0" collapsed="false">
      <c r="A600" s="160"/>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315"/>
      <c r="AB600" s="180"/>
      <c r="AC600" s="153"/>
      <c r="AD600" s="153"/>
      <c r="AE600" s="153"/>
      <c r="AF600" s="155"/>
      <c r="AG600" s="155"/>
      <c r="AH600" s="204"/>
      <c r="AI600" s="204"/>
      <c r="AJ600" s="204"/>
      <c r="AK600" s="155"/>
      <c r="AL600" s="155"/>
      <c r="AN600" s="311"/>
      <c r="AO600" s="311"/>
      <c r="AQ600" s="311"/>
      <c r="AR600" s="311"/>
      <c r="AS600" s="311"/>
      <c r="AU600" s="151"/>
      <c r="AV600" s="151"/>
      <c r="AW600" s="151"/>
      <c r="AX600" s="151"/>
      <c r="AZ600" s="120"/>
    </row>
    <row r="601" customFormat="false" ht="12.75" hidden="false" customHeight="false" outlineLevel="0" collapsed="false">
      <c r="A601" s="160"/>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315"/>
      <c r="AB601" s="180"/>
      <c r="AC601" s="153"/>
      <c r="AD601" s="153"/>
      <c r="AE601" s="153"/>
      <c r="AF601" s="155"/>
      <c r="AG601" s="155"/>
      <c r="AH601" s="204"/>
      <c r="AI601" s="204"/>
      <c r="AJ601" s="204"/>
      <c r="AK601" s="155"/>
      <c r="AL601" s="155"/>
      <c r="AN601" s="311"/>
      <c r="AO601" s="311"/>
      <c r="AQ601" s="311"/>
      <c r="AR601" s="311"/>
      <c r="AS601" s="311"/>
      <c r="AU601" s="151"/>
      <c r="AV601" s="151"/>
      <c r="AW601" s="151"/>
      <c r="AX601" s="151"/>
      <c r="AZ601" s="120"/>
    </row>
    <row r="602" customFormat="false" ht="12.75" hidden="false" customHeight="false" outlineLevel="0" collapsed="false">
      <c r="A602" s="160"/>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315"/>
      <c r="AB602" s="180"/>
      <c r="AC602" s="153"/>
      <c r="AD602" s="153"/>
      <c r="AE602" s="153"/>
      <c r="AF602" s="155"/>
      <c r="AG602" s="155"/>
      <c r="AH602" s="204"/>
      <c r="AI602" s="204"/>
      <c r="AJ602" s="204"/>
      <c r="AK602" s="155"/>
      <c r="AL602" s="155"/>
      <c r="AN602" s="311"/>
      <c r="AO602" s="311"/>
      <c r="AQ602" s="311"/>
      <c r="AR602" s="311"/>
      <c r="AS602" s="311"/>
      <c r="AU602" s="151"/>
      <c r="AV602" s="151"/>
      <c r="AW602" s="151"/>
      <c r="AX602" s="151"/>
      <c r="AZ602" s="120"/>
    </row>
    <row r="603" customFormat="false" ht="12.75" hidden="false" customHeight="false" outlineLevel="0" collapsed="false">
      <c r="A603" s="160"/>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315"/>
      <c r="AB603" s="180"/>
      <c r="AC603" s="153"/>
      <c r="AD603" s="153"/>
      <c r="AE603" s="153"/>
      <c r="AF603" s="155"/>
      <c r="AG603" s="155"/>
      <c r="AH603" s="204"/>
      <c r="AI603" s="204"/>
      <c r="AJ603" s="204"/>
      <c r="AK603" s="155"/>
      <c r="AL603" s="155"/>
      <c r="AN603" s="311"/>
      <c r="AO603" s="311"/>
      <c r="AQ603" s="311"/>
      <c r="AR603" s="311"/>
      <c r="AS603" s="311"/>
      <c r="AU603" s="151"/>
      <c r="AV603" s="151"/>
      <c r="AW603" s="151"/>
      <c r="AX603" s="151"/>
      <c r="AZ603" s="120"/>
    </row>
    <row r="604" customFormat="false" ht="12.75" hidden="false" customHeight="false" outlineLevel="0" collapsed="false">
      <c r="A604" s="160"/>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315"/>
      <c r="AB604" s="180"/>
      <c r="AC604" s="153"/>
      <c r="AD604" s="153"/>
      <c r="AE604" s="153"/>
      <c r="AF604" s="155"/>
      <c r="AG604" s="155"/>
      <c r="AH604" s="204"/>
      <c r="AI604" s="204"/>
      <c r="AJ604" s="204"/>
      <c r="AK604" s="155"/>
      <c r="AL604" s="155"/>
      <c r="AN604" s="311"/>
      <c r="AO604" s="311"/>
      <c r="AQ604" s="311"/>
      <c r="AR604" s="311"/>
      <c r="AS604" s="311"/>
      <c r="AU604" s="151"/>
      <c r="AV604" s="151"/>
      <c r="AW604" s="151"/>
      <c r="AX604" s="151"/>
      <c r="AZ604" s="120"/>
    </row>
    <row r="605" customFormat="false" ht="12.75" hidden="false" customHeight="false" outlineLevel="0" collapsed="false">
      <c r="A605" s="160"/>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315"/>
      <c r="AB605" s="180"/>
      <c r="AC605" s="153"/>
      <c r="AD605" s="153"/>
      <c r="AE605" s="153"/>
      <c r="AF605" s="155"/>
      <c r="AG605" s="155"/>
      <c r="AH605" s="204"/>
      <c r="AI605" s="204"/>
      <c r="AJ605" s="204"/>
      <c r="AK605" s="155"/>
      <c r="AL605" s="155"/>
      <c r="AN605" s="311"/>
      <c r="AO605" s="311"/>
      <c r="AQ605" s="311"/>
      <c r="AR605" s="311"/>
      <c r="AS605" s="311"/>
      <c r="AU605" s="151"/>
      <c r="AV605" s="151"/>
      <c r="AW605" s="151"/>
      <c r="AX605" s="151"/>
      <c r="AZ605" s="120"/>
    </row>
    <row r="606" customFormat="false" ht="12.75" hidden="false" customHeight="false" outlineLevel="0" collapsed="false">
      <c r="A606" s="160"/>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315"/>
      <c r="AB606" s="180"/>
      <c r="AC606" s="153"/>
      <c r="AD606" s="153"/>
      <c r="AE606" s="153"/>
      <c r="AF606" s="155"/>
      <c r="AG606" s="155"/>
      <c r="AH606" s="204"/>
      <c r="AI606" s="204"/>
      <c r="AJ606" s="204"/>
      <c r="AK606" s="155"/>
      <c r="AL606" s="155"/>
      <c r="AN606" s="311"/>
      <c r="AO606" s="311"/>
      <c r="AQ606" s="311"/>
      <c r="AR606" s="311"/>
      <c r="AS606" s="311"/>
      <c r="AU606" s="151"/>
      <c r="AV606" s="151"/>
      <c r="AW606" s="151"/>
      <c r="AX606" s="151"/>
      <c r="AZ606" s="120"/>
    </row>
    <row r="607" customFormat="false" ht="12.75" hidden="false" customHeight="false" outlineLevel="0" collapsed="false">
      <c r="A607" s="160"/>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315"/>
      <c r="AB607" s="180"/>
      <c r="AC607" s="153"/>
      <c r="AD607" s="153"/>
      <c r="AE607" s="153"/>
      <c r="AF607" s="155"/>
      <c r="AG607" s="155"/>
      <c r="AH607" s="204"/>
      <c r="AI607" s="204"/>
      <c r="AJ607" s="204"/>
      <c r="AK607" s="155"/>
      <c r="AL607" s="155"/>
      <c r="AN607" s="311"/>
      <c r="AO607" s="311"/>
      <c r="AQ607" s="311"/>
      <c r="AR607" s="311"/>
      <c r="AS607" s="311"/>
      <c r="AU607" s="151"/>
      <c r="AV607" s="151"/>
      <c r="AW607" s="151"/>
      <c r="AX607" s="151"/>
      <c r="AZ607" s="120"/>
    </row>
    <row r="608" customFormat="false" ht="12.75" hidden="false" customHeight="false" outlineLevel="0" collapsed="false">
      <c r="A608" s="160"/>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315"/>
      <c r="AB608" s="180"/>
      <c r="AC608" s="153"/>
      <c r="AD608" s="153"/>
      <c r="AE608" s="153"/>
      <c r="AF608" s="155"/>
      <c r="AG608" s="155"/>
      <c r="AH608" s="204"/>
      <c r="AI608" s="204"/>
      <c r="AJ608" s="204"/>
      <c r="AK608" s="155"/>
      <c r="AL608" s="155"/>
      <c r="AN608" s="311"/>
      <c r="AO608" s="311"/>
      <c r="AQ608" s="311"/>
      <c r="AR608" s="311"/>
      <c r="AS608" s="311"/>
      <c r="AU608" s="151"/>
      <c r="AV608" s="151"/>
      <c r="AW608" s="151"/>
      <c r="AX608" s="151"/>
      <c r="AZ608" s="120"/>
    </row>
    <row r="609" customFormat="false" ht="12.75" hidden="false" customHeight="false" outlineLevel="0" collapsed="false">
      <c r="A609" s="160"/>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315"/>
      <c r="AB609" s="180"/>
      <c r="AC609" s="153"/>
      <c r="AD609" s="153"/>
      <c r="AE609" s="153"/>
      <c r="AF609" s="155"/>
      <c r="AG609" s="155"/>
      <c r="AH609" s="204"/>
      <c r="AI609" s="204"/>
      <c r="AJ609" s="204"/>
      <c r="AK609" s="155"/>
      <c r="AL609" s="155"/>
      <c r="AN609" s="311"/>
      <c r="AO609" s="311"/>
      <c r="AQ609" s="311"/>
      <c r="AR609" s="311"/>
      <c r="AS609" s="311"/>
      <c r="AU609" s="151"/>
      <c r="AV609" s="151"/>
      <c r="AW609" s="151"/>
      <c r="AX609" s="151"/>
      <c r="AZ609" s="120"/>
    </row>
    <row r="610" customFormat="false" ht="12.75" hidden="false" customHeight="false" outlineLevel="0" collapsed="false">
      <c r="A610" s="160"/>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315"/>
      <c r="AB610" s="180"/>
      <c r="AC610" s="153"/>
      <c r="AD610" s="153"/>
      <c r="AE610" s="153"/>
      <c r="AF610" s="155"/>
      <c r="AG610" s="155"/>
      <c r="AH610" s="204"/>
      <c r="AI610" s="204"/>
      <c r="AJ610" s="204"/>
      <c r="AK610" s="155"/>
      <c r="AL610" s="155"/>
      <c r="AN610" s="311"/>
      <c r="AO610" s="311"/>
      <c r="AQ610" s="311"/>
      <c r="AR610" s="311"/>
      <c r="AS610" s="311"/>
      <c r="AU610" s="151"/>
      <c r="AV610" s="151"/>
      <c r="AW610" s="151"/>
      <c r="AX610" s="151"/>
      <c r="AZ610" s="120"/>
    </row>
    <row r="611" customFormat="false" ht="12.75" hidden="false" customHeight="false" outlineLevel="0" collapsed="false">
      <c r="A611" s="160"/>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315"/>
      <c r="AB611" s="180"/>
      <c r="AC611" s="153"/>
      <c r="AD611" s="153"/>
      <c r="AE611" s="153"/>
      <c r="AF611" s="155"/>
      <c r="AG611" s="155"/>
      <c r="AH611" s="204"/>
      <c r="AI611" s="204"/>
      <c r="AJ611" s="204"/>
      <c r="AK611" s="155"/>
      <c r="AL611" s="155"/>
      <c r="AN611" s="311"/>
      <c r="AO611" s="311"/>
      <c r="AQ611" s="311"/>
      <c r="AR611" s="311"/>
      <c r="AS611" s="311"/>
      <c r="AU611" s="151"/>
      <c r="AV611" s="151"/>
      <c r="AW611" s="151"/>
      <c r="AX611" s="151"/>
      <c r="AZ611" s="120"/>
    </row>
    <row r="612" customFormat="false" ht="12.75" hidden="false" customHeight="false" outlineLevel="0" collapsed="false">
      <c r="A612" s="160"/>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315"/>
      <c r="AB612" s="180"/>
      <c r="AC612" s="153"/>
      <c r="AD612" s="153"/>
      <c r="AE612" s="153"/>
      <c r="AF612" s="155"/>
      <c r="AG612" s="155"/>
      <c r="AH612" s="204"/>
      <c r="AI612" s="204"/>
      <c r="AJ612" s="204"/>
      <c r="AK612" s="155"/>
      <c r="AL612" s="155"/>
      <c r="AN612" s="311"/>
      <c r="AO612" s="311"/>
      <c r="AQ612" s="311"/>
      <c r="AR612" s="311"/>
      <c r="AS612" s="311"/>
      <c r="AU612" s="151"/>
      <c r="AV612" s="151"/>
      <c r="AW612" s="151"/>
      <c r="AX612" s="151"/>
      <c r="AZ612" s="120"/>
    </row>
    <row r="613" customFormat="false" ht="12.75" hidden="false" customHeight="false" outlineLevel="0" collapsed="false">
      <c r="A613" s="160"/>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315"/>
      <c r="AB613" s="180"/>
      <c r="AC613" s="153"/>
      <c r="AD613" s="153"/>
      <c r="AE613" s="153"/>
      <c r="AF613" s="155"/>
      <c r="AG613" s="155"/>
      <c r="AH613" s="204"/>
      <c r="AI613" s="204"/>
      <c r="AJ613" s="204"/>
      <c r="AK613" s="155"/>
      <c r="AL613" s="155"/>
      <c r="AN613" s="311"/>
      <c r="AO613" s="311"/>
      <c r="AQ613" s="311"/>
      <c r="AR613" s="311"/>
      <c r="AS613" s="311"/>
      <c r="AU613" s="151"/>
      <c r="AV613" s="151"/>
      <c r="AW613" s="151"/>
      <c r="AX613" s="151"/>
      <c r="AZ613" s="120"/>
    </row>
    <row r="614" customFormat="false" ht="12.75" hidden="false" customHeight="false" outlineLevel="0" collapsed="false">
      <c r="A614" s="160"/>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315"/>
      <c r="AB614" s="180"/>
      <c r="AC614" s="153"/>
      <c r="AD614" s="153"/>
      <c r="AE614" s="153"/>
      <c r="AF614" s="155"/>
      <c r="AG614" s="155"/>
      <c r="AH614" s="204"/>
      <c r="AI614" s="204"/>
      <c r="AJ614" s="204"/>
      <c r="AK614" s="155"/>
      <c r="AL614" s="155"/>
      <c r="AN614" s="311"/>
      <c r="AO614" s="311"/>
      <c r="AQ614" s="311"/>
      <c r="AR614" s="311"/>
      <c r="AS614" s="311"/>
      <c r="AU614" s="151"/>
      <c r="AV614" s="151"/>
      <c r="AW614" s="151"/>
      <c r="AX614" s="151"/>
      <c r="AZ614" s="120"/>
    </row>
    <row r="615" customFormat="false" ht="12.75" hidden="false" customHeight="false" outlineLevel="0" collapsed="false">
      <c r="A615" s="160"/>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315"/>
      <c r="AB615" s="180"/>
      <c r="AC615" s="153"/>
      <c r="AD615" s="153"/>
      <c r="AE615" s="153"/>
      <c r="AF615" s="155"/>
      <c r="AG615" s="155"/>
      <c r="AH615" s="204"/>
      <c r="AI615" s="204"/>
      <c r="AJ615" s="204"/>
      <c r="AK615" s="155"/>
      <c r="AL615" s="155"/>
      <c r="AN615" s="311"/>
      <c r="AO615" s="311"/>
      <c r="AQ615" s="311"/>
      <c r="AR615" s="311"/>
      <c r="AS615" s="311"/>
      <c r="AU615" s="151"/>
      <c r="AV615" s="151"/>
      <c r="AW615" s="151"/>
      <c r="AX615" s="151"/>
      <c r="AZ615" s="120"/>
    </row>
    <row r="616" customFormat="false" ht="12.75" hidden="false" customHeight="false" outlineLevel="0" collapsed="false">
      <c r="A616" s="160"/>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315"/>
      <c r="AB616" s="180"/>
      <c r="AC616" s="153"/>
      <c r="AD616" s="153"/>
      <c r="AE616" s="153"/>
      <c r="AF616" s="155"/>
      <c r="AG616" s="155"/>
      <c r="AH616" s="204"/>
      <c r="AI616" s="204"/>
      <c r="AJ616" s="204"/>
      <c r="AK616" s="155"/>
      <c r="AL616" s="155"/>
      <c r="AN616" s="311"/>
      <c r="AO616" s="311"/>
      <c r="AQ616" s="311"/>
      <c r="AR616" s="311"/>
      <c r="AS616" s="311"/>
      <c r="AU616" s="151"/>
      <c r="AV616" s="151"/>
      <c r="AW616" s="151"/>
      <c r="AX616" s="151"/>
      <c r="AZ616" s="120"/>
    </row>
    <row r="617" customFormat="false" ht="12.75" hidden="false" customHeight="false" outlineLevel="0" collapsed="false">
      <c r="A617" s="160"/>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315"/>
      <c r="AB617" s="180"/>
      <c r="AC617" s="153"/>
      <c r="AD617" s="153"/>
      <c r="AE617" s="153"/>
      <c r="AF617" s="155"/>
      <c r="AG617" s="155"/>
      <c r="AH617" s="204"/>
      <c r="AI617" s="204"/>
      <c r="AJ617" s="204"/>
      <c r="AK617" s="155"/>
      <c r="AL617" s="155"/>
      <c r="AN617" s="311"/>
      <c r="AO617" s="311"/>
      <c r="AQ617" s="311"/>
      <c r="AR617" s="311"/>
      <c r="AS617" s="311"/>
      <c r="AU617" s="151"/>
      <c r="AV617" s="151"/>
      <c r="AW617" s="151"/>
      <c r="AX617" s="151"/>
      <c r="AZ617" s="120"/>
    </row>
    <row r="618" customFormat="false" ht="12.75" hidden="false" customHeight="false" outlineLevel="0" collapsed="false">
      <c r="A618" s="160"/>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315"/>
      <c r="AB618" s="180"/>
      <c r="AD618" s="153"/>
      <c r="AE618" s="153"/>
      <c r="AF618" s="155"/>
      <c r="AG618" s="155"/>
      <c r="AH618" s="204"/>
      <c r="AI618" s="204"/>
      <c r="AJ618" s="204"/>
      <c r="AK618" s="155"/>
      <c r="AL618" s="155"/>
      <c r="AN618" s="311"/>
      <c r="AO618" s="311"/>
      <c r="AQ618" s="311"/>
      <c r="AR618" s="311"/>
      <c r="AS618" s="311"/>
      <c r="AU618" s="151"/>
      <c r="AV618" s="151"/>
      <c r="AW618" s="151"/>
      <c r="AX618" s="151"/>
      <c r="AZ618" s="120"/>
    </row>
    <row r="619" customFormat="false" ht="12.75" hidden="false" customHeight="false" outlineLevel="0" collapsed="false">
      <c r="A619" s="160"/>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315"/>
      <c r="AB619" s="180"/>
      <c r="AD619" s="153"/>
      <c r="AE619" s="153"/>
      <c r="AF619" s="155"/>
      <c r="AG619" s="155"/>
      <c r="AH619" s="204"/>
      <c r="AI619" s="204"/>
      <c r="AJ619" s="204"/>
      <c r="AK619" s="155"/>
      <c r="AL619" s="155"/>
      <c r="AN619" s="311"/>
      <c r="AO619" s="311"/>
      <c r="AQ619" s="311"/>
      <c r="AR619" s="311"/>
      <c r="AS619" s="311"/>
      <c r="AU619" s="151"/>
      <c r="AV619" s="151"/>
      <c r="AW619" s="151"/>
      <c r="AX619" s="151"/>
      <c r="AZ619" s="120"/>
    </row>
    <row r="620" customFormat="false" ht="12.75" hidden="false" customHeight="false" outlineLevel="0" collapsed="false">
      <c r="A620" s="160"/>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315"/>
      <c r="AB620" s="180"/>
      <c r="AD620" s="153"/>
      <c r="AE620" s="153"/>
      <c r="AF620" s="155"/>
      <c r="AG620" s="155"/>
      <c r="AH620" s="204"/>
      <c r="AI620" s="204"/>
      <c r="AJ620" s="204"/>
      <c r="AK620" s="155"/>
      <c r="AL620" s="155"/>
      <c r="AN620" s="311"/>
      <c r="AO620" s="311"/>
      <c r="AQ620" s="311"/>
      <c r="AR620" s="311"/>
      <c r="AS620" s="311"/>
      <c r="AU620" s="151"/>
      <c r="AV620" s="151"/>
      <c r="AW620" s="151"/>
      <c r="AX620" s="151"/>
      <c r="AZ620" s="120"/>
    </row>
    <row r="621" customFormat="false" ht="12.75" hidden="false" customHeight="false" outlineLevel="0" collapsed="false">
      <c r="A621" s="160"/>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315"/>
      <c r="AB621" s="180"/>
      <c r="AD621" s="153"/>
      <c r="AE621" s="153"/>
      <c r="AF621" s="155"/>
      <c r="AG621" s="155"/>
      <c r="AH621" s="204"/>
      <c r="AI621" s="204"/>
      <c r="AJ621" s="204"/>
      <c r="AK621" s="155"/>
      <c r="AL621" s="155"/>
      <c r="AN621" s="311"/>
      <c r="AO621" s="311"/>
      <c r="AQ621" s="311"/>
      <c r="AR621" s="311"/>
      <c r="AS621" s="311"/>
      <c r="AU621" s="151"/>
      <c r="AV621" s="151"/>
      <c r="AW621" s="151"/>
      <c r="AX621" s="151"/>
      <c r="AZ621" s="120"/>
    </row>
    <row r="622" customFormat="false" ht="12.75" hidden="false" customHeight="false" outlineLevel="0" collapsed="false">
      <c r="A622" s="160"/>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315"/>
      <c r="AB622" s="180"/>
      <c r="AD622" s="153"/>
      <c r="AE622" s="153"/>
      <c r="AF622" s="155"/>
      <c r="AG622" s="155"/>
      <c r="AH622" s="204"/>
      <c r="AI622" s="204"/>
      <c r="AJ622" s="204"/>
      <c r="AK622" s="155"/>
      <c r="AL622" s="155"/>
      <c r="AN622" s="311"/>
      <c r="AO622" s="311"/>
      <c r="AQ622" s="311"/>
      <c r="AR622" s="311"/>
      <c r="AS622" s="311"/>
      <c r="AU622" s="151"/>
      <c r="AV622" s="151"/>
      <c r="AW622" s="151"/>
      <c r="AX622" s="151"/>
      <c r="AZ622" s="120"/>
    </row>
    <row r="623" customFormat="false" ht="12.75" hidden="false" customHeight="false" outlineLevel="0" collapsed="false">
      <c r="A623" s="160"/>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315"/>
      <c r="AB623" s="180"/>
      <c r="AD623" s="153"/>
      <c r="AE623" s="153"/>
      <c r="AF623" s="155"/>
      <c r="AG623" s="155"/>
      <c r="AH623" s="204"/>
      <c r="AI623" s="204"/>
      <c r="AJ623" s="204"/>
      <c r="AK623" s="155"/>
      <c r="AL623" s="155"/>
      <c r="AN623" s="311"/>
      <c r="AO623" s="311"/>
      <c r="AQ623" s="311"/>
      <c r="AR623" s="311"/>
      <c r="AS623" s="311"/>
      <c r="AU623" s="151"/>
      <c r="AV623" s="151"/>
      <c r="AW623" s="151"/>
      <c r="AX623" s="151"/>
      <c r="AZ623" s="120"/>
    </row>
    <row r="624" customFormat="false" ht="12.75" hidden="false" customHeight="false" outlineLevel="0" collapsed="false">
      <c r="A624" s="160"/>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315"/>
      <c r="AB624" s="180"/>
      <c r="AD624" s="153"/>
      <c r="AE624" s="153"/>
      <c r="AF624" s="155"/>
      <c r="AG624" s="155"/>
      <c r="AH624" s="204"/>
      <c r="AI624" s="204"/>
      <c r="AJ624" s="204"/>
      <c r="AK624" s="155"/>
      <c r="AL624" s="155"/>
      <c r="AN624" s="311"/>
      <c r="AO624" s="311"/>
      <c r="AQ624" s="311"/>
      <c r="AR624" s="311"/>
      <c r="AS624" s="311"/>
      <c r="AU624" s="151"/>
      <c r="AV624" s="151"/>
      <c r="AW624" s="151"/>
      <c r="AX624" s="151"/>
      <c r="AZ624" s="120"/>
    </row>
    <row r="625" customFormat="false" ht="12.75" hidden="false" customHeight="false" outlineLevel="0" collapsed="false">
      <c r="A625" s="160"/>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315"/>
      <c r="AB625" s="180"/>
      <c r="AD625" s="153"/>
      <c r="AE625" s="153"/>
      <c r="AF625" s="155"/>
      <c r="AG625" s="155"/>
      <c r="AH625" s="204"/>
      <c r="AI625" s="204"/>
      <c r="AJ625" s="204"/>
      <c r="AK625" s="155"/>
      <c r="AL625" s="155"/>
      <c r="AN625" s="311"/>
      <c r="AO625" s="311"/>
      <c r="AQ625" s="311"/>
      <c r="AR625" s="311"/>
      <c r="AS625" s="311"/>
      <c r="AU625" s="151"/>
      <c r="AV625" s="151"/>
      <c r="AW625" s="151"/>
      <c r="AX625" s="151"/>
      <c r="AZ625" s="120"/>
    </row>
    <row r="626" customFormat="false" ht="12.75" hidden="false" customHeight="false" outlineLevel="0" collapsed="false">
      <c r="A626" s="160"/>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315"/>
      <c r="AB626" s="180"/>
      <c r="AD626" s="153"/>
      <c r="AE626" s="153"/>
      <c r="AF626" s="155"/>
      <c r="AG626" s="155"/>
      <c r="AH626" s="204"/>
      <c r="AI626" s="204"/>
      <c r="AJ626" s="204"/>
      <c r="AK626" s="155"/>
      <c r="AL626" s="155"/>
      <c r="AN626" s="311"/>
      <c r="AO626" s="311"/>
      <c r="AQ626" s="311"/>
      <c r="AR626" s="311"/>
      <c r="AS626" s="311"/>
      <c r="AU626" s="151"/>
      <c r="AV626" s="151"/>
      <c r="AW626" s="151"/>
      <c r="AX626" s="151"/>
      <c r="AZ626" s="120"/>
    </row>
    <row r="627" customFormat="false" ht="12.75" hidden="false" customHeight="false" outlineLevel="0" collapsed="false">
      <c r="A627" s="160"/>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315"/>
      <c r="AB627" s="180"/>
      <c r="AD627" s="153"/>
      <c r="AE627" s="153"/>
      <c r="AF627" s="155"/>
      <c r="AG627" s="155"/>
      <c r="AH627" s="204"/>
      <c r="AI627" s="204"/>
      <c r="AJ627" s="204"/>
      <c r="AK627" s="155"/>
      <c r="AL627" s="155"/>
      <c r="AN627" s="311"/>
      <c r="AO627" s="311"/>
      <c r="AQ627" s="311"/>
      <c r="AR627" s="311"/>
      <c r="AS627" s="311"/>
      <c r="AU627" s="151"/>
      <c r="AV627" s="151"/>
      <c r="AW627" s="151"/>
      <c r="AX627" s="151"/>
      <c r="AZ627" s="120"/>
    </row>
    <row r="628" customFormat="false" ht="12.75" hidden="false" customHeight="false" outlineLevel="0" collapsed="false">
      <c r="A628" s="160"/>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315"/>
      <c r="AB628" s="180"/>
      <c r="AD628" s="153"/>
      <c r="AE628" s="153"/>
      <c r="AF628" s="155"/>
      <c r="AG628" s="155"/>
      <c r="AH628" s="204"/>
      <c r="AI628" s="204"/>
      <c r="AJ628" s="204"/>
      <c r="AK628" s="155"/>
      <c r="AL628" s="155"/>
      <c r="AN628" s="311"/>
      <c r="AO628" s="311"/>
      <c r="AQ628" s="311"/>
      <c r="AR628" s="311"/>
      <c r="AS628" s="311"/>
      <c r="AU628" s="151"/>
      <c r="AV628" s="151"/>
      <c r="AW628" s="151"/>
      <c r="AX628" s="151"/>
      <c r="AZ628" s="120"/>
    </row>
    <row r="629" customFormat="false" ht="12.75" hidden="false" customHeight="false" outlineLevel="0" collapsed="false">
      <c r="A629" s="160"/>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315"/>
      <c r="AB629" s="180"/>
      <c r="AD629" s="153"/>
      <c r="AE629" s="153"/>
      <c r="AF629" s="155"/>
      <c r="AG629" s="155"/>
      <c r="AH629" s="204"/>
      <c r="AI629" s="204"/>
      <c r="AJ629" s="204"/>
      <c r="AK629" s="155"/>
      <c r="AL629" s="155"/>
      <c r="AN629" s="311"/>
      <c r="AO629" s="311"/>
      <c r="AQ629" s="311"/>
      <c r="AR629" s="311"/>
      <c r="AS629" s="311"/>
      <c r="AU629" s="151"/>
      <c r="AV629" s="151"/>
      <c r="AW629" s="151"/>
      <c r="AX629" s="151"/>
      <c r="AZ629" s="120"/>
    </row>
    <row r="630" customFormat="false" ht="12.75" hidden="false" customHeight="false" outlineLevel="0" collapsed="false">
      <c r="A630" s="160"/>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315"/>
      <c r="AB630" s="180"/>
      <c r="AD630" s="153"/>
      <c r="AE630" s="153"/>
      <c r="AF630" s="155"/>
      <c r="AG630" s="155"/>
      <c r="AH630" s="204"/>
      <c r="AI630" s="204"/>
      <c r="AJ630" s="204"/>
      <c r="AK630" s="155"/>
      <c r="AL630" s="155"/>
      <c r="AN630" s="311"/>
      <c r="AO630" s="311"/>
      <c r="AQ630" s="311"/>
      <c r="AR630" s="311"/>
      <c r="AS630" s="311"/>
      <c r="AU630" s="151"/>
      <c r="AV630" s="151"/>
      <c r="AW630" s="151"/>
      <c r="AX630" s="151"/>
      <c r="AZ630" s="120"/>
    </row>
    <row r="631" customFormat="false" ht="12.75" hidden="false" customHeight="false" outlineLevel="0" collapsed="false">
      <c r="A631" s="160"/>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315"/>
      <c r="AB631" s="180"/>
      <c r="AD631" s="153"/>
      <c r="AE631" s="153"/>
      <c r="AF631" s="155"/>
      <c r="AG631" s="155"/>
      <c r="AH631" s="204"/>
      <c r="AI631" s="204"/>
      <c r="AJ631" s="204"/>
      <c r="AK631" s="155"/>
      <c r="AL631" s="155"/>
      <c r="AN631" s="311"/>
      <c r="AO631" s="311"/>
      <c r="AQ631" s="311"/>
      <c r="AR631" s="311"/>
      <c r="AS631" s="311"/>
      <c r="AU631" s="151"/>
      <c r="AV631" s="151"/>
      <c r="AW631" s="151"/>
      <c r="AX631" s="151"/>
      <c r="AZ631" s="120"/>
    </row>
    <row r="632" customFormat="false" ht="12.75" hidden="false" customHeight="false" outlineLevel="0" collapsed="false">
      <c r="A632" s="160"/>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315"/>
      <c r="AB632" s="180"/>
      <c r="AD632" s="153"/>
      <c r="AE632" s="153"/>
      <c r="AF632" s="155"/>
      <c r="AG632" s="155"/>
      <c r="AH632" s="204"/>
      <c r="AI632" s="204"/>
      <c r="AJ632" s="204"/>
      <c r="AK632" s="155"/>
      <c r="AL632" s="155"/>
      <c r="AN632" s="311"/>
      <c r="AO632" s="311"/>
      <c r="AQ632" s="311"/>
      <c r="AR632" s="311"/>
      <c r="AS632" s="311"/>
      <c r="AU632" s="151"/>
      <c r="AV632" s="151"/>
      <c r="AW632" s="151"/>
      <c r="AX632" s="151"/>
      <c r="AZ632" s="120"/>
    </row>
    <row r="633" customFormat="false" ht="12.75" hidden="false" customHeight="false" outlineLevel="0" collapsed="false">
      <c r="A633" s="160"/>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315"/>
      <c r="AB633" s="180"/>
      <c r="AD633" s="153"/>
      <c r="AE633" s="153"/>
      <c r="AF633" s="155"/>
      <c r="AG633" s="155"/>
      <c r="AH633" s="204"/>
      <c r="AI633" s="204"/>
      <c r="AJ633" s="204"/>
      <c r="AK633" s="155"/>
      <c r="AL633" s="155"/>
      <c r="AN633" s="311"/>
      <c r="AO633" s="311"/>
      <c r="AQ633" s="311"/>
      <c r="AR633" s="311"/>
      <c r="AS633" s="311"/>
      <c r="AU633" s="151"/>
      <c r="AV633" s="151"/>
      <c r="AW633" s="151"/>
      <c r="AX633" s="151"/>
      <c r="AZ633" s="120"/>
    </row>
    <row r="634" customFormat="false" ht="12.75" hidden="false" customHeight="false" outlineLevel="0" collapsed="false">
      <c r="A634" s="160"/>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315"/>
      <c r="AB634" s="180"/>
      <c r="AD634" s="153"/>
      <c r="AE634" s="153"/>
      <c r="AF634" s="155"/>
      <c r="AG634" s="155"/>
      <c r="AH634" s="204"/>
      <c r="AI634" s="204"/>
      <c r="AJ634" s="204"/>
      <c r="AK634" s="155"/>
      <c r="AL634" s="155"/>
      <c r="AN634" s="311"/>
      <c r="AO634" s="311"/>
      <c r="AQ634" s="311"/>
      <c r="AR634" s="311"/>
      <c r="AS634" s="311"/>
      <c r="AU634" s="151"/>
      <c r="AV634" s="151"/>
      <c r="AW634" s="151"/>
      <c r="AX634" s="151"/>
      <c r="AZ634" s="120"/>
    </row>
    <row r="635" customFormat="false" ht="12.75" hidden="false" customHeight="false" outlineLevel="0" collapsed="false">
      <c r="A635" s="160"/>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315"/>
      <c r="AB635" s="180"/>
      <c r="AD635" s="153"/>
      <c r="AE635" s="153"/>
      <c r="AF635" s="155"/>
      <c r="AG635" s="155"/>
      <c r="AH635" s="204"/>
      <c r="AI635" s="204"/>
      <c r="AJ635" s="204"/>
      <c r="AK635" s="155"/>
      <c r="AL635" s="155"/>
      <c r="AN635" s="311"/>
      <c r="AO635" s="311"/>
      <c r="AQ635" s="311"/>
      <c r="AR635" s="311"/>
      <c r="AS635" s="311"/>
      <c r="AU635" s="151"/>
      <c r="AV635" s="151"/>
      <c r="AW635" s="151"/>
      <c r="AX635" s="151"/>
      <c r="AZ635" s="120"/>
    </row>
    <row r="636" customFormat="false" ht="12.75" hidden="false" customHeight="false" outlineLevel="0" collapsed="false">
      <c r="A636" s="160"/>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315"/>
      <c r="AB636" s="180"/>
      <c r="AD636" s="153"/>
      <c r="AE636" s="153"/>
      <c r="AF636" s="155"/>
      <c r="AG636" s="155"/>
      <c r="AH636" s="204"/>
      <c r="AI636" s="204"/>
      <c r="AJ636" s="204"/>
      <c r="AK636" s="155"/>
      <c r="AL636" s="155"/>
      <c r="AN636" s="311"/>
      <c r="AO636" s="311"/>
      <c r="AQ636" s="311"/>
      <c r="AR636" s="311"/>
      <c r="AS636" s="311"/>
      <c r="AU636" s="151"/>
      <c r="AV636" s="151"/>
      <c r="AW636" s="151"/>
      <c r="AX636" s="151"/>
      <c r="AZ636" s="120"/>
    </row>
    <row r="637" customFormat="false" ht="12.75" hidden="false" customHeight="false" outlineLevel="0" collapsed="false">
      <c r="A637" s="160"/>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315"/>
      <c r="AB637" s="180"/>
      <c r="AD637" s="153"/>
      <c r="AE637" s="153"/>
      <c r="AF637" s="155"/>
      <c r="AG637" s="155"/>
      <c r="AH637" s="204"/>
      <c r="AI637" s="204"/>
      <c r="AJ637" s="204"/>
      <c r="AK637" s="155"/>
      <c r="AL637" s="155"/>
      <c r="AN637" s="311"/>
      <c r="AO637" s="311"/>
      <c r="AQ637" s="311"/>
      <c r="AR637" s="311"/>
      <c r="AS637" s="311"/>
      <c r="AU637" s="151"/>
      <c r="AV637" s="151"/>
      <c r="AW637" s="151"/>
      <c r="AX637" s="151"/>
      <c r="AZ637" s="120"/>
    </row>
    <row r="638" customFormat="false" ht="12.75" hidden="false" customHeight="false" outlineLevel="0" collapsed="false">
      <c r="A638" s="160"/>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315"/>
      <c r="AB638" s="180"/>
      <c r="AD638" s="153"/>
      <c r="AE638" s="153"/>
      <c r="AF638" s="155"/>
      <c r="AG638" s="155"/>
      <c r="AH638" s="204"/>
      <c r="AI638" s="204"/>
      <c r="AJ638" s="204"/>
      <c r="AK638" s="155"/>
      <c r="AL638" s="155"/>
      <c r="AN638" s="311"/>
      <c r="AO638" s="311"/>
      <c r="AQ638" s="311"/>
      <c r="AR638" s="311"/>
      <c r="AS638" s="311"/>
      <c r="AU638" s="151"/>
      <c r="AV638" s="151"/>
      <c r="AW638" s="151"/>
      <c r="AX638" s="151"/>
      <c r="AZ638" s="120"/>
    </row>
    <row r="639" customFormat="false" ht="12.75" hidden="false" customHeight="false" outlineLevel="0" collapsed="false">
      <c r="A639" s="160"/>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315"/>
      <c r="AB639" s="180"/>
      <c r="AD639" s="153"/>
      <c r="AE639" s="153"/>
      <c r="AF639" s="155"/>
      <c r="AG639" s="155"/>
      <c r="AH639" s="204"/>
      <c r="AI639" s="204"/>
      <c r="AJ639" s="204"/>
      <c r="AK639" s="155"/>
      <c r="AL639" s="155"/>
      <c r="AN639" s="311"/>
      <c r="AO639" s="311"/>
      <c r="AQ639" s="311"/>
      <c r="AR639" s="311"/>
      <c r="AS639" s="311"/>
      <c r="AU639" s="151"/>
      <c r="AV639" s="151"/>
      <c r="AW639" s="151"/>
      <c r="AX639" s="151"/>
      <c r="AZ639" s="120"/>
    </row>
    <row r="640" customFormat="false" ht="12.75" hidden="false" customHeight="false" outlineLevel="0" collapsed="false">
      <c r="A640" s="160"/>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315"/>
      <c r="AB640" s="180"/>
      <c r="AD640" s="153"/>
      <c r="AE640" s="153"/>
      <c r="AF640" s="155"/>
      <c r="AG640" s="155"/>
      <c r="AH640" s="204"/>
      <c r="AI640" s="204"/>
      <c r="AJ640" s="204"/>
      <c r="AK640" s="155"/>
      <c r="AL640" s="155"/>
      <c r="AN640" s="311"/>
      <c r="AO640" s="311"/>
      <c r="AQ640" s="311"/>
      <c r="AR640" s="311"/>
      <c r="AS640" s="311"/>
      <c r="AU640" s="151"/>
      <c r="AV640" s="151"/>
      <c r="AW640" s="151"/>
      <c r="AX640" s="151"/>
      <c r="AZ640" s="120"/>
    </row>
    <row r="641" customFormat="false" ht="12.75" hidden="false" customHeight="false" outlineLevel="0" collapsed="false">
      <c r="A641" s="160"/>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315"/>
      <c r="AB641" s="180"/>
      <c r="AD641" s="153"/>
      <c r="AE641" s="153"/>
      <c r="AF641" s="155"/>
      <c r="AG641" s="155"/>
      <c r="AH641" s="204"/>
      <c r="AI641" s="204"/>
      <c r="AJ641" s="204"/>
      <c r="AK641" s="155"/>
      <c r="AL641" s="155"/>
      <c r="AN641" s="311"/>
      <c r="AO641" s="311"/>
      <c r="AQ641" s="311"/>
      <c r="AR641" s="311"/>
      <c r="AS641" s="311"/>
      <c r="AU641" s="151"/>
      <c r="AV641" s="151"/>
      <c r="AW641" s="151"/>
      <c r="AX641" s="151"/>
      <c r="AZ641" s="120"/>
    </row>
    <row r="642" customFormat="false" ht="12.75" hidden="false" customHeight="false" outlineLevel="0" collapsed="false">
      <c r="A642" s="160"/>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315"/>
      <c r="AB642" s="180"/>
      <c r="AD642" s="153"/>
      <c r="AE642" s="153"/>
      <c r="AF642" s="155"/>
      <c r="AG642" s="155"/>
      <c r="AH642" s="204"/>
      <c r="AI642" s="204"/>
      <c r="AJ642" s="204"/>
      <c r="AK642" s="155"/>
      <c r="AL642" s="155"/>
      <c r="AN642" s="311"/>
      <c r="AO642" s="311"/>
      <c r="AQ642" s="311"/>
      <c r="AR642" s="311"/>
      <c r="AS642" s="311"/>
      <c r="AU642" s="151"/>
      <c r="AV642" s="151"/>
      <c r="AW642" s="151"/>
      <c r="AX642" s="151"/>
      <c r="AZ642" s="120"/>
    </row>
    <row r="643" customFormat="false" ht="12.75" hidden="false" customHeight="false" outlineLevel="0" collapsed="false">
      <c r="A643" s="160"/>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315"/>
      <c r="AB643" s="180"/>
      <c r="AD643" s="153"/>
      <c r="AE643" s="153"/>
      <c r="AF643" s="155"/>
      <c r="AG643" s="155"/>
      <c r="AH643" s="204"/>
      <c r="AI643" s="204"/>
      <c r="AJ643" s="204"/>
      <c r="AK643" s="155"/>
      <c r="AL643" s="155"/>
      <c r="AN643" s="311"/>
      <c r="AO643" s="311"/>
      <c r="AQ643" s="311"/>
      <c r="AR643" s="311"/>
      <c r="AS643" s="311"/>
      <c r="AU643" s="151"/>
      <c r="AV643" s="151"/>
      <c r="AW643" s="151"/>
      <c r="AX643" s="151"/>
      <c r="AZ643" s="120"/>
    </row>
    <row r="644" customFormat="false" ht="12.75" hidden="false" customHeight="false" outlineLevel="0" collapsed="false">
      <c r="A644" s="160"/>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315"/>
      <c r="AB644" s="180"/>
      <c r="AD644" s="153"/>
      <c r="AE644" s="153"/>
      <c r="AF644" s="155"/>
      <c r="AG644" s="155"/>
      <c r="AH644" s="204"/>
      <c r="AI644" s="204"/>
      <c r="AJ644" s="204"/>
      <c r="AK644" s="155"/>
      <c r="AL644" s="155"/>
      <c r="AN644" s="311"/>
      <c r="AO644" s="311"/>
      <c r="AQ644" s="311"/>
      <c r="AR644" s="311"/>
      <c r="AS644" s="311"/>
      <c r="AU644" s="151"/>
      <c r="AV644" s="151"/>
      <c r="AW644" s="151"/>
      <c r="AX644" s="151"/>
      <c r="AZ644" s="120"/>
    </row>
    <row r="645" customFormat="false" ht="12.75" hidden="false" customHeight="false" outlineLevel="0" collapsed="false">
      <c r="A645" s="160"/>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315"/>
      <c r="AB645" s="180"/>
      <c r="AD645" s="153"/>
      <c r="AE645" s="153"/>
      <c r="AF645" s="155"/>
      <c r="AG645" s="155"/>
      <c r="AH645" s="204"/>
      <c r="AI645" s="204"/>
      <c r="AJ645" s="204"/>
      <c r="AK645" s="155"/>
      <c r="AL645" s="155"/>
      <c r="AN645" s="311"/>
      <c r="AO645" s="311"/>
      <c r="AQ645" s="311"/>
      <c r="AR645" s="311"/>
      <c r="AS645" s="311"/>
      <c r="AU645" s="151"/>
      <c r="AV645" s="151"/>
      <c r="AW645" s="151"/>
      <c r="AX645" s="151"/>
      <c r="AZ645" s="120"/>
    </row>
    <row r="646" customFormat="false" ht="12.75" hidden="false" customHeight="false" outlineLevel="0" collapsed="false">
      <c r="A646" s="160"/>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315"/>
      <c r="AB646" s="180"/>
      <c r="AD646" s="153"/>
      <c r="AE646" s="153"/>
      <c r="AF646" s="155"/>
      <c r="AG646" s="155"/>
      <c r="AH646" s="204"/>
      <c r="AI646" s="204"/>
      <c r="AJ646" s="204"/>
      <c r="AK646" s="155"/>
      <c r="AL646" s="155"/>
      <c r="AN646" s="311"/>
      <c r="AO646" s="311"/>
      <c r="AQ646" s="311"/>
      <c r="AR646" s="311"/>
      <c r="AS646" s="311"/>
      <c r="AU646" s="151"/>
      <c r="AV646" s="151"/>
      <c r="AW646" s="151"/>
      <c r="AX646" s="151"/>
      <c r="AZ646" s="120"/>
    </row>
    <row r="647" customFormat="false" ht="12.75" hidden="false" customHeight="false" outlineLevel="0" collapsed="false">
      <c r="A647" s="160"/>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315"/>
      <c r="AB647" s="180"/>
      <c r="AD647" s="153"/>
      <c r="AE647" s="153"/>
      <c r="AF647" s="155"/>
      <c r="AG647" s="155"/>
      <c r="AH647" s="204"/>
      <c r="AI647" s="204"/>
      <c r="AJ647" s="204"/>
      <c r="AK647" s="155"/>
      <c r="AL647" s="155"/>
      <c r="AN647" s="311"/>
      <c r="AO647" s="311"/>
      <c r="AQ647" s="311"/>
      <c r="AR647" s="311"/>
      <c r="AS647" s="311"/>
      <c r="AU647" s="151"/>
      <c r="AV647" s="151"/>
      <c r="AW647" s="151"/>
      <c r="AX647" s="151"/>
    </row>
    <row r="648" customFormat="false" ht="12.75" hidden="false" customHeight="false" outlineLevel="0" collapsed="false">
      <c r="A648" s="160"/>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315"/>
      <c r="AB648" s="180"/>
      <c r="AD648" s="153"/>
      <c r="AE648" s="153"/>
      <c r="AF648" s="155"/>
      <c r="AG648" s="155"/>
      <c r="AH648" s="204"/>
      <c r="AI648" s="204"/>
      <c r="AJ648" s="204"/>
      <c r="AK648" s="155"/>
      <c r="AL648" s="155"/>
      <c r="AN648" s="311"/>
      <c r="AO648" s="311"/>
      <c r="AQ648" s="311"/>
      <c r="AR648" s="311"/>
      <c r="AS648" s="311"/>
      <c r="AU648" s="151"/>
      <c r="AV648" s="151"/>
      <c r="AW648" s="151"/>
      <c r="AX648" s="151"/>
      <c r="AZ648" s="120"/>
    </row>
    <row r="649" customFormat="false" ht="12.75" hidden="false" customHeight="false" outlineLevel="0" collapsed="false">
      <c r="A649" s="160"/>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315"/>
      <c r="AB649" s="180"/>
      <c r="AD649" s="153"/>
      <c r="AE649" s="153"/>
      <c r="AF649" s="155"/>
      <c r="AG649" s="155"/>
      <c r="AH649" s="204"/>
      <c r="AI649" s="204"/>
      <c r="AJ649" s="204"/>
      <c r="AK649" s="155"/>
      <c r="AL649" s="155"/>
      <c r="AN649" s="311"/>
      <c r="AO649" s="311"/>
      <c r="AQ649" s="311"/>
      <c r="AR649" s="311"/>
      <c r="AS649" s="311"/>
      <c r="AU649" s="151"/>
      <c r="AV649" s="151"/>
      <c r="AW649" s="151"/>
      <c r="AX649" s="151"/>
      <c r="AZ649" s="120"/>
    </row>
    <row r="650" customFormat="false" ht="12.75" hidden="false" customHeight="false" outlineLevel="0" collapsed="false">
      <c r="A650" s="160"/>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315"/>
      <c r="AB650" s="180"/>
      <c r="AD650" s="153"/>
      <c r="AE650" s="153"/>
      <c r="AF650" s="155"/>
      <c r="AG650" s="155"/>
      <c r="AH650" s="204"/>
      <c r="AI650" s="204"/>
      <c r="AJ650" s="204"/>
      <c r="AK650" s="155"/>
      <c r="AL650" s="155"/>
      <c r="AN650" s="311"/>
      <c r="AO650" s="311"/>
      <c r="AQ650" s="311"/>
      <c r="AR650" s="311"/>
      <c r="AS650" s="311"/>
      <c r="AU650" s="151"/>
      <c r="AV650" s="151"/>
      <c r="AW650" s="151"/>
      <c r="AX650" s="151"/>
      <c r="AZ650" s="120"/>
    </row>
    <row r="651" customFormat="false" ht="12.75" hidden="false" customHeight="false" outlineLevel="0" collapsed="false">
      <c r="A651" s="160"/>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315"/>
      <c r="AB651" s="180"/>
      <c r="AD651" s="153"/>
      <c r="AE651" s="153"/>
      <c r="AF651" s="155"/>
      <c r="AG651" s="155"/>
      <c r="AH651" s="204"/>
      <c r="AI651" s="204"/>
      <c r="AJ651" s="204"/>
      <c r="AK651" s="155"/>
      <c r="AL651" s="155"/>
      <c r="AN651" s="311"/>
      <c r="AO651" s="311"/>
      <c r="AQ651" s="311"/>
      <c r="AR651" s="311"/>
      <c r="AS651" s="311"/>
      <c r="AU651" s="151"/>
      <c r="AV651" s="151"/>
      <c r="AW651" s="151"/>
      <c r="AX651" s="151"/>
      <c r="AZ651" s="120"/>
    </row>
    <row r="652" customFormat="false" ht="12.75" hidden="false" customHeight="false" outlineLevel="0" collapsed="false">
      <c r="A652" s="160"/>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315"/>
      <c r="AB652" s="180"/>
      <c r="AD652" s="153"/>
      <c r="AE652" s="153"/>
      <c r="AF652" s="155"/>
      <c r="AG652" s="155"/>
      <c r="AH652" s="204"/>
      <c r="AI652" s="204"/>
      <c r="AJ652" s="204"/>
      <c r="AK652" s="155"/>
      <c r="AL652" s="155"/>
      <c r="AN652" s="311"/>
      <c r="AO652" s="311"/>
      <c r="AQ652" s="311"/>
      <c r="AR652" s="311"/>
      <c r="AS652" s="311"/>
      <c r="AU652" s="151"/>
      <c r="AV652" s="151"/>
      <c r="AW652" s="151"/>
      <c r="AX652" s="151"/>
      <c r="AZ652" s="120"/>
    </row>
    <row r="653" customFormat="false" ht="12.75" hidden="false" customHeight="false" outlineLevel="0" collapsed="false">
      <c r="A653" s="160"/>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315"/>
      <c r="AB653" s="180"/>
      <c r="AD653" s="153"/>
      <c r="AE653" s="153"/>
      <c r="AF653" s="155"/>
      <c r="AG653" s="155"/>
      <c r="AH653" s="204"/>
      <c r="AI653" s="204"/>
      <c r="AJ653" s="204"/>
      <c r="AK653" s="155"/>
      <c r="AL653" s="155"/>
      <c r="AN653" s="311"/>
      <c r="AO653" s="311"/>
      <c r="AQ653" s="311"/>
      <c r="AR653" s="311"/>
      <c r="AS653" s="311"/>
      <c r="AU653" s="151"/>
      <c r="AV653" s="151"/>
      <c r="AW653" s="151"/>
      <c r="AX653" s="151"/>
      <c r="AZ653" s="120"/>
    </row>
    <row r="654" customFormat="false" ht="12.75" hidden="false" customHeight="false" outlineLevel="0" collapsed="false">
      <c r="A654" s="160"/>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315"/>
      <c r="AB654" s="180"/>
      <c r="AD654" s="153"/>
      <c r="AE654" s="153"/>
      <c r="AF654" s="155"/>
      <c r="AG654" s="155"/>
      <c r="AH654" s="204"/>
      <c r="AI654" s="204"/>
      <c r="AJ654" s="204"/>
      <c r="AK654" s="155"/>
      <c r="AL654" s="155"/>
      <c r="AN654" s="311"/>
      <c r="AO654" s="311"/>
      <c r="AQ654" s="311"/>
      <c r="AR654" s="311"/>
      <c r="AS654" s="311"/>
      <c r="AU654" s="151"/>
      <c r="AV654" s="151"/>
      <c r="AW654" s="151"/>
      <c r="AX654" s="151"/>
      <c r="AZ654" s="120"/>
    </row>
    <row r="655" customFormat="false" ht="12.75" hidden="false" customHeight="false" outlineLevel="0" collapsed="false">
      <c r="A655" s="160"/>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315"/>
      <c r="AB655" s="180"/>
      <c r="AD655" s="153"/>
      <c r="AE655" s="153"/>
      <c r="AF655" s="155"/>
      <c r="AG655" s="155"/>
      <c r="AH655" s="204"/>
      <c r="AI655" s="204"/>
      <c r="AJ655" s="204"/>
      <c r="AK655" s="155"/>
      <c r="AL655" s="155"/>
      <c r="AN655" s="311"/>
      <c r="AO655" s="311"/>
      <c r="AQ655" s="311"/>
      <c r="AR655" s="311"/>
      <c r="AS655" s="311"/>
      <c r="AU655" s="151"/>
      <c r="AV655" s="151"/>
      <c r="AW655" s="151"/>
      <c r="AX655" s="151"/>
      <c r="AZ655" s="120"/>
    </row>
    <row r="656" customFormat="false" ht="12.75" hidden="false" customHeight="false" outlineLevel="0" collapsed="false">
      <c r="A656" s="160"/>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315"/>
      <c r="AB656" s="180"/>
      <c r="AD656" s="153"/>
      <c r="AE656" s="153"/>
      <c r="AF656" s="155"/>
      <c r="AG656" s="155"/>
      <c r="AH656" s="204"/>
      <c r="AI656" s="204"/>
      <c r="AJ656" s="204"/>
      <c r="AK656" s="155"/>
      <c r="AL656" s="155"/>
      <c r="AN656" s="311"/>
      <c r="AO656" s="311"/>
      <c r="AQ656" s="311"/>
      <c r="AR656" s="311"/>
      <c r="AS656" s="311"/>
      <c r="AU656" s="151"/>
      <c r="AV656" s="151"/>
      <c r="AW656" s="151"/>
      <c r="AX656" s="151"/>
      <c r="AZ656" s="120"/>
    </row>
    <row r="657" customFormat="false" ht="12.75" hidden="false" customHeight="false" outlineLevel="0" collapsed="false">
      <c r="A657" s="160"/>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315"/>
      <c r="AB657" s="180"/>
      <c r="AD657" s="153"/>
      <c r="AE657" s="153"/>
      <c r="AF657" s="155"/>
      <c r="AG657" s="155"/>
      <c r="AH657" s="204"/>
      <c r="AI657" s="204"/>
      <c r="AJ657" s="204"/>
      <c r="AK657" s="155"/>
      <c r="AL657" s="155"/>
      <c r="AN657" s="311"/>
      <c r="AO657" s="311"/>
      <c r="AQ657" s="311"/>
      <c r="AR657" s="311"/>
      <c r="AS657" s="311"/>
      <c r="AU657" s="151"/>
      <c r="AV657" s="151"/>
      <c r="AW657" s="151"/>
      <c r="AX657" s="151"/>
      <c r="AZ657" s="120"/>
    </row>
    <row r="658" customFormat="false" ht="12.75" hidden="false" customHeight="false" outlineLevel="0" collapsed="false">
      <c r="A658" s="160"/>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315"/>
      <c r="AB658" s="180"/>
      <c r="AD658" s="153"/>
      <c r="AE658" s="153"/>
      <c r="AF658" s="155"/>
      <c r="AG658" s="155"/>
      <c r="AH658" s="204"/>
      <c r="AI658" s="204"/>
      <c r="AJ658" s="204"/>
      <c r="AK658" s="155"/>
      <c r="AL658" s="155"/>
      <c r="AN658" s="311"/>
      <c r="AO658" s="311"/>
      <c r="AQ658" s="311"/>
      <c r="AR658" s="311"/>
      <c r="AS658" s="311"/>
      <c r="AU658" s="151"/>
      <c r="AV658" s="151"/>
      <c r="AW658" s="151"/>
      <c r="AX658" s="151"/>
      <c r="AZ658" s="120"/>
    </row>
    <row r="659" customFormat="false" ht="12.75" hidden="false" customHeight="false" outlineLevel="0" collapsed="false">
      <c r="A659" s="160"/>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315"/>
      <c r="AB659" s="180"/>
      <c r="AD659" s="153"/>
      <c r="AE659" s="153"/>
      <c r="AF659" s="155"/>
      <c r="AG659" s="155"/>
      <c r="AH659" s="204"/>
      <c r="AI659" s="204"/>
      <c r="AJ659" s="204"/>
      <c r="AK659" s="155"/>
      <c r="AL659" s="155"/>
      <c r="AN659" s="311"/>
      <c r="AO659" s="311"/>
      <c r="AQ659" s="311"/>
      <c r="AR659" s="311"/>
      <c r="AS659" s="311"/>
      <c r="AU659" s="151"/>
      <c r="AV659" s="151"/>
      <c r="AW659" s="151"/>
      <c r="AX659" s="151"/>
    </row>
    <row r="660" customFormat="false" ht="12.75" hidden="false" customHeight="false" outlineLevel="0" collapsed="false">
      <c r="A660" s="160"/>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315"/>
      <c r="AB660" s="180"/>
      <c r="AD660" s="153"/>
      <c r="AE660" s="153"/>
      <c r="AF660" s="155"/>
      <c r="AG660" s="155"/>
      <c r="AH660" s="204"/>
      <c r="AI660" s="204"/>
      <c r="AJ660" s="204"/>
      <c r="AK660" s="155"/>
      <c r="AL660" s="155"/>
      <c r="AN660" s="311"/>
      <c r="AO660" s="311"/>
      <c r="AQ660" s="311"/>
      <c r="AR660" s="311"/>
      <c r="AS660" s="311"/>
      <c r="AU660" s="151"/>
      <c r="AV660" s="151"/>
      <c r="AW660" s="151"/>
      <c r="AX660" s="151"/>
      <c r="AZ660" s="120"/>
    </row>
    <row r="661" customFormat="false" ht="12.75" hidden="false" customHeight="false" outlineLevel="0" collapsed="false">
      <c r="A661" s="160"/>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315"/>
      <c r="AB661" s="180"/>
      <c r="AD661" s="153"/>
      <c r="AE661" s="153"/>
      <c r="AF661" s="155"/>
      <c r="AG661" s="155"/>
      <c r="AH661" s="204"/>
      <c r="AI661" s="204"/>
      <c r="AJ661" s="204"/>
      <c r="AK661" s="155"/>
      <c r="AL661" s="155"/>
      <c r="AN661" s="311"/>
      <c r="AO661" s="311"/>
      <c r="AQ661" s="311"/>
      <c r="AR661" s="311"/>
      <c r="AS661" s="311"/>
      <c r="AU661" s="151"/>
      <c r="AV661" s="151"/>
      <c r="AW661" s="151"/>
      <c r="AX661" s="151"/>
    </row>
    <row r="662" customFormat="false" ht="12.75" hidden="false" customHeight="false" outlineLevel="0" collapsed="false">
      <c r="A662" s="160"/>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315"/>
      <c r="AB662" s="180"/>
      <c r="AD662" s="153"/>
      <c r="AE662" s="153"/>
      <c r="AF662" s="155"/>
      <c r="AG662" s="155"/>
      <c r="AH662" s="204"/>
      <c r="AI662" s="204"/>
      <c r="AJ662" s="204"/>
      <c r="AK662" s="155"/>
      <c r="AL662" s="155"/>
      <c r="AN662" s="311"/>
      <c r="AO662" s="311"/>
      <c r="AQ662" s="311"/>
      <c r="AR662" s="311"/>
      <c r="AS662" s="311"/>
      <c r="AU662" s="151"/>
      <c r="AV662" s="151"/>
      <c r="AW662" s="151"/>
      <c r="AX662" s="151"/>
      <c r="AZ662" s="120"/>
    </row>
    <row r="663" customFormat="false" ht="12.75" hidden="false" customHeight="false" outlineLevel="0" collapsed="false">
      <c r="A663" s="160"/>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315"/>
      <c r="AB663" s="180"/>
      <c r="AD663" s="153"/>
      <c r="AE663" s="153"/>
      <c r="AF663" s="155"/>
      <c r="AG663" s="155"/>
      <c r="AH663" s="204"/>
      <c r="AI663" s="204"/>
      <c r="AJ663" s="204"/>
      <c r="AK663" s="155"/>
      <c r="AL663" s="155"/>
      <c r="AN663" s="311"/>
      <c r="AO663" s="311"/>
      <c r="AQ663" s="311"/>
      <c r="AR663" s="311"/>
      <c r="AS663" s="311"/>
      <c r="AU663" s="151"/>
      <c r="AV663" s="151"/>
      <c r="AW663" s="151"/>
      <c r="AX663" s="151"/>
      <c r="AZ663" s="120"/>
    </row>
    <row r="664" customFormat="false" ht="12.75" hidden="false" customHeight="false" outlineLevel="0" collapsed="false">
      <c r="A664" s="160"/>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315"/>
      <c r="AB664" s="180"/>
      <c r="AD664" s="153"/>
      <c r="AE664" s="153"/>
      <c r="AF664" s="155"/>
      <c r="AG664" s="155"/>
      <c r="AH664" s="204"/>
      <c r="AI664" s="204"/>
      <c r="AJ664" s="204"/>
      <c r="AK664" s="155"/>
      <c r="AL664" s="155"/>
      <c r="AN664" s="311"/>
      <c r="AO664" s="311"/>
      <c r="AQ664" s="311"/>
      <c r="AR664" s="311"/>
      <c r="AS664" s="311"/>
      <c r="AU664" s="151"/>
      <c r="AV664" s="151"/>
      <c r="AW664" s="151"/>
      <c r="AX664" s="151"/>
      <c r="AZ664" s="120"/>
    </row>
    <row r="665" customFormat="false" ht="12.75" hidden="false" customHeight="false" outlineLevel="0" collapsed="false">
      <c r="A665" s="160"/>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315"/>
      <c r="AB665" s="180"/>
      <c r="AD665" s="153"/>
      <c r="AE665" s="153"/>
      <c r="AF665" s="155"/>
      <c r="AG665" s="155"/>
      <c r="AH665" s="204"/>
      <c r="AI665" s="204"/>
      <c r="AJ665" s="204"/>
      <c r="AK665" s="155"/>
      <c r="AL665" s="155"/>
      <c r="AN665" s="311"/>
      <c r="AO665" s="311"/>
      <c r="AQ665" s="311"/>
      <c r="AR665" s="311"/>
      <c r="AS665" s="311"/>
      <c r="AU665" s="151"/>
      <c r="AV665" s="151"/>
      <c r="AW665" s="151"/>
      <c r="AX665" s="151"/>
      <c r="AZ665" s="120"/>
    </row>
    <row r="666" customFormat="false" ht="12.75" hidden="false" customHeight="false" outlineLevel="0" collapsed="false">
      <c r="A666" s="160"/>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315"/>
      <c r="AB666" s="180"/>
      <c r="AD666" s="153"/>
      <c r="AE666" s="153"/>
      <c r="AF666" s="155"/>
      <c r="AG666" s="155"/>
      <c r="AH666" s="204"/>
      <c r="AI666" s="204"/>
      <c r="AJ666" s="204"/>
      <c r="AK666" s="155"/>
      <c r="AL666" s="155"/>
      <c r="AN666" s="311"/>
      <c r="AO666" s="311"/>
      <c r="AQ666" s="311"/>
      <c r="AR666" s="311"/>
      <c r="AS666" s="311"/>
      <c r="AU666" s="151"/>
      <c r="AV666" s="151"/>
      <c r="AW666" s="151"/>
      <c r="AX666" s="151"/>
      <c r="AZ666" s="120"/>
    </row>
    <row r="667" customFormat="false" ht="12.75" hidden="false" customHeight="false" outlineLevel="0" collapsed="false">
      <c r="A667" s="160"/>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315"/>
      <c r="AB667" s="180"/>
      <c r="AD667" s="153"/>
      <c r="AE667" s="153"/>
      <c r="AF667" s="155"/>
      <c r="AG667" s="155"/>
      <c r="AH667" s="204"/>
      <c r="AI667" s="204"/>
      <c r="AJ667" s="204"/>
      <c r="AK667" s="155"/>
      <c r="AL667" s="155"/>
      <c r="AN667" s="311"/>
      <c r="AO667" s="311"/>
      <c r="AQ667" s="311"/>
      <c r="AR667" s="311"/>
      <c r="AS667" s="311"/>
      <c r="AU667" s="151"/>
      <c r="AV667" s="151"/>
      <c r="AW667" s="151"/>
      <c r="AX667" s="151"/>
      <c r="AZ667" s="120"/>
    </row>
    <row r="668" customFormat="false" ht="12.75" hidden="false" customHeight="false" outlineLevel="0" collapsed="false">
      <c r="A668" s="160"/>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315"/>
      <c r="AB668" s="180"/>
      <c r="AD668" s="153"/>
      <c r="AE668" s="153"/>
      <c r="AF668" s="155"/>
      <c r="AG668" s="155"/>
      <c r="AH668" s="204"/>
      <c r="AI668" s="204"/>
      <c r="AJ668" s="204"/>
      <c r="AK668" s="155"/>
      <c r="AL668" s="155"/>
      <c r="AN668" s="311"/>
      <c r="AO668" s="311"/>
      <c r="AQ668" s="311"/>
      <c r="AR668" s="311"/>
      <c r="AS668" s="311"/>
      <c r="AU668" s="151"/>
      <c r="AV668" s="151"/>
      <c r="AW668" s="151"/>
      <c r="AX668" s="151"/>
      <c r="AZ668" s="120"/>
    </row>
    <row r="669" customFormat="false" ht="12.75" hidden="false" customHeight="false" outlineLevel="0" collapsed="false">
      <c r="A669" s="160"/>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315"/>
      <c r="AB669" s="180"/>
      <c r="AD669" s="153"/>
      <c r="AE669" s="153"/>
      <c r="AF669" s="155"/>
      <c r="AG669" s="155"/>
      <c r="AH669" s="204"/>
      <c r="AI669" s="204"/>
      <c r="AJ669" s="204"/>
      <c r="AK669" s="155"/>
      <c r="AL669" s="155"/>
      <c r="AN669" s="311"/>
      <c r="AO669" s="311"/>
      <c r="AQ669" s="311"/>
      <c r="AR669" s="311"/>
      <c r="AS669" s="311"/>
      <c r="AU669" s="151"/>
      <c r="AV669" s="151"/>
      <c r="AW669" s="151"/>
      <c r="AX669" s="151"/>
      <c r="AZ669" s="120"/>
    </row>
    <row r="670" customFormat="false" ht="12.75" hidden="false" customHeight="false" outlineLevel="0" collapsed="false">
      <c r="A670" s="160"/>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315"/>
      <c r="AB670" s="180"/>
      <c r="AD670" s="153"/>
      <c r="AE670" s="153"/>
      <c r="AF670" s="155"/>
      <c r="AG670" s="155"/>
      <c r="AH670" s="204"/>
      <c r="AI670" s="204"/>
      <c r="AJ670" s="204"/>
      <c r="AK670" s="155"/>
      <c r="AL670" s="155"/>
      <c r="AN670" s="311"/>
      <c r="AO670" s="311"/>
      <c r="AQ670" s="311"/>
      <c r="AR670" s="311"/>
      <c r="AS670" s="311"/>
      <c r="AU670" s="151"/>
      <c r="AV670" s="151"/>
      <c r="AW670" s="151"/>
      <c r="AX670" s="151"/>
      <c r="AZ670" s="120"/>
    </row>
    <row r="671" customFormat="false" ht="12.75" hidden="false" customHeight="false" outlineLevel="0" collapsed="false">
      <c r="A671" s="160"/>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315"/>
      <c r="AB671" s="180"/>
      <c r="AD671" s="153"/>
      <c r="AE671" s="153"/>
      <c r="AF671" s="155"/>
      <c r="AG671" s="155"/>
      <c r="AH671" s="204"/>
      <c r="AI671" s="204"/>
      <c r="AJ671" s="204"/>
      <c r="AK671" s="155"/>
      <c r="AL671" s="155"/>
      <c r="AN671" s="311"/>
      <c r="AO671" s="311"/>
      <c r="AQ671" s="311"/>
      <c r="AR671" s="311"/>
      <c r="AS671" s="311"/>
      <c r="AU671" s="151"/>
      <c r="AV671" s="151"/>
      <c r="AW671" s="151"/>
      <c r="AX671" s="151"/>
      <c r="AZ671" s="120"/>
    </row>
    <row r="672" customFormat="false" ht="12.75" hidden="false" customHeight="false" outlineLevel="0" collapsed="false">
      <c r="A672" s="160"/>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315"/>
      <c r="AB672" s="180"/>
      <c r="AD672" s="153"/>
      <c r="AE672" s="153"/>
      <c r="AF672" s="155"/>
      <c r="AG672" s="155"/>
      <c r="AH672" s="204"/>
      <c r="AI672" s="204"/>
      <c r="AJ672" s="204"/>
      <c r="AK672" s="155"/>
      <c r="AL672" s="155"/>
      <c r="AN672" s="311"/>
      <c r="AO672" s="311"/>
      <c r="AQ672" s="311"/>
      <c r="AR672" s="311"/>
      <c r="AS672" s="311"/>
      <c r="AU672" s="151"/>
      <c r="AV672" s="151"/>
      <c r="AW672" s="151"/>
      <c r="AX672" s="151"/>
      <c r="AZ672" s="120"/>
    </row>
    <row r="673" customFormat="false" ht="12.75" hidden="false" customHeight="false" outlineLevel="0" collapsed="false">
      <c r="A673" s="160"/>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315"/>
      <c r="AB673" s="180"/>
      <c r="AD673" s="153"/>
      <c r="AE673" s="153"/>
      <c r="AF673" s="155"/>
      <c r="AG673" s="155"/>
      <c r="AH673" s="204"/>
      <c r="AI673" s="204"/>
      <c r="AJ673" s="204"/>
      <c r="AK673" s="155"/>
      <c r="AL673" s="155"/>
      <c r="AN673" s="311"/>
      <c r="AO673" s="311"/>
      <c r="AQ673" s="311"/>
      <c r="AR673" s="311"/>
      <c r="AS673" s="311"/>
      <c r="AU673" s="151"/>
      <c r="AV673" s="151"/>
      <c r="AW673" s="151"/>
      <c r="AX673" s="151"/>
      <c r="AZ673" s="120"/>
    </row>
    <row r="674" customFormat="false" ht="12.75" hidden="false" customHeight="false" outlineLevel="0" collapsed="false">
      <c r="A674" s="160"/>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315"/>
      <c r="AB674" s="180"/>
      <c r="AD674" s="153"/>
      <c r="AE674" s="153"/>
      <c r="AF674" s="155"/>
      <c r="AG674" s="155"/>
      <c r="AH674" s="204"/>
      <c r="AI674" s="204"/>
      <c r="AJ674" s="204"/>
      <c r="AK674" s="155"/>
      <c r="AL674" s="155"/>
      <c r="AN674" s="311"/>
      <c r="AO674" s="311"/>
      <c r="AQ674" s="311"/>
      <c r="AR674" s="311"/>
      <c r="AS674" s="311"/>
      <c r="AU674" s="151"/>
      <c r="AV674" s="151"/>
      <c r="AW674" s="151"/>
      <c r="AX674" s="151"/>
      <c r="AZ674" s="120"/>
    </row>
    <row r="675" customFormat="false" ht="12.75" hidden="false" customHeight="false" outlineLevel="0" collapsed="false">
      <c r="A675" s="160"/>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315"/>
      <c r="AB675" s="180"/>
      <c r="AD675" s="153"/>
      <c r="AE675" s="153"/>
      <c r="AF675" s="155"/>
      <c r="AG675" s="155"/>
      <c r="AH675" s="204"/>
      <c r="AI675" s="204"/>
      <c r="AJ675" s="204"/>
      <c r="AK675" s="155"/>
      <c r="AL675" s="155"/>
      <c r="AN675" s="311"/>
      <c r="AO675" s="311"/>
      <c r="AQ675" s="311"/>
      <c r="AR675" s="311"/>
      <c r="AS675" s="311"/>
      <c r="AU675" s="151"/>
      <c r="AV675" s="151"/>
      <c r="AW675" s="151"/>
      <c r="AX675" s="151"/>
      <c r="AZ675" s="120"/>
    </row>
    <row r="676" customFormat="false" ht="12.75" hidden="false" customHeight="false" outlineLevel="0" collapsed="false">
      <c r="A676" s="160"/>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315"/>
      <c r="AB676" s="180"/>
      <c r="AD676" s="153"/>
      <c r="AE676" s="153"/>
      <c r="AF676" s="155"/>
      <c r="AG676" s="155"/>
      <c r="AH676" s="204"/>
      <c r="AI676" s="204"/>
      <c r="AJ676" s="204"/>
      <c r="AK676" s="155"/>
      <c r="AL676" s="155"/>
      <c r="AN676" s="311"/>
      <c r="AO676" s="311"/>
      <c r="AQ676" s="311"/>
      <c r="AR676" s="311"/>
      <c r="AS676" s="311"/>
      <c r="AU676" s="151"/>
      <c r="AV676" s="151"/>
      <c r="AW676" s="151"/>
      <c r="AX676" s="151"/>
      <c r="AZ676" s="120"/>
    </row>
    <row r="677" customFormat="false" ht="12.75" hidden="false" customHeight="false" outlineLevel="0" collapsed="false">
      <c r="A677" s="160"/>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315"/>
      <c r="AB677" s="180"/>
      <c r="AD677" s="153"/>
      <c r="AE677" s="153"/>
      <c r="AF677" s="155"/>
      <c r="AG677" s="155"/>
      <c r="AH677" s="204"/>
      <c r="AI677" s="204"/>
      <c r="AJ677" s="204"/>
      <c r="AK677" s="155"/>
      <c r="AL677" s="155"/>
      <c r="AN677" s="311"/>
      <c r="AO677" s="311"/>
      <c r="AQ677" s="311"/>
      <c r="AR677" s="311"/>
      <c r="AS677" s="311"/>
      <c r="AU677" s="151"/>
      <c r="AV677" s="151"/>
      <c r="AW677" s="151"/>
      <c r="AX677" s="151"/>
      <c r="AZ677" s="120"/>
    </row>
    <row r="678" customFormat="false" ht="12.75" hidden="false" customHeight="false" outlineLevel="0" collapsed="false">
      <c r="A678" s="160"/>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315"/>
      <c r="AB678" s="180"/>
      <c r="AD678" s="153"/>
      <c r="AE678" s="153"/>
      <c r="AF678" s="155"/>
      <c r="AG678" s="155"/>
      <c r="AH678" s="204"/>
      <c r="AI678" s="204"/>
      <c r="AJ678" s="204"/>
      <c r="AK678" s="155"/>
      <c r="AL678" s="155"/>
      <c r="AN678" s="311"/>
      <c r="AO678" s="311"/>
      <c r="AQ678" s="311"/>
      <c r="AR678" s="311"/>
      <c r="AS678" s="311"/>
      <c r="AU678" s="151"/>
      <c r="AV678" s="151"/>
      <c r="AW678" s="151"/>
      <c r="AX678" s="151"/>
      <c r="AZ678" s="120"/>
    </row>
    <row r="679" customFormat="false" ht="12.75" hidden="false" customHeight="false" outlineLevel="0" collapsed="false">
      <c r="A679" s="160"/>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315"/>
      <c r="AB679" s="180"/>
      <c r="AD679" s="153"/>
      <c r="AE679" s="153"/>
      <c r="AF679" s="155"/>
      <c r="AG679" s="155"/>
      <c r="AH679" s="204"/>
      <c r="AI679" s="204"/>
      <c r="AJ679" s="204"/>
      <c r="AK679" s="155"/>
      <c r="AL679" s="155"/>
      <c r="AN679" s="311"/>
      <c r="AO679" s="311"/>
      <c r="AQ679" s="311"/>
      <c r="AR679" s="311"/>
      <c r="AS679" s="311"/>
      <c r="AU679" s="151"/>
      <c r="AV679" s="151"/>
      <c r="AW679" s="151"/>
      <c r="AX679" s="151"/>
      <c r="AZ679" s="120"/>
    </row>
    <row r="680" customFormat="false" ht="12.75" hidden="false" customHeight="false" outlineLevel="0" collapsed="false">
      <c r="A680" s="160"/>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315"/>
      <c r="AB680" s="180"/>
      <c r="AD680" s="153"/>
      <c r="AE680" s="153"/>
      <c r="AF680" s="155"/>
      <c r="AG680" s="155"/>
      <c r="AH680" s="204"/>
      <c r="AI680" s="204"/>
      <c r="AJ680" s="204"/>
      <c r="AK680" s="155"/>
      <c r="AL680" s="155"/>
      <c r="AN680" s="311"/>
      <c r="AO680" s="311"/>
      <c r="AQ680" s="311"/>
      <c r="AR680" s="311"/>
      <c r="AS680" s="311"/>
      <c r="AU680" s="151"/>
      <c r="AV680" s="151"/>
      <c r="AW680" s="151"/>
      <c r="AX680" s="151"/>
      <c r="AZ680" s="120"/>
    </row>
    <row r="681" customFormat="false" ht="12.75" hidden="false" customHeight="false" outlineLevel="0" collapsed="false">
      <c r="A681" s="160"/>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315"/>
      <c r="AB681" s="180"/>
      <c r="AD681" s="153"/>
      <c r="AE681" s="153"/>
      <c r="AF681" s="155"/>
      <c r="AG681" s="155"/>
      <c r="AH681" s="204"/>
      <c r="AI681" s="204"/>
      <c r="AJ681" s="204"/>
      <c r="AK681" s="155"/>
      <c r="AL681" s="155"/>
      <c r="AN681" s="311"/>
      <c r="AO681" s="311"/>
      <c r="AQ681" s="311"/>
      <c r="AR681" s="311"/>
      <c r="AS681" s="311"/>
      <c r="AU681" s="151"/>
      <c r="AV681" s="151"/>
      <c r="AW681" s="151"/>
      <c r="AX681" s="151"/>
    </row>
    <row r="682" customFormat="false" ht="12.75" hidden="false" customHeight="false" outlineLevel="0" collapsed="false">
      <c r="A682" s="160"/>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315"/>
      <c r="AB682" s="180"/>
      <c r="AD682" s="153"/>
      <c r="AE682" s="153"/>
      <c r="AF682" s="155"/>
      <c r="AG682" s="155"/>
      <c r="AH682" s="204"/>
      <c r="AI682" s="204"/>
      <c r="AJ682" s="204"/>
      <c r="AK682" s="155"/>
      <c r="AL682" s="155"/>
      <c r="AN682" s="311"/>
      <c r="AO682" s="311"/>
      <c r="AQ682" s="311"/>
      <c r="AR682" s="311"/>
      <c r="AS682" s="311"/>
      <c r="AU682" s="151"/>
      <c r="AV682" s="151"/>
      <c r="AW682" s="151"/>
      <c r="AX682" s="151"/>
    </row>
    <row r="683" customFormat="false" ht="12.75" hidden="false" customHeight="false" outlineLevel="0" collapsed="false">
      <c r="A683" s="160"/>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315"/>
      <c r="AB683" s="180"/>
      <c r="AD683" s="153"/>
      <c r="AE683" s="153"/>
      <c r="AF683" s="155"/>
      <c r="AG683" s="155"/>
      <c r="AH683" s="204"/>
      <c r="AI683" s="204"/>
      <c r="AJ683" s="204"/>
      <c r="AK683" s="155"/>
      <c r="AL683" s="155"/>
      <c r="AN683" s="311"/>
      <c r="AO683" s="311"/>
      <c r="AQ683" s="311"/>
      <c r="AR683" s="311"/>
      <c r="AS683" s="311"/>
      <c r="AU683" s="151"/>
      <c r="AV683" s="151"/>
      <c r="AW683" s="151"/>
      <c r="AX683" s="151"/>
      <c r="AZ683" s="120"/>
    </row>
    <row r="684" customFormat="false" ht="12.75" hidden="false" customHeight="false" outlineLevel="0" collapsed="false">
      <c r="A684" s="160"/>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315"/>
      <c r="AB684" s="180"/>
      <c r="AD684" s="153"/>
      <c r="AE684" s="153"/>
      <c r="AF684" s="155"/>
      <c r="AG684" s="155"/>
      <c r="AH684" s="204"/>
      <c r="AI684" s="204"/>
      <c r="AJ684" s="204"/>
      <c r="AK684" s="155"/>
      <c r="AL684" s="155"/>
      <c r="AN684" s="311"/>
      <c r="AO684" s="311"/>
      <c r="AQ684" s="311"/>
      <c r="AR684" s="311"/>
      <c r="AS684" s="311"/>
      <c r="AU684" s="151"/>
      <c r="AV684" s="151"/>
      <c r="AW684" s="151"/>
      <c r="AX684" s="151"/>
      <c r="AZ684" s="120"/>
    </row>
    <row r="685" customFormat="false" ht="12.75" hidden="false" customHeight="false" outlineLevel="0" collapsed="false">
      <c r="A685" s="160"/>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315"/>
      <c r="AB685" s="180"/>
      <c r="AD685" s="153"/>
      <c r="AE685" s="153"/>
      <c r="AF685" s="155"/>
      <c r="AG685" s="155"/>
      <c r="AH685" s="204"/>
      <c r="AI685" s="204"/>
      <c r="AJ685" s="204"/>
      <c r="AK685" s="155"/>
      <c r="AL685" s="155"/>
      <c r="AN685" s="311"/>
      <c r="AO685" s="311"/>
      <c r="AQ685" s="311"/>
      <c r="AR685" s="311"/>
      <c r="AS685" s="311"/>
      <c r="AU685" s="151"/>
      <c r="AV685" s="151"/>
      <c r="AW685" s="151"/>
      <c r="AX685" s="151"/>
      <c r="AZ685" s="120"/>
    </row>
    <row r="686" customFormat="false" ht="12.75" hidden="false" customHeight="false" outlineLevel="0" collapsed="false">
      <c r="A686" s="160"/>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315"/>
      <c r="AB686" s="180"/>
      <c r="AD686" s="153"/>
      <c r="AE686" s="153"/>
      <c r="AF686" s="155"/>
      <c r="AG686" s="155"/>
      <c r="AH686" s="204"/>
      <c r="AI686" s="204"/>
      <c r="AJ686" s="204"/>
      <c r="AK686" s="155"/>
      <c r="AL686" s="155"/>
      <c r="AN686" s="311"/>
      <c r="AO686" s="311"/>
      <c r="AQ686" s="311"/>
      <c r="AR686" s="311"/>
      <c r="AS686" s="311"/>
      <c r="AU686" s="151"/>
      <c r="AV686" s="151"/>
      <c r="AW686" s="151"/>
      <c r="AX686" s="151"/>
      <c r="AZ686" s="120"/>
    </row>
    <row r="687" customFormat="false" ht="12.75" hidden="false" customHeight="false" outlineLevel="0" collapsed="false">
      <c r="A687" s="160"/>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315"/>
      <c r="AB687" s="180"/>
      <c r="AD687" s="153"/>
      <c r="AE687" s="153"/>
      <c r="AF687" s="155"/>
      <c r="AG687" s="155"/>
      <c r="AH687" s="204"/>
      <c r="AI687" s="204"/>
      <c r="AJ687" s="204"/>
      <c r="AK687" s="155"/>
      <c r="AL687" s="155"/>
      <c r="AN687" s="311"/>
      <c r="AO687" s="311"/>
      <c r="AQ687" s="311"/>
      <c r="AR687" s="311"/>
      <c r="AS687" s="311"/>
      <c r="AU687" s="151"/>
      <c r="AV687" s="151"/>
      <c r="AW687" s="151"/>
      <c r="AX687" s="151"/>
      <c r="AZ687" s="120"/>
    </row>
    <row r="688" customFormat="false" ht="12.75" hidden="false" customHeight="false" outlineLevel="0" collapsed="false">
      <c r="A688" s="160"/>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315"/>
      <c r="AB688" s="180"/>
      <c r="AD688" s="153"/>
      <c r="AE688" s="153"/>
      <c r="AF688" s="155"/>
      <c r="AG688" s="155"/>
      <c r="AH688" s="204"/>
      <c r="AI688" s="204"/>
      <c r="AJ688" s="204"/>
      <c r="AK688" s="155"/>
      <c r="AL688" s="155"/>
      <c r="AN688" s="311"/>
      <c r="AO688" s="311"/>
      <c r="AQ688" s="311"/>
      <c r="AR688" s="311"/>
      <c r="AS688" s="311"/>
      <c r="AU688" s="151"/>
      <c r="AV688" s="151"/>
      <c r="AW688" s="151"/>
      <c r="AX688" s="151"/>
      <c r="AZ688" s="120"/>
    </row>
    <row r="689" customFormat="false" ht="12.75" hidden="false" customHeight="false" outlineLevel="0" collapsed="false">
      <c r="A689" s="160"/>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315"/>
      <c r="AB689" s="180"/>
      <c r="AD689" s="153"/>
      <c r="AE689" s="153"/>
      <c r="AF689" s="155"/>
      <c r="AG689" s="155"/>
      <c r="AH689" s="204"/>
      <c r="AI689" s="204"/>
      <c r="AJ689" s="204"/>
      <c r="AK689" s="155"/>
      <c r="AL689" s="155"/>
      <c r="AN689" s="311"/>
      <c r="AO689" s="311"/>
      <c r="AQ689" s="311"/>
      <c r="AR689" s="311"/>
      <c r="AS689" s="311"/>
      <c r="AU689" s="151"/>
      <c r="AV689" s="151"/>
      <c r="AW689" s="151"/>
      <c r="AX689" s="151"/>
      <c r="AZ689" s="120"/>
    </row>
    <row r="690" customFormat="false" ht="12.75" hidden="false" customHeight="false" outlineLevel="0" collapsed="false">
      <c r="A690" s="160"/>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315"/>
      <c r="AB690" s="180"/>
      <c r="AD690" s="153"/>
      <c r="AE690" s="153"/>
      <c r="AF690" s="155"/>
      <c r="AG690" s="155"/>
      <c r="AH690" s="204"/>
      <c r="AI690" s="204"/>
      <c r="AJ690" s="204"/>
      <c r="AK690" s="155"/>
      <c r="AL690" s="155"/>
      <c r="AN690" s="311"/>
      <c r="AO690" s="311"/>
      <c r="AQ690" s="311"/>
      <c r="AR690" s="311"/>
      <c r="AS690" s="311"/>
      <c r="AU690" s="151"/>
      <c r="AV690" s="151"/>
      <c r="AW690" s="151"/>
      <c r="AX690" s="151"/>
      <c r="AZ690" s="120"/>
    </row>
    <row r="691" customFormat="false" ht="12.75" hidden="false" customHeight="false" outlineLevel="0" collapsed="false">
      <c r="A691" s="160"/>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315"/>
      <c r="AB691" s="180"/>
      <c r="AD691" s="153"/>
      <c r="AE691" s="153"/>
      <c r="AF691" s="155"/>
      <c r="AG691" s="155"/>
      <c r="AH691" s="204"/>
      <c r="AI691" s="204"/>
      <c r="AJ691" s="204"/>
      <c r="AK691" s="155"/>
      <c r="AL691" s="155"/>
      <c r="AN691" s="311"/>
      <c r="AO691" s="311"/>
      <c r="AQ691" s="311"/>
      <c r="AR691" s="311"/>
      <c r="AS691" s="311"/>
      <c r="AU691" s="151"/>
      <c r="AV691" s="151"/>
      <c r="AW691" s="151"/>
      <c r="AX691" s="151"/>
      <c r="AZ691" s="120"/>
    </row>
    <row r="692" customFormat="false" ht="12.75" hidden="false" customHeight="false" outlineLevel="0" collapsed="false">
      <c r="A692" s="160"/>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315"/>
      <c r="AB692" s="180"/>
      <c r="AD692" s="153"/>
      <c r="AE692" s="153"/>
      <c r="AF692" s="155"/>
      <c r="AG692" s="155"/>
      <c r="AH692" s="204"/>
      <c r="AI692" s="204"/>
      <c r="AJ692" s="204"/>
      <c r="AK692" s="155"/>
      <c r="AL692" s="155"/>
      <c r="AN692" s="311"/>
      <c r="AO692" s="311"/>
      <c r="AQ692" s="311"/>
      <c r="AR692" s="311"/>
      <c r="AS692" s="311"/>
      <c r="AU692" s="151"/>
      <c r="AV692" s="151"/>
      <c r="AW692" s="151"/>
      <c r="AX692" s="151"/>
      <c r="AZ692" s="120"/>
    </row>
    <row r="693" customFormat="false" ht="12.75" hidden="false" customHeight="false" outlineLevel="0" collapsed="false">
      <c r="A693" s="160"/>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315"/>
      <c r="AB693" s="180"/>
      <c r="AD693" s="153"/>
      <c r="AE693" s="153"/>
      <c r="AF693" s="155"/>
      <c r="AG693" s="155"/>
      <c r="AH693" s="204"/>
      <c r="AI693" s="204"/>
      <c r="AJ693" s="204"/>
      <c r="AK693" s="155"/>
      <c r="AL693" s="155"/>
      <c r="AN693" s="311"/>
      <c r="AO693" s="311"/>
      <c r="AQ693" s="311"/>
      <c r="AR693" s="311"/>
      <c r="AS693" s="311"/>
      <c r="AU693" s="151"/>
      <c r="AV693" s="151"/>
      <c r="AW693" s="151"/>
      <c r="AX693" s="151"/>
      <c r="AZ693" s="120"/>
    </row>
    <row r="694" customFormat="false" ht="12.75" hidden="false" customHeight="false" outlineLevel="0" collapsed="false">
      <c r="A694" s="160"/>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315"/>
      <c r="AB694" s="180"/>
      <c r="AD694" s="153"/>
      <c r="AE694" s="153"/>
      <c r="AF694" s="155"/>
      <c r="AG694" s="155"/>
      <c r="AH694" s="204"/>
      <c r="AI694" s="204"/>
      <c r="AJ694" s="204"/>
      <c r="AK694" s="155"/>
      <c r="AL694" s="155"/>
      <c r="AN694" s="311"/>
      <c r="AO694" s="311"/>
      <c r="AQ694" s="311"/>
      <c r="AR694" s="311"/>
      <c r="AS694" s="311"/>
      <c r="AU694" s="151"/>
      <c r="AV694" s="151"/>
      <c r="AW694" s="151"/>
      <c r="AX694" s="151"/>
      <c r="AZ694" s="120"/>
    </row>
    <row r="695" customFormat="false" ht="12.75" hidden="false" customHeight="false" outlineLevel="0" collapsed="false">
      <c r="A695" s="160"/>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315"/>
      <c r="AB695" s="180"/>
      <c r="AD695" s="153"/>
      <c r="AE695" s="153"/>
      <c r="AF695" s="155"/>
      <c r="AG695" s="155"/>
      <c r="AH695" s="204"/>
      <c r="AI695" s="204"/>
      <c r="AJ695" s="204"/>
      <c r="AK695" s="155"/>
      <c r="AL695" s="155"/>
      <c r="AN695" s="311"/>
      <c r="AO695" s="311"/>
      <c r="AQ695" s="311"/>
      <c r="AR695" s="311"/>
      <c r="AS695" s="311"/>
      <c r="AU695" s="151"/>
      <c r="AV695" s="151"/>
      <c r="AW695" s="151"/>
      <c r="AX695" s="151"/>
      <c r="AZ695" s="120"/>
    </row>
    <row r="696" customFormat="false" ht="12.75" hidden="false" customHeight="false" outlineLevel="0" collapsed="false">
      <c r="A696" s="160"/>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315"/>
      <c r="AB696" s="180"/>
      <c r="AD696" s="153"/>
      <c r="AE696" s="153"/>
      <c r="AF696" s="155"/>
      <c r="AG696" s="155"/>
      <c r="AH696" s="204"/>
      <c r="AI696" s="204"/>
      <c r="AJ696" s="204"/>
      <c r="AK696" s="155"/>
      <c r="AL696" s="155"/>
      <c r="AN696" s="311"/>
      <c r="AO696" s="311"/>
      <c r="AQ696" s="311"/>
      <c r="AR696" s="311"/>
      <c r="AS696" s="311"/>
      <c r="AU696" s="151"/>
      <c r="AV696" s="151"/>
      <c r="AW696" s="151"/>
      <c r="AX696" s="151"/>
      <c r="AZ696" s="120"/>
    </row>
    <row r="697" customFormat="false" ht="12.75" hidden="false" customHeight="false" outlineLevel="0" collapsed="false">
      <c r="A697" s="160"/>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315"/>
      <c r="AB697" s="180"/>
      <c r="AD697" s="153"/>
      <c r="AE697" s="153"/>
      <c r="AF697" s="155"/>
      <c r="AG697" s="155"/>
      <c r="AH697" s="204"/>
      <c r="AI697" s="204"/>
      <c r="AJ697" s="204"/>
      <c r="AK697" s="155"/>
      <c r="AL697" s="155"/>
      <c r="AN697" s="311"/>
      <c r="AO697" s="311"/>
      <c r="AQ697" s="311"/>
      <c r="AR697" s="311"/>
      <c r="AS697" s="311"/>
      <c r="AU697" s="151"/>
      <c r="AV697" s="151"/>
      <c r="AW697" s="151"/>
      <c r="AX697" s="151"/>
      <c r="AZ697" s="120"/>
    </row>
    <row r="698" customFormat="false" ht="12.75" hidden="false" customHeight="false" outlineLevel="0" collapsed="false">
      <c r="A698" s="160"/>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315"/>
      <c r="AB698" s="180"/>
      <c r="AD698" s="153"/>
      <c r="AE698" s="153"/>
      <c r="AF698" s="155"/>
      <c r="AG698" s="155"/>
      <c r="AH698" s="204"/>
      <c r="AI698" s="204"/>
      <c r="AJ698" s="204"/>
      <c r="AK698" s="155"/>
      <c r="AL698" s="155"/>
      <c r="AN698" s="311"/>
      <c r="AO698" s="311"/>
      <c r="AQ698" s="311"/>
      <c r="AR698" s="311"/>
      <c r="AS698" s="311"/>
      <c r="AU698" s="151"/>
      <c r="AV698" s="151"/>
      <c r="AW698" s="151"/>
      <c r="AX698" s="151"/>
      <c r="AZ698" s="120"/>
    </row>
    <row r="699" customFormat="false" ht="12.75" hidden="false" customHeight="false" outlineLevel="0" collapsed="false">
      <c r="A699" s="160"/>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315"/>
      <c r="AB699" s="180"/>
      <c r="AD699" s="153"/>
      <c r="AE699" s="153"/>
      <c r="AF699" s="155"/>
      <c r="AG699" s="155"/>
      <c r="AH699" s="204"/>
      <c r="AI699" s="204"/>
      <c r="AJ699" s="204"/>
      <c r="AK699" s="155"/>
      <c r="AL699" s="155"/>
      <c r="AN699" s="311"/>
      <c r="AO699" s="311"/>
      <c r="AQ699" s="311"/>
      <c r="AR699" s="311"/>
      <c r="AS699" s="311"/>
      <c r="AU699" s="151"/>
      <c r="AV699" s="151"/>
      <c r="AW699" s="151"/>
      <c r="AX699" s="151"/>
      <c r="AZ699" s="120"/>
    </row>
    <row r="700" customFormat="false" ht="12.75" hidden="false" customHeight="false" outlineLevel="0" collapsed="false">
      <c r="A700" s="160"/>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315"/>
      <c r="AB700" s="180"/>
      <c r="AD700" s="153"/>
      <c r="AE700" s="153"/>
      <c r="AF700" s="155"/>
      <c r="AG700" s="155"/>
      <c r="AH700" s="204"/>
      <c r="AI700" s="204"/>
      <c r="AJ700" s="204"/>
      <c r="AK700" s="155"/>
      <c r="AL700" s="155"/>
      <c r="AN700" s="311"/>
      <c r="AO700" s="311"/>
      <c r="AQ700" s="311"/>
      <c r="AR700" s="311"/>
      <c r="AS700" s="311"/>
      <c r="AU700" s="151"/>
      <c r="AV700" s="151"/>
      <c r="AW700" s="151"/>
      <c r="AX700" s="151"/>
      <c r="AZ700" s="120"/>
    </row>
    <row r="701" customFormat="false" ht="12.75" hidden="false" customHeight="false" outlineLevel="0" collapsed="false">
      <c r="A701" s="160"/>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315"/>
      <c r="AB701" s="180"/>
      <c r="AD701" s="153"/>
      <c r="AE701" s="153"/>
      <c r="AF701" s="155"/>
      <c r="AG701" s="155"/>
      <c r="AH701" s="204"/>
      <c r="AI701" s="204"/>
      <c r="AJ701" s="204"/>
      <c r="AK701" s="155"/>
      <c r="AL701" s="155"/>
      <c r="AN701" s="311"/>
      <c r="AO701" s="311"/>
      <c r="AQ701" s="311"/>
      <c r="AR701" s="311"/>
      <c r="AS701" s="311"/>
      <c r="AU701" s="151"/>
      <c r="AV701" s="151"/>
      <c r="AW701" s="151"/>
      <c r="AX701" s="151"/>
      <c r="AZ701" s="120"/>
    </row>
    <row r="702" customFormat="false" ht="12.75" hidden="false" customHeight="false" outlineLevel="0" collapsed="false">
      <c r="A702" s="160"/>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315"/>
      <c r="AB702" s="180"/>
      <c r="AD702" s="153"/>
      <c r="AE702" s="153"/>
      <c r="AF702" s="155"/>
      <c r="AG702" s="155"/>
      <c r="AH702" s="204"/>
      <c r="AI702" s="204"/>
      <c r="AJ702" s="204"/>
      <c r="AK702" s="155"/>
      <c r="AL702" s="155"/>
      <c r="AN702" s="311"/>
      <c r="AO702" s="311"/>
      <c r="AQ702" s="311"/>
      <c r="AR702" s="311"/>
      <c r="AS702" s="311"/>
      <c r="AU702" s="151"/>
      <c r="AV702" s="151"/>
      <c r="AW702" s="151"/>
      <c r="AX702" s="151"/>
      <c r="AZ702" s="120"/>
    </row>
    <row r="703" customFormat="false" ht="12.75" hidden="false" customHeight="false" outlineLevel="0" collapsed="false">
      <c r="A703" s="160"/>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315"/>
      <c r="AB703" s="180"/>
      <c r="AD703" s="153"/>
      <c r="AE703" s="153"/>
      <c r="AF703" s="155"/>
      <c r="AG703" s="155"/>
      <c r="AH703" s="204"/>
      <c r="AI703" s="204"/>
      <c r="AJ703" s="204"/>
      <c r="AK703" s="155"/>
      <c r="AL703" s="155"/>
      <c r="AN703" s="311"/>
      <c r="AO703" s="311"/>
      <c r="AQ703" s="311"/>
      <c r="AR703" s="311"/>
      <c r="AS703" s="311"/>
      <c r="AU703" s="151"/>
      <c r="AV703" s="151"/>
      <c r="AW703" s="151"/>
      <c r="AX703" s="151"/>
    </row>
    <row r="704" customFormat="false" ht="12.75" hidden="false" customHeight="false" outlineLevel="0" collapsed="false">
      <c r="A704" s="160"/>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315"/>
      <c r="AB704" s="180"/>
      <c r="AD704" s="153"/>
      <c r="AE704" s="153"/>
      <c r="AF704" s="155"/>
      <c r="AG704" s="155"/>
      <c r="AH704" s="204"/>
      <c r="AI704" s="204"/>
      <c r="AJ704" s="204"/>
      <c r="AK704" s="155"/>
      <c r="AL704" s="155"/>
      <c r="AN704" s="311"/>
      <c r="AO704" s="311"/>
      <c r="AQ704" s="311"/>
      <c r="AR704" s="311"/>
      <c r="AS704" s="311"/>
      <c r="AU704" s="151"/>
      <c r="AV704" s="151"/>
      <c r="AW704" s="151"/>
      <c r="AX704" s="151"/>
      <c r="AZ704" s="120"/>
    </row>
    <row r="705" customFormat="false" ht="12.75" hidden="false" customHeight="false" outlineLevel="0" collapsed="false">
      <c r="A705" s="160"/>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315"/>
      <c r="AB705" s="180"/>
      <c r="AD705" s="153"/>
      <c r="AE705" s="153"/>
      <c r="AF705" s="155"/>
      <c r="AG705" s="155"/>
      <c r="AH705" s="204"/>
      <c r="AI705" s="204"/>
      <c r="AJ705" s="204"/>
      <c r="AK705" s="155"/>
      <c r="AL705" s="155"/>
      <c r="AN705" s="311"/>
      <c r="AO705" s="311"/>
      <c r="AQ705" s="311"/>
      <c r="AR705" s="311"/>
      <c r="AS705" s="311"/>
      <c r="AU705" s="151"/>
      <c r="AV705" s="151"/>
      <c r="AW705" s="151"/>
      <c r="AX705" s="151"/>
      <c r="AZ705" s="120"/>
    </row>
    <row r="706" customFormat="false" ht="12.75" hidden="false" customHeight="false" outlineLevel="0" collapsed="false">
      <c r="A706" s="160"/>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315"/>
      <c r="AB706" s="180"/>
      <c r="AD706" s="153"/>
      <c r="AE706" s="153"/>
      <c r="AF706" s="155"/>
      <c r="AG706" s="155"/>
      <c r="AH706" s="204"/>
      <c r="AI706" s="204"/>
      <c r="AJ706" s="204"/>
      <c r="AK706" s="155"/>
      <c r="AL706" s="155"/>
      <c r="AN706" s="311"/>
      <c r="AO706" s="311"/>
      <c r="AQ706" s="311"/>
      <c r="AR706" s="311"/>
      <c r="AS706" s="311"/>
      <c r="AU706" s="151"/>
      <c r="AV706" s="151"/>
      <c r="AW706" s="151"/>
      <c r="AX706" s="151"/>
      <c r="AZ706" s="120"/>
    </row>
    <row r="707" customFormat="false" ht="12.75" hidden="false" customHeight="false" outlineLevel="0" collapsed="false">
      <c r="A707" s="160"/>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315"/>
      <c r="AB707" s="180"/>
      <c r="AD707" s="153"/>
      <c r="AE707" s="153"/>
      <c r="AF707" s="155"/>
      <c r="AG707" s="155"/>
      <c r="AH707" s="204"/>
      <c r="AI707" s="204"/>
      <c r="AJ707" s="204"/>
      <c r="AK707" s="155"/>
      <c r="AL707" s="155"/>
      <c r="AN707" s="311"/>
      <c r="AO707" s="311"/>
      <c r="AQ707" s="311"/>
      <c r="AR707" s="311"/>
      <c r="AS707" s="311"/>
      <c r="AU707" s="151"/>
      <c r="AV707" s="151"/>
      <c r="AW707" s="151"/>
      <c r="AX707" s="151"/>
      <c r="AZ707" s="120"/>
    </row>
    <row r="708" customFormat="false" ht="12.75" hidden="false" customHeight="false" outlineLevel="0" collapsed="false">
      <c r="A708" s="160"/>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315"/>
      <c r="AB708" s="180"/>
      <c r="AD708" s="153"/>
      <c r="AE708" s="153"/>
      <c r="AF708" s="155"/>
      <c r="AG708" s="155"/>
      <c r="AH708" s="204"/>
      <c r="AI708" s="204"/>
      <c r="AJ708" s="204"/>
      <c r="AK708" s="155"/>
      <c r="AL708" s="155"/>
      <c r="AN708" s="311"/>
      <c r="AO708" s="311"/>
      <c r="AQ708" s="311"/>
      <c r="AR708" s="311"/>
      <c r="AS708" s="311"/>
      <c r="AU708" s="151"/>
      <c r="AV708" s="151"/>
      <c r="AW708" s="151"/>
      <c r="AX708" s="151"/>
      <c r="AZ708" s="120"/>
    </row>
    <row r="709" customFormat="false" ht="12.75" hidden="false" customHeight="false" outlineLevel="0" collapsed="false">
      <c r="A709" s="160"/>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315"/>
      <c r="AB709" s="180"/>
      <c r="AD709" s="153"/>
      <c r="AE709" s="153"/>
      <c r="AF709" s="155"/>
      <c r="AG709" s="155"/>
      <c r="AH709" s="204"/>
      <c r="AI709" s="204"/>
      <c r="AJ709" s="204"/>
      <c r="AK709" s="155"/>
      <c r="AL709" s="155"/>
      <c r="AN709" s="311"/>
      <c r="AO709" s="311"/>
      <c r="AQ709" s="311"/>
      <c r="AR709" s="311"/>
      <c r="AS709" s="311"/>
      <c r="AU709" s="151"/>
      <c r="AV709" s="151"/>
      <c r="AW709" s="151"/>
      <c r="AX709" s="151"/>
      <c r="AZ709" s="120"/>
    </row>
    <row r="710" customFormat="false" ht="12.75" hidden="false" customHeight="false" outlineLevel="0" collapsed="false">
      <c r="A710" s="160"/>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315"/>
      <c r="AB710" s="180"/>
      <c r="AD710" s="153"/>
      <c r="AE710" s="153"/>
      <c r="AF710" s="155"/>
      <c r="AG710" s="155"/>
      <c r="AH710" s="204"/>
      <c r="AI710" s="204"/>
      <c r="AJ710" s="204"/>
      <c r="AK710" s="155"/>
      <c r="AL710" s="155"/>
      <c r="AN710" s="311"/>
      <c r="AO710" s="311"/>
      <c r="AQ710" s="311"/>
      <c r="AR710" s="311"/>
      <c r="AS710" s="311"/>
      <c r="AU710" s="151"/>
      <c r="AV710" s="151"/>
      <c r="AW710" s="151"/>
      <c r="AX710" s="151"/>
      <c r="AZ710" s="120"/>
    </row>
    <row r="711" customFormat="false" ht="12.75" hidden="false" customHeight="false" outlineLevel="0" collapsed="false">
      <c r="A711" s="160"/>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315"/>
      <c r="AB711" s="180"/>
      <c r="AD711" s="153"/>
      <c r="AE711" s="153"/>
      <c r="AF711" s="155"/>
      <c r="AG711" s="155"/>
      <c r="AH711" s="204"/>
      <c r="AI711" s="204"/>
      <c r="AJ711" s="204"/>
      <c r="AK711" s="155"/>
      <c r="AL711" s="155"/>
      <c r="AN711" s="311"/>
      <c r="AO711" s="311"/>
      <c r="AQ711" s="311"/>
      <c r="AR711" s="311"/>
      <c r="AS711" s="311"/>
      <c r="AU711" s="151"/>
      <c r="AV711" s="151"/>
      <c r="AW711" s="151"/>
      <c r="AX711" s="151"/>
      <c r="AZ711" s="120"/>
    </row>
    <row r="712" customFormat="false" ht="12.75" hidden="false" customHeight="false" outlineLevel="0" collapsed="false">
      <c r="A712" s="160"/>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315"/>
      <c r="AB712" s="180"/>
      <c r="AD712" s="153"/>
      <c r="AE712" s="153"/>
      <c r="AF712" s="155"/>
      <c r="AG712" s="155"/>
      <c r="AH712" s="204"/>
      <c r="AI712" s="204"/>
      <c r="AJ712" s="204"/>
      <c r="AK712" s="155"/>
      <c r="AL712" s="155"/>
      <c r="AN712" s="311"/>
      <c r="AO712" s="311"/>
      <c r="AQ712" s="311"/>
      <c r="AR712" s="311"/>
      <c r="AS712" s="311"/>
      <c r="AU712" s="151"/>
      <c r="AV712" s="151"/>
      <c r="AW712" s="151"/>
      <c r="AX712" s="151"/>
      <c r="AZ712" s="120"/>
    </row>
    <row r="713" customFormat="false" ht="12.75" hidden="false" customHeight="false" outlineLevel="0" collapsed="false">
      <c r="A713" s="160"/>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315"/>
      <c r="AB713" s="180"/>
      <c r="AD713" s="153"/>
      <c r="AE713" s="153"/>
      <c r="AF713" s="155"/>
      <c r="AG713" s="155"/>
      <c r="AH713" s="204"/>
      <c r="AI713" s="204"/>
      <c r="AJ713" s="204"/>
      <c r="AK713" s="155"/>
      <c r="AL713" s="155"/>
      <c r="AN713" s="311"/>
      <c r="AO713" s="311"/>
      <c r="AQ713" s="311"/>
      <c r="AR713" s="311"/>
      <c r="AS713" s="311"/>
      <c r="AU713" s="151"/>
      <c r="AV713" s="151"/>
      <c r="AW713" s="151"/>
      <c r="AX713" s="151"/>
      <c r="AZ713" s="120"/>
    </row>
    <row r="714" customFormat="false" ht="12.75" hidden="false" customHeight="false" outlineLevel="0" collapsed="false">
      <c r="A714" s="160"/>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315"/>
      <c r="AB714" s="180"/>
      <c r="AD714" s="153"/>
      <c r="AE714" s="153"/>
      <c r="AF714" s="155"/>
      <c r="AG714" s="155"/>
      <c r="AH714" s="204"/>
      <c r="AI714" s="204"/>
      <c r="AJ714" s="204"/>
      <c r="AK714" s="155"/>
      <c r="AL714" s="155"/>
      <c r="AN714" s="311"/>
      <c r="AO714" s="311"/>
      <c r="AQ714" s="311"/>
      <c r="AR714" s="311"/>
      <c r="AS714" s="311"/>
      <c r="AU714" s="151"/>
      <c r="AV714" s="151"/>
      <c r="AW714" s="151"/>
      <c r="AX714" s="151"/>
      <c r="AZ714" s="120"/>
    </row>
    <row r="715" customFormat="false" ht="12.75" hidden="false" customHeight="false" outlineLevel="0" collapsed="false">
      <c r="A715" s="160"/>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315"/>
      <c r="AB715" s="180"/>
      <c r="AD715" s="153"/>
      <c r="AE715" s="153"/>
      <c r="AF715" s="155"/>
      <c r="AG715" s="155"/>
      <c r="AH715" s="204"/>
      <c r="AI715" s="204"/>
      <c r="AJ715" s="204"/>
      <c r="AK715" s="155"/>
      <c r="AL715" s="155"/>
      <c r="AN715" s="311"/>
      <c r="AO715" s="311"/>
      <c r="AQ715" s="311"/>
      <c r="AR715" s="311"/>
      <c r="AS715" s="311"/>
      <c r="AU715" s="151"/>
      <c r="AV715" s="151"/>
      <c r="AW715" s="151"/>
      <c r="AX715" s="151"/>
      <c r="AZ715" s="120"/>
    </row>
    <row r="716" customFormat="false" ht="12.75" hidden="false" customHeight="false" outlineLevel="0" collapsed="false">
      <c r="A716" s="160"/>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315"/>
      <c r="AB716" s="180"/>
      <c r="AD716" s="153"/>
      <c r="AE716" s="153"/>
      <c r="AF716" s="155"/>
      <c r="AG716" s="155"/>
      <c r="AH716" s="204"/>
      <c r="AI716" s="204"/>
      <c r="AJ716" s="204"/>
      <c r="AK716" s="155"/>
      <c r="AL716" s="155"/>
      <c r="AN716" s="311"/>
      <c r="AO716" s="311"/>
      <c r="AQ716" s="311"/>
      <c r="AR716" s="311"/>
      <c r="AS716" s="311"/>
      <c r="AU716" s="151"/>
      <c r="AV716" s="151"/>
      <c r="AW716" s="151"/>
      <c r="AX716" s="151"/>
      <c r="AZ716" s="120"/>
    </row>
    <row r="717" customFormat="false" ht="12.75" hidden="false" customHeight="false" outlineLevel="0" collapsed="false">
      <c r="A717" s="160"/>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315"/>
      <c r="AB717" s="180"/>
      <c r="AD717" s="153"/>
      <c r="AE717" s="153"/>
      <c r="AF717" s="155"/>
      <c r="AG717" s="155"/>
      <c r="AH717" s="204"/>
      <c r="AI717" s="204"/>
      <c r="AJ717" s="204"/>
      <c r="AK717" s="155"/>
      <c r="AL717" s="155"/>
      <c r="AN717" s="311"/>
      <c r="AO717" s="311"/>
      <c r="AQ717" s="311"/>
      <c r="AR717" s="311"/>
      <c r="AS717" s="311"/>
      <c r="AU717" s="151"/>
      <c r="AV717" s="151"/>
      <c r="AW717" s="151"/>
      <c r="AX717" s="151"/>
      <c r="AZ717" s="120"/>
    </row>
    <row r="718" customFormat="false" ht="12.75" hidden="false" customHeight="false" outlineLevel="0" collapsed="false">
      <c r="A718" s="160"/>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315"/>
      <c r="AB718" s="180"/>
      <c r="AD718" s="153"/>
      <c r="AE718" s="153"/>
      <c r="AF718" s="155"/>
      <c r="AG718" s="155"/>
      <c r="AH718" s="204"/>
      <c r="AI718" s="204"/>
      <c r="AJ718" s="204"/>
      <c r="AK718" s="155"/>
      <c r="AL718" s="155"/>
      <c r="AN718" s="311"/>
      <c r="AO718" s="311"/>
      <c r="AQ718" s="311"/>
      <c r="AR718" s="311"/>
      <c r="AS718" s="311"/>
      <c r="AU718" s="151"/>
      <c r="AV718" s="151"/>
      <c r="AW718" s="151"/>
      <c r="AX718" s="151"/>
      <c r="AZ718" s="120"/>
    </row>
    <row r="719" customFormat="false" ht="12.75" hidden="false" customHeight="false" outlineLevel="0" collapsed="false">
      <c r="A719" s="160"/>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315"/>
      <c r="AB719" s="180"/>
      <c r="AD719" s="153"/>
      <c r="AE719" s="153"/>
      <c r="AF719" s="155"/>
      <c r="AG719" s="155"/>
      <c r="AH719" s="204"/>
      <c r="AI719" s="204"/>
      <c r="AJ719" s="204"/>
      <c r="AK719" s="155"/>
      <c r="AL719" s="155"/>
      <c r="AN719" s="311"/>
      <c r="AO719" s="311"/>
      <c r="AQ719" s="311"/>
      <c r="AR719" s="311"/>
      <c r="AS719" s="311"/>
      <c r="AU719" s="151"/>
      <c r="AV719" s="151"/>
      <c r="AW719" s="151"/>
      <c r="AX719" s="151"/>
      <c r="AZ719" s="120"/>
    </row>
    <row r="720" customFormat="false" ht="12.75" hidden="false" customHeight="false" outlineLevel="0" collapsed="false">
      <c r="A720" s="160"/>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315"/>
      <c r="AB720" s="180"/>
      <c r="AD720" s="153"/>
      <c r="AE720" s="153"/>
      <c r="AF720" s="155"/>
      <c r="AG720" s="155"/>
      <c r="AH720" s="204"/>
      <c r="AI720" s="204"/>
      <c r="AJ720" s="204"/>
      <c r="AK720" s="155"/>
      <c r="AL720" s="155"/>
      <c r="AN720" s="311"/>
      <c r="AO720" s="311"/>
      <c r="AQ720" s="311"/>
      <c r="AR720" s="311"/>
      <c r="AS720" s="311"/>
      <c r="AU720" s="151"/>
      <c r="AV720" s="151"/>
      <c r="AW720" s="151"/>
      <c r="AX720" s="151"/>
      <c r="AZ720" s="120"/>
    </row>
    <row r="721" customFormat="false" ht="12.75" hidden="false" customHeight="false" outlineLevel="0" collapsed="false">
      <c r="A721" s="160"/>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315"/>
      <c r="AB721" s="180"/>
      <c r="AD721" s="153"/>
      <c r="AE721" s="153"/>
      <c r="AF721" s="155"/>
      <c r="AG721" s="155"/>
      <c r="AH721" s="204"/>
      <c r="AI721" s="204"/>
      <c r="AJ721" s="204"/>
      <c r="AK721" s="155"/>
      <c r="AL721" s="155"/>
      <c r="AN721" s="311"/>
      <c r="AO721" s="311"/>
      <c r="AQ721" s="311"/>
      <c r="AR721" s="311"/>
      <c r="AS721" s="311"/>
      <c r="AU721" s="151"/>
      <c r="AV721" s="151"/>
      <c r="AW721" s="151"/>
      <c r="AX721" s="151"/>
      <c r="AZ721" s="120"/>
    </row>
    <row r="722" customFormat="false" ht="12.75" hidden="false" customHeight="false" outlineLevel="0" collapsed="false">
      <c r="A722" s="160"/>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315"/>
      <c r="AB722" s="180"/>
      <c r="AD722" s="153"/>
      <c r="AE722" s="153"/>
      <c r="AF722" s="155"/>
      <c r="AG722" s="155"/>
      <c r="AH722" s="204"/>
      <c r="AI722" s="204"/>
      <c r="AJ722" s="204"/>
      <c r="AK722" s="155"/>
      <c r="AL722" s="155"/>
      <c r="AN722" s="311"/>
      <c r="AO722" s="311"/>
      <c r="AQ722" s="311"/>
      <c r="AR722" s="311"/>
      <c r="AS722" s="311"/>
      <c r="AU722" s="151"/>
      <c r="AV722" s="151"/>
      <c r="AW722" s="151"/>
      <c r="AX722" s="151"/>
      <c r="AZ722" s="120"/>
    </row>
    <row r="723" customFormat="false" ht="12.75" hidden="false" customHeight="false" outlineLevel="0" collapsed="false">
      <c r="A723" s="160"/>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315"/>
      <c r="AB723" s="180"/>
      <c r="AD723" s="153"/>
      <c r="AE723" s="153"/>
      <c r="AF723" s="155"/>
      <c r="AG723" s="155"/>
      <c r="AH723" s="204"/>
      <c r="AI723" s="204"/>
      <c r="AJ723" s="204"/>
      <c r="AK723" s="155"/>
      <c r="AL723" s="155"/>
      <c r="AN723" s="311"/>
      <c r="AO723" s="311"/>
      <c r="AQ723" s="311"/>
      <c r="AR723" s="311"/>
      <c r="AS723" s="311"/>
      <c r="AU723" s="151"/>
      <c r="AV723" s="151"/>
      <c r="AW723" s="151"/>
      <c r="AX723" s="151"/>
    </row>
    <row r="724" customFormat="false" ht="12.75" hidden="false" customHeight="false" outlineLevel="0" collapsed="false">
      <c r="A724" s="160"/>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315"/>
      <c r="AB724" s="180"/>
      <c r="AD724" s="153"/>
      <c r="AE724" s="153"/>
      <c r="AF724" s="155"/>
      <c r="AG724" s="155"/>
      <c r="AH724" s="204"/>
      <c r="AI724" s="204"/>
      <c r="AJ724" s="204"/>
      <c r="AK724" s="155"/>
      <c r="AL724" s="155"/>
      <c r="AN724" s="311"/>
      <c r="AO724" s="311"/>
      <c r="AQ724" s="311"/>
      <c r="AR724" s="311"/>
      <c r="AS724" s="311"/>
      <c r="AU724" s="151"/>
      <c r="AV724" s="151"/>
      <c r="AW724" s="151"/>
      <c r="AX724" s="151"/>
    </row>
    <row r="725" customFormat="false" ht="12.75" hidden="false" customHeight="false" outlineLevel="0" collapsed="false">
      <c r="A725" s="160"/>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315"/>
      <c r="AB725" s="180"/>
      <c r="AD725" s="153"/>
      <c r="AE725" s="153"/>
      <c r="AF725" s="155"/>
      <c r="AG725" s="155"/>
      <c r="AH725" s="204"/>
      <c r="AI725" s="204"/>
      <c r="AJ725" s="204"/>
      <c r="AK725" s="155"/>
      <c r="AL725" s="155"/>
      <c r="AN725" s="311"/>
      <c r="AO725" s="311"/>
      <c r="AQ725" s="311"/>
      <c r="AR725" s="311"/>
      <c r="AS725" s="311"/>
      <c r="AU725" s="151"/>
      <c r="AV725" s="151"/>
      <c r="AW725" s="151"/>
      <c r="AX725" s="151"/>
    </row>
    <row r="726" customFormat="false" ht="12.75" hidden="false" customHeight="false" outlineLevel="0" collapsed="false">
      <c r="A726" s="160"/>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315"/>
      <c r="AB726" s="180"/>
      <c r="AD726" s="153"/>
      <c r="AE726" s="153"/>
      <c r="AF726" s="155"/>
      <c r="AG726" s="155"/>
      <c r="AH726" s="204"/>
      <c r="AI726" s="204"/>
      <c r="AJ726" s="204"/>
      <c r="AK726" s="155"/>
      <c r="AL726" s="155"/>
      <c r="AN726" s="311"/>
      <c r="AO726" s="311"/>
      <c r="AQ726" s="311"/>
      <c r="AR726" s="311"/>
      <c r="AS726" s="311"/>
      <c r="AU726" s="151"/>
      <c r="AV726" s="151"/>
      <c r="AW726" s="151"/>
      <c r="AX726" s="151"/>
      <c r="AZ726" s="120"/>
    </row>
    <row r="727" customFormat="false" ht="12.75" hidden="false" customHeight="false" outlineLevel="0" collapsed="false">
      <c r="A727" s="160"/>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315"/>
      <c r="AB727" s="180"/>
      <c r="AD727" s="153"/>
      <c r="AE727" s="153"/>
      <c r="AF727" s="155"/>
      <c r="AG727" s="155"/>
      <c r="AH727" s="204"/>
      <c r="AI727" s="204"/>
      <c r="AJ727" s="204"/>
      <c r="AK727" s="155"/>
      <c r="AL727" s="155"/>
      <c r="AN727" s="311"/>
      <c r="AO727" s="311"/>
      <c r="AQ727" s="311"/>
      <c r="AR727" s="311"/>
      <c r="AS727" s="311"/>
      <c r="AU727" s="151"/>
      <c r="AV727" s="151"/>
      <c r="AW727" s="151"/>
      <c r="AX727" s="151"/>
    </row>
    <row r="728" customFormat="false" ht="12.75" hidden="false" customHeight="false" outlineLevel="0" collapsed="false">
      <c r="A728" s="160"/>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315"/>
      <c r="AB728" s="180"/>
      <c r="AD728" s="153"/>
      <c r="AE728" s="153"/>
      <c r="AF728" s="155"/>
      <c r="AG728" s="155"/>
      <c r="AH728" s="204"/>
      <c r="AI728" s="204"/>
      <c r="AJ728" s="204"/>
      <c r="AK728" s="155"/>
      <c r="AL728" s="155"/>
      <c r="AN728" s="311"/>
      <c r="AO728" s="311"/>
      <c r="AQ728" s="311"/>
      <c r="AR728" s="311"/>
      <c r="AS728" s="311"/>
      <c r="AU728" s="151"/>
      <c r="AV728" s="151"/>
      <c r="AW728" s="151"/>
      <c r="AX728" s="151"/>
    </row>
    <row r="729" customFormat="false" ht="12.75" hidden="false" customHeight="false" outlineLevel="0" collapsed="false">
      <c r="A729" s="160"/>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315"/>
      <c r="AB729" s="180"/>
      <c r="AD729" s="153"/>
      <c r="AE729" s="153"/>
      <c r="AF729" s="155"/>
      <c r="AG729" s="155"/>
      <c r="AH729" s="204"/>
      <c r="AI729" s="204"/>
      <c r="AJ729" s="204"/>
      <c r="AK729" s="155"/>
      <c r="AL729" s="155"/>
      <c r="AN729" s="311"/>
      <c r="AO729" s="311"/>
      <c r="AQ729" s="311"/>
      <c r="AR729" s="311"/>
      <c r="AS729" s="311"/>
      <c r="AU729" s="151"/>
      <c r="AV729" s="151"/>
      <c r="AW729" s="151"/>
      <c r="AX729" s="151"/>
    </row>
    <row r="730" customFormat="false" ht="12.75" hidden="false" customHeight="false" outlineLevel="0" collapsed="false">
      <c r="A730" s="160"/>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315"/>
      <c r="AB730" s="180"/>
      <c r="AD730" s="153"/>
      <c r="AE730" s="153"/>
      <c r="AF730" s="155"/>
      <c r="AG730" s="155"/>
      <c r="AH730" s="204"/>
      <c r="AI730" s="204"/>
      <c r="AJ730" s="204"/>
      <c r="AK730" s="155"/>
      <c r="AL730" s="155"/>
      <c r="AN730" s="311"/>
      <c r="AO730" s="311"/>
      <c r="AQ730" s="311"/>
      <c r="AR730" s="311"/>
      <c r="AS730" s="311"/>
      <c r="AU730" s="151"/>
      <c r="AV730" s="151"/>
      <c r="AW730" s="151"/>
      <c r="AX730" s="151"/>
      <c r="AZ730" s="120"/>
    </row>
    <row r="731" customFormat="false" ht="12.75" hidden="false" customHeight="false" outlineLevel="0" collapsed="false">
      <c r="A731" s="160"/>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315"/>
      <c r="AB731" s="180"/>
      <c r="AD731" s="153"/>
      <c r="AE731" s="153"/>
      <c r="AF731" s="155"/>
      <c r="AG731" s="155"/>
      <c r="AH731" s="204"/>
      <c r="AI731" s="204"/>
      <c r="AJ731" s="204"/>
      <c r="AK731" s="155"/>
      <c r="AL731" s="155"/>
      <c r="AN731" s="311"/>
      <c r="AO731" s="311"/>
      <c r="AQ731" s="311"/>
      <c r="AR731" s="311"/>
      <c r="AS731" s="311"/>
      <c r="AU731" s="151"/>
      <c r="AV731" s="151"/>
      <c r="AW731" s="151"/>
      <c r="AX731" s="151"/>
      <c r="AZ731" s="120"/>
    </row>
    <row r="732" customFormat="false" ht="12.75" hidden="false" customHeight="false" outlineLevel="0" collapsed="false">
      <c r="A732" s="160"/>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315"/>
      <c r="AB732" s="180"/>
      <c r="AD732" s="153"/>
      <c r="AE732" s="153"/>
      <c r="AF732" s="155"/>
      <c r="AG732" s="155"/>
      <c r="AH732" s="204"/>
      <c r="AI732" s="204"/>
      <c r="AJ732" s="204"/>
      <c r="AK732" s="155"/>
      <c r="AL732" s="155"/>
      <c r="AN732" s="311"/>
      <c r="AO732" s="311"/>
      <c r="AQ732" s="311"/>
      <c r="AR732" s="311"/>
      <c r="AS732" s="311"/>
      <c r="AU732" s="151"/>
      <c r="AV732" s="151"/>
      <c r="AW732" s="151"/>
      <c r="AX732" s="151"/>
      <c r="AZ732" s="120"/>
    </row>
    <row r="733" customFormat="false" ht="12.75" hidden="false" customHeight="false" outlineLevel="0" collapsed="false">
      <c r="A733" s="160"/>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315"/>
      <c r="AB733" s="180"/>
      <c r="AD733" s="153"/>
      <c r="AE733" s="153"/>
      <c r="AF733" s="155"/>
      <c r="AG733" s="155"/>
      <c r="AH733" s="204"/>
      <c r="AI733" s="204"/>
      <c r="AJ733" s="204"/>
      <c r="AK733" s="155"/>
      <c r="AL733" s="155"/>
      <c r="AN733" s="311"/>
      <c r="AO733" s="311"/>
      <c r="AQ733" s="311"/>
      <c r="AR733" s="311"/>
      <c r="AS733" s="311"/>
      <c r="AU733" s="151"/>
      <c r="AV733" s="151"/>
      <c r="AW733" s="151"/>
      <c r="AX733" s="151"/>
      <c r="AZ733" s="120"/>
    </row>
    <row r="734" customFormat="false" ht="12.75" hidden="false" customHeight="false" outlineLevel="0" collapsed="false">
      <c r="A734" s="160"/>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315"/>
      <c r="AB734" s="180"/>
      <c r="AD734" s="153"/>
      <c r="AE734" s="153"/>
      <c r="AF734" s="155"/>
      <c r="AG734" s="155"/>
      <c r="AH734" s="204"/>
      <c r="AI734" s="204"/>
      <c r="AJ734" s="204"/>
      <c r="AK734" s="155"/>
      <c r="AL734" s="155"/>
      <c r="AN734" s="311"/>
      <c r="AO734" s="311"/>
      <c r="AQ734" s="311"/>
      <c r="AR734" s="311"/>
      <c r="AS734" s="311"/>
      <c r="AU734" s="151"/>
      <c r="AV734" s="151"/>
      <c r="AW734" s="151"/>
      <c r="AX734" s="151"/>
      <c r="AZ734" s="120"/>
    </row>
    <row r="735" customFormat="false" ht="12.75" hidden="false" customHeight="false" outlineLevel="0" collapsed="false">
      <c r="A735" s="160"/>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315"/>
      <c r="AB735" s="180"/>
      <c r="AD735" s="153"/>
      <c r="AE735" s="153"/>
      <c r="AF735" s="155"/>
      <c r="AG735" s="155"/>
      <c r="AH735" s="204"/>
      <c r="AI735" s="204"/>
      <c r="AJ735" s="204"/>
      <c r="AK735" s="155"/>
      <c r="AL735" s="155"/>
      <c r="AN735" s="311"/>
      <c r="AO735" s="311"/>
      <c r="AQ735" s="311"/>
      <c r="AR735" s="311"/>
      <c r="AS735" s="311"/>
      <c r="AU735" s="151"/>
      <c r="AV735" s="151"/>
      <c r="AW735" s="151"/>
      <c r="AX735" s="151"/>
      <c r="AZ735" s="120"/>
    </row>
    <row r="736" customFormat="false" ht="12.75" hidden="false" customHeight="false" outlineLevel="0" collapsed="false">
      <c r="A736" s="160"/>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315"/>
      <c r="AB736" s="180"/>
      <c r="AD736" s="153"/>
      <c r="AE736" s="153"/>
      <c r="AF736" s="155"/>
      <c r="AG736" s="155"/>
      <c r="AH736" s="204"/>
      <c r="AI736" s="204"/>
      <c r="AJ736" s="204"/>
      <c r="AK736" s="155"/>
      <c r="AL736" s="155"/>
      <c r="AN736" s="311"/>
      <c r="AO736" s="311"/>
      <c r="AQ736" s="311"/>
      <c r="AR736" s="311"/>
      <c r="AS736" s="311"/>
      <c r="AU736" s="151"/>
      <c r="AV736" s="151"/>
      <c r="AW736" s="151"/>
      <c r="AX736" s="151"/>
    </row>
    <row r="737" customFormat="false" ht="12.75" hidden="false" customHeight="false" outlineLevel="0" collapsed="false">
      <c r="A737" s="160"/>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315"/>
      <c r="AB737" s="180"/>
      <c r="AD737" s="153"/>
      <c r="AE737" s="153"/>
      <c r="AF737" s="155"/>
      <c r="AG737" s="155"/>
      <c r="AH737" s="204"/>
      <c r="AI737" s="204"/>
      <c r="AJ737" s="204"/>
      <c r="AK737" s="155"/>
      <c r="AL737" s="155"/>
      <c r="AN737" s="311"/>
      <c r="AO737" s="311"/>
      <c r="AQ737" s="311"/>
      <c r="AR737" s="311"/>
      <c r="AS737" s="311"/>
      <c r="AU737" s="151"/>
      <c r="AV737" s="151"/>
      <c r="AW737" s="151"/>
      <c r="AX737" s="151"/>
      <c r="AZ737" s="120"/>
    </row>
    <row r="738" customFormat="false" ht="12.75" hidden="false" customHeight="false" outlineLevel="0" collapsed="false">
      <c r="A738" s="160"/>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315"/>
      <c r="AB738" s="180"/>
      <c r="AD738" s="153"/>
      <c r="AE738" s="153"/>
      <c r="AF738" s="155"/>
      <c r="AG738" s="155"/>
      <c r="AH738" s="204"/>
      <c r="AI738" s="204"/>
      <c r="AJ738" s="204"/>
      <c r="AK738" s="155"/>
      <c r="AL738" s="155"/>
      <c r="AN738" s="311"/>
      <c r="AO738" s="311"/>
      <c r="AQ738" s="311"/>
      <c r="AR738" s="311"/>
      <c r="AS738" s="311"/>
      <c r="AU738" s="151"/>
      <c r="AV738" s="151"/>
      <c r="AW738" s="151"/>
      <c r="AX738" s="151"/>
      <c r="AZ738" s="120"/>
    </row>
    <row r="739" customFormat="false" ht="12.75" hidden="false" customHeight="false" outlineLevel="0" collapsed="false">
      <c r="A739" s="160"/>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315"/>
      <c r="AB739" s="180"/>
      <c r="AD739" s="153"/>
      <c r="AE739" s="153"/>
      <c r="AF739" s="155"/>
      <c r="AG739" s="155"/>
      <c r="AH739" s="204"/>
      <c r="AI739" s="204"/>
      <c r="AJ739" s="204"/>
      <c r="AK739" s="155"/>
      <c r="AL739" s="155"/>
      <c r="AN739" s="311"/>
      <c r="AO739" s="311"/>
      <c r="AQ739" s="311"/>
      <c r="AR739" s="311"/>
      <c r="AS739" s="311"/>
      <c r="AU739" s="151"/>
      <c r="AV739" s="151"/>
      <c r="AW739" s="151"/>
      <c r="AX739" s="151"/>
      <c r="AZ739" s="120"/>
    </row>
    <row r="740" customFormat="false" ht="12.75" hidden="false" customHeight="false" outlineLevel="0" collapsed="false">
      <c r="A740" s="160"/>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315"/>
      <c r="AB740" s="180"/>
      <c r="AD740" s="153"/>
      <c r="AE740" s="153"/>
      <c r="AF740" s="155"/>
      <c r="AG740" s="155"/>
      <c r="AH740" s="204"/>
      <c r="AI740" s="204"/>
      <c r="AJ740" s="204"/>
      <c r="AK740" s="155"/>
      <c r="AL740" s="155"/>
      <c r="AN740" s="311"/>
      <c r="AO740" s="311"/>
      <c r="AQ740" s="311"/>
      <c r="AR740" s="311"/>
      <c r="AS740" s="311"/>
      <c r="AU740" s="151"/>
      <c r="AV740" s="151"/>
      <c r="AW740" s="151"/>
      <c r="AX740" s="151"/>
      <c r="AZ740" s="120"/>
    </row>
    <row r="741" customFormat="false" ht="12.75" hidden="false" customHeight="false" outlineLevel="0" collapsed="false">
      <c r="A741" s="160"/>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315"/>
      <c r="AB741" s="180"/>
      <c r="AD741" s="153"/>
      <c r="AE741" s="153"/>
      <c r="AF741" s="155"/>
      <c r="AG741" s="155"/>
      <c r="AH741" s="204"/>
      <c r="AI741" s="204"/>
      <c r="AJ741" s="204"/>
      <c r="AK741" s="155"/>
      <c r="AL741" s="155"/>
      <c r="AN741" s="311"/>
      <c r="AO741" s="311"/>
      <c r="AQ741" s="311"/>
      <c r="AR741" s="311"/>
      <c r="AS741" s="311"/>
      <c r="AU741" s="151"/>
      <c r="AV741" s="151"/>
      <c r="AW741" s="151"/>
      <c r="AX741" s="151"/>
    </row>
    <row r="742" customFormat="false" ht="12.75" hidden="false" customHeight="false" outlineLevel="0" collapsed="false">
      <c r="A742" s="160"/>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315"/>
      <c r="AB742" s="180"/>
      <c r="AD742" s="153"/>
      <c r="AE742" s="153"/>
      <c r="AF742" s="155"/>
      <c r="AG742" s="155"/>
      <c r="AH742" s="204"/>
      <c r="AI742" s="204"/>
      <c r="AJ742" s="204"/>
      <c r="AK742" s="155"/>
      <c r="AL742" s="155"/>
      <c r="AN742" s="311"/>
      <c r="AO742" s="311"/>
      <c r="AQ742" s="311"/>
      <c r="AR742" s="311"/>
      <c r="AS742" s="311"/>
      <c r="AU742" s="151"/>
      <c r="AV742" s="151"/>
      <c r="AW742" s="151"/>
      <c r="AX742" s="151"/>
      <c r="AZ742" s="120"/>
    </row>
    <row r="743" customFormat="false" ht="12.75" hidden="false" customHeight="false" outlineLevel="0" collapsed="false">
      <c r="A743" s="160"/>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315"/>
      <c r="AB743" s="180"/>
      <c r="AD743" s="153"/>
      <c r="AE743" s="153"/>
      <c r="AF743" s="155"/>
      <c r="AG743" s="155"/>
      <c r="AH743" s="204"/>
      <c r="AI743" s="204"/>
      <c r="AJ743" s="204"/>
      <c r="AK743" s="155"/>
      <c r="AL743" s="155"/>
      <c r="AN743" s="311"/>
      <c r="AO743" s="311"/>
      <c r="AQ743" s="311"/>
      <c r="AR743" s="311"/>
      <c r="AS743" s="311"/>
      <c r="AU743" s="151"/>
      <c r="AV743" s="151"/>
      <c r="AW743" s="151"/>
      <c r="AX743" s="151"/>
      <c r="AZ743" s="120"/>
    </row>
    <row r="744" customFormat="false" ht="12.75" hidden="false" customHeight="false" outlineLevel="0" collapsed="false">
      <c r="A744" s="160"/>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315"/>
      <c r="AB744" s="180"/>
      <c r="AD744" s="153"/>
      <c r="AE744" s="153"/>
      <c r="AF744" s="155"/>
      <c r="AG744" s="155"/>
      <c r="AH744" s="204"/>
      <c r="AI744" s="204"/>
      <c r="AJ744" s="204"/>
      <c r="AK744" s="155"/>
      <c r="AL744" s="155"/>
      <c r="AN744" s="311"/>
      <c r="AO744" s="311"/>
      <c r="AQ744" s="311"/>
      <c r="AR744" s="311"/>
      <c r="AS744" s="311"/>
      <c r="AU744" s="151"/>
      <c r="AV744" s="151"/>
      <c r="AW744" s="151"/>
      <c r="AX744" s="151"/>
    </row>
    <row r="745" customFormat="false" ht="12.75" hidden="false" customHeight="false" outlineLevel="0" collapsed="false">
      <c r="A745" s="160"/>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315"/>
      <c r="AB745" s="180"/>
      <c r="AD745" s="153"/>
      <c r="AE745" s="153"/>
      <c r="AF745" s="155"/>
      <c r="AG745" s="155"/>
      <c r="AH745" s="204"/>
      <c r="AI745" s="204"/>
      <c r="AJ745" s="204"/>
      <c r="AK745" s="155"/>
      <c r="AL745" s="155"/>
      <c r="AN745" s="311"/>
      <c r="AO745" s="311"/>
      <c r="AQ745" s="311"/>
      <c r="AR745" s="311"/>
      <c r="AS745" s="311"/>
      <c r="AU745" s="151"/>
      <c r="AV745" s="151"/>
      <c r="AW745" s="151"/>
      <c r="AX745" s="151"/>
      <c r="AZ745" s="120"/>
    </row>
    <row r="746" customFormat="false" ht="12.75" hidden="false" customHeight="false" outlineLevel="0" collapsed="false">
      <c r="A746" s="160"/>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315"/>
      <c r="AB746" s="180"/>
      <c r="AD746" s="153"/>
      <c r="AE746" s="153"/>
      <c r="AF746" s="155"/>
      <c r="AG746" s="155"/>
      <c r="AH746" s="204"/>
      <c r="AI746" s="204"/>
      <c r="AJ746" s="204"/>
      <c r="AK746" s="155"/>
      <c r="AL746" s="155"/>
      <c r="AN746" s="311"/>
      <c r="AO746" s="311"/>
      <c r="AQ746" s="311"/>
      <c r="AR746" s="311"/>
      <c r="AS746" s="311"/>
      <c r="AU746" s="151"/>
      <c r="AV746" s="151"/>
      <c r="AW746" s="151"/>
      <c r="AX746" s="151"/>
      <c r="AZ746" s="120"/>
    </row>
    <row r="747" customFormat="false" ht="12.75" hidden="false" customHeight="false" outlineLevel="0" collapsed="false">
      <c r="A747" s="160"/>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315"/>
      <c r="AB747" s="180"/>
      <c r="AD747" s="153"/>
      <c r="AE747" s="153"/>
      <c r="AF747" s="155"/>
      <c r="AG747" s="155"/>
      <c r="AH747" s="204"/>
      <c r="AI747" s="204"/>
      <c r="AJ747" s="204"/>
      <c r="AK747" s="155"/>
      <c r="AL747" s="155"/>
      <c r="AN747" s="311"/>
      <c r="AO747" s="311"/>
      <c r="AQ747" s="311"/>
      <c r="AR747" s="311"/>
      <c r="AS747" s="311"/>
      <c r="AU747" s="151"/>
      <c r="AV747" s="151"/>
      <c r="AW747" s="151"/>
      <c r="AX747" s="151"/>
      <c r="AZ747" s="120"/>
    </row>
    <row r="748" customFormat="false" ht="12.75" hidden="false" customHeight="false" outlineLevel="0" collapsed="false">
      <c r="A748" s="160"/>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315"/>
      <c r="AB748" s="180"/>
      <c r="AD748" s="153"/>
      <c r="AE748" s="153"/>
      <c r="AF748" s="155"/>
      <c r="AG748" s="155"/>
      <c r="AH748" s="204"/>
      <c r="AI748" s="204"/>
      <c r="AJ748" s="204"/>
      <c r="AK748" s="155"/>
      <c r="AL748" s="155"/>
      <c r="AN748" s="311"/>
      <c r="AO748" s="311"/>
      <c r="AQ748" s="311"/>
      <c r="AR748" s="311"/>
      <c r="AS748" s="311"/>
      <c r="AU748" s="151"/>
      <c r="AV748" s="151"/>
      <c r="AW748" s="151"/>
      <c r="AX748" s="151"/>
    </row>
    <row r="749" customFormat="false" ht="12.75" hidden="false" customHeight="false" outlineLevel="0" collapsed="false">
      <c r="A749" s="160"/>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315"/>
      <c r="AB749" s="180"/>
      <c r="AD749" s="153"/>
      <c r="AE749" s="153"/>
      <c r="AF749" s="155"/>
      <c r="AG749" s="155"/>
      <c r="AH749" s="204"/>
      <c r="AI749" s="204"/>
      <c r="AJ749" s="204"/>
      <c r="AK749" s="155"/>
      <c r="AL749" s="155"/>
      <c r="AN749" s="311"/>
      <c r="AO749" s="311"/>
      <c r="AQ749" s="311"/>
      <c r="AR749" s="311"/>
      <c r="AS749" s="311"/>
      <c r="AU749" s="151"/>
      <c r="AV749" s="151"/>
      <c r="AW749" s="151"/>
      <c r="AX749" s="151"/>
      <c r="AZ749" s="120"/>
    </row>
    <row r="750" customFormat="false" ht="12.75" hidden="false" customHeight="false" outlineLevel="0" collapsed="false">
      <c r="A750" s="160"/>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315"/>
      <c r="AB750" s="180"/>
      <c r="AD750" s="153"/>
      <c r="AE750" s="153"/>
      <c r="AF750" s="155"/>
      <c r="AG750" s="155"/>
      <c r="AH750" s="204"/>
      <c r="AI750" s="204"/>
      <c r="AJ750" s="204"/>
      <c r="AK750" s="155"/>
      <c r="AL750" s="155"/>
      <c r="AN750" s="311"/>
      <c r="AO750" s="311"/>
      <c r="AQ750" s="311"/>
      <c r="AR750" s="311"/>
      <c r="AS750" s="311"/>
      <c r="AU750" s="151"/>
      <c r="AV750" s="151"/>
      <c r="AW750" s="151"/>
      <c r="AX750" s="151"/>
      <c r="AZ750" s="120"/>
    </row>
    <row r="751" customFormat="false" ht="12.75" hidden="false" customHeight="false" outlineLevel="0" collapsed="false">
      <c r="A751" s="160"/>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315"/>
      <c r="AB751" s="180"/>
      <c r="AD751" s="153"/>
      <c r="AE751" s="153"/>
      <c r="AF751" s="155"/>
      <c r="AG751" s="155"/>
      <c r="AH751" s="204"/>
      <c r="AI751" s="204"/>
      <c r="AJ751" s="204"/>
      <c r="AK751" s="155"/>
      <c r="AL751" s="155"/>
      <c r="AN751" s="311"/>
      <c r="AO751" s="311"/>
      <c r="AQ751" s="311"/>
      <c r="AR751" s="311"/>
      <c r="AS751" s="311"/>
      <c r="AU751" s="151"/>
      <c r="AV751" s="151"/>
      <c r="AW751" s="151"/>
      <c r="AX751" s="151"/>
      <c r="AZ751" s="120"/>
    </row>
    <row r="752" customFormat="false" ht="12.75" hidden="false" customHeight="false" outlineLevel="0" collapsed="false">
      <c r="A752" s="160"/>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315"/>
      <c r="AB752" s="180"/>
      <c r="AD752" s="153"/>
      <c r="AE752" s="153"/>
      <c r="AF752" s="155"/>
      <c r="AG752" s="155"/>
      <c r="AH752" s="204"/>
      <c r="AI752" s="204"/>
      <c r="AJ752" s="204"/>
      <c r="AK752" s="155"/>
      <c r="AL752" s="155"/>
      <c r="AN752" s="311"/>
      <c r="AO752" s="311"/>
      <c r="AQ752" s="311"/>
      <c r="AR752" s="311"/>
      <c r="AS752" s="311"/>
      <c r="AU752" s="151"/>
      <c r="AV752" s="151"/>
      <c r="AW752" s="151"/>
      <c r="AX752" s="151"/>
      <c r="AZ752" s="120"/>
    </row>
    <row r="753" customFormat="false" ht="12.75" hidden="false" customHeight="false" outlineLevel="0" collapsed="false">
      <c r="A753" s="160"/>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315"/>
      <c r="AB753" s="180"/>
      <c r="AD753" s="153"/>
      <c r="AE753" s="153"/>
      <c r="AF753" s="155"/>
      <c r="AG753" s="155"/>
      <c r="AH753" s="204"/>
      <c r="AI753" s="204"/>
      <c r="AJ753" s="204"/>
      <c r="AK753" s="155"/>
      <c r="AL753" s="155"/>
      <c r="AN753" s="311"/>
      <c r="AO753" s="311"/>
      <c r="AQ753" s="311"/>
      <c r="AR753" s="311"/>
      <c r="AS753" s="311"/>
      <c r="AU753" s="151"/>
      <c r="AV753" s="151"/>
      <c r="AW753" s="151"/>
      <c r="AX753" s="151"/>
      <c r="AZ753" s="120"/>
    </row>
    <row r="754" customFormat="false" ht="12.75" hidden="false" customHeight="false" outlineLevel="0" collapsed="false">
      <c r="A754" s="160"/>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315"/>
      <c r="AB754" s="180"/>
      <c r="AD754" s="153"/>
      <c r="AE754" s="153"/>
      <c r="AF754" s="155"/>
      <c r="AG754" s="155"/>
      <c r="AH754" s="204"/>
      <c r="AI754" s="204"/>
      <c r="AJ754" s="204"/>
      <c r="AK754" s="155"/>
      <c r="AL754" s="155"/>
      <c r="AN754" s="311"/>
      <c r="AO754" s="311"/>
      <c r="AQ754" s="311"/>
      <c r="AR754" s="311"/>
      <c r="AS754" s="311"/>
      <c r="AU754" s="151"/>
      <c r="AV754" s="151"/>
      <c r="AW754" s="151"/>
      <c r="AX754" s="151"/>
    </row>
    <row r="755" customFormat="false" ht="12.75" hidden="false" customHeight="false" outlineLevel="0" collapsed="false">
      <c r="A755" s="160"/>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315"/>
      <c r="AB755" s="180"/>
      <c r="AD755" s="153"/>
      <c r="AE755" s="153"/>
      <c r="AF755" s="155"/>
      <c r="AG755" s="155"/>
      <c r="AH755" s="204"/>
      <c r="AI755" s="204"/>
      <c r="AJ755" s="204"/>
      <c r="AK755" s="155"/>
      <c r="AL755" s="155"/>
      <c r="AN755" s="311"/>
      <c r="AO755" s="311"/>
      <c r="AQ755" s="311"/>
      <c r="AR755" s="311"/>
      <c r="AS755" s="311"/>
      <c r="AU755" s="151"/>
      <c r="AV755" s="151"/>
      <c r="AW755" s="151"/>
      <c r="AX755" s="151"/>
      <c r="AZ755" s="120"/>
    </row>
    <row r="756" customFormat="false" ht="12.75" hidden="false" customHeight="false" outlineLevel="0" collapsed="false">
      <c r="A756" s="160"/>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315"/>
      <c r="AB756" s="180"/>
      <c r="AD756" s="153"/>
      <c r="AE756" s="153"/>
      <c r="AF756" s="155"/>
      <c r="AG756" s="155"/>
      <c r="AH756" s="204"/>
      <c r="AI756" s="204"/>
      <c r="AJ756" s="204"/>
      <c r="AK756" s="155"/>
      <c r="AL756" s="155"/>
      <c r="AN756" s="311"/>
      <c r="AO756" s="311"/>
      <c r="AQ756" s="311"/>
      <c r="AR756" s="311"/>
      <c r="AS756" s="311"/>
      <c r="AU756" s="151"/>
      <c r="AV756" s="151"/>
      <c r="AW756" s="151"/>
      <c r="AX756" s="151"/>
      <c r="AZ756" s="120"/>
    </row>
    <row r="757" customFormat="false" ht="12.75" hidden="false" customHeight="false" outlineLevel="0" collapsed="false">
      <c r="A757" s="160"/>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315"/>
      <c r="AB757" s="180"/>
      <c r="AD757" s="153"/>
      <c r="AE757" s="153"/>
      <c r="AF757" s="155"/>
      <c r="AG757" s="155"/>
      <c r="AH757" s="204"/>
      <c r="AI757" s="204"/>
      <c r="AJ757" s="204"/>
      <c r="AK757" s="155"/>
      <c r="AL757" s="155"/>
      <c r="AN757" s="311"/>
      <c r="AO757" s="311"/>
      <c r="AQ757" s="311"/>
      <c r="AR757" s="311"/>
      <c r="AS757" s="311"/>
      <c r="AU757" s="151"/>
      <c r="AV757" s="151"/>
      <c r="AW757" s="151"/>
      <c r="AX757" s="151"/>
      <c r="AZ757" s="120"/>
    </row>
    <row r="758" customFormat="false" ht="12.75" hidden="false" customHeight="false" outlineLevel="0" collapsed="false">
      <c r="A758" s="160"/>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315"/>
      <c r="AB758" s="180"/>
      <c r="AD758" s="153"/>
      <c r="AE758" s="153"/>
      <c r="AF758" s="155"/>
      <c r="AG758" s="155"/>
      <c r="AH758" s="204"/>
      <c r="AI758" s="204"/>
      <c r="AJ758" s="204"/>
      <c r="AK758" s="155"/>
      <c r="AL758" s="155"/>
      <c r="AN758" s="311"/>
      <c r="AO758" s="311"/>
      <c r="AQ758" s="311"/>
      <c r="AR758" s="311"/>
      <c r="AS758" s="311"/>
      <c r="AU758" s="151"/>
      <c r="AV758" s="151"/>
      <c r="AW758" s="151"/>
      <c r="AX758" s="151"/>
      <c r="AZ758" s="120"/>
    </row>
    <row r="759" customFormat="false" ht="12.75" hidden="false" customHeight="false" outlineLevel="0" collapsed="false">
      <c r="A759" s="160"/>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315"/>
      <c r="AB759" s="180"/>
      <c r="AD759" s="153"/>
      <c r="AE759" s="153"/>
      <c r="AF759" s="155"/>
      <c r="AG759" s="155"/>
      <c r="AH759" s="204"/>
      <c r="AI759" s="204"/>
      <c r="AJ759" s="204"/>
      <c r="AK759" s="155"/>
      <c r="AL759" s="155"/>
      <c r="AN759" s="311"/>
      <c r="AO759" s="311"/>
      <c r="AQ759" s="311"/>
      <c r="AR759" s="311"/>
      <c r="AS759" s="311"/>
      <c r="AU759" s="151"/>
      <c r="AV759" s="151"/>
      <c r="AW759" s="151"/>
      <c r="AX759" s="151"/>
      <c r="AZ759" s="120"/>
    </row>
    <row r="760" customFormat="false" ht="12.75" hidden="false" customHeight="false" outlineLevel="0" collapsed="false">
      <c r="A760" s="160"/>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315"/>
      <c r="AB760" s="180"/>
      <c r="AD760" s="153"/>
      <c r="AE760" s="153"/>
      <c r="AF760" s="155"/>
      <c r="AG760" s="155"/>
      <c r="AH760" s="204"/>
      <c r="AI760" s="204"/>
      <c r="AJ760" s="204"/>
      <c r="AK760" s="155"/>
      <c r="AL760" s="155"/>
      <c r="AN760" s="311"/>
      <c r="AO760" s="311"/>
      <c r="AQ760" s="311"/>
      <c r="AR760" s="311"/>
      <c r="AS760" s="311"/>
      <c r="AU760" s="151"/>
      <c r="AV760" s="151"/>
      <c r="AW760" s="151"/>
      <c r="AX760" s="151"/>
    </row>
    <row r="761" customFormat="false" ht="12.75" hidden="false" customHeight="false" outlineLevel="0" collapsed="false">
      <c r="A761" s="160"/>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315"/>
      <c r="AB761" s="180"/>
      <c r="AD761" s="153"/>
      <c r="AE761" s="153"/>
      <c r="AF761" s="155"/>
      <c r="AG761" s="155"/>
      <c r="AH761" s="204"/>
      <c r="AI761" s="204"/>
      <c r="AJ761" s="204"/>
      <c r="AK761" s="155"/>
      <c r="AL761" s="155"/>
      <c r="AN761" s="311"/>
      <c r="AO761" s="311"/>
      <c r="AQ761" s="311"/>
      <c r="AR761" s="311"/>
      <c r="AS761" s="311"/>
      <c r="AU761" s="151"/>
      <c r="AV761" s="151"/>
      <c r="AW761" s="151"/>
      <c r="AX761" s="151"/>
      <c r="AZ761" s="120"/>
    </row>
    <row r="762" customFormat="false" ht="12.75" hidden="false" customHeight="false" outlineLevel="0" collapsed="false">
      <c r="A762" s="160"/>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315"/>
      <c r="AB762" s="180"/>
      <c r="AD762" s="153"/>
      <c r="AE762" s="153"/>
      <c r="AF762" s="155"/>
      <c r="AG762" s="155"/>
      <c r="AH762" s="204"/>
      <c r="AI762" s="204"/>
      <c r="AJ762" s="204"/>
      <c r="AK762" s="155"/>
      <c r="AL762" s="155"/>
      <c r="AN762" s="311"/>
      <c r="AO762" s="311"/>
      <c r="AQ762" s="311"/>
      <c r="AR762" s="311"/>
      <c r="AS762" s="311"/>
      <c r="AU762" s="151"/>
      <c r="AV762" s="151"/>
      <c r="AW762" s="151"/>
      <c r="AX762" s="151"/>
      <c r="AZ762" s="120"/>
    </row>
    <row r="763" customFormat="false" ht="12.75" hidden="false" customHeight="false" outlineLevel="0" collapsed="false">
      <c r="A763" s="160"/>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315"/>
      <c r="AB763" s="180"/>
      <c r="AD763" s="153"/>
      <c r="AE763" s="153"/>
      <c r="AF763" s="155"/>
      <c r="AG763" s="155"/>
      <c r="AH763" s="204"/>
      <c r="AI763" s="204"/>
      <c r="AJ763" s="204"/>
      <c r="AK763" s="155"/>
      <c r="AL763" s="155"/>
      <c r="AN763" s="311"/>
      <c r="AO763" s="311"/>
      <c r="AQ763" s="311"/>
      <c r="AR763" s="311"/>
      <c r="AS763" s="311"/>
      <c r="AU763" s="151"/>
      <c r="AV763" s="151"/>
      <c r="AW763" s="151"/>
      <c r="AX763" s="151"/>
      <c r="AZ763" s="120"/>
    </row>
    <row r="764" customFormat="false" ht="12.75" hidden="false" customHeight="false" outlineLevel="0" collapsed="false">
      <c r="A764" s="160"/>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315"/>
      <c r="AB764" s="180"/>
      <c r="AD764" s="153"/>
      <c r="AE764" s="153"/>
      <c r="AF764" s="155"/>
      <c r="AG764" s="155"/>
      <c r="AH764" s="204"/>
      <c r="AI764" s="204"/>
      <c r="AJ764" s="204"/>
      <c r="AK764" s="155"/>
      <c r="AL764" s="155"/>
      <c r="AN764" s="311"/>
      <c r="AO764" s="311"/>
      <c r="AQ764" s="311"/>
      <c r="AR764" s="311"/>
      <c r="AS764" s="311"/>
      <c r="AU764" s="151"/>
      <c r="AV764" s="151"/>
      <c r="AW764" s="151"/>
      <c r="AX764" s="151"/>
      <c r="AZ764" s="120"/>
    </row>
    <row r="765" customFormat="false" ht="12.75" hidden="false" customHeight="false" outlineLevel="0" collapsed="false">
      <c r="A765" s="160"/>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315"/>
      <c r="AB765" s="180"/>
      <c r="AD765" s="153"/>
      <c r="AE765" s="153"/>
      <c r="AF765" s="155"/>
      <c r="AG765" s="155"/>
      <c r="AH765" s="204"/>
      <c r="AI765" s="204"/>
      <c r="AJ765" s="204"/>
      <c r="AK765" s="155"/>
      <c r="AL765" s="155"/>
      <c r="AN765" s="311"/>
      <c r="AO765" s="311"/>
      <c r="AQ765" s="311"/>
      <c r="AR765" s="311"/>
      <c r="AS765" s="311"/>
      <c r="AU765" s="151"/>
      <c r="AV765" s="151"/>
      <c r="AW765" s="151"/>
      <c r="AX765" s="151"/>
      <c r="AZ765" s="120"/>
    </row>
    <row r="766" customFormat="false" ht="12.75" hidden="false" customHeight="false" outlineLevel="0" collapsed="false">
      <c r="A766" s="160"/>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315"/>
      <c r="AB766" s="180"/>
      <c r="AD766" s="153"/>
      <c r="AE766" s="153"/>
      <c r="AF766" s="155"/>
      <c r="AG766" s="155"/>
      <c r="AH766" s="204"/>
      <c r="AI766" s="204"/>
      <c r="AJ766" s="204"/>
      <c r="AK766" s="155"/>
      <c r="AL766" s="155"/>
      <c r="AN766" s="311"/>
      <c r="AO766" s="311"/>
      <c r="AQ766" s="311"/>
      <c r="AR766" s="311"/>
      <c r="AS766" s="311"/>
      <c r="AU766" s="151"/>
      <c r="AV766" s="151"/>
      <c r="AW766" s="151"/>
      <c r="AX766" s="151"/>
      <c r="AZ766" s="120"/>
    </row>
    <row r="767" customFormat="false" ht="12.75" hidden="false" customHeight="false" outlineLevel="0" collapsed="false">
      <c r="A767" s="160"/>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315"/>
      <c r="AB767" s="180"/>
      <c r="AD767" s="153"/>
      <c r="AE767" s="153"/>
      <c r="AF767" s="155"/>
      <c r="AG767" s="155"/>
      <c r="AH767" s="204"/>
      <c r="AI767" s="204"/>
      <c r="AJ767" s="204"/>
      <c r="AK767" s="155"/>
      <c r="AL767" s="155"/>
      <c r="AN767" s="311"/>
      <c r="AO767" s="311"/>
      <c r="AQ767" s="311"/>
      <c r="AR767" s="311"/>
      <c r="AS767" s="311"/>
      <c r="AU767" s="151"/>
      <c r="AV767" s="151"/>
      <c r="AW767" s="151"/>
      <c r="AX767" s="151"/>
      <c r="AZ767" s="120"/>
    </row>
    <row r="768" customFormat="false" ht="12.75" hidden="false" customHeight="false" outlineLevel="0" collapsed="false">
      <c r="A768" s="160"/>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315"/>
      <c r="AB768" s="180"/>
      <c r="AD768" s="153"/>
      <c r="AE768" s="153"/>
      <c r="AF768" s="155"/>
      <c r="AG768" s="155"/>
      <c r="AH768" s="204"/>
      <c r="AI768" s="204"/>
      <c r="AJ768" s="204"/>
      <c r="AK768" s="155"/>
      <c r="AL768" s="155"/>
      <c r="AN768" s="311"/>
      <c r="AO768" s="311"/>
      <c r="AQ768" s="311"/>
      <c r="AR768" s="311"/>
      <c r="AS768" s="311"/>
      <c r="AU768" s="151"/>
      <c r="AV768" s="151"/>
      <c r="AW768" s="151"/>
      <c r="AX768" s="151"/>
      <c r="AZ768" s="120"/>
    </row>
    <row r="769" customFormat="false" ht="12.75" hidden="false" customHeight="false" outlineLevel="0" collapsed="false">
      <c r="A769" s="160"/>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315"/>
      <c r="AB769" s="180"/>
      <c r="AD769" s="153"/>
      <c r="AE769" s="153"/>
      <c r="AF769" s="155"/>
      <c r="AG769" s="155"/>
      <c r="AH769" s="204"/>
      <c r="AI769" s="204"/>
      <c r="AJ769" s="204"/>
      <c r="AK769" s="155"/>
      <c r="AL769" s="155"/>
      <c r="AN769" s="311"/>
      <c r="AO769" s="311"/>
      <c r="AQ769" s="311"/>
      <c r="AR769" s="311"/>
      <c r="AS769" s="311"/>
      <c r="AU769" s="151"/>
      <c r="AV769" s="151"/>
      <c r="AW769" s="151"/>
      <c r="AX769" s="151"/>
      <c r="AZ769" s="120"/>
    </row>
    <row r="770" customFormat="false" ht="12.75" hidden="false" customHeight="false" outlineLevel="0" collapsed="false">
      <c r="A770" s="160"/>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315"/>
      <c r="AB770" s="180"/>
      <c r="AD770" s="153"/>
      <c r="AE770" s="153"/>
      <c r="AF770" s="155"/>
      <c r="AG770" s="155"/>
      <c r="AH770" s="204"/>
      <c r="AI770" s="204"/>
      <c r="AJ770" s="204"/>
      <c r="AK770" s="155"/>
      <c r="AL770" s="155"/>
      <c r="AN770" s="311"/>
      <c r="AO770" s="311"/>
      <c r="AQ770" s="311"/>
      <c r="AR770" s="311"/>
      <c r="AS770" s="311"/>
      <c r="AU770" s="151"/>
      <c r="AV770" s="151"/>
      <c r="AW770" s="151"/>
      <c r="AX770" s="151"/>
      <c r="AZ770" s="120"/>
    </row>
    <row r="771" customFormat="false" ht="12.75" hidden="false" customHeight="false" outlineLevel="0" collapsed="false">
      <c r="A771" s="160"/>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315"/>
      <c r="AB771" s="180"/>
      <c r="AD771" s="153"/>
      <c r="AE771" s="153"/>
      <c r="AF771" s="155"/>
      <c r="AG771" s="155"/>
      <c r="AH771" s="204"/>
      <c r="AI771" s="204"/>
      <c r="AJ771" s="204"/>
      <c r="AK771" s="155"/>
      <c r="AL771" s="155"/>
      <c r="AN771" s="311"/>
      <c r="AO771" s="311"/>
      <c r="AQ771" s="311"/>
      <c r="AR771" s="311"/>
      <c r="AS771" s="311"/>
      <c r="AU771" s="151"/>
      <c r="AV771" s="151"/>
      <c r="AW771" s="151"/>
      <c r="AX771" s="151"/>
      <c r="AZ771" s="120"/>
    </row>
    <row r="772" customFormat="false" ht="12.75" hidden="false" customHeight="false" outlineLevel="0" collapsed="false">
      <c r="A772" s="160"/>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315"/>
      <c r="AB772" s="180"/>
      <c r="AD772" s="153"/>
      <c r="AE772" s="153"/>
      <c r="AF772" s="155"/>
      <c r="AG772" s="155"/>
      <c r="AH772" s="204"/>
      <c r="AI772" s="204"/>
      <c r="AJ772" s="204"/>
      <c r="AK772" s="155"/>
      <c r="AL772" s="155"/>
      <c r="AN772" s="311"/>
      <c r="AO772" s="311"/>
      <c r="AQ772" s="311"/>
      <c r="AR772" s="311"/>
      <c r="AS772" s="311"/>
      <c r="AU772" s="151"/>
      <c r="AV772" s="151"/>
      <c r="AW772" s="151"/>
      <c r="AX772" s="151"/>
      <c r="AZ772" s="120"/>
    </row>
    <row r="773" customFormat="false" ht="12.75" hidden="false" customHeight="false" outlineLevel="0" collapsed="false">
      <c r="A773" s="160"/>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315"/>
      <c r="AB773" s="180"/>
      <c r="AD773" s="153"/>
      <c r="AE773" s="153"/>
      <c r="AF773" s="155"/>
      <c r="AG773" s="155"/>
      <c r="AH773" s="204"/>
      <c r="AI773" s="204"/>
      <c r="AJ773" s="204"/>
      <c r="AK773" s="155"/>
      <c r="AL773" s="155"/>
      <c r="AN773" s="311"/>
      <c r="AO773" s="311"/>
      <c r="AQ773" s="311"/>
      <c r="AR773" s="311"/>
      <c r="AS773" s="311"/>
      <c r="AU773" s="151"/>
      <c r="AV773" s="151"/>
      <c r="AW773" s="151"/>
      <c r="AX773" s="151"/>
      <c r="AZ773" s="120"/>
    </row>
    <row r="774" customFormat="false" ht="12.75" hidden="false" customHeight="false" outlineLevel="0" collapsed="false">
      <c r="A774" s="160"/>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315"/>
      <c r="AB774" s="180"/>
      <c r="AD774" s="153"/>
      <c r="AE774" s="153"/>
      <c r="AF774" s="155"/>
      <c r="AG774" s="155"/>
      <c r="AH774" s="204"/>
      <c r="AI774" s="204"/>
      <c r="AJ774" s="204"/>
      <c r="AK774" s="155"/>
      <c r="AL774" s="155"/>
      <c r="AN774" s="311"/>
      <c r="AO774" s="311"/>
      <c r="AQ774" s="311"/>
      <c r="AR774" s="311"/>
      <c r="AS774" s="311"/>
      <c r="AU774" s="151"/>
      <c r="AV774" s="151"/>
      <c r="AW774" s="151"/>
      <c r="AX774" s="151"/>
      <c r="AZ774" s="120"/>
    </row>
    <row r="775" customFormat="false" ht="12.75" hidden="false" customHeight="false" outlineLevel="0" collapsed="false">
      <c r="A775" s="160"/>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315"/>
      <c r="AB775" s="180"/>
      <c r="AD775" s="153"/>
      <c r="AE775" s="153"/>
      <c r="AF775" s="155"/>
      <c r="AG775" s="155"/>
      <c r="AH775" s="204"/>
      <c r="AI775" s="204"/>
      <c r="AJ775" s="204"/>
      <c r="AK775" s="155"/>
      <c r="AL775" s="155"/>
      <c r="AN775" s="311"/>
      <c r="AO775" s="311"/>
      <c r="AQ775" s="311"/>
      <c r="AR775" s="311"/>
      <c r="AS775" s="311"/>
      <c r="AU775" s="151"/>
      <c r="AV775" s="151"/>
      <c r="AW775" s="151"/>
      <c r="AX775" s="151"/>
    </row>
    <row r="776" customFormat="false" ht="12.75" hidden="false" customHeight="false" outlineLevel="0" collapsed="false">
      <c r="A776" s="160"/>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315"/>
      <c r="AB776" s="180"/>
      <c r="AD776" s="153"/>
      <c r="AE776" s="153"/>
      <c r="AF776" s="155"/>
      <c r="AG776" s="155"/>
      <c r="AH776" s="204"/>
      <c r="AI776" s="204"/>
      <c r="AJ776" s="204"/>
      <c r="AK776" s="155"/>
      <c r="AL776" s="155"/>
      <c r="AN776" s="311"/>
      <c r="AO776" s="311"/>
      <c r="AQ776" s="311"/>
      <c r="AR776" s="311"/>
      <c r="AS776" s="311"/>
      <c r="AU776" s="151"/>
      <c r="AV776" s="151"/>
      <c r="AW776" s="151"/>
      <c r="AX776" s="151"/>
    </row>
    <row r="777" customFormat="false" ht="12.75" hidden="false" customHeight="false" outlineLevel="0" collapsed="false">
      <c r="A777" s="160"/>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315"/>
      <c r="AB777" s="180"/>
      <c r="AD777" s="153"/>
      <c r="AE777" s="153"/>
      <c r="AF777" s="155"/>
      <c r="AG777" s="155"/>
      <c r="AH777" s="204"/>
      <c r="AI777" s="204"/>
      <c r="AJ777" s="204"/>
      <c r="AK777" s="155"/>
      <c r="AL777" s="155"/>
      <c r="AN777" s="311"/>
      <c r="AO777" s="311"/>
      <c r="AQ777" s="311"/>
      <c r="AR777" s="311"/>
      <c r="AS777" s="311"/>
      <c r="AU777" s="151"/>
      <c r="AV777" s="151"/>
      <c r="AW777" s="151"/>
      <c r="AX777" s="151"/>
      <c r="AZ777" s="120"/>
    </row>
    <row r="778" customFormat="false" ht="12.75" hidden="false" customHeight="false" outlineLevel="0" collapsed="false">
      <c r="A778" s="160"/>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315"/>
      <c r="AB778" s="180"/>
      <c r="AD778" s="153"/>
      <c r="AE778" s="153"/>
      <c r="AF778" s="155"/>
      <c r="AG778" s="155"/>
      <c r="AH778" s="204"/>
      <c r="AI778" s="204"/>
      <c r="AJ778" s="204"/>
      <c r="AK778" s="155"/>
      <c r="AL778" s="155"/>
      <c r="AN778" s="311"/>
      <c r="AO778" s="311"/>
      <c r="AQ778" s="311"/>
      <c r="AR778" s="311"/>
      <c r="AS778" s="311"/>
      <c r="AU778" s="151"/>
      <c r="AV778" s="151"/>
      <c r="AW778" s="151"/>
      <c r="AX778" s="151"/>
    </row>
    <row r="779" customFormat="false" ht="12.75" hidden="false" customHeight="false" outlineLevel="0" collapsed="false">
      <c r="A779" s="160"/>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315"/>
      <c r="AB779" s="180"/>
      <c r="AD779" s="153"/>
      <c r="AE779" s="153"/>
      <c r="AF779" s="155"/>
      <c r="AG779" s="155"/>
      <c r="AH779" s="204"/>
      <c r="AI779" s="204"/>
      <c r="AJ779" s="204"/>
      <c r="AK779" s="155"/>
      <c r="AL779" s="155"/>
      <c r="AN779" s="311"/>
      <c r="AO779" s="311"/>
      <c r="AQ779" s="311"/>
      <c r="AR779" s="311"/>
      <c r="AS779" s="311"/>
      <c r="AU779" s="151"/>
      <c r="AV779" s="151"/>
      <c r="AW779" s="151"/>
      <c r="AX779" s="151"/>
      <c r="AZ779" s="120"/>
    </row>
    <row r="780" customFormat="false" ht="12.75" hidden="false" customHeight="false" outlineLevel="0" collapsed="false">
      <c r="A780" s="160"/>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315"/>
      <c r="AB780" s="180"/>
      <c r="AD780" s="153"/>
      <c r="AE780" s="153"/>
      <c r="AF780" s="155"/>
      <c r="AG780" s="155"/>
      <c r="AH780" s="204"/>
      <c r="AI780" s="204"/>
      <c r="AJ780" s="204"/>
      <c r="AK780" s="155"/>
      <c r="AL780" s="155"/>
      <c r="AN780" s="311"/>
      <c r="AO780" s="311"/>
      <c r="AQ780" s="311"/>
      <c r="AR780" s="311"/>
      <c r="AS780" s="311"/>
      <c r="AU780" s="151"/>
      <c r="AV780" s="151"/>
      <c r="AW780" s="151"/>
      <c r="AX780" s="151"/>
      <c r="AZ780" s="120"/>
    </row>
    <row r="781" customFormat="false" ht="12.75" hidden="false" customHeight="false" outlineLevel="0" collapsed="false">
      <c r="A781" s="160"/>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315"/>
      <c r="AB781" s="180"/>
      <c r="AD781" s="153"/>
      <c r="AE781" s="153"/>
      <c r="AF781" s="155"/>
      <c r="AG781" s="155"/>
      <c r="AH781" s="204"/>
      <c r="AI781" s="204"/>
      <c r="AJ781" s="204"/>
      <c r="AK781" s="155"/>
      <c r="AL781" s="155"/>
      <c r="AN781" s="311"/>
      <c r="AO781" s="311"/>
      <c r="AQ781" s="311"/>
      <c r="AR781" s="311"/>
      <c r="AS781" s="311"/>
      <c r="AU781" s="151"/>
      <c r="AV781" s="151"/>
      <c r="AW781" s="151"/>
      <c r="AX781" s="151"/>
      <c r="AZ781" s="120"/>
    </row>
    <row r="782" customFormat="false" ht="12.75" hidden="false" customHeight="false" outlineLevel="0" collapsed="false">
      <c r="A782" s="160"/>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315"/>
      <c r="AB782" s="180"/>
      <c r="AD782" s="153"/>
      <c r="AE782" s="153"/>
      <c r="AF782" s="155"/>
      <c r="AG782" s="155"/>
      <c r="AH782" s="204"/>
      <c r="AI782" s="204"/>
      <c r="AJ782" s="204"/>
      <c r="AK782" s="155"/>
      <c r="AL782" s="155"/>
      <c r="AN782" s="311"/>
      <c r="AO782" s="311"/>
      <c r="AQ782" s="311"/>
      <c r="AR782" s="311"/>
      <c r="AS782" s="311"/>
      <c r="AU782" s="151"/>
      <c r="AV782" s="151"/>
      <c r="AW782" s="151"/>
      <c r="AX782" s="151"/>
      <c r="AZ782" s="120"/>
    </row>
    <row r="783" customFormat="false" ht="12.75" hidden="false" customHeight="false" outlineLevel="0" collapsed="false">
      <c r="A783" s="160"/>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315"/>
      <c r="AB783" s="180"/>
      <c r="AD783" s="153"/>
      <c r="AE783" s="153"/>
      <c r="AF783" s="155"/>
      <c r="AG783" s="155"/>
      <c r="AH783" s="204"/>
      <c r="AI783" s="204"/>
      <c r="AJ783" s="204"/>
      <c r="AK783" s="155"/>
      <c r="AL783" s="155"/>
      <c r="AN783" s="311"/>
      <c r="AO783" s="311"/>
      <c r="AQ783" s="311"/>
      <c r="AR783" s="311"/>
      <c r="AS783" s="311"/>
      <c r="AU783" s="151"/>
      <c r="AV783" s="151"/>
      <c r="AW783" s="151"/>
      <c r="AX783" s="151"/>
      <c r="AZ783" s="120"/>
    </row>
    <row r="784" customFormat="false" ht="12.75" hidden="false" customHeight="false" outlineLevel="0" collapsed="false">
      <c r="A784" s="160"/>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315"/>
      <c r="AB784" s="180"/>
      <c r="AD784" s="153"/>
      <c r="AE784" s="153"/>
      <c r="AF784" s="155"/>
      <c r="AG784" s="155"/>
      <c r="AH784" s="204"/>
      <c r="AI784" s="204"/>
      <c r="AJ784" s="204"/>
      <c r="AK784" s="155"/>
      <c r="AL784" s="155"/>
      <c r="AN784" s="311"/>
      <c r="AO784" s="311"/>
      <c r="AQ784" s="311"/>
      <c r="AR784" s="311"/>
      <c r="AS784" s="311"/>
      <c r="AU784" s="151"/>
      <c r="AV784" s="151"/>
      <c r="AW784" s="151"/>
      <c r="AX784" s="151"/>
      <c r="AZ784" s="120"/>
    </row>
    <row r="785" customFormat="false" ht="12.75" hidden="false" customHeight="false" outlineLevel="0" collapsed="false">
      <c r="A785" s="160"/>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315"/>
      <c r="AB785" s="180"/>
      <c r="AD785" s="153"/>
      <c r="AE785" s="153"/>
      <c r="AF785" s="155"/>
      <c r="AG785" s="155"/>
      <c r="AH785" s="204"/>
      <c r="AI785" s="204"/>
      <c r="AJ785" s="204"/>
      <c r="AK785" s="155"/>
      <c r="AL785" s="155"/>
      <c r="AN785" s="311"/>
      <c r="AO785" s="311"/>
      <c r="AQ785" s="311"/>
      <c r="AR785" s="311"/>
      <c r="AS785" s="311"/>
      <c r="AU785" s="151"/>
      <c r="AV785" s="151"/>
      <c r="AW785" s="151"/>
      <c r="AX785" s="151"/>
      <c r="AZ785" s="120"/>
    </row>
    <row r="786" customFormat="false" ht="12.75" hidden="false" customHeight="false" outlineLevel="0" collapsed="false">
      <c r="A786" s="160"/>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315"/>
      <c r="AB786" s="180"/>
      <c r="AD786" s="153"/>
      <c r="AE786" s="153"/>
      <c r="AF786" s="155"/>
      <c r="AG786" s="155"/>
      <c r="AH786" s="204"/>
      <c r="AI786" s="204"/>
      <c r="AJ786" s="204"/>
      <c r="AK786" s="155"/>
      <c r="AL786" s="155"/>
      <c r="AN786" s="311"/>
      <c r="AO786" s="311"/>
      <c r="AQ786" s="311"/>
      <c r="AR786" s="311"/>
      <c r="AS786" s="311"/>
      <c r="AU786" s="151"/>
      <c r="AV786" s="151"/>
      <c r="AW786" s="151"/>
      <c r="AX786" s="151"/>
      <c r="AZ786" s="120"/>
    </row>
    <row r="787" customFormat="false" ht="12.75" hidden="false" customHeight="false" outlineLevel="0" collapsed="false">
      <c r="A787" s="160"/>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315"/>
      <c r="AB787" s="180"/>
      <c r="AD787" s="153"/>
      <c r="AE787" s="153"/>
      <c r="AF787" s="155"/>
      <c r="AG787" s="155"/>
      <c r="AH787" s="204"/>
      <c r="AI787" s="204"/>
      <c r="AJ787" s="204"/>
      <c r="AK787" s="155"/>
      <c r="AL787" s="155"/>
      <c r="AN787" s="311"/>
      <c r="AO787" s="311"/>
      <c r="AQ787" s="311"/>
      <c r="AR787" s="311"/>
      <c r="AS787" s="311"/>
      <c r="AU787" s="151"/>
      <c r="AV787" s="151"/>
      <c r="AW787" s="151"/>
      <c r="AX787" s="151"/>
    </row>
    <row r="788" customFormat="false" ht="12.75" hidden="false" customHeight="false" outlineLevel="0" collapsed="false">
      <c r="A788" s="160"/>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315"/>
      <c r="AB788" s="180"/>
      <c r="AD788" s="153"/>
      <c r="AE788" s="153"/>
      <c r="AF788" s="155"/>
      <c r="AG788" s="155"/>
      <c r="AH788" s="204"/>
      <c r="AI788" s="204"/>
      <c r="AJ788" s="204"/>
      <c r="AK788" s="155"/>
      <c r="AL788" s="155"/>
      <c r="AN788" s="311"/>
      <c r="AO788" s="311"/>
      <c r="AQ788" s="311"/>
      <c r="AR788" s="311"/>
      <c r="AS788" s="311"/>
      <c r="AU788" s="151"/>
      <c r="AV788" s="151"/>
      <c r="AW788" s="151"/>
      <c r="AX788" s="151"/>
    </row>
    <row r="789" customFormat="false" ht="12.75" hidden="false" customHeight="false" outlineLevel="0" collapsed="false">
      <c r="A789" s="160"/>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315"/>
      <c r="AB789" s="180"/>
      <c r="AD789" s="153"/>
      <c r="AE789" s="153"/>
      <c r="AF789" s="155"/>
      <c r="AG789" s="155"/>
      <c r="AH789" s="204"/>
      <c r="AI789" s="204"/>
      <c r="AJ789" s="204"/>
      <c r="AK789" s="155"/>
      <c r="AL789" s="155"/>
      <c r="AN789" s="311"/>
      <c r="AO789" s="311"/>
      <c r="AQ789" s="311"/>
      <c r="AR789" s="311"/>
      <c r="AS789" s="311"/>
      <c r="AU789" s="151"/>
      <c r="AV789" s="151"/>
      <c r="AW789" s="151"/>
      <c r="AX789" s="151"/>
    </row>
    <row r="790" customFormat="false" ht="12.75" hidden="false" customHeight="false" outlineLevel="0" collapsed="false">
      <c r="A790" s="160"/>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315"/>
      <c r="AB790" s="180"/>
      <c r="AD790" s="153"/>
      <c r="AE790" s="153"/>
      <c r="AF790" s="155"/>
      <c r="AG790" s="155"/>
      <c r="AH790" s="204"/>
      <c r="AI790" s="204"/>
      <c r="AJ790" s="204"/>
      <c r="AK790" s="155"/>
      <c r="AL790" s="155"/>
      <c r="AN790" s="311"/>
      <c r="AO790" s="311"/>
      <c r="AQ790" s="311"/>
      <c r="AR790" s="311"/>
      <c r="AS790" s="311"/>
      <c r="AU790" s="151"/>
      <c r="AV790" s="151"/>
      <c r="AW790" s="151"/>
      <c r="AX790" s="151"/>
      <c r="AZ790" s="120"/>
    </row>
    <row r="791" customFormat="false" ht="12.75" hidden="false" customHeight="false" outlineLevel="0" collapsed="false">
      <c r="A791" s="160"/>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315"/>
      <c r="AB791" s="180"/>
      <c r="AD791" s="153"/>
      <c r="AE791" s="153"/>
      <c r="AF791" s="155"/>
      <c r="AG791" s="155"/>
      <c r="AH791" s="204"/>
      <c r="AI791" s="204"/>
      <c r="AJ791" s="204"/>
      <c r="AK791" s="155"/>
      <c r="AL791" s="155"/>
      <c r="AN791" s="311"/>
      <c r="AO791" s="311"/>
      <c r="AQ791" s="311"/>
      <c r="AR791" s="311"/>
      <c r="AS791" s="311"/>
      <c r="AU791" s="151"/>
      <c r="AV791" s="151"/>
      <c r="AW791" s="151"/>
      <c r="AX791" s="151"/>
      <c r="AZ791" s="120"/>
    </row>
    <row r="792" customFormat="false" ht="12.75" hidden="false" customHeight="false" outlineLevel="0" collapsed="false">
      <c r="A792" s="160"/>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315"/>
      <c r="AB792" s="180"/>
      <c r="AD792" s="153"/>
      <c r="AE792" s="153"/>
      <c r="AF792" s="155"/>
      <c r="AG792" s="155"/>
      <c r="AH792" s="204"/>
      <c r="AI792" s="204"/>
      <c r="AJ792" s="204"/>
      <c r="AK792" s="155"/>
      <c r="AL792" s="155"/>
      <c r="AN792" s="311"/>
      <c r="AO792" s="311"/>
      <c r="AQ792" s="311"/>
      <c r="AR792" s="311"/>
      <c r="AS792" s="311"/>
      <c r="AU792" s="151"/>
      <c r="AV792" s="151"/>
      <c r="AW792" s="151"/>
      <c r="AX792" s="151"/>
      <c r="AZ792" s="120"/>
    </row>
    <row r="793" customFormat="false" ht="12.75" hidden="false" customHeight="false" outlineLevel="0" collapsed="false">
      <c r="A793" s="160"/>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315"/>
      <c r="AB793" s="180"/>
      <c r="AD793" s="153"/>
      <c r="AE793" s="153"/>
      <c r="AF793" s="155"/>
      <c r="AG793" s="155"/>
      <c r="AH793" s="204"/>
      <c r="AI793" s="204"/>
      <c r="AJ793" s="204"/>
      <c r="AK793" s="155"/>
      <c r="AL793" s="155"/>
      <c r="AN793" s="311"/>
      <c r="AO793" s="311"/>
      <c r="AQ793" s="311"/>
      <c r="AR793" s="311"/>
      <c r="AS793" s="311"/>
      <c r="AU793" s="151"/>
      <c r="AV793" s="151"/>
      <c r="AW793" s="151"/>
      <c r="AX793" s="151"/>
      <c r="AZ793" s="120"/>
    </row>
    <row r="794" customFormat="false" ht="12.75" hidden="false" customHeight="false" outlineLevel="0" collapsed="false">
      <c r="A794" s="160"/>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315"/>
      <c r="AB794" s="180"/>
      <c r="AD794" s="153"/>
      <c r="AE794" s="153"/>
      <c r="AF794" s="155"/>
      <c r="AG794" s="155"/>
      <c r="AH794" s="204"/>
      <c r="AI794" s="204"/>
      <c r="AJ794" s="204"/>
      <c r="AK794" s="155"/>
      <c r="AL794" s="155"/>
      <c r="AN794" s="311"/>
      <c r="AO794" s="311"/>
      <c r="AQ794" s="311"/>
      <c r="AR794" s="311"/>
      <c r="AS794" s="311"/>
      <c r="AU794" s="151"/>
      <c r="AV794" s="151"/>
      <c r="AW794" s="151"/>
      <c r="AX794" s="151"/>
      <c r="AZ794" s="120"/>
    </row>
    <row r="795" customFormat="false" ht="12.75" hidden="false" customHeight="false" outlineLevel="0" collapsed="false">
      <c r="A795" s="160"/>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315"/>
      <c r="AB795" s="180"/>
      <c r="AD795" s="153"/>
      <c r="AE795" s="153"/>
      <c r="AF795" s="155"/>
      <c r="AG795" s="155"/>
      <c r="AH795" s="204"/>
      <c r="AI795" s="204"/>
      <c r="AJ795" s="204"/>
      <c r="AK795" s="155"/>
      <c r="AL795" s="155"/>
      <c r="AN795" s="311"/>
      <c r="AO795" s="311"/>
      <c r="AQ795" s="311"/>
      <c r="AR795" s="311"/>
      <c r="AS795" s="311"/>
      <c r="AU795" s="151"/>
      <c r="AV795" s="151"/>
      <c r="AW795" s="151"/>
      <c r="AX795" s="151"/>
      <c r="AZ795" s="120"/>
    </row>
    <row r="796" customFormat="false" ht="12.75" hidden="false" customHeight="false" outlineLevel="0" collapsed="false">
      <c r="A796" s="160"/>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315"/>
      <c r="AB796" s="180"/>
      <c r="AD796" s="153"/>
      <c r="AE796" s="153"/>
      <c r="AF796" s="155"/>
      <c r="AG796" s="155"/>
      <c r="AH796" s="204"/>
      <c r="AI796" s="204"/>
      <c r="AJ796" s="204"/>
      <c r="AK796" s="155"/>
      <c r="AL796" s="155"/>
      <c r="AN796" s="311"/>
      <c r="AO796" s="311"/>
      <c r="AQ796" s="311"/>
      <c r="AR796" s="311"/>
      <c r="AS796" s="311"/>
      <c r="AU796" s="151"/>
      <c r="AV796" s="151"/>
      <c r="AW796" s="151"/>
      <c r="AX796" s="151"/>
      <c r="AZ796" s="120"/>
    </row>
    <row r="797" customFormat="false" ht="12.75" hidden="false" customHeight="false" outlineLevel="0" collapsed="false">
      <c r="A797" s="160"/>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315"/>
      <c r="AB797" s="180"/>
      <c r="AD797" s="153"/>
      <c r="AE797" s="153"/>
      <c r="AF797" s="155"/>
      <c r="AG797" s="155"/>
      <c r="AH797" s="204"/>
      <c r="AI797" s="204"/>
      <c r="AJ797" s="204"/>
      <c r="AK797" s="155"/>
      <c r="AL797" s="155"/>
      <c r="AN797" s="311"/>
      <c r="AO797" s="311"/>
      <c r="AQ797" s="311"/>
      <c r="AR797" s="311"/>
      <c r="AS797" s="311"/>
      <c r="AU797" s="151"/>
      <c r="AV797" s="151"/>
      <c r="AW797" s="151"/>
      <c r="AX797" s="151"/>
      <c r="AZ797" s="120"/>
    </row>
    <row r="798" customFormat="false" ht="12.75" hidden="false" customHeight="false" outlineLevel="0" collapsed="false">
      <c r="A798" s="160"/>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315"/>
      <c r="AB798" s="180"/>
      <c r="AD798" s="153"/>
      <c r="AE798" s="153"/>
      <c r="AF798" s="155"/>
      <c r="AG798" s="155"/>
      <c r="AH798" s="204"/>
      <c r="AI798" s="204"/>
      <c r="AJ798" s="204"/>
      <c r="AK798" s="155"/>
      <c r="AL798" s="155"/>
      <c r="AN798" s="311"/>
      <c r="AO798" s="311"/>
      <c r="AQ798" s="311"/>
      <c r="AR798" s="311"/>
      <c r="AS798" s="311"/>
      <c r="AU798" s="151"/>
      <c r="AV798" s="151"/>
      <c r="AW798" s="151"/>
      <c r="AX798" s="151"/>
      <c r="AZ798" s="120"/>
    </row>
    <row r="799" customFormat="false" ht="12.75" hidden="false" customHeight="false" outlineLevel="0" collapsed="false">
      <c r="A799" s="160"/>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315"/>
      <c r="AB799" s="180"/>
      <c r="AD799" s="153"/>
      <c r="AE799" s="153"/>
      <c r="AF799" s="155"/>
      <c r="AG799" s="155"/>
      <c r="AH799" s="204"/>
      <c r="AI799" s="204"/>
      <c r="AJ799" s="204"/>
      <c r="AK799" s="155"/>
      <c r="AL799" s="155"/>
      <c r="AN799" s="311"/>
      <c r="AO799" s="311"/>
      <c r="AQ799" s="311"/>
      <c r="AR799" s="311"/>
      <c r="AS799" s="311"/>
      <c r="AU799" s="151"/>
      <c r="AV799" s="151"/>
      <c r="AW799" s="151"/>
      <c r="AX799" s="151"/>
      <c r="AZ799" s="120"/>
    </row>
    <row r="800" customFormat="false" ht="12.75" hidden="false" customHeight="false" outlineLevel="0" collapsed="false">
      <c r="A800" s="160"/>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315"/>
      <c r="AB800" s="180"/>
      <c r="AD800" s="153"/>
      <c r="AE800" s="153"/>
      <c r="AF800" s="155"/>
      <c r="AG800" s="155"/>
      <c r="AH800" s="204"/>
      <c r="AI800" s="204"/>
      <c r="AJ800" s="204"/>
      <c r="AK800" s="155"/>
      <c r="AL800" s="155"/>
      <c r="AN800" s="311"/>
      <c r="AO800" s="311"/>
      <c r="AQ800" s="311"/>
      <c r="AR800" s="311"/>
      <c r="AS800" s="311"/>
      <c r="AU800" s="151"/>
      <c r="AV800" s="151"/>
      <c r="AW800" s="151"/>
      <c r="AX800" s="151"/>
      <c r="AZ800" s="120"/>
    </row>
    <row r="801" customFormat="false" ht="12.75" hidden="false" customHeight="false" outlineLevel="0" collapsed="false">
      <c r="A801" s="160"/>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315"/>
      <c r="AB801" s="180"/>
      <c r="AD801" s="153"/>
      <c r="AE801" s="153"/>
      <c r="AF801" s="155"/>
      <c r="AG801" s="155"/>
      <c r="AH801" s="204"/>
      <c r="AI801" s="204"/>
      <c r="AJ801" s="204"/>
      <c r="AK801" s="155"/>
      <c r="AL801" s="155"/>
      <c r="AN801" s="311"/>
      <c r="AO801" s="311"/>
      <c r="AQ801" s="311"/>
      <c r="AR801" s="311"/>
      <c r="AS801" s="311"/>
      <c r="AU801" s="151"/>
      <c r="AV801" s="151"/>
      <c r="AW801" s="151"/>
      <c r="AX801" s="151"/>
      <c r="AZ801" s="120"/>
    </row>
    <row r="802" customFormat="false" ht="12.75" hidden="false" customHeight="false" outlineLevel="0" collapsed="false">
      <c r="A802" s="160"/>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315"/>
      <c r="AB802" s="180"/>
      <c r="AD802" s="153"/>
      <c r="AE802" s="153"/>
      <c r="AF802" s="155"/>
      <c r="AG802" s="155"/>
      <c r="AH802" s="204"/>
      <c r="AI802" s="204"/>
      <c r="AJ802" s="204"/>
      <c r="AK802" s="155"/>
      <c r="AL802" s="155"/>
      <c r="AN802" s="311"/>
      <c r="AO802" s="311"/>
      <c r="AQ802" s="311"/>
      <c r="AR802" s="311"/>
      <c r="AS802" s="311"/>
      <c r="AU802" s="151"/>
      <c r="AV802" s="151"/>
      <c r="AW802" s="151"/>
      <c r="AX802" s="151"/>
      <c r="AZ802" s="120"/>
    </row>
    <row r="803" customFormat="false" ht="12.75" hidden="false" customHeight="false" outlineLevel="0" collapsed="false">
      <c r="A803" s="160"/>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315"/>
      <c r="AB803" s="180"/>
      <c r="AD803" s="153"/>
      <c r="AE803" s="153"/>
      <c r="AF803" s="155"/>
      <c r="AG803" s="155"/>
      <c r="AH803" s="204"/>
      <c r="AI803" s="204"/>
      <c r="AJ803" s="204"/>
      <c r="AK803" s="155"/>
      <c r="AL803" s="155"/>
      <c r="AN803" s="311"/>
      <c r="AO803" s="311"/>
      <c r="AQ803" s="311"/>
      <c r="AR803" s="311"/>
      <c r="AS803" s="311"/>
      <c r="AU803" s="151"/>
      <c r="AV803" s="151"/>
      <c r="AW803" s="151"/>
      <c r="AX803" s="151"/>
      <c r="AZ803" s="120"/>
    </row>
    <row r="804" customFormat="false" ht="12.75" hidden="false" customHeight="false" outlineLevel="0" collapsed="false">
      <c r="A804" s="160"/>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315"/>
      <c r="AB804" s="180"/>
      <c r="AD804" s="153"/>
      <c r="AE804" s="153"/>
      <c r="AF804" s="155"/>
      <c r="AG804" s="155"/>
      <c r="AH804" s="204"/>
      <c r="AI804" s="204"/>
      <c r="AJ804" s="204"/>
      <c r="AK804" s="155"/>
      <c r="AL804" s="155"/>
      <c r="AN804" s="311"/>
      <c r="AO804" s="311"/>
      <c r="AQ804" s="311"/>
      <c r="AR804" s="311"/>
      <c r="AS804" s="311"/>
      <c r="AU804" s="151"/>
      <c r="AV804" s="151"/>
      <c r="AW804" s="151"/>
      <c r="AX804" s="151"/>
      <c r="AZ804" s="120"/>
    </row>
    <row r="805" customFormat="false" ht="12.75" hidden="false" customHeight="false" outlineLevel="0" collapsed="false">
      <c r="A805" s="160"/>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315"/>
      <c r="AB805" s="180"/>
      <c r="AD805" s="153"/>
      <c r="AE805" s="153"/>
      <c r="AF805" s="155"/>
      <c r="AG805" s="155"/>
      <c r="AH805" s="204"/>
      <c r="AI805" s="204"/>
      <c r="AJ805" s="204"/>
      <c r="AK805" s="155"/>
      <c r="AL805" s="155"/>
      <c r="AN805" s="311"/>
      <c r="AO805" s="311"/>
      <c r="AQ805" s="311"/>
      <c r="AR805" s="311"/>
      <c r="AS805" s="311"/>
      <c r="AU805" s="151"/>
      <c r="AV805" s="151"/>
      <c r="AW805" s="151"/>
      <c r="AX805" s="151"/>
      <c r="AZ805" s="120"/>
    </row>
    <row r="806" customFormat="false" ht="12.75" hidden="false" customHeight="false" outlineLevel="0" collapsed="false">
      <c r="A806" s="160"/>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315"/>
      <c r="AB806" s="180"/>
      <c r="AD806" s="153"/>
      <c r="AE806" s="153"/>
      <c r="AF806" s="155"/>
      <c r="AG806" s="155"/>
      <c r="AH806" s="204"/>
      <c r="AI806" s="204"/>
      <c r="AJ806" s="204"/>
      <c r="AK806" s="155"/>
      <c r="AL806" s="155"/>
      <c r="AN806" s="311"/>
      <c r="AO806" s="311"/>
      <c r="AQ806" s="311"/>
      <c r="AR806" s="311"/>
      <c r="AS806" s="311"/>
      <c r="AU806" s="151"/>
      <c r="AV806" s="151"/>
      <c r="AW806" s="151"/>
      <c r="AX806" s="151"/>
      <c r="AZ806" s="120"/>
    </row>
    <row r="807" customFormat="false" ht="12.75" hidden="false" customHeight="false" outlineLevel="0" collapsed="false">
      <c r="A807" s="160"/>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315"/>
      <c r="AB807" s="180"/>
      <c r="AD807" s="153"/>
      <c r="AE807" s="153"/>
      <c r="AF807" s="155"/>
      <c r="AG807" s="155"/>
      <c r="AH807" s="204"/>
      <c r="AI807" s="204"/>
      <c r="AJ807" s="204"/>
      <c r="AK807" s="155"/>
      <c r="AL807" s="155"/>
      <c r="AN807" s="311"/>
      <c r="AO807" s="311"/>
      <c r="AQ807" s="311"/>
      <c r="AR807" s="311"/>
      <c r="AS807" s="311"/>
      <c r="AU807" s="151"/>
      <c r="AV807" s="151"/>
      <c r="AW807" s="151"/>
      <c r="AX807" s="151"/>
      <c r="AZ807" s="120"/>
    </row>
    <row r="808" customFormat="false" ht="12.75" hidden="false" customHeight="false" outlineLevel="0" collapsed="false">
      <c r="A808" s="160"/>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315"/>
      <c r="AB808" s="180"/>
      <c r="AD808" s="153"/>
      <c r="AE808" s="153"/>
      <c r="AF808" s="155"/>
      <c r="AG808" s="155"/>
      <c r="AH808" s="204"/>
      <c r="AI808" s="204"/>
      <c r="AJ808" s="204"/>
      <c r="AK808" s="155"/>
      <c r="AL808" s="155"/>
      <c r="AN808" s="311"/>
      <c r="AO808" s="311"/>
      <c r="AQ808" s="311"/>
      <c r="AR808" s="311"/>
      <c r="AS808" s="311"/>
      <c r="AU808" s="151"/>
      <c r="AV808" s="151"/>
      <c r="AW808" s="151"/>
      <c r="AX808" s="151"/>
      <c r="AZ808" s="120"/>
    </row>
    <row r="809" customFormat="false" ht="12.75" hidden="false" customHeight="false" outlineLevel="0" collapsed="false">
      <c r="A809" s="160"/>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315"/>
      <c r="AB809" s="180"/>
      <c r="AD809" s="153"/>
      <c r="AE809" s="153"/>
      <c r="AF809" s="155"/>
      <c r="AG809" s="155"/>
      <c r="AH809" s="204"/>
      <c r="AI809" s="204"/>
      <c r="AJ809" s="204"/>
      <c r="AK809" s="155"/>
      <c r="AL809" s="155"/>
      <c r="AN809" s="311"/>
      <c r="AO809" s="311"/>
      <c r="AQ809" s="311"/>
      <c r="AR809" s="311"/>
      <c r="AS809" s="311"/>
      <c r="AU809" s="151"/>
      <c r="AV809" s="151"/>
      <c r="AW809" s="151"/>
      <c r="AX809" s="151"/>
      <c r="AZ809" s="120"/>
    </row>
    <row r="810" customFormat="false" ht="12.75" hidden="false" customHeight="false" outlineLevel="0" collapsed="false">
      <c r="A810" s="160"/>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315"/>
      <c r="AB810" s="180"/>
      <c r="AD810" s="153"/>
      <c r="AE810" s="153"/>
      <c r="AF810" s="155"/>
      <c r="AG810" s="155"/>
      <c r="AH810" s="204"/>
      <c r="AI810" s="204"/>
      <c r="AJ810" s="204"/>
      <c r="AK810" s="155"/>
      <c r="AL810" s="155"/>
      <c r="AN810" s="311"/>
      <c r="AO810" s="311"/>
      <c r="AQ810" s="311"/>
      <c r="AR810" s="311"/>
      <c r="AS810" s="311"/>
      <c r="AU810" s="151"/>
      <c r="AV810" s="151"/>
      <c r="AW810" s="151"/>
      <c r="AX810" s="151"/>
      <c r="AZ810" s="120"/>
    </row>
    <row r="811" customFormat="false" ht="12.75" hidden="false" customHeight="false" outlineLevel="0" collapsed="false">
      <c r="A811" s="160"/>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315"/>
      <c r="AB811" s="180"/>
      <c r="AD811" s="153"/>
      <c r="AE811" s="153"/>
      <c r="AF811" s="155"/>
      <c r="AG811" s="155"/>
      <c r="AH811" s="204"/>
      <c r="AI811" s="204"/>
      <c r="AJ811" s="204"/>
      <c r="AK811" s="155"/>
      <c r="AL811" s="155"/>
      <c r="AN811" s="311"/>
      <c r="AO811" s="311"/>
      <c r="AQ811" s="311"/>
      <c r="AR811" s="311"/>
      <c r="AS811" s="311"/>
      <c r="AU811" s="151"/>
      <c r="AV811" s="151"/>
      <c r="AW811" s="151"/>
      <c r="AX811" s="151"/>
      <c r="AZ811" s="120"/>
    </row>
    <row r="812" customFormat="false" ht="12.75" hidden="false" customHeight="false" outlineLevel="0" collapsed="false">
      <c r="A812" s="160"/>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315"/>
      <c r="AB812" s="180"/>
      <c r="AD812" s="153"/>
      <c r="AE812" s="153"/>
      <c r="AF812" s="155"/>
      <c r="AG812" s="155"/>
      <c r="AH812" s="204"/>
      <c r="AI812" s="204"/>
      <c r="AJ812" s="204"/>
      <c r="AK812" s="155"/>
      <c r="AL812" s="155"/>
      <c r="AN812" s="311"/>
      <c r="AO812" s="311"/>
      <c r="AQ812" s="311"/>
      <c r="AR812" s="311"/>
      <c r="AS812" s="311"/>
      <c r="AU812" s="151"/>
      <c r="AV812" s="151"/>
      <c r="AW812" s="151"/>
      <c r="AX812" s="151"/>
      <c r="AZ812" s="120"/>
    </row>
    <row r="813" customFormat="false" ht="12.75" hidden="false" customHeight="false" outlineLevel="0" collapsed="false">
      <c r="A813" s="160"/>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315"/>
      <c r="AB813" s="180"/>
      <c r="AD813" s="153"/>
      <c r="AE813" s="153"/>
      <c r="AF813" s="155"/>
      <c r="AG813" s="155"/>
      <c r="AH813" s="204"/>
      <c r="AI813" s="204"/>
      <c r="AJ813" s="204"/>
      <c r="AK813" s="155"/>
      <c r="AL813" s="155"/>
      <c r="AN813" s="311"/>
      <c r="AO813" s="311"/>
      <c r="AQ813" s="311"/>
      <c r="AR813" s="311"/>
      <c r="AS813" s="311"/>
      <c r="AU813" s="151"/>
      <c r="AV813" s="151"/>
      <c r="AW813" s="151"/>
      <c r="AX813" s="151"/>
      <c r="AZ813" s="120"/>
    </row>
    <row r="814" customFormat="false" ht="12.75" hidden="false" customHeight="false" outlineLevel="0" collapsed="false">
      <c r="A814" s="160"/>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315"/>
      <c r="AB814" s="180"/>
      <c r="AD814" s="153"/>
      <c r="AE814" s="153"/>
      <c r="AF814" s="155"/>
      <c r="AG814" s="155"/>
      <c r="AH814" s="204"/>
      <c r="AI814" s="204"/>
      <c r="AJ814" s="204"/>
      <c r="AK814" s="155"/>
      <c r="AL814" s="155"/>
      <c r="AN814" s="311"/>
      <c r="AO814" s="311"/>
      <c r="AQ814" s="311"/>
      <c r="AR814" s="311"/>
      <c r="AS814" s="311"/>
      <c r="AU814" s="151"/>
      <c r="AV814" s="151"/>
      <c r="AW814" s="151"/>
      <c r="AX814" s="151"/>
      <c r="AZ814" s="120"/>
    </row>
    <row r="815" customFormat="false" ht="12.75" hidden="false" customHeight="false" outlineLevel="0" collapsed="false">
      <c r="A815" s="160"/>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315"/>
      <c r="AB815" s="180"/>
      <c r="AD815" s="153"/>
      <c r="AE815" s="153"/>
      <c r="AF815" s="155"/>
      <c r="AG815" s="155"/>
      <c r="AH815" s="204"/>
      <c r="AI815" s="204"/>
      <c r="AJ815" s="204"/>
      <c r="AK815" s="155"/>
      <c r="AL815" s="155"/>
      <c r="AN815" s="311"/>
      <c r="AO815" s="311"/>
      <c r="AQ815" s="311"/>
      <c r="AR815" s="311"/>
      <c r="AS815" s="311"/>
      <c r="AU815" s="151"/>
      <c r="AV815" s="151"/>
      <c r="AW815" s="151"/>
      <c r="AX815" s="151"/>
      <c r="AZ815" s="120"/>
    </row>
    <row r="816" customFormat="false" ht="12.75" hidden="false" customHeight="false" outlineLevel="0" collapsed="false">
      <c r="A816" s="160"/>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315"/>
      <c r="AB816" s="180"/>
      <c r="AD816" s="153"/>
      <c r="AE816" s="153"/>
      <c r="AF816" s="155"/>
      <c r="AG816" s="155"/>
      <c r="AH816" s="204"/>
      <c r="AI816" s="204"/>
      <c r="AJ816" s="204"/>
      <c r="AK816" s="155"/>
      <c r="AL816" s="155"/>
      <c r="AN816" s="311"/>
      <c r="AO816" s="311"/>
      <c r="AQ816" s="311"/>
      <c r="AR816" s="311"/>
      <c r="AS816" s="311"/>
      <c r="AU816" s="151"/>
      <c r="AV816" s="151"/>
      <c r="AW816" s="151"/>
      <c r="AX816" s="151"/>
      <c r="AZ816" s="120"/>
    </row>
    <row r="817" customFormat="false" ht="12.75" hidden="false" customHeight="false" outlineLevel="0" collapsed="false">
      <c r="A817" s="160"/>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315"/>
      <c r="AB817" s="180"/>
      <c r="AD817" s="153"/>
      <c r="AE817" s="153"/>
      <c r="AF817" s="155"/>
      <c r="AG817" s="155"/>
      <c r="AH817" s="204"/>
      <c r="AI817" s="204"/>
      <c r="AJ817" s="204"/>
      <c r="AK817" s="155"/>
      <c r="AL817" s="155"/>
      <c r="AN817" s="311"/>
      <c r="AO817" s="311"/>
      <c r="AQ817" s="311"/>
      <c r="AR817" s="311"/>
      <c r="AS817" s="311"/>
      <c r="AU817" s="151"/>
      <c r="AV817" s="151"/>
      <c r="AW817" s="151"/>
      <c r="AX817" s="151"/>
    </row>
    <row r="818" customFormat="false" ht="12.75" hidden="false" customHeight="false" outlineLevel="0" collapsed="false">
      <c r="A818" s="160"/>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315"/>
      <c r="AB818" s="180"/>
      <c r="AD818" s="153"/>
      <c r="AE818" s="153"/>
      <c r="AF818" s="155"/>
      <c r="AG818" s="155"/>
      <c r="AH818" s="204"/>
      <c r="AI818" s="204"/>
      <c r="AJ818" s="204"/>
      <c r="AK818" s="155"/>
      <c r="AL818" s="155"/>
      <c r="AN818" s="311"/>
      <c r="AO818" s="311"/>
      <c r="AQ818" s="311"/>
      <c r="AR818" s="311"/>
      <c r="AS818" s="311"/>
      <c r="AU818" s="151"/>
      <c r="AV818" s="151"/>
      <c r="AW818" s="151"/>
      <c r="AX818" s="151"/>
      <c r="AZ818" s="120"/>
    </row>
    <row r="819" customFormat="false" ht="12.75" hidden="false" customHeight="false" outlineLevel="0" collapsed="false">
      <c r="A819" s="160"/>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315"/>
      <c r="AB819" s="180"/>
      <c r="AD819" s="153"/>
      <c r="AE819" s="153"/>
      <c r="AF819" s="155"/>
      <c r="AG819" s="155"/>
      <c r="AH819" s="204"/>
      <c r="AI819" s="204"/>
      <c r="AJ819" s="204"/>
      <c r="AK819" s="155"/>
      <c r="AL819" s="155"/>
      <c r="AN819" s="311"/>
      <c r="AO819" s="311"/>
      <c r="AQ819" s="311"/>
      <c r="AR819" s="311"/>
      <c r="AS819" s="311"/>
      <c r="AU819" s="151"/>
      <c r="AV819" s="151"/>
      <c r="AW819" s="151"/>
      <c r="AX819" s="151"/>
    </row>
    <row r="820" customFormat="false" ht="12.75" hidden="false" customHeight="false" outlineLevel="0" collapsed="false">
      <c r="A820" s="160"/>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315"/>
      <c r="AB820" s="180"/>
      <c r="AD820" s="153"/>
      <c r="AE820" s="153"/>
      <c r="AF820" s="155"/>
      <c r="AG820" s="155"/>
      <c r="AH820" s="204"/>
      <c r="AI820" s="204"/>
      <c r="AJ820" s="204"/>
      <c r="AK820" s="155"/>
      <c r="AL820" s="155"/>
      <c r="AN820" s="311"/>
      <c r="AO820" s="311"/>
      <c r="AQ820" s="311"/>
      <c r="AR820" s="311"/>
      <c r="AS820" s="311"/>
      <c r="AU820" s="151"/>
      <c r="AV820" s="151"/>
      <c r="AW820" s="151"/>
      <c r="AX820" s="151"/>
      <c r="AZ820" s="120"/>
    </row>
    <row r="821" customFormat="false" ht="12.75" hidden="false" customHeight="false" outlineLevel="0" collapsed="false">
      <c r="A821" s="160"/>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315"/>
      <c r="AB821" s="180"/>
      <c r="AD821" s="153"/>
      <c r="AE821" s="153"/>
      <c r="AF821" s="155"/>
      <c r="AG821" s="155"/>
      <c r="AH821" s="204"/>
      <c r="AI821" s="204"/>
      <c r="AJ821" s="204"/>
      <c r="AK821" s="155"/>
      <c r="AL821" s="155"/>
      <c r="AN821" s="311"/>
      <c r="AO821" s="311"/>
      <c r="AQ821" s="311"/>
      <c r="AR821" s="311"/>
      <c r="AS821" s="311"/>
      <c r="AU821" s="151"/>
      <c r="AV821" s="151"/>
      <c r="AW821" s="151"/>
      <c r="AX821" s="151"/>
      <c r="AZ821" s="120"/>
    </row>
    <row r="822" customFormat="false" ht="12.75" hidden="false" customHeight="false" outlineLevel="0" collapsed="false">
      <c r="A822" s="160"/>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315"/>
      <c r="AB822" s="180"/>
      <c r="AD822" s="153"/>
      <c r="AE822" s="153"/>
      <c r="AF822" s="155"/>
      <c r="AG822" s="155"/>
      <c r="AH822" s="204"/>
      <c r="AI822" s="204"/>
      <c r="AJ822" s="204"/>
      <c r="AK822" s="155"/>
      <c r="AL822" s="155"/>
      <c r="AN822" s="311"/>
      <c r="AO822" s="311"/>
      <c r="AQ822" s="311"/>
      <c r="AR822" s="311"/>
      <c r="AS822" s="311"/>
      <c r="AU822" s="151"/>
      <c r="AV822" s="151"/>
      <c r="AW822" s="151"/>
      <c r="AX822" s="151"/>
      <c r="AZ822" s="120"/>
    </row>
    <row r="823" customFormat="false" ht="12.75" hidden="false" customHeight="false" outlineLevel="0" collapsed="false">
      <c r="A823" s="160"/>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315"/>
      <c r="AB823" s="180"/>
      <c r="AD823" s="153"/>
      <c r="AE823" s="153"/>
      <c r="AF823" s="155"/>
      <c r="AG823" s="155"/>
      <c r="AH823" s="204"/>
      <c r="AI823" s="204"/>
      <c r="AJ823" s="204"/>
      <c r="AK823" s="155"/>
      <c r="AL823" s="155"/>
      <c r="AN823" s="311"/>
      <c r="AO823" s="311"/>
      <c r="AQ823" s="311"/>
      <c r="AR823" s="311"/>
      <c r="AS823" s="311"/>
      <c r="AU823" s="151"/>
      <c r="AV823" s="151"/>
      <c r="AW823" s="151"/>
      <c r="AX823" s="151"/>
      <c r="AZ823" s="120"/>
    </row>
    <row r="824" customFormat="false" ht="12.75" hidden="false" customHeight="false" outlineLevel="0" collapsed="false">
      <c r="A824" s="160"/>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315"/>
      <c r="AB824" s="180"/>
      <c r="AD824" s="153"/>
      <c r="AE824" s="153"/>
      <c r="AF824" s="155"/>
      <c r="AG824" s="155"/>
      <c r="AH824" s="204"/>
      <c r="AI824" s="204"/>
      <c r="AJ824" s="204"/>
      <c r="AK824" s="155"/>
      <c r="AL824" s="155"/>
      <c r="AN824" s="311"/>
      <c r="AO824" s="311"/>
      <c r="AQ824" s="311"/>
      <c r="AR824" s="311"/>
      <c r="AS824" s="311"/>
      <c r="AU824" s="151"/>
      <c r="AV824" s="151"/>
      <c r="AW824" s="151"/>
      <c r="AX824" s="151"/>
      <c r="AZ824" s="120"/>
    </row>
    <row r="825" customFormat="false" ht="12.75" hidden="false" customHeight="false" outlineLevel="0" collapsed="false">
      <c r="A825" s="160"/>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315"/>
      <c r="AB825" s="180"/>
      <c r="AD825" s="153"/>
      <c r="AE825" s="153"/>
      <c r="AF825" s="155"/>
      <c r="AG825" s="155"/>
      <c r="AH825" s="204"/>
      <c r="AI825" s="204"/>
      <c r="AJ825" s="204"/>
      <c r="AK825" s="155"/>
      <c r="AL825" s="155"/>
      <c r="AN825" s="311"/>
      <c r="AO825" s="311"/>
      <c r="AQ825" s="311"/>
      <c r="AR825" s="311"/>
      <c r="AS825" s="311"/>
      <c r="AU825" s="151"/>
      <c r="AV825" s="151"/>
      <c r="AW825" s="151"/>
      <c r="AX825" s="151"/>
      <c r="AZ825" s="120"/>
    </row>
    <row r="826" customFormat="false" ht="12.75" hidden="false" customHeight="false" outlineLevel="0" collapsed="false">
      <c r="A826" s="160"/>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315"/>
      <c r="AB826" s="180"/>
      <c r="AD826" s="153"/>
      <c r="AE826" s="153"/>
      <c r="AF826" s="155"/>
      <c r="AG826" s="155"/>
      <c r="AH826" s="204"/>
      <c r="AI826" s="204"/>
      <c r="AJ826" s="204"/>
      <c r="AK826" s="155"/>
      <c r="AL826" s="155"/>
      <c r="AN826" s="311"/>
      <c r="AO826" s="311"/>
      <c r="AQ826" s="311"/>
      <c r="AR826" s="311"/>
      <c r="AS826" s="311"/>
      <c r="AU826" s="151"/>
      <c r="AV826" s="151"/>
      <c r="AW826" s="151"/>
      <c r="AX826" s="151"/>
      <c r="AZ826" s="120"/>
    </row>
    <row r="827" customFormat="false" ht="12.75" hidden="false" customHeight="false" outlineLevel="0" collapsed="false">
      <c r="A827" s="160"/>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315"/>
      <c r="AB827" s="180"/>
      <c r="AD827" s="153"/>
      <c r="AE827" s="153"/>
      <c r="AF827" s="155"/>
      <c r="AG827" s="155"/>
      <c r="AH827" s="204"/>
      <c r="AI827" s="204"/>
      <c r="AJ827" s="204"/>
      <c r="AK827" s="155"/>
      <c r="AL827" s="155"/>
      <c r="AN827" s="311"/>
      <c r="AO827" s="311"/>
      <c r="AQ827" s="311"/>
      <c r="AR827" s="311"/>
      <c r="AS827" s="311"/>
      <c r="AU827" s="151"/>
      <c r="AV827" s="151"/>
      <c r="AW827" s="151"/>
      <c r="AX827" s="151"/>
      <c r="AZ827" s="120"/>
    </row>
    <row r="828" customFormat="false" ht="12.75" hidden="false" customHeight="false" outlineLevel="0" collapsed="false">
      <c r="A828" s="160"/>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315"/>
      <c r="AB828" s="180"/>
      <c r="AD828" s="153"/>
      <c r="AE828" s="153"/>
      <c r="AF828" s="155"/>
      <c r="AG828" s="155"/>
      <c r="AH828" s="204"/>
      <c r="AI828" s="204"/>
      <c r="AJ828" s="204"/>
      <c r="AK828" s="155"/>
      <c r="AL828" s="155"/>
      <c r="AN828" s="311"/>
      <c r="AO828" s="311"/>
      <c r="AQ828" s="311"/>
      <c r="AR828" s="311"/>
      <c r="AS828" s="311"/>
      <c r="AU828" s="151"/>
      <c r="AV828" s="151"/>
      <c r="AW828" s="151"/>
      <c r="AX828" s="151"/>
      <c r="AZ828" s="120"/>
    </row>
    <row r="829" customFormat="false" ht="12.75" hidden="false" customHeight="false" outlineLevel="0" collapsed="false">
      <c r="A829" s="160"/>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315"/>
      <c r="AB829" s="180"/>
      <c r="AD829" s="153"/>
      <c r="AE829" s="153"/>
      <c r="AF829" s="155"/>
      <c r="AG829" s="155"/>
      <c r="AH829" s="204"/>
      <c r="AI829" s="204"/>
      <c r="AJ829" s="204"/>
      <c r="AK829" s="155"/>
      <c r="AL829" s="155"/>
      <c r="AN829" s="311"/>
      <c r="AO829" s="311"/>
      <c r="AQ829" s="311"/>
      <c r="AR829" s="311"/>
      <c r="AS829" s="311"/>
      <c r="AU829" s="151"/>
      <c r="AV829" s="151"/>
      <c r="AW829" s="151"/>
      <c r="AX829" s="151"/>
      <c r="AZ829" s="120"/>
    </row>
    <row r="830" customFormat="false" ht="12.75" hidden="false" customHeight="false" outlineLevel="0" collapsed="false">
      <c r="A830" s="160"/>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315"/>
      <c r="AB830" s="180"/>
      <c r="AD830" s="153"/>
      <c r="AE830" s="153"/>
      <c r="AF830" s="155"/>
      <c r="AG830" s="155"/>
      <c r="AH830" s="204"/>
      <c r="AI830" s="204"/>
      <c r="AJ830" s="204"/>
      <c r="AK830" s="155"/>
      <c r="AL830" s="155"/>
      <c r="AN830" s="311"/>
      <c r="AO830" s="311"/>
      <c r="AQ830" s="311"/>
      <c r="AR830" s="311"/>
      <c r="AS830" s="311"/>
      <c r="AU830" s="151"/>
      <c r="AV830" s="151"/>
      <c r="AW830" s="151"/>
      <c r="AX830" s="151"/>
      <c r="AZ830" s="120"/>
    </row>
    <row r="831" customFormat="false" ht="12.75" hidden="false" customHeight="false" outlineLevel="0" collapsed="false">
      <c r="A831" s="160"/>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315"/>
      <c r="AB831" s="180"/>
      <c r="AD831" s="153"/>
      <c r="AE831" s="153"/>
      <c r="AF831" s="155"/>
      <c r="AG831" s="155"/>
      <c r="AH831" s="204"/>
      <c r="AI831" s="204"/>
      <c r="AJ831" s="204"/>
      <c r="AK831" s="155"/>
      <c r="AL831" s="155"/>
      <c r="AN831" s="311"/>
      <c r="AO831" s="311"/>
      <c r="AQ831" s="311"/>
      <c r="AR831" s="311"/>
      <c r="AS831" s="311"/>
      <c r="AU831" s="151"/>
      <c r="AV831" s="151"/>
      <c r="AW831" s="151"/>
      <c r="AX831" s="151"/>
    </row>
    <row r="832" customFormat="false" ht="12.75" hidden="false" customHeight="false" outlineLevel="0" collapsed="false">
      <c r="A832" s="160"/>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315"/>
      <c r="AB832" s="180"/>
      <c r="AD832" s="153"/>
      <c r="AE832" s="153"/>
      <c r="AF832" s="155"/>
      <c r="AG832" s="155"/>
      <c r="AH832" s="204"/>
      <c r="AI832" s="204"/>
      <c r="AJ832" s="204"/>
      <c r="AK832" s="155"/>
      <c r="AL832" s="155"/>
      <c r="AN832" s="311"/>
      <c r="AO832" s="311"/>
      <c r="AQ832" s="311"/>
      <c r="AR832" s="311"/>
      <c r="AS832" s="311"/>
      <c r="AU832" s="151"/>
      <c r="AV832" s="151"/>
      <c r="AW832" s="151"/>
      <c r="AX832" s="151"/>
      <c r="AZ832" s="120"/>
    </row>
    <row r="833" customFormat="false" ht="12.75" hidden="false" customHeight="false" outlineLevel="0" collapsed="false">
      <c r="A833" s="160"/>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315"/>
      <c r="AB833" s="180"/>
      <c r="AD833" s="153"/>
      <c r="AE833" s="153"/>
      <c r="AF833" s="155"/>
      <c r="AG833" s="155"/>
      <c r="AH833" s="204"/>
      <c r="AI833" s="204"/>
      <c r="AJ833" s="204"/>
      <c r="AK833" s="155"/>
      <c r="AL833" s="155"/>
      <c r="AN833" s="311"/>
      <c r="AO833" s="311"/>
      <c r="AQ833" s="311"/>
      <c r="AR833" s="311"/>
      <c r="AS833" s="311"/>
      <c r="AU833" s="151"/>
      <c r="AV833" s="151"/>
      <c r="AW833" s="151"/>
      <c r="AX833" s="151"/>
      <c r="AZ833" s="120"/>
    </row>
    <row r="834" customFormat="false" ht="12.75" hidden="false" customHeight="false" outlineLevel="0" collapsed="false">
      <c r="A834" s="160"/>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315"/>
      <c r="AB834" s="180"/>
      <c r="AD834" s="153"/>
      <c r="AE834" s="153"/>
      <c r="AF834" s="155"/>
      <c r="AG834" s="155"/>
      <c r="AH834" s="204"/>
      <c r="AI834" s="204"/>
      <c r="AJ834" s="204"/>
      <c r="AK834" s="155"/>
      <c r="AL834" s="155"/>
      <c r="AN834" s="311"/>
      <c r="AO834" s="311"/>
      <c r="AQ834" s="311"/>
      <c r="AR834" s="311"/>
      <c r="AS834" s="311"/>
      <c r="AU834" s="151"/>
      <c r="AV834" s="151"/>
      <c r="AW834" s="151"/>
      <c r="AX834" s="151"/>
      <c r="AZ834" s="120"/>
    </row>
    <row r="835" customFormat="false" ht="12.75" hidden="false" customHeight="false" outlineLevel="0" collapsed="false">
      <c r="A835" s="160"/>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315"/>
      <c r="AB835" s="180"/>
      <c r="AD835" s="153"/>
      <c r="AE835" s="153"/>
      <c r="AF835" s="155"/>
      <c r="AG835" s="155"/>
      <c r="AH835" s="204"/>
      <c r="AI835" s="204"/>
      <c r="AJ835" s="204"/>
      <c r="AK835" s="155"/>
      <c r="AL835" s="155"/>
      <c r="AN835" s="311"/>
      <c r="AO835" s="311"/>
      <c r="AQ835" s="311"/>
      <c r="AR835" s="311"/>
      <c r="AS835" s="311"/>
      <c r="AU835" s="151"/>
      <c r="AV835" s="151"/>
      <c r="AW835" s="151"/>
      <c r="AX835" s="151"/>
      <c r="AZ835" s="120"/>
    </row>
    <row r="836" customFormat="false" ht="12.75" hidden="false" customHeight="false" outlineLevel="0" collapsed="false">
      <c r="A836" s="160"/>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315"/>
      <c r="AB836" s="180"/>
      <c r="AD836" s="153"/>
      <c r="AE836" s="153"/>
      <c r="AF836" s="155"/>
      <c r="AG836" s="155"/>
      <c r="AH836" s="204"/>
      <c r="AI836" s="204"/>
      <c r="AJ836" s="204"/>
      <c r="AK836" s="155"/>
      <c r="AL836" s="155"/>
      <c r="AN836" s="311"/>
      <c r="AO836" s="311"/>
      <c r="AQ836" s="311"/>
      <c r="AR836" s="311"/>
      <c r="AS836" s="311"/>
      <c r="AU836" s="151"/>
      <c r="AV836" s="151"/>
      <c r="AW836" s="151"/>
      <c r="AX836" s="151"/>
      <c r="AZ836" s="120"/>
    </row>
    <row r="837" customFormat="false" ht="12.75" hidden="false" customHeight="false" outlineLevel="0" collapsed="false">
      <c r="A837" s="160"/>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315"/>
      <c r="AB837" s="180"/>
      <c r="AD837" s="153"/>
      <c r="AE837" s="153"/>
      <c r="AF837" s="155"/>
      <c r="AG837" s="155"/>
      <c r="AH837" s="204"/>
      <c r="AI837" s="204"/>
      <c r="AJ837" s="204"/>
      <c r="AK837" s="155"/>
      <c r="AL837" s="155"/>
      <c r="AN837" s="311"/>
      <c r="AO837" s="311"/>
      <c r="AQ837" s="311"/>
      <c r="AR837" s="311"/>
      <c r="AS837" s="311"/>
      <c r="AU837" s="151"/>
      <c r="AV837" s="151"/>
      <c r="AW837" s="151"/>
      <c r="AX837" s="151"/>
      <c r="AZ837" s="120"/>
    </row>
    <row r="838" customFormat="false" ht="12.75" hidden="false" customHeight="false" outlineLevel="0" collapsed="false">
      <c r="A838" s="160"/>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315"/>
      <c r="AB838" s="180"/>
      <c r="AD838" s="153"/>
      <c r="AE838" s="153"/>
      <c r="AF838" s="155"/>
      <c r="AG838" s="155"/>
      <c r="AH838" s="204"/>
      <c r="AI838" s="204"/>
      <c r="AJ838" s="204"/>
      <c r="AK838" s="155"/>
      <c r="AL838" s="155"/>
      <c r="AN838" s="311"/>
      <c r="AO838" s="311"/>
      <c r="AQ838" s="311"/>
      <c r="AR838" s="311"/>
      <c r="AS838" s="311"/>
      <c r="AU838" s="151"/>
      <c r="AV838" s="151"/>
      <c r="AW838" s="151"/>
      <c r="AX838" s="151"/>
      <c r="AZ838" s="120"/>
    </row>
    <row r="839" customFormat="false" ht="12.75" hidden="false" customHeight="false" outlineLevel="0" collapsed="false">
      <c r="A839" s="160"/>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315"/>
      <c r="AB839" s="180"/>
      <c r="AD839" s="153"/>
      <c r="AE839" s="153"/>
      <c r="AF839" s="155"/>
      <c r="AG839" s="155"/>
      <c r="AH839" s="204"/>
      <c r="AI839" s="204"/>
      <c r="AJ839" s="204"/>
      <c r="AK839" s="155"/>
      <c r="AL839" s="155"/>
      <c r="AN839" s="311"/>
      <c r="AO839" s="311"/>
      <c r="AQ839" s="311"/>
      <c r="AR839" s="311"/>
      <c r="AS839" s="311"/>
      <c r="AU839" s="151"/>
      <c r="AV839" s="151"/>
      <c r="AW839" s="151"/>
      <c r="AX839" s="151"/>
      <c r="AZ839" s="120"/>
    </row>
    <row r="840" customFormat="false" ht="12.75" hidden="false" customHeight="false" outlineLevel="0" collapsed="false">
      <c r="A840" s="160"/>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315"/>
      <c r="AB840" s="180"/>
      <c r="AD840" s="153"/>
      <c r="AE840" s="153"/>
      <c r="AF840" s="155"/>
      <c r="AG840" s="155"/>
      <c r="AH840" s="204"/>
      <c r="AI840" s="204"/>
      <c r="AJ840" s="204"/>
      <c r="AK840" s="155"/>
      <c r="AL840" s="155"/>
      <c r="AN840" s="311"/>
      <c r="AO840" s="311"/>
      <c r="AQ840" s="311"/>
      <c r="AR840" s="311"/>
      <c r="AS840" s="311"/>
      <c r="AU840" s="151"/>
      <c r="AV840" s="151"/>
      <c r="AW840" s="151"/>
      <c r="AX840" s="151"/>
      <c r="AZ840" s="120"/>
    </row>
    <row r="841" customFormat="false" ht="12.75" hidden="false" customHeight="false" outlineLevel="0" collapsed="false">
      <c r="A841" s="160"/>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315"/>
      <c r="AB841" s="180"/>
      <c r="AD841" s="153"/>
      <c r="AE841" s="153"/>
      <c r="AF841" s="155"/>
      <c r="AG841" s="155"/>
      <c r="AH841" s="204"/>
      <c r="AI841" s="204"/>
      <c r="AJ841" s="204"/>
      <c r="AK841" s="155"/>
      <c r="AL841" s="155"/>
      <c r="AN841" s="311"/>
      <c r="AO841" s="311"/>
      <c r="AQ841" s="311"/>
      <c r="AR841" s="311"/>
      <c r="AS841" s="311"/>
      <c r="AU841" s="151"/>
      <c r="AV841" s="151"/>
      <c r="AW841" s="151"/>
      <c r="AX841" s="151"/>
      <c r="AZ841" s="120"/>
    </row>
    <row r="842" customFormat="false" ht="12.75" hidden="false" customHeight="false" outlineLevel="0" collapsed="false">
      <c r="A842" s="160"/>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315"/>
      <c r="AB842" s="180"/>
      <c r="AD842" s="153"/>
      <c r="AE842" s="153"/>
      <c r="AF842" s="155"/>
      <c r="AG842" s="155"/>
      <c r="AH842" s="204"/>
      <c r="AI842" s="204"/>
      <c r="AJ842" s="204"/>
      <c r="AK842" s="155"/>
      <c r="AL842" s="155"/>
      <c r="AN842" s="311"/>
      <c r="AO842" s="311"/>
      <c r="AQ842" s="311"/>
      <c r="AR842" s="311"/>
      <c r="AS842" s="311"/>
      <c r="AU842" s="151"/>
      <c r="AV842" s="151"/>
      <c r="AW842" s="151"/>
      <c r="AX842" s="151"/>
      <c r="AZ842" s="120"/>
    </row>
    <row r="843" customFormat="false" ht="12.75" hidden="false" customHeight="false" outlineLevel="0" collapsed="false">
      <c r="A843" s="160"/>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315"/>
      <c r="AB843" s="180"/>
      <c r="AD843" s="153"/>
      <c r="AE843" s="153"/>
      <c r="AF843" s="155"/>
      <c r="AG843" s="155"/>
      <c r="AH843" s="204"/>
      <c r="AI843" s="204"/>
      <c r="AJ843" s="204"/>
      <c r="AK843" s="155"/>
      <c r="AL843" s="155"/>
      <c r="AN843" s="311"/>
      <c r="AO843" s="311"/>
      <c r="AQ843" s="311"/>
      <c r="AR843" s="311"/>
      <c r="AS843" s="311"/>
      <c r="AU843" s="151"/>
      <c r="AV843" s="151"/>
      <c r="AW843" s="151"/>
      <c r="AX843" s="151"/>
      <c r="AZ843" s="120"/>
    </row>
    <row r="844" customFormat="false" ht="12.75" hidden="false" customHeight="false" outlineLevel="0" collapsed="false">
      <c r="A844" s="160"/>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315"/>
      <c r="AB844" s="180"/>
      <c r="AD844" s="153"/>
      <c r="AE844" s="153"/>
      <c r="AF844" s="155"/>
      <c r="AG844" s="155"/>
      <c r="AH844" s="204"/>
      <c r="AI844" s="204"/>
      <c r="AJ844" s="204"/>
      <c r="AK844" s="155"/>
      <c r="AL844" s="155"/>
      <c r="AN844" s="311"/>
      <c r="AO844" s="311"/>
      <c r="AQ844" s="311"/>
      <c r="AR844" s="311"/>
      <c r="AS844" s="311"/>
      <c r="AU844" s="151"/>
      <c r="AV844" s="151"/>
      <c r="AW844" s="151"/>
      <c r="AX844" s="151"/>
      <c r="AZ844" s="120"/>
    </row>
    <row r="845" customFormat="false" ht="12.75" hidden="false" customHeight="false" outlineLevel="0" collapsed="false">
      <c r="A845" s="160"/>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315"/>
      <c r="AB845" s="180"/>
      <c r="AD845" s="153"/>
      <c r="AE845" s="153"/>
      <c r="AF845" s="155"/>
      <c r="AG845" s="155"/>
      <c r="AH845" s="204"/>
      <c r="AI845" s="204"/>
      <c r="AJ845" s="204"/>
      <c r="AK845" s="155"/>
      <c r="AL845" s="155"/>
      <c r="AN845" s="311"/>
      <c r="AO845" s="311"/>
      <c r="AQ845" s="311"/>
      <c r="AR845" s="311"/>
      <c r="AS845" s="311"/>
      <c r="AU845" s="151"/>
      <c r="AV845" s="151"/>
      <c r="AW845" s="151"/>
      <c r="AX845" s="151"/>
    </row>
    <row r="846" customFormat="false" ht="12.75" hidden="false" customHeight="false" outlineLevel="0" collapsed="false">
      <c r="A846" s="160"/>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315"/>
      <c r="AB846" s="180"/>
      <c r="AD846" s="153"/>
      <c r="AE846" s="153"/>
      <c r="AF846" s="155"/>
      <c r="AG846" s="155"/>
      <c r="AH846" s="204"/>
      <c r="AI846" s="204"/>
      <c r="AJ846" s="204"/>
      <c r="AK846" s="155"/>
      <c r="AL846" s="155"/>
      <c r="AN846" s="311"/>
      <c r="AO846" s="311"/>
      <c r="AQ846" s="311"/>
      <c r="AR846" s="311"/>
      <c r="AS846" s="311"/>
      <c r="AU846" s="151"/>
      <c r="AV846" s="151"/>
      <c r="AW846" s="151"/>
      <c r="AX846" s="151"/>
      <c r="AZ846" s="120"/>
    </row>
    <row r="847" customFormat="false" ht="12.75" hidden="false" customHeight="false" outlineLevel="0" collapsed="false">
      <c r="A847" s="160"/>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315"/>
      <c r="AB847" s="180"/>
      <c r="AD847" s="153"/>
      <c r="AE847" s="153"/>
      <c r="AF847" s="155"/>
      <c r="AG847" s="155"/>
      <c r="AH847" s="204"/>
      <c r="AI847" s="204"/>
      <c r="AJ847" s="204"/>
      <c r="AK847" s="155"/>
      <c r="AL847" s="155"/>
      <c r="AN847" s="311"/>
      <c r="AO847" s="311"/>
      <c r="AQ847" s="311"/>
      <c r="AR847" s="311"/>
      <c r="AS847" s="311"/>
      <c r="AU847" s="151"/>
      <c r="AV847" s="151"/>
      <c r="AW847" s="151"/>
      <c r="AX847" s="151"/>
      <c r="AZ847" s="120"/>
    </row>
    <row r="848" customFormat="false" ht="12.75" hidden="false" customHeight="false" outlineLevel="0" collapsed="false">
      <c r="A848" s="160"/>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315"/>
      <c r="AB848" s="180"/>
      <c r="AD848" s="153"/>
      <c r="AE848" s="153"/>
      <c r="AF848" s="155"/>
      <c r="AG848" s="155"/>
      <c r="AH848" s="204"/>
      <c r="AI848" s="204"/>
      <c r="AJ848" s="204"/>
      <c r="AK848" s="155"/>
      <c r="AL848" s="155"/>
      <c r="AN848" s="311"/>
      <c r="AO848" s="311"/>
      <c r="AQ848" s="311"/>
      <c r="AR848" s="311"/>
      <c r="AS848" s="311"/>
      <c r="AU848" s="151"/>
      <c r="AV848" s="151"/>
      <c r="AW848" s="151"/>
      <c r="AX848" s="151"/>
      <c r="AZ848" s="120"/>
    </row>
    <row r="849" customFormat="false" ht="12.75" hidden="false" customHeight="false" outlineLevel="0" collapsed="false">
      <c r="A849" s="160"/>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315"/>
      <c r="AB849" s="180"/>
      <c r="AD849" s="153"/>
      <c r="AE849" s="153"/>
      <c r="AF849" s="155"/>
      <c r="AG849" s="155"/>
      <c r="AH849" s="204"/>
      <c r="AI849" s="204"/>
      <c r="AJ849" s="204"/>
      <c r="AK849" s="155"/>
      <c r="AL849" s="155"/>
      <c r="AN849" s="311"/>
      <c r="AO849" s="311"/>
      <c r="AQ849" s="311"/>
      <c r="AR849" s="311"/>
      <c r="AS849" s="311"/>
      <c r="AU849" s="151"/>
      <c r="AV849" s="151"/>
      <c r="AW849" s="151"/>
      <c r="AX849" s="151"/>
      <c r="AZ849" s="120"/>
    </row>
    <row r="850" customFormat="false" ht="12.75" hidden="false" customHeight="false" outlineLevel="0" collapsed="false">
      <c r="A850" s="160"/>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315"/>
      <c r="AB850" s="180"/>
      <c r="AD850" s="153"/>
      <c r="AE850" s="153"/>
      <c r="AF850" s="155"/>
      <c r="AG850" s="155"/>
      <c r="AH850" s="204"/>
      <c r="AI850" s="204"/>
      <c r="AJ850" s="204"/>
      <c r="AK850" s="155"/>
      <c r="AL850" s="155"/>
      <c r="AN850" s="311"/>
      <c r="AO850" s="311"/>
      <c r="AQ850" s="311"/>
      <c r="AR850" s="311"/>
      <c r="AS850" s="311"/>
      <c r="AU850" s="151"/>
      <c r="AV850" s="151"/>
      <c r="AW850" s="151"/>
      <c r="AX850" s="151"/>
      <c r="AZ850" s="120"/>
    </row>
    <row r="851" customFormat="false" ht="12.75" hidden="false" customHeight="false" outlineLevel="0" collapsed="false">
      <c r="A851" s="160"/>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315"/>
      <c r="AB851" s="180"/>
      <c r="AD851" s="153"/>
      <c r="AE851" s="153"/>
      <c r="AF851" s="155"/>
      <c r="AG851" s="155"/>
      <c r="AH851" s="204"/>
      <c r="AI851" s="204"/>
      <c r="AJ851" s="204"/>
      <c r="AK851" s="155"/>
      <c r="AL851" s="155"/>
      <c r="AN851" s="311"/>
      <c r="AO851" s="311"/>
      <c r="AQ851" s="311"/>
      <c r="AR851" s="311"/>
      <c r="AS851" s="311"/>
      <c r="AU851" s="151"/>
      <c r="AV851" s="151"/>
      <c r="AW851" s="151"/>
      <c r="AX851" s="151"/>
      <c r="AZ851" s="120"/>
    </row>
    <row r="852" customFormat="false" ht="12.75" hidden="false" customHeight="false" outlineLevel="0" collapsed="false">
      <c r="A852" s="160"/>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315"/>
      <c r="AB852" s="180"/>
      <c r="AD852" s="153"/>
      <c r="AE852" s="153"/>
      <c r="AF852" s="155"/>
      <c r="AG852" s="155"/>
      <c r="AH852" s="204"/>
      <c r="AI852" s="204"/>
      <c r="AJ852" s="204"/>
      <c r="AK852" s="155"/>
      <c r="AL852" s="155"/>
      <c r="AN852" s="311"/>
      <c r="AO852" s="311"/>
      <c r="AQ852" s="311"/>
      <c r="AR852" s="311"/>
      <c r="AS852" s="311"/>
      <c r="AU852" s="151"/>
      <c r="AV852" s="151"/>
      <c r="AW852" s="151"/>
      <c r="AX852" s="151"/>
      <c r="AZ852" s="120"/>
    </row>
    <row r="853" customFormat="false" ht="12.75" hidden="false" customHeight="false" outlineLevel="0" collapsed="false">
      <c r="A853" s="160"/>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315"/>
      <c r="AB853" s="180"/>
      <c r="AD853" s="153"/>
      <c r="AE853" s="153"/>
      <c r="AF853" s="155"/>
      <c r="AG853" s="155"/>
      <c r="AH853" s="204"/>
      <c r="AI853" s="204"/>
      <c r="AJ853" s="204"/>
      <c r="AK853" s="155"/>
      <c r="AL853" s="155"/>
      <c r="AN853" s="311"/>
      <c r="AO853" s="311"/>
      <c r="AQ853" s="311"/>
      <c r="AR853" s="311"/>
      <c r="AS853" s="311"/>
      <c r="AU853" s="151"/>
      <c r="AV853" s="151"/>
      <c r="AW853" s="151"/>
      <c r="AX853" s="151"/>
      <c r="AZ853" s="120"/>
    </row>
    <row r="854" customFormat="false" ht="12.75" hidden="false" customHeight="false" outlineLevel="0" collapsed="false">
      <c r="A854" s="160"/>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315"/>
      <c r="AB854" s="180"/>
      <c r="AD854" s="153"/>
      <c r="AE854" s="153"/>
      <c r="AF854" s="155"/>
      <c r="AG854" s="155"/>
      <c r="AH854" s="204"/>
      <c r="AI854" s="204"/>
      <c r="AJ854" s="204"/>
      <c r="AK854" s="155"/>
      <c r="AL854" s="155"/>
      <c r="AN854" s="311"/>
      <c r="AO854" s="311"/>
      <c r="AQ854" s="311"/>
      <c r="AR854" s="311"/>
      <c r="AS854" s="311"/>
      <c r="AU854" s="151"/>
      <c r="AV854" s="151"/>
      <c r="AW854" s="151"/>
      <c r="AX854" s="151"/>
      <c r="AZ854" s="120"/>
    </row>
    <row r="855" customFormat="false" ht="12.75" hidden="false" customHeight="false" outlineLevel="0" collapsed="false">
      <c r="A855" s="160"/>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315"/>
      <c r="AB855" s="180"/>
      <c r="AD855" s="153"/>
      <c r="AE855" s="153"/>
      <c r="AF855" s="155"/>
      <c r="AG855" s="155"/>
      <c r="AH855" s="204"/>
      <c r="AI855" s="204"/>
      <c r="AJ855" s="204"/>
      <c r="AK855" s="155"/>
      <c r="AL855" s="155"/>
      <c r="AN855" s="311"/>
      <c r="AO855" s="311"/>
      <c r="AQ855" s="311"/>
      <c r="AR855" s="311"/>
      <c r="AS855" s="311"/>
      <c r="AU855" s="151"/>
      <c r="AV855" s="151"/>
      <c r="AW855" s="151"/>
      <c r="AX855" s="151"/>
      <c r="AZ855" s="120"/>
    </row>
    <row r="856" customFormat="false" ht="12.75" hidden="false" customHeight="false" outlineLevel="0" collapsed="false">
      <c r="A856" s="160"/>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315"/>
      <c r="AB856" s="180"/>
      <c r="AD856" s="153"/>
      <c r="AE856" s="153"/>
      <c r="AF856" s="155"/>
      <c r="AG856" s="155"/>
      <c r="AH856" s="204"/>
      <c r="AI856" s="204"/>
      <c r="AJ856" s="204"/>
      <c r="AK856" s="155"/>
      <c r="AL856" s="155"/>
      <c r="AN856" s="311"/>
      <c r="AO856" s="311"/>
      <c r="AQ856" s="311"/>
      <c r="AR856" s="311"/>
      <c r="AS856" s="311"/>
      <c r="AU856" s="151"/>
      <c r="AV856" s="151"/>
      <c r="AW856" s="151"/>
      <c r="AX856" s="151"/>
      <c r="AZ856" s="120"/>
    </row>
    <row r="857" customFormat="false" ht="12.75" hidden="false" customHeight="false" outlineLevel="0" collapsed="false">
      <c r="A857" s="160"/>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315"/>
      <c r="AB857" s="180"/>
      <c r="AD857" s="153"/>
      <c r="AE857" s="153"/>
      <c r="AF857" s="155"/>
      <c r="AG857" s="155"/>
      <c r="AH857" s="204"/>
      <c r="AI857" s="204"/>
      <c r="AJ857" s="204"/>
      <c r="AK857" s="155"/>
      <c r="AL857" s="155"/>
      <c r="AN857" s="311"/>
      <c r="AO857" s="311"/>
      <c r="AQ857" s="311"/>
      <c r="AR857" s="311"/>
      <c r="AS857" s="311"/>
      <c r="AU857" s="151"/>
      <c r="AV857" s="151"/>
      <c r="AW857" s="151"/>
      <c r="AX857" s="151"/>
      <c r="AZ857" s="120"/>
    </row>
    <row r="858" customFormat="false" ht="12.75" hidden="false" customHeight="false" outlineLevel="0" collapsed="false">
      <c r="A858" s="160"/>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315"/>
      <c r="AB858" s="180"/>
      <c r="AD858" s="153"/>
      <c r="AE858" s="153"/>
      <c r="AF858" s="155"/>
      <c r="AG858" s="155"/>
      <c r="AH858" s="204"/>
      <c r="AI858" s="204"/>
      <c r="AJ858" s="204"/>
      <c r="AK858" s="155"/>
      <c r="AL858" s="155"/>
      <c r="AN858" s="311"/>
      <c r="AO858" s="311"/>
      <c r="AQ858" s="311"/>
      <c r="AR858" s="311"/>
      <c r="AS858" s="311"/>
      <c r="AU858" s="151"/>
      <c r="AV858" s="151"/>
      <c r="AW858" s="151"/>
      <c r="AX858" s="151"/>
      <c r="AZ858" s="120"/>
    </row>
    <row r="859" customFormat="false" ht="12.75" hidden="false" customHeight="false" outlineLevel="0" collapsed="false">
      <c r="A859" s="160"/>
      <c r="B859" s="180"/>
      <c r="C859" s="180"/>
      <c r="D859" s="180"/>
      <c r="E859" s="180"/>
      <c r="F859" s="180"/>
      <c r="G859" s="160"/>
      <c r="H859" s="180"/>
      <c r="I859" s="180"/>
      <c r="J859" s="160"/>
      <c r="K859" s="180"/>
      <c r="L859" s="180"/>
      <c r="M859" s="180"/>
      <c r="N859" s="180"/>
      <c r="O859" s="180"/>
      <c r="P859" s="160"/>
      <c r="Q859" s="160"/>
      <c r="R859" s="160"/>
      <c r="S859" s="180"/>
      <c r="T859" s="160"/>
      <c r="U859" s="160"/>
      <c r="V859" s="160"/>
      <c r="W859" s="180"/>
      <c r="X859" s="180"/>
      <c r="Y859" s="180"/>
      <c r="Z859" s="180"/>
      <c r="AA859" s="315"/>
      <c r="AB859" s="180"/>
      <c r="AD859" s="153"/>
      <c r="AE859" s="153"/>
      <c r="AF859" s="155"/>
      <c r="AG859" s="155"/>
      <c r="AH859" s="204"/>
      <c r="AI859" s="204"/>
      <c r="AJ859" s="204"/>
      <c r="AK859" s="155"/>
      <c r="AL859" s="155"/>
      <c r="AN859" s="311"/>
      <c r="AO859" s="311"/>
      <c r="AQ859" s="311"/>
      <c r="AR859" s="311"/>
      <c r="AS859" s="311"/>
      <c r="AU859" s="151"/>
      <c r="AV859" s="151"/>
      <c r="AW859" s="151"/>
      <c r="AX859" s="151"/>
      <c r="AZ859" s="120"/>
    </row>
    <row r="860" customFormat="false" ht="12.75" hidden="false" customHeight="false" outlineLevel="0" collapsed="false">
      <c r="A860" s="160"/>
      <c r="B860" s="180"/>
      <c r="C860" s="180"/>
      <c r="D860" s="180"/>
      <c r="E860" s="180"/>
      <c r="F860" s="180"/>
      <c r="G860" s="160"/>
      <c r="H860" s="180"/>
      <c r="I860" s="180"/>
      <c r="J860" s="160"/>
      <c r="K860" s="180"/>
      <c r="L860" s="180"/>
      <c r="M860" s="180"/>
      <c r="N860" s="180"/>
      <c r="O860" s="180"/>
      <c r="P860" s="160"/>
      <c r="Q860" s="160"/>
      <c r="R860" s="160"/>
      <c r="S860" s="180"/>
      <c r="T860" s="160"/>
      <c r="U860" s="160"/>
      <c r="V860" s="160"/>
      <c r="W860" s="160"/>
      <c r="X860" s="180"/>
      <c r="Y860" s="180"/>
      <c r="Z860" s="180"/>
      <c r="AA860" s="315"/>
      <c r="AB860" s="180"/>
      <c r="AD860" s="153"/>
      <c r="AE860" s="153"/>
      <c r="AF860" s="155"/>
      <c r="AG860" s="155"/>
      <c r="AH860" s="204"/>
      <c r="AI860" s="204"/>
      <c r="AJ860" s="204"/>
      <c r="AK860" s="155"/>
      <c r="AL860" s="155"/>
      <c r="AN860" s="311"/>
      <c r="AO860" s="311"/>
      <c r="AQ860" s="311"/>
      <c r="AR860" s="311"/>
      <c r="AS860" s="311"/>
      <c r="AU860" s="151"/>
      <c r="AV860" s="151"/>
      <c r="AW860" s="151"/>
      <c r="AX860" s="151"/>
      <c r="AZ860" s="120"/>
    </row>
    <row r="861" customFormat="false" ht="12.75" hidden="false" customHeight="false" outlineLevel="0" collapsed="false">
      <c r="A861" s="160"/>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315"/>
      <c r="AB861" s="180"/>
      <c r="AD861" s="153"/>
      <c r="AE861" s="153"/>
      <c r="AF861" s="155"/>
      <c r="AG861" s="155"/>
      <c r="AH861" s="204"/>
      <c r="AI861" s="204"/>
      <c r="AJ861" s="204"/>
      <c r="AK861" s="155"/>
      <c r="AL861" s="155"/>
      <c r="AN861" s="311"/>
      <c r="AO861" s="311"/>
      <c r="AQ861" s="311"/>
      <c r="AR861" s="311"/>
      <c r="AS861" s="311"/>
      <c r="AU861" s="151"/>
      <c r="AV861" s="151"/>
      <c r="AW861" s="151"/>
      <c r="AX861" s="151"/>
      <c r="AZ861" s="120"/>
    </row>
    <row r="862" customFormat="false" ht="12.75" hidden="false" customHeight="false" outlineLevel="0" collapsed="false">
      <c r="A862" s="160"/>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315"/>
      <c r="AB862" s="180"/>
      <c r="AD862" s="153"/>
      <c r="AE862" s="153"/>
      <c r="AF862" s="155"/>
      <c r="AG862" s="155"/>
      <c r="AH862" s="204"/>
      <c r="AI862" s="204"/>
      <c r="AJ862" s="204"/>
      <c r="AK862" s="155"/>
      <c r="AL862" s="155"/>
      <c r="AN862" s="311"/>
      <c r="AO862" s="311"/>
      <c r="AQ862" s="311"/>
      <c r="AR862" s="311"/>
      <c r="AS862" s="311"/>
      <c r="AU862" s="151"/>
      <c r="AV862" s="151"/>
      <c r="AW862" s="151"/>
      <c r="AX862" s="151"/>
    </row>
    <row r="863" customFormat="false" ht="12.75" hidden="false" customHeight="false" outlineLevel="0" collapsed="false">
      <c r="A863" s="160"/>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315"/>
      <c r="AB863" s="180"/>
      <c r="AD863" s="153"/>
      <c r="AE863" s="153"/>
      <c r="AF863" s="155"/>
      <c r="AG863" s="155"/>
      <c r="AH863" s="204"/>
      <c r="AI863" s="204"/>
      <c r="AJ863" s="204"/>
      <c r="AK863" s="155"/>
      <c r="AL863" s="155"/>
      <c r="AN863" s="311"/>
      <c r="AO863" s="311"/>
      <c r="AQ863" s="311"/>
      <c r="AR863" s="311"/>
      <c r="AS863" s="311"/>
      <c r="AU863" s="151"/>
      <c r="AV863" s="151"/>
      <c r="AW863" s="151"/>
      <c r="AX863" s="151"/>
      <c r="AZ863" s="120"/>
    </row>
    <row r="864" customFormat="false" ht="12.75" hidden="false" customHeight="false" outlineLevel="0" collapsed="false">
      <c r="A864" s="160"/>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315"/>
      <c r="AB864" s="180"/>
      <c r="AD864" s="153"/>
      <c r="AE864" s="153"/>
      <c r="AF864" s="155"/>
      <c r="AG864" s="155"/>
      <c r="AH864" s="204"/>
      <c r="AI864" s="204"/>
      <c r="AJ864" s="204"/>
      <c r="AK864" s="155"/>
      <c r="AL864" s="155"/>
      <c r="AN864" s="311"/>
      <c r="AO864" s="311"/>
      <c r="AQ864" s="311"/>
      <c r="AR864" s="311"/>
      <c r="AS864" s="311"/>
      <c r="AU864" s="151"/>
      <c r="AV864" s="151"/>
      <c r="AW864" s="151"/>
      <c r="AX864" s="151"/>
    </row>
    <row r="865" customFormat="false" ht="12.75" hidden="false" customHeight="false" outlineLevel="0" collapsed="false">
      <c r="A865" s="160"/>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315"/>
      <c r="AB865" s="180"/>
      <c r="AD865" s="153"/>
      <c r="AE865" s="153"/>
      <c r="AF865" s="155"/>
      <c r="AG865" s="155"/>
      <c r="AH865" s="204"/>
      <c r="AI865" s="204"/>
      <c r="AJ865" s="204"/>
      <c r="AK865" s="155"/>
      <c r="AL865" s="155"/>
      <c r="AN865" s="311"/>
      <c r="AO865" s="311"/>
      <c r="AQ865" s="311"/>
      <c r="AR865" s="311"/>
      <c r="AS865" s="311"/>
      <c r="AU865" s="151"/>
      <c r="AV865" s="151"/>
      <c r="AW865" s="151"/>
      <c r="AX865" s="151"/>
      <c r="AZ865" s="120"/>
    </row>
    <row r="866" customFormat="false" ht="12.75" hidden="false" customHeight="false" outlineLevel="0" collapsed="false">
      <c r="A866" s="160"/>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315"/>
      <c r="AB866" s="180"/>
      <c r="AD866" s="153"/>
      <c r="AE866" s="153"/>
      <c r="AF866" s="155"/>
      <c r="AG866" s="155"/>
      <c r="AH866" s="204"/>
      <c r="AI866" s="204"/>
      <c r="AJ866" s="204"/>
      <c r="AK866" s="155"/>
      <c r="AL866" s="155"/>
      <c r="AN866" s="311"/>
      <c r="AO866" s="311"/>
      <c r="AQ866" s="311"/>
      <c r="AR866" s="311"/>
      <c r="AS866" s="311"/>
      <c r="AU866" s="151"/>
      <c r="AV866" s="151"/>
      <c r="AW866" s="151"/>
      <c r="AX866" s="151"/>
      <c r="AZ866" s="120"/>
    </row>
    <row r="867" customFormat="false" ht="12.75" hidden="false" customHeight="false" outlineLevel="0" collapsed="false">
      <c r="A867" s="160"/>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315"/>
      <c r="AB867" s="180"/>
      <c r="AD867" s="153"/>
      <c r="AE867" s="153"/>
      <c r="AF867" s="155"/>
      <c r="AG867" s="155"/>
      <c r="AH867" s="204"/>
      <c r="AI867" s="204"/>
      <c r="AJ867" s="204"/>
      <c r="AK867" s="155"/>
      <c r="AL867" s="155"/>
      <c r="AN867" s="311"/>
      <c r="AO867" s="311"/>
      <c r="AQ867" s="311"/>
      <c r="AR867" s="311"/>
      <c r="AS867" s="311"/>
      <c r="AU867" s="151"/>
      <c r="AV867" s="151"/>
      <c r="AW867" s="151"/>
      <c r="AX867" s="151"/>
      <c r="AZ867" s="120"/>
    </row>
    <row r="868" customFormat="false" ht="12.75" hidden="false" customHeight="false" outlineLevel="0" collapsed="false">
      <c r="A868" s="160"/>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315"/>
      <c r="AB868" s="180"/>
      <c r="AD868" s="153"/>
      <c r="AE868" s="153"/>
      <c r="AF868" s="155"/>
      <c r="AG868" s="155"/>
      <c r="AH868" s="204"/>
      <c r="AI868" s="204"/>
      <c r="AJ868" s="204"/>
      <c r="AK868" s="155"/>
      <c r="AL868" s="155"/>
      <c r="AN868" s="311"/>
      <c r="AO868" s="311"/>
      <c r="AQ868" s="311"/>
      <c r="AR868" s="311"/>
      <c r="AS868" s="311"/>
      <c r="AU868" s="151"/>
      <c r="AV868" s="151"/>
      <c r="AW868" s="151"/>
      <c r="AX868" s="151"/>
      <c r="AZ868" s="120"/>
    </row>
    <row r="869" customFormat="false" ht="12.75" hidden="false" customHeight="false" outlineLevel="0" collapsed="false">
      <c r="A869" s="160"/>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315"/>
      <c r="AB869" s="180"/>
      <c r="AD869" s="153"/>
      <c r="AE869" s="153"/>
      <c r="AF869" s="155"/>
      <c r="AG869" s="155"/>
      <c r="AH869" s="204"/>
      <c r="AI869" s="204"/>
      <c r="AJ869" s="204"/>
      <c r="AK869" s="155"/>
      <c r="AL869" s="155"/>
      <c r="AN869" s="311"/>
      <c r="AO869" s="311"/>
      <c r="AQ869" s="311"/>
      <c r="AR869" s="311"/>
      <c r="AS869" s="311"/>
      <c r="AU869" s="151"/>
      <c r="AV869" s="151"/>
      <c r="AW869" s="151"/>
      <c r="AX869" s="151"/>
      <c r="AZ869" s="120"/>
    </row>
    <row r="870" customFormat="false" ht="12.75" hidden="false" customHeight="false" outlineLevel="0" collapsed="false">
      <c r="A870" s="160"/>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315"/>
      <c r="AB870" s="180"/>
      <c r="AD870" s="153"/>
      <c r="AE870" s="153"/>
      <c r="AF870" s="155"/>
      <c r="AG870" s="155"/>
      <c r="AH870" s="204"/>
      <c r="AI870" s="204"/>
      <c r="AJ870" s="204"/>
      <c r="AK870" s="155"/>
      <c r="AL870" s="155"/>
      <c r="AN870" s="311"/>
      <c r="AO870" s="311"/>
      <c r="AQ870" s="311"/>
      <c r="AR870" s="311"/>
      <c r="AS870" s="311"/>
      <c r="AU870" s="151"/>
      <c r="AV870" s="151"/>
      <c r="AW870" s="151"/>
      <c r="AX870" s="151"/>
      <c r="AZ870" s="120"/>
    </row>
    <row r="871" customFormat="false" ht="12.75" hidden="false" customHeight="false" outlineLevel="0" collapsed="false">
      <c r="A871" s="160"/>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315"/>
      <c r="AB871" s="180"/>
      <c r="AD871" s="153"/>
      <c r="AE871" s="153"/>
      <c r="AF871" s="155"/>
      <c r="AG871" s="155"/>
      <c r="AH871" s="204"/>
      <c r="AI871" s="204"/>
      <c r="AJ871" s="204"/>
      <c r="AK871" s="155"/>
      <c r="AL871" s="155"/>
      <c r="AN871" s="311"/>
      <c r="AO871" s="311"/>
      <c r="AQ871" s="311"/>
      <c r="AR871" s="311"/>
      <c r="AS871" s="311"/>
      <c r="AU871" s="151"/>
      <c r="AV871" s="151"/>
      <c r="AW871" s="151"/>
      <c r="AX871" s="151"/>
      <c r="AZ871" s="120"/>
    </row>
    <row r="872" customFormat="false" ht="12.75" hidden="false" customHeight="false" outlineLevel="0" collapsed="false">
      <c r="A872" s="160"/>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315"/>
      <c r="AB872" s="180"/>
      <c r="AD872" s="153"/>
      <c r="AE872" s="153"/>
      <c r="AF872" s="155"/>
      <c r="AG872" s="155"/>
      <c r="AH872" s="204"/>
      <c r="AI872" s="204"/>
      <c r="AJ872" s="204"/>
      <c r="AK872" s="155"/>
      <c r="AL872" s="155"/>
      <c r="AN872" s="311"/>
      <c r="AO872" s="311"/>
      <c r="AQ872" s="311"/>
      <c r="AR872" s="311"/>
      <c r="AS872" s="311"/>
      <c r="AU872" s="151"/>
      <c r="AV872" s="151"/>
      <c r="AW872" s="151"/>
      <c r="AX872" s="151"/>
      <c r="AZ872" s="120"/>
    </row>
    <row r="873" customFormat="false" ht="12.75" hidden="false" customHeight="false" outlineLevel="0" collapsed="false">
      <c r="A873" s="160"/>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315"/>
      <c r="AB873" s="180"/>
      <c r="AD873" s="153"/>
      <c r="AE873" s="153"/>
      <c r="AF873" s="155"/>
      <c r="AG873" s="155"/>
      <c r="AH873" s="204"/>
      <c r="AI873" s="204"/>
      <c r="AJ873" s="204"/>
      <c r="AK873" s="155"/>
      <c r="AL873" s="155"/>
      <c r="AN873" s="311"/>
      <c r="AO873" s="311"/>
      <c r="AQ873" s="311"/>
      <c r="AR873" s="311"/>
      <c r="AS873" s="311"/>
      <c r="AU873" s="151"/>
      <c r="AV873" s="151"/>
      <c r="AW873" s="151"/>
      <c r="AX873" s="151"/>
      <c r="AZ873" s="120"/>
    </row>
    <row r="874" customFormat="false" ht="12.75" hidden="false" customHeight="false" outlineLevel="0" collapsed="false">
      <c r="A874" s="160"/>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315"/>
      <c r="AB874" s="180"/>
      <c r="AD874" s="153"/>
      <c r="AE874" s="153"/>
      <c r="AF874" s="155"/>
      <c r="AG874" s="155"/>
      <c r="AH874" s="204"/>
      <c r="AI874" s="204"/>
      <c r="AJ874" s="204"/>
      <c r="AK874" s="155"/>
      <c r="AL874" s="155"/>
      <c r="AN874" s="311"/>
      <c r="AO874" s="311"/>
      <c r="AQ874" s="311"/>
      <c r="AR874" s="311"/>
      <c r="AS874" s="311"/>
      <c r="AU874" s="151"/>
      <c r="AV874" s="151"/>
      <c r="AW874" s="151"/>
      <c r="AX874" s="151"/>
      <c r="AZ874" s="120"/>
    </row>
    <row r="875" customFormat="false" ht="12.75" hidden="false" customHeight="false" outlineLevel="0" collapsed="false">
      <c r="A875" s="160"/>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315"/>
      <c r="AB875" s="180"/>
      <c r="AD875" s="153"/>
      <c r="AE875" s="153"/>
      <c r="AF875" s="155"/>
      <c r="AG875" s="155"/>
      <c r="AH875" s="204"/>
      <c r="AI875" s="204"/>
      <c r="AJ875" s="204"/>
      <c r="AK875" s="155"/>
      <c r="AL875" s="155"/>
      <c r="AN875" s="311"/>
      <c r="AO875" s="311"/>
      <c r="AQ875" s="311"/>
      <c r="AR875" s="311"/>
      <c r="AS875" s="311"/>
      <c r="AU875" s="151"/>
      <c r="AV875" s="151"/>
      <c r="AW875" s="151"/>
      <c r="AX875" s="151"/>
    </row>
    <row r="876" customFormat="false" ht="12.75" hidden="false" customHeight="false" outlineLevel="0" collapsed="false">
      <c r="A876" s="160"/>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315"/>
      <c r="AB876" s="180"/>
      <c r="AD876" s="153"/>
      <c r="AE876" s="153"/>
      <c r="AF876" s="155"/>
      <c r="AG876" s="155"/>
      <c r="AH876" s="204"/>
      <c r="AI876" s="204"/>
      <c r="AJ876" s="204"/>
      <c r="AK876" s="155"/>
      <c r="AL876" s="155"/>
      <c r="AN876" s="311"/>
      <c r="AO876" s="311"/>
      <c r="AQ876" s="311"/>
      <c r="AR876" s="311"/>
      <c r="AS876" s="311"/>
      <c r="AU876" s="151"/>
      <c r="AV876" s="151"/>
      <c r="AW876" s="151"/>
      <c r="AX876" s="151"/>
      <c r="AZ876" s="120"/>
    </row>
    <row r="877" customFormat="false" ht="12.75" hidden="false" customHeight="false" outlineLevel="0" collapsed="false">
      <c r="A877" s="160"/>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315"/>
      <c r="AB877" s="180"/>
      <c r="AD877" s="153"/>
      <c r="AE877" s="153"/>
      <c r="AF877" s="155"/>
      <c r="AG877" s="155"/>
      <c r="AH877" s="204"/>
      <c r="AI877" s="204"/>
      <c r="AJ877" s="204"/>
      <c r="AK877" s="155"/>
      <c r="AL877" s="155"/>
      <c r="AN877" s="311"/>
      <c r="AO877" s="311"/>
      <c r="AQ877" s="311"/>
      <c r="AR877" s="311"/>
      <c r="AS877" s="311"/>
      <c r="AU877" s="151"/>
      <c r="AV877" s="151"/>
      <c r="AW877" s="151"/>
      <c r="AX877" s="151"/>
      <c r="AZ877" s="120"/>
    </row>
    <row r="878" customFormat="false" ht="12.75" hidden="false" customHeight="false" outlineLevel="0" collapsed="false">
      <c r="A878" s="160"/>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315"/>
      <c r="AB878" s="180"/>
      <c r="AD878" s="153"/>
      <c r="AE878" s="153"/>
      <c r="AF878" s="155"/>
      <c r="AG878" s="155"/>
      <c r="AH878" s="204"/>
      <c r="AI878" s="204"/>
      <c r="AJ878" s="204"/>
      <c r="AK878" s="155"/>
      <c r="AL878" s="155"/>
      <c r="AN878" s="311"/>
      <c r="AO878" s="311"/>
      <c r="AQ878" s="311"/>
      <c r="AR878" s="311"/>
      <c r="AS878" s="311"/>
      <c r="AU878" s="151"/>
      <c r="AV878" s="151"/>
      <c r="AW878" s="151"/>
      <c r="AX878" s="151"/>
      <c r="AZ878" s="120"/>
    </row>
    <row r="879" customFormat="false" ht="12.75" hidden="false" customHeight="false" outlineLevel="0" collapsed="false">
      <c r="A879" s="160"/>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315"/>
      <c r="AB879" s="180"/>
      <c r="AD879" s="153"/>
      <c r="AE879" s="153"/>
      <c r="AF879" s="155"/>
      <c r="AG879" s="155"/>
      <c r="AH879" s="204"/>
      <c r="AI879" s="204"/>
      <c r="AJ879" s="204"/>
      <c r="AK879" s="155"/>
      <c r="AL879" s="155"/>
      <c r="AN879" s="311"/>
      <c r="AO879" s="311"/>
      <c r="AQ879" s="311"/>
      <c r="AR879" s="311"/>
      <c r="AS879" s="311"/>
      <c r="AU879" s="151"/>
      <c r="AV879" s="151"/>
      <c r="AW879" s="151"/>
      <c r="AX879" s="151"/>
      <c r="AZ879" s="120"/>
    </row>
    <row r="880" customFormat="false" ht="12.75" hidden="false" customHeight="false" outlineLevel="0" collapsed="false">
      <c r="A880" s="160"/>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315"/>
      <c r="AB880" s="180"/>
      <c r="AD880" s="153"/>
      <c r="AE880" s="153"/>
      <c r="AF880" s="155"/>
      <c r="AG880" s="155"/>
      <c r="AH880" s="204"/>
      <c r="AI880" s="204"/>
      <c r="AJ880" s="204"/>
      <c r="AK880" s="155"/>
      <c r="AL880" s="155"/>
      <c r="AN880" s="311"/>
      <c r="AO880" s="311"/>
      <c r="AQ880" s="311"/>
      <c r="AR880" s="311"/>
      <c r="AS880" s="311"/>
      <c r="AU880" s="151"/>
      <c r="AV880" s="151"/>
      <c r="AW880" s="151"/>
      <c r="AX880" s="151"/>
      <c r="AZ880" s="120"/>
    </row>
    <row r="881" customFormat="false" ht="12.75" hidden="false" customHeight="false" outlineLevel="0" collapsed="false">
      <c r="A881" s="160"/>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315"/>
      <c r="AB881" s="180"/>
      <c r="AD881" s="153"/>
      <c r="AE881" s="153"/>
      <c r="AF881" s="155"/>
      <c r="AG881" s="155"/>
      <c r="AH881" s="204"/>
      <c r="AI881" s="204"/>
      <c r="AJ881" s="204"/>
      <c r="AK881" s="155"/>
      <c r="AL881" s="155"/>
      <c r="AN881" s="311"/>
      <c r="AO881" s="311"/>
      <c r="AQ881" s="311"/>
      <c r="AR881" s="311"/>
      <c r="AS881" s="311"/>
      <c r="AU881" s="151"/>
      <c r="AV881" s="151"/>
      <c r="AW881" s="151"/>
      <c r="AX881" s="151"/>
      <c r="AZ881" s="120"/>
    </row>
    <row r="882" customFormat="false" ht="12.75" hidden="false" customHeight="false" outlineLevel="0" collapsed="false">
      <c r="A882" s="160"/>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315"/>
      <c r="AB882" s="180"/>
      <c r="AD882" s="153"/>
      <c r="AE882" s="153"/>
      <c r="AF882" s="155"/>
      <c r="AG882" s="155"/>
      <c r="AH882" s="204"/>
      <c r="AI882" s="204"/>
      <c r="AJ882" s="204"/>
      <c r="AK882" s="155"/>
      <c r="AL882" s="155"/>
      <c r="AN882" s="311"/>
      <c r="AO882" s="311"/>
      <c r="AQ882" s="311"/>
      <c r="AR882" s="311"/>
      <c r="AS882" s="311"/>
      <c r="AU882" s="151"/>
      <c r="AV882" s="151"/>
      <c r="AW882" s="151"/>
      <c r="AX882" s="151"/>
      <c r="AZ882" s="120"/>
    </row>
    <row r="883" customFormat="false" ht="12.75" hidden="false" customHeight="false" outlineLevel="0" collapsed="false">
      <c r="A883" s="160"/>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315"/>
      <c r="AB883" s="180"/>
      <c r="AD883" s="153"/>
      <c r="AE883" s="153"/>
      <c r="AF883" s="155"/>
      <c r="AG883" s="155"/>
      <c r="AH883" s="204"/>
      <c r="AI883" s="204"/>
      <c r="AJ883" s="204"/>
      <c r="AK883" s="155"/>
      <c r="AL883" s="155"/>
      <c r="AN883" s="311"/>
      <c r="AO883" s="311"/>
      <c r="AQ883" s="311"/>
      <c r="AR883" s="311"/>
      <c r="AS883" s="311"/>
      <c r="AU883" s="151"/>
      <c r="AV883" s="151"/>
      <c r="AW883" s="151"/>
      <c r="AX883" s="151"/>
      <c r="AZ883" s="120"/>
    </row>
    <row r="884" customFormat="false" ht="12.75" hidden="false" customHeight="false" outlineLevel="0" collapsed="false">
      <c r="A884" s="160"/>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315"/>
      <c r="AB884" s="180"/>
      <c r="AD884" s="153"/>
      <c r="AE884" s="153"/>
      <c r="AF884" s="155"/>
      <c r="AG884" s="155"/>
      <c r="AH884" s="204"/>
      <c r="AI884" s="204"/>
      <c r="AJ884" s="204"/>
      <c r="AK884" s="155"/>
      <c r="AL884" s="155"/>
      <c r="AN884" s="311"/>
      <c r="AO884" s="311"/>
      <c r="AQ884" s="311"/>
      <c r="AR884" s="311"/>
      <c r="AS884" s="311"/>
      <c r="AU884" s="151"/>
      <c r="AV884" s="151"/>
      <c r="AW884" s="151"/>
      <c r="AX884" s="151"/>
      <c r="AZ884" s="120"/>
    </row>
    <row r="885" customFormat="false" ht="12.75" hidden="false" customHeight="false" outlineLevel="0" collapsed="false">
      <c r="A885" s="160"/>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315"/>
      <c r="AB885" s="180"/>
      <c r="AD885" s="153"/>
      <c r="AE885" s="153"/>
      <c r="AF885" s="155"/>
      <c r="AG885" s="155"/>
      <c r="AH885" s="204"/>
      <c r="AI885" s="204"/>
      <c r="AJ885" s="204"/>
      <c r="AK885" s="155"/>
      <c r="AL885" s="155"/>
      <c r="AN885" s="311"/>
      <c r="AO885" s="311"/>
      <c r="AQ885" s="311"/>
      <c r="AR885" s="311"/>
      <c r="AS885" s="311"/>
      <c r="AU885" s="151"/>
      <c r="AV885" s="151"/>
      <c r="AW885" s="151"/>
      <c r="AX885" s="151"/>
      <c r="AZ885" s="120"/>
    </row>
    <row r="886" customFormat="false" ht="12.75" hidden="false" customHeight="false" outlineLevel="0" collapsed="false">
      <c r="A886" s="160"/>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315"/>
      <c r="AB886" s="180"/>
      <c r="AD886" s="153"/>
      <c r="AE886" s="153"/>
      <c r="AF886" s="155"/>
      <c r="AG886" s="155"/>
      <c r="AH886" s="204"/>
      <c r="AI886" s="204"/>
      <c r="AJ886" s="204"/>
      <c r="AK886" s="155"/>
      <c r="AL886" s="155"/>
      <c r="AN886" s="311"/>
      <c r="AO886" s="311"/>
      <c r="AQ886" s="311"/>
      <c r="AR886" s="311"/>
      <c r="AS886" s="311"/>
      <c r="AU886" s="151"/>
      <c r="AV886" s="151"/>
      <c r="AW886" s="151"/>
      <c r="AX886" s="151"/>
      <c r="AZ886" s="120"/>
    </row>
    <row r="887" customFormat="false" ht="12.75" hidden="false" customHeight="false" outlineLevel="0" collapsed="false">
      <c r="A887" s="160"/>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315"/>
      <c r="AB887" s="180"/>
      <c r="AD887" s="153"/>
      <c r="AE887" s="153"/>
      <c r="AF887" s="155"/>
      <c r="AG887" s="155"/>
      <c r="AH887" s="204"/>
      <c r="AI887" s="204"/>
      <c r="AJ887" s="204"/>
      <c r="AK887" s="155"/>
      <c r="AL887" s="155"/>
      <c r="AN887" s="311"/>
      <c r="AO887" s="311"/>
      <c r="AQ887" s="311"/>
      <c r="AR887" s="311"/>
      <c r="AS887" s="311"/>
      <c r="AU887" s="151"/>
      <c r="AV887" s="151"/>
      <c r="AW887" s="151"/>
      <c r="AX887" s="151"/>
      <c r="AZ887" s="120"/>
    </row>
    <row r="888" customFormat="false" ht="12.75" hidden="false" customHeight="false" outlineLevel="0" collapsed="false">
      <c r="A888" s="160"/>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315"/>
      <c r="AB888" s="180"/>
      <c r="AD888" s="153"/>
      <c r="AE888" s="153"/>
      <c r="AF888" s="155"/>
      <c r="AG888" s="155"/>
      <c r="AH888" s="204"/>
      <c r="AI888" s="204"/>
      <c r="AJ888" s="204"/>
      <c r="AK888" s="155"/>
      <c r="AL888" s="155"/>
      <c r="AN888" s="311"/>
      <c r="AO888" s="311"/>
      <c r="AQ888" s="311"/>
      <c r="AR888" s="311"/>
      <c r="AS888" s="311"/>
      <c r="AU888" s="151"/>
      <c r="AV888" s="151"/>
      <c r="AW888" s="151"/>
      <c r="AX888" s="151"/>
      <c r="AZ888" s="120"/>
    </row>
    <row r="889" customFormat="false" ht="12.75" hidden="false" customHeight="false" outlineLevel="0" collapsed="false">
      <c r="A889" s="160"/>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315"/>
      <c r="AB889" s="180"/>
      <c r="AD889" s="153"/>
      <c r="AE889" s="153"/>
      <c r="AF889" s="155"/>
      <c r="AG889" s="155"/>
      <c r="AH889" s="204"/>
      <c r="AI889" s="204"/>
      <c r="AJ889" s="204"/>
      <c r="AK889" s="155"/>
      <c r="AL889" s="155"/>
      <c r="AN889" s="311"/>
      <c r="AO889" s="311"/>
      <c r="AQ889" s="311"/>
      <c r="AR889" s="311"/>
      <c r="AS889" s="311"/>
      <c r="AU889" s="151"/>
      <c r="AV889" s="151"/>
      <c r="AW889" s="151"/>
      <c r="AX889" s="151"/>
      <c r="AZ889" s="120"/>
    </row>
    <row r="890" customFormat="false" ht="12.75" hidden="false" customHeight="false" outlineLevel="0" collapsed="false">
      <c r="A890" s="160"/>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315"/>
      <c r="AB890" s="180"/>
      <c r="AD890" s="153"/>
      <c r="AE890" s="153"/>
      <c r="AF890" s="155"/>
      <c r="AG890" s="155"/>
      <c r="AH890" s="204"/>
      <c r="AI890" s="204"/>
      <c r="AJ890" s="204"/>
      <c r="AK890" s="155"/>
      <c r="AL890" s="155"/>
      <c r="AN890" s="311"/>
      <c r="AO890" s="311"/>
      <c r="AQ890" s="311"/>
      <c r="AR890" s="311"/>
      <c r="AS890" s="311"/>
      <c r="AU890" s="151"/>
      <c r="AV890" s="151"/>
      <c r="AW890" s="151"/>
      <c r="AX890" s="151"/>
    </row>
    <row r="891" customFormat="false" ht="12.75" hidden="false" customHeight="false" outlineLevel="0" collapsed="false">
      <c r="A891" s="160"/>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315"/>
      <c r="AB891" s="180"/>
      <c r="AD891" s="153"/>
      <c r="AE891" s="153"/>
      <c r="AF891" s="155"/>
      <c r="AG891" s="155"/>
      <c r="AH891" s="204"/>
      <c r="AI891" s="204"/>
      <c r="AJ891" s="204"/>
      <c r="AK891" s="155"/>
      <c r="AL891" s="155"/>
      <c r="AN891" s="311"/>
      <c r="AO891" s="311"/>
      <c r="AQ891" s="311"/>
      <c r="AR891" s="311"/>
      <c r="AS891" s="311"/>
      <c r="AU891" s="151"/>
      <c r="AV891" s="151"/>
      <c r="AW891" s="151"/>
      <c r="AX891" s="151"/>
      <c r="AZ891" s="120"/>
    </row>
    <row r="892" customFormat="false" ht="12.75" hidden="false" customHeight="false" outlineLevel="0" collapsed="false">
      <c r="A892" s="160"/>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315"/>
      <c r="AB892" s="180"/>
      <c r="AD892" s="153"/>
      <c r="AE892" s="153"/>
      <c r="AF892" s="155"/>
      <c r="AG892" s="155"/>
      <c r="AH892" s="204"/>
      <c r="AI892" s="204"/>
      <c r="AJ892" s="204"/>
      <c r="AK892" s="155"/>
      <c r="AL892" s="155"/>
      <c r="AN892" s="311"/>
      <c r="AO892" s="311"/>
      <c r="AQ892" s="311"/>
      <c r="AR892" s="311"/>
      <c r="AS892" s="311"/>
      <c r="AU892" s="151"/>
      <c r="AV892" s="151"/>
      <c r="AW892" s="151"/>
      <c r="AX892" s="151"/>
      <c r="AZ892" s="120"/>
    </row>
    <row r="893" customFormat="false" ht="12.75" hidden="false" customHeight="false" outlineLevel="0" collapsed="false">
      <c r="A893" s="160"/>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315"/>
      <c r="AB893" s="180"/>
      <c r="AD893" s="153"/>
      <c r="AE893" s="153"/>
      <c r="AF893" s="155"/>
      <c r="AG893" s="155"/>
      <c r="AH893" s="204"/>
      <c r="AI893" s="204"/>
      <c r="AJ893" s="204"/>
      <c r="AK893" s="155"/>
      <c r="AL893" s="155"/>
      <c r="AN893" s="311"/>
      <c r="AO893" s="311"/>
      <c r="AQ893" s="311"/>
      <c r="AR893" s="311"/>
      <c r="AS893" s="311"/>
      <c r="AU893" s="151"/>
      <c r="AV893" s="151"/>
      <c r="AW893" s="151"/>
      <c r="AX893" s="151"/>
      <c r="AZ893" s="120"/>
    </row>
    <row r="894" customFormat="false" ht="12.75" hidden="false" customHeight="false" outlineLevel="0" collapsed="false">
      <c r="A894" s="160"/>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315"/>
      <c r="AB894" s="180"/>
      <c r="AD894" s="153"/>
      <c r="AE894" s="153"/>
      <c r="AF894" s="155"/>
      <c r="AG894" s="155"/>
      <c r="AH894" s="204"/>
      <c r="AI894" s="204"/>
      <c r="AJ894" s="204"/>
      <c r="AK894" s="155"/>
      <c r="AL894" s="155"/>
      <c r="AN894" s="311"/>
      <c r="AO894" s="311"/>
      <c r="AQ894" s="311"/>
      <c r="AR894" s="311"/>
      <c r="AS894" s="311"/>
      <c r="AU894" s="151"/>
      <c r="AV894" s="151"/>
      <c r="AW894" s="151"/>
      <c r="AX894" s="151"/>
      <c r="AZ894" s="120"/>
    </row>
    <row r="895" customFormat="false" ht="12.75" hidden="false" customHeight="false" outlineLevel="0" collapsed="false">
      <c r="A895" s="160"/>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315"/>
      <c r="AB895" s="180"/>
      <c r="AD895" s="153"/>
      <c r="AE895" s="153"/>
      <c r="AF895" s="155"/>
      <c r="AG895" s="155"/>
      <c r="AH895" s="204"/>
      <c r="AI895" s="204"/>
      <c r="AJ895" s="204"/>
      <c r="AK895" s="155"/>
      <c r="AL895" s="155"/>
      <c r="AN895" s="311"/>
      <c r="AO895" s="311"/>
      <c r="AQ895" s="311"/>
      <c r="AR895" s="311"/>
      <c r="AS895" s="311"/>
      <c r="AU895" s="151"/>
      <c r="AV895" s="151"/>
      <c r="AW895" s="151"/>
      <c r="AX895" s="151"/>
    </row>
    <row r="896" customFormat="false" ht="12.75" hidden="false" customHeight="false" outlineLevel="0" collapsed="false">
      <c r="A896" s="160"/>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315"/>
      <c r="AB896" s="180"/>
      <c r="AD896" s="153"/>
      <c r="AE896" s="153"/>
      <c r="AF896" s="155"/>
      <c r="AG896" s="155"/>
      <c r="AH896" s="204"/>
      <c r="AI896" s="204"/>
      <c r="AJ896" s="204"/>
      <c r="AK896" s="155"/>
      <c r="AL896" s="155"/>
      <c r="AN896" s="311"/>
      <c r="AO896" s="311"/>
      <c r="AQ896" s="311"/>
      <c r="AR896" s="311"/>
      <c r="AS896" s="311"/>
      <c r="AU896" s="151"/>
      <c r="AV896" s="151"/>
      <c r="AW896" s="151"/>
      <c r="AX896" s="151"/>
      <c r="AZ896" s="120"/>
    </row>
    <row r="897" customFormat="false" ht="12.75" hidden="false" customHeight="false" outlineLevel="0" collapsed="false">
      <c r="A897" s="160"/>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315"/>
      <c r="AB897" s="180"/>
      <c r="AD897" s="153"/>
      <c r="AE897" s="153"/>
      <c r="AF897" s="155"/>
      <c r="AG897" s="155"/>
      <c r="AH897" s="204"/>
      <c r="AI897" s="204"/>
      <c r="AJ897" s="204"/>
      <c r="AK897" s="155"/>
      <c r="AL897" s="155"/>
      <c r="AN897" s="311"/>
      <c r="AO897" s="311"/>
      <c r="AQ897" s="311"/>
      <c r="AR897" s="311"/>
      <c r="AS897" s="311"/>
      <c r="AU897" s="151"/>
      <c r="AV897" s="151"/>
      <c r="AW897" s="151"/>
      <c r="AX897" s="151"/>
      <c r="AZ897" s="120"/>
    </row>
    <row r="898" customFormat="false" ht="12.75" hidden="false" customHeight="false" outlineLevel="0" collapsed="false">
      <c r="A898" s="160"/>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315"/>
      <c r="AB898" s="180"/>
      <c r="AD898" s="153"/>
      <c r="AE898" s="153"/>
      <c r="AF898" s="155"/>
      <c r="AG898" s="155"/>
      <c r="AH898" s="204"/>
      <c r="AI898" s="204"/>
      <c r="AJ898" s="204"/>
      <c r="AK898" s="155"/>
      <c r="AL898" s="155"/>
      <c r="AN898" s="311"/>
      <c r="AO898" s="311"/>
      <c r="AQ898" s="311"/>
      <c r="AR898" s="311"/>
      <c r="AS898" s="311"/>
      <c r="AU898" s="151"/>
      <c r="AV898" s="151"/>
      <c r="AW898" s="151"/>
      <c r="AX898" s="151"/>
      <c r="AZ898" s="120"/>
    </row>
    <row r="899" customFormat="false" ht="12.75" hidden="false" customHeight="false" outlineLevel="0" collapsed="false">
      <c r="A899" s="160"/>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315"/>
      <c r="AB899" s="180"/>
      <c r="AD899" s="153"/>
      <c r="AE899" s="153"/>
      <c r="AF899" s="155"/>
      <c r="AG899" s="155"/>
      <c r="AH899" s="204"/>
      <c r="AI899" s="204"/>
      <c r="AJ899" s="204"/>
      <c r="AK899" s="155"/>
      <c r="AL899" s="155"/>
      <c r="AN899" s="311"/>
      <c r="AO899" s="311"/>
      <c r="AQ899" s="311"/>
      <c r="AR899" s="311"/>
      <c r="AS899" s="311"/>
      <c r="AU899" s="151"/>
      <c r="AV899" s="151"/>
      <c r="AW899" s="151"/>
      <c r="AX899" s="151"/>
      <c r="AZ899" s="120"/>
    </row>
    <row r="900" customFormat="false" ht="12.75" hidden="false" customHeight="false" outlineLevel="0" collapsed="false">
      <c r="A900" s="160"/>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315"/>
      <c r="AB900" s="180"/>
      <c r="AD900" s="153"/>
      <c r="AE900" s="153"/>
      <c r="AF900" s="155"/>
      <c r="AG900" s="155"/>
      <c r="AH900" s="204"/>
      <c r="AI900" s="204"/>
      <c r="AJ900" s="204"/>
      <c r="AK900" s="155"/>
      <c r="AL900" s="155"/>
      <c r="AN900" s="311"/>
      <c r="AO900" s="311"/>
      <c r="AQ900" s="311"/>
      <c r="AR900" s="311"/>
      <c r="AS900" s="311"/>
      <c r="AU900" s="151"/>
      <c r="AV900" s="151"/>
      <c r="AW900" s="151"/>
      <c r="AX900" s="151"/>
      <c r="AZ900" s="120"/>
    </row>
    <row r="901" customFormat="false" ht="12.75" hidden="false" customHeight="false" outlineLevel="0" collapsed="false">
      <c r="A901" s="160"/>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315"/>
      <c r="AB901" s="180"/>
      <c r="AD901" s="153"/>
      <c r="AE901" s="153"/>
      <c r="AF901" s="155"/>
      <c r="AG901" s="155"/>
      <c r="AH901" s="204"/>
      <c r="AI901" s="204"/>
      <c r="AJ901" s="204"/>
      <c r="AK901" s="155"/>
      <c r="AL901" s="155"/>
      <c r="AN901" s="311"/>
      <c r="AO901" s="311"/>
      <c r="AQ901" s="311"/>
      <c r="AR901" s="311"/>
      <c r="AS901" s="311"/>
      <c r="AU901" s="151"/>
      <c r="AV901" s="151"/>
      <c r="AW901" s="151"/>
      <c r="AX901" s="151"/>
      <c r="AZ901" s="120"/>
    </row>
    <row r="902" customFormat="false" ht="12.75" hidden="false" customHeight="false" outlineLevel="0" collapsed="false">
      <c r="A902" s="160"/>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315"/>
      <c r="AB902" s="180"/>
      <c r="AD902" s="153"/>
      <c r="AE902" s="153"/>
      <c r="AF902" s="155"/>
      <c r="AG902" s="155"/>
      <c r="AH902" s="204"/>
      <c r="AI902" s="204"/>
      <c r="AJ902" s="204"/>
      <c r="AK902" s="155"/>
      <c r="AL902" s="155"/>
      <c r="AN902" s="311"/>
      <c r="AO902" s="311"/>
      <c r="AQ902" s="311"/>
      <c r="AR902" s="311"/>
      <c r="AS902" s="311"/>
      <c r="AU902" s="151"/>
      <c r="AV902" s="151"/>
      <c r="AW902" s="151"/>
      <c r="AX902" s="151"/>
      <c r="AZ902" s="120"/>
    </row>
    <row r="903" customFormat="false" ht="12.75" hidden="false" customHeight="false" outlineLevel="0" collapsed="false">
      <c r="A903" s="160"/>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315"/>
      <c r="AB903" s="180"/>
      <c r="AD903" s="153"/>
      <c r="AE903" s="153"/>
      <c r="AF903" s="155"/>
      <c r="AG903" s="155"/>
      <c r="AH903" s="204"/>
      <c r="AI903" s="204"/>
      <c r="AJ903" s="204"/>
      <c r="AK903" s="155"/>
      <c r="AL903" s="155"/>
      <c r="AN903" s="311"/>
      <c r="AO903" s="311"/>
      <c r="AQ903" s="311"/>
      <c r="AR903" s="311"/>
      <c r="AS903" s="311"/>
      <c r="AU903" s="151"/>
      <c r="AV903" s="151"/>
      <c r="AW903" s="151"/>
      <c r="AX903" s="151"/>
      <c r="AZ903" s="120"/>
    </row>
    <row r="904" customFormat="false" ht="12.75" hidden="false" customHeight="false" outlineLevel="0" collapsed="false">
      <c r="A904" s="160"/>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315"/>
      <c r="AB904" s="180"/>
      <c r="AD904" s="153"/>
      <c r="AE904" s="153"/>
      <c r="AF904" s="155"/>
      <c r="AG904" s="155"/>
      <c r="AH904" s="204"/>
      <c r="AI904" s="204"/>
      <c r="AJ904" s="204"/>
      <c r="AK904" s="155"/>
      <c r="AL904" s="155"/>
      <c r="AN904" s="311"/>
      <c r="AO904" s="311"/>
      <c r="AQ904" s="311"/>
      <c r="AR904" s="311"/>
      <c r="AS904" s="311"/>
      <c r="AU904" s="151"/>
      <c r="AV904" s="151"/>
      <c r="AW904" s="151"/>
      <c r="AX904" s="151"/>
      <c r="AZ904" s="120"/>
    </row>
    <row r="905" customFormat="false" ht="12.75" hidden="false" customHeight="false" outlineLevel="0" collapsed="false">
      <c r="A905" s="160"/>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315"/>
      <c r="AB905" s="180"/>
      <c r="AD905" s="153"/>
      <c r="AE905" s="153"/>
      <c r="AF905" s="155"/>
      <c r="AG905" s="155"/>
      <c r="AH905" s="204"/>
      <c r="AI905" s="204"/>
      <c r="AJ905" s="204"/>
      <c r="AK905" s="155"/>
      <c r="AL905" s="155"/>
      <c r="AN905" s="311"/>
      <c r="AO905" s="311"/>
      <c r="AQ905" s="311"/>
      <c r="AR905" s="311"/>
      <c r="AS905" s="311"/>
      <c r="AU905" s="151"/>
      <c r="AV905" s="151"/>
      <c r="AW905" s="151"/>
      <c r="AX905" s="151"/>
      <c r="AZ905" s="120"/>
    </row>
    <row r="906" customFormat="false" ht="12.75" hidden="false" customHeight="false" outlineLevel="0" collapsed="false">
      <c r="A906" s="160"/>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315"/>
      <c r="AB906" s="180"/>
      <c r="AD906" s="153"/>
      <c r="AE906" s="153"/>
      <c r="AF906" s="155"/>
      <c r="AG906" s="155"/>
      <c r="AH906" s="204"/>
      <c r="AI906" s="204"/>
      <c r="AJ906" s="204"/>
      <c r="AK906" s="155"/>
      <c r="AL906" s="155"/>
      <c r="AN906" s="311"/>
      <c r="AO906" s="311"/>
      <c r="AQ906" s="311"/>
      <c r="AR906" s="311"/>
      <c r="AS906" s="311"/>
      <c r="AU906" s="151"/>
      <c r="AV906" s="151"/>
      <c r="AW906" s="151"/>
      <c r="AX906" s="151"/>
      <c r="AZ906" s="120"/>
    </row>
    <row r="907" customFormat="false" ht="12.75" hidden="false" customHeight="false" outlineLevel="0" collapsed="false">
      <c r="A907" s="160"/>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315"/>
      <c r="AB907" s="180"/>
      <c r="AD907" s="153"/>
      <c r="AE907" s="153"/>
      <c r="AF907" s="155"/>
      <c r="AG907" s="155"/>
      <c r="AH907" s="204"/>
      <c r="AI907" s="204"/>
      <c r="AJ907" s="204"/>
      <c r="AK907" s="155"/>
      <c r="AL907" s="155"/>
      <c r="AN907" s="311"/>
      <c r="AO907" s="311"/>
      <c r="AQ907" s="311"/>
      <c r="AR907" s="311"/>
      <c r="AS907" s="311"/>
      <c r="AU907" s="151"/>
      <c r="AV907" s="151"/>
      <c r="AW907" s="151"/>
      <c r="AX907" s="151"/>
      <c r="AZ907" s="120"/>
    </row>
    <row r="908" customFormat="false" ht="12.75" hidden="false" customHeight="false" outlineLevel="0" collapsed="false">
      <c r="A908" s="160"/>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315"/>
      <c r="AB908" s="180"/>
      <c r="AD908" s="153"/>
      <c r="AE908" s="153"/>
      <c r="AF908" s="155"/>
      <c r="AG908" s="155"/>
      <c r="AH908" s="204"/>
      <c r="AI908" s="204"/>
      <c r="AJ908" s="204"/>
      <c r="AK908" s="155"/>
      <c r="AL908" s="155"/>
      <c r="AN908" s="311"/>
      <c r="AO908" s="311"/>
      <c r="AQ908" s="311"/>
      <c r="AR908" s="311"/>
      <c r="AS908" s="311"/>
      <c r="AU908" s="151"/>
      <c r="AV908" s="151"/>
      <c r="AW908" s="151"/>
      <c r="AX908" s="151"/>
      <c r="AZ908" s="120"/>
    </row>
    <row r="909" customFormat="false" ht="12.75" hidden="false" customHeight="false" outlineLevel="0" collapsed="false">
      <c r="A909" s="160"/>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315"/>
      <c r="AB909" s="180"/>
      <c r="AD909" s="153"/>
      <c r="AE909" s="153"/>
      <c r="AF909" s="155"/>
      <c r="AG909" s="155"/>
      <c r="AH909" s="204"/>
      <c r="AI909" s="204"/>
      <c r="AJ909" s="204"/>
      <c r="AK909" s="155"/>
      <c r="AL909" s="155"/>
      <c r="AN909" s="311"/>
      <c r="AO909" s="311"/>
      <c r="AQ909" s="311"/>
      <c r="AR909" s="311"/>
      <c r="AS909" s="311"/>
      <c r="AU909" s="151"/>
      <c r="AV909" s="151"/>
      <c r="AW909" s="151"/>
      <c r="AX909" s="151"/>
      <c r="AZ909" s="120"/>
    </row>
    <row r="910" customFormat="false" ht="12.75" hidden="false" customHeight="false" outlineLevel="0" collapsed="false">
      <c r="A910" s="160"/>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315"/>
      <c r="AB910" s="180"/>
      <c r="AD910" s="153"/>
      <c r="AE910" s="153"/>
      <c r="AF910" s="155"/>
      <c r="AG910" s="155"/>
      <c r="AH910" s="204"/>
      <c r="AI910" s="204"/>
      <c r="AJ910" s="204"/>
      <c r="AK910" s="155"/>
      <c r="AL910" s="155"/>
      <c r="AN910" s="311"/>
      <c r="AO910" s="311"/>
      <c r="AQ910" s="311"/>
      <c r="AR910" s="311"/>
      <c r="AS910" s="311"/>
      <c r="AU910" s="151"/>
      <c r="AV910" s="151"/>
      <c r="AW910" s="151"/>
      <c r="AX910" s="151"/>
      <c r="AZ910" s="120"/>
    </row>
    <row r="911" customFormat="false" ht="12.75" hidden="false" customHeight="false" outlineLevel="0" collapsed="false">
      <c r="A911" s="160"/>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315"/>
      <c r="AB911" s="180"/>
      <c r="AD911" s="153"/>
      <c r="AE911" s="153"/>
      <c r="AF911" s="155"/>
      <c r="AG911" s="155"/>
      <c r="AH911" s="204"/>
      <c r="AI911" s="204"/>
      <c r="AJ911" s="204"/>
      <c r="AK911" s="155"/>
      <c r="AL911" s="155"/>
      <c r="AN911" s="311"/>
      <c r="AO911" s="311"/>
      <c r="AQ911" s="311"/>
      <c r="AR911" s="311"/>
      <c r="AS911" s="311"/>
      <c r="AU911" s="151"/>
      <c r="AV911" s="151"/>
      <c r="AW911" s="151"/>
      <c r="AX911" s="151"/>
    </row>
    <row r="912" customFormat="false" ht="12.75" hidden="false" customHeight="false" outlineLevel="0" collapsed="false">
      <c r="A912" s="160"/>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315"/>
      <c r="AB912" s="180"/>
      <c r="AD912" s="153"/>
      <c r="AE912" s="153"/>
      <c r="AF912" s="155"/>
      <c r="AG912" s="155"/>
      <c r="AH912" s="204"/>
      <c r="AI912" s="204"/>
      <c r="AJ912" s="204"/>
      <c r="AK912" s="155"/>
      <c r="AL912" s="155"/>
      <c r="AN912" s="311"/>
      <c r="AO912" s="311"/>
      <c r="AQ912" s="311"/>
      <c r="AR912" s="311"/>
      <c r="AS912" s="311"/>
      <c r="AU912" s="151"/>
      <c r="AV912" s="151"/>
      <c r="AW912" s="151"/>
      <c r="AX912" s="151"/>
    </row>
    <row r="913" customFormat="false" ht="12.75" hidden="false" customHeight="false" outlineLevel="0" collapsed="false">
      <c r="A913" s="160"/>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315"/>
      <c r="AB913" s="180"/>
      <c r="AD913" s="153"/>
      <c r="AE913" s="153"/>
      <c r="AF913" s="155"/>
      <c r="AG913" s="155"/>
      <c r="AH913" s="204"/>
      <c r="AI913" s="204"/>
      <c r="AJ913" s="204"/>
      <c r="AK913" s="155"/>
      <c r="AL913" s="155"/>
      <c r="AN913" s="311"/>
      <c r="AO913" s="311"/>
      <c r="AQ913" s="311"/>
      <c r="AR913" s="311"/>
      <c r="AS913" s="311"/>
      <c r="AU913" s="151"/>
      <c r="AV913" s="151"/>
      <c r="AW913" s="151"/>
      <c r="AX913" s="151"/>
      <c r="AZ913" s="120"/>
    </row>
    <row r="914" customFormat="false" ht="12.75" hidden="false" customHeight="false" outlineLevel="0" collapsed="false">
      <c r="A914" s="160"/>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315"/>
      <c r="AB914" s="180"/>
      <c r="AD914" s="153"/>
      <c r="AE914" s="153"/>
      <c r="AF914" s="155"/>
      <c r="AG914" s="155"/>
      <c r="AH914" s="204"/>
      <c r="AI914" s="204"/>
      <c r="AJ914" s="204"/>
      <c r="AK914" s="155"/>
      <c r="AL914" s="155"/>
      <c r="AN914" s="311"/>
      <c r="AO914" s="311"/>
      <c r="AQ914" s="311"/>
      <c r="AR914" s="311"/>
      <c r="AS914" s="311"/>
      <c r="AU914" s="151"/>
      <c r="AV914" s="151"/>
      <c r="AW914" s="151"/>
      <c r="AX914" s="151"/>
      <c r="AZ914" s="120"/>
    </row>
    <row r="915" customFormat="false" ht="12.75" hidden="false" customHeight="false" outlineLevel="0" collapsed="false">
      <c r="A915" s="160"/>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315"/>
      <c r="AB915" s="180"/>
      <c r="AD915" s="153"/>
      <c r="AE915" s="153"/>
      <c r="AF915" s="155"/>
      <c r="AG915" s="155"/>
      <c r="AH915" s="204"/>
      <c r="AI915" s="204"/>
      <c r="AJ915" s="204"/>
      <c r="AK915" s="155"/>
      <c r="AL915" s="155"/>
      <c r="AN915" s="311"/>
      <c r="AO915" s="311"/>
      <c r="AQ915" s="311"/>
      <c r="AR915" s="311"/>
      <c r="AS915" s="311"/>
      <c r="AU915" s="151"/>
      <c r="AV915" s="151"/>
      <c r="AW915" s="151"/>
      <c r="AX915" s="151"/>
      <c r="AZ915" s="120"/>
    </row>
    <row r="916" customFormat="false" ht="12.75" hidden="false" customHeight="false" outlineLevel="0" collapsed="false">
      <c r="A916" s="160"/>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315"/>
      <c r="AB916" s="180"/>
      <c r="AD916" s="153"/>
      <c r="AE916" s="153"/>
      <c r="AF916" s="155"/>
      <c r="AG916" s="155"/>
      <c r="AH916" s="204"/>
      <c r="AI916" s="204"/>
      <c r="AJ916" s="204"/>
      <c r="AK916" s="155"/>
      <c r="AL916" s="155"/>
      <c r="AN916" s="311"/>
      <c r="AO916" s="311"/>
      <c r="AQ916" s="311"/>
      <c r="AR916" s="311"/>
      <c r="AS916" s="311"/>
      <c r="AU916" s="151"/>
      <c r="AV916" s="151"/>
      <c r="AW916" s="151"/>
      <c r="AX916" s="151"/>
      <c r="AZ916" s="120"/>
    </row>
    <row r="917" customFormat="false" ht="12.75" hidden="false" customHeight="false" outlineLevel="0" collapsed="false">
      <c r="A917" s="160"/>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315"/>
      <c r="AB917" s="180"/>
      <c r="AD917" s="153"/>
      <c r="AE917" s="153"/>
      <c r="AF917" s="155"/>
      <c r="AG917" s="155"/>
      <c r="AH917" s="204"/>
      <c r="AI917" s="204"/>
      <c r="AJ917" s="204"/>
      <c r="AK917" s="155"/>
      <c r="AL917" s="155"/>
      <c r="AN917" s="311"/>
      <c r="AO917" s="311"/>
      <c r="AQ917" s="311"/>
      <c r="AR917" s="311"/>
      <c r="AS917" s="311"/>
      <c r="AU917" s="151"/>
      <c r="AV917" s="151"/>
      <c r="AW917" s="151"/>
      <c r="AX917" s="151"/>
      <c r="AZ917" s="120"/>
    </row>
    <row r="918" customFormat="false" ht="12.75" hidden="false" customHeight="false" outlineLevel="0" collapsed="false">
      <c r="A918" s="160"/>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315"/>
      <c r="AB918" s="180"/>
      <c r="AD918" s="153"/>
      <c r="AE918" s="153"/>
      <c r="AF918" s="155"/>
      <c r="AG918" s="155"/>
      <c r="AH918" s="204"/>
      <c r="AI918" s="204"/>
      <c r="AJ918" s="204"/>
      <c r="AK918" s="155"/>
      <c r="AL918" s="155"/>
      <c r="AN918" s="311"/>
      <c r="AO918" s="311"/>
      <c r="AQ918" s="311"/>
      <c r="AR918" s="311"/>
      <c r="AS918" s="311"/>
      <c r="AU918" s="151"/>
      <c r="AV918" s="151"/>
      <c r="AW918" s="151"/>
      <c r="AX918" s="151"/>
      <c r="AZ918" s="120"/>
    </row>
    <row r="919" customFormat="false" ht="12.75" hidden="false" customHeight="false" outlineLevel="0" collapsed="false">
      <c r="A919" s="160"/>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315"/>
      <c r="AB919" s="180"/>
      <c r="AD919" s="153"/>
      <c r="AE919" s="153"/>
      <c r="AF919" s="155"/>
      <c r="AG919" s="155"/>
      <c r="AH919" s="204"/>
      <c r="AI919" s="204"/>
      <c r="AJ919" s="204"/>
      <c r="AK919" s="155"/>
      <c r="AL919" s="155"/>
      <c r="AN919" s="311"/>
      <c r="AO919" s="311"/>
      <c r="AQ919" s="311"/>
      <c r="AR919" s="311"/>
      <c r="AS919" s="311"/>
      <c r="AU919" s="151"/>
      <c r="AV919" s="151"/>
      <c r="AW919" s="151"/>
      <c r="AX919" s="151"/>
      <c r="AZ919" s="120"/>
    </row>
    <row r="920" customFormat="false" ht="12.75" hidden="false" customHeight="false" outlineLevel="0" collapsed="false">
      <c r="A920" s="160"/>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315"/>
      <c r="AB920" s="180"/>
      <c r="AD920" s="153"/>
      <c r="AE920" s="153"/>
      <c r="AF920" s="155"/>
      <c r="AG920" s="155"/>
      <c r="AH920" s="204"/>
      <c r="AI920" s="204"/>
      <c r="AJ920" s="204"/>
      <c r="AK920" s="155"/>
      <c r="AL920" s="155"/>
      <c r="AN920" s="311"/>
      <c r="AO920" s="311"/>
      <c r="AQ920" s="311"/>
      <c r="AR920" s="311"/>
      <c r="AS920" s="311"/>
      <c r="AU920" s="151"/>
      <c r="AV920" s="151"/>
      <c r="AW920" s="151"/>
      <c r="AX920" s="151"/>
      <c r="AZ920" s="120"/>
    </row>
    <row r="921" customFormat="false" ht="12.75" hidden="false" customHeight="false" outlineLevel="0" collapsed="false">
      <c r="A921" s="160"/>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315"/>
      <c r="AB921" s="180"/>
      <c r="AD921" s="153"/>
      <c r="AE921" s="153"/>
      <c r="AF921" s="155"/>
      <c r="AG921" s="155"/>
      <c r="AH921" s="204"/>
      <c r="AI921" s="204"/>
      <c r="AJ921" s="204"/>
      <c r="AK921" s="155"/>
      <c r="AL921" s="155"/>
      <c r="AN921" s="311"/>
      <c r="AO921" s="311"/>
      <c r="AQ921" s="311"/>
      <c r="AR921" s="311"/>
      <c r="AS921" s="311"/>
      <c r="AU921" s="151"/>
      <c r="AV921" s="151"/>
      <c r="AW921" s="151"/>
      <c r="AX921" s="151"/>
    </row>
    <row r="922" customFormat="false" ht="12.75" hidden="false" customHeight="false" outlineLevel="0" collapsed="false">
      <c r="A922" s="160"/>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315"/>
      <c r="AB922" s="180"/>
      <c r="AD922" s="153"/>
      <c r="AE922" s="153"/>
      <c r="AF922" s="155"/>
      <c r="AG922" s="155"/>
      <c r="AH922" s="204"/>
      <c r="AI922" s="204"/>
      <c r="AJ922" s="204"/>
      <c r="AK922" s="155"/>
      <c r="AL922" s="155"/>
      <c r="AN922" s="311"/>
      <c r="AO922" s="311"/>
      <c r="AQ922" s="311"/>
      <c r="AR922" s="311"/>
      <c r="AS922" s="311"/>
      <c r="AU922" s="151"/>
      <c r="AV922" s="151"/>
      <c r="AW922" s="151"/>
      <c r="AX922" s="151"/>
      <c r="AZ922" s="120"/>
    </row>
    <row r="923" customFormat="false" ht="12.75" hidden="false" customHeight="false" outlineLevel="0" collapsed="false">
      <c r="A923" s="160"/>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315"/>
      <c r="AB923" s="180"/>
      <c r="AD923" s="153"/>
      <c r="AE923" s="153"/>
      <c r="AF923" s="155"/>
      <c r="AG923" s="155"/>
      <c r="AH923" s="204"/>
      <c r="AI923" s="204"/>
      <c r="AJ923" s="204"/>
      <c r="AK923" s="155"/>
      <c r="AL923" s="155"/>
      <c r="AN923" s="311"/>
      <c r="AO923" s="311"/>
      <c r="AQ923" s="311"/>
      <c r="AR923" s="311"/>
      <c r="AS923" s="311"/>
      <c r="AU923" s="151"/>
      <c r="AV923" s="151"/>
      <c r="AW923" s="151"/>
      <c r="AX923" s="151"/>
      <c r="AZ923" s="120"/>
    </row>
    <row r="924" customFormat="false" ht="12.75" hidden="false" customHeight="false" outlineLevel="0" collapsed="false">
      <c r="A924" s="160"/>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315"/>
      <c r="AB924" s="180"/>
      <c r="AD924" s="153"/>
      <c r="AE924" s="153"/>
      <c r="AF924" s="155"/>
      <c r="AG924" s="155"/>
      <c r="AH924" s="204"/>
      <c r="AI924" s="204"/>
      <c r="AJ924" s="204"/>
      <c r="AK924" s="155"/>
      <c r="AL924" s="155"/>
      <c r="AN924" s="311"/>
      <c r="AO924" s="311"/>
      <c r="AQ924" s="311"/>
      <c r="AR924" s="311"/>
      <c r="AS924" s="311"/>
      <c r="AU924" s="151"/>
      <c r="AV924" s="151"/>
      <c r="AW924" s="151"/>
      <c r="AX924" s="151"/>
      <c r="AZ924" s="120"/>
    </row>
    <row r="925" customFormat="false" ht="12.75" hidden="false" customHeight="false" outlineLevel="0" collapsed="false">
      <c r="A925" s="160"/>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315"/>
      <c r="AB925" s="180"/>
      <c r="AD925" s="153"/>
      <c r="AE925" s="153"/>
      <c r="AF925" s="155"/>
      <c r="AG925" s="155"/>
      <c r="AH925" s="204"/>
      <c r="AI925" s="204"/>
      <c r="AJ925" s="204"/>
      <c r="AK925" s="155"/>
      <c r="AL925" s="155"/>
      <c r="AN925" s="311"/>
      <c r="AO925" s="311"/>
      <c r="AQ925" s="311"/>
      <c r="AR925" s="311"/>
      <c r="AS925" s="311"/>
      <c r="AU925" s="151"/>
      <c r="AV925" s="151"/>
      <c r="AW925" s="151"/>
      <c r="AX925" s="151"/>
      <c r="AZ925" s="120"/>
    </row>
    <row r="926" customFormat="false" ht="12.75" hidden="false" customHeight="false" outlineLevel="0" collapsed="false">
      <c r="A926" s="160"/>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315"/>
      <c r="AB926" s="180"/>
      <c r="AD926" s="153"/>
      <c r="AE926" s="153"/>
      <c r="AF926" s="155"/>
      <c r="AG926" s="155"/>
      <c r="AH926" s="204"/>
      <c r="AI926" s="204"/>
      <c r="AJ926" s="204"/>
      <c r="AK926" s="155"/>
      <c r="AL926" s="155"/>
      <c r="AN926" s="311"/>
      <c r="AO926" s="311"/>
      <c r="AQ926" s="311"/>
      <c r="AR926" s="311"/>
      <c r="AS926" s="311"/>
      <c r="AU926" s="151"/>
      <c r="AV926" s="151"/>
      <c r="AW926" s="151"/>
      <c r="AX926" s="151"/>
      <c r="AZ926" s="120"/>
    </row>
    <row r="927" customFormat="false" ht="12.75" hidden="false" customHeight="false" outlineLevel="0" collapsed="false">
      <c r="A927" s="160"/>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315"/>
      <c r="AB927" s="180"/>
      <c r="AD927" s="153"/>
      <c r="AE927" s="153"/>
      <c r="AF927" s="155"/>
      <c r="AG927" s="155"/>
      <c r="AH927" s="204"/>
      <c r="AI927" s="204"/>
      <c r="AJ927" s="204"/>
      <c r="AK927" s="155"/>
      <c r="AL927" s="155"/>
      <c r="AN927" s="311"/>
      <c r="AO927" s="311"/>
      <c r="AQ927" s="311"/>
      <c r="AR927" s="311"/>
      <c r="AS927" s="311"/>
      <c r="AU927" s="151"/>
      <c r="AV927" s="151"/>
      <c r="AW927" s="151"/>
      <c r="AX927" s="151"/>
      <c r="AZ927" s="120"/>
    </row>
    <row r="928" customFormat="false" ht="12.75" hidden="false" customHeight="false" outlineLevel="0" collapsed="false">
      <c r="A928" s="160"/>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315"/>
      <c r="AB928" s="180"/>
      <c r="AD928" s="153"/>
      <c r="AE928" s="153"/>
      <c r="AF928" s="155"/>
      <c r="AG928" s="155"/>
      <c r="AH928" s="204"/>
      <c r="AI928" s="204"/>
      <c r="AJ928" s="204"/>
      <c r="AK928" s="155"/>
      <c r="AL928" s="155"/>
      <c r="AN928" s="311"/>
      <c r="AO928" s="311"/>
      <c r="AQ928" s="311"/>
      <c r="AR928" s="311"/>
      <c r="AS928" s="311"/>
      <c r="AU928" s="151"/>
      <c r="AV928" s="151"/>
      <c r="AW928" s="151"/>
      <c r="AX928" s="151"/>
      <c r="AZ928" s="120"/>
    </row>
    <row r="929" customFormat="false" ht="12.75" hidden="false" customHeight="false" outlineLevel="0" collapsed="false">
      <c r="A929" s="160"/>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315"/>
      <c r="AB929" s="180"/>
      <c r="AD929" s="153"/>
      <c r="AE929" s="153"/>
      <c r="AF929" s="155"/>
      <c r="AG929" s="155"/>
      <c r="AH929" s="204"/>
      <c r="AI929" s="204"/>
      <c r="AJ929" s="204"/>
      <c r="AK929" s="155"/>
      <c r="AL929" s="155"/>
      <c r="AN929" s="311"/>
      <c r="AO929" s="311"/>
      <c r="AQ929" s="311"/>
      <c r="AR929" s="311"/>
      <c r="AS929" s="311"/>
      <c r="AU929" s="151"/>
      <c r="AV929" s="151"/>
      <c r="AW929" s="151"/>
      <c r="AX929" s="151"/>
      <c r="AZ929" s="120"/>
    </row>
    <row r="930" customFormat="false" ht="12.75" hidden="false" customHeight="false" outlineLevel="0" collapsed="false">
      <c r="A930" s="160"/>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315"/>
      <c r="AB930" s="180"/>
      <c r="AD930" s="153"/>
      <c r="AE930" s="153"/>
      <c r="AF930" s="155"/>
      <c r="AG930" s="155"/>
      <c r="AH930" s="204"/>
      <c r="AI930" s="204"/>
      <c r="AJ930" s="204"/>
      <c r="AK930" s="155"/>
      <c r="AL930" s="155"/>
      <c r="AN930" s="311"/>
      <c r="AO930" s="311"/>
      <c r="AQ930" s="311"/>
      <c r="AR930" s="311"/>
      <c r="AS930" s="311"/>
      <c r="AU930" s="151"/>
      <c r="AV930" s="151"/>
      <c r="AW930" s="151"/>
      <c r="AX930" s="151"/>
      <c r="AZ930" s="120"/>
    </row>
    <row r="931" customFormat="false" ht="12.75" hidden="false" customHeight="false" outlineLevel="0" collapsed="false">
      <c r="A931" s="160"/>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315"/>
      <c r="AB931" s="180"/>
      <c r="AD931" s="153"/>
      <c r="AE931" s="153"/>
      <c r="AF931" s="155"/>
      <c r="AG931" s="155"/>
      <c r="AH931" s="204"/>
      <c r="AI931" s="204"/>
      <c r="AJ931" s="204"/>
      <c r="AK931" s="155"/>
      <c r="AL931" s="155"/>
      <c r="AN931" s="311"/>
      <c r="AO931" s="311"/>
      <c r="AQ931" s="311"/>
      <c r="AR931" s="311"/>
      <c r="AS931" s="311"/>
      <c r="AU931" s="151"/>
      <c r="AV931" s="151"/>
      <c r="AW931" s="151"/>
      <c r="AX931" s="151"/>
      <c r="AZ931" s="120"/>
    </row>
    <row r="932" customFormat="false" ht="12.75" hidden="false" customHeight="false" outlineLevel="0" collapsed="false">
      <c r="A932" s="160"/>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315"/>
      <c r="AB932" s="180"/>
      <c r="AD932" s="153"/>
      <c r="AE932" s="153"/>
      <c r="AF932" s="155"/>
      <c r="AG932" s="155"/>
      <c r="AH932" s="204"/>
      <c r="AI932" s="204"/>
      <c r="AJ932" s="204"/>
      <c r="AK932" s="155"/>
      <c r="AL932" s="155"/>
      <c r="AN932" s="311"/>
      <c r="AO932" s="311"/>
      <c r="AQ932" s="311"/>
      <c r="AR932" s="311"/>
      <c r="AS932" s="311"/>
      <c r="AU932" s="151"/>
      <c r="AV932" s="151"/>
      <c r="AW932" s="151"/>
      <c r="AX932" s="151"/>
      <c r="AZ932" s="120"/>
    </row>
    <row r="933" customFormat="false" ht="12.75" hidden="false" customHeight="false" outlineLevel="0" collapsed="false">
      <c r="A933" s="160"/>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315"/>
      <c r="AB933" s="180"/>
      <c r="AD933" s="153"/>
      <c r="AE933" s="153"/>
      <c r="AF933" s="155"/>
      <c r="AG933" s="155"/>
      <c r="AH933" s="204"/>
      <c r="AI933" s="204"/>
      <c r="AJ933" s="204"/>
      <c r="AK933" s="155"/>
      <c r="AL933" s="155"/>
      <c r="AN933" s="311"/>
      <c r="AO933" s="311"/>
      <c r="AQ933" s="311"/>
      <c r="AR933" s="311"/>
      <c r="AS933" s="311"/>
      <c r="AU933" s="151"/>
      <c r="AV933" s="151"/>
      <c r="AW933" s="151"/>
      <c r="AX933" s="151"/>
      <c r="AZ933" s="120"/>
    </row>
    <row r="934" customFormat="false" ht="12.75" hidden="false" customHeight="false" outlineLevel="0" collapsed="false">
      <c r="A934" s="160"/>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315"/>
      <c r="AB934" s="180"/>
      <c r="AD934" s="153"/>
      <c r="AE934" s="153"/>
      <c r="AF934" s="155"/>
      <c r="AG934" s="155"/>
      <c r="AH934" s="204"/>
      <c r="AI934" s="204"/>
      <c r="AJ934" s="204"/>
      <c r="AK934" s="155"/>
      <c r="AL934" s="155"/>
      <c r="AN934" s="311"/>
      <c r="AO934" s="311"/>
      <c r="AQ934" s="311"/>
      <c r="AR934" s="311"/>
      <c r="AS934" s="311"/>
      <c r="AU934" s="151"/>
      <c r="AV934" s="151"/>
      <c r="AW934" s="151"/>
      <c r="AX934" s="151"/>
      <c r="AZ934" s="120"/>
    </row>
    <row r="935" customFormat="false" ht="12.75" hidden="false" customHeight="false" outlineLevel="0" collapsed="false">
      <c r="A935" s="160"/>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315"/>
      <c r="AB935" s="180"/>
      <c r="AD935" s="153"/>
      <c r="AE935" s="153"/>
      <c r="AF935" s="155"/>
      <c r="AG935" s="155"/>
      <c r="AH935" s="204"/>
      <c r="AI935" s="204"/>
      <c r="AJ935" s="204"/>
      <c r="AK935" s="155"/>
      <c r="AL935" s="155"/>
      <c r="AN935" s="311"/>
      <c r="AO935" s="311"/>
      <c r="AQ935" s="311"/>
      <c r="AR935" s="311"/>
      <c r="AS935" s="311"/>
      <c r="AU935" s="151"/>
      <c r="AV935" s="151"/>
      <c r="AW935" s="151"/>
      <c r="AX935" s="151"/>
      <c r="AZ935" s="120"/>
    </row>
    <row r="936" customFormat="false" ht="12.75" hidden="false" customHeight="false" outlineLevel="0" collapsed="false">
      <c r="A936" s="160"/>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315"/>
      <c r="AB936" s="180"/>
      <c r="AD936" s="153"/>
      <c r="AE936" s="153"/>
      <c r="AF936" s="155"/>
      <c r="AG936" s="155"/>
      <c r="AH936" s="204"/>
      <c r="AI936" s="204"/>
      <c r="AJ936" s="204"/>
      <c r="AK936" s="155"/>
      <c r="AL936" s="155"/>
      <c r="AN936" s="311"/>
      <c r="AO936" s="311"/>
      <c r="AQ936" s="311"/>
      <c r="AR936" s="311"/>
      <c r="AS936" s="311"/>
      <c r="AU936" s="151"/>
      <c r="AV936" s="151"/>
      <c r="AW936" s="151"/>
      <c r="AX936" s="151"/>
    </row>
    <row r="937" customFormat="false" ht="12.75" hidden="false" customHeight="false" outlineLevel="0" collapsed="false">
      <c r="A937" s="160"/>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315"/>
      <c r="AB937" s="180"/>
      <c r="AD937" s="153"/>
      <c r="AE937" s="153"/>
      <c r="AF937" s="155"/>
      <c r="AG937" s="155"/>
      <c r="AH937" s="204"/>
      <c r="AI937" s="204"/>
      <c r="AJ937" s="204"/>
      <c r="AK937" s="155"/>
      <c r="AL937" s="155"/>
      <c r="AN937" s="311"/>
      <c r="AO937" s="311"/>
      <c r="AQ937" s="311"/>
      <c r="AR937" s="311"/>
      <c r="AS937" s="311"/>
      <c r="AU937" s="151"/>
      <c r="AV937" s="151"/>
      <c r="AW937" s="151"/>
      <c r="AX937" s="151"/>
      <c r="AZ937" s="120"/>
    </row>
    <row r="938" customFormat="false" ht="12.75" hidden="false" customHeight="false" outlineLevel="0" collapsed="false">
      <c r="A938" s="160"/>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315"/>
      <c r="AB938" s="180"/>
      <c r="AD938" s="153"/>
      <c r="AE938" s="153"/>
      <c r="AF938" s="155"/>
      <c r="AG938" s="155"/>
      <c r="AH938" s="204"/>
      <c r="AI938" s="204"/>
      <c r="AJ938" s="204"/>
      <c r="AK938" s="155"/>
      <c r="AL938" s="155"/>
      <c r="AN938" s="311"/>
      <c r="AO938" s="311"/>
      <c r="AQ938" s="311"/>
      <c r="AR938" s="311"/>
      <c r="AS938" s="311"/>
      <c r="AU938" s="151"/>
      <c r="AV938" s="151"/>
      <c r="AW938" s="151"/>
      <c r="AX938" s="151"/>
      <c r="AZ938" s="120"/>
    </row>
    <row r="939" customFormat="false" ht="12.75" hidden="false" customHeight="false" outlineLevel="0" collapsed="false">
      <c r="A939" s="160"/>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315"/>
      <c r="AB939" s="180"/>
      <c r="AD939" s="153"/>
      <c r="AE939" s="153"/>
      <c r="AF939" s="155"/>
      <c r="AG939" s="155"/>
      <c r="AH939" s="204"/>
      <c r="AI939" s="204"/>
      <c r="AJ939" s="204"/>
      <c r="AK939" s="155"/>
      <c r="AL939" s="155"/>
      <c r="AN939" s="311"/>
      <c r="AO939" s="311"/>
      <c r="AQ939" s="311"/>
      <c r="AR939" s="311"/>
      <c r="AS939" s="311"/>
      <c r="AU939" s="151"/>
      <c r="AV939" s="151"/>
      <c r="AW939" s="151"/>
      <c r="AX939" s="151"/>
      <c r="AZ939" s="120"/>
    </row>
    <row r="940" customFormat="false" ht="12.75" hidden="false" customHeight="false" outlineLevel="0" collapsed="false">
      <c r="A940" s="160"/>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315"/>
      <c r="AB940" s="180"/>
      <c r="AD940" s="153"/>
      <c r="AE940" s="153"/>
      <c r="AF940" s="155"/>
      <c r="AG940" s="155"/>
      <c r="AH940" s="204"/>
      <c r="AI940" s="204"/>
      <c r="AJ940" s="204"/>
      <c r="AK940" s="155"/>
      <c r="AL940" s="155"/>
      <c r="AN940" s="311"/>
      <c r="AO940" s="311"/>
      <c r="AQ940" s="311"/>
      <c r="AR940" s="311"/>
      <c r="AS940" s="311"/>
      <c r="AU940" s="151"/>
      <c r="AV940" s="151"/>
      <c r="AW940" s="151"/>
      <c r="AX940" s="151"/>
      <c r="AZ940" s="120"/>
    </row>
    <row r="941" customFormat="false" ht="12.75" hidden="false" customHeight="false" outlineLevel="0" collapsed="false">
      <c r="A941" s="160"/>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315"/>
      <c r="AB941" s="180"/>
      <c r="AD941" s="153"/>
      <c r="AE941" s="153"/>
      <c r="AF941" s="155"/>
      <c r="AG941" s="155"/>
      <c r="AH941" s="204"/>
      <c r="AI941" s="204"/>
      <c r="AJ941" s="204"/>
      <c r="AK941" s="155"/>
      <c r="AL941" s="155"/>
      <c r="AN941" s="311"/>
      <c r="AO941" s="311"/>
      <c r="AQ941" s="311"/>
      <c r="AR941" s="311"/>
      <c r="AS941" s="311"/>
      <c r="AU941" s="151"/>
      <c r="AV941" s="151"/>
      <c r="AW941" s="151"/>
      <c r="AX941" s="151"/>
      <c r="AZ941" s="120"/>
    </row>
    <row r="942" customFormat="false" ht="12.75" hidden="false" customHeight="false" outlineLevel="0" collapsed="false">
      <c r="A942" s="160"/>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315"/>
      <c r="AB942" s="180"/>
      <c r="AD942" s="153"/>
      <c r="AE942" s="153"/>
      <c r="AF942" s="155"/>
      <c r="AG942" s="155"/>
      <c r="AH942" s="204"/>
      <c r="AI942" s="204"/>
      <c r="AJ942" s="204"/>
      <c r="AK942" s="155"/>
      <c r="AL942" s="155"/>
      <c r="AN942" s="311"/>
      <c r="AO942" s="311"/>
      <c r="AQ942" s="311"/>
      <c r="AR942" s="311"/>
      <c r="AS942" s="311"/>
      <c r="AU942" s="151"/>
      <c r="AV942" s="151"/>
      <c r="AW942" s="151"/>
      <c r="AX942" s="151"/>
      <c r="AZ942" s="120"/>
    </row>
    <row r="943" customFormat="false" ht="12.75" hidden="false" customHeight="false" outlineLevel="0" collapsed="false">
      <c r="A943" s="160"/>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315"/>
      <c r="AB943" s="180"/>
      <c r="AD943" s="153"/>
      <c r="AE943" s="153"/>
      <c r="AF943" s="155"/>
      <c r="AG943" s="155"/>
      <c r="AH943" s="204"/>
      <c r="AI943" s="204"/>
      <c r="AJ943" s="204"/>
      <c r="AK943" s="155"/>
      <c r="AL943" s="155"/>
      <c r="AN943" s="311"/>
      <c r="AO943" s="311"/>
      <c r="AQ943" s="311"/>
      <c r="AR943" s="311"/>
      <c r="AS943" s="311"/>
      <c r="AU943" s="151"/>
      <c r="AV943" s="151"/>
      <c r="AW943" s="151"/>
      <c r="AX943" s="151"/>
      <c r="AZ943" s="120"/>
    </row>
    <row r="944" customFormat="false" ht="12.75" hidden="false" customHeight="false" outlineLevel="0" collapsed="false">
      <c r="A944" s="160"/>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315"/>
      <c r="AB944" s="180"/>
      <c r="AD944" s="153"/>
      <c r="AE944" s="153"/>
      <c r="AF944" s="155"/>
      <c r="AG944" s="155"/>
      <c r="AH944" s="204"/>
      <c r="AI944" s="204"/>
      <c r="AJ944" s="204"/>
      <c r="AK944" s="155"/>
      <c r="AL944" s="155"/>
      <c r="AN944" s="311"/>
      <c r="AO944" s="311"/>
      <c r="AQ944" s="311"/>
      <c r="AR944" s="311"/>
      <c r="AS944" s="311"/>
      <c r="AU944" s="151"/>
      <c r="AV944" s="151"/>
      <c r="AW944" s="151"/>
      <c r="AX944" s="151"/>
      <c r="AZ944" s="120"/>
    </row>
    <row r="945" customFormat="false" ht="12.75" hidden="false" customHeight="false" outlineLevel="0" collapsed="false">
      <c r="A945" s="160"/>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315"/>
      <c r="AB945" s="180"/>
      <c r="AD945" s="153"/>
      <c r="AE945" s="153"/>
      <c r="AF945" s="155"/>
      <c r="AG945" s="155"/>
      <c r="AH945" s="204"/>
      <c r="AI945" s="204"/>
      <c r="AJ945" s="204"/>
      <c r="AK945" s="155"/>
      <c r="AL945" s="155"/>
      <c r="AN945" s="311"/>
      <c r="AO945" s="311"/>
      <c r="AQ945" s="311"/>
      <c r="AR945" s="311"/>
      <c r="AS945" s="311"/>
      <c r="AU945" s="151"/>
      <c r="AV945" s="151"/>
      <c r="AW945" s="151"/>
      <c r="AX945" s="151"/>
      <c r="AZ945" s="120"/>
    </row>
    <row r="946" customFormat="false" ht="12.75" hidden="false" customHeight="false" outlineLevel="0" collapsed="false">
      <c r="A946" s="160"/>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315"/>
      <c r="AB946" s="180"/>
      <c r="AD946" s="153"/>
      <c r="AE946" s="153"/>
      <c r="AF946" s="155"/>
      <c r="AG946" s="155"/>
      <c r="AH946" s="204"/>
      <c r="AI946" s="204"/>
      <c r="AJ946" s="204"/>
      <c r="AK946" s="155"/>
      <c r="AL946" s="155"/>
      <c r="AN946" s="311"/>
      <c r="AO946" s="311"/>
      <c r="AQ946" s="311"/>
      <c r="AR946" s="311"/>
      <c r="AS946" s="311"/>
      <c r="AU946" s="151"/>
      <c r="AV946" s="151"/>
      <c r="AW946" s="151"/>
      <c r="AX946" s="151"/>
      <c r="AZ946" s="120"/>
    </row>
    <row r="947" customFormat="false" ht="12.75" hidden="false" customHeight="false" outlineLevel="0" collapsed="false">
      <c r="A947" s="160"/>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315"/>
      <c r="AB947" s="180"/>
      <c r="AD947" s="153"/>
      <c r="AE947" s="153"/>
      <c r="AF947" s="155"/>
      <c r="AG947" s="155"/>
      <c r="AH947" s="204"/>
      <c r="AI947" s="204"/>
      <c r="AJ947" s="204"/>
      <c r="AK947" s="155"/>
      <c r="AL947" s="155"/>
      <c r="AN947" s="311"/>
      <c r="AO947" s="311"/>
      <c r="AQ947" s="311"/>
      <c r="AR947" s="311"/>
      <c r="AS947" s="311"/>
      <c r="AU947" s="151"/>
      <c r="AV947" s="151"/>
      <c r="AW947" s="151"/>
      <c r="AX947" s="151"/>
      <c r="AZ947" s="120"/>
    </row>
    <row r="948" customFormat="false" ht="12.75" hidden="false" customHeight="false" outlineLevel="0" collapsed="false">
      <c r="A948" s="160"/>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315"/>
      <c r="AB948" s="180"/>
      <c r="AD948" s="153"/>
      <c r="AE948" s="153"/>
      <c r="AF948" s="155"/>
      <c r="AG948" s="155"/>
      <c r="AH948" s="204"/>
      <c r="AI948" s="204"/>
      <c r="AJ948" s="204"/>
      <c r="AK948" s="155"/>
      <c r="AL948" s="155"/>
      <c r="AN948" s="311"/>
      <c r="AO948" s="311"/>
      <c r="AQ948" s="311"/>
      <c r="AR948" s="311"/>
      <c r="AS948" s="311"/>
      <c r="AU948" s="151"/>
      <c r="AV948" s="151"/>
      <c r="AW948" s="151"/>
      <c r="AX948" s="151"/>
      <c r="AZ948" s="120"/>
    </row>
    <row r="949" customFormat="false" ht="12.75" hidden="false" customHeight="false" outlineLevel="0" collapsed="false">
      <c r="A949" s="160"/>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315"/>
      <c r="AB949" s="180"/>
      <c r="AD949" s="153"/>
      <c r="AE949" s="153"/>
      <c r="AF949" s="155"/>
      <c r="AG949" s="155"/>
      <c r="AH949" s="204"/>
      <c r="AI949" s="204"/>
      <c r="AJ949" s="204"/>
      <c r="AK949" s="155"/>
      <c r="AL949" s="155"/>
      <c r="AN949" s="311"/>
      <c r="AO949" s="311"/>
      <c r="AQ949" s="311"/>
      <c r="AR949" s="311"/>
      <c r="AS949" s="311"/>
      <c r="AU949" s="151"/>
      <c r="AV949" s="151"/>
      <c r="AW949" s="151"/>
      <c r="AX949" s="151"/>
      <c r="AZ949" s="120"/>
    </row>
    <row r="950" customFormat="false" ht="12.75" hidden="false" customHeight="false" outlineLevel="0" collapsed="false">
      <c r="A950" s="160"/>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315"/>
      <c r="AB950" s="180"/>
      <c r="AD950" s="153"/>
      <c r="AE950" s="153"/>
      <c r="AF950" s="155"/>
      <c r="AG950" s="155"/>
      <c r="AH950" s="204"/>
      <c r="AI950" s="204"/>
      <c r="AJ950" s="204"/>
      <c r="AK950" s="155"/>
      <c r="AL950" s="155"/>
      <c r="AN950" s="311"/>
      <c r="AO950" s="311"/>
      <c r="AQ950" s="311"/>
      <c r="AR950" s="311"/>
      <c r="AS950" s="311"/>
      <c r="AU950" s="151"/>
      <c r="AV950" s="151"/>
      <c r="AW950" s="151"/>
      <c r="AX950" s="151"/>
      <c r="AZ950" s="120"/>
    </row>
    <row r="951" customFormat="false" ht="12.75" hidden="false" customHeight="false" outlineLevel="0" collapsed="false">
      <c r="A951" s="160"/>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315"/>
      <c r="AB951" s="180"/>
      <c r="AD951" s="153"/>
      <c r="AE951" s="153"/>
      <c r="AF951" s="155"/>
      <c r="AG951" s="155"/>
      <c r="AH951" s="204"/>
      <c r="AI951" s="204"/>
      <c r="AJ951" s="204"/>
      <c r="AK951" s="155"/>
      <c r="AL951" s="155"/>
      <c r="AN951" s="311"/>
      <c r="AO951" s="311"/>
      <c r="AQ951" s="311"/>
      <c r="AR951" s="311"/>
      <c r="AS951" s="311"/>
      <c r="AU951" s="151"/>
      <c r="AV951" s="151"/>
      <c r="AW951" s="151"/>
      <c r="AX951" s="151"/>
      <c r="AZ951" s="120"/>
    </row>
    <row r="952" customFormat="false" ht="12.75" hidden="false" customHeight="false" outlineLevel="0" collapsed="false">
      <c r="A952" s="160"/>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315"/>
      <c r="AB952" s="180"/>
      <c r="AD952" s="153"/>
      <c r="AE952" s="153"/>
      <c r="AF952" s="155"/>
      <c r="AG952" s="155"/>
      <c r="AH952" s="204"/>
      <c r="AI952" s="204"/>
      <c r="AJ952" s="204"/>
      <c r="AK952" s="155"/>
      <c r="AL952" s="155"/>
      <c r="AN952" s="311"/>
      <c r="AO952" s="311"/>
      <c r="AQ952" s="311"/>
      <c r="AR952" s="311"/>
      <c r="AS952" s="311"/>
      <c r="AU952" s="151"/>
      <c r="AV952" s="151"/>
      <c r="AW952" s="151"/>
      <c r="AX952" s="151"/>
      <c r="AZ952" s="120"/>
    </row>
    <row r="953" customFormat="false" ht="12.75" hidden="false" customHeight="false" outlineLevel="0" collapsed="false">
      <c r="A953" s="160"/>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315"/>
      <c r="AB953" s="180"/>
      <c r="AD953" s="153"/>
      <c r="AE953" s="153"/>
      <c r="AF953" s="155"/>
      <c r="AG953" s="155"/>
      <c r="AH953" s="204"/>
      <c r="AI953" s="204"/>
      <c r="AJ953" s="204"/>
      <c r="AK953" s="155"/>
      <c r="AL953" s="155"/>
      <c r="AN953" s="311"/>
      <c r="AO953" s="311"/>
      <c r="AQ953" s="311"/>
      <c r="AR953" s="311"/>
      <c r="AS953" s="311"/>
      <c r="AU953" s="151"/>
      <c r="AV953" s="151"/>
      <c r="AW953" s="151"/>
      <c r="AX953" s="151"/>
      <c r="AZ953" s="120"/>
    </row>
    <row r="954" customFormat="false" ht="12.75" hidden="false" customHeight="false" outlineLevel="0" collapsed="false">
      <c r="A954" s="160"/>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315"/>
      <c r="AB954" s="180"/>
      <c r="AD954" s="153"/>
      <c r="AE954" s="153"/>
      <c r="AF954" s="155"/>
      <c r="AG954" s="155"/>
      <c r="AH954" s="204"/>
      <c r="AI954" s="204"/>
      <c r="AJ954" s="204"/>
      <c r="AK954" s="155"/>
      <c r="AL954" s="155"/>
      <c r="AN954" s="311"/>
      <c r="AO954" s="311"/>
      <c r="AQ954" s="311"/>
      <c r="AR954" s="311"/>
      <c r="AS954" s="311"/>
      <c r="AU954" s="151"/>
      <c r="AV954" s="151"/>
      <c r="AW954" s="151"/>
      <c r="AX954" s="151"/>
    </row>
    <row r="955" customFormat="false" ht="12.75" hidden="false" customHeight="false" outlineLevel="0" collapsed="false">
      <c r="A955" s="160"/>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315"/>
      <c r="AB955" s="180"/>
      <c r="AD955" s="153"/>
      <c r="AE955" s="153"/>
      <c r="AF955" s="155"/>
      <c r="AG955" s="155"/>
      <c r="AH955" s="204"/>
      <c r="AI955" s="204"/>
      <c r="AJ955" s="204"/>
      <c r="AK955" s="155"/>
      <c r="AL955" s="155"/>
      <c r="AN955" s="311"/>
      <c r="AO955" s="311"/>
      <c r="AQ955" s="311"/>
      <c r="AR955" s="311"/>
      <c r="AS955" s="311"/>
      <c r="AU955" s="151"/>
      <c r="AV955" s="151"/>
      <c r="AW955" s="151"/>
      <c r="AX955" s="151"/>
      <c r="AZ955" s="120"/>
    </row>
    <row r="956" customFormat="false" ht="12.75" hidden="false" customHeight="false" outlineLevel="0" collapsed="false">
      <c r="A956" s="160"/>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315"/>
      <c r="AB956" s="180"/>
      <c r="AD956" s="153"/>
      <c r="AE956" s="153"/>
      <c r="AF956" s="155"/>
      <c r="AG956" s="155"/>
      <c r="AH956" s="204"/>
      <c r="AI956" s="204"/>
      <c r="AJ956" s="204"/>
      <c r="AK956" s="155"/>
      <c r="AL956" s="155"/>
      <c r="AN956" s="311"/>
      <c r="AO956" s="311"/>
      <c r="AQ956" s="311"/>
      <c r="AR956" s="311"/>
      <c r="AS956" s="311"/>
      <c r="AU956" s="151"/>
      <c r="AV956" s="151"/>
      <c r="AW956" s="151"/>
      <c r="AX956" s="151"/>
      <c r="AZ956" s="120"/>
    </row>
    <row r="957" customFormat="false" ht="12.75" hidden="false" customHeight="false" outlineLevel="0" collapsed="false">
      <c r="A957" s="160"/>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315"/>
      <c r="AB957" s="180"/>
      <c r="AD957" s="153"/>
      <c r="AE957" s="153"/>
      <c r="AF957" s="155"/>
      <c r="AG957" s="155"/>
      <c r="AH957" s="204"/>
      <c r="AI957" s="204"/>
      <c r="AJ957" s="204"/>
      <c r="AK957" s="155"/>
      <c r="AL957" s="155"/>
      <c r="AN957" s="311"/>
      <c r="AO957" s="311"/>
      <c r="AQ957" s="311"/>
      <c r="AR957" s="311"/>
      <c r="AS957" s="311"/>
      <c r="AU957" s="151"/>
      <c r="AV957" s="151"/>
      <c r="AW957" s="151"/>
      <c r="AX957" s="151"/>
      <c r="AZ957" s="120"/>
    </row>
    <row r="958" customFormat="false" ht="12.75" hidden="false" customHeight="false" outlineLevel="0" collapsed="false">
      <c r="A958" s="160"/>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315"/>
      <c r="AB958" s="180"/>
      <c r="AD958" s="153"/>
      <c r="AE958" s="153"/>
      <c r="AF958" s="155"/>
      <c r="AG958" s="155"/>
      <c r="AH958" s="204"/>
      <c r="AI958" s="204"/>
      <c r="AJ958" s="204"/>
      <c r="AK958" s="155"/>
      <c r="AL958" s="155"/>
      <c r="AN958" s="311"/>
      <c r="AO958" s="311"/>
      <c r="AQ958" s="311"/>
      <c r="AR958" s="311"/>
      <c r="AS958" s="311"/>
      <c r="AU958" s="151"/>
      <c r="AV958" s="151"/>
      <c r="AW958" s="151"/>
      <c r="AX958" s="151"/>
      <c r="AZ958" s="120"/>
    </row>
    <row r="959" customFormat="false" ht="12.75" hidden="false" customHeight="false" outlineLevel="0" collapsed="false">
      <c r="A959" s="160"/>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315"/>
      <c r="AB959" s="180"/>
      <c r="AD959" s="153"/>
      <c r="AE959" s="153"/>
      <c r="AF959" s="155"/>
      <c r="AG959" s="155"/>
      <c r="AH959" s="204"/>
      <c r="AI959" s="204"/>
      <c r="AJ959" s="204"/>
      <c r="AK959" s="155"/>
      <c r="AL959" s="155"/>
      <c r="AN959" s="311"/>
      <c r="AO959" s="311"/>
      <c r="AQ959" s="311"/>
      <c r="AR959" s="311"/>
      <c r="AS959" s="311"/>
      <c r="AU959" s="151"/>
      <c r="AV959" s="151"/>
      <c r="AW959" s="151"/>
      <c r="AX959" s="151"/>
      <c r="AZ959" s="120"/>
    </row>
    <row r="960" customFormat="false" ht="12.75" hidden="false" customHeight="false" outlineLevel="0" collapsed="false">
      <c r="A960" s="160"/>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315"/>
      <c r="AB960" s="180"/>
      <c r="AD960" s="153"/>
      <c r="AE960" s="153"/>
      <c r="AF960" s="155"/>
      <c r="AG960" s="155"/>
      <c r="AH960" s="204"/>
      <c r="AI960" s="204"/>
      <c r="AJ960" s="204"/>
      <c r="AK960" s="155"/>
      <c r="AL960" s="155"/>
      <c r="AN960" s="311"/>
      <c r="AO960" s="311"/>
      <c r="AQ960" s="311"/>
      <c r="AR960" s="311"/>
      <c r="AS960" s="311"/>
      <c r="AU960" s="151"/>
      <c r="AV960" s="151"/>
      <c r="AW960" s="151"/>
      <c r="AX960" s="151"/>
      <c r="AZ960" s="120"/>
    </row>
    <row r="961" customFormat="false" ht="12.75" hidden="false" customHeight="false" outlineLevel="0" collapsed="false">
      <c r="A961" s="160"/>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315"/>
      <c r="AB961" s="180"/>
      <c r="AD961" s="153"/>
      <c r="AE961" s="153"/>
      <c r="AF961" s="155"/>
      <c r="AG961" s="155"/>
      <c r="AH961" s="204"/>
      <c r="AI961" s="204"/>
      <c r="AJ961" s="204"/>
      <c r="AK961" s="155"/>
      <c r="AL961" s="155"/>
      <c r="AN961" s="311"/>
      <c r="AO961" s="311"/>
      <c r="AQ961" s="311"/>
      <c r="AR961" s="311"/>
      <c r="AS961" s="311"/>
      <c r="AU961" s="151"/>
      <c r="AV961" s="151"/>
      <c r="AW961" s="151"/>
      <c r="AX961" s="151"/>
      <c r="AZ961" s="120"/>
    </row>
    <row r="962" customFormat="false" ht="12.75" hidden="false" customHeight="false" outlineLevel="0" collapsed="false">
      <c r="A962" s="160"/>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315"/>
      <c r="AB962" s="180"/>
      <c r="AD962" s="153"/>
      <c r="AE962" s="153"/>
      <c r="AF962" s="155"/>
      <c r="AG962" s="155"/>
      <c r="AH962" s="204"/>
      <c r="AI962" s="204"/>
      <c r="AJ962" s="204"/>
      <c r="AK962" s="155"/>
      <c r="AL962" s="155"/>
      <c r="AN962" s="311"/>
      <c r="AO962" s="311"/>
      <c r="AQ962" s="311"/>
      <c r="AR962" s="311"/>
      <c r="AS962" s="311"/>
      <c r="AU962" s="151"/>
      <c r="AV962" s="151"/>
      <c r="AW962" s="151"/>
      <c r="AX962" s="151"/>
      <c r="AZ962" s="120"/>
    </row>
    <row r="963" customFormat="false" ht="12.75" hidden="false" customHeight="false" outlineLevel="0" collapsed="false">
      <c r="A963" s="160"/>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315"/>
      <c r="AB963" s="180"/>
      <c r="AD963" s="153"/>
      <c r="AE963" s="153"/>
      <c r="AF963" s="155"/>
      <c r="AG963" s="155"/>
      <c r="AH963" s="204"/>
      <c r="AI963" s="204"/>
      <c r="AJ963" s="204"/>
      <c r="AK963" s="155"/>
      <c r="AL963" s="155"/>
      <c r="AN963" s="311"/>
      <c r="AO963" s="311"/>
      <c r="AQ963" s="311"/>
      <c r="AR963" s="311"/>
      <c r="AS963" s="311"/>
      <c r="AU963" s="151"/>
      <c r="AV963" s="151"/>
      <c r="AW963" s="151"/>
      <c r="AX963" s="151"/>
      <c r="AZ963" s="120"/>
    </row>
    <row r="964" customFormat="false" ht="12.75" hidden="false" customHeight="false" outlineLevel="0" collapsed="false">
      <c r="A964" s="160"/>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315"/>
      <c r="AB964" s="180"/>
      <c r="AD964" s="153"/>
      <c r="AE964" s="153"/>
      <c r="AF964" s="155"/>
      <c r="AG964" s="155"/>
      <c r="AH964" s="204"/>
      <c r="AI964" s="204"/>
      <c r="AJ964" s="204"/>
      <c r="AK964" s="155"/>
      <c r="AL964" s="155"/>
      <c r="AN964" s="311"/>
      <c r="AO964" s="311"/>
      <c r="AQ964" s="311"/>
      <c r="AR964" s="311"/>
      <c r="AS964" s="311"/>
      <c r="AU964" s="151"/>
      <c r="AV964" s="151"/>
      <c r="AW964" s="151"/>
      <c r="AX964" s="151"/>
      <c r="AZ964" s="120"/>
    </row>
    <row r="965" customFormat="false" ht="12.75" hidden="false" customHeight="false" outlineLevel="0" collapsed="false">
      <c r="A965" s="160"/>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315"/>
      <c r="AB965" s="180"/>
      <c r="AD965" s="153"/>
      <c r="AE965" s="153"/>
      <c r="AF965" s="155"/>
      <c r="AG965" s="155"/>
      <c r="AH965" s="204"/>
      <c r="AI965" s="204"/>
      <c r="AJ965" s="204"/>
      <c r="AK965" s="155"/>
      <c r="AL965" s="155"/>
      <c r="AN965" s="311"/>
      <c r="AO965" s="311"/>
      <c r="AQ965" s="311"/>
      <c r="AR965" s="311"/>
      <c r="AS965" s="311"/>
      <c r="AU965" s="151"/>
      <c r="AV965" s="151"/>
      <c r="AW965" s="151"/>
      <c r="AX965" s="151"/>
      <c r="AZ965" s="120"/>
    </row>
    <row r="966" customFormat="false" ht="12.75" hidden="false" customHeight="false" outlineLevel="0" collapsed="false">
      <c r="A966" s="160"/>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315"/>
      <c r="AB966" s="180"/>
      <c r="AD966" s="153"/>
      <c r="AE966" s="153"/>
      <c r="AF966" s="155"/>
      <c r="AG966" s="155"/>
      <c r="AH966" s="204"/>
      <c r="AI966" s="204"/>
      <c r="AJ966" s="204"/>
      <c r="AK966" s="155"/>
      <c r="AL966" s="155"/>
      <c r="AN966" s="311"/>
      <c r="AO966" s="311"/>
      <c r="AQ966" s="311"/>
      <c r="AR966" s="311"/>
      <c r="AS966" s="311"/>
      <c r="AU966" s="151"/>
      <c r="AV966" s="151"/>
      <c r="AW966" s="151"/>
      <c r="AX966" s="151"/>
      <c r="AZ966" s="120"/>
    </row>
    <row r="967" customFormat="false" ht="12.75" hidden="false" customHeight="false" outlineLevel="0" collapsed="false">
      <c r="A967" s="160"/>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315"/>
      <c r="AB967" s="180"/>
      <c r="AD967" s="153"/>
      <c r="AE967" s="153"/>
      <c r="AF967" s="155"/>
      <c r="AG967" s="155"/>
      <c r="AH967" s="204"/>
      <c r="AI967" s="204"/>
      <c r="AJ967" s="204"/>
      <c r="AK967" s="155"/>
      <c r="AL967" s="155"/>
      <c r="AN967" s="311"/>
      <c r="AO967" s="311"/>
      <c r="AQ967" s="311"/>
      <c r="AR967" s="311"/>
      <c r="AS967" s="311"/>
      <c r="AU967" s="151"/>
      <c r="AV967" s="151"/>
      <c r="AW967" s="151"/>
      <c r="AX967" s="151"/>
      <c r="AZ967" s="120"/>
    </row>
    <row r="968" customFormat="false" ht="12.75" hidden="false" customHeight="false" outlineLevel="0" collapsed="false">
      <c r="A968" s="160"/>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315"/>
      <c r="AB968" s="180"/>
      <c r="AD968" s="153"/>
      <c r="AE968" s="153"/>
      <c r="AF968" s="155"/>
      <c r="AG968" s="155"/>
      <c r="AH968" s="204"/>
      <c r="AI968" s="204"/>
      <c r="AJ968" s="204"/>
      <c r="AK968" s="155"/>
      <c r="AL968" s="155"/>
      <c r="AN968" s="311"/>
      <c r="AO968" s="311"/>
      <c r="AQ968" s="311"/>
      <c r="AR968" s="311"/>
      <c r="AS968" s="311"/>
      <c r="AU968" s="151"/>
      <c r="AV968" s="151"/>
      <c r="AW968" s="151"/>
      <c r="AX968" s="151"/>
      <c r="AZ968" s="120"/>
    </row>
    <row r="969" customFormat="false" ht="12.75" hidden="false" customHeight="false" outlineLevel="0" collapsed="false">
      <c r="A969" s="160"/>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315"/>
      <c r="AB969" s="180"/>
      <c r="AD969" s="153"/>
      <c r="AE969" s="153"/>
      <c r="AF969" s="155"/>
      <c r="AG969" s="155"/>
      <c r="AH969" s="204"/>
      <c r="AI969" s="204"/>
      <c r="AJ969" s="204"/>
      <c r="AK969" s="155"/>
      <c r="AL969" s="155"/>
      <c r="AN969" s="311"/>
      <c r="AO969" s="311"/>
      <c r="AQ969" s="311"/>
      <c r="AR969" s="311"/>
      <c r="AS969" s="311"/>
      <c r="AU969" s="151"/>
      <c r="AV969" s="151"/>
      <c r="AW969" s="151"/>
      <c r="AX969" s="151"/>
      <c r="AZ969" s="120"/>
    </row>
    <row r="970" customFormat="false" ht="12.75" hidden="false" customHeight="false" outlineLevel="0" collapsed="false">
      <c r="A970" s="160"/>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315"/>
      <c r="AB970" s="180"/>
      <c r="AD970" s="153"/>
      <c r="AE970" s="153"/>
      <c r="AF970" s="155"/>
      <c r="AG970" s="155"/>
      <c r="AH970" s="204"/>
      <c r="AI970" s="204"/>
      <c r="AJ970" s="204"/>
      <c r="AK970" s="155"/>
      <c r="AL970" s="155"/>
      <c r="AN970" s="311"/>
      <c r="AO970" s="311"/>
      <c r="AQ970" s="311"/>
      <c r="AR970" s="311"/>
      <c r="AS970" s="311"/>
      <c r="AU970" s="151"/>
      <c r="AV970" s="151"/>
      <c r="AW970" s="151"/>
      <c r="AX970" s="151"/>
      <c r="AZ970" s="120"/>
    </row>
    <row r="971" customFormat="false" ht="12.75" hidden="false" customHeight="false" outlineLevel="0" collapsed="false">
      <c r="A971" s="160"/>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315"/>
      <c r="AB971" s="180"/>
      <c r="AD971" s="153"/>
      <c r="AE971" s="153"/>
      <c r="AF971" s="155"/>
      <c r="AG971" s="155"/>
      <c r="AH971" s="204"/>
      <c r="AI971" s="204"/>
      <c r="AJ971" s="204"/>
      <c r="AK971" s="155"/>
      <c r="AL971" s="155"/>
      <c r="AN971" s="311"/>
      <c r="AO971" s="311"/>
      <c r="AQ971" s="311"/>
      <c r="AR971" s="311"/>
      <c r="AS971" s="311"/>
      <c r="AU971" s="151"/>
      <c r="AV971" s="151"/>
      <c r="AW971" s="151"/>
      <c r="AX971" s="151"/>
      <c r="AZ971" s="120"/>
    </row>
    <row r="972" customFormat="false" ht="12.75" hidden="false" customHeight="false" outlineLevel="0" collapsed="false">
      <c r="A972" s="160"/>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315"/>
      <c r="AB972" s="180"/>
      <c r="AD972" s="153"/>
      <c r="AE972" s="153"/>
      <c r="AF972" s="155"/>
      <c r="AG972" s="155"/>
      <c r="AH972" s="204"/>
      <c r="AI972" s="204"/>
      <c r="AJ972" s="204"/>
      <c r="AK972" s="155"/>
      <c r="AL972" s="155"/>
      <c r="AN972" s="311"/>
      <c r="AO972" s="311"/>
      <c r="AQ972" s="311"/>
      <c r="AR972" s="311"/>
      <c r="AS972" s="311"/>
      <c r="AU972" s="151"/>
      <c r="AV972" s="151"/>
      <c r="AW972" s="151"/>
      <c r="AX972" s="151"/>
      <c r="AZ972" s="120"/>
    </row>
    <row r="973" customFormat="false" ht="12.75" hidden="false" customHeight="false" outlineLevel="0" collapsed="false">
      <c r="A973" s="160"/>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315"/>
      <c r="AB973" s="180"/>
      <c r="AD973" s="153"/>
      <c r="AE973" s="153"/>
      <c r="AF973" s="155"/>
      <c r="AG973" s="155"/>
      <c r="AH973" s="204"/>
      <c r="AI973" s="204"/>
      <c r="AJ973" s="204"/>
      <c r="AK973" s="155"/>
      <c r="AL973" s="155"/>
      <c r="AN973" s="311"/>
      <c r="AO973" s="311"/>
      <c r="AQ973" s="311"/>
      <c r="AR973" s="311"/>
      <c r="AS973" s="311"/>
      <c r="AU973" s="151"/>
      <c r="AV973" s="151"/>
      <c r="AW973" s="151"/>
      <c r="AX973" s="151"/>
      <c r="AZ973" s="120"/>
    </row>
    <row r="974" customFormat="false" ht="12.75" hidden="false" customHeight="false" outlineLevel="0" collapsed="false">
      <c r="A974" s="160"/>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315"/>
      <c r="AB974" s="180"/>
      <c r="AD974" s="153"/>
      <c r="AE974" s="153"/>
      <c r="AF974" s="155"/>
      <c r="AG974" s="155"/>
      <c r="AH974" s="204"/>
      <c r="AI974" s="204"/>
      <c r="AJ974" s="204"/>
      <c r="AK974" s="155"/>
      <c r="AL974" s="155"/>
      <c r="AN974" s="311"/>
      <c r="AO974" s="311"/>
      <c r="AQ974" s="311"/>
      <c r="AR974" s="311"/>
      <c r="AS974" s="311"/>
      <c r="AU974" s="151"/>
      <c r="AV974" s="151"/>
      <c r="AW974" s="151"/>
      <c r="AX974" s="151"/>
      <c r="AZ974" s="120"/>
    </row>
    <row r="975" customFormat="false" ht="12.75" hidden="false" customHeight="false" outlineLevel="0" collapsed="false">
      <c r="A975" s="160"/>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315"/>
      <c r="AB975" s="180"/>
      <c r="AD975" s="153"/>
      <c r="AE975" s="153"/>
      <c r="AF975" s="155"/>
      <c r="AG975" s="155"/>
      <c r="AH975" s="204"/>
      <c r="AI975" s="204"/>
      <c r="AJ975" s="204"/>
      <c r="AK975" s="155"/>
      <c r="AL975" s="155"/>
      <c r="AN975" s="311"/>
      <c r="AO975" s="311"/>
      <c r="AQ975" s="311"/>
      <c r="AR975" s="311"/>
      <c r="AS975" s="311"/>
      <c r="AU975" s="151"/>
      <c r="AV975" s="151"/>
      <c r="AW975" s="151"/>
      <c r="AX975" s="151"/>
      <c r="AZ975" s="120"/>
    </row>
    <row r="976" customFormat="false" ht="12.75" hidden="false" customHeight="false" outlineLevel="0" collapsed="false">
      <c r="A976" s="160"/>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315"/>
      <c r="AB976" s="180"/>
      <c r="AD976" s="153"/>
      <c r="AE976" s="153"/>
      <c r="AF976" s="155"/>
      <c r="AG976" s="155"/>
      <c r="AH976" s="204"/>
      <c r="AI976" s="204"/>
      <c r="AJ976" s="204"/>
      <c r="AK976" s="155"/>
      <c r="AL976" s="155"/>
      <c r="AN976" s="311"/>
      <c r="AO976" s="311"/>
      <c r="AQ976" s="311"/>
      <c r="AR976" s="311"/>
      <c r="AS976" s="311"/>
      <c r="AU976" s="151"/>
      <c r="AV976" s="151"/>
      <c r="AW976" s="151"/>
      <c r="AX976" s="151"/>
      <c r="AZ976" s="120"/>
    </row>
    <row r="977" customFormat="false" ht="12.75" hidden="false" customHeight="false" outlineLevel="0" collapsed="false">
      <c r="A977" s="160"/>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315"/>
      <c r="AB977" s="180"/>
      <c r="AD977" s="153"/>
      <c r="AE977" s="153"/>
      <c r="AF977" s="155"/>
      <c r="AG977" s="155"/>
      <c r="AH977" s="204"/>
      <c r="AI977" s="204"/>
      <c r="AJ977" s="204"/>
      <c r="AK977" s="155"/>
      <c r="AL977" s="155"/>
      <c r="AN977" s="311"/>
      <c r="AO977" s="311"/>
      <c r="AQ977" s="311"/>
      <c r="AR977" s="311"/>
      <c r="AS977" s="311"/>
      <c r="AU977" s="151"/>
      <c r="AV977" s="151"/>
      <c r="AW977" s="151"/>
      <c r="AX977" s="151"/>
      <c r="AZ977" s="120"/>
    </row>
    <row r="978" customFormat="false" ht="12.75" hidden="false" customHeight="false" outlineLevel="0" collapsed="false">
      <c r="A978" s="160"/>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315"/>
      <c r="AB978" s="180"/>
      <c r="AD978" s="153"/>
      <c r="AE978" s="153"/>
      <c r="AF978" s="155"/>
      <c r="AG978" s="155"/>
      <c r="AH978" s="204"/>
      <c r="AI978" s="204"/>
      <c r="AJ978" s="204"/>
      <c r="AK978" s="155"/>
      <c r="AL978" s="155"/>
      <c r="AN978" s="311"/>
      <c r="AO978" s="311"/>
      <c r="AQ978" s="311"/>
      <c r="AR978" s="311"/>
      <c r="AS978" s="311"/>
      <c r="AU978" s="151"/>
      <c r="AV978" s="151"/>
      <c r="AW978" s="151"/>
      <c r="AX978" s="151"/>
      <c r="AZ978" s="120"/>
    </row>
    <row r="979" customFormat="false" ht="12.75" hidden="false" customHeight="false" outlineLevel="0" collapsed="false">
      <c r="A979" s="160"/>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315"/>
      <c r="AB979" s="180"/>
      <c r="AD979" s="153"/>
      <c r="AE979" s="153"/>
      <c r="AF979" s="155"/>
      <c r="AG979" s="155"/>
      <c r="AH979" s="204"/>
      <c r="AI979" s="204"/>
      <c r="AJ979" s="204"/>
      <c r="AK979" s="155"/>
      <c r="AL979" s="155"/>
      <c r="AN979" s="311"/>
      <c r="AO979" s="311"/>
      <c r="AQ979" s="311"/>
      <c r="AR979" s="311"/>
      <c r="AS979" s="311"/>
      <c r="AU979" s="151"/>
      <c r="AV979" s="151"/>
      <c r="AW979" s="151"/>
      <c r="AX979" s="151"/>
      <c r="AZ979" s="120"/>
    </row>
    <row r="980" customFormat="false" ht="12.75" hidden="false" customHeight="false" outlineLevel="0" collapsed="false">
      <c r="A980" s="160"/>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315"/>
      <c r="AB980" s="180"/>
      <c r="AD980" s="153"/>
      <c r="AE980" s="153"/>
      <c r="AF980" s="155"/>
      <c r="AG980" s="155"/>
      <c r="AH980" s="204"/>
      <c r="AI980" s="204"/>
      <c r="AJ980" s="204"/>
      <c r="AK980" s="155"/>
      <c r="AL980" s="155"/>
      <c r="AN980" s="311"/>
      <c r="AO980" s="311"/>
      <c r="AQ980" s="311"/>
      <c r="AR980" s="311"/>
      <c r="AS980" s="311"/>
      <c r="AU980" s="151"/>
      <c r="AV980" s="151"/>
      <c r="AW980" s="151"/>
      <c r="AX980" s="151"/>
      <c r="AZ980" s="120"/>
    </row>
    <row r="981" customFormat="false" ht="12.75" hidden="false" customHeight="false" outlineLevel="0" collapsed="false">
      <c r="A981" s="160"/>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315"/>
      <c r="AB981" s="180"/>
      <c r="AD981" s="153"/>
      <c r="AE981" s="153"/>
      <c r="AF981" s="155"/>
      <c r="AG981" s="155"/>
      <c r="AH981" s="204"/>
      <c r="AI981" s="204"/>
      <c r="AJ981" s="204"/>
      <c r="AK981" s="155"/>
      <c r="AL981" s="155"/>
      <c r="AN981" s="311"/>
      <c r="AO981" s="311"/>
      <c r="AQ981" s="311"/>
      <c r="AR981" s="311"/>
      <c r="AS981" s="311"/>
      <c r="AU981" s="151"/>
      <c r="AV981" s="151"/>
      <c r="AW981" s="151"/>
      <c r="AX981" s="151"/>
      <c r="AZ981" s="120"/>
    </row>
    <row r="982" customFormat="false" ht="12.75" hidden="false" customHeight="false" outlineLevel="0" collapsed="false">
      <c r="A982" s="160"/>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315"/>
      <c r="AB982" s="180"/>
      <c r="AD982" s="153"/>
      <c r="AE982" s="153"/>
      <c r="AF982" s="155"/>
      <c r="AG982" s="155"/>
      <c r="AH982" s="204"/>
      <c r="AI982" s="204"/>
      <c r="AJ982" s="204"/>
      <c r="AK982" s="155"/>
      <c r="AL982" s="155"/>
      <c r="AN982" s="311"/>
      <c r="AO982" s="311"/>
      <c r="AQ982" s="311"/>
      <c r="AR982" s="311"/>
      <c r="AS982" s="311"/>
      <c r="AU982" s="151"/>
      <c r="AV982" s="151"/>
      <c r="AW982" s="151"/>
      <c r="AX982" s="151"/>
      <c r="AZ982" s="120"/>
    </row>
    <row r="983" customFormat="false" ht="12.75" hidden="false" customHeight="false" outlineLevel="0" collapsed="false">
      <c r="A983" s="160"/>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315"/>
      <c r="AB983" s="180"/>
      <c r="AD983" s="153"/>
      <c r="AE983" s="153"/>
      <c r="AF983" s="155"/>
      <c r="AG983" s="155"/>
      <c r="AH983" s="204"/>
      <c r="AI983" s="204"/>
      <c r="AJ983" s="204"/>
      <c r="AK983" s="155"/>
      <c r="AL983" s="155"/>
      <c r="AN983" s="311"/>
      <c r="AO983" s="311"/>
      <c r="AQ983" s="311"/>
      <c r="AR983" s="311"/>
      <c r="AS983" s="311"/>
      <c r="AU983" s="151"/>
      <c r="AV983" s="151"/>
      <c r="AW983" s="151"/>
      <c r="AX983" s="151"/>
    </row>
    <row r="984" customFormat="false" ht="12.75" hidden="false" customHeight="false" outlineLevel="0" collapsed="false">
      <c r="A984" s="160"/>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315"/>
      <c r="AB984" s="180"/>
      <c r="AD984" s="153"/>
      <c r="AE984" s="153"/>
      <c r="AF984" s="155"/>
      <c r="AG984" s="155"/>
      <c r="AH984" s="204"/>
      <c r="AI984" s="204"/>
      <c r="AJ984" s="204"/>
      <c r="AK984" s="155"/>
      <c r="AL984" s="155"/>
      <c r="AN984" s="311"/>
      <c r="AO984" s="311"/>
      <c r="AQ984" s="311"/>
      <c r="AR984" s="311"/>
      <c r="AS984" s="311"/>
      <c r="AU984" s="151"/>
      <c r="AV984" s="151"/>
      <c r="AW984" s="151"/>
      <c r="AX984" s="151"/>
      <c r="AZ984" s="120"/>
    </row>
    <row r="985" customFormat="false" ht="12.75" hidden="false" customHeight="false" outlineLevel="0" collapsed="false">
      <c r="A985" s="160"/>
      <c r="B985" s="180"/>
      <c r="C985" s="180"/>
      <c r="D985" s="180"/>
      <c r="E985" s="180"/>
      <c r="F985" s="180"/>
      <c r="G985" s="160"/>
      <c r="H985" s="180"/>
      <c r="I985" s="180"/>
      <c r="J985" s="160"/>
      <c r="K985" s="180"/>
      <c r="L985" s="180"/>
      <c r="M985" s="180"/>
      <c r="N985" s="180"/>
      <c r="O985" s="180"/>
      <c r="P985" s="160"/>
      <c r="Q985" s="160"/>
      <c r="R985" s="160"/>
      <c r="S985" s="180"/>
      <c r="T985" s="160"/>
      <c r="U985" s="160"/>
      <c r="V985" s="160"/>
      <c r="W985" s="180"/>
      <c r="X985" s="180"/>
      <c r="Y985" s="180"/>
      <c r="Z985" s="180"/>
      <c r="AA985" s="315"/>
      <c r="AB985" s="180"/>
      <c r="AD985" s="153"/>
      <c r="AE985" s="153"/>
      <c r="AF985" s="155"/>
      <c r="AG985" s="155"/>
      <c r="AH985" s="204"/>
      <c r="AI985" s="204"/>
      <c r="AJ985" s="204"/>
      <c r="AK985" s="155"/>
      <c r="AL985" s="155"/>
      <c r="AN985" s="311"/>
      <c r="AO985" s="311"/>
      <c r="AQ985" s="311"/>
      <c r="AR985" s="311"/>
      <c r="AS985" s="311"/>
      <c r="AU985" s="151"/>
      <c r="AV985" s="151"/>
      <c r="AW985" s="151"/>
      <c r="AX985" s="151"/>
      <c r="AZ985" s="120"/>
    </row>
    <row r="986" customFormat="false" ht="12.75" hidden="false" customHeight="false" outlineLevel="0" collapsed="false">
      <c r="A986" s="160"/>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315"/>
      <c r="AB986" s="180"/>
      <c r="AD986" s="153"/>
      <c r="AE986" s="153"/>
      <c r="AF986" s="155"/>
      <c r="AG986" s="155"/>
      <c r="AH986" s="204"/>
      <c r="AI986" s="204"/>
      <c r="AJ986" s="204"/>
      <c r="AK986" s="155"/>
      <c r="AL986" s="155"/>
      <c r="AN986" s="311"/>
      <c r="AO986" s="311"/>
      <c r="AQ986" s="311"/>
      <c r="AR986" s="311"/>
      <c r="AS986" s="311"/>
      <c r="AU986" s="151"/>
      <c r="AV986" s="151"/>
      <c r="AW986" s="151"/>
      <c r="AX986" s="151"/>
      <c r="AZ986" s="120"/>
    </row>
    <row r="987" customFormat="false" ht="12.75" hidden="false" customHeight="false" outlineLevel="0" collapsed="false">
      <c r="A987" s="160"/>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315"/>
      <c r="AB987" s="180"/>
      <c r="AD987" s="153"/>
      <c r="AE987" s="153"/>
      <c r="AF987" s="155"/>
      <c r="AG987" s="155"/>
      <c r="AH987" s="204"/>
      <c r="AI987" s="204"/>
      <c r="AJ987" s="204"/>
      <c r="AK987" s="155"/>
      <c r="AL987" s="155"/>
      <c r="AN987" s="311"/>
      <c r="AO987" s="311"/>
      <c r="AQ987" s="311"/>
      <c r="AR987" s="311"/>
      <c r="AS987" s="311"/>
      <c r="AU987" s="151"/>
      <c r="AV987" s="151"/>
      <c r="AW987" s="151"/>
      <c r="AX987" s="151"/>
      <c r="AZ987" s="120"/>
    </row>
    <row r="988" customFormat="false" ht="12.75" hidden="false" customHeight="false" outlineLevel="0" collapsed="false">
      <c r="A988" s="160"/>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315"/>
      <c r="AB988" s="180"/>
      <c r="AD988" s="153"/>
      <c r="AE988" s="153"/>
      <c r="AF988" s="155"/>
      <c r="AG988" s="155"/>
      <c r="AH988" s="204"/>
      <c r="AI988" s="204"/>
      <c r="AJ988" s="204"/>
      <c r="AK988" s="155"/>
      <c r="AL988" s="155"/>
      <c r="AN988" s="311"/>
      <c r="AO988" s="311"/>
      <c r="AQ988" s="311"/>
      <c r="AR988" s="311"/>
      <c r="AS988" s="311"/>
      <c r="AU988" s="151"/>
      <c r="AV988" s="151"/>
      <c r="AW988" s="151"/>
      <c r="AX988" s="151"/>
    </row>
    <row r="989" customFormat="false" ht="12.75" hidden="false" customHeight="false" outlineLevel="0" collapsed="false">
      <c r="A989" s="160"/>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315"/>
      <c r="AB989" s="180"/>
      <c r="AD989" s="153"/>
      <c r="AE989" s="153"/>
      <c r="AF989" s="155"/>
      <c r="AG989" s="155"/>
      <c r="AH989" s="204"/>
      <c r="AI989" s="204"/>
      <c r="AJ989" s="204"/>
      <c r="AK989" s="155"/>
      <c r="AL989" s="155"/>
      <c r="AN989" s="311"/>
      <c r="AO989" s="311"/>
      <c r="AQ989" s="311"/>
      <c r="AR989" s="311"/>
      <c r="AS989" s="311"/>
      <c r="AU989" s="151"/>
      <c r="AV989" s="151"/>
      <c r="AW989" s="151"/>
      <c r="AX989" s="151"/>
      <c r="AZ989" s="120"/>
    </row>
    <row r="990" customFormat="false" ht="12.75" hidden="false" customHeight="false" outlineLevel="0" collapsed="false">
      <c r="A990" s="160"/>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315"/>
      <c r="AB990" s="180"/>
      <c r="AD990" s="153"/>
      <c r="AE990" s="153"/>
      <c r="AF990" s="155"/>
      <c r="AG990" s="155"/>
      <c r="AH990" s="204"/>
      <c r="AI990" s="204"/>
      <c r="AJ990" s="204"/>
      <c r="AK990" s="155"/>
      <c r="AL990" s="155"/>
      <c r="AN990" s="311"/>
      <c r="AO990" s="311"/>
      <c r="AQ990" s="311"/>
      <c r="AR990" s="311"/>
      <c r="AS990" s="311"/>
      <c r="AU990" s="151"/>
      <c r="AV990" s="151"/>
      <c r="AW990" s="151"/>
      <c r="AX990" s="151"/>
      <c r="AZ990" s="120"/>
    </row>
    <row r="991" customFormat="false" ht="12.75" hidden="false" customHeight="false" outlineLevel="0" collapsed="false">
      <c r="A991" s="160"/>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315"/>
      <c r="AB991" s="180"/>
      <c r="AD991" s="153"/>
      <c r="AE991" s="153"/>
      <c r="AF991" s="155"/>
      <c r="AG991" s="155"/>
      <c r="AH991" s="204"/>
      <c r="AI991" s="204"/>
      <c r="AJ991" s="204"/>
      <c r="AK991" s="155"/>
      <c r="AL991" s="155"/>
      <c r="AN991" s="311"/>
      <c r="AO991" s="311"/>
      <c r="AQ991" s="311"/>
      <c r="AR991" s="311"/>
      <c r="AS991" s="311"/>
      <c r="AU991" s="151"/>
      <c r="AV991" s="151"/>
      <c r="AW991" s="151"/>
      <c r="AX991" s="151"/>
      <c r="AZ991" s="120"/>
    </row>
    <row r="992" customFormat="false" ht="12.75" hidden="false" customHeight="false" outlineLevel="0" collapsed="false">
      <c r="A992" s="160"/>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315"/>
      <c r="AB992" s="180"/>
      <c r="AD992" s="153"/>
      <c r="AE992" s="153"/>
      <c r="AF992" s="155"/>
      <c r="AG992" s="155"/>
      <c r="AH992" s="204"/>
      <c r="AI992" s="204"/>
      <c r="AJ992" s="204"/>
      <c r="AK992" s="155"/>
      <c r="AL992" s="155"/>
      <c r="AN992" s="311"/>
      <c r="AO992" s="311"/>
      <c r="AQ992" s="311"/>
      <c r="AR992" s="311"/>
      <c r="AS992" s="311"/>
      <c r="AU992" s="151"/>
      <c r="AV992" s="151"/>
      <c r="AW992" s="151"/>
      <c r="AX992" s="151"/>
      <c r="AZ992" s="120"/>
    </row>
    <row r="993" customFormat="false" ht="12.75" hidden="false" customHeight="false" outlineLevel="0" collapsed="false">
      <c r="A993" s="160"/>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315"/>
      <c r="AB993" s="180"/>
      <c r="AD993" s="153"/>
      <c r="AE993" s="153"/>
      <c r="AF993" s="155"/>
      <c r="AG993" s="155"/>
      <c r="AH993" s="204"/>
      <c r="AI993" s="204"/>
      <c r="AJ993" s="204"/>
      <c r="AK993" s="155"/>
      <c r="AL993" s="155"/>
      <c r="AN993" s="311"/>
      <c r="AO993" s="311"/>
      <c r="AQ993" s="311"/>
      <c r="AR993" s="311"/>
      <c r="AS993" s="311"/>
      <c r="AU993" s="151"/>
      <c r="AV993" s="151"/>
      <c r="AW993" s="151"/>
      <c r="AX993" s="151"/>
      <c r="AZ993" s="120"/>
    </row>
    <row r="994" customFormat="false" ht="12.75" hidden="false" customHeight="false" outlineLevel="0" collapsed="false">
      <c r="A994" s="160"/>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315"/>
      <c r="AB994" s="180"/>
      <c r="AD994" s="153"/>
      <c r="AE994" s="153"/>
      <c r="AF994" s="155"/>
      <c r="AG994" s="155"/>
      <c r="AH994" s="204"/>
      <c r="AI994" s="204"/>
      <c r="AJ994" s="204"/>
      <c r="AK994" s="155"/>
      <c r="AL994" s="155"/>
      <c r="AN994" s="311"/>
      <c r="AO994" s="311"/>
      <c r="AQ994" s="311"/>
      <c r="AR994" s="311"/>
      <c r="AS994" s="311"/>
      <c r="AU994" s="151"/>
      <c r="AV994" s="151"/>
      <c r="AW994" s="151"/>
      <c r="AX994" s="151"/>
      <c r="AZ994" s="120"/>
    </row>
    <row r="995" customFormat="false" ht="12.75" hidden="false" customHeight="false" outlineLevel="0" collapsed="false">
      <c r="A995" s="160"/>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315"/>
      <c r="AB995" s="180"/>
      <c r="AD995" s="153"/>
      <c r="AE995" s="153"/>
      <c r="AF995" s="155"/>
      <c r="AG995" s="155"/>
      <c r="AH995" s="204"/>
      <c r="AI995" s="204"/>
      <c r="AJ995" s="204"/>
      <c r="AK995" s="155"/>
      <c r="AL995" s="155"/>
      <c r="AN995" s="311"/>
      <c r="AO995" s="311"/>
      <c r="AQ995" s="311"/>
      <c r="AR995" s="311"/>
      <c r="AS995" s="311"/>
      <c r="AU995" s="151"/>
      <c r="AV995" s="151"/>
      <c r="AW995" s="151"/>
      <c r="AX995" s="151"/>
      <c r="AZ995" s="120"/>
    </row>
    <row r="996" customFormat="false" ht="12.75" hidden="false" customHeight="false" outlineLevel="0" collapsed="false">
      <c r="A996" s="160"/>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315"/>
      <c r="AB996" s="180"/>
      <c r="AD996" s="153"/>
      <c r="AE996" s="153"/>
      <c r="AF996" s="155"/>
      <c r="AG996" s="155"/>
      <c r="AH996" s="204"/>
      <c r="AI996" s="204"/>
      <c r="AJ996" s="204"/>
      <c r="AK996" s="155"/>
      <c r="AL996" s="155"/>
      <c r="AN996" s="311"/>
      <c r="AO996" s="311"/>
      <c r="AQ996" s="311"/>
      <c r="AR996" s="311"/>
      <c r="AS996" s="311"/>
      <c r="AU996" s="151"/>
      <c r="AV996" s="151"/>
      <c r="AW996" s="151"/>
      <c r="AX996" s="151"/>
      <c r="AZ996" s="120"/>
    </row>
    <row r="997" customFormat="false" ht="12.75" hidden="false" customHeight="false" outlineLevel="0" collapsed="false">
      <c r="A997" s="160"/>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315"/>
      <c r="AB997" s="180"/>
      <c r="AD997" s="153"/>
      <c r="AE997" s="153"/>
      <c r="AF997" s="155"/>
      <c r="AG997" s="155"/>
      <c r="AH997" s="204"/>
      <c r="AI997" s="204"/>
      <c r="AJ997" s="204"/>
      <c r="AK997" s="155"/>
      <c r="AL997" s="155"/>
      <c r="AN997" s="311"/>
      <c r="AO997" s="311"/>
      <c r="AQ997" s="311"/>
      <c r="AR997" s="311"/>
      <c r="AS997" s="311"/>
      <c r="AU997" s="151"/>
      <c r="AV997" s="151"/>
      <c r="AW997" s="151"/>
      <c r="AX997" s="151"/>
      <c r="AZ997" s="120"/>
    </row>
    <row r="998" customFormat="false" ht="12.75" hidden="false" customHeight="false" outlineLevel="0" collapsed="false">
      <c r="A998" s="160"/>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315"/>
      <c r="AB998" s="180"/>
      <c r="AD998" s="153"/>
      <c r="AE998" s="153"/>
      <c r="AF998" s="155"/>
      <c r="AG998" s="155"/>
      <c r="AH998" s="204"/>
      <c r="AI998" s="204"/>
      <c r="AJ998" s="204"/>
      <c r="AK998" s="155"/>
      <c r="AL998" s="155"/>
      <c r="AN998" s="311"/>
      <c r="AO998" s="311"/>
      <c r="AQ998" s="311"/>
      <c r="AR998" s="311"/>
      <c r="AS998" s="311"/>
      <c r="AU998" s="151"/>
      <c r="AV998" s="151"/>
      <c r="AW998" s="151"/>
      <c r="AX998" s="151"/>
      <c r="AZ998" s="120"/>
    </row>
    <row r="999" customFormat="false" ht="12.75" hidden="false" customHeight="false" outlineLevel="0" collapsed="false">
      <c r="A999" s="160"/>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315"/>
      <c r="AB999" s="180"/>
      <c r="AD999" s="153"/>
      <c r="AE999" s="153"/>
      <c r="AF999" s="155"/>
      <c r="AG999" s="155"/>
      <c r="AH999" s="204"/>
      <c r="AI999" s="204"/>
      <c r="AJ999" s="204"/>
      <c r="AK999" s="155"/>
      <c r="AL999" s="155"/>
      <c r="AN999" s="311"/>
      <c r="AO999" s="311"/>
      <c r="AQ999" s="311"/>
      <c r="AR999" s="311"/>
      <c r="AS999" s="311"/>
      <c r="AU999" s="151"/>
      <c r="AV999" s="151"/>
      <c r="AW999" s="151"/>
      <c r="AX999" s="151"/>
      <c r="AZ999" s="120"/>
    </row>
    <row r="1000" customFormat="false" ht="12.75" hidden="false" customHeight="false" outlineLevel="0" collapsed="false">
      <c r="A1000" s="160"/>
      <c r="B1000" s="180"/>
      <c r="C1000" s="180"/>
      <c r="D1000" s="180"/>
      <c r="E1000" s="180"/>
      <c r="F1000" s="180"/>
      <c r="G1000" s="160"/>
      <c r="H1000" s="180"/>
      <c r="I1000" s="180"/>
      <c r="J1000" s="160"/>
      <c r="K1000" s="180"/>
      <c r="L1000" s="180"/>
      <c r="M1000" s="180"/>
      <c r="N1000" s="180"/>
      <c r="O1000" s="180"/>
      <c r="P1000" s="160"/>
      <c r="Q1000" s="160"/>
      <c r="R1000" s="160"/>
      <c r="S1000" s="180"/>
      <c r="T1000" s="160"/>
      <c r="U1000" s="160"/>
      <c r="V1000" s="160"/>
      <c r="W1000" s="160"/>
      <c r="X1000" s="180"/>
      <c r="Y1000" s="180"/>
      <c r="Z1000" s="180"/>
      <c r="AA1000" s="315"/>
      <c r="AB1000" s="180"/>
      <c r="AD1000" s="153"/>
      <c r="AE1000" s="153"/>
      <c r="AF1000" s="155"/>
      <c r="AG1000" s="155"/>
      <c r="AH1000" s="204"/>
      <c r="AI1000" s="204"/>
      <c r="AJ1000" s="204"/>
      <c r="AK1000" s="155"/>
      <c r="AL1000" s="155"/>
      <c r="AN1000" s="311"/>
      <c r="AO1000" s="311"/>
      <c r="AQ1000" s="311"/>
      <c r="AR1000" s="311"/>
      <c r="AS1000" s="311"/>
      <c r="AU1000" s="151"/>
      <c r="AV1000" s="151"/>
      <c r="AW1000" s="151"/>
      <c r="AX1000" s="151"/>
      <c r="AZ1000" s="120"/>
    </row>
    <row r="1001" customFormat="false" ht="12.75" hidden="false" customHeight="false" outlineLevel="0" collapsed="false">
      <c r="A1001" s="160"/>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315"/>
      <c r="AB1001" s="180"/>
      <c r="AD1001" s="153"/>
      <c r="AE1001" s="153"/>
      <c r="AF1001" s="155"/>
      <c r="AG1001" s="155"/>
      <c r="AH1001" s="204"/>
      <c r="AI1001" s="204"/>
      <c r="AJ1001" s="204"/>
      <c r="AK1001" s="155"/>
      <c r="AL1001" s="155"/>
      <c r="AN1001" s="311"/>
      <c r="AO1001" s="311"/>
      <c r="AQ1001" s="311"/>
      <c r="AR1001" s="311"/>
      <c r="AS1001" s="311"/>
      <c r="AU1001" s="151"/>
      <c r="AV1001" s="151"/>
      <c r="AW1001" s="151"/>
      <c r="AX1001" s="151"/>
      <c r="AZ1001" s="120"/>
    </row>
    <row r="1002" customFormat="false" ht="12.75" hidden="false" customHeight="false" outlineLevel="0" collapsed="false">
      <c r="A1002" s="160"/>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315"/>
      <c r="AB1002" s="180"/>
      <c r="AD1002" s="153"/>
      <c r="AE1002" s="153"/>
      <c r="AF1002" s="155"/>
      <c r="AG1002" s="155"/>
      <c r="AH1002" s="204"/>
      <c r="AI1002" s="204"/>
      <c r="AJ1002" s="204"/>
      <c r="AK1002" s="155"/>
      <c r="AL1002" s="155"/>
      <c r="AN1002" s="311"/>
      <c r="AO1002" s="311"/>
      <c r="AQ1002" s="311"/>
      <c r="AR1002" s="311"/>
      <c r="AS1002" s="311"/>
      <c r="AU1002" s="151"/>
      <c r="AV1002" s="151"/>
      <c r="AW1002" s="151"/>
      <c r="AX1002" s="151"/>
      <c r="AZ1002" s="120"/>
    </row>
    <row r="1003" customFormat="false" ht="12.75" hidden="false" customHeight="false" outlineLevel="0" collapsed="false">
      <c r="A1003" s="160"/>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315"/>
      <c r="AB1003" s="180"/>
      <c r="AD1003" s="153"/>
      <c r="AE1003" s="153"/>
      <c r="AF1003" s="155"/>
      <c r="AG1003" s="155"/>
      <c r="AH1003" s="204"/>
      <c r="AI1003" s="204"/>
      <c r="AJ1003" s="204"/>
      <c r="AK1003" s="155"/>
      <c r="AL1003" s="155"/>
      <c r="AN1003" s="311"/>
      <c r="AO1003" s="311"/>
      <c r="AQ1003" s="311"/>
      <c r="AR1003" s="311"/>
      <c r="AS1003" s="311"/>
      <c r="AU1003" s="151"/>
      <c r="AV1003" s="151"/>
      <c r="AW1003" s="151"/>
      <c r="AX1003" s="151"/>
      <c r="AZ1003" s="120"/>
    </row>
    <row r="1004" customFormat="false" ht="12.75" hidden="false" customHeight="false" outlineLevel="0" collapsed="false">
      <c r="A1004" s="160"/>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315"/>
      <c r="AB1004" s="180"/>
      <c r="AD1004" s="153"/>
      <c r="AE1004" s="153"/>
      <c r="AF1004" s="155"/>
      <c r="AG1004" s="155"/>
      <c r="AH1004" s="204"/>
      <c r="AI1004" s="204"/>
      <c r="AJ1004" s="204"/>
      <c r="AK1004" s="155"/>
      <c r="AL1004" s="155"/>
      <c r="AN1004" s="311"/>
      <c r="AO1004" s="311"/>
      <c r="AQ1004" s="311"/>
      <c r="AR1004" s="311"/>
      <c r="AS1004" s="311"/>
      <c r="AU1004" s="151"/>
      <c r="AV1004" s="151"/>
      <c r="AW1004" s="151"/>
      <c r="AX1004" s="151"/>
    </row>
    <row r="1005" customFormat="false" ht="12.75" hidden="false" customHeight="false" outlineLevel="0" collapsed="false">
      <c r="A1005" s="160"/>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c r="AA1005" s="315"/>
      <c r="AB1005" s="180"/>
      <c r="AD1005" s="153"/>
      <c r="AE1005" s="153"/>
      <c r="AF1005" s="155"/>
      <c r="AG1005" s="155"/>
      <c r="AH1005" s="204"/>
      <c r="AI1005" s="204"/>
      <c r="AJ1005" s="204"/>
      <c r="AK1005" s="155"/>
      <c r="AL1005" s="155"/>
      <c r="AN1005" s="311"/>
      <c r="AO1005" s="311"/>
      <c r="AQ1005" s="311"/>
      <c r="AR1005" s="311"/>
      <c r="AS1005" s="311"/>
      <c r="AU1005" s="151"/>
      <c r="AV1005" s="151"/>
      <c r="AW1005" s="151"/>
      <c r="AX1005" s="151"/>
      <c r="AZ1005" s="120"/>
    </row>
    <row r="1006" customFormat="false" ht="12.75" hidden="false" customHeight="false" outlineLevel="0" collapsed="false">
      <c r="A1006" s="160"/>
      <c r="B1006" s="180"/>
      <c r="C1006" s="180"/>
      <c r="D1006" s="180"/>
      <c r="E1006" s="180"/>
      <c r="F1006" s="180"/>
      <c r="G1006" s="180"/>
      <c r="H1006" s="180"/>
      <c r="I1006" s="180"/>
      <c r="J1006" s="180"/>
      <c r="K1006" s="180"/>
      <c r="L1006" s="180"/>
      <c r="M1006" s="180"/>
      <c r="N1006" s="180"/>
      <c r="O1006" s="180"/>
      <c r="P1006" s="180"/>
      <c r="Q1006" s="180"/>
      <c r="R1006" s="180"/>
      <c r="S1006" s="180"/>
      <c r="T1006" s="180"/>
      <c r="U1006" s="180"/>
      <c r="V1006" s="180"/>
      <c r="W1006" s="180"/>
      <c r="X1006" s="180"/>
      <c r="Y1006" s="180"/>
      <c r="Z1006" s="180"/>
      <c r="AA1006" s="315"/>
      <c r="AB1006" s="180"/>
      <c r="AD1006" s="153"/>
      <c r="AE1006" s="153"/>
      <c r="AF1006" s="155"/>
      <c r="AG1006" s="155"/>
      <c r="AH1006" s="204"/>
      <c r="AI1006" s="204"/>
      <c r="AJ1006" s="204"/>
      <c r="AK1006" s="155"/>
      <c r="AL1006" s="155"/>
      <c r="AN1006" s="311"/>
      <c r="AO1006" s="311"/>
      <c r="AQ1006" s="311"/>
      <c r="AR1006" s="311"/>
      <c r="AS1006" s="311"/>
      <c r="AU1006" s="151"/>
      <c r="AV1006" s="151"/>
      <c r="AW1006" s="151"/>
      <c r="AX1006" s="151"/>
      <c r="AZ1006" s="120"/>
    </row>
    <row r="1007" customFormat="false" ht="12.75" hidden="false" customHeight="false" outlineLevel="0" collapsed="false">
      <c r="A1007" s="160"/>
      <c r="B1007" s="180"/>
      <c r="C1007" s="180"/>
      <c r="D1007" s="180"/>
      <c r="E1007" s="180"/>
      <c r="F1007" s="180"/>
      <c r="G1007" s="180"/>
      <c r="H1007" s="180"/>
      <c r="I1007" s="180"/>
      <c r="J1007" s="180"/>
      <c r="K1007" s="180"/>
      <c r="L1007" s="180"/>
      <c r="M1007" s="180"/>
      <c r="N1007" s="180"/>
      <c r="O1007" s="180"/>
      <c r="P1007" s="180"/>
      <c r="Q1007" s="180"/>
      <c r="R1007" s="180"/>
      <c r="S1007" s="180"/>
      <c r="T1007" s="180"/>
      <c r="U1007" s="180"/>
      <c r="V1007" s="180"/>
      <c r="W1007" s="180"/>
      <c r="X1007" s="180"/>
      <c r="Y1007" s="180"/>
      <c r="Z1007" s="180"/>
      <c r="AA1007" s="315"/>
      <c r="AB1007" s="180"/>
      <c r="AD1007" s="153"/>
      <c r="AE1007" s="153"/>
      <c r="AF1007" s="155"/>
      <c r="AG1007" s="155"/>
      <c r="AH1007" s="204"/>
      <c r="AI1007" s="204"/>
      <c r="AJ1007" s="204"/>
      <c r="AK1007" s="155"/>
      <c r="AL1007" s="155"/>
      <c r="AN1007" s="311"/>
      <c r="AO1007" s="311"/>
      <c r="AQ1007" s="311"/>
      <c r="AR1007" s="311"/>
      <c r="AS1007" s="311"/>
      <c r="AU1007" s="151"/>
      <c r="AV1007" s="151"/>
      <c r="AW1007" s="151"/>
      <c r="AX1007" s="151"/>
      <c r="AZ1007" s="120"/>
    </row>
    <row r="1008" customFormat="false" ht="12.75" hidden="false" customHeight="false" outlineLevel="0" collapsed="false">
      <c r="A1008" s="160"/>
      <c r="B1008" s="180"/>
      <c r="C1008" s="180"/>
      <c r="D1008" s="180"/>
      <c r="E1008" s="180"/>
      <c r="F1008" s="180"/>
      <c r="G1008" s="180"/>
      <c r="H1008" s="180"/>
      <c r="I1008" s="180"/>
      <c r="J1008" s="180"/>
      <c r="K1008" s="180"/>
      <c r="L1008" s="180"/>
      <c r="M1008" s="180"/>
      <c r="N1008" s="180"/>
      <c r="O1008" s="180"/>
      <c r="P1008" s="180"/>
      <c r="Q1008" s="180"/>
      <c r="R1008" s="180"/>
      <c r="S1008" s="180"/>
      <c r="T1008" s="180"/>
      <c r="U1008" s="180"/>
      <c r="V1008" s="180"/>
      <c r="W1008" s="180"/>
      <c r="X1008" s="180"/>
      <c r="Y1008" s="180"/>
      <c r="Z1008" s="180"/>
      <c r="AA1008" s="315"/>
      <c r="AB1008" s="180"/>
      <c r="AD1008" s="153"/>
      <c r="AE1008" s="153"/>
      <c r="AF1008" s="155"/>
      <c r="AG1008" s="155"/>
      <c r="AH1008" s="204"/>
      <c r="AI1008" s="204"/>
      <c r="AJ1008" s="204"/>
      <c r="AK1008" s="155"/>
      <c r="AL1008" s="155"/>
      <c r="AN1008" s="311"/>
      <c r="AO1008" s="311"/>
      <c r="AQ1008" s="311"/>
      <c r="AR1008" s="311"/>
      <c r="AS1008" s="311"/>
      <c r="AU1008" s="151"/>
      <c r="AV1008" s="151"/>
      <c r="AW1008" s="151"/>
      <c r="AX1008" s="151"/>
      <c r="AZ1008" s="120"/>
    </row>
    <row r="1009" customFormat="false" ht="12.75" hidden="false" customHeight="false" outlineLevel="0" collapsed="false">
      <c r="A1009" s="160"/>
      <c r="B1009" s="180"/>
      <c r="C1009" s="180"/>
      <c r="D1009" s="180"/>
      <c r="E1009" s="180"/>
      <c r="F1009" s="180"/>
      <c r="G1009" s="180"/>
      <c r="H1009" s="180"/>
      <c r="I1009" s="180"/>
      <c r="J1009" s="180"/>
      <c r="K1009" s="180"/>
      <c r="L1009" s="180"/>
      <c r="M1009" s="180"/>
      <c r="N1009" s="180"/>
      <c r="O1009" s="180"/>
      <c r="P1009" s="180"/>
      <c r="Q1009" s="180"/>
      <c r="R1009" s="180"/>
      <c r="S1009" s="180"/>
      <c r="T1009" s="180"/>
      <c r="U1009" s="180"/>
      <c r="V1009" s="180"/>
      <c r="W1009" s="180"/>
      <c r="X1009" s="180"/>
      <c r="Y1009" s="180"/>
      <c r="Z1009" s="180"/>
      <c r="AA1009" s="315"/>
      <c r="AB1009" s="180"/>
      <c r="AD1009" s="153"/>
      <c r="AE1009" s="153"/>
      <c r="AF1009" s="155"/>
      <c r="AG1009" s="155"/>
      <c r="AH1009" s="204"/>
      <c r="AI1009" s="204"/>
      <c r="AJ1009" s="204"/>
      <c r="AK1009" s="155"/>
      <c r="AL1009" s="155"/>
      <c r="AN1009" s="311"/>
      <c r="AO1009" s="311"/>
      <c r="AQ1009" s="311"/>
      <c r="AR1009" s="311"/>
      <c r="AS1009" s="311"/>
      <c r="AU1009" s="151"/>
      <c r="AV1009" s="151"/>
      <c r="AW1009" s="151"/>
      <c r="AX1009" s="151"/>
    </row>
    <row r="1010" customFormat="false" ht="12.75" hidden="false" customHeight="false" outlineLevel="0" collapsed="false">
      <c r="A1010" s="160"/>
      <c r="B1010" s="180"/>
      <c r="C1010" s="180"/>
      <c r="D1010" s="180"/>
      <c r="E1010" s="180"/>
      <c r="F1010" s="180"/>
      <c r="G1010" s="180"/>
      <c r="H1010" s="180"/>
      <c r="I1010" s="180"/>
      <c r="J1010" s="180"/>
      <c r="K1010" s="180"/>
      <c r="L1010" s="180"/>
      <c r="M1010" s="180"/>
      <c r="N1010" s="180"/>
      <c r="O1010" s="180"/>
      <c r="P1010" s="180"/>
      <c r="Q1010" s="180"/>
      <c r="R1010" s="180"/>
      <c r="S1010" s="180"/>
      <c r="T1010" s="180"/>
      <c r="U1010" s="180"/>
      <c r="V1010" s="180"/>
      <c r="W1010" s="180"/>
      <c r="X1010" s="180"/>
      <c r="Y1010" s="180"/>
      <c r="Z1010" s="180"/>
      <c r="AA1010" s="315"/>
      <c r="AB1010" s="180"/>
      <c r="AD1010" s="153"/>
      <c r="AE1010" s="153"/>
      <c r="AF1010" s="155"/>
      <c r="AG1010" s="155"/>
      <c r="AH1010" s="204"/>
      <c r="AI1010" s="204"/>
      <c r="AJ1010" s="204"/>
      <c r="AK1010" s="155"/>
      <c r="AL1010" s="155"/>
      <c r="AN1010" s="311"/>
      <c r="AO1010" s="311"/>
      <c r="AQ1010" s="311"/>
      <c r="AR1010" s="311"/>
      <c r="AS1010" s="311"/>
      <c r="AU1010" s="151"/>
      <c r="AV1010" s="151"/>
      <c r="AW1010" s="151"/>
      <c r="AX1010" s="151"/>
      <c r="AZ1010" s="120"/>
    </row>
    <row r="1011" customFormat="false" ht="12.75" hidden="false" customHeight="false" outlineLevel="0" collapsed="false">
      <c r="A1011" s="160"/>
      <c r="B1011" s="180"/>
      <c r="C1011" s="180"/>
      <c r="D1011" s="180"/>
      <c r="E1011" s="180"/>
      <c r="F1011" s="180"/>
      <c r="G1011" s="180"/>
      <c r="H1011" s="180"/>
      <c r="I1011" s="180"/>
      <c r="J1011" s="180"/>
      <c r="K1011" s="180"/>
      <c r="L1011" s="180"/>
      <c r="M1011" s="180"/>
      <c r="N1011" s="180"/>
      <c r="O1011" s="180"/>
      <c r="P1011" s="180"/>
      <c r="Q1011" s="180"/>
      <c r="R1011" s="180"/>
      <c r="S1011" s="180"/>
      <c r="T1011" s="180"/>
      <c r="U1011" s="180"/>
      <c r="V1011" s="180"/>
      <c r="W1011" s="180"/>
      <c r="X1011" s="180"/>
      <c r="Y1011" s="180"/>
      <c r="Z1011" s="180"/>
      <c r="AA1011" s="315"/>
      <c r="AB1011" s="180"/>
      <c r="AD1011" s="153"/>
      <c r="AE1011" s="153"/>
      <c r="AF1011" s="155"/>
      <c r="AG1011" s="155"/>
      <c r="AH1011" s="204"/>
      <c r="AI1011" s="204"/>
      <c r="AJ1011" s="204"/>
      <c r="AK1011" s="155"/>
      <c r="AL1011" s="155"/>
      <c r="AN1011" s="311"/>
      <c r="AO1011" s="311"/>
      <c r="AQ1011" s="311"/>
      <c r="AR1011" s="311"/>
      <c r="AS1011" s="311"/>
      <c r="AU1011" s="151"/>
      <c r="AV1011" s="151"/>
      <c r="AW1011" s="151"/>
      <c r="AX1011" s="151"/>
      <c r="AZ1011" s="120"/>
    </row>
    <row r="1012" customFormat="false" ht="12.75" hidden="false" customHeight="false" outlineLevel="0" collapsed="false">
      <c r="A1012" s="160"/>
      <c r="B1012" s="180"/>
      <c r="C1012" s="180"/>
      <c r="D1012" s="180"/>
      <c r="E1012" s="180"/>
      <c r="F1012" s="180"/>
      <c r="G1012" s="180"/>
      <c r="H1012" s="180"/>
      <c r="I1012" s="180"/>
      <c r="J1012" s="180"/>
      <c r="K1012" s="180"/>
      <c r="L1012" s="180"/>
      <c r="M1012" s="180"/>
      <c r="N1012" s="180"/>
      <c r="O1012" s="180"/>
      <c r="P1012" s="180"/>
      <c r="Q1012" s="180"/>
      <c r="R1012" s="180"/>
      <c r="S1012" s="180"/>
      <c r="T1012" s="180"/>
      <c r="U1012" s="180"/>
      <c r="V1012" s="180"/>
      <c r="W1012" s="180"/>
      <c r="X1012" s="180"/>
      <c r="Y1012" s="180"/>
      <c r="Z1012" s="180"/>
      <c r="AA1012" s="315"/>
      <c r="AB1012" s="180"/>
      <c r="AD1012" s="153"/>
      <c r="AE1012" s="153"/>
      <c r="AF1012" s="155"/>
      <c r="AG1012" s="155"/>
      <c r="AH1012" s="204"/>
      <c r="AI1012" s="204"/>
      <c r="AJ1012" s="204"/>
      <c r="AK1012" s="155"/>
      <c r="AL1012" s="155"/>
      <c r="AN1012" s="311"/>
      <c r="AO1012" s="311"/>
      <c r="AQ1012" s="311"/>
      <c r="AR1012" s="311"/>
      <c r="AS1012" s="311"/>
      <c r="AU1012" s="151"/>
      <c r="AV1012" s="151"/>
      <c r="AW1012" s="151"/>
      <c r="AX1012" s="151"/>
      <c r="AZ1012" s="120"/>
    </row>
    <row r="1013" customFormat="false" ht="12.75" hidden="false" customHeight="false" outlineLevel="0" collapsed="false">
      <c r="A1013" s="160"/>
      <c r="B1013" s="180"/>
      <c r="C1013" s="180"/>
      <c r="D1013" s="180"/>
      <c r="E1013" s="180"/>
      <c r="F1013" s="180"/>
      <c r="G1013" s="180"/>
      <c r="H1013" s="180"/>
      <c r="I1013" s="180"/>
      <c r="J1013" s="180"/>
      <c r="K1013" s="180"/>
      <c r="L1013" s="180"/>
      <c r="M1013" s="180"/>
      <c r="N1013" s="180"/>
      <c r="O1013" s="180"/>
      <c r="P1013" s="180"/>
      <c r="Q1013" s="180"/>
      <c r="R1013" s="180"/>
      <c r="S1013" s="180"/>
      <c r="T1013" s="180"/>
      <c r="U1013" s="180"/>
      <c r="V1013" s="180"/>
      <c r="W1013" s="180"/>
      <c r="X1013" s="180"/>
      <c r="Y1013" s="180"/>
      <c r="Z1013" s="180"/>
      <c r="AA1013" s="315"/>
      <c r="AB1013" s="180"/>
      <c r="AD1013" s="153"/>
      <c r="AE1013" s="153"/>
      <c r="AF1013" s="155"/>
      <c r="AG1013" s="155"/>
      <c r="AH1013" s="204"/>
      <c r="AI1013" s="204"/>
      <c r="AJ1013" s="204"/>
      <c r="AK1013" s="155"/>
      <c r="AL1013" s="155"/>
      <c r="AN1013" s="311"/>
      <c r="AO1013" s="311"/>
      <c r="AQ1013" s="311"/>
      <c r="AR1013" s="311"/>
      <c r="AS1013" s="311"/>
      <c r="AU1013" s="151"/>
      <c r="AV1013" s="151"/>
      <c r="AW1013" s="151"/>
      <c r="AX1013" s="151"/>
      <c r="AZ1013" s="120"/>
    </row>
    <row r="1014" customFormat="false" ht="12.75" hidden="false" customHeight="false" outlineLevel="0" collapsed="false">
      <c r="A1014" s="160"/>
      <c r="B1014" s="180"/>
      <c r="C1014" s="180"/>
      <c r="D1014" s="180"/>
      <c r="E1014" s="180"/>
      <c r="F1014" s="180"/>
      <c r="G1014" s="180"/>
      <c r="H1014" s="180"/>
      <c r="I1014" s="180"/>
      <c r="J1014" s="180"/>
      <c r="K1014" s="180"/>
      <c r="L1014" s="180"/>
      <c r="M1014" s="180"/>
      <c r="N1014" s="180"/>
      <c r="O1014" s="180"/>
      <c r="P1014" s="180"/>
      <c r="Q1014" s="180"/>
      <c r="R1014" s="180"/>
      <c r="S1014" s="180"/>
      <c r="T1014" s="180"/>
      <c r="U1014" s="180"/>
      <c r="V1014" s="180"/>
      <c r="W1014" s="180"/>
      <c r="X1014" s="180"/>
      <c r="Y1014" s="180"/>
      <c r="Z1014" s="180"/>
      <c r="AA1014" s="315"/>
      <c r="AB1014" s="180"/>
      <c r="AD1014" s="153"/>
      <c r="AE1014" s="153"/>
      <c r="AF1014" s="155"/>
      <c r="AG1014" s="155"/>
      <c r="AH1014" s="204"/>
      <c r="AI1014" s="204"/>
      <c r="AJ1014" s="204"/>
      <c r="AK1014" s="155"/>
      <c r="AL1014" s="155"/>
      <c r="AN1014" s="311"/>
      <c r="AO1014" s="311"/>
      <c r="AQ1014" s="311"/>
      <c r="AR1014" s="311"/>
      <c r="AS1014" s="311"/>
      <c r="AU1014" s="151"/>
      <c r="AV1014" s="151"/>
      <c r="AW1014" s="151"/>
      <c r="AX1014" s="151"/>
      <c r="AZ1014" s="120"/>
    </row>
    <row r="1015" customFormat="false" ht="12.75" hidden="false" customHeight="false" outlineLevel="0" collapsed="false">
      <c r="A1015" s="160"/>
      <c r="B1015" s="180"/>
      <c r="C1015" s="180"/>
      <c r="D1015" s="180"/>
      <c r="E1015" s="180"/>
      <c r="F1015" s="180"/>
      <c r="G1015" s="180"/>
      <c r="H1015" s="180"/>
      <c r="I1015" s="180"/>
      <c r="J1015" s="180"/>
      <c r="K1015" s="180"/>
      <c r="L1015" s="180"/>
      <c r="M1015" s="180"/>
      <c r="N1015" s="180"/>
      <c r="O1015" s="180"/>
      <c r="P1015" s="180"/>
      <c r="Q1015" s="180"/>
      <c r="R1015" s="180"/>
      <c r="S1015" s="180"/>
      <c r="T1015" s="180"/>
      <c r="U1015" s="180"/>
      <c r="V1015" s="180"/>
      <c r="W1015" s="180"/>
      <c r="X1015" s="180"/>
      <c r="Y1015" s="180"/>
      <c r="Z1015" s="180"/>
      <c r="AA1015" s="315"/>
      <c r="AB1015" s="180"/>
      <c r="AD1015" s="153"/>
      <c r="AE1015" s="153"/>
      <c r="AF1015" s="155"/>
      <c r="AG1015" s="155"/>
      <c r="AH1015" s="204"/>
      <c r="AI1015" s="204"/>
      <c r="AJ1015" s="204"/>
      <c r="AK1015" s="155"/>
      <c r="AL1015" s="155"/>
      <c r="AN1015" s="311"/>
      <c r="AO1015" s="311"/>
      <c r="AQ1015" s="311"/>
      <c r="AR1015" s="311"/>
      <c r="AS1015" s="311"/>
      <c r="AU1015" s="151"/>
      <c r="AV1015" s="151"/>
      <c r="AW1015" s="151"/>
      <c r="AX1015" s="151"/>
      <c r="AZ1015" s="120"/>
    </row>
    <row r="1016" customFormat="false" ht="12.75" hidden="false" customHeight="false" outlineLevel="0" collapsed="false">
      <c r="A1016" s="160"/>
      <c r="B1016" s="180"/>
      <c r="C1016" s="180"/>
      <c r="D1016" s="180"/>
      <c r="E1016" s="180"/>
      <c r="F1016" s="180"/>
      <c r="G1016" s="180"/>
      <c r="H1016" s="180"/>
      <c r="I1016" s="180"/>
      <c r="J1016" s="180"/>
      <c r="K1016" s="180"/>
      <c r="L1016" s="180"/>
      <c r="M1016" s="180"/>
      <c r="N1016" s="180"/>
      <c r="O1016" s="180"/>
      <c r="P1016" s="180"/>
      <c r="Q1016" s="180"/>
      <c r="R1016" s="180"/>
      <c r="S1016" s="180"/>
      <c r="T1016" s="180"/>
      <c r="U1016" s="180"/>
      <c r="V1016" s="180"/>
      <c r="W1016" s="180"/>
      <c r="X1016" s="180"/>
      <c r="Y1016" s="180"/>
      <c r="Z1016" s="180"/>
      <c r="AA1016" s="315"/>
      <c r="AB1016" s="180"/>
      <c r="AD1016" s="153"/>
      <c r="AE1016" s="153"/>
      <c r="AF1016" s="155"/>
      <c r="AG1016" s="155"/>
      <c r="AH1016" s="204"/>
      <c r="AI1016" s="204"/>
      <c r="AJ1016" s="204"/>
      <c r="AK1016" s="155"/>
      <c r="AL1016" s="155"/>
      <c r="AN1016" s="311"/>
      <c r="AO1016" s="311"/>
      <c r="AQ1016" s="311"/>
      <c r="AR1016" s="311"/>
      <c r="AS1016" s="311"/>
      <c r="AU1016" s="151"/>
      <c r="AV1016" s="151"/>
      <c r="AW1016" s="151"/>
      <c r="AX1016" s="151"/>
      <c r="AZ1016" s="120"/>
    </row>
    <row r="1017" customFormat="false" ht="12.75" hidden="false" customHeight="false" outlineLevel="0" collapsed="false">
      <c r="A1017" s="160"/>
      <c r="B1017" s="180"/>
      <c r="C1017" s="180"/>
      <c r="D1017" s="180"/>
      <c r="E1017" s="180"/>
      <c r="F1017" s="180"/>
      <c r="G1017" s="180"/>
      <c r="H1017" s="180"/>
      <c r="I1017" s="180"/>
      <c r="J1017" s="180"/>
      <c r="K1017" s="180"/>
      <c r="L1017" s="180"/>
      <c r="M1017" s="180"/>
      <c r="N1017" s="180"/>
      <c r="O1017" s="180"/>
      <c r="P1017" s="180"/>
      <c r="Q1017" s="180"/>
      <c r="R1017" s="180"/>
      <c r="S1017" s="180"/>
      <c r="T1017" s="180"/>
      <c r="U1017" s="180"/>
      <c r="V1017" s="180"/>
      <c r="W1017" s="180"/>
      <c r="X1017" s="180"/>
      <c r="Y1017" s="180"/>
      <c r="Z1017" s="180"/>
      <c r="AA1017" s="315"/>
      <c r="AB1017" s="180"/>
      <c r="AD1017" s="153"/>
      <c r="AE1017" s="153"/>
      <c r="AF1017" s="155"/>
      <c r="AG1017" s="155"/>
      <c r="AH1017" s="204"/>
      <c r="AI1017" s="204"/>
      <c r="AJ1017" s="204"/>
      <c r="AK1017" s="155"/>
      <c r="AL1017" s="155"/>
      <c r="AN1017" s="311"/>
      <c r="AO1017" s="311"/>
      <c r="AQ1017" s="311"/>
      <c r="AR1017" s="311"/>
      <c r="AS1017" s="311"/>
      <c r="AU1017" s="151"/>
      <c r="AV1017" s="151"/>
      <c r="AW1017" s="151"/>
      <c r="AX1017" s="151"/>
      <c r="AZ1017" s="120"/>
    </row>
    <row r="1018" customFormat="false" ht="12.75" hidden="false" customHeight="false" outlineLevel="0" collapsed="false">
      <c r="A1018" s="160"/>
      <c r="B1018" s="180"/>
      <c r="C1018" s="180"/>
      <c r="D1018" s="180"/>
      <c r="E1018" s="180"/>
      <c r="F1018" s="180"/>
      <c r="G1018" s="180"/>
      <c r="H1018" s="180"/>
      <c r="I1018" s="180"/>
      <c r="J1018" s="180"/>
      <c r="K1018" s="180"/>
      <c r="L1018" s="180"/>
      <c r="M1018" s="180"/>
      <c r="N1018" s="180"/>
      <c r="O1018" s="180"/>
      <c r="P1018" s="180"/>
      <c r="Q1018" s="180"/>
      <c r="R1018" s="180"/>
      <c r="S1018" s="180"/>
      <c r="T1018" s="180"/>
      <c r="U1018" s="180"/>
      <c r="V1018" s="180"/>
      <c r="W1018" s="180"/>
      <c r="X1018" s="180"/>
      <c r="Y1018" s="180"/>
      <c r="Z1018" s="180"/>
      <c r="AA1018" s="315"/>
      <c r="AB1018" s="180"/>
      <c r="AD1018" s="153"/>
      <c r="AE1018" s="153"/>
      <c r="AF1018" s="155"/>
      <c r="AG1018" s="155"/>
      <c r="AH1018" s="204"/>
      <c r="AI1018" s="204"/>
      <c r="AJ1018" s="204"/>
      <c r="AK1018" s="155"/>
      <c r="AL1018" s="155"/>
      <c r="AN1018" s="311"/>
      <c r="AO1018" s="311"/>
      <c r="AQ1018" s="311"/>
      <c r="AR1018" s="311"/>
      <c r="AS1018" s="311"/>
      <c r="AU1018" s="151"/>
      <c r="AV1018" s="151"/>
      <c r="AW1018" s="151"/>
      <c r="AX1018" s="151"/>
      <c r="AZ1018" s="120"/>
    </row>
    <row r="1019" customFormat="false" ht="12.75" hidden="false" customHeight="false" outlineLevel="0" collapsed="false">
      <c r="A1019" s="160"/>
      <c r="B1019" s="180"/>
      <c r="C1019" s="180"/>
      <c r="D1019" s="180"/>
      <c r="E1019" s="180"/>
      <c r="F1019" s="180"/>
      <c r="G1019" s="180"/>
      <c r="H1019" s="180"/>
      <c r="I1019" s="180"/>
      <c r="J1019" s="180"/>
      <c r="K1019" s="180"/>
      <c r="L1019" s="180"/>
      <c r="M1019" s="180"/>
      <c r="N1019" s="180"/>
      <c r="O1019" s="180"/>
      <c r="P1019" s="180"/>
      <c r="Q1019" s="180"/>
      <c r="R1019" s="180"/>
      <c r="S1019" s="180"/>
      <c r="T1019" s="180"/>
      <c r="U1019" s="180"/>
      <c r="V1019" s="180"/>
      <c r="W1019" s="180"/>
      <c r="X1019" s="180"/>
      <c r="Y1019" s="180"/>
      <c r="Z1019" s="180"/>
      <c r="AA1019" s="315"/>
      <c r="AB1019" s="180"/>
      <c r="AD1019" s="153"/>
      <c r="AE1019" s="153"/>
      <c r="AF1019" s="155"/>
      <c r="AG1019" s="155"/>
      <c r="AH1019" s="204"/>
      <c r="AI1019" s="204"/>
      <c r="AJ1019" s="204"/>
      <c r="AK1019" s="155"/>
      <c r="AL1019" s="155"/>
      <c r="AN1019" s="311"/>
      <c r="AO1019" s="311"/>
      <c r="AQ1019" s="311"/>
      <c r="AR1019" s="311"/>
      <c r="AS1019" s="311"/>
      <c r="AU1019" s="151"/>
      <c r="AV1019" s="151"/>
      <c r="AW1019" s="151"/>
      <c r="AX1019" s="151"/>
      <c r="AZ1019" s="120"/>
    </row>
    <row r="1020" customFormat="false" ht="12.75" hidden="false" customHeight="false" outlineLevel="0" collapsed="false">
      <c r="A1020" s="160"/>
      <c r="B1020" s="180"/>
      <c r="C1020" s="180"/>
      <c r="D1020" s="180"/>
      <c r="E1020" s="180"/>
      <c r="F1020" s="180"/>
      <c r="G1020" s="180"/>
      <c r="H1020" s="180"/>
      <c r="I1020" s="180"/>
      <c r="J1020" s="180"/>
      <c r="K1020" s="180"/>
      <c r="L1020" s="180"/>
      <c r="M1020" s="180"/>
      <c r="N1020" s="180"/>
      <c r="O1020" s="180"/>
      <c r="P1020" s="180"/>
      <c r="Q1020" s="180"/>
      <c r="R1020" s="180"/>
      <c r="S1020" s="180"/>
      <c r="T1020" s="180"/>
      <c r="U1020" s="180"/>
      <c r="V1020" s="180"/>
      <c r="W1020" s="180"/>
      <c r="X1020" s="180"/>
      <c r="Y1020" s="180"/>
      <c r="Z1020" s="180"/>
      <c r="AA1020" s="315"/>
      <c r="AB1020" s="180"/>
      <c r="AD1020" s="153"/>
      <c r="AE1020" s="153"/>
      <c r="AF1020" s="155"/>
      <c r="AG1020" s="155"/>
      <c r="AH1020" s="204"/>
      <c r="AI1020" s="204"/>
      <c r="AJ1020" s="204"/>
      <c r="AK1020" s="155"/>
      <c r="AL1020" s="155"/>
      <c r="AN1020" s="311"/>
      <c r="AO1020" s="311"/>
      <c r="AQ1020" s="311"/>
      <c r="AR1020" s="311"/>
      <c r="AS1020" s="311"/>
      <c r="AU1020" s="151"/>
      <c r="AV1020" s="151"/>
      <c r="AW1020" s="151"/>
      <c r="AX1020" s="151"/>
      <c r="AZ1020" s="120"/>
    </row>
    <row r="1021" customFormat="false" ht="12.75" hidden="false" customHeight="false" outlineLevel="0" collapsed="false">
      <c r="A1021" s="160"/>
      <c r="B1021" s="180"/>
      <c r="C1021" s="180"/>
      <c r="D1021" s="180"/>
      <c r="E1021" s="180"/>
      <c r="F1021" s="180"/>
      <c r="G1021" s="180"/>
      <c r="H1021" s="180"/>
      <c r="I1021" s="180"/>
      <c r="J1021" s="180"/>
      <c r="K1021" s="180"/>
      <c r="L1021" s="180"/>
      <c r="M1021" s="180"/>
      <c r="N1021" s="180"/>
      <c r="O1021" s="180"/>
      <c r="P1021" s="180"/>
      <c r="Q1021" s="180"/>
      <c r="R1021" s="180"/>
      <c r="S1021" s="180"/>
      <c r="T1021" s="180"/>
      <c r="U1021" s="180"/>
      <c r="V1021" s="180"/>
      <c r="W1021" s="180"/>
      <c r="X1021" s="180"/>
      <c r="Y1021" s="180"/>
      <c r="Z1021" s="180"/>
      <c r="AA1021" s="315"/>
      <c r="AB1021" s="180"/>
      <c r="AD1021" s="153"/>
      <c r="AE1021" s="153"/>
      <c r="AF1021" s="155"/>
      <c r="AG1021" s="155"/>
      <c r="AH1021" s="204"/>
      <c r="AI1021" s="204"/>
      <c r="AJ1021" s="204"/>
      <c r="AK1021" s="155"/>
      <c r="AL1021" s="155"/>
      <c r="AN1021" s="311"/>
      <c r="AO1021" s="311"/>
      <c r="AQ1021" s="311"/>
      <c r="AR1021" s="311"/>
      <c r="AS1021" s="311"/>
      <c r="AU1021" s="151"/>
      <c r="AV1021" s="151"/>
      <c r="AW1021" s="151"/>
      <c r="AX1021" s="151"/>
      <c r="AZ1021" s="120"/>
    </row>
    <row r="1022" customFormat="false" ht="12.75" hidden="false" customHeight="false" outlineLevel="0" collapsed="false">
      <c r="A1022" s="160"/>
      <c r="B1022" s="180"/>
      <c r="C1022" s="180"/>
      <c r="D1022" s="180"/>
      <c r="E1022" s="180"/>
      <c r="F1022" s="180"/>
      <c r="G1022" s="180"/>
      <c r="H1022" s="180"/>
      <c r="I1022" s="180"/>
      <c r="J1022" s="180"/>
      <c r="K1022" s="180"/>
      <c r="L1022" s="180"/>
      <c r="M1022" s="180"/>
      <c r="N1022" s="180"/>
      <c r="O1022" s="180"/>
      <c r="P1022" s="180"/>
      <c r="Q1022" s="180"/>
      <c r="R1022" s="180"/>
      <c r="S1022" s="180"/>
      <c r="T1022" s="180"/>
      <c r="U1022" s="180"/>
      <c r="V1022" s="180"/>
      <c r="W1022" s="180"/>
      <c r="X1022" s="180"/>
      <c r="Y1022" s="180"/>
      <c r="Z1022" s="180"/>
      <c r="AA1022" s="315"/>
      <c r="AB1022" s="180"/>
      <c r="AD1022" s="153"/>
      <c r="AE1022" s="153"/>
      <c r="AF1022" s="155"/>
      <c r="AG1022" s="155"/>
      <c r="AH1022" s="204"/>
      <c r="AI1022" s="204"/>
      <c r="AJ1022" s="204"/>
      <c r="AK1022" s="155"/>
      <c r="AL1022" s="155"/>
      <c r="AN1022" s="311"/>
      <c r="AO1022" s="311"/>
      <c r="AQ1022" s="311"/>
      <c r="AR1022" s="311"/>
      <c r="AS1022" s="311"/>
      <c r="AU1022" s="151"/>
      <c r="AV1022" s="151"/>
      <c r="AW1022" s="151"/>
      <c r="AX1022" s="151"/>
      <c r="AZ1022" s="120"/>
    </row>
    <row r="1023" customFormat="false" ht="12.75" hidden="false" customHeight="false" outlineLevel="0" collapsed="false">
      <c r="A1023" s="160"/>
      <c r="B1023" s="180"/>
      <c r="C1023" s="180"/>
      <c r="D1023" s="180"/>
      <c r="E1023" s="180"/>
      <c r="F1023" s="180"/>
      <c r="G1023" s="180"/>
      <c r="H1023" s="180"/>
      <c r="I1023" s="180"/>
      <c r="J1023" s="180"/>
      <c r="K1023" s="180"/>
      <c r="L1023" s="180"/>
      <c r="M1023" s="180"/>
      <c r="N1023" s="180"/>
      <c r="O1023" s="180"/>
      <c r="P1023" s="180"/>
      <c r="Q1023" s="180"/>
      <c r="R1023" s="180"/>
      <c r="S1023" s="180"/>
      <c r="T1023" s="180"/>
      <c r="U1023" s="180"/>
      <c r="V1023" s="180"/>
      <c r="W1023" s="180"/>
      <c r="X1023" s="180"/>
      <c r="Y1023" s="180"/>
      <c r="Z1023" s="180"/>
      <c r="AA1023" s="315"/>
      <c r="AB1023" s="180"/>
      <c r="AD1023" s="153"/>
      <c r="AE1023" s="153"/>
      <c r="AF1023" s="155"/>
      <c r="AG1023" s="155"/>
      <c r="AH1023" s="204"/>
      <c r="AI1023" s="204"/>
      <c r="AJ1023" s="204"/>
      <c r="AK1023" s="155"/>
      <c r="AL1023" s="155"/>
      <c r="AN1023" s="311"/>
      <c r="AO1023" s="311"/>
      <c r="AQ1023" s="311"/>
      <c r="AR1023" s="311"/>
      <c r="AS1023" s="311"/>
      <c r="AU1023" s="151"/>
      <c r="AV1023" s="151"/>
      <c r="AW1023" s="151"/>
      <c r="AX1023" s="151"/>
      <c r="AZ1023"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E10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 activeCellId="0" sqref="A4"/>
    </sheetView>
  </sheetViews>
  <sheetFormatPr defaultColWidth="10.73046875" defaultRowHeight="12.75" zeroHeight="false" outlineLevelRow="0" outlineLevelCol="0"/>
  <cols>
    <col collapsed="false" customWidth="true" hidden="false" outlineLevel="0" max="1" min="1" style="120" width="22.57"/>
    <col collapsed="false" customWidth="false" hidden="false" outlineLevel="0" max="22" min="2" style="120" width="10.72"/>
    <col collapsed="false" customWidth="true" hidden="false" outlineLevel="0" max="24" min="23" style="0" width="12.71"/>
    <col collapsed="false" customWidth="true" hidden="false" outlineLevel="0" max="25" min="25" style="154" width="13.43"/>
    <col collapsed="false" customWidth="false" hidden="false" outlineLevel="0" max="27" min="26" style="311" width="10.72"/>
    <col collapsed="false" customWidth="true" hidden="false" outlineLevel="0" max="29" min="28" style="153" width="11.86"/>
    <col collapsed="false" customWidth="true" hidden="false" outlineLevel="0" max="30" min="30" style="120" width="41.57"/>
    <col collapsed="false" customWidth="true" hidden="false" outlineLevel="0" max="31" min="31" style="269" width="43.29"/>
    <col collapsed="false" customWidth="false" hidden="false" outlineLevel="0" max="1024" min="32" style="120" width="10.72"/>
  </cols>
  <sheetData>
    <row r="1" s="172" customFormat="true" ht="60" hidden="false" customHeight="false" outlineLevel="0" collapsed="false">
      <c r="A1" s="124" t="s">
        <v>11456</v>
      </c>
      <c r="B1" s="124" t="s">
        <v>11457</v>
      </c>
      <c r="C1" s="124" t="s">
        <v>11458</v>
      </c>
      <c r="D1" s="124" t="s">
        <v>12967</v>
      </c>
      <c r="E1" s="124" t="s">
        <v>12968</v>
      </c>
      <c r="F1" s="124" t="s">
        <v>12969</v>
      </c>
      <c r="G1" s="124" t="s">
        <v>12970</v>
      </c>
      <c r="H1" s="124" t="s">
        <v>12971</v>
      </c>
      <c r="I1" s="124" t="s">
        <v>12972</v>
      </c>
      <c r="J1" s="124" t="s">
        <v>12223</v>
      </c>
      <c r="K1" s="124" t="s">
        <v>11947</v>
      </c>
      <c r="L1" s="124" t="s">
        <v>12973</v>
      </c>
      <c r="M1" s="124" t="s">
        <v>12974</v>
      </c>
      <c r="N1" s="124" t="s">
        <v>12602</v>
      </c>
      <c r="O1" s="124" t="s">
        <v>11491</v>
      </c>
      <c r="P1" s="124" t="s">
        <v>11492</v>
      </c>
      <c r="Q1" s="124" t="s">
        <v>11499</v>
      </c>
      <c r="R1" s="124" t="s">
        <v>12975</v>
      </c>
      <c r="S1" s="124" t="s">
        <v>12976</v>
      </c>
      <c r="T1" s="124" t="s">
        <v>12603</v>
      </c>
      <c r="U1" s="124" t="s">
        <v>11509</v>
      </c>
      <c r="V1" s="126" t="s">
        <v>11510</v>
      </c>
      <c r="W1" s="127" t="s">
        <v>11511</v>
      </c>
      <c r="X1" s="127" t="s">
        <v>11512</v>
      </c>
      <c r="Y1" s="127" t="s">
        <v>11513</v>
      </c>
      <c r="Z1" s="127" t="s">
        <v>12231</v>
      </c>
      <c r="AA1" s="127" t="s">
        <v>12977</v>
      </c>
      <c r="AB1" s="127" t="s">
        <v>12009</v>
      </c>
      <c r="AC1" s="127"/>
      <c r="AD1" s="312"/>
      <c r="AE1" s="312"/>
    </row>
    <row r="2" s="175" customFormat="true" ht="56.25" hidden="false" customHeight="false" outlineLevel="0" collapsed="false">
      <c r="A2" s="130" t="s">
        <v>12978</v>
      </c>
      <c r="B2" s="130" t="s">
        <v>11530</v>
      </c>
      <c r="C2" s="130" t="s">
        <v>11531</v>
      </c>
      <c r="D2" s="130" t="s">
        <v>11532</v>
      </c>
      <c r="E2" s="130" t="s">
        <v>11533</v>
      </c>
      <c r="F2" s="130" t="s">
        <v>11534</v>
      </c>
      <c r="G2" s="130" t="s">
        <v>11537</v>
      </c>
      <c r="H2" s="130" t="s">
        <v>11538</v>
      </c>
      <c r="I2" s="130" t="s">
        <v>11539</v>
      </c>
      <c r="J2" s="130" t="s">
        <v>12235</v>
      </c>
      <c r="K2" s="130" t="s">
        <v>12236</v>
      </c>
      <c r="L2" s="130" t="s">
        <v>12979</v>
      </c>
      <c r="M2" s="130" t="s">
        <v>12980</v>
      </c>
      <c r="N2" s="130" t="s">
        <v>12612</v>
      </c>
      <c r="O2" s="130" t="s">
        <v>11564</v>
      </c>
      <c r="P2" s="130" t="s">
        <v>11565</v>
      </c>
      <c r="Q2" s="130" t="s">
        <v>11572</v>
      </c>
      <c r="R2" s="130" t="s">
        <v>12981</v>
      </c>
      <c r="S2" s="130" t="s">
        <v>12982</v>
      </c>
      <c r="T2" s="130" t="s">
        <v>12615</v>
      </c>
      <c r="U2" s="130" t="s">
        <v>11582</v>
      </c>
      <c r="V2" s="132"/>
      <c r="W2" s="127"/>
      <c r="X2" s="127"/>
      <c r="Y2" s="135"/>
      <c r="Z2" s="133"/>
      <c r="AA2" s="133"/>
      <c r="AB2" s="133"/>
      <c r="AC2" s="133"/>
    </row>
    <row r="3" s="172" customFormat="true" ht="21" hidden="false" customHeight="true" outlineLevel="0" collapsed="false">
      <c r="A3" s="137" t="s">
        <v>12983</v>
      </c>
      <c r="B3" s="137" t="s">
        <v>12984</v>
      </c>
      <c r="C3" s="137" t="s">
        <v>12985</v>
      </c>
      <c r="D3" s="137" t="s">
        <v>12986</v>
      </c>
      <c r="E3" s="137" t="s">
        <v>12987</v>
      </c>
      <c r="F3" s="137" t="s">
        <v>12988</v>
      </c>
      <c r="G3" s="137" t="s">
        <v>12989</v>
      </c>
      <c r="H3" s="137" t="s">
        <v>12990</v>
      </c>
      <c r="I3" s="137" t="s">
        <v>12991</v>
      </c>
      <c r="J3" s="137" t="s">
        <v>12992</v>
      </c>
      <c r="K3" s="137" t="s">
        <v>12993</v>
      </c>
      <c r="L3" s="137" t="s">
        <v>12994</v>
      </c>
      <c r="M3" s="137" t="s">
        <v>12995</v>
      </c>
      <c r="N3" s="137" t="s">
        <v>12996</v>
      </c>
      <c r="O3" s="137" t="s">
        <v>12997</v>
      </c>
      <c r="P3" s="137" t="s">
        <v>12998</v>
      </c>
      <c r="Q3" s="137" t="s">
        <v>12999</v>
      </c>
      <c r="R3" s="137" t="s">
        <v>13000</v>
      </c>
      <c r="S3" s="137" t="s">
        <v>13001</v>
      </c>
      <c r="T3" s="137" t="s">
        <v>13002</v>
      </c>
      <c r="U3" s="137" t="s">
        <v>13003</v>
      </c>
      <c r="V3" s="138"/>
      <c r="W3" s="139"/>
      <c r="X3" s="139"/>
      <c r="Y3" s="139" t="s">
        <v>11634</v>
      </c>
      <c r="Z3" s="139" t="s">
        <v>635</v>
      </c>
      <c r="AA3" s="139" t="s">
        <v>13004</v>
      </c>
      <c r="AB3" s="139" t="s">
        <v>12116</v>
      </c>
      <c r="AC3" s="135"/>
    </row>
    <row r="4" customFormat="false" ht="12.75" hidden="false" customHeight="false" outlineLevel="0" collapsed="false">
      <c r="A4" s="230"/>
      <c r="W4" s="153" t="n">
        <f aca="false">IF(AND(D4&gt;4678396.48217382,D4&lt;4924789.13601513),0,1)</f>
        <v>1</v>
      </c>
      <c r="X4" s="153" t="n">
        <f aca="false">IF(AND(E4&gt;1554744.35667513,E4&lt;1771650.40247209),0,1)</f>
        <v>1</v>
      </c>
      <c r="Y4" s="155" t="n">
        <f aca="false">+IF(Q4&lt;3,IF(G4="",0,IF(G4&gt;0,0,1)),0)</f>
        <v>0</v>
      </c>
      <c r="Z4" s="311" t="n">
        <f aca="false">+IF(Q4&lt;3,IF(AND(J4&gt;0,J4&lt;55),0,1),0)</f>
        <v>1</v>
      </c>
      <c r="AA4" s="311" t="n">
        <f aca="false">IF(Q4&lt;3,IF(N4&gt;0,0,1),0)</f>
        <v>1</v>
      </c>
      <c r="AB4" s="311" t="n">
        <f aca="false">+IF(Q4&lt;3,IF(AND(O4&gt;0,O4&lt;5),0,1),0)</f>
        <v>1</v>
      </c>
      <c r="AC4" s="311"/>
      <c r="AD4" s="312" t="s">
        <v>11511</v>
      </c>
      <c r="AE4" s="312" t="str">
        <f aca="false">IF(SUM(W:W)=0,"OK","Attenzione! Possibile errore su coordinate")</f>
        <v>Attenzione! Possibile errore su coordinate</v>
      </c>
    </row>
    <row r="5" customFormat="false" ht="12.75" hidden="false" customHeight="false" outlineLevel="0" collapsed="false">
      <c r="W5" s="153"/>
      <c r="X5" s="153"/>
      <c r="Y5" s="155"/>
      <c r="AB5" s="311"/>
      <c r="AC5" s="311"/>
      <c r="AD5" s="312" t="s">
        <v>11512</v>
      </c>
      <c r="AE5" s="312" t="str">
        <f aca="false">IF(SUM(X:X)=0,"OK","Attenzione! Possibile errore su coordinate")</f>
        <v>Attenzione! Possibile errore su coordinate</v>
      </c>
    </row>
    <row r="6" customFormat="false" ht="12.75" hidden="false" customHeight="false" outlineLevel="0" collapsed="false">
      <c r="W6" s="153"/>
      <c r="X6" s="153"/>
      <c r="Y6" s="155"/>
      <c r="AB6" s="311"/>
      <c r="AC6" s="311"/>
      <c r="AD6" s="312" t="s">
        <v>11651</v>
      </c>
      <c r="AE6" s="206" t="str">
        <f aca="false">IF(SUM(Y:Y)=0,"OK","Attenzione! Possibile errore, QUOTA=0. Verificare e confermare i dati")</f>
        <v>OK</v>
      </c>
    </row>
    <row r="7" customFormat="false" ht="24" hidden="false" customHeight="false" outlineLevel="0" collapsed="false">
      <c r="W7" s="153"/>
      <c r="X7" s="153"/>
      <c r="Y7" s="155"/>
      <c r="AB7" s="311"/>
      <c r="AC7" s="311"/>
      <c r="AD7" s="206" t="s">
        <v>1121</v>
      </c>
      <c r="AE7" s="206" t="str">
        <f aca="false">IF(SUM(Z:Z)=0,"OK","id materiale non congruente con codifiche ammesse")</f>
        <v>id materiale non congruente con codifiche ammesse</v>
      </c>
    </row>
    <row r="8" customFormat="false" ht="12.75" hidden="false" customHeight="false" outlineLevel="0" collapsed="false">
      <c r="W8" s="153"/>
      <c r="X8" s="153"/>
      <c r="Y8" s="155"/>
      <c r="AB8" s="311"/>
      <c r="AC8" s="311"/>
      <c r="AD8" s="206" t="s">
        <v>13005</v>
      </c>
      <c r="AE8" s="206" t="str">
        <f aca="false">IF(SUM(AA:AA)=0,"OK","Volume non congruente")</f>
        <v>Volume non congruente</v>
      </c>
    </row>
    <row r="9" customFormat="false" ht="12.75" hidden="false" customHeight="false" outlineLevel="0" collapsed="false">
      <c r="W9" s="153"/>
      <c r="X9" s="153"/>
      <c r="Y9" s="155"/>
      <c r="AB9" s="311"/>
      <c r="AC9" s="311"/>
      <c r="AD9" s="206" t="s">
        <v>12116</v>
      </c>
      <c r="AE9" s="206" t="str">
        <f aca="false">IF(SUM(AB:AB)=0,"OK","Dati telecontrollo non congruenti")</f>
        <v>Dati telecontrollo non congruenti</v>
      </c>
    </row>
    <row r="10" customFormat="false" ht="12.75" hidden="false" customHeight="false" outlineLevel="0" collapsed="false">
      <c r="W10" s="153"/>
      <c r="X10" s="153"/>
      <c r="Y10" s="155"/>
      <c r="AB10" s="311"/>
      <c r="AC10" s="311"/>
      <c r="AD10" s="312"/>
      <c r="AE10" s="206"/>
    </row>
    <row r="11" customFormat="false" ht="12.75" hidden="false" customHeight="false" outlineLevel="0" collapsed="false">
      <c r="W11" s="153"/>
      <c r="X11" s="153"/>
      <c r="Y11" s="155"/>
      <c r="AB11" s="311"/>
      <c r="AC11" s="311"/>
      <c r="AD11" s="312"/>
      <c r="AE11" s="206"/>
    </row>
    <row r="12" customFormat="false" ht="12.75" hidden="false" customHeight="false" outlineLevel="0" collapsed="false">
      <c r="W12" s="153"/>
      <c r="X12" s="153"/>
      <c r="Y12" s="155"/>
      <c r="AB12" s="311"/>
      <c r="AC12" s="311"/>
      <c r="AD12" s="312"/>
      <c r="AE12" s="206"/>
    </row>
    <row r="13" customFormat="false" ht="12.75" hidden="false" customHeight="false" outlineLevel="0" collapsed="false">
      <c r="W13" s="153"/>
      <c r="X13" s="153"/>
      <c r="Y13" s="155"/>
      <c r="AB13" s="311"/>
      <c r="AC13" s="311"/>
      <c r="AD13" s="206"/>
      <c r="AE13" s="206"/>
    </row>
    <row r="14" customFormat="false" ht="12.75" hidden="false" customHeight="false" outlineLevel="0" collapsed="false">
      <c r="W14" s="153"/>
      <c r="X14" s="153"/>
      <c r="Y14" s="155"/>
      <c r="AB14" s="311"/>
      <c r="AC14" s="311"/>
    </row>
    <row r="15" customFormat="false" ht="12.75" hidden="false" customHeight="false" outlineLevel="0" collapsed="false">
      <c r="W15" s="153"/>
      <c r="X15" s="153"/>
      <c r="Y15" s="155"/>
      <c r="AB15" s="311"/>
      <c r="AC15" s="311"/>
      <c r="AD15" s="206"/>
      <c r="AE15" s="206"/>
    </row>
    <row r="16" customFormat="false" ht="12.75" hidden="false" customHeight="false" outlineLevel="0" collapsed="false">
      <c r="W16" s="153"/>
      <c r="X16" s="153"/>
      <c r="Y16" s="155"/>
      <c r="AB16" s="311"/>
      <c r="AC16" s="311"/>
      <c r="AD16" s="206"/>
      <c r="AE16" s="206"/>
    </row>
    <row r="17" customFormat="false" ht="12.75" hidden="false" customHeight="false" outlineLevel="0" collapsed="false">
      <c r="W17" s="153"/>
      <c r="X17" s="153"/>
      <c r="Y17" s="155"/>
      <c r="AB17" s="311"/>
      <c r="AC17" s="311"/>
      <c r="AD17" s="206"/>
      <c r="AE17" s="206"/>
    </row>
    <row r="18" customFormat="false" ht="12.75" hidden="false" customHeight="false" outlineLevel="0" collapsed="false">
      <c r="W18" s="153"/>
      <c r="X18" s="153"/>
      <c r="Y18" s="155"/>
      <c r="AB18" s="311"/>
      <c r="AC18" s="311"/>
    </row>
    <row r="19" customFormat="false" ht="12.75" hidden="false" customHeight="false" outlineLevel="0" collapsed="false">
      <c r="W19" s="153"/>
      <c r="X19" s="153"/>
      <c r="Y19" s="155"/>
      <c r="AB19" s="311"/>
      <c r="AC19" s="311"/>
      <c r="AD19" s="206"/>
      <c r="AE19" s="206"/>
    </row>
    <row r="20" customFormat="false" ht="12.75" hidden="false" customHeight="false" outlineLevel="0" collapsed="false">
      <c r="W20" s="153"/>
      <c r="X20" s="153"/>
      <c r="Y20" s="155"/>
      <c r="AB20" s="311"/>
      <c r="AC20" s="311"/>
      <c r="AD20" s="206"/>
      <c r="AE20" s="206"/>
    </row>
    <row r="21" customFormat="false" ht="12.75" hidden="false" customHeight="false" outlineLevel="0" collapsed="false">
      <c r="W21" s="153"/>
      <c r="X21" s="153"/>
      <c r="Y21" s="155"/>
      <c r="AB21" s="311"/>
      <c r="AC21" s="311"/>
      <c r="AD21" s="206"/>
      <c r="AE21" s="206"/>
    </row>
    <row r="22" customFormat="false" ht="12.75" hidden="false" customHeight="false" outlineLevel="0" collapsed="false">
      <c r="W22" s="153"/>
      <c r="X22" s="153"/>
      <c r="Y22" s="155"/>
      <c r="AB22" s="311"/>
      <c r="AC22" s="311"/>
      <c r="AD22" s="317"/>
      <c r="AE22" s="318"/>
    </row>
    <row r="23" customFormat="false" ht="12.75" hidden="false" customHeight="false" outlineLevel="0" collapsed="false">
      <c r="W23" s="153"/>
      <c r="X23" s="153"/>
      <c r="Y23" s="155"/>
      <c r="AB23" s="311"/>
      <c r="AC23" s="311"/>
      <c r="AD23" s="318"/>
      <c r="AE23" s="318"/>
    </row>
    <row r="24" customFormat="false" ht="12.75" hidden="false" customHeight="false" outlineLevel="0" collapsed="false">
      <c r="W24" s="153"/>
      <c r="X24" s="153"/>
      <c r="Y24" s="155"/>
      <c r="AB24" s="311"/>
      <c r="AC24" s="311"/>
      <c r="AD24" s="318"/>
      <c r="AE24" s="318"/>
    </row>
    <row r="25" customFormat="false" ht="12.75" hidden="false" customHeight="false" outlineLevel="0" collapsed="false">
      <c r="W25" s="153"/>
      <c r="X25" s="153"/>
      <c r="Y25" s="155"/>
      <c r="AB25" s="311"/>
      <c r="AC25" s="311"/>
    </row>
    <row r="26" customFormat="false" ht="12.75" hidden="false" customHeight="false" outlineLevel="0" collapsed="false">
      <c r="W26" s="153"/>
      <c r="X26" s="153"/>
      <c r="Y26" s="155"/>
      <c r="AB26" s="311"/>
      <c r="AC26" s="311"/>
    </row>
    <row r="27" customFormat="false" ht="12.75" hidden="false" customHeight="false" outlineLevel="0" collapsed="false">
      <c r="W27" s="153"/>
      <c r="X27" s="153"/>
      <c r="Y27" s="155"/>
      <c r="AB27" s="311"/>
      <c r="AC27" s="311"/>
    </row>
    <row r="28" customFormat="false" ht="12.75" hidden="false" customHeight="false" outlineLevel="0" collapsed="false">
      <c r="W28" s="153"/>
      <c r="X28" s="153"/>
      <c r="Y28" s="155"/>
      <c r="AB28" s="311"/>
      <c r="AC28" s="311"/>
    </row>
    <row r="29" customFormat="false" ht="12.75" hidden="false" customHeight="false" outlineLevel="0" collapsed="false">
      <c r="W29" s="153"/>
      <c r="X29" s="153"/>
      <c r="Y29" s="155"/>
      <c r="AB29" s="311"/>
      <c r="AC29" s="311"/>
    </row>
    <row r="30" customFormat="false" ht="12.75" hidden="false" customHeight="false" outlineLevel="0" collapsed="false">
      <c r="W30" s="153"/>
      <c r="X30" s="153"/>
      <c r="Y30" s="155"/>
      <c r="AB30" s="311"/>
      <c r="AC30" s="311"/>
    </row>
    <row r="31" customFormat="false" ht="12.75" hidden="false" customHeight="false" outlineLevel="0" collapsed="false">
      <c r="W31" s="153"/>
      <c r="X31" s="153"/>
      <c r="Y31" s="155"/>
      <c r="AB31" s="311"/>
      <c r="AC31" s="311"/>
    </row>
    <row r="32" customFormat="false" ht="12.75" hidden="false" customHeight="false" outlineLevel="0" collapsed="false">
      <c r="W32" s="153"/>
      <c r="X32" s="153"/>
      <c r="Y32" s="155"/>
      <c r="AB32" s="311"/>
      <c r="AC32" s="311"/>
    </row>
    <row r="33" customFormat="false" ht="12.75" hidden="false" customHeight="false" outlineLevel="0" collapsed="false">
      <c r="W33" s="153"/>
      <c r="X33" s="153"/>
      <c r="Y33" s="155"/>
      <c r="AB33" s="311"/>
      <c r="AC33" s="311"/>
    </row>
    <row r="34" customFormat="false" ht="12.75" hidden="false" customHeight="false" outlineLevel="0" collapsed="false">
      <c r="W34" s="153"/>
      <c r="X34" s="153"/>
      <c r="Y34" s="155"/>
      <c r="AB34" s="311"/>
      <c r="AC34" s="311"/>
    </row>
    <row r="35" customFormat="false" ht="12.75" hidden="false" customHeight="false" outlineLevel="0" collapsed="false">
      <c r="W35" s="153"/>
      <c r="X35" s="153"/>
      <c r="Y35" s="155"/>
      <c r="AB35" s="311"/>
      <c r="AC35" s="311"/>
    </row>
    <row r="36" customFormat="false" ht="12.75" hidden="false" customHeight="false" outlineLevel="0" collapsed="false">
      <c r="W36" s="153"/>
      <c r="X36" s="153"/>
      <c r="Y36" s="155"/>
      <c r="AB36" s="311"/>
      <c r="AC36" s="311"/>
    </row>
    <row r="37" customFormat="false" ht="12.75" hidden="false" customHeight="false" outlineLevel="0" collapsed="false">
      <c r="W37" s="153"/>
      <c r="X37" s="153"/>
      <c r="Y37" s="155"/>
      <c r="AB37" s="311"/>
      <c r="AC37" s="311"/>
    </row>
    <row r="38" customFormat="false" ht="12.75" hidden="false" customHeight="false" outlineLevel="0" collapsed="false">
      <c r="W38" s="153"/>
      <c r="X38" s="153"/>
      <c r="Y38" s="155"/>
      <c r="AB38" s="311"/>
      <c r="AC38" s="311"/>
    </row>
    <row r="39" customFormat="false" ht="12.75" hidden="false" customHeight="false" outlineLevel="0" collapsed="false">
      <c r="W39" s="153"/>
      <c r="X39" s="153"/>
      <c r="Y39" s="155"/>
      <c r="AB39" s="311"/>
      <c r="AC39" s="311"/>
    </row>
    <row r="40" customFormat="false" ht="12.75" hidden="false" customHeight="false" outlineLevel="0" collapsed="false">
      <c r="W40" s="153"/>
      <c r="X40" s="153"/>
      <c r="Y40" s="155"/>
      <c r="AB40" s="311"/>
      <c r="AC40" s="311"/>
    </row>
    <row r="41" customFormat="false" ht="12.75" hidden="false" customHeight="false" outlineLevel="0" collapsed="false">
      <c r="W41" s="153"/>
      <c r="X41" s="153"/>
      <c r="Y41" s="155"/>
      <c r="AB41" s="311"/>
      <c r="AC41" s="311"/>
    </row>
    <row r="42" customFormat="false" ht="12.75" hidden="false" customHeight="false" outlineLevel="0" collapsed="false">
      <c r="W42" s="153"/>
      <c r="X42" s="153"/>
      <c r="Y42" s="155"/>
      <c r="AB42" s="311"/>
      <c r="AC42" s="311"/>
    </row>
    <row r="43" customFormat="false" ht="12.75" hidden="false" customHeight="false" outlineLevel="0" collapsed="false">
      <c r="W43" s="153"/>
      <c r="X43" s="153"/>
      <c r="Y43" s="155"/>
      <c r="AB43" s="311"/>
      <c r="AC43" s="311"/>
    </row>
    <row r="44" customFormat="false" ht="12.75" hidden="false" customHeight="false" outlineLevel="0" collapsed="false">
      <c r="W44" s="153"/>
      <c r="X44" s="153"/>
      <c r="Y44" s="155"/>
      <c r="AB44" s="311"/>
      <c r="AC44" s="311"/>
    </row>
    <row r="45" customFormat="false" ht="12.75" hidden="false" customHeight="false" outlineLevel="0" collapsed="false">
      <c r="W45" s="153"/>
      <c r="X45" s="153"/>
      <c r="Y45" s="155"/>
      <c r="AB45" s="311"/>
      <c r="AC45" s="311"/>
    </row>
    <row r="46" customFormat="false" ht="12.75" hidden="false" customHeight="false" outlineLevel="0" collapsed="false">
      <c r="W46" s="153"/>
      <c r="X46" s="153"/>
      <c r="Y46" s="155"/>
      <c r="AB46" s="311"/>
      <c r="AC46" s="311"/>
    </row>
    <row r="47" customFormat="false" ht="12.75" hidden="false" customHeight="false" outlineLevel="0" collapsed="false">
      <c r="W47" s="153"/>
      <c r="X47" s="153"/>
      <c r="Y47" s="155"/>
      <c r="AB47" s="311"/>
      <c r="AC47" s="311"/>
    </row>
    <row r="48" customFormat="false" ht="12.75" hidden="false" customHeight="false" outlineLevel="0" collapsed="false">
      <c r="W48" s="153"/>
      <c r="X48" s="153"/>
      <c r="Y48" s="155"/>
      <c r="AB48" s="311"/>
      <c r="AC48" s="311"/>
    </row>
    <row r="49" customFormat="false" ht="12.75" hidden="false" customHeight="false" outlineLevel="0" collapsed="false">
      <c r="W49" s="153"/>
      <c r="X49" s="153"/>
      <c r="Y49" s="155"/>
      <c r="AB49" s="311"/>
      <c r="AC49" s="311"/>
    </row>
    <row r="50" customFormat="false" ht="12.75" hidden="false" customHeight="false" outlineLevel="0" collapsed="false">
      <c r="W50" s="153"/>
      <c r="X50" s="153"/>
      <c r="Y50" s="155"/>
      <c r="AB50" s="311"/>
      <c r="AC50" s="311"/>
    </row>
    <row r="51" customFormat="false" ht="12.75" hidden="false" customHeight="false" outlineLevel="0" collapsed="false">
      <c r="W51" s="153"/>
      <c r="X51" s="153"/>
      <c r="Y51" s="155"/>
      <c r="AB51" s="311"/>
      <c r="AC51" s="311"/>
    </row>
    <row r="52" customFormat="false" ht="12.75" hidden="false" customHeight="false" outlineLevel="0" collapsed="false">
      <c r="W52" s="153"/>
      <c r="X52" s="153"/>
      <c r="Y52" s="155"/>
      <c r="AB52" s="311"/>
      <c r="AC52" s="311"/>
    </row>
    <row r="53" customFormat="false" ht="12.75" hidden="false" customHeight="false" outlineLevel="0" collapsed="false">
      <c r="W53" s="153"/>
      <c r="X53" s="153"/>
      <c r="Y53" s="155"/>
      <c r="AB53" s="311"/>
      <c r="AC53" s="311"/>
    </row>
    <row r="54" customFormat="false" ht="12.75" hidden="false" customHeight="false" outlineLevel="0" collapsed="false">
      <c r="W54" s="153"/>
      <c r="X54" s="153"/>
      <c r="Y54" s="155"/>
      <c r="AB54" s="311"/>
      <c r="AC54" s="311"/>
    </row>
    <row r="55" customFormat="false" ht="12.75" hidden="false" customHeight="false" outlineLevel="0" collapsed="false">
      <c r="W55" s="153"/>
      <c r="X55" s="153"/>
      <c r="Y55" s="155"/>
      <c r="AB55" s="311"/>
      <c r="AC55" s="311"/>
    </row>
    <row r="56" customFormat="false" ht="12.75" hidden="false" customHeight="false" outlineLevel="0" collapsed="false">
      <c r="W56" s="153"/>
      <c r="X56" s="153"/>
      <c r="Y56" s="155"/>
      <c r="AB56" s="311"/>
      <c r="AC56" s="311"/>
    </row>
    <row r="57" customFormat="false" ht="12.75" hidden="false" customHeight="false" outlineLevel="0" collapsed="false">
      <c r="W57" s="153"/>
      <c r="X57" s="153"/>
      <c r="Y57" s="155"/>
      <c r="AB57" s="311"/>
      <c r="AC57" s="311"/>
    </row>
    <row r="58" customFormat="false" ht="12.75" hidden="false" customHeight="false" outlineLevel="0" collapsed="false">
      <c r="W58" s="153"/>
      <c r="X58" s="153"/>
      <c r="Y58" s="155"/>
      <c r="AB58" s="311"/>
      <c r="AC58" s="311"/>
    </row>
    <row r="59" customFormat="false" ht="12.75" hidden="false" customHeight="false" outlineLevel="0" collapsed="false">
      <c r="W59" s="153"/>
      <c r="X59" s="153"/>
      <c r="Y59" s="155"/>
      <c r="AB59" s="311"/>
      <c r="AC59" s="311"/>
    </row>
    <row r="60" customFormat="false" ht="12.75" hidden="false" customHeight="false" outlineLevel="0" collapsed="false">
      <c r="W60" s="153"/>
      <c r="X60" s="153"/>
      <c r="Y60" s="155"/>
      <c r="AB60" s="311"/>
      <c r="AC60" s="311"/>
    </row>
    <row r="61" customFormat="false" ht="12.75" hidden="false" customHeight="false" outlineLevel="0" collapsed="false">
      <c r="W61" s="153"/>
      <c r="X61" s="153"/>
      <c r="Y61" s="155"/>
      <c r="AB61" s="311"/>
      <c r="AC61" s="311"/>
    </row>
    <row r="62" customFormat="false" ht="12.75" hidden="false" customHeight="false" outlineLevel="0" collapsed="false">
      <c r="W62" s="153"/>
      <c r="X62" s="153"/>
      <c r="Y62" s="155"/>
      <c r="AB62" s="311"/>
      <c r="AC62" s="311"/>
    </row>
    <row r="63" customFormat="false" ht="12.75" hidden="false" customHeight="false" outlineLevel="0" collapsed="false">
      <c r="W63" s="153"/>
      <c r="X63" s="153"/>
      <c r="Y63" s="155"/>
      <c r="AB63" s="311"/>
      <c r="AC63" s="311"/>
    </row>
    <row r="64" customFormat="false" ht="12.75" hidden="false" customHeight="false" outlineLevel="0" collapsed="false">
      <c r="W64" s="153"/>
      <c r="X64" s="153"/>
      <c r="Y64" s="155"/>
      <c r="AB64" s="311"/>
      <c r="AC64" s="311"/>
    </row>
    <row r="65" customFormat="false" ht="12.75" hidden="false" customHeight="false" outlineLevel="0" collapsed="false">
      <c r="W65" s="153"/>
      <c r="X65" s="153"/>
      <c r="Y65" s="155"/>
      <c r="AB65" s="311"/>
      <c r="AC65" s="311"/>
    </row>
    <row r="66" customFormat="false" ht="12.75" hidden="false" customHeight="false" outlineLevel="0" collapsed="false">
      <c r="W66" s="153"/>
      <c r="X66" s="153"/>
      <c r="Y66" s="155"/>
      <c r="AB66" s="311"/>
      <c r="AC66" s="311"/>
    </row>
    <row r="67" customFormat="false" ht="12.75" hidden="false" customHeight="false" outlineLevel="0" collapsed="false">
      <c r="W67" s="153"/>
      <c r="X67" s="153"/>
      <c r="Y67" s="155"/>
      <c r="AB67" s="311"/>
      <c r="AC67" s="311"/>
      <c r="AE67" s="120"/>
    </row>
    <row r="68" customFormat="false" ht="12.75" hidden="false" customHeight="false" outlineLevel="0" collapsed="false">
      <c r="W68" s="153"/>
      <c r="X68" s="153"/>
      <c r="Y68" s="155"/>
      <c r="AB68" s="311"/>
      <c r="AC68" s="311"/>
      <c r="AE68" s="120"/>
    </row>
    <row r="69" customFormat="false" ht="12.75" hidden="false" customHeight="false" outlineLevel="0" collapsed="false">
      <c r="W69" s="153"/>
      <c r="X69" s="153"/>
      <c r="Y69" s="155"/>
      <c r="AB69" s="311"/>
      <c r="AC69" s="311"/>
      <c r="AE69" s="120"/>
    </row>
    <row r="70" customFormat="false" ht="12.75" hidden="false" customHeight="false" outlineLevel="0" collapsed="false">
      <c r="W70" s="153"/>
      <c r="X70" s="153"/>
      <c r="Y70" s="155"/>
      <c r="AB70" s="311"/>
      <c r="AC70" s="311"/>
      <c r="AE70" s="120"/>
    </row>
    <row r="71" customFormat="false" ht="12.75" hidden="false" customHeight="false" outlineLevel="0" collapsed="false">
      <c r="W71" s="153"/>
      <c r="X71" s="153"/>
      <c r="Y71" s="155"/>
      <c r="AB71" s="311"/>
      <c r="AC71" s="311"/>
      <c r="AE71" s="120"/>
    </row>
    <row r="72" customFormat="false" ht="12.75" hidden="false" customHeight="false" outlineLevel="0" collapsed="false">
      <c r="W72" s="153"/>
      <c r="X72" s="153"/>
      <c r="Y72" s="155"/>
      <c r="AB72" s="311"/>
      <c r="AC72" s="311"/>
    </row>
    <row r="73" customFormat="false" ht="12.75" hidden="false" customHeight="false" outlineLevel="0" collapsed="false">
      <c r="W73" s="153"/>
      <c r="X73" s="153"/>
      <c r="Y73" s="155"/>
      <c r="AB73" s="311"/>
      <c r="AC73" s="311"/>
    </row>
    <row r="74" customFormat="false" ht="12.75" hidden="false" customHeight="false" outlineLevel="0" collapsed="false">
      <c r="W74" s="153"/>
      <c r="X74" s="153"/>
      <c r="Y74" s="155"/>
      <c r="AB74" s="311"/>
      <c r="AC74" s="311"/>
    </row>
    <row r="75" customFormat="false" ht="12.75" hidden="false" customHeight="false" outlineLevel="0" collapsed="false">
      <c r="W75" s="153"/>
      <c r="X75" s="153"/>
      <c r="Y75" s="155"/>
      <c r="AB75" s="311"/>
      <c r="AC75" s="311"/>
    </row>
    <row r="76" customFormat="false" ht="12.75" hidden="false" customHeight="false" outlineLevel="0" collapsed="false">
      <c r="W76" s="153"/>
      <c r="X76" s="153"/>
      <c r="Y76" s="155"/>
      <c r="AB76" s="311"/>
      <c r="AC76" s="311"/>
    </row>
    <row r="77" customFormat="false" ht="12.75" hidden="false" customHeight="false" outlineLevel="0" collapsed="false">
      <c r="W77" s="153"/>
      <c r="X77" s="153"/>
      <c r="Y77" s="155"/>
      <c r="AB77" s="311"/>
      <c r="AC77" s="311"/>
    </row>
    <row r="78" customFormat="false" ht="12.75" hidden="false" customHeight="false" outlineLevel="0" collapsed="false">
      <c r="W78" s="153"/>
      <c r="X78" s="153"/>
      <c r="Y78" s="155"/>
      <c r="AB78" s="311"/>
      <c r="AC78" s="311"/>
      <c r="AE78" s="120"/>
    </row>
    <row r="79" customFormat="false" ht="12.75" hidden="false" customHeight="false" outlineLevel="0" collapsed="false">
      <c r="W79" s="153"/>
      <c r="X79" s="153"/>
      <c r="Y79" s="155"/>
      <c r="AB79" s="311"/>
      <c r="AC79" s="311"/>
      <c r="AE79" s="120"/>
    </row>
    <row r="80" customFormat="false" ht="12.75" hidden="false" customHeight="false" outlineLevel="0" collapsed="false">
      <c r="W80" s="153"/>
      <c r="X80" s="153"/>
      <c r="Y80" s="155"/>
      <c r="AB80" s="311"/>
      <c r="AC80" s="311"/>
      <c r="AE80" s="120"/>
    </row>
    <row r="81" customFormat="false" ht="12.75" hidden="false" customHeight="false" outlineLevel="0" collapsed="false">
      <c r="W81" s="153"/>
      <c r="X81" s="153"/>
      <c r="Y81" s="155"/>
      <c r="AB81" s="311"/>
      <c r="AC81" s="311"/>
      <c r="AE81" s="120"/>
    </row>
    <row r="82" customFormat="false" ht="12.75" hidden="false" customHeight="false" outlineLevel="0" collapsed="false">
      <c r="W82" s="153"/>
      <c r="X82" s="153"/>
      <c r="Y82" s="155"/>
      <c r="AB82" s="311"/>
      <c r="AC82" s="311"/>
      <c r="AE82" s="120"/>
    </row>
    <row r="83" customFormat="false" ht="12.75" hidden="false" customHeight="false" outlineLevel="0" collapsed="false">
      <c r="W83" s="153"/>
      <c r="X83" s="153"/>
      <c r="Y83" s="155"/>
      <c r="AB83" s="311"/>
      <c r="AC83" s="311"/>
      <c r="AE83" s="120"/>
    </row>
    <row r="84" customFormat="false" ht="12.75" hidden="false" customHeight="false" outlineLevel="0" collapsed="false">
      <c r="W84" s="153"/>
      <c r="X84" s="153"/>
      <c r="Y84" s="155"/>
      <c r="AB84" s="311"/>
      <c r="AC84" s="311"/>
      <c r="AE84" s="120"/>
    </row>
    <row r="85" customFormat="false" ht="12.75" hidden="false" customHeight="false" outlineLevel="0" collapsed="false">
      <c r="W85" s="153"/>
      <c r="X85" s="153"/>
      <c r="Y85" s="155"/>
      <c r="AB85" s="311"/>
      <c r="AC85" s="311"/>
      <c r="AE85" s="120"/>
    </row>
    <row r="86" customFormat="false" ht="12.75" hidden="false" customHeight="false" outlineLevel="0" collapsed="false">
      <c r="W86" s="153"/>
      <c r="X86" s="153"/>
      <c r="Y86" s="155"/>
      <c r="AB86" s="311"/>
      <c r="AC86" s="311"/>
      <c r="AE86" s="120"/>
    </row>
    <row r="87" customFormat="false" ht="12.75" hidden="false" customHeight="false" outlineLevel="0" collapsed="false">
      <c r="W87" s="153"/>
      <c r="X87" s="153"/>
      <c r="Y87" s="155"/>
      <c r="AB87" s="311"/>
      <c r="AC87" s="311"/>
      <c r="AE87" s="120"/>
    </row>
    <row r="88" customFormat="false" ht="12.75" hidden="false" customHeight="false" outlineLevel="0" collapsed="false">
      <c r="W88" s="153"/>
      <c r="X88" s="153"/>
      <c r="Y88" s="155"/>
      <c r="AB88" s="311"/>
      <c r="AC88" s="311"/>
      <c r="AE88" s="120"/>
    </row>
    <row r="89" customFormat="false" ht="12.75" hidden="false" customHeight="false" outlineLevel="0" collapsed="false">
      <c r="W89" s="153"/>
      <c r="X89" s="153"/>
      <c r="Y89" s="155"/>
      <c r="AB89" s="311"/>
      <c r="AC89" s="311"/>
      <c r="AE89" s="120"/>
    </row>
    <row r="90" customFormat="false" ht="12.75" hidden="false" customHeight="false" outlineLevel="0" collapsed="false">
      <c r="W90" s="153"/>
      <c r="X90" s="153"/>
      <c r="Y90" s="155"/>
      <c r="AB90" s="311"/>
      <c r="AC90" s="311"/>
    </row>
    <row r="91" customFormat="false" ht="12.75" hidden="false" customHeight="false" outlineLevel="0" collapsed="false">
      <c r="W91" s="153"/>
      <c r="X91" s="153"/>
      <c r="Y91" s="155"/>
      <c r="AB91" s="311"/>
      <c r="AC91" s="311"/>
    </row>
    <row r="92" customFormat="false" ht="12.75" hidden="false" customHeight="false" outlineLevel="0" collapsed="false">
      <c r="W92" s="153"/>
      <c r="X92" s="153"/>
      <c r="Y92" s="155"/>
      <c r="AB92" s="311"/>
      <c r="AC92" s="311"/>
      <c r="AE92" s="120"/>
    </row>
    <row r="93" customFormat="false" ht="12.75" hidden="false" customHeight="false" outlineLevel="0" collapsed="false">
      <c r="W93" s="153"/>
      <c r="X93" s="153"/>
      <c r="Y93" s="155"/>
      <c r="AB93" s="311"/>
      <c r="AC93" s="311"/>
      <c r="AE93" s="120"/>
    </row>
    <row r="94" customFormat="false" ht="12.75" hidden="false" customHeight="false" outlineLevel="0" collapsed="false">
      <c r="W94" s="153"/>
      <c r="X94" s="153"/>
      <c r="Y94" s="155"/>
      <c r="AB94" s="311"/>
      <c r="AC94" s="311"/>
      <c r="AE94" s="120"/>
    </row>
    <row r="95" customFormat="false" ht="12.75" hidden="false" customHeight="false" outlineLevel="0" collapsed="false">
      <c r="W95" s="153"/>
      <c r="X95" s="153"/>
      <c r="Y95" s="155"/>
      <c r="AB95" s="311"/>
      <c r="AC95" s="311"/>
      <c r="AE95" s="120"/>
    </row>
    <row r="96" customFormat="false" ht="12.75" hidden="false" customHeight="false" outlineLevel="0" collapsed="false">
      <c r="W96" s="153"/>
      <c r="X96" s="153"/>
      <c r="Y96" s="155"/>
      <c r="AB96" s="311"/>
      <c r="AC96" s="311"/>
      <c r="AE96" s="120"/>
    </row>
    <row r="97" customFormat="false" ht="12.75" hidden="false" customHeight="false" outlineLevel="0" collapsed="false">
      <c r="W97" s="153"/>
      <c r="X97" s="153"/>
      <c r="Y97" s="155"/>
      <c r="AB97" s="311"/>
      <c r="AC97" s="311"/>
      <c r="AE97" s="120"/>
    </row>
    <row r="98" customFormat="false" ht="12.75" hidden="false" customHeight="false" outlineLevel="0" collapsed="false">
      <c r="W98" s="153"/>
      <c r="X98" s="153"/>
      <c r="Y98" s="155"/>
      <c r="AB98" s="311"/>
      <c r="AC98" s="311"/>
      <c r="AE98" s="120"/>
    </row>
    <row r="99" customFormat="false" ht="12.75" hidden="false" customHeight="false" outlineLevel="0" collapsed="false">
      <c r="W99" s="153"/>
      <c r="X99" s="153"/>
      <c r="Y99" s="155"/>
      <c r="AB99" s="311"/>
      <c r="AC99" s="311"/>
      <c r="AE99" s="120"/>
    </row>
    <row r="100" customFormat="false" ht="12.75" hidden="false" customHeight="false" outlineLevel="0" collapsed="false">
      <c r="W100" s="153"/>
      <c r="X100" s="153"/>
      <c r="Y100" s="155"/>
      <c r="AB100" s="311"/>
      <c r="AC100" s="311"/>
      <c r="AE100" s="120"/>
    </row>
    <row r="101" customFormat="false" ht="12.75" hidden="false" customHeight="false" outlineLevel="0" collapsed="false">
      <c r="W101" s="153"/>
      <c r="X101" s="153"/>
      <c r="Y101" s="155"/>
      <c r="AB101" s="311"/>
      <c r="AC101" s="311"/>
      <c r="AE101" s="120"/>
    </row>
    <row r="102" customFormat="false" ht="12.75" hidden="false" customHeight="false" outlineLevel="0" collapsed="false">
      <c r="W102" s="153"/>
      <c r="X102" s="153"/>
      <c r="Y102" s="155"/>
      <c r="AB102" s="311"/>
      <c r="AC102" s="311"/>
      <c r="AE102" s="120"/>
    </row>
    <row r="103" customFormat="false" ht="12.75" hidden="false" customHeight="false" outlineLevel="0" collapsed="false">
      <c r="W103" s="153"/>
      <c r="X103" s="153"/>
      <c r="Y103" s="155"/>
      <c r="AB103" s="311"/>
      <c r="AC103" s="311"/>
      <c r="AE103" s="120"/>
    </row>
    <row r="104" customFormat="false" ht="12.75" hidden="false" customHeight="false" outlineLevel="0" collapsed="false">
      <c r="W104" s="153"/>
      <c r="X104" s="153"/>
      <c r="Y104" s="155"/>
      <c r="AB104" s="311"/>
      <c r="AC104" s="311"/>
    </row>
    <row r="105" customFormat="false" ht="12.75" hidden="false" customHeight="false" outlineLevel="0" collapsed="false">
      <c r="W105" s="153"/>
      <c r="X105" s="153"/>
      <c r="Y105" s="155"/>
      <c r="AB105" s="311"/>
      <c r="AC105" s="311"/>
    </row>
    <row r="106" customFormat="false" ht="12.75" hidden="false" customHeight="false" outlineLevel="0" collapsed="false">
      <c r="W106" s="153"/>
      <c r="X106" s="153"/>
      <c r="Y106" s="155"/>
      <c r="AB106" s="311"/>
      <c r="AC106" s="311"/>
    </row>
    <row r="107" customFormat="false" ht="12.75" hidden="false" customHeight="false" outlineLevel="0" collapsed="false">
      <c r="W107" s="153"/>
      <c r="X107" s="153"/>
      <c r="Y107" s="155"/>
      <c r="AB107" s="311"/>
      <c r="AC107" s="311"/>
      <c r="AE107" s="120"/>
    </row>
    <row r="108" customFormat="false" ht="12.75" hidden="false" customHeight="false" outlineLevel="0" collapsed="false">
      <c r="W108" s="153"/>
      <c r="X108" s="153"/>
      <c r="Y108" s="155"/>
      <c r="AB108" s="311"/>
      <c r="AC108" s="311"/>
      <c r="AE108" s="120"/>
    </row>
    <row r="109" customFormat="false" ht="12.75" hidden="false" customHeight="false" outlineLevel="0" collapsed="false">
      <c r="W109" s="153"/>
      <c r="X109" s="153"/>
      <c r="Y109" s="155"/>
      <c r="AB109" s="311"/>
      <c r="AC109" s="311"/>
      <c r="AE109" s="120"/>
    </row>
    <row r="110" customFormat="false" ht="12.75" hidden="false" customHeight="false" outlineLevel="0" collapsed="false">
      <c r="W110" s="153"/>
      <c r="X110" s="153"/>
      <c r="Y110" s="155"/>
      <c r="AB110" s="311"/>
      <c r="AC110" s="311"/>
      <c r="AE110" s="120"/>
    </row>
    <row r="111" customFormat="false" ht="12.75" hidden="false" customHeight="false" outlineLevel="0" collapsed="false">
      <c r="W111" s="153"/>
      <c r="X111" s="153"/>
      <c r="Y111" s="155"/>
      <c r="AB111" s="311"/>
      <c r="AC111" s="311"/>
      <c r="AE111" s="120"/>
    </row>
    <row r="112" customFormat="false" ht="12.75" hidden="false" customHeight="false" outlineLevel="0" collapsed="false">
      <c r="W112" s="153"/>
      <c r="X112" s="153"/>
      <c r="Y112" s="155"/>
      <c r="AB112" s="311"/>
      <c r="AC112" s="311"/>
      <c r="AE112" s="120"/>
    </row>
    <row r="113" customFormat="false" ht="12.75" hidden="false" customHeight="false" outlineLevel="0" collapsed="false">
      <c r="W113" s="153"/>
      <c r="X113" s="153"/>
      <c r="Y113" s="155"/>
      <c r="AB113" s="311"/>
      <c r="AC113" s="311"/>
      <c r="AE113" s="120"/>
    </row>
    <row r="114" customFormat="false" ht="12.75" hidden="false" customHeight="false" outlineLevel="0" collapsed="false">
      <c r="W114" s="153"/>
      <c r="X114" s="153"/>
      <c r="Y114" s="155"/>
      <c r="AB114" s="311"/>
      <c r="AC114" s="311"/>
      <c r="AE114" s="120"/>
    </row>
    <row r="115" customFormat="false" ht="12.75" hidden="false" customHeight="false" outlineLevel="0" collapsed="false">
      <c r="W115" s="153"/>
      <c r="X115" s="153"/>
      <c r="Y115" s="155"/>
      <c r="AB115" s="311"/>
      <c r="AC115" s="311"/>
      <c r="AE115" s="120"/>
    </row>
    <row r="116" customFormat="false" ht="12.75" hidden="false" customHeight="false" outlineLevel="0" collapsed="false">
      <c r="W116" s="153"/>
      <c r="X116" s="153"/>
      <c r="Y116" s="155"/>
      <c r="AB116" s="311"/>
      <c r="AC116" s="311"/>
    </row>
    <row r="117" customFormat="false" ht="12.75" hidden="false" customHeight="false" outlineLevel="0" collapsed="false">
      <c r="W117" s="153"/>
      <c r="X117" s="153"/>
      <c r="Y117" s="155"/>
      <c r="AB117" s="311"/>
      <c r="AC117" s="311"/>
    </row>
    <row r="118" customFormat="false" ht="12.75" hidden="false" customHeight="false" outlineLevel="0" collapsed="false">
      <c r="W118" s="153"/>
      <c r="X118" s="153"/>
      <c r="Y118" s="155"/>
      <c r="AB118" s="311"/>
      <c r="AC118" s="311"/>
      <c r="AE118" s="120"/>
    </row>
    <row r="119" customFormat="false" ht="12.75" hidden="false" customHeight="false" outlineLevel="0" collapsed="false">
      <c r="W119" s="153"/>
      <c r="X119" s="153"/>
      <c r="Y119" s="155"/>
      <c r="AB119" s="311"/>
      <c r="AC119" s="311"/>
      <c r="AE119" s="120"/>
    </row>
    <row r="120" customFormat="false" ht="12.75" hidden="false" customHeight="false" outlineLevel="0" collapsed="false">
      <c r="W120" s="153"/>
      <c r="X120" s="153"/>
      <c r="Y120" s="155"/>
      <c r="AB120" s="311"/>
      <c r="AC120" s="311"/>
      <c r="AE120" s="120"/>
    </row>
    <row r="121" customFormat="false" ht="12.75" hidden="false" customHeight="false" outlineLevel="0" collapsed="false">
      <c r="W121" s="153"/>
      <c r="X121" s="153"/>
      <c r="Y121" s="155"/>
      <c r="AB121" s="311"/>
      <c r="AC121" s="311"/>
      <c r="AE121" s="120"/>
    </row>
    <row r="122" customFormat="false" ht="12.75" hidden="false" customHeight="false" outlineLevel="0" collapsed="false">
      <c r="W122" s="153"/>
      <c r="X122" s="153"/>
      <c r="Y122" s="155"/>
      <c r="AB122" s="311"/>
      <c r="AC122" s="311"/>
      <c r="AE122" s="120"/>
    </row>
    <row r="123" customFormat="false" ht="12.75" hidden="false" customHeight="false" outlineLevel="0" collapsed="false">
      <c r="W123" s="153"/>
      <c r="X123" s="153"/>
      <c r="Y123" s="155"/>
      <c r="AB123" s="311"/>
      <c r="AC123" s="311"/>
      <c r="AE123" s="120"/>
    </row>
    <row r="124" customFormat="false" ht="12.75" hidden="false" customHeight="false" outlineLevel="0" collapsed="false">
      <c r="W124" s="153"/>
      <c r="X124" s="153"/>
      <c r="Y124" s="155"/>
      <c r="AB124" s="311"/>
      <c r="AC124" s="311"/>
      <c r="AE124" s="120"/>
    </row>
    <row r="125" customFormat="false" ht="12.75" hidden="false" customHeight="false" outlineLevel="0" collapsed="false">
      <c r="W125" s="153"/>
      <c r="X125" s="153"/>
      <c r="Y125" s="155"/>
      <c r="AB125" s="311"/>
      <c r="AC125" s="311"/>
      <c r="AE125" s="120"/>
    </row>
    <row r="126" customFormat="false" ht="12.75" hidden="false" customHeight="false" outlineLevel="0" collapsed="false">
      <c r="W126" s="153"/>
      <c r="X126" s="153"/>
      <c r="Y126" s="155"/>
      <c r="AB126" s="311"/>
      <c r="AC126" s="311"/>
      <c r="AE126" s="120"/>
    </row>
    <row r="127" customFormat="false" ht="12.75" hidden="false" customHeight="false" outlineLevel="0" collapsed="false">
      <c r="W127" s="153"/>
      <c r="X127" s="153"/>
      <c r="Y127" s="155"/>
      <c r="AB127" s="311"/>
      <c r="AC127" s="311"/>
      <c r="AE127" s="120"/>
    </row>
    <row r="128" customFormat="false" ht="12.75" hidden="false" customHeight="false" outlineLevel="0" collapsed="false">
      <c r="W128" s="153"/>
      <c r="X128" s="153"/>
      <c r="Y128" s="155"/>
      <c r="AB128" s="311"/>
      <c r="AC128" s="311"/>
      <c r="AE128" s="120"/>
    </row>
    <row r="129" customFormat="false" ht="12.75" hidden="false" customHeight="false" outlineLevel="0" collapsed="false">
      <c r="W129" s="153"/>
      <c r="X129" s="153"/>
      <c r="Y129" s="155"/>
      <c r="AB129" s="311"/>
      <c r="AC129" s="311"/>
    </row>
    <row r="130" customFormat="false" ht="12.75" hidden="false" customHeight="false" outlineLevel="0" collapsed="false">
      <c r="W130" s="153"/>
      <c r="X130" s="153"/>
      <c r="Y130" s="155"/>
      <c r="AB130" s="311"/>
      <c r="AC130" s="311"/>
      <c r="AE130" s="120"/>
    </row>
    <row r="131" customFormat="false" ht="12.75" hidden="false" customHeight="false" outlineLevel="0" collapsed="false">
      <c r="W131" s="153"/>
      <c r="X131" s="153"/>
      <c r="Y131" s="155"/>
      <c r="AB131" s="311"/>
      <c r="AC131" s="311"/>
      <c r="AE131" s="120"/>
    </row>
    <row r="132" customFormat="false" ht="12.75" hidden="false" customHeight="false" outlineLevel="0" collapsed="false">
      <c r="W132" s="153"/>
      <c r="X132" s="153"/>
      <c r="Y132" s="155"/>
      <c r="AB132" s="311"/>
      <c r="AC132" s="311"/>
      <c r="AE132" s="120"/>
    </row>
    <row r="133" customFormat="false" ht="12.75" hidden="false" customHeight="false" outlineLevel="0" collapsed="false">
      <c r="W133" s="153"/>
      <c r="X133" s="153"/>
      <c r="Y133" s="155"/>
      <c r="AB133" s="311"/>
      <c r="AC133" s="311"/>
      <c r="AE133" s="120"/>
    </row>
    <row r="134" customFormat="false" ht="12.75" hidden="false" customHeight="false" outlineLevel="0" collapsed="false">
      <c r="W134" s="153"/>
      <c r="X134" s="153"/>
      <c r="Y134" s="155"/>
      <c r="AB134" s="311"/>
      <c r="AC134" s="311"/>
      <c r="AE134" s="120"/>
    </row>
    <row r="135" customFormat="false" ht="12.75" hidden="false" customHeight="false" outlineLevel="0" collapsed="false">
      <c r="W135" s="153"/>
      <c r="X135" s="153"/>
      <c r="Y135" s="155"/>
      <c r="AB135" s="311"/>
      <c r="AC135" s="311"/>
      <c r="AE135" s="120"/>
    </row>
    <row r="136" customFormat="false" ht="12.75" hidden="false" customHeight="false" outlineLevel="0" collapsed="false">
      <c r="W136" s="153"/>
      <c r="X136" s="153"/>
      <c r="Y136" s="155"/>
      <c r="AB136" s="311"/>
      <c r="AC136" s="311"/>
      <c r="AE136" s="120"/>
    </row>
    <row r="137" customFormat="false" ht="12.75" hidden="false" customHeight="false" outlineLevel="0" collapsed="false">
      <c r="W137" s="153"/>
      <c r="X137" s="153"/>
      <c r="Y137" s="155"/>
      <c r="AB137" s="311"/>
      <c r="AC137" s="311"/>
    </row>
    <row r="138" customFormat="false" ht="12.75" hidden="false" customHeight="false" outlineLevel="0" collapsed="false">
      <c r="W138" s="153"/>
      <c r="X138" s="153"/>
      <c r="Y138" s="155"/>
      <c r="AB138" s="311"/>
      <c r="AC138" s="311"/>
      <c r="AE138" s="120"/>
    </row>
    <row r="139" customFormat="false" ht="12.75" hidden="false" customHeight="false" outlineLevel="0" collapsed="false">
      <c r="W139" s="153"/>
      <c r="X139" s="153"/>
      <c r="Y139" s="155"/>
      <c r="AB139" s="311"/>
      <c r="AC139" s="311"/>
      <c r="AE139" s="120"/>
    </row>
    <row r="140" customFormat="false" ht="12.75" hidden="false" customHeight="false" outlineLevel="0" collapsed="false">
      <c r="W140" s="153"/>
      <c r="X140" s="153"/>
      <c r="Y140" s="155"/>
      <c r="AB140" s="311"/>
      <c r="AC140" s="311"/>
      <c r="AE140" s="120"/>
    </row>
    <row r="141" customFormat="false" ht="12.75" hidden="false" customHeight="false" outlineLevel="0" collapsed="false">
      <c r="W141" s="153"/>
      <c r="X141" s="153"/>
      <c r="Y141" s="155"/>
      <c r="AB141" s="311"/>
      <c r="AC141" s="311"/>
      <c r="AE141" s="120"/>
    </row>
    <row r="142" customFormat="false" ht="12.75" hidden="false" customHeight="false" outlineLevel="0" collapsed="false">
      <c r="W142" s="153"/>
      <c r="X142" s="153"/>
      <c r="Y142" s="155"/>
      <c r="AB142" s="311"/>
      <c r="AC142" s="311"/>
      <c r="AE142" s="120"/>
    </row>
    <row r="143" customFormat="false" ht="12.75" hidden="false" customHeight="false" outlineLevel="0" collapsed="false">
      <c r="W143" s="153"/>
      <c r="X143" s="153"/>
      <c r="Y143" s="155"/>
      <c r="AB143" s="311"/>
      <c r="AC143" s="311"/>
      <c r="AE143" s="120"/>
    </row>
    <row r="144" customFormat="false" ht="12.75" hidden="false" customHeight="false" outlineLevel="0" collapsed="false">
      <c r="W144" s="153"/>
      <c r="X144" s="153"/>
      <c r="Y144" s="155"/>
      <c r="AB144" s="311"/>
      <c r="AC144" s="311"/>
      <c r="AE144" s="120"/>
    </row>
    <row r="145" customFormat="false" ht="12.75" hidden="false" customHeight="false" outlineLevel="0" collapsed="false">
      <c r="W145" s="153"/>
      <c r="X145" s="153"/>
      <c r="Y145" s="155"/>
      <c r="AB145" s="311"/>
      <c r="AC145" s="311"/>
      <c r="AE145" s="120"/>
    </row>
    <row r="146" customFormat="false" ht="12.75" hidden="false" customHeight="false" outlineLevel="0" collapsed="false">
      <c r="W146" s="153"/>
      <c r="X146" s="153"/>
      <c r="Y146" s="155"/>
      <c r="AB146" s="311"/>
      <c r="AC146" s="311"/>
      <c r="AE146" s="120"/>
    </row>
    <row r="147" customFormat="false" ht="12.75" hidden="false" customHeight="false" outlineLevel="0" collapsed="false">
      <c r="W147" s="153"/>
      <c r="X147" s="153"/>
      <c r="Y147" s="155"/>
      <c r="AB147" s="311"/>
      <c r="AC147" s="311"/>
      <c r="AE147" s="120"/>
    </row>
    <row r="148" customFormat="false" ht="12.75" hidden="false" customHeight="false" outlineLevel="0" collapsed="false">
      <c r="W148" s="153"/>
      <c r="X148" s="153"/>
      <c r="Y148" s="155"/>
      <c r="AB148" s="311"/>
      <c r="AC148" s="311"/>
      <c r="AE148" s="120"/>
    </row>
    <row r="149" customFormat="false" ht="12.75" hidden="false" customHeight="false" outlineLevel="0" collapsed="false">
      <c r="W149" s="153"/>
      <c r="X149" s="153"/>
      <c r="Y149" s="155"/>
      <c r="AB149" s="311"/>
      <c r="AC149" s="311"/>
      <c r="AE149" s="120"/>
    </row>
    <row r="150" customFormat="false" ht="12.75" hidden="false" customHeight="false" outlineLevel="0" collapsed="false">
      <c r="W150" s="153"/>
      <c r="X150" s="153"/>
      <c r="Y150" s="155"/>
      <c r="AB150" s="311"/>
      <c r="AC150" s="311"/>
      <c r="AE150" s="120"/>
    </row>
    <row r="151" customFormat="false" ht="12.75" hidden="false" customHeight="false" outlineLevel="0" collapsed="false">
      <c r="W151" s="153"/>
      <c r="X151" s="153"/>
      <c r="Y151" s="155"/>
      <c r="AB151" s="311"/>
      <c r="AC151" s="311"/>
      <c r="AE151" s="120"/>
    </row>
    <row r="152" customFormat="false" ht="12.75" hidden="false" customHeight="false" outlineLevel="0" collapsed="false">
      <c r="W152" s="153"/>
      <c r="X152" s="153"/>
      <c r="Y152" s="155"/>
      <c r="AB152" s="311"/>
      <c r="AC152" s="311"/>
      <c r="AE152" s="120"/>
    </row>
    <row r="153" customFormat="false" ht="12.75" hidden="false" customHeight="false" outlineLevel="0" collapsed="false">
      <c r="W153" s="153"/>
      <c r="X153" s="153"/>
      <c r="Y153" s="155"/>
      <c r="AB153" s="311"/>
      <c r="AC153" s="311"/>
      <c r="AE153" s="120"/>
    </row>
    <row r="154" customFormat="false" ht="12.75" hidden="false" customHeight="false" outlineLevel="0" collapsed="false">
      <c r="W154" s="153"/>
      <c r="X154" s="153"/>
      <c r="Y154" s="155"/>
      <c r="AB154" s="311"/>
      <c r="AC154" s="311"/>
      <c r="AE154" s="120"/>
    </row>
    <row r="155" customFormat="false" ht="12.75" hidden="false" customHeight="false" outlineLevel="0" collapsed="false">
      <c r="W155" s="153"/>
      <c r="X155" s="153"/>
      <c r="Y155" s="155"/>
      <c r="AB155" s="311"/>
      <c r="AC155" s="311"/>
      <c r="AE155" s="120"/>
    </row>
    <row r="156" customFormat="false" ht="12.75" hidden="false" customHeight="false" outlineLevel="0" collapsed="false">
      <c r="W156" s="153"/>
      <c r="X156" s="153"/>
      <c r="Y156" s="155"/>
      <c r="AB156" s="311"/>
      <c r="AC156" s="311"/>
      <c r="AE156" s="120"/>
    </row>
    <row r="157" customFormat="false" ht="12.75" hidden="false" customHeight="false" outlineLevel="0" collapsed="false">
      <c r="W157" s="153"/>
      <c r="X157" s="153"/>
      <c r="Y157" s="155"/>
      <c r="AB157" s="311"/>
      <c r="AC157" s="311"/>
      <c r="AE157" s="120"/>
    </row>
    <row r="158" customFormat="false" ht="12.75" hidden="false" customHeight="false" outlineLevel="0" collapsed="false">
      <c r="W158" s="153"/>
      <c r="X158" s="153"/>
      <c r="Y158" s="155"/>
      <c r="AB158" s="311"/>
      <c r="AC158" s="311"/>
      <c r="AE158" s="120"/>
    </row>
    <row r="159" customFormat="false" ht="12.75" hidden="false" customHeight="false" outlineLevel="0" collapsed="false">
      <c r="W159" s="153"/>
      <c r="X159" s="153"/>
      <c r="Y159" s="155"/>
      <c r="AB159" s="311"/>
      <c r="AC159" s="311"/>
      <c r="AE159" s="120"/>
    </row>
    <row r="160" customFormat="false" ht="12.75" hidden="false" customHeight="false" outlineLevel="0" collapsed="false">
      <c r="W160" s="153"/>
      <c r="X160" s="153"/>
      <c r="Y160" s="155"/>
      <c r="AB160" s="311"/>
      <c r="AC160" s="311"/>
      <c r="AE160" s="120"/>
    </row>
    <row r="161" customFormat="false" ht="12.75" hidden="false" customHeight="false" outlineLevel="0" collapsed="false">
      <c r="W161" s="153"/>
      <c r="X161" s="153"/>
      <c r="Y161" s="155"/>
      <c r="AB161" s="311"/>
      <c r="AC161" s="311"/>
      <c r="AE161" s="120"/>
    </row>
    <row r="162" customFormat="false" ht="12.75" hidden="false" customHeight="false" outlineLevel="0" collapsed="false">
      <c r="W162" s="153"/>
      <c r="X162" s="153"/>
      <c r="Y162" s="155"/>
      <c r="AB162" s="311"/>
      <c r="AC162" s="311"/>
      <c r="AE162" s="120"/>
    </row>
    <row r="163" customFormat="false" ht="12.75" hidden="false" customHeight="false" outlineLevel="0" collapsed="false">
      <c r="W163" s="153"/>
      <c r="X163" s="153"/>
      <c r="Y163" s="155"/>
      <c r="AB163" s="311"/>
      <c r="AC163" s="311"/>
      <c r="AE163" s="120"/>
    </row>
    <row r="164" customFormat="false" ht="12.75" hidden="false" customHeight="false" outlineLevel="0" collapsed="false">
      <c r="W164" s="153"/>
      <c r="X164" s="153"/>
      <c r="Y164" s="155"/>
      <c r="AB164" s="311"/>
      <c r="AC164" s="311"/>
      <c r="AE164" s="120"/>
    </row>
    <row r="165" customFormat="false" ht="12.75" hidden="false" customHeight="false" outlineLevel="0" collapsed="false">
      <c r="W165" s="153"/>
      <c r="X165" s="153"/>
      <c r="Y165" s="155"/>
      <c r="AB165" s="311"/>
      <c r="AC165" s="311"/>
      <c r="AE165" s="120"/>
    </row>
    <row r="166" customFormat="false" ht="12.75" hidden="false" customHeight="false" outlineLevel="0" collapsed="false">
      <c r="W166" s="153"/>
      <c r="X166" s="153"/>
      <c r="Y166" s="155"/>
      <c r="AB166" s="311"/>
      <c r="AC166" s="311"/>
      <c r="AE166" s="120"/>
    </row>
    <row r="167" customFormat="false" ht="12.75" hidden="false" customHeight="false" outlineLevel="0" collapsed="false">
      <c r="W167" s="153"/>
      <c r="X167" s="153"/>
      <c r="Y167" s="155"/>
      <c r="AB167" s="311"/>
      <c r="AC167" s="311"/>
      <c r="AE167" s="120"/>
    </row>
    <row r="168" customFormat="false" ht="12.75" hidden="false" customHeight="false" outlineLevel="0" collapsed="false">
      <c r="W168" s="153"/>
      <c r="X168" s="153"/>
      <c r="Y168" s="155"/>
      <c r="AB168" s="311"/>
      <c r="AC168" s="311"/>
      <c r="AE168" s="120"/>
    </row>
    <row r="169" customFormat="false" ht="12.75" hidden="false" customHeight="false" outlineLevel="0" collapsed="false">
      <c r="W169" s="153"/>
      <c r="X169" s="153"/>
      <c r="Y169" s="155"/>
      <c r="AB169" s="311"/>
      <c r="AC169" s="311"/>
      <c r="AE169" s="120"/>
    </row>
    <row r="170" customFormat="false" ht="12.75" hidden="false" customHeight="false" outlineLevel="0" collapsed="false">
      <c r="W170" s="153"/>
      <c r="X170" s="153"/>
      <c r="Y170" s="155"/>
      <c r="AB170" s="311"/>
      <c r="AC170" s="311"/>
      <c r="AE170" s="120"/>
    </row>
    <row r="171" customFormat="false" ht="12.75" hidden="false" customHeight="false" outlineLevel="0" collapsed="false">
      <c r="W171" s="153"/>
      <c r="X171" s="153"/>
      <c r="Y171" s="155"/>
      <c r="AB171" s="311"/>
      <c r="AC171" s="311"/>
      <c r="AE171" s="120"/>
    </row>
    <row r="172" customFormat="false" ht="12.75" hidden="false" customHeight="false" outlineLevel="0" collapsed="false">
      <c r="W172" s="153"/>
      <c r="X172" s="153"/>
      <c r="Y172" s="155"/>
      <c r="AB172" s="311"/>
      <c r="AC172" s="311"/>
      <c r="AE172" s="120"/>
    </row>
    <row r="173" customFormat="false" ht="12.75" hidden="false" customHeight="false" outlineLevel="0" collapsed="false">
      <c r="W173" s="153"/>
      <c r="X173" s="153"/>
      <c r="Y173" s="155"/>
      <c r="AB173" s="311"/>
      <c r="AC173" s="311"/>
      <c r="AE173" s="120"/>
    </row>
    <row r="174" customFormat="false" ht="12.75" hidden="false" customHeight="false" outlineLevel="0" collapsed="false">
      <c r="W174" s="153"/>
      <c r="X174" s="153"/>
      <c r="Y174" s="155"/>
      <c r="AB174" s="311"/>
      <c r="AC174" s="311"/>
    </row>
    <row r="175" customFormat="false" ht="12.75" hidden="false" customHeight="false" outlineLevel="0" collapsed="false">
      <c r="W175" s="153"/>
      <c r="X175" s="153"/>
      <c r="Y175" s="155"/>
      <c r="AB175" s="311"/>
      <c r="AC175" s="311"/>
    </row>
    <row r="176" customFormat="false" ht="12.75" hidden="false" customHeight="false" outlineLevel="0" collapsed="false">
      <c r="W176" s="153"/>
      <c r="X176" s="153"/>
      <c r="Y176" s="155"/>
      <c r="AB176" s="311"/>
      <c r="AC176" s="311"/>
      <c r="AE176" s="120"/>
    </row>
    <row r="177" customFormat="false" ht="12.75" hidden="false" customHeight="false" outlineLevel="0" collapsed="false">
      <c r="W177" s="153"/>
      <c r="X177" s="153"/>
      <c r="Y177" s="155"/>
      <c r="AB177" s="311"/>
      <c r="AC177" s="311"/>
      <c r="AE177" s="120"/>
    </row>
    <row r="178" customFormat="false" ht="12.75" hidden="false" customHeight="false" outlineLevel="0" collapsed="false">
      <c r="W178" s="153"/>
      <c r="X178" s="153"/>
      <c r="Y178" s="155"/>
      <c r="AB178" s="311"/>
      <c r="AC178" s="311"/>
      <c r="AE178" s="120"/>
    </row>
    <row r="179" customFormat="false" ht="12.75" hidden="false" customHeight="false" outlineLevel="0" collapsed="false">
      <c r="W179" s="153"/>
      <c r="X179" s="153"/>
      <c r="Y179" s="155"/>
      <c r="AB179" s="311"/>
      <c r="AC179" s="311"/>
      <c r="AE179" s="120"/>
    </row>
    <row r="180" customFormat="false" ht="12.75" hidden="false" customHeight="false" outlineLevel="0" collapsed="false">
      <c r="W180" s="153"/>
      <c r="X180" s="153"/>
      <c r="Y180" s="155"/>
      <c r="AB180" s="311"/>
      <c r="AC180" s="311"/>
      <c r="AE180" s="120"/>
    </row>
    <row r="181" customFormat="false" ht="12.75" hidden="false" customHeight="false" outlineLevel="0" collapsed="false">
      <c r="W181" s="153"/>
      <c r="X181" s="153"/>
      <c r="Y181" s="155"/>
      <c r="AB181" s="311"/>
      <c r="AC181" s="311"/>
      <c r="AE181" s="120"/>
    </row>
    <row r="182" customFormat="false" ht="12.75" hidden="false" customHeight="false" outlineLevel="0" collapsed="false">
      <c r="W182" s="153"/>
      <c r="X182" s="153"/>
      <c r="Y182" s="155"/>
      <c r="AB182" s="311"/>
      <c r="AC182" s="311"/>
      <c r="AE182" s="120"/>
    </row>
    <row r="183" customFormat="false" ht="12.75" hidden="false" customHeight="false" outlineLevel="0" collapsed="false">
      <c r="W183" s="153"/>
      <c r="X183" s="153"/>
      <c r="Y183" s="155"/>
      <c r="AB183" s="311"/>
      <c r="AC183" s="311"/>
      <c r="AE183" s="120"/>
    </row>
    <row r="184" customFormat="false" ht="12.75" hidden="false" customHeight="false" outlineLevel="0" collapsed="false">
      <c r="W184" s="153"/>
      <c r="X184" s="153"/>
      <c r="Y184" s="155"/>
      <c r="AB184" s="311"/>
      <c r="AC184" s="311"/>
      <c r="AE184" s="120"/>
    </row>
    <row r="185" customFormat="false" ht="12.75" hidden="false" customHeight="false" outlineLevel="0" collapsed="false">
      <c r="W185" s="153"/>
      <c r="X185" s="153"/>
      <c r="Y185" s="155"/>
      <c r="AB185" s="311"/>
      <c r="AC185" s="311"/>
    </row>
    <row r="186" customFormat="false" ht="12.75" hidden="false" customHeight="false" outlineLevel="0" collapsed="false">
      <c r="W186" s="153"/>
      <c r="X186" s="153"/>
      <c r="Y186" s="155"/>
      <c r="AB186" s="311"/>
      <c r="AC186" s="311"/>
      <c r="AE186" s="120"/>
    </row>
    <row r="187" customFormat="false" ht="12.75" hidden="false" customHeight="false" outlineLevel="0" collapsed="false">
      <c r="W187" s="153"/>
      <c r="X187" s="153"/>
      <c r="Y187" s="155"/>
      <c r="AB187" s="311"/>
      <c r="AC187" s="311"/>
      <c r="AE187" s="120"/>
    </row>
    <row r="188" customFormat="false" ht="12.75" hidden="false" customHeight="false" outlineLevel="0" collapsed="false">
      <c r="W188" s="153"/>
      <c r="X188" s="153"/>
      <c r="Y188" s="155"/>
      <c r="AB188" s="311"/>
      <c r="AC188" s="311"/>
      <c r="AE188" s="120"/>
    </row>
    <row r="189" customFormat="false" ht="12.75" hidden="false" customHeight="false" outlineLevel="0" collapsed="false">
      <c r="W189" s="153"/>
      <c r="X189" s="153"/>
      <c r="Y189" s="155"/>
      <c r="AB189" s="311"/>
      <c r="AC189" s="311"/>
      <c r="AE189" s="120"/>
    </row>
    <row r="190" customFormat="false" ht="12.75" hidden="false" customHeight="false" outlineLevel="0" collapsed="false">
      <c r="W190" s="153"/>
      <c r="X190" s="153"/>
      <c r="Y190" s="155"/>
      <c r="AB190" s="311"/>
      <c r="AC190" s="311"/>
      <c r="AE190" s="120"/>
    </row>
    <row r="191" customFormat="false" ht="12.75" hidden="false" customHeight="false" outlineLevel="0" collapsed="false">
      <c r="W191" s="153"/>
      <c r="X191" s="153"/>
      <c r="Y191" s="155"/>
      <c r="AB191" s="311"/>
      <c r="AC191" s="311"/>
      <c r="AE191" s="120"/>
    </row>
    <row r="192" customFormat="false" ht="12.75" hidden="false" customHeight="false" outlineLevel="0" collapsed="false">
      <c r="W192" s="153"/>
      <c r="X192" s="153"/>
      <c r="Y192" s="155"/>
      <c r="AB192" s="311"/>
      <c r="AC192" s="311"/>
      <c r="AE192" s="120"/>
    </row>
    <row r="193" customFormat="false" ht="12.75" hidden="false" customHeight="false" outlineLevel="0" collapsed="false">
      <c r="W193" s="153"/>
      <c r="X193" s="153"/>
      <c r="Y193" s="155"/>
      <c r="AB193" s="311"/>
      <c r="AC193" s="311"/>
      <c r="AE193" s="120"/>
    </row>
    <row r="194" customFormat="false" ht="12.75" hidden="false" customHeight="false" outlineLevel="0" collapsed="false">
      <c r="W194" s="153"/>
      <c r="X194" s="153"/>
      <c r="Y194" s="155"/>
      <c r="AB194" s="311"/>
      <c r="AC194" s="311"/>
      <c r="AE194" s="120"/>
    </row>
    <row r="195" customFormat="false" ht="12.75" hidden="false" customHeight="false" outlineLevel="0" collapsed="false">
      <c r="W195" s="153"/>
      <c r="X195" s="153"/>
      <c r="Y195" s="155"/>
      <c r="AB195" s="311"/>
      <c r="AC195" s="311"/>
      <c r="AE195" s="120"/>
    </row>
    <row r="196" customFormat="false" ht="12.75" hidden="false" customHeight="false" outlineLevel="0" collapsed="false">
      <c r="W196" s="153"/>
      <c r="X196" s="153"/>
      <c r="Y196" s="155"/>
      <c r="AB196" s="311"/>
      <c r="AC196" s="311"/>
    </row>
    <row r="197" customFormat="false" ht="12.75" hidden="false" customHeight="false" outlineLevel="0" collapsed="false">
      <c r="W197" s="153"/>
      <c r="X197" s="153"/>
      <c r="Y197" s="155"/>
      <c r="AB197" s="311"/>
      <c r="AC197" s="311"/>
      <c r="AE197" s="120"/>
    </row>
    <row r="198" customFormat="false" ht="12.75" hidden="false" customHeight="false" outlineLevel="0" collapsed="false">
      <c r="W198" s="153"/>
      <c r="X198" s="153"/>
      <c r="Y198" s="155"/>
      <c r="AB198" s="311"/>
      <c r="AC198" s="311"/>
      <c r="AE198" s="120"/>
    </row>
    <row r="199" customFormat="false" ht="12.75" hidden="false" customHeight="false" outlineLevel="0" collapsed="false">
      <c r="W199" s="153"/>
      <c r="X199" s="153"/>
      <c r="Y199" s="155"/>
      <c r="AB199" s="311"/>
      <c r="AC199" s="311"/>
      <c r="AE199" s="120"/>
    </row>
    <row r="200" customFormat="false" ht="12.75" hidden="false" customHeight="false" outlineLevel="0" collapsed="false">
      <c r="W200" s="153"/>
      <c r="X200" s="153"/>
      <c r="Y200" s="155"/>
      <c r="AB200" s="311"/>
      <c r="AC200" s="311"/>
      <c r="AE200" s="120"/>
    </row>
    <row r="201" customFormat="false" ht="12.75" hidden="false" customHeight="false" outlineLevel="0" collapsed="false">
      <c r="W201" s="153"/>
      <c r="X201" s="153"/>
      <c r="Y201" s="155"/>
      <c r="AB201" s="311"/>
      <c r="AC201" s="311"/>
      <c r="AE201" s="120"/>
    </row>
    <row r="202" customFormat="false" ht="12.75" hidden="false" customHeight="false" outlineLevel="0" collapsed="false">
      <c r="W202" s="153"/>
      <c r="X202" s="153"/>
      <c r="Y202" s="155"/>
      <c r="AB202" s="311"/>
      <c r="AC202" s="311"/>
      <c r="AE202" s="120"/>
    </row>
    <row r="203" customFormat="false" ht="12.75" hidden="false" customHeight="false" outlineLevel="0" collapsed="false">
      <c r="W203" s="153"/>
      <c r="X203" s="153"/>
      <c r="Y203" s="155"/>
      <c r="AB203" s="311"/>
      <c r="AC203" s="311"/>
      <c r="AE203" s="120"/>
    </row>
    <row r="204" customFormat="false" ht="12.75" hidden="false" customHeight="false" outlineLevel="0" collapsed="false">
      <c r="W204" s="153"/>
      <c r="X204" s="153"/>
      <c r="Y204" s="155"/>
      <c r="AB204" s="311"/>
      <c r="AC204" s="311"/>
      <c r="AE204" s="120"/>
    </row>
    <row r="205" customFormat="false" ht="12.75" hidden="false" customHeight="false" outlineLevel="0" collapsed="false">
      <c r="W205" s="153"/>
      <c r="X205" s="153"/>
      <c r="Y205" s="155"/>
      <c r="AB205" s="311"/>
      <c r="AC205" s="311"/>
      <c r="AE205" s="120"/>
    </row>
    <row r="206" customFormat="false" ht="12.75" hidden="false" customHeight="false" outlineLevel="0" collapsed="false">
      <c r="W206" s="153"/>
      <c r="X206" s="153"/>
      <c r="Y206" s="155"/>
      <c r="AB206" s="311"/>
      <c r="AC206" s="311"/>
      <c r="AE206" s="120"/>
    </row>
    <row r="207" customFormat="false" ht="12.75" hidden="false" customHeight="false" outlineLevel="0" collapsed="false">
      <c r="W207" s="153"/>
      <c r="X207" s="153"/>
      <c r="Y207" s="155"/>
      <c r="AB207" s="311"/>
      <c r="AC207" s="311"/>
      <c r="AE207" s="120"/>
    </row>
    <row r="208" customFormat="false" ht="12.75" hidden="false" customHeight="false" outlineLevel="0" collapsed="false">
      <c r="W208" s="153"/>
      <c r="X208" s="153"/>
      <c r="Y208" s="155"/>
      <c r="AB208" s="311"/>
      <c r="AC208" s="311"/>
      <c r="AE208" s="120"/>
    </row>
    <row r="209" customFormat="false" ht="12.75" hidden="false" customHeight="false" outlineLevel="0" collapsed="false">
      <c r="W209" s="153"/>
      <c r="X209" s="153"/>
      <c r="Y209" s="155"/>
      <c r="AB209" s="311"/>
      <c r="AC209" s="311"/>
      <c r="AE209" s="120"/>
    </row>
    <row r="210" customFormat="false" ht="12.75" hidden="false" customHeight="false" outlineLevel="0" collapsed="false">
      <c r="W210" s="153"/>
      <c r="X210" s="153"/>
      <c r="Y210" s="155"/>
      <c r="AB210" s="311"/>
      <c r="AC210" s="311"/>
      <c r="AE210" s="120"/>
    </row>
    <row r="211" customFormat="false" ht="12.75" hidden="false" customHeight="false" outlineLevel="0" collapsed="false">
      <c r="W211" s="153"/>
      <c r="X211" s="153"/>
      <c r="Y211" s="155"/>
      <c r="AB211" s="311"/>
      <c r="AC211" s="311"/>
      <c r="AE211" s="120"/>
    </row>
    <row r="212" customFormat="false" ht="12.75" hidden="false" customHeight="false" outlineLevel="0" collapsed="false">
      <c r="W212" s="153"/>
      <c r="X212" s="153"/>
      <c r="Y212" s="155"/>
      <c r="AB212" s="311"/>
      <c r="AC212" s="311"/>
      <c r="AE212" s="120"/>
    </row>
    <row r="213" customFormat="false" ht="12.75" hidden="false" customHeight="false" outlineLevel="0" collapsed="false">
      <c r="W213" s="153"/>
      <c r="X213" s="153"/>
      <c r="Y213" s="155"/>
      <c r="AB213" s="311"/>
      <c r="AC213" s="311"/>
      <c r="AE213" s="120"/>
    </row>
    <row r="214" customFormat="false" ht="12.75" hidden="false" customHeight="false" outlineLevel="0" collapsed="false">
      <c r="W214" s="153"/>
      <c r="X214" s="153"/>
      <c r="Y214" s="155"/>
      <c r="AB214" s="311"/>
      <c r="AC214" s="311"/>
      <c r="AE214" s="120"/>
    </row>
    <row r="215" customFormat="false" ht="12.75" hidden="false" customHeight="false" outlineLevel="0" collapsed="false">
      <c r="W215" s="153"/>
      <c r="X215" s="153"/>
      <c r="Y215" s="155"/>
      <c r="AB215" s="311"/>
      <c r="AC215" s="311"/>
      <c r="AE215" s="120"/>
    </row>
    <row r="216" customFormat="false" ht="12.75" hidden="false" customHeight="false" outlineLevel="0" collapsed="false">
      <c r="W216" s="153"/>
      <c r="X216" s="153"/>
      <c r="Y216" s="155"/>
      <c r="AB216" s="311"/>
      <c r="AC216" s="311"/>
      <c r="AE216" s="120"/>
    </row>
    <row r="217" customFormat="false" ht="12.75" hidden="false" customHeight="false" outlineLevel="0" collapsed="false">
      <c r="W217" s="153"/>
      <c r="X217" s="153"/>
      <c r="Y217" s="155"/>
      <c r="AB217" s="311"/>
      <c r="AC217" s="311"/>
      <c r="AE217" s="120"/>
    </row>
    <row r="218" customFormat="false" ht="12.75" hidden="false" customHeight="false" outlineLevel="0" collapsed="false">
      <c r="W218" s="153"/>
      <c r="X218" s="153"/>
      <c r="Y218" s="155"/>
      <c r="AB218" s="311"/>
      <c r="AC218" s="311"/>
      <c r="AE218" s="120"/>
    </row>
    <row r="219" customFormat="false" ht="12.75" hidden="false" customHeight="false" outlineLevel="0" collapsed="false">
      <c r="W219" s="153"/>
      <c r="X219" s="153"/>
      <c r="Y219" s="155"/>
      <c r="AB219" s="311"/>
      <c r="AC219" s="311"/>
      <c r="AE219" s="120"/>
    </row>
    <row r="220" customFormat="false" ht="12.75" hidden="false" customHeight="false" outlineLevel="0" collapsed="false">
      <c r="W220" s="153"/>
      <c r="X220" s="153"/>
      <c r="Y220" s="155"/>
      <c r="AB220" s="311"/>
      <c r="AC220" s="311"/>
      <c r="AE220" s="120"/>
    </row>
    <row r="221" customFormat="false" ht="12.75" hidden="false" customHeight="false" outlineLevel="0" collapsed="false">
      <c r="W221" s="153"/>
      <c r="X221" s="153"/>
      <c r="Y221" s="155"/>
      <c r="AB221" s="311"/>
      <c r="AC221" s="311"/>
      <c r="AE221" s="120"/>
    </row>
    <row r="222" customFormat="false" ht="12.75" hidden="false" customHeight="false" outlineLevel="0" collapsed="false">
      <c r="W222" s="153"/>
      <c r="X222" s="153"/>
      <c r="Y222" s="155"/>
      <c r="AB222" s="311"/>
      <c r="AC222" s="311"/>
      <c r="AE222" s="120"/>
    </row>
    <row r="223" customFormat="false" ht="12.75" hidden="false" customHeight="false" outlineLevel="0" collapsed="false">
      <c r="W223" s="153"/>
      <c r="X223" s="153"/>
      <c r="Y223" s="155"/>
      <c r="AB223" s="311"/>
      <c r="AC223" s="311"/>
      <c r="AE223" s="120"/>
    </row>
    <row r="224" customFormat="false" ht="12.75" hidden="false" customHeight="false" outlineLevel="0" collapsed="false">
      <c r="W224" s="153"/>
      <c r="X224" s="153"/>
      <c r="Y224" s="155"/>
      <c r="AB224" s="311"/>
      <c r="AC224" s="311"/>
      <c r="AE224" s="120"/>
    </row>
    <row r="225" customFormat="false" ht="12.75" hidden="false" customHeight="false" outlineLevel="0" collapsed="false">
      <c r="W225" s="153"/>
      <c r="X225" s="153"/>
      <c r="Y225" s="155"/>
      <c r="AB225" s="311"/>
      <c r="AC225" s="311"/>
    </row>
    <row r="226" customFormat="false" ht="12.75" hidden="false" customHeight="false" outlineLevel="0" collapsed="false">
      <c r="W226" s="153"/>
      <c r="X226" s="153"/>
      <c r="Y226" s="155"/>
      <c r="AB226" s="311"/>
      <c r="AC226" s="311"/>
      <c r="AE226" s="120"/>
    </row>
    <row r="227" customFormat="false" ht="12.75" hidden="false" customHeight="false" outlineLevel="0" collapsed="false">
      <c r="W227" s="153"/>
      <c r="X227" s="153"/>
      <c r="Y227" s="155"/>
      <c r="AB227" s="311"/>
      <c r="AC227" s="311"/>
    </row>
    <row r="228" customFormat="false" ht="12.75" hidden="false" customHeight="false" outlineLevel="0" collapsed="false">
      <c r="W228" s="153"/>
      <c r="X228" s="153"/>
      <c r="Y228" s="155"/>
      <c r="AB228" s="311"/>
      <c r="AC228" s="311"/>
    </row>
    <row r="229" customFormat="false" ht="12.75" hidden="false" customHeight="false" outlineLevel="0" collapsed="false">
      <c r="W229" s="153"/>
      <c r="X229" s="153"/>
      <c r="Y229" s="155"/>
      <c r="AB229" s="311"/>
      <c r="AC229" s="311"/>
    </row>
    <row r="230" customFormat="false" ht="12.75" hidden="false" customHeight="false" outlineLevel="0" collapsed="false">
      <c r="W230" s="153"/>
      <c r="X230" s="153"/>
      <c r="Y230" s="155"/>
      <c r="AB230" s="311"/>
      <c r="AC230" s="311"/>
    </row>
    <row r="231" customFormat="false" ht="12.75" hidden="false" customHeight="false" outlineLevel="0" collapsed="false">
      <c r="W231" s="153"/>
      <c r="X231" s="153"/>
      <c r="Y231" s="155"/>
      <c r="AB231" s="311"/>
      <c r="AC231" s="311"/>
    </row>
    <row r="232" customFormat="false" ht="12.75" hidden="false" customHeight="false" outlineLevel="0" collapsed="false">
      <c r="W232" s="153"/>
      <c r="X232" s="153"/>
      <c r="Y232" s="155"/>
      <c r="AB232" s="311"/>
      <c r="AC232" s="311"/>
    </row>
    <row r="233" customFormat="false" ht="12.75" hidden="false" customHeight="false" outlineLevel="0" collapsed="false">
      <c r="W233" s="153"/>
      <c r="X233" s="153"/>
      <c r="Y233" s="155"/>
      <c r="AB233" s="311"/>
      <c r="AC233" s="311"/>
      <c r="AE233" s="120"/>
    </row>
    <row r="234" customFormat="false" ht="12.75" hidden="false" customHeight="false" outlineLevel="0" collapsed="false">
      <c r="W234" s="153"/>
      <c r="X234" s="153"/>
      <c r="Y234" s="155"/>
      <c r="AB234" s="311"/>
      <c r="AC234" s="311"/>
      <c r="AE234" s="120"/>
    </row>
    <row r="235" customFormat="false" ht="12.75" hidden="false" customHeight="false" outlineLevel="0" collapsed="false">
      <c r="W235" s="153"/>
      <c r="X235" s="153"/>
      <c r="Y235" s="155"/>
      <c r="AB235" s="311"/>
      <c r="AC235" s="311"/>
    </row>
    <row r="236" customFormat="false" ht="12.75" hidden="false" customHeight="false" outlineLevel="0" collapsed="false">
      <c r="W236" s="153"/>
      <c r="X236" s="153"/>
      <c r="Y236" s="155"/>
      <c r="AB236" s="311"/>
      <c r="AC236" s="311"/>
      <c r="AE236" s="120"/>
    </row>
    <row r="237" customFormat="false" ht="12.75" hidden="false" customHeight="false" outlineLevel="0" collapsed="false">
      <c r="W237" s="153"/>
      <c r="X237" s="153"/>
      <c r="Y237" s="155"/>
      <c r="AB237" s="311"/>
      <c r="AC237" s="311"/>
      <c r="AE237" s="120"/>
    </row>
    <row r="238" customFormat="false" ht="12.75" hidden="false" customHeight="false" outlineLevel="0" collapsed="false">
      <c r="W238" s="153"/>
      <c r="X238" s="153"/>
      <c r="Y238" s="155"/>
      <c r="AB238" s="311"/>
      <c r="AC238" s="311"/>
      <c r="AE238" s="120"/>
    </row>
    <row r="239" customFormat="false" ht="12.75" hidden="false" customHeight="false" outlineLevel="0" collapsed="false">
      <c r="W239" s="153"/>
      <c r="X239" s="153"/>
      <c r="Y239" s="155"/>
      <c r="AB239" s="311"/>
      <c r="AC239" s="311"/>
      <c r="AE239" s="120"/>
    </row>
    <row r="240" customFormat="false" ht="12.75" hidden="false" customHeight="false" outlineLevel="0" collapsed="false">
      <c r="W240" s="153"/>
      <c r="X240" s="153"/>
      <c r="Y240" s="155"/>
      <c r="AB240" s="311"/>
      <c r="AC240" s="311"/>
    </row>
    <row r="241" customFormat="false" ht="12.75" hidden="false" customHeight="false" outlineLevel="0" collapsed="false">
      <c r="W241" s="153"/>
      <c r="X241" s="153"/>
      <c r="Y241" s="155"/>
      <c r="AB241" s="311"/>
      <c r="AC241" s="311"/>
    </row>
    <row r="242" customFormat="false" ht="12.75" hidden="false" customHeight="false" outlineLevel="0" collapsed="false">
      <c r="W242" s="153"/>
      <c r="X242" s="153"/>
      <c r="Y242" s="155"/>
      <c r="AB242" s="311"/>
      <c r="AC242" s="311"/>
      <c r="AE242" s="120"/>
    </row>
    <row r="243" customFormat="false" ht="12.75" hidden="false" customHeight="false" outlineLevel="0" collapsed="false">
      <c r="W243" s="153"/>
      <c r="X243" s="153"/>
      <c r="Y243" s="155"/>
      <c r="AB243" s="311"/>
      <c r="AC243" s="311"/>
      <c r="AE243" s="120"/>
    </row>
    <row r="244" customFormat="false" ht="12.75" hidden="false" customHeight="false" outlineLevel="0" collapsed="false">
      <c r="W244" s="153"/>
      <c r="X244" s="153"/>
      <c r="Y244" s="155"/>
      <c r="AB244" s="311"/>
      <c r="AC244" s="311"/>
      <c r="AE244" s="120"/>
    </row>
    <row r="245" customFormat="false" ht="12.75" hidden="false" customHeight="false" outlineLevel="0" collapsed="false">
      <c r="W245" s="153"/>
      <c r="X245" s="153"/>
      <c r="Y245" s="155"/>
      <c r="AB245" s="311"/>
      <c r="AC245" s="311"/>
      <c r="AE245" s="120"/>
    </row>
    <row r="246" customFormat="false" ht="12.75" hidden="false" customHeight="false" outlineLevel="0" collapsed="false">
      <c r="W246" s="153"/>
      <c r="X246" s="153"/>
      <c r="Y246" s="155"/>
      <c r="AB246" s="311"/>
      <c r="AC246" s="311"/>
      <c r="AE246" s="120"/>
    </row>
    <row r="247" customFormat="false" ht="12.75" hidden="false" customHeight="false" outlineLevel="0" collapsed="false">
      <c r="W247" s="153"/>
      <c r="X247" s="153"/>
      <c r="Y247" s="155"/>
      <c r="AB247" s="311"/>
      <c r="AC247" s="311"/>
      <c r="AE247" s="120"/>
    </row>
    <row r="248" customFormat="false" ht="12.75" hidden="false" customHeight="false" outlineLevel="0" collapsed="false">
      <c r="W248" s="153"/>
      <c r="X248" s="153"/>
      <c r="Y248" s="155"/>
      <c r="AB248" s="311"/>
      <c r="AC248" s="311"/>
      <c r="AE248" s="120"/>
    </row>
    <row r="249" customFormat="false" ht="12.75" hidden="false" customHeight="false" outlineLevel="0" collapsed="false">
      <c r="W249" s="153"/>
      <c r="X249" s="153"/>
      <c r="Y249" s="155"/>
      <c r="AB249" s="311"/>
      <c r="AC249" s="311"/>
      <c r="AE249" s="120"/>
    </row>
    <row r="250" customFormat="false" ht="12.75" hidden="false" customHeight="false" outlineLevel="0" collapsed="false">
      <c r="W250" s="153"/>
      <c r="X250" s="153"/>
      <c r="Y250" s="155"/>
      <c r="AB250" s="311"/>
      <c r="AC250" s="311"/>
      <c r="AE250" s="120"/>
    </row>
    <row r="251" customFormat="false" ht="12.75" hidden="false" customHeight="false" outlineLevel="0" collapsed="false">
      <c r="W251" s="153"/>
      <c r="X251" s="153"/>
      <c r="Y251" s="155"/>
      <c r="AB251" s="311"/>
      <c r="AC251" s="311"/>
      <c r="AE251" s="120"/>
    </row>
    <row r="252" customFormat="false" ht="12.75" hidden="false" customHeight="false" outlineLevel="0" collapsed="false">
      <c r="W252" s="153"/>
      <c r="X252" s="153"/>
      <c r="Y252" s="155"/>
      <c r="AB252" s="311"/>
      <c r="AC252" s="311"/>
      <c r="AE252" s="120"/>
    </row>
    <row r="253" customFormat="false" ht="12.75" hidden="false" customHeight="false" outlineLevel="0" collapsed="false">
      <c r="W253" s="153"/>
      <c r="X253" s="153"/>
      <c r="Y253" s="155"/>
      <c r="AB253" s="311"/>
      <c r="AC253" s="311"/>
      <c r="AE253" s="120"/>
    </row>
    <row r="254" customFormat="false" ht="12.75" hidden="false" customHeight="false" outlineLevel="0" collapsed="false">
      <c r="W254" s="153"/>
      <c r="X254" s="153"/>
      <c r="Y254" s="155"/>
      <c r="AB254" s="311"/>
      <c r="AC254" s="311"/>
      <c r="AE254" s="120"/>
    </row>
    <row r="255" customFormat="false" ht="12.75" hidden="false" customHeight="false" outlineLevel="0" collapsed="false">
      <c r="W255" s="153"/>
      <c r="X255" s="153"/>
      <c r="Y255" s="155"/>
      <c r="AB255" s="311"/>
      <c r="AC255" s="311"/>
      <c r="AE255" s="120"/>
    </row>
    <row r="256" customFormat="false" ht="12.75" hidden="false" customHeight="false" outlineLevel="0" collapsed="false">
      <c r="W256" s="153"/>
      <c r="X256" s="153"/>
      <c r="Y256" s="155"/>
      <c r="AB256" s="311"/>
      <c r="AC256" s="311"/>
      <c r="AE256" s="120"/>
    </row>
    <row r="257" customFormat="false" ht="12.75" hidden="false" customHeight="false" outlineLevel="0" collapsed="false">
      <c r="W257" s="153"/>
      <c r="X257" s="153"/>
      <c r="Y257" s="155"/>
      <c r="AB257" s="311"/>
      <c r="AC257" s="311"/>
      <c r="AE257" s="120"/>
    </row>
    <row r="258" customFormat="false" ht="12.75" hidden="false" customHeight="false" outlineLevel="0" collapsed="false">
      <c r="W258" s="153"/>
      <c r="X258" s="153"/>
      <c r="Y258" s="155"/>
      <c r="AB258" s="311"/>
      <c r="AC258" s="311"/>
      <c r="AE258" s="120"/>
    </row>
    <row r="259" customFormat="false" ht="12.75" hidden="false" customHeight="false" outlineLevel="0" collapsed="false">
      <c r="W259" s="153"/>
      <c r="X259" s="153"/>
      <c r="Y259" s="155"/>
      <c r="AB259" s="311"/>
      <c r="AC259" s="311"/>
      <c r="AE259" s="120"/>
    </row>
    <row r="260" customFormat="false" ht="12.75" hidden="false" customHeight="false" outlineLevel="0" collapsed="false">
      <c r="W260" s="153"/>
      <c r="X260" s="153"/>
      <c r="Y260" s="155"/>
      <c r="AB260" s="311"/>
      <c r="AC260" s="311"/>
      <c r="AE260" s="120"/>
    </row>
    <row r="261" customFormat="false" ht="12.75" hidden="false" customHeight="false" outlineLevel="0" collapsed="false">
      <c r="W261" s="153"/>
      <c r="X261" s="153"/>
      <c r="Y261" s="155"/>
      <c r="AB261" s="311"/>
      <c r="AC261" s="311"/>
      <c r="AE261" s="120"/>
    </row>
    <row r="262" customFormat="false" ht="12.75" hidden="false" customHeight="false" outlineLevel="0" collapsed="false">
      <c r="W262" s="153"/>
      <c r="X262" s="153"/>
      <c r="Y262" s="155"/>
      <c r="AB262" s="311"/>
      <c r="AC262" s="311"/>
      <c r="AE262" s="120"/>
    </row>
    <row r="263" customFormat="false" ht="12.75" hidden="false" customHeight="false" outlineLevel="0" collapsed="false">
      <c r="W263" s="153"/>
      <c r="X263" s="153"/>
      <c r="Y263" s="155"/>
      <c r="AB263" s="311"/>
      <c r="AC263" s="311"/>
      <c r="AE263" s="120"/>
    </row>
    <row r="264" customFormat="false" ht="12.75" hidden="false" customHeight="false" outlineLevel="0" collapsed="false">
      <c r="W264" s="153"/>
      <c r="X264" s="153"/>
      <c r="Y264" s="155"/>
      <c r="AB264" s="311"/>
      <c r="AC264" s="311"/>
      <c r="AE264" s="120"/>
    </row>
    <row r="265" customFormat="false" ht="12.75" hidden="false" customHeight="false" outlineLevel="0" collapsed="false">
      <c r="W265" s="153"/>
      <c r="X265" s="153"/>
      <c r="Y265" s="155"/>
      <c r="AB265" s="311"/>
      <c r="AC265" s="311"/>
      <c r="AE265" s="120"/>
    </row>
    <row r="266" customFormat="false" ht="12.75" hidden="false" customHeight="false" outlineLevel="0" collapsed="false">
      <c r="W266" s="153"/>
      <c r="X266" s="153"/>
      <c r="Y266" s="155"/>
      <c r="AB266" s="311"/>
      <c r="AC266" s="311"/>
      <c r="AE266" s="120"/>
    </row>
    <row r="267" customFormat="false" ht="12.75" hidden="false" customHeight="false" outlineLevel="0" collapsed="false">
      <c r="W267" s="153"/>
      <c r="X267" s="153"/>
      <c r="Y267" s="155"/>
      <c r="AB267" s="311"/>
      <c r="AC267" s="311"/>
      <c r="AE267" s="120"/>
    </row>
    <row r="268" customFormat="false" ht="12.75" hidden="false" customHeight="false" outlineLevel="0" collapsed="false">
      <c r="W268" s="153"/>
      <c r="X268" s="153"/>
      <c r="Y268" s="155"/>
      <c r="AB268" s="311"/>
      <c r="AC268" s="311"/>
      <c r="AE268" s="120"/>
    </row>
    <row r="269" customFormat="false" ht="12.75" hidden="false" customHeight="false" outlineLevel="0" collapsed="false">
      <c r="W269" s="153"/>
      <c r="X269" s="153"/>
      <c r="Y269" s="155"/>
      <c r="AB269" s="311"/>
      <c r="AC269" s="311"/>
      <c r="AE269" s="120"/>
    </row>
    <row r="270" customFormat="false" ht="12.75" hidden="false" customHeight="false" outlineLevel="0" collapsed="false">
      <c r="W270" s="153"/>
      <c r="X270" s="153"/>
      <c r="Y270" s="155"/>
      <c r="AB270" s="311"/>
      <c r="AC270" s="311"/>
      <c r="AE270" s="120"/>
    </row>
    <row r="271" customFormat="false" ht="12.75" hidden="false" customHeight="false" outlineLevel="0" collapsed="false">
      <c r="W271" s="153"/>
      <c r="X271" s="153"/>
      <c r="Y271" s="155"/>
      <c r="AB271" s="311"/>
      <c r="AC271" s="311"/>
      <c r="AE271" s="120"/>
    </row>
    <row r="272" customFormat="false" ht="12.75" hidden="false" customHeight="false" outlineLevel="0" collapsed="false">
      <c r="W272" s="153"/>
      <c r="X272" s="153"/>
      <c r="Y272" s="155"/>
      <c r="AB272" s="311"/>
      <c r="AC272" s="311"/>
      <c r="AE272" s="120"/>
    </row>
    <row r="273" customFormat="false" ht="12.75" hidden="false" customHeight="false" outlineLevel="0" collapsed="false">
      <c r="W273" s="153"/>
      <c r="X273" s="153"/>
      <c r="Y273" s="155"/>
      <c r="AB273" s="311"/>
      <c r="AC273" s="311"/>
      <c r="AE273" s="120"/>
    </row>
    <row r="274" customFormat="false" ht="12.75" hidden="false" customHeight="false" outlineLevel="0" collapsed="false">
      <c r="W274" s="153"/>
      <c r="X274" s="153"/>
      <c r="Y274" s="155"/>
      <c r="AB274" s="311"/>
      <c r="AC274" s="311"/>
      <c r="AE274" s="120"/>
    </row>
    <row r="275" customFormat="false" ht="12.75" hidden="false" customHeight="false" outlineLevel="0" collapsed="false">
      <c r="W275" s="153"/>
      <c r="X275" s="153"/>
      <c r="Y275" s="155"/>
      <c r="AB275" s="311"/>
      <c r="AC275" s="311"/>
      <c r="AE275" s="120"/>
    </row>
    <row r="276" customFormat="false" ht="12.75" hidden="false" customHeight="false" outlineLevel="0" collapsed="false">
      <c r="W276" s="153"/>
      <c r="X276" s="153"/>
      <c r="Y276" s="155"/>
      <c r="AB276" s="311"/>
      <c r="AC276" s="311"/>
      <c r="AE276" s="120"/>
    </row>
    <row r="277" customFormat="false" ht="12.75" hidden="false" customHeight="false" outlineLevel="0" collapsed="false">
      <c r="W277" s="153"/>
      <c r="X277" s="153"/>
      <c r="Y277" s="155"/>
      <c r="AB277" s="311"/>
      <c r="AC277" s="311"/>
      <c r="AE277" s="120"/>
    </row>
    <row r="278" customFormat="false" ht="12.75" hidden="false" customHeight="false" outlineLevel="0" collapsed="false">
      <c r="W278" s="153"/>
      <c r="X278" s="153"/>
      <c r="Y278" s="155"/>
      <c r="AB278" s="311"/>
      <c r="AC278" s="311"/>
      <c r="AE278" s="120"/>
    </row>
    <row r="279" customFormat="false" ht="12.75" hidden="false" customHeight="false" outlineLevel="0" collapsed="false">
      <c r="W279" s="153"/>
      <c r="X279" s="153"/>
      <c r="Y279" s="155"/>
      <c r="AB279" s="311"/>
      <c r="AC279" s="311"/>
      <c r="AE279" s="120"/>
    </row>
    <row r="280" customFormat="false" ht="12.75" hidden="false" customHeight="false" outlineLevel="0" collapsed="false">
      <c r="W280" s="153"/>
      <c r="X280" s="153"/>
      <c r="Y280" s="155"/>
      <c r="AB280" s="311"/>
      <c r="AC280" s="311"/>
      <c r="AE280" s="120"/>
    </row>
    <row r="281" customFormat="false" ht="12.75" hidden="false" customHeight="false" outlineLevel="0" collapsed="false">
      <c r="W281" s="153"/>
      <c r="X281" s="153"/>
      <c r="Y281" s="155"/>
      <c r="AB281" s="311"/>
      <c r="AC281" s="311"/>
      <c r="AE281" s="120"/>
    </row>
    <row r="282" customFormat="false" ht="12.75" hidden="false" customHeight="false" outlineLevel="0" collapsed="false">
      <c r="W282" s="153"/>
      <c r="X282" s="153"/>
      <c r="Y282" s="155"/>
      <c r="AB282" s="311"/>
      <c r="AC282" s="311"/>
      <c r="AE282" s="120"/>
    </row>
    <row r="283" customFormat="false" ht="12.75" hidden="false" customHeight="false" outlineLevel="0" collapsed="false">
      <c r="W283" s="153"/>
      <c r="X283" s="153"/>
      <c r="Y283" s="155"/>
      <c r="AB283" s="311"/>
      <c r="AC283" s="311"/>
      <c r="AE283" s="120"/>
    </row>
    <row r="284" customFormat="false" ht="12.75" hidden="false" customHeight="false" outlineLevel="0" collapsed="false">
      <c r="W284" s="153"/>
      <c r="X284" s="153"/>
      <c r="Y284" s="155"/>
      <c r="AB284" s="311"/>
      <c r="AC284" s="311"/>
      <c r="AE284" s="120"/>
    </row>
    <row r="285" customFormat="false" ht="12.75" hidden="false" customHeight="false" outlineLevel="0" collapsed="false">
      <c r="W285" s="153"/>
      <c r="X285" s="153"/>
      <c r="Y285" s="155"/>
      <c r="AB285" s="311"/>
      <c r="AC285" s="311"/>
      <c r="AE285" s="120"/>
    </row>
    <row r="286" customFormat="false" ht="12.75" hidden="false" customHeight="false" outlineLevel="0" collapsed="false">
      <c r="W286" s="153"/>
      <c r="X286" s="153"/>
      <c r="Y286" s="155"/>
      <c r="AB286" s="311"/>
      <c r="AC286" s="311"/>
      <c r="AE286" s="120"/>
    </row>
    <row r="287" customFormat="false" ht="12.75" hidden="false" customHeight="false" outlineLevel="0" collapsed="false">
      <c r="W287" s="153"/>
      <c r="X287" s="153"/>
      <c r="Y287" s="155"/>
      <c r="AB287" s="311"/>
      <c r="AC287" s="311"/>
      <c r="AE287" s="120"/>
    </row>
    <row r="288" customFormat="false" ht="12.75" hidden="false" customHeight="false" outlineLevel="0" collapsed="false">
      <c r="W288" s="153"/>
      <c r="X288" s="153"/>
      <c r="Y288" s="155"/>
      <c r="AB288" s="311"/>
      <c r="AC288" s="311"/>
      <c r="AE288" s="120"/>
    </row>
    <row r="289" customFormat="false" ht="12.75" hidden="false" customHeight="false" outlineLevel="0" collapsed="false">
      <c r="W289" s="153"/>
      <c r="X289" s="153"/>
      <c r="Y289" s="155"/>
      <c r="AB289" s="311"/>
      <c r="AC289" s="311"/>
      <c r="AE289" s="120"/>
    </row>
    <row r="290" customFormat="false" ht="12.75" hidden="false" customHeight="false" outlineLevel="0" collapsed="false">
      <c r="W290" s="153"/>
      <c r="X290" s="153"/>
      <c r="Y290" s="155"/>
      <c r="AB290" s="311"/>
      <c r="AC290" s="311"/>
      <c r="AE290" s="120"/>
    </row>
    <row r="291" customFormat="false" ht="12.75" hidden="false" customHeight="false" outlineLevel="0" collapsed="false">
      <c r="W291" s="153"/>
      <c r="X291" s="153"/>
      <c r="Y291" s="155"/>
      <c r="AB291" s="311"/>
      <c r="AC291" s="311"/>
      <c r="AE291" s="120"/>
    </row>
    <row r="292" customFormat="false" ht="12.75" hidden="false" customHeight="false" outlineLevel="0" collapsed="false">
      <c r="W292" s="153"/>
      <c r="X292" s="153"/>
      <c r="Y292" s="155"/>
      <c r="AB292" s="311"/>
      <c r="AC292" s="311"/>
      <c r="AE292" s="120"/>
    </row>
    <row r="293" customFormat="false" ht="12.75" hidden="false" customHeight="false" outlineLevel="0" collapsed="false">
      <c r="W293" s="153"/>
      <c r="X293" s="153"/>
      <c r="Y293" s="155"/>
      <c r="AB293" s="311"/>
      <c r="AC293" s="311"/>
      <c r="AE293" s="120"/>
    </row>
    <row r="294" customFormat="false" ht="12.75" hidden="false" customHeight="false" outlineLevel="0" collapsed="false">
      <c r="W294" s="153"/>
      <c r="X294" s="153"/>
      <c r="Y294" s="155"/>
      <c r="AB294" s="311"/>
      <c r="AC294" s="311"/>
      <c r="AE294" s="120"/>
    </row>
    <row r="295" customFormat="false" ht="12.75" hidden="false" customHeight="false" outlineLevel="0" collapsed="false">
      <c r="W295" s="153"/>
      <c r="X295" s="153"/>
      <c r="Y295" s="155"/>
      <c r="AB295" s="311"/>
      <c r="AC295" s="311"/>
      <c r="AE295" s="120"/>
    </row>
    <row r="296" customFormat="false" ht="12.75" hidden="false" customHeight="false" outlineLevel="0" collapsed="false">
      <c r="W296" s="153"/>
      <c r="X296" s="153"/>
      <c r="Y296" s="155"/>
      <c r="AB296" s="311"/>
      <c r="AC296" s="311"/>
      <c r="AE296" s="120"/>
    </row>
    <row r="297" customFormat="false" ht="12.75" hidden="false" customHeight="false" outlineLevel="0" collapsed="false">
      <c r="W297" s="153"/>
      <c r="X297" s="153"/>
      <c r="Y297" s="155"/>
      <c r="AB297" s="311"/>
      <c r="AC297" s="311"/>
      <c r="AE297" s="120"/>
    </row>
    <row r="298" customFormat="false" ht="12.75" hidden="false" customHeight="false" outlineLevel="0" collapsed="false">
      <c r="W298" s="153"/>
      <c r="X298" s="153"/>
      <c r="Y298" s="155"/>
      <c r="AB298" s="311"/>
      <c r="AC298" s="311"/>
      <c r="AE298" s="120"/>
    </row>
    <row r="299" customFormat="false" ht="12.75" hidden="false" customHeight="false" outlineLevel="0" collapsed="false">
      <c r="W299" s="153"/>
      <c r="X299" s="153"/>
      <c r="Y299" s="155"/>
      <c r="AB299" s="311"/>
      <c r="AC299" s="311"/>
      <c r="AE299" s="120"/>
    </row>
    <row r="300" customFormat="false" ht="12.75" hidden="false" customHeight="false" outlineLevel="0" collapsed="false">
      <c r="W300" s="153"/>
      <c r="X300" s="153"/>
      <c r="Y300" s="155"/>
      <c r="AB300" s="311"/>
      <c r="AC300" s="311"/>
      <c r="AE300" s="120"/>
    </row>
    <row r="301" customFormat="false" ht="12.75" hidden="false" customHeight="false" outlineLevel="0" collapsed="false">
      <c r="W301" s="153"/>
      <c r="X301" s="153"/>
      <c r="Y301" s="155"/>
      <c r="AB301" s="311"/>
      <c r="AC301" s="311"/>
      <c r="AE301" s="120"/>
    </row>
    <row r="302" customFormat="false" ht="12.75" hidden="false" customHeight="false" outlineLevel="0" collapsed="false">
      <c r="W302" s="153"/>
      <c r="X302" s="153"/>
      <c r="Y302" s="155"/>
      <c r="AB302" s="311"/>
      <c r="AC302" s="311"/>
      <c r="AE302" s="120"/>
    </row>
    <row r="303" customFormat="false" ht="12.75" hidden="false" customHeight="false" outlineLevel="0" collapsed="false">
      <c r="W303" s="153"/>
      <c r="X303" s="153"/>
      <c r="Y303" s="155"/>
      <c r="AB303" s="311"/>
      <c r="AC303" s="311"/>
      <c r="AE303" s="120"/>
    </row>
    <row r="304" customFormat="false" ht="12.75" hidden="false" customHeight="false" outlineLevel="0" collapsed="false">
      <c r="W304" s="153"/>
      <c r="X304" s="153"/>
      <c r="Y304" s="155"/>
      <c r="AB304" s="311"/>
      <c r="AC304" s="311"/>
      <c r="AE304" s="120"/>
    </row>
    <row r="305" customFormat="false" ht="12.75" hidden="false" customHeight="false" outlineLevel="0" collapsed="false">
      <c r="W305" s="153"/>
      <c r="X305" s="153"/>
      <c r="Y305" s="155"/>
      <c r="AB305" s="311"/>
      <c r="AC305" s="311"/>
      <c r="AE305" s="120"/>
    </row>
    <row r="306" customFormat="false" ht="12.75" hidden="false" customHeight="false" outlineLevel="0" collapsed="false">
      <c r="W306" s="153"/>
      <c r="X306" s="153"/>
      <c r="Y306" s="155"/>
      <c r="AB306" s="311"/>
      <c r="AC306" s="311"/>
      <c r="AE306" s="120"/>
    </row>
    <row r="307" customFormat="false" ht="12.75" hidden="false" customHeight="false" outlineLevel="0" collapsed="false">
      <c r="W307" s="153"/>
      <c r="X307" s="153"/>
      <c r="Y307" s="155"/>
      <c r="AB307" s="311"/>
      <c r="AC307" s="311"/>
      <c r="AE307" s="120"/>
    </row>
    <row r="308" customFormat="false" ht="12.75" hidden="false" customHeight="false" outlineLevel="0" collapsed="false">
      <c r="W308" s="153"/>
      <c r="X308" s="153"/>
      <c r="Y308" s="155"/>
      <c r="AB308" s="311"/>
      <c r="AC308" s="311"/>
    </row>
    <row r="309" customFormat="false" ht="12.75" hidden="false" customHeight="false" outlineLevel="0" collapsed="false">
      <c r="W309" s="153"/>
      <c r="X309" s="153"/>
      <c r="Y309" s="155"/>
      <c r="AB309" s="311"/>
      <c r="AC309" s="311"/>
      <c r="AE309" s="120"/>
    </row>
    <row r="310" customFormat="false" ht="12.75" hidden="false" customHeight="false" outlineLevel="0" collapsed="false">
      <c r="W310" s="153"/>
      <c r="X310" s="153"/>
      <c r="Y310" s="155"/>
      <c r="AB310" s="311"/>
      <c r="AC310" s="311"/>
      <c r="AE310" s="120"/>
    </row>
    <row r="311" customFormat="false" ht="12.75" hidden="false" customHeight="false" outlineLevel="0" collapsed="false">
      <c r="W311" s="153"/>
      <c r="X311" s="153"/>
      <c r="Y311" s="155"/>
      <c r="AB311" s="311"/>
      <c r="AC311" s="311"/>
      <c r="AE311" s="120"/>
    </row>
    <row r="312" customFormat="false" ht="12.75" hidden="false" customHeight="false" outlineLevel="0" collapsed="false">
      <c r="W312" s="153"/>
      <c r="X312" s="153"/>
      <c r="Y312" s="155"/>
      <c r="AB312" s="311"/>
      <c r="AC312" s="311"/>
      <c r="AE312" s="120"/>
    </row>
    <row r="313" customFormat="false" ht="12.75" hidden="false" customHeight="false" outlineLevel="0" collapsed="false">
      <c r="W313" s="153"/>
      <c r="X313" s="153"/>
      <c r="Y313" s="155"/>
      <c r="AB313" s="311"/>
      <c r="AC313" s="311"/>
      <c r="AE313" s="120"/>
    </row>
    <row r="314" customFormat="false" ht="12.75" hidden="false" customHeight="false" outlineLevel="0" collapsed="false">
      <c r="W314" s="153"/>
      <c r="X314" s="153"/>
      <c r="Y314" s="155"/>
      <c r="AB314" s="311"/>
      <c r="AC314" s="311"/>
      <c r="AE314" s="120"/>
    </row>
    <row r="315" customFormat="false" ht="12.75" hidden="false" customHeight="false" outlineLevel="0" collapsed="false">
      <c r="W315" s="153"/>
      <c r="X315" s="153"/>
      <c r="Y315" s="155"/>
      <c r="AB315" s="311"/>
      <c r="AC315" s="311"/>
      <c r="AE315" s="120"/>
    </row>
    <row r="316" customFormat="false" ht="12.75" hidden="false" customHeight="false" outlineLevel="0" collapsed="false">
      <c r="W316" s="153"/>
      <c r="X316" s="153"/>
      <c r="Y316" s="155"/>
      <c r="AB316" s="311"/>
      <c r="AC316" s="311"/>
    </row>
    <row r="317" customFormat="false" ht="12.75" hidden="false" customHeight="false" outlineLevel="0" collapsed="false">
      <c r="W317" s="153"/>
      <c r="X317" s="153"/>
      <c r="Y317" s="155"/>
      <c r="AB317" s="311"/>
      <c r="AC317" s="311"/>
      <c r="AE317" s="120"/>
    </row>
    <row r="318" customFormat="false" ht="12.75" hidden="false" customHeight="false" outlineLevel="0" collapsed="false">
      <c r="W318" s="153"/>
      <c r="X318" s="153"/>
      <c r="Y318" s="155"/>
      <c r="AB318" s="311"/>
      <c r="AC318" s="311"/>
      <c r="AE318" s="120"/>
    </row>
    <row r="319" customFormat="false" ht="12.75" hidden="false" customHeight="false" outlineLevel="0" collapsed="false">
      <c r="W319" s="153"/>
      <c r="X319" s="153"/>
      <c r="Y319" s="155"/>
      <c r="AB319" s="311"/>
      <c r="AC319" s="311"/>
      <c r="AE319" s="120"/>
    </row>
    <row r="320" customFormat="false" ht="12.75" hidden="false" customHeight="false" outlineLevel="0" collapsed="false">
      <c r="W320" s="153"/>
      <c r="X320" s="153"/>
      <c r="Y320" s="155"/>
      <c r="AB320" s="311"/>
      <c r="AC320" s="311"/>
      <c r="AE320" s="120"/>
    </row>
    <row r="321" customFormat="false" ht="12.75" hidden="false" customHeight="false" outlineLevel="0" collapsed="false">
      <c r="W321" s="153"/>
      <c r="X321" s="153"/>
      <c r="Y321" s="155"/>
      <c r="AB321" s="311"/>
      <c r="AC321" s="311"/>
      <c r="AE321" s="120"/>
    </row>
    <row r="322" customFormat="false" ht="12.75" hidden="false" customHeight="false" outlineLevel="0" collapsed="false">
      <c r="W322" s="153"/>
      <c r="X322" s="153"/>
      <c r="Y322" s="155"/>
      <c r="AB322" s="311"/>
      <c r="AC322" s="311"/>
    </row>
    <row r="323" customFormat="false" ht="12.75" hidden="false" customHeight="false" outlineLevel="0" collapsed="false">
      <c r="W323" s="153"/>
      <c r="X323" s="153"/>
      <c r="Y323" s="155"/>
      <c r="AB323" s="311"/>
      <c r="AC323" s="311"/>
      <c r="AE323" s="120"/>
    </row>
    <row r="324" customFormat="false" ht="12.75" hidden="false" customHeight="false" outlineLevel="0" collapsed="false">
      <c r="W324" s="153"/>
      <c r="X324" s="153"/>
      <c r="Y324" s="155"/>
      <c r="AB324" s="311"/>
      <c r="AC324" s="311"/>
      <c r="AE324" s="120"/>
    </row>
    <row r="325" customFormat="false" ht="12.75" hidden="false" customHeight="false" outlineLevel="0" collapsed="false">
      <c r="W325" s="153"/>
      <c r="X325" s="153"/>
      <c r="Y325" s="155"/>
      <c r="AB325" s="311"/>
      <c r="AC325" s="311"/>
      <c r="AE325" s="120"/>
    </row>
    <row r="326" customFormat="false" ht="12.75" hidden="false" customHeight="false" outlineLevel="0" collapsed="false">
      <c r="W326" s="153"/>
      <c r="X326" s="153"/>
      <c r="Y326" s="155"/>
      <c r="AB326" s="311"/>
      <c r="AC326" s="311"/>
      <c r="AE326" s="120"/>
    </row>
    <row r="327" customFormat="false" ht="12.75" hidden="false" customHeight="false" outlineLevel="0" collapsed="false">
      <c r="W327" s="153"/>
      <c r="X327" s="153"/>
      <c r="Y327" s="155"/>
      <c r="AB327" s="311"/>
      <c r="AC327" s="311"/>
      <c r="AE327" s="120"/>
    </row>
    <row r="328" customFormat="false" ht="12.75" hidden="false" customHeight="false" outlineLevel="0" collapsed="false">
      <c r="W328" s="153"/>
      <c r="X328" s="153"/>
      <c r="Y328" s="155"/>
      <c r="AB328" s="311"/>
      <c r="AC328" s="311"/>
      <c r="AE328" s="120"/>
    </row>
    <row r="329" customFormat="false" ht="12.75" hidden="false" customHeight="false" outlineLevel="0" collapsed="false">
      <c r="W329" s="153"/>
      <c r="X329" s="153"/>
      <c r="Y329" s="155"/>
      <c r="AB329" s="311"/>
      <c r="AC329" s="311"/>
    </row>
    <row r="330" customFormat="false" ht="12.75" hidden="false" customHeight="false" outlineLevel="0" collapsed="false">
      <c r="W330" s="153"/>
      <c r="X330" s="153"/>
      <c r="Y330" s="155"/>
      <c r="AB330" s="311"/>
      <c r="AC330" s="311"/>
      <c r="AE330" s="120"/>
    </row>
    <row r="331" customFormat="false" ht="12.75" hidden="false" customHeight="false" outlineLevel="0" collapsed="false">
      <c r="W331" s="153"/>
      <c r="X331" s="153"/>
      <c r="Y331" s="155"/>
      <c r="AB331" s="311"/>
      <c r="AC331" s="311"/>
    </row>
    <row r="332" customFormat="false" ht="12.75" hidden="false" customHeight="false" outlineLevel="0" collapsed="false">
      <c r="W332" s="153"/>
      <c r="X332" s="153"/>
      <c r="Y332" s="155"/>
      <c r="AB332" s="311"/>
      <c r="AC332" s="311"/>
      <c r="AE332" s="120"/>
    </row>
    <row r="333" customFormat="false" ht="12.75" hidden="false" customHeight="false" outlineLevel="0" collapsed="false">
      <c r="W333" s="153"/>
      <c r="X333" s="153"/>
      <c r="Y333" s="155"/>
      <c r="AB333" s="311"/>
      <c r="AC333" s="311"/>
      <c r="AE333" s="120"/>
    </row>
    <row r="334" customFormat="false" ht="12.75" hidden="false" customHeight="false" outlineLevel="0" collapsed="false">
      <c r="W334" s="153"/>
      <c r="X334" s="153"/>
      <c r="Y334" s="155"/>
      <c r="AB334" s="311"/>
      <c r="AC334" s="311"/>
      <c r="AE334" s="120"/>
    </row>
    <row r="335" customFormat="false" ht="12.75" hidden="false" customHeight="false" outlineLevel="0" collapsed="false">
      <c r="W335" s="153"/>
      <c r="X335" s="153"/>
      <c r="Y335" s="155"/>
      <c r="AB335" s="311"/>
      <c r="AC335" s="311"/>
      <c r="AE335" s="120"/>
    </row>
    <row r="336" customFormat="false" ht="12.75" hidden="false" customHeight="false" outlineLevel="0" collapsed="false">
      <c r="W336" s="153"/>
      <c r="X336" s="153"/>
      <c r="Y336" s="155"/>
      <c r="AB336" s="311"/>
      <c r="AC336" s="311"/>
      <c r="AE336" s="120"/>
    </row>
    <row r="337" customFormat="false" ht="12.75" hidden="false" customHeight="false" outlineLevel="0" collapsed="false">
      <c r="W337" s="153"/>
      <c r="X337" s="153"/>
      <c r="Y337" s="155"/>
      <c r="AB337" s="311"/>
      <c r="AC337" s="311"/>
    </row>
    <row r="338" customFormat="false" ht="12.75" hidden="false" customHeight="false" outlineLevel="0" collapsed="false">
      <c r="W338" s="153"/>
      <c r="X338" s="153"/>
      <c r="Y338" s="155"/>
      <c r="AB338" s="311"/>
      <c r="AC338" s="311"/>
      <c r="AE338" s="120"/>
    </row>
    <row r="339" customFormat="false" ht="12.75" hidden="false" customHeight="false" outlineLevel="0" collapsed="false">
      <c r="W339" s="153"/>
      <c r="X339" s="153"/>
      <c r="Y339" s="155"/>
      <c r="AB339" s="311"/>
      <c r="AC339" s="311"/>
      <c r="AE339" s="120"/>
    </row>
    <row r="340" customFormat="false" ht="12.75" hidden="false" customHeight="false" outlineLevel="0" collapsed="false">
      <c r="W340" s="153"/>
      <c r="X340" s="153"/>
      <c r="Y340" s="155"/>
      <c r="AB340" s="311"/>
      <c r="AC340" s="311"/>
    </row>
    <row r="341" customFormat="false" ht="12.75" hidden="false" customHeight="false" outlineLevel="0" collapsed="false">
      <c r="W341" s="153"/>
      <c r="X341" s="153"/>
      <c r="Y341" s="155"/>
      <c r="AB341" s="311"/>
      <c r="AC341" s="311"/>
    </row>
    <row r="342" customFormat="false" ht="12.75" hidden="false" customHeight="false" outlineLevel="0" collapsed="false">
      <c r="W342" s="153"/>
      <c r="X342" s="153"/>
      <c r="Y342" s="155"/>
      <c r="AB342" s="311"/>
      <c r="AC342" s="311"/>
      <c r="AE342" s="120"/>
    </row>
    <row r="343" customFormat="false" ht="12.75" hidden="false" customHeight="false" outlineLevel="0" collapsed="false">
      <c r="W343" s="153"/>
      <c r="X343" s="153"/>
      <c r="Y343" s="155"/>
      <c r="AB343" s="311"/>
      <c r="AC343" s="311"/>
      <c r="AE343" s="120"/>
    </row>
    <row r="344" customFormat="false" ht="12.75" hidden="false" customHeight="false" outlineLevel="0" collapsed="false">
      <c r="W344" s="153"/>
      <c r="X344" s="153"/>
      <c r="Y344" s="155"/>
      <c r="AB344" s="311"/>
      <c r="AC344" s="311"/>
      <c r="AE344" s="120"/>
    </row>
    <row r="345" customFormat="false" ht="12.75" hidden="false" customHeight="false" outlineLevel="0" collapsed="false">
      <c r="W345" s="153"/>
      <c r="X345" s="153"/>
      <c r="Y345" s="155"/>
      <c r="AB345" s="311"/>
      <c r="AC345" s="311"/>
      <c r="AE345" s="120"/>
    </row>
    <row r="346" customFormat="false" ht="12.75" hidden="false" customHeight="false" outlineLevel="0" collapsed="false">
      <c r="W346" s="153"/>
      <c r="X346" s="153"/>
      <c r="Y346" s="155"/>
      <c r="AB346" s="311"/>
      <c r="AC346" s="311"/>
      <c r="AE346" s="120"/>
    </row>
    <row r="347" customFormat="false" ht="12.75" hidden="false" customHeight="false" outlineLevel="0" collapsed="false">
      <c r="W347" s="153"/>
      <c r="X347" s="153"/>
      <c r="Y347" s="155"/>
      <c r="AB347" s="311"/>
      <c r="AC347" s="311"/>
      <c r="AE347" s="120"/>
    </row>
    <row r="348" customFormat="false" ht="12.75" hidden="false" customHeight="false" outlineLevel="0" collapsed="false">
      <c r="W348" s="153"/>
      <c r="X348" s="153"/>
      <c r="Y348" s="155"/>
      <c r="AB348" s="311"/>
      <c r="AC348" s="311"/>
      <c r="AE348" s="120"/>
    </row>
    <row r="349" customFormat="false" ht="12.75" hidden="false" customHeight="false" outlineLevel="0" collapsed="false">
      <c r="W349" s="153"/>
      <c r="X349" s="153"/>
      <c r="Y349" s="155"/>
      <c r="AB349" s="311"/>
      <c r="AC349" s="311"/>
    </row>
    <row r="350" customFormat="false" ht="12.75" hidden="false" customHeight="false" outlineLevel="0" collapsed="false">
      <c r="W350" s="153"/>
      <c r="X350" s="153"/>
      <c r="Y350" s="155"/>
      <c r="AB350" s="311"/>
      <c r="AC350" s="311"/>
      <c r="AE350" s="120"/>
    </row>
    <row r="351" customFormat="false" ht="12.75" hidden="false" customHeight="false" outlineLevel="0" collapsed="false">
      <c r="W351" s="153"/>
      <c r="X351" s="153"/>
      <c r="Y351" s="155"/>
      <c r="AB351" s="311"/>
      <c r="AC351" s="311"/>
      <c r="AE351" s="120"/>
    </row>
    <row r="352" customFormat="false" ht="12.75" hidden="false" customHeight="false" outlineLevel="0" collapsed="false">
      <c r="W352" s="153"/>
      <c r="X352" s="153"/>
      <c r="Y352" s="155"/>
      <c r="AB352" s="311"/>
      <c r="AC352" s="311"/>
      <c r="AE352" s="120"/>
    </row>
    <row r="353" customFormat="false" ht="12.75" hidden="false" customHeight="false" outlineLevel="0" collapsed="false">
      <c r="W353" s="153"/>
      <c r="X353" s="153"/>
      <c r="Y353" s="155"/>
      <c r="AB353" s="311"/>
      <c r="AC353" s="311"/>
      <c r="AE353" s="120"/>
    </row>
    <row r="354" customFormat="false" ht="12.75" hidden="false" customHeight="false" outlineLevel="0" collapsed="false">
      <c r="W354" s="153"/>
      <c r="X354" s="153"/>
      <c r="Y354" s="155"/>
      <c r="AB354" s="311"/>
      <c r="AC354" s="311"/>
      <c r="AE354" s="120"/>
    </row>
    <row r="355" customFormat="false" ht="12.75" hidden="false" customHeight="false" outlineLevel="0" collapsed="false">
      <c r="W355" s="153"/>
      <c r="X355" s="153"/>
      <c r="Y355" s="155"/>
      <c r="AB355" s="311"/>
      <c r="AC355" s="311"/>
      <c r="AE355" s="120"/>
    </row>
    <row r="356" customFormat="false" ht="12.75" hidden="false" customHeight="false" outlineLevel="0" collapsed="false">
      <c r="W356" s="153"/>
      <c r="X356" s="153"/>
      <c r="Y356" s="155"/>
      <c r="AB356" s="311"/>
      <c r="AC356" s="311"/>
      <c r="AE356" s="120"/>
    </row>
    <row r="357" customFormat="false" ht="12.75" hidden="false" customHeight="false" outlineLevel="0" collapsed="false">
      <c r="W357" s="153"/>
      <c r="X357" s="153"/>
      <c r="Y357" s="155"/>
      <c r="AB357" s="311"/>
      <c r="AC357" s="311"/>
      <c r="AE357" s="120"/>
    </row>
    <row r="358" customFormat="false" ht="12.75" hidden="false" customHeight="false" outlineLevel="0" collapsed="false">
      <c r="W358" s="153"/>
      <c r="X358" s="153"/>
      <c r="Y358" s="155"/>
      <c r="AB358" s="311"/>
      <c r="AC358" s="311"/>
      <c r="AE358" s="120"/>
    </row>
    <row r="359" customFormat="false" ht="12.75" hidden="false" customHeight="false" outlineLevel="0" collapsed="false">
      <c r="W359" s="153"/>
      <c r="X359" s="153"/>
      <c r="Y359" s="155"/>
      <c r="AB359" s="311"/>
      <c r="AC359" s="311"/>
      <c r="AE359" s="120"/>
    </row>
    <row r="360" customFormat="false" ht="12.75" hidden="false" customHeight="false" outlineLevel="0" collapsed="false">
      <c r="W360" s="153"/>
      <c r="X360" s="153"/>
      <c r="Y360" s="155"/>
      <c r="AB360" s="311"/>
      <c r="AC360" s="311"/>
      <c r="AE360" s="120"/>
    </row>
    <row r="361" customFormat="false" ht="12.75" hidden="false" customHeight="false" outlineLevel="0" collapsed="false">
      <c r="W361" s="153"/>
      <c r="X361" s="153"/>
      <c r="Y361" s="155"/>
      <c r="AB361" s="311"/>
      <c r="AC361" s="311"/>
      <c r="AE361" s="120"/>
    </row>
    <row r="362" customFormat="false" ht="12.75" hidden="false" customHeight="false" outlineLevel="0" collapsed="false">
      <c r="W362" s="153"/>
      <c r="X362" s="153"/>
      <c r="Y362" s="155"/>
      <c r="AB362" s="311"/>
      <c r="AC362" s="311"/>
    </row>
    <row r="363" customFormat="false" ht="12.75" hidden="false" customHeight="false" outlineLevel="0" collapsed="false">
      <c r="W363" s="153"/>
      <c r="X363" s="153"/>
      <c r="Y363" s="155"/>
      <c r="AB363" s="311"/>
      <c r="AC363" s="311"/>
      <c r="AE363" s="120"/>
    </row>
    <row r="364" customFormat="false" ht="12.75" hidden="false" customHeight="false" outlineLevel="0" collapsed="false">
      <c r="W364" s="153"/>
      <c r="X364" s="153"/>
      <c r="Y364" s="155"/>
      <c r="AB364" s="311"/>
      <c r="AC364" s="311"/>
      <c r="AE364" s="120"/>
    </row>
    <row r="365" customFormat="false" ht="12.75" hidden="false" customHeight="false" outlineLevel="0" collapsed="false">
      <c r="W365" s="153"/>
      <c r="X365" s="153"/>
      <c r="Y365" s="155"/>
      <c r="AB365" s="311"/>
      <c r="AC365" s="311"/>
      <c r="AE365" s="120"/>
    </row>
    <row r="366" customFormat="false" ht="12.75" hidden="false" customHeight="false" outlineLevel="0" collapsed="false">
      <c r="W366" s="153"/>
      <c r="X366" s="153"/>
      <c r="Y366" s="155"/>
      <c r="AB366" s="311"/>
      <c r="AC366" s="311"/>
      <c r="AE366" s="120"/>
    </row>
    <row r="367" customFormat="false" ht="12.75" hidden="false" customHeight="false" outlineLevel="0" collapsed="false">
      <c r="W367" s="153"/>
      <c r="X367" s="153"/>
      <c r="Y367" s="155"/>
      <c r="AB367" s="311"/>
      <c r="AC367" s="311"/>
      <c r="AE367" s="120"/>
    </row>
    <row r="368" customFormat="false" ht="12.75" hidden="false" customHeight="false" outlineLevel="0" collapsed="false">
      <c r="W368" s="153"/>
      <c r="X368" s="153"/>
      <c r="Y368" s="155"/>
      <c r="AB368" s="311"/>
      <c r="AC368" s="311"/>
      <c r="AE368" s="120"/>
    </row>
    <row r="369" customFormat="false" ht="12.75" hidden="false" customHeight="false" outlineLevel="0" collapsed="false">
      <c r="W369" s="153"/>
      <c r="X369" s="153"/>
      <c r="Y369" s="155"/>
      <c r="AB369" s="311"/>
      <c r="AC369" s="311"/>
      <c r="AE369" s="120"/>
    </row>
    <row r="370" customFormat="false" ht="12.75" hidden="false" customHeight="false" outlineLevel="0" collapsed="false">
      <c r="W370" s="153"/>
      <c r="X370" s="153"/>
      <c r="Y370" s="155"/>
      <c r="AB370" s="311"/>
      <c r="AC370" s="311"/>
      <c r="AE370" s="120"/>
    </row>
    <row r="371" customFormat="false" ht="12.75" hidden="false" customHeight="false" outlineLevel="0" collapsed="false">
      <c r="W371" s="153"/>
      <c r="X371" s="153"/>
      <c r="Y371" s="155"/>
      <c r="AB371" s="311"/>
      <c r="AC371" s="311"/>
      <c r="AE371" s="120"/>
    </row>
    <row r="372" customFormat="false" ht="12.75" hidden="false" customHeight="false" outlineLevel="0" collapsed="false">
      <c r="W372" s="153"/>
      <c r="X372" s="153"/>
      <c r="Y372" s="155"/>
      <c r="AB372" s="311"/>
      <c r="AC372" s="311"/>
      <c r="AE372" s="120"/>
    </row>
    <row r="373" customFormat="false" ht="12.75" hidden="false" customHeight="false" outlineLevel="0" collapsed="false">
      <c r="W373" s="153"/>
      <c r="X373" s="153"/>
      <c r="Y373" s="155"/>
      <c r="AB373" s="311"/>
      <c r="AC373" s="311"/>
      <c r="AE373" s="120"/>
    </row>
    <row r="374" customFormat="false" ht="12.75" hidden="false" customHeight="false" outlineLevel="0" collapsed="false">
      <c r="W374" s="153"/>
      <c r="X374" s="153"/>
      <c r="Y374" s="155"/>
      <c r="AB374" s="311"/>
      <c r="AC374" s="311"/>
      <c r="AE374" s="120"/>
    </row>
    <row r="375" customFormat="false" ht="12.75" hidden="false" customHeight="false" outlineLevel="0" collapsed="false">
      <c r="W375" s="153"/>
      <c r="X375" s="153"/>
      <c r="Y375" s="155"/>
      <c r="AB375" s="311"/>
      <c r="AC375" s="311"/>
      <c r="AE375" s="120"/>
    </row>
    <row r="376" customFormat="false" ht="12.75" hidden="false" customHeight="false" outlineLevel="0" collapsed="false">
      <c r="W376" s="153"/>
      <c r="X376" s="153"/>
      <c r="Y376" s="155"/>
      <c r="AB376" s="311"/>
      <c r="AC376" s="311"/>
      <c r="AE376" s="120"/>
    </row>
    <row r="377" customFormat="false" ht="12.75" hidden="false" customHeight="false" outlineLevel="0" collapsed="false">
      <c r="W377" s="153"/>
      <c r="X377" s="153"/>
      <c r="Y377" s="155"/>
      <c r="AB377" s="311"/>
      <c r="AC377" s="311"/>
      <c r="AE377" s="120"/>
    </row>
    <row r="378" customFormat="false" ht="12.75" hidden="false" customHeight="false" outlineLevel="0" collapsed="false">
      <c r="W378" s="153"/>
      <c r="X378" s="153"/>
      <c r="Y378" s="155"/>
      <c r="AB378" s="311"/>
      <c r="AC378" s="311"/>
      <c r="AE378" s="120"/>
    </row>
    <row r="379" customFormat="false" ht="12.75" hidden="false" customHeight="false" outlineLevel="0" collapsed="false">
      <c r="W379" s="153"/>
      <c r="X379" s="153"/>
      <c r="Y379" s="155"/>
      <c r="AB379" s="311"/>
      <c r="AC379" s="311"/>
      <c r="AE379" s="120"/>
    </row>
    <row r="380" customFormat="false" ht="12.75" hidden="false" customHeight="false" outlineLevel="0" collapsed="false">
      <c r="W380" s="153"/>
      <c r="X380" s="153"/>
      <c r="Y380" s="155"/>
      <c r="AB380" s="311"/>
      <c r="AC380" s="311"/>
      <c r="AE380" s="120"/>
    </row>
    <row r="381" customFormat="false" ht="12.75" hidden="false" customHeight="false" outlineLevel="0" collapsed="false">
      <c r="W381" s="153"/>
      <c r="X381" s="153"/>
      <c r="Y381" s="155"/>
      <c r="AB381" s="311"/>
      <c r="AC381" s="311"/>
      <c r="AE381" s="120"/>
    </row>
    <row r="382" customFormat="false" ht="12.75" hidden="false" customHeight="false" outlineLevel="0" collapsed="false">
      <c r="W382" s="153"/>
      <c r="X382" s="153"/>
      <c r="Y382" s="155"/>
      <c r="AB382" s="311"/>
      <c r="AC382" s="311"/>
      <c r="AE382" s="120"/>
    </row>
    <row r="383" customFormat="false" ht="12.75" hidden="false" customHeight="false" outlineLevel="0" collapsed="false">
      <c r="W383" s="153"/>
      <c r="X383" s="153"/>
      <c r="Y383" s="155"/>
      <c r="AB383" s="311"/>
      <c r="AC383" s="311"/>
      <c r="AE383" s="120"/>
    </row>
    <row r="384" customFormat="false" ht="12.75" hidden="false" customHeight="false" outlineLevel="0" collapsed="false">
      <c r="W384" s="153"/>
      <c r="X384" s="153"/>
      <c r="Y384" s="155"/>
      <c r="AB384" s="311"/>
      <c r="AC384" s="311"/>
      <c r="AE384" s="120"/>
    </row>
    <row r="385" customFormat="false" ht="12.75" hidden="false" customHeight="false" outlineLevel="0" collapsed="false">
      <c r="W385" s="153"/>
      <c r="X385" s="153"/>
      <c r="Y385" s="155"/>
      <c r="AB385" s="311"/>
      <c r="AC385" s="311"/>
      <c r="AE385" s="120"/>
    </row>
    <row r="386" customFormat="false" ht="12.75" hidden="false" customHeight="false" outlineLevel="0" collapsed="false">
      <c r="W386" s="153"/>
      <c r="X386" s="153"/>
      <c r="Y386" s="155"/>
      <c r="AB386" s="311"/>
      <c r="AC386" s="311"/>
      <c r="AE386" s="120"/>
    </row>
    <row r="387" customFormat="false" ht="12.75" hidden="false" customHeight="false" outlineLevel="0" collapsed="false">
      <c r="W387" s="153"/>
      <c r="X387" s="153"/>
      <c r="Y387" s="155"/>
      <c r="AB387" s="311"/>
      <c r="AC387" s="311"/>
      <c r="AE387" s="120"/>
    </row>
    <row r="388" customFormat="false" ht="12.75" hidden="false" customHeight="false" outlineLevel="0" collapsed="false">
      <c r="W388" s="153"/>
      <c r="X388" s="153"/>
      <c r="Y388" s="155"/>
      <c r="AB388" s="311"/>
      <c r="AC388" s="311"/>
      <c r="AE388" s="120"/>
    </row>
    <row r="389" customFormat="false" ht="12.75" hidden="false" customHeight="false" outlineLevel="0" collapsed="false">
      <c r="W389" s="153"/>
      <c r="X389" s="153"/>
      <c r="Y389" s="155"/>
      <c r="AB389" s="311"/>
      <c r="AC389" s="311"/>
      <c r="AE389" s="120"/>
    </row>
    <row r="390" customFormat="false" ht="12.75" hidden="false" customHeight="false" outlineLevel="0" collapsed="false">
      <c r="W390" s="153"/>
      <c r="X390" s="153"/>
      <c r="Y390" s="155"/>
      <c r="AB390" s="311"/>
      <c r="AC390" s="311"/>
      <c r="AE390" s="120"/>
    </row>
    <row r="391" customFormat="false" ht="12.75" hidden="false" customHeight="false" outlineLevel="0" collapsed="false">
      <c r="W391" s="153"/>
      <c r="X391" s="153"/>
      <c r="Y391" s="155"/>
      <c r="AB391" s="311"/>
      <c r="AC391" s="311"/>
      <c r="AE391" s="120"/>
    </row>
    <row r="392" customFormat="false" ht="12.75" hidden="false" customHeight="false" outlineLevel="0" collapsed="false">
      <c r="W392" s="153"/>
      <c r="X392" s="153"/>
      <c r="Y392" s="155"/>
      <c r="AB392" s="311"/>
      <c r="AC392" s="311"/>
      <c r="AE392" s="120"/>
    </row>
    <row r="393" customFormat="false" ht="12.75" hidden="false" customHeight="false" outlineLevel="0" collapsed="false">
      <c r="W393" s="153"/>
      <c r="X393" s="153"/>
      <c r="Y393" s="155"/>
      <c r="AB393" s="311"/>
      <c r="AC393" s="311"/>
      <c r="AE393" s="120"/>
    </row>
    <row r="394" customFormat="false" ht="12.75" hidden="false" customHeight="false" outlineLevel="0" collapsed="false">
      <c r="W394" s="153"/>
      <c r="X394" s="153"/>
      <c r="Y394" s="155"/>
      <c r="AB394" s="311"/>
      <c r="AC394" s="311"/>
      <c r="AE394" s="120"/>
    </row>
    <row r="395" customFormat="false" ht="12.75" hidden="false" customHeight="false" outlineLevel="0" collapsed="false">
      <c r="W395" s="153"/>
      <c r="X395" s="153"/>
      <c r="Y395" s="155"/>
      <c r="AB395" s="311"/>
      <c r="AC395" s="311"/>
      <c r="AE395" s="120"/>
    </row>
    <row r="396" customFormat="false" ht="12.75" hidden="false" customHeight="false" outlineLevel="0" collapsed="false">
      <c r="W396" s="153"/>
      <c r="X396" s="153"/>
      <c r="Y396" s="155"/>
      <c r="AB396" s="311"/>
      <c r="AC396" s="311"/>
      <c r="AE396" s="120"/>
    </row>
    <row r="397" customFormat="false" ht="12.75" hidden="false" customHeight="false" outlineLevel="0" collapsed="false">
      <c r="W397" s="153"/>
      <c r="X397" s="153"/>
      <c r="Y397" s="155"/>
      <c r="AB397" s="311"/>
      <c r="AC397" s="311"/>
      <c r="AE397" s="120"/>
    </row>
    <row r="398" customFormat="false" ht="12.75" hidden="false" customHeight="false" outlineLevel="0" collapsed="false">
      <c r="W398" s="153"/>
      <c r="X398" s="153"/>
      <c r="Y398" s="155"/>
      <c r="AB398" s="311"/>
      <c r="AC398" s="311"/>
      <c r="AE398" s="120"/>
    </row>
    <row r="399" customFormat="false" ht="12.75" hidden="false" customHeight="false" outlineLevel="0" collapsed="false">
      <c r="W399" s="153"/>
      <c r="X399" s="153"/>
      <c r="Y399" s="155"/>
      <c r="AB399" s="311"/>
      <c r="AC399" s="311"/>
      <c r="AE399" s="120"/>
    </row>
    <row r="400" customFormat="false" ht="12.75" hidden="false" customHeight="false" outlineLevel="0" collapsed="false">
      <c r="W400" s="153"/>
      <c r="X400" s="153"/>
      <c r="Y400" s="155"/>
      <c r="AB400" s="311"/>
      <c r="AC400" s="311"/>
      <c r="AE400" s="120"/>
    </row>
    <row r="401" customFormat="false" ht="12.75" hidden="false" customHeight="false" outlineLevel="0" collapsed="false">
      <c r="W401" s="153"/>
      <c r="X401" s="153"/>
      <c r="Y401" s="155"/>
      <c r="AB401" s="311"/>
      <c r="AC401" s="311"/>
      <c r="AE401" s="120"/>
    </row>
    <row r="402" customFormat="false" ht="12.75" hidden="false" customHeight="false" outlineLevel="0" collapsed="false">
      <c r="W402" s="153"/>
      <c r="X402" s="153"/>
      <c r="Y402" s="155"/>
      <c r="AB402" s="311"/>
      <c r="AC402" s="311"/>
      <c r="AE402" s="120"/>
    </row>
    <row r="403" customFormat="false" ht="12.75" hidden="false" customHeight="false" outlineLevel="0" collapsed="false">
      <c r="W403" s="153"/>
      <c r="X403" s="153"/>
      <c r="Y403" s="155"/>
      <c r="AB403" s="311"/>
      <c r="AC403" s="311"/>
      <c r="AE403" s="120"/>
    </row>
    <row r="404" customFormat="false" ht="12.75" hidden="false" customHeight="false" outlineLevel="0" collapsed="false">
      <c r="W404" s="153"/>
      <c r="X404" s="153"/>
      <c r="Y404" s="155"/>
      <c r="AB404" s="311"/>
      <c r="AC404" s="311"/>
      <c r="AE404" s="120"/>
    </row>
    <row r="405" customFormat="false" ht="12.75" hidden="false" customHeight="false" outlineLevel="0" collapsed="false">
      <c r="W405" s="153"/>
      <c r="X405" s="153"/>
      <c r="Y405" s="155"/>
      <c r="AB405" s="311"/>
      <c r="AC405" s="311"/>
      <c r="AE405" s="120"/>
    </row>
    <row r="406" customFormat="false" ht="12.75" hidden="false" customHeight="false" outlineLevel="0" collapsed="false">
      <c r="W406" s="153"/>
      <c r="X406" s="153"/>
      <c r="Y406" s="155"/>
      <c r="AB406" s="311"/>
      <c r="AC406" s="311"/>
      <c r="AE406" s="120"/>
    </row>
    <row r="407" customFormat="false" ht="12.75" hidden="false" customHeight="false" outlineLevel="0" collapsed="false">
      <c r="W407" s="153"/>
      <c r="X407" s="153"/>
      <c r="Y407" s="155"/>
      <c r="AB407" s="311"/>
      <c r="AC407" s="311"/>
      <c r="AE407" s="120"/>
    </row>
    <row r="408" customFormat="false" ht="12.75" hidden="false" customHeight="false" outlineLevel="0" collapsed="false">
      <c r="W408" s="153"/>
      <c r="X408" s="153"/>
      <c r="Y408" s="155"/>
      <c r="AB408" s="311"/>
      <c r="AC408" s="311"/>
      <c r="AE408" s="120"/>
    </row>
    <row r="409" customFormat="false" ht="12.75" hidden="false" customHeight="false" outlineLevel="0" collapsed="false">
      <c r="W409" s="153"/>
      <c r="X409" s="153"/>
      <c r="Y409" s="155"/>
      <c r="AB409" s="311"/>
      <c r="AC409" s="311"/>
    </row>
    <row r="410" customFormat="false" ht="12.75" hidden="false" customHeight="false" outlineLevel="0" collapsed="false">
      <c r="W410" s="153"/>
      <c r="X410" s="153"/>
      <c r="Y410" s="155"/>
      <c r="AB410" s="311"/>
      <c r="AC410" s="311"/>
      <c r="AE410" s="120"/>
    </row>
    <row r="411" customFormat="false" ht="12.75" hidden="false" customHeight="false" outlineLevel="0" collapsed="false">
      <c r="W411" s="153"/>
      <c r="X411" s="153"/>
      <c r="Y411" s="155"/>
      <c r="AB411" s="311"/>
      <c r="AC411" s="311"/>
      <c r="AE411" s="120"/>
    </row>
    <row r="412" customFormat="false" ht="12.75" hidden="false" customHeight="false" outlineLevel="0" collapsed="false">
      <c r="W412" s="153"/>
      <c r="X412" s="153"/>
      <c r="Y412" s="155"/>
      <c r="AB412" s="311"/>
      <c r="AC412" s="311"/>
      <c r="AE412" s="120"/>
    </row>
    <row r="413" customFormat="false" ht="12.75" hidden="false" customHeight="false" outlineLevel="0" collapsed="false">
      <c r="W413" s="153"/>
      <c r="X413" s="153"/>
      <c r="Y413" s="155"/>
      <c r="AB413" s="311"/>
      <c r="AC413" s="311"/>
      <c r="AE413" s="120"/>
    </row>
    <row r="414" customFormat="false" ht="12.75" hidden="false" customHeight="false" outlineLevel="0" collapsed="false">
      <c r="W414" s="153"/>
      <c r="X414" s="153"/>
      <c r="Y414" s="155"/>
      <c r="AB414" s="311"/>
      <c r="AC414" s="311"/>
      <c r="AE414" s="120"/>
    </row>
    <row r="415" customFormat="false" ht="12.75" hidden="false" customHeight="false" outlineLevel="0" collapsed="false">
      <c r="W415" s="153"/>
      <c r="X415" s="153"/>
      <c r="Y415" s="155"/>
      <c r="AB415" s="311"/>
      <c r="AC415" s="311"/>
      <c r="AE415" s="120"/>
    </row>
    <row r="416" customFormat="false" ht="12.75" hidden="false" customHeight="false" outlineLevel="0" collapsed="false">
      <c r="W416" s="153"/>
      <c r="X416" s="153"/>
      <c r="Y416" s="155"/>
      <c r="AB416" s="311"/>
      <c r="AC416" s="311"/>
      <c r="AE416" s="120"/>
    </row>
    <row r="417" customFormat="false" ht="12.75" hidden="false" customHeight="false" outlineLevel="0" collapsed="false">
      <c r="W417" s="153"/>
      <c r="X417" s="153"/>
      <c r="Y417" s="155"/>
      <c r="AB417" s="311"/>
      <c r="AC417" s="311"/>
      <c r="AE417" s="120"/>
    </row>
    <row r="418" customFormat="false" ht="12.75" hidden="false" customHeight="false" outlineLevel="0" collapsed="false">
      <c r="W418" s="153"/>
      <c r="X418" s="153"/>
      <c r="Y418" s="155"/>
      <c r="AB418" s="311"/>
      <c r="AC418" s="311"/>
    </row>
    <row r="419" customFormat="false" ht="12.75" hidden="false" customHeight="false" outlineLevel="0" collapsed="false">
      <c r="W419" s="153"/>
      <c r="X419" s="153"/>
      <c r="Y419" s="155"/>
      <c r="AB419" s="311"/>
      <c r="AC419" s="311"/>
      <c r="AE419" s="120"/>
    </row>
    <row r="420" customFormat="false" ht="12.75" hidden="false" customHeight="false" outlineLevel="0" collapsed="false">
      <c r="W420" s="153"/>
      <c r="X420" s="153"/>
      <c r="Y420" s="155"/>
      <c r="AB420" s="311"/>
      <c r="AC420" s="311"/>
      <c r="AE420" s="120"/>
    </row>
    <row r="421" customFormat="false" ht="12.75" hidden="false" customHeight="false" outlineLevel="0" collapsed="false">
      <c r="W421" s="153"/>
      <c r="X421" s="153"/>
      <c r="Y421" s="155"/>
      <c r="AB421" s="311"/>
      <c r="AC421" s="311"/>
      <c r="AE421" s="120"/>
    </row>
    <row r="422" customFormat="false" ht="12.75" hidden="false" customHeight="false" outlineLevel="0" collapsed="false">
      <c r="W422" s="153"/>
      <c r="X422" s="153"/>
      <c r="Y422" s="155"/>
      <c r="AB422" s="311"/>
      <c r="AC422" s="311"/>
      <c r="AE422" s="120"/>
    </row>
    <row r="423" customFormat="false" ht="12.75" hidden="false" customHeight="false" outlineLevel="0" collapsed="false">
      <c r="W423" s="153"/>
      <c r="X423" s="153"/>
      <c r="Y423" s="155"/>
      <c r="AB423" s="311"/>
      <c r="AC423" s="311"/>
      <c r="AE423" s="120"/>
    </row>
    <row r="424" customFormat="false" ht="12.75" hidden="false" customHeight="false" outlineLevel="0" collapsed="false">
      <c r="W424" s="153"/>
      <c r="X424" s="153"/>
      <c r="Y424" s="155"/>
      <c r="AB424" s="311"/>
      <c r="AC424" s="311"/>
      <c r="AE424" s="120"/>
    </row>
    <row r="425" customFormat="false" ht="12.75" hidden="false" customHeight="false" outlineLevel="0" collapsed="false">
      <c r="W425" s="153"/>
      <c r="X425" s="153"/>
      <c r="Y425" s="155"/>
      <c r="AB425" s="311"/>
      <c r="AC425" s="311"/>
      <c r="AE425" s="120"/>
    </row>
    <row r="426" customFormat="false" ht="12.75" hidden="false" customHeight="false" outlineLevel="0" collapsed="false">
      <c r="W426" s="153"/>
      <c r="X426" s="153"/>
      <c r="Y426" s="155"/>
      <c r="AB426" s="311"/>
      <c r="AC426" s="311"/>
      <c r="AE426" s="120"/>
    </row>
    <row r="427" customFormat="false" ht="12.75" hidden="false" customHeight="false" outlineLevel="0" collapsed="false">
      <c r="W427" s="153"/>
      <c r="X427" s="153"/>
      <c r="Y427" s="155"/>
      <c r="AB427" s="311"/>
      <c r="AC427" s="311"/>
      <c r="AE427" s="120"/>
    </row>
    <row r="428" customFormat="false" ht="12.75" hidden="false" customHeight="false" outlineLevel="0" collapsed="false">
      <c r="W428" s="153"/>
      <c r="X428" s="153"/>
      <c r="Y428" s="155"/>
      <c r="AB428" s="311"/>
      <c r="AC428" s="311"/>
    </row>
    <row r="429" customFormat="false" ht="12.75" hidden="false" customHeight="false" outlineLevel="0" collapsed="false">
      <c r="W429" s="153"/>
      <c r="X429" s="153"/>
      <c r="Y429" s="155"/>
      <c r="AB429" s="311"/>
      <c r="AC429" s="311"/>
      <c r="AE429" s="120"/>
    </row>
    <row r="430" customFormat="false" ht="12.75" hidden="false" customHeight="false" outlineLevel="0" collapsed="false">
      <c r="W430" s="153"/>
      <c r="X430" s="153"/>
      <c r="Y430" s="155"/>
      <c r="AB430" s="311"/>
      <c r="AC430" s="311"/>
      <c r="AE430" s="120"/>
    </row>
    <row r="431" customFormat="false" ht="12.75" hidden="false" customHeight="false" outlineLevel="0" collapsed="false">
      <c r="W431" s="153"/>
      <c r="X431" s="153"/>
      <c r="Y431" s="155"/>
      <c r="AB431" s="311"/>
      <c r="AC431" s="311"/>
      <c r="AE431" s="120"/>
    </row>
    <row r="432" customFormat="false" ht="12.75" hidden="false" customHeight="false" outlineLevel="0" collapsed="false">
      <c r="W432" s="153"/>
      <c r="X432" s="153"/>
      <c r="Y432" s="155"/>
      <c r="AB432" s="311"/>
      <c r="AC432" s="311"/>
      <c r="AE432" s="120"/>
    </row>
    <row r="433" customFormat="false" ht="12.75" hidden="false" customHeight="false" outlineLevel="0" collapsed="false">
      <c r="W433" s="153"/>
      <c r="X433" s="153"/>
      <c r="Y433" s="155"/>
      <c r="AB433" s="311"/>
      <c r="AC433" s="311"/>
      <c r="AE433" s="120"/>
    </row>
    <row r="434" customFormat="false" ht="12.75" hidden="false" customHeight="false" outlineLevel="0" collapsed="false">
      <c r="W434" s="153"/>
      <c r="X434" s="153"/>
      <c r="Y434" s="155"/>
      <c r="AB434" s="311"/>
      <c r="AC434" s="311"/>
      <c r="AE434" s="120"/>
    </row>
    <row r="435" customFormat="false" ht="12.75" hidden="false" customHeight="false" outlineLevel="0" collapsed="false">
      <c r="W435" s="153"/>
      <c r="X435" s="153"/>
      <c r="Y435" s="155"/>
      <c r="AB435" s="311"/>
      <c r="AC435" s="311"/>
      <c r="AE435" s="120"/>
    </row>
    <row r="436" customFormat="false" ht="12.75" hidden="false" customHeight="false" outlineLevel="0" collapsed="false">
      <c r="W436" s="153"/>
      <c r="X436" s="153"/>
      <c r="Y436" s="155"/>
      <c r="AB436" s="311"/>
      <c r="AC436" s="311"/>
      <c r="AE436" s="120"/>
    </row>
    <row r="437" customFormat="false" ht="12.75" hidden="false" customHeight="false" outlineLevel="0" collapsed="false">
      <c r="W437" s="153"/>
      <c r="X437" s="153"/>
      <c r="Y437" s="155"/>
      <c r="AB437" s="311"/>
      <c r="AC437" s="311"/>
    </row>
    <row r="438" customFormat="false" ht="12.75" hidden="false" customHeight="false" outlineLevel="0" collapsed="false">
      <c r="W438" s="153"/>
      <c r="X438" s="153"/>
      <c r="Y438" s="155"/>
      <c r="AB438" s="311"/>
      <c r="AC438" s="311"/>
      <c r="AE438" s="120"/>
    </row>
    <row r="439" customFormat="false" ht="12.75" hidden="false" customHeight="false" outlineLevel="0" collapsed="false">
      <c r="W439" s="153"/>
      <c r="X439" s="153"/>
      <c r="Y439" s="155"/>
      <c r="AB439" s="311"/>
      <c r="AC439" s="311"/>
      <c r="AE439" s="120"/>
    </row>
    <row r="440" customFormat="false" ht="12.75" hidden="false" customHeight="false" outlineLevel="0" collapsed="false">
      <c r="W440" s="153"/>
      <c r="X440" s="153"/>
      <c r="Y440" s="155"/>
      <c r="AB440" s="311"/>
      <c r="AC440" s="311"/>
      <c r="AE440" s="120"/>
    </row>
    <row r="441" customFormat="false" ht="12.75" hidden="false" customHeight="false" outlineLevel="0" collapsed="false">
      <c r="W441" s="153"/>
      <c r="X441" s="153"/>
      <c r="Y441" s="155"/>
      <c r="AB441" s="311"/>
      <c r="AC441" s="311"/>
      <c r="AE441" s="120"/>
    </row>
    <row r="442" customFormat="false" ht="12.75" hidden="false" customHeight="false" outlineLevel="0" collapsed="false">
      <c r="W442" s="153"/>
      <c r="X442" s="153"/>
      <c r="Y442" s="155"/>
      <c r="AB442" s="311"/>
      <c r="AC442" s="311"/>
      <c r="AE442" s="120"/>
    </row>
    <row r="443" customFormat="false" ht="12.75" hidden="false" customHeight="false" outlineLevel="0" collapsed="false">
      <c r="W443" s="153"/>
      <c r="X443" s="153"/>
      <c r="Y443" s="155"/>
      <c r="AB443" s="311"/>
      <c r="AC443" s="311"/>
      <c r="AE443" s="120"/>
    </row>
    <row r="444" customFormat="false" ht="12.75" hidden="false" customHeight="false" outlineLevel="0" collapsed="false">
      <c r="W444" s="153"/>
      <c r="X444" s="153"/>
      <c r="Y444" s="155"/>
      <c r="AB444" s="311"/>
      <c r="AC444" s="311"/>
      <c r="AE444" s="120"/>
    </row>
    <row r="445" customFormat="false" ht="12.75" hidden="false" customHeight="false" outlineLevel="0" collapsed="false">
      <c r="W445" s="153"/>
      <c r="X445" s="153"/>
      <c r="Y445" s="155"/>
      <c r="AB445" s="311"/>
      <c r="AC445" s="311"/>
      <c r="AE445" s="120"/>
    </row>
    <row r="446" customFormat="false" ht="12.75" hidden="false" customHeight="false" outlineLevel="0" collapsed="false">
      <c r="W446" s="153"/>
      <c r="X446" s="153"/>
      <c r="Y446" s="155"/>
      <c r="AB446" s="311"/>
      <c r="AC446" s="311"/>
      <c r="AE446" s="120"/>
    </row>
    <row r="447" customFormat="false" ht="12.75" hidden="false" customHeight="false" outlineLevel="0" collapsed="false">
      <c r="W447" s="153"/>
      <c r="X447" s="153"/>
      <c r="Y447" s="155"/>
      <c r="AB447" s="311"/>
      <c r="AC447" s="311"/>
      <c r="AE447" s="120"/>
    </row>
    <row r="448" customFormat="false" ht="12.75" hidden="false" customHeight="false" outlineLevel="0" collapsed="false">
      <c r="W448" s="153"/>
      <c r="X448" s="153"/>
      <c r="Y448" s="155"/>
      <c r="AB448" s="311"/>
      <c r="AC448" s="311"/>
      <c r="AE448" s="120"/>
    </row>
    <row r="449" customFormat="false" ht="12.75" hidden="false" customHeight="false" outlineLevel="0" collapsed="false">
      <c r="W449" s="153"/>
      <c r="X449" s="153"/>
      <c r="Y449" s="155"/>
      <c r="AB449" s="311"/>
      <c r="AC449" s="311"/>
      <c r="AE449" s="120"/>
    </row>
    <row r="450" customFormat="false" ht="12.75" hidden="false" customHeight="false" outlineLevel="0" collapsed="false">
      <c r="W450" s="153"/>
      <c r="X450" s="153"/>
      <c r="Y450" s="155"/>
      <c r="AB450" s="311"/>
      <c r="AC450" s="311"/>
      <c r="AE450" s="120"/>
    </row>
    <row r="451" customFormat="false" ht="12.75" hidden="false" customHeight="false" outlineLevel="0" collapsed="false">
      <c r="W451" s="153"/>
      <c r="X451" s="153"/>
      <c r="Y451" s="155"/>
      <c r="AB451" s="311"/>
      <c r="AC451" s="311"/>
      <c r="AE451" s="120"/>
    </row>
    <row r="452" customFormat="false" ht="12.75" hidden="false" customHeight="false" outlineLevel="0" collapsed="false">
      <c r="W452" s="153"/>
      <c r="X452" s="153"/>
      <c r="Y452" s="155"/>
      <c r="AB452" s="311"/>
      <c r="AC452" s="311"/>
      <c r="AE452" s="120"/>
    </row>
    <row r="453" customFormat="false" ht="12.75" hidden="false" customHeight="false" outlineLevel="0" collapsed="false">
      <c r="W453" s="153"/>
      <c r="X453" s="153"/>
      <c r="Y453" s="155"/>
      <c r="AB453" s="311"/>
      <c r="AC453" s="311"/>
      <c r="AE453" s="120"/>
    </row>
    <row r="454" customFormat="false" ht="12.75" hidden="false" customHeight="false" outlineLevel="0" collapsed="false">
      <c r="W454" s="153"/>
      <c r="X454" s="153"/>
      <c r="Y454" s="155"/>
      <c r="AB454" s="311"/>
      <c r="AC454" s="311"/>
      <c r="AE454" s="120"/>
    </row>
    <row r="455" customFormat="false" ht="12.75" hidden="false" customHeight="false" outlineLevel="0" collapsed="false">
      <c r="W455" s="153"/>
      <c r="X455" s="153"/>
      <c r="Y455" s="155"/>
      <c r="AB455" s="311"/>
      <c r="AC455" s="311"/>
      <c r="AE455" s="120"/>
    </row>
    <row r="456" customFormat="false" ht="12.75" hidden="false" customHeight="false" outlineLevel="0" collapsed="false">
      <c r="W456" s="153"/>
      <c r="X456" s="153"/>
      <c r="Y456" s="155"/>
      <c r="AB456" s="311"/>
      <c r="AC456" s="311"/>
      <c r="AE456" s="120"/>
    </row>
    <row r="457" customFormat="false" ht="12.75" hidden="false" customHeight="false" outlineLevel="0" collapsed="false">
      <c r="W457" s="153"/>
      <c r="X457" s="153"/>
      <c r="Y457" s="155"/>
      <c r="AB457" s="311"/>
      <c r="AC457" s="311"/>
      <c r="AE457" s="120"/>
    </row>
    <row r="458" customFormat="false" ht="12.75" hidden="false" customHeight="false" outlineLevel="0" collapsed="false">
      <c r="W458" s="153"/>
      <c r="X458" s="153"/>
      <c r="Y458" s="155"/>
      <c r="AB458" s="311"/>
      <c r="AC458" s="311"/>
    </row>
    <row r="459" customFormat="false" ht="12.75" hidden="false" customHeight="false" outlineLevel="0" collapsed="false">
      <c r="W459" s="153"/>
      <c r="X459" s="153"/>
      <c r="Y459" s="155"/>
      <c r="AB459" s="311"/>
      <c r="AC459" s="311"/>
      <c r="AE459" s="120"/>
    </row>
    <row r="460" customFormat="false" ht="12.75" hidden="false" customHeight="false" outlineLevel="0" collapsed="false">
      <c r="W460" s="153"/>
      <c r="X460" s="153"/>
      <c r="Y460" s="155"/>
      <c r="AB460" s="311"/>
      <c r="AC460" s="311"/>
      <c r="AE460" s="120"/>
    </row>
    <row r="461" customFormat="false" ht="12.75" hidden="false" customHeight="false" outlineLevel="0" collapsed="false">
      <c r="W461" s="153"/>
      <c r="X461" s="153"/>
      <c r="Y461" s="155"/>
      <c r="AB461" s="311"/>
      <c r="AC461" s="311"/>
      <c r="AE461" s="120"/>
    </row>
    <row r="462" customFormat="false" ht="12.75" hidden="false" customHeight="false" outlineLevel="0" collapsed="false">
      <c r="W462" s="153"/>
      <c r="X462" s="153"/>
      <c r="Y462" s="155"/>
      <c r="AB462" s="311"/>
      <c r="AC462" s="311"/>
      <c r="AE462" s="120"/>
    </row>
    <row r="463" customFormat="false" ht="12.75" hidden="false" customHeight="false" outlineLevel="0" collapsed="false">
      <c r="W463" s="153"/>
      <c r="X463" s="153"/>
      <c r="Y463" s="155"/>
      <c r="AB463" s="311"/>
      <c r="AC463" s="311"/>
      <c r="AE463" s="120"/>
    </row>
    <row r="464" customFormat="false" ht="12.75" hidden="false" customHeight="false" outlineLevel="0" collapsed="false">
      <c r="W464" s="153"/>
      <c r="X464" s="153"/>
      <c r="Y464" s="155"/>
      <c r="AB464" s="311"/>
      <c r="AC464" s="311"/>
      <c r="AE464" s="120"/>
    </row>
    <row r="465" customFormat="false" ht="12.75" hidden="false" customHeight="false" outlineLevel="0" collapsed="false">
      <c r="W465" s="153"/>
      <c r="X465" s="153"/>
      <c r="Y465" s="155"/>
      <c r="AB465" s="311"/>
      <c r="AC465" s="311"/>
      <c r="AE465" s="120"/>
    </row>
    <row r="466" customFormat="false" ht="12.75" hidden="false" customHeight="false" outlineLevel="0" collapsed="false">
      <c r="W466" s="153"/>
      <c r="X466" s="153"/>
      <c r="Y466" s="155"/>
      <c r="AB466" s="311"/>
      <c r="AC466" s="311"/>
      <c r="AE466" s="120"/>
    </row>
    <row r="467" customFormat="false" ht="12.75" hidden="false" customHeight="false" outlineLevel="0" collapsed="false">
      <c r="W467" s="153"/>
      <c r="X467" s="153"/>
      <c r="Y467" s="155"/>
      <c r="AB467" s="311"/>
      <c r="AC467" s="311"/>
      <c r="AE467" s="120"/>
    </row>
    <row r="468" customFormat="false" ht="12.75" hidden="false" customHeight="false" outlineLevel="0" collapsed="false">
      <c r="W468" s="153"/>
      <c r="X468" s="153"/>
      <c r="Y468" s="155"/>
      <c r="AB468" s="311"/>
      <c r="AC468" s="311"/>
      <c r="AE468" s="120"/>
    </row>
    <row r="469" customFormat="false" ht="12.75" hidden="false" customHeight="false" outlineLevel="0" collapsed="false">
      <c r="W469" s="153"/>
      <c r="X469" s="153"/>
      <c r="Y469" s="155"/>
      <c r="AB469" s="311"/>
      <c r="AC469" s="311"/>
      <c r="AE469" s="120"/>
    </row>
    <row r="470" customFormat="false" ht="12.75" hidden="false" customHeight="false" outlineLevel="0" collapsed="false">
      <c r="W470" s="153"/>
      <c r="X470" s="153"/>
      <c r="Y470" s="155"/>
      <c r="AB470" s="311"/>
      <c r="AC470" s="311"/>
      <c r="AE470" s="120"/>
    </row>
    <row r="471" customFormat="false" ht="12.75" hidden="false" customHeight="false" outlineLevel="0" collapsed="false">
      <c r="W471" s="153"/>
      <c r="X471" s="153"/>
      <c r="Y471" s="155"/>
      <c r="AB471" s="311"/>
      <c r="AC471" s="311"/>
      <c r="AE471" s="120"/>
    </row>
    <row r="472" customFormat="false" ht="12.75" hidden="false" customHeight="false" outlineLevel="0" collapsed="false">
      <c r="W472" s="153"/>
      <c r="X472" s="153"/>
      <c r="Y472" s="155"/>
      <c r="AB472" s="311"/>
      <c r="AC472" s="311"/>
      <c r="AE472" s="120"/>
    </row>
    <row r="473" customFormat="false" ht="12.75" hidden="false" customHeight="false" outlineLevel="0" collapsed="false">
      <c r="W473" s="153"/>
      <c r="X473" s="153"/>
      <c r="Y473" s="155"/>
      <c r="AB473" s="311"/>
      <c r="AC473" s="311"/>
      <c r="AE473" s="120"/>
    </row>
    <row r="474" customFormat="false" ht="12.75" hidden="false" customHeight="false" outlineLevel="0" collapsed="false">
      <c r="W474" s="153"/>
      <c r="X474" s="153"/>
      <c r="Y474" s="155"/>
      <c r="AB474" s="311"/>
      <c r="AC474" s="311"/>
      <c r="AE474" s="120"/>
    </row>
    <row r="475" customFormat="false" ht="12.75" hidden="false" customHeight="false" outlineLevel="0" collapsed="false">
      <c r="W475" s="153"/>
      <c r="X475" s="153"/>
      <c r="Y475" s="155"/>
      <c r="AB475" s="311"/>
      <c r="AC475" s="311"/>
      <c r="AE475" s="120"/>
    </row>
    <row r="476" customFormat="false" ht="12.75" hidden="false" customHeight="false" outlineLevel="0" collapsed="false">
      <c r="W476" s="153"/>
      <c r="X476" s="153"/>
      <c r="Y476" s="155"/>
      <c r="AB476" s="311"/>
      <c r="AC476" s="311"/>
      <c r="AE476" s="120"/>
    </row>
    <row r="477" customFormat="false" ht="12.75" hidden="false" customHeight="false" outlineLevel="0" collapsed="false">
      <c r="W477" s="153"/>
      <c r="X477" s="153"/>
      <c r="Y477" s="155"/>
      <c r="AB477" s="311"/>
      <c r="AC477" s="311"/>
      <c r="AE477" s="120"/>
    </row>
    <row r="478" customFormat="false" ht="12.75" hidden="false" customHeight="false" outlineLevel="0" collapsed="false">
      <c r="W478" s="153"/>
      <c r="X478" s="153"/>
      <c r="Y478" s="155"/>
      <c r="AB478" s="311"/>
      <c r="AC478" s="311"/>
      <c r="AE478" s="120"/>
    </row>
    <row r="479" customFormat="false" ht="12.75" hidden="false" customHeight="false" outlineLevel="0" collapsed="false">
      <c r="W479" s="153"/>
      <c r="X479" s="153"/>
      <c r="Y479" s="155"/>
      <c r="AB479" s="311"/>
      <c r="AC479" s="311"/>
      <c r="AE479" s="120"/>
    </row>
    <row r="480" customFormat="false" ht="12.75" hidden="false" customHeight="false" outlineLevel="0" collapsed="false">
      <c r="W480" s="153"/>
      <c r="X480" s="153"/>
      <c r="Y480" s="155"/>
      <c r="AB480" s="311"/>
      <c r="AC480" s="311"/>
      <c r="AE480" s="120"/>
    </row>
    <row r="481" customFormat="false" ht="12.75" hidden="false" customHeight="false" outlineLevel="0" collapsed="false">
      <c r="W481" s="153"/>
      <c r="X481" s="153"/>
      <c r="Y481" s="155"/>
      <c r="AB481" s="311"/>
      <c r="AC481" s="311"/>
      <c r="AE481" s="120"/>
    </row>
    <row r="482" customFormat="false" ht="12.75" hidden="false" customHeight="false" outlineLevel="0" collapsed="false">
      <c r="W482" s="153"/>
      <c r="X482" s="153"/>
      <c r="Y482" s="155"/>
      <c r="AB482" s="311"/>
      <c r="AC482" s="311"/>
      <c r="AE482" s="120"/>
    </row>
    <row r="483" customFormat="false" ht="12.75" hidden="false" customHeight="false" outlineLevel="0" collapsed="false">
      <c r="W483" s="153"/>
      <c r="X483" s="153"/>
      <c r="Y483" s="155"/>
      <c r="AB483" s="311"/>
      <c r="AC483" s="311"/>
    </row>
    <row r="484" customFormat="false" ht="12.75" hidden="false" customHeight="false" outlineLevel="0" collapsed="false">
      <c r="W484" s="153"/>
      <c r="X484" s="153"/>
      <c r="Y484" s="155"/>
      <c r="AB484" s="311"/>
      <c r="AC484" s="311"/>
      <c r="AE484" s="120"/>
    </row>
    <row r="485" customFormat="false" ht="12.75" hidden="false" customHeight="false" outlineLevel="0" collapsed="false">
      <c r="W485" s="153"/>
      <c r="X485" s="153"/>
      <c r="Y485" s="155"/>
      <c r="AB485" s="311"/>
      <c r="AC485" s="311"/>
      <c r="AE485" s="120"/>
    </row>
    <row r="486" customFormat="false" ht="12.75" hidden="false" customHeight="false" outlineLevel="0" collapsed="false">
      <c r="W486" s="153"/>
      <c r="X486" s="153"/>
      <c r="Y486" s="155"/>
      <c r="AB486" s="311"/>
      <c r="AC486" s="311"/>
      <c r="AE486" s="120"/>
    </row>
    <row r="487" customFormat="false" ht="12.75" hidden="false" customHeight="false" outlineLevel="0" collapsed="false">
      <c r="W487" s="153"/>
      <c r="X487" s="153"/>
      <c r="Y487" s="155"/>
      <c r="AB487" s="311"/>
      <c r="AC487" s="311"/>
      <c r="AE487" s="120"/>
    </row>
    <row r="488" customFormat="false" ht="12.75" hidden="false" customHeight="false" outlineLevel="0" collapsed="false">
      <c r="W488" s="153"/>
      <c r="X488" s="153"/>
      <c r="Y488" s="155"/>
      <c r="AB488" s="311"/>
      <c r="AC488" s="311"/>
      <c r="AE488" s="120"/>
    </row>
    <row r="489" customFormat="false" ht="12.75" hidden="false" customHeight="false" outlineLevel="0" collapsed="false">
      <c r="W489" s="153"/>
      <c r="X489" s="153"/>
      <c r="Y489" s="155"/>
      <c r="AB489" s="311"/>
      <c r="AC489" s="311"/>
      <c r="AE489" s="120"/>
    </row>
    <row r="490" customFormat="false" ht="12.75" hidden="false" customHeight="false" outlineLevel="0" collapsed="false">
      <c r="W490" s="153"/>
      <c r="X490" s="153"/>
      <c r="Y490" s="155"/>
      <c r="AB490" s="311"/>
      <c r="AC490" s="311"/>
      <c r="AE490" s="120"/>
    </row>
    <row r="491" customFormat="false" ht="12.75" hidden="false" customHeight="false" outlineLevel="0" collapsed="false">
      <c r="W491" s="153"/>
      <c r="X491" s="153"/>
      <c r="Y491" s="155"/>
      <c r="AB491" s="311"/>
      <c r="AC491" s="311"/>
    </row>
    <row r="492" customFormat="false" ht="12.75" hidden="false" customHeight="false" outlineLevel="0" collapsed="false">
      <c r="W492" s="153"/>
      <c r="X492" s="153"/>
      <c r="Y492" s="155"/>
      <c r="AB492" s="311"/>
      <c r="AC492" s="311"/>
      <c r="AE492" s="120"/>
    </row>
    <row r="493" customFormat="false" ht="12.75" hidden="false" customHeight="false" outlineLevel="0" collapsed="false">
      <c r="W493" s="153"/>
      <c r="X493" s="153"/>
      <c r="Y493" s="155"/>
      <c r="AB493" s="311"/>
      <c r="AC493" s="311"/>
      <c r="AE493" s="120"/>
    </row>
    <row r="494" customFormat="false" ht="12.75" hidden="false" customHeight="false" outlineLevel="0" collapsed="false">
      <c r="W494" s="153"/>
      <c r="X494" s="153"/>
      <c r="Y494" s="155"/>
      <c r="AB494" s="311"/>
      <c r="AC494" s="311"/>
      <c r="AE494" s="120"/>
    </row>
    <row r="495" customFormat="false" ht="12.75" hidden="false" customHeight="false" outlineLevel="0" collapsed="false">
      <c r="W495" s="153"/>
      <c r="X495" s="153"/>
      <c r="Y495" s="155"/>
      <c r="AB495" s="311"/>
      <c r="AC495" s="311"/>
      <c r="AE495" s="120"/>
    </row>
    <row r="496" customFormat="false" ht="12.75" hidden="false" customHeight="false" outlineLevel="0" collapsed="false">
      <c r="W496" s="153"/>
      <c r="X496" s="153"/>
      <c r="Y496" s="155"/>
      <c r="AB496" s="311"/>
      <c r="AC496" s="311"/>
      <c r="AE496" s="120"/>
    </row>
    <row r="497" customFormat="false" ht="12.75" hidden="false" customHeight="false" outlineLevel="0" collapsed="false">
      <c r="W497" s="153"/>
      <c r="X497" s="153"/>
      <c r="Y497" s="155"/>
      <c r="AB497" s="311"/>
      <c r="AC497" s="311"/>
      <c r="AE497" s="120"/>
    </row>
    <row r="498" customFormat="false" ht="12.75" hidden="false" customHeight="false" outlineLevel="0" collapsed="false">
      <c r="W498" s="153"/>
      <c r="X498" s="153"/>
      <c r="Y498" s="155"/>
      <c r="AB498" s="311"/>
      <c r="AC498" s="311"/>
      <c r="AE498" s="120"/>
    </row>
    <row r="499" customFormat="false" ht="12.75" hidden="false" customHeight="false" outlineLevel="0" collapsed="false">
      <c r="W499" s="153"/>
      <c r="X499" s="153"/>
      <c r="Y499" s="155"/>
      <c r="AB499" s="311"/>
      <c r="AC499" s="311"/>
      <c r="AE499" s="120"/>
    </row>
    <row r="500" customFormat="false" ht="12.75" hidden="false" customHeight="false" outlineLevel="0" collapsed="false">
      <c r="W500" s="153"/>
      <c r="X500" s="153"/>
      <c r="Y500" s="155"/>
      <c r="AB500" s="311"/>
      <c r="AC500" s="311"/>
    </row>
    <row r="501" customFormat="false" ht="12.75" hidden="false" customHeight="false" outlineLevel="0" collapsed="false">
      <c r="W501" s="153"/>
      <c r="X501" s="153"/>
      <c r="Y501" s="155"/>
      <c r="AB501" s="311"/>
      <c r="AC501" s="311"/>
    </row>
    <row r="502" customFormat="false" ht="12.75" hidden="false" customHeight="false" outlineLevel="0" collapsed="false">
      <c r="W502" s="153"/>
      <c r="X502" s="153"/>
      <c r="Y502" s="155"/>
      <c r="AB502" s="311"/>
      <c r="AC502" s="311"/>
      <c r="AE502" s="120"/>
    </row>
    <row r="503" customFormat="false" ht="12.75" hidden="false" customHeight="false" outlineLevel="0" collapsed="false">
      <c r="W503" s="153"/>
      <c r="X503" s="153"/>
      <c r="Y503" s="155"/>
      <c r="AB503" s="311"/>
      <c r="AC503" s="311"/>
    </row>
    <row r="504" customFormat="false" ht="12.75" hidden="false" customHeight="false" outlineLevel="0" collapsed="false">
      <c r="W504" s="153"/>
      <c r="X504" s="153"/>
      <c r="Y504" s="155"/>
      <c r="AB504" s="311"/>
      <c r="AC504" s="311"/>
      <c r="AE504" s="120"/>
    </row>
    <row r="505" customFormat="false" ht="12.75" hidden="false" customHeight="false" outlineLevel="0" collapsed="false">
      <c r="W505" s="153"/>
      <c r="X505" s="153"/>
      <c r="Y505" s="155"/>
      <c r="AB505" s="311"/>
      <c r="AC505" s="311"/>
      <c r="AE505" s="120"/>
    </row>
    <row r="506" customFormat="false" ht="12.75" hidden="false" customHeight="false" outlineLevel="0" collapsed="false">
      <c r="W506" s="153"/>
      <c r="X506" s="153"/>
      <c r="Y506" s="155"/>
      <c r="AB506" s="311"/>
      <c r="AC506" s="311"/>
      <c r="AE506" s="120"/>
    </row>
    <row r="507" customFormat="false" ht="12.75" hidden="false" customHeight="false" outlineLevel="0" collapsed="false">
      <c r="W507" s="153"/>
      <c r="X507" s="153"/>
      <c r="Y507" s="155"/>
      <c r="AB507" s="311"/>
      <c r="AC507" s="311"/>
      <c r="AE507" s="120"/>
    </row>
    <row r="508" customFormat="false" ht="12.75" hidden="false" customHeight="false" outlineLevel="0" collapsed="false">
      <c r="W508" s="153"/>
      <c r="X508" s="153"/>
      <c r="Y508" s="155"/>
      <c r="AB508" s="311"/>
      <c r="AC508" s="311"/>
    </row>
    <row r="509" customFormat="false" ht="12.75" hidden="false" customHeight="false" outlineLevel="0" collapsed="false">
      <c r="W509" s="153"/>
      <c r="X509" s="153"/>
      <c r="Y509" s="155"/>
      <c r="AB509" s="311"/>
      <c r="AC509" s="311"/>
      <c r="AE509" s="120"/>
    </row>
    <row r="510" customFormat="false" ht="12.75" hidden="false" customHeight="false" outlineLevel="0" collapsed="false">
      <c r="W510" s="153"/>
      <c r="X510" s="153"/>
      <c r="Y510" s="155"/>
      <c r="AB510" s="311"/>
      <c r="AC510" s="311"/>
      <c r="AE510" s="120"/>
    </row>
    <row r="511" customFormat="false" ht="12.75" hidden="false" customHeight="false" outlineLevel="0" collapsed="false">
      <c r="W511" s="153"/>
      <c r="X511" s="153"/>
      <c r="Y511" s="155"/>
      <c r="AB511" s="311"/>
      <c r="AC511" s="311"/>
      <c r="AE511" s="120"/>
    </row>
    <row r="512" customFormat="false" ht="12.75" hidden="false" customHeight="false" outlineLevel="0" collapsed="false">
      <c r="W512" s="153"/>
      <c r="X512" s="153"/>
      <c r="Y512" s="155"/>
      <c r="AB512" s="311"/>
      <c r="AC512" s="311"/>
      <c r="AE512" s="120"/>
    </row>
    <row r="513" customFormat="false" ht="12.75" hidden="false" customHeight="false" outlineLevel="0" collapsed="false">
      <c r="W513" s="153"/>
      <c r="X513" s="153"/>
      <c r="Y513" s="155"/>
      <c r="AB513" s="311"/>
      <c r="AC513" s="311"/>
      <c r="AE513" s="120"/>
    </row>
    <row r="514" customFormat="false" ht="12.75" hidden="false" customHeight="false" outlineLevel="0" collapsed="false">
      <c r="W514" s="153"/>
      <c r="X514" s="153"/>
      <c r="Y514" s="155"/>
      <c r="AB514" s="311"/>
      <c r="AC514" s="311"/>
      <c r="AE514" s="120"/>
    </row>
    <row r="515" customFormat="false" ht="12.75" hidden="false" customHeight="false" outlineLevel="0" collapsed="false">
      <c r="W515" s="153"/>
      <c r="X515" s="153"/>
      <c r="Y515" s="155"/>
      <c r="AB515" s="311"/>
      <c r="AC515" s="311"/>
      <c r="AE515" s="120"/>
    </row>
    <row r="516" customFormat="false" ht="12.75" hidden="false" customHeight="false" outlineLevel="0" collapsed="false">
      <c r="W516" s="153"/>
      <c r="X516" s="153"/>
      <c r="Y516" s="155"/>
      <c r="AB516" s="311"/>
      <c r="AC516" s="311"/>
      <c r="AE516" s="120"/>
    </row>
    <row r="517" customFormat="false" ht="12.75" hidden="false" customHeight="false" outlineLevel="0" collapsed="false">
      <c r="W517" s="153"/>
      <c r="X517" s="153"/>
      <c r="Y517" s="155"/>
      <c r="AB517" s="311"/>
      <c r="AC517" s="311"/>
      <c r="AE517" s="120"/>
    </row>
    <row r="518" customFormat="false" ht="12.75" hidden="false" customHeight="false" outlineLevel="0" collapsed="false">
      <c r="W518" s="153"/>
      <c r="X518" s="153"/>
      <c r="Y518" s="155"/>
      <c r="AB518" s="311"/>
      <c r="AC518" s="311"/>
      <c r="AE518" s="120"/>
    </row>
    <row r="519" customFormat="false" ht="12.75" hidden="false" customHeight="false" outlineLevel="0" collapsed="false">
      <c r="W519" s="153"/>
      <c r="X519" s="153"/>
      <c r="Y519" s="155"/>
      <c r="AB519" s="311"/>
      <c r="AC519" s="311"/>
    </row>
    <row r="520" customFormat="false" ht="12.75" hidden="false" customHeight="false" outlineLevel="0" collapsed="false">
      <c r="W520" s="153"/>
      <c r="X520" s="153"/>
      <c r="Y520" s="155"/>
      <c r="AB520" s="311"/>
      <c r="AC520" s="311"/>
      <c r="AE520" s="120"/>
    </row>
    <row r="521" customFormat="false" ht="12.75" hidden="false" customHeight="false" outlineLevel="0" collapsed="false">
      <c r="W521" s="153"/>
      <c r="X521" s="153"/>
      <c r="Y521" s="155"/>
      <c r="AB521" s="311"/>
      <c r="AC521" s="311"/>
    </row>
    <row r="522" customFormat="false" ht="12.75" hidden="false" customHeight="false" outlineLevel="0" collapsed="false">
      <c r="W522" s="153"/>
      <c r="X522" s="153"/>
      <c r="Y522" s="155"/>
      <c r="AB522" s="311"/>
      <c r="AC522" s="311"/>
      <c r="AE522" s="120"/>
    </row>
    <row r="523" customFormat="false" ht="12.75" hidden="false" customHeight="false" outlineLevel="0" collapsed="false">
      <c r="W523" s="153"/>
      <c r="X523" s="153"/>
      <c r="Y523" s="155"/>
      <c r="AB523" s="311"/>
      <c r="AC523" s="311"/>
    </row>
    <row r="524" customFormat="false" ht="12.75" hidden="false" customHeight="false" outlineLevel="0" collapsed="false">
      <c r="W524" s="153"/>
      <c r="X524" s="153"/>
      <c r="Y524" s="155"/>
      <c r="AB524" s="311"/>
      <c r="AC524" s="311"/>
    </row>
    <row r="525" customFormat="false" ht="12.75" hidden="false" customHeight="false" outlineLevel="0" collapsed="false">
      <c r="W525" s="153"/>
      <c r="X525" s="153"/>
      <c r="Y525" s="155"/>
      <c r="AB525" s="311"/>
      <c r="AC525" s="311"/>
      <c r="AE525" s="120"/>
    </row>
    <row r="526" customFormat="false" ht="12.75" hidden="false" customHeight="false" outlineLevel="0" collapsed="false">
      <c r="W526" s="153"/>
      <c r="X526" s="153"/>
      <c r="Y526" s="155"/>
      <c r="AB526" s="311"/>
      <c r="AC526" s="311"/>
      <c r="AE526" s="120"/>
    </row>
    <row r="527" customFormat="false" ht="12.75" hidden="false" customHeight="false" outlineLevel="0" collapsed="false">
      <c r="W527" s="153"/>
      <c r="X527" s="153"/>
      <c r="Y527" s="155"/>
      <c r="AB527" s="311"/>
      <c r="AC527" s="311"/>
    </row>
    <row r="528" customFormat="false" ht="12.75" hidden="false" customHeight="false" outlineLevel="0" collapsed="false">
      <c r="W528" s="153"/>
      <c r="X528" s="153"/>
      <c r="Y528" s="155"/>
      <c r="AB528" s="311"/>
      <c r="AC528" s="311"/>
      <c r="AE528" s="120"/>
    </row>
    <row r="529" customFormat="false" ht="12.75" hidden="false" customHeight="false" outlineLevel="0" collapsed="false">
      <c r="W529" s="153"/>
      <c r="X529" s="153"/>
      <c r="Y529" s="155"/>
      <c r="AB529" s="311"/>
      <c r="AC529" s="311"/>
    </row>
    <row r="530" customFormat="false" ht="12.75" hidden="false" customHeight="false" outlineLevel="0" collapsed="false">
      <c r="W530" s="153"/>
      <c r="X530" s="153"/>
      <c r="Y530" s="155"/>
      <c r="AB530" s="311"/>
      <c r="AC530" s="311"/>
      <c r="AE530" s="120"/>
    </row>
    <row r="531" customFormat="false" ht="12.75" hidden="false" customHeight="false" outlineLevel="0" collapsed="false">
      <c r="W531" s="153"/>
      <c r="X531" s="153"/>
      <c r="Y531" s="155"/>
      <c r="AB531" s="311"/>
      <c r="AC531" s="311"/>
      <c r="AE531" s="120"/>
    </row>
    <row r="532" customFormat="false" ht="12.75" hidden="false" customHeight="false" outlineLevel="0" collapsed="false">
      <c r="W532" s="153"/>
      <c r="X532" s="153"/>
      <c r="Y532" s="155"/>
      <c r="AB532" s="311"/>
      <c r="AC532" s="311"/>
    </row>
    <row r="533" customFormat="false" ht="12.75" hidden="false" customHeight="false" outlineLevel="0" collapsed="false">
      <c r="W533" s="153"/>
      <c r="X533" s="153"/>
      <c r="Y533" s="155"/>
      <c r="AB533" s="311"/>
      <c r="AC533" s="311"/>
      <c r="AE533" s="120"/>
    </row>
    <row r="534" customFormat="false" ht="12.75" hidden="false" customHeight="false" outlineLevel="0" collapsed="false">
      <c r="W534" s="153"/>
      <c r="X534" s="153"/>
      <c r="Y534" s="155"/>
      <c r="AB534" s="311"/>
      <c r="AC534" s="311"/>
      <c r="AE534" s="120"/>
    </row>
    <row r="535" customFormat="false" ht="12.75" hidden="false" customHeight="false" outlineLevel="0" collapsed="false">
      <c r="W535" s="153"/>
      <c r="X535" s="153"/>
      <c r="Y535" s="155"/>
      <c r="AB535" s="311"/>
      <c r="AC535" s="311"/>
      <c r="AE535" s="120"/>
    </row>
    <row r="536" customFormat="false" ht="12.75" hidden="false" customHeight="false" outlineLevel="0" collapsed="false">
      <c r="W536" s="153"/>
      <c r="X536" s="153"/>
      <c r="Y536" s="155"/>
      <c r="AB536" s="311"/>
      <c r="AC536" s="311"/>
      <c r="AE536" s="120"/>
    </row>
    <row r="537" customFormat="false" ht="12.75" hidden="false" customHeight="false" outlineLevel="0" collapsed="false">
      <c r="W537" s="153"/>
      <c r="X537" s="153"/>
      <c r="Y537" s="155"/>
      <c r="AB537" s="311"/>
      <c r="AC537" s="311"/>
    </row>
    <row r="538" customFormat="false" ht="12.75" hidden="false" customHeight="false" outlineLevel="0" collapsed="false">
      <c r="W538" s="153"/>
      <c r="X538" s="153"/>
      <c r="Y538" s="155"/>
      <c r="AB538" s="311"/>
      <c r="AC538" s="311"/>
    </row>
    <row r="539" customFormat="false" ht="12.75" hidden="false" customHeight="false" outlineLevel="0" collapsed="false">
      <c r="W539" s="153"/>
      <c r="X539" s="153"/>
      <c r="Y539" s="155"/>
      <c r="AB539" s="311"/>
      <c r="AC539" s="311"/>
      <c r="AE539" s="120"/>
    </row>
    <row r="540" customFormat="false" ht="12.75" hidden="false" customHeight="false" outlineLevel="0" collapsed="false">
      <c r="W540" s="153"/>
      <c r="X540" s="153"/>
      <c r="Y540" s="155"/>
      <c r="AB540" s="311"/>
      <c r="AC540" s="311"/>
      <c r="AE540" s="120"/>
    </row>
    <row r="541" customFormat="false" ht="12.75" hidden="false" customHeight="false" outlineLevel="0" collapsed="false">
      <c r="W541" s="153"/>
      <c r="X541" s="153"/>
      <c r="Y541" s="155"/>
      <c r="AB541" s="311"/>
      <c r="AC541" s="311"/>
      <c r="AE541" s="120"/>
    </row>
    <row r="542" customFormat="false" ht="12.75" hidden="false" customHeight="false" outlineLevel="0" collapsed="false">
      <c r="W542" s="153"/>
      <c r="X542" s="153"/>
      <c r="Y542" s="155"/>
      <c r="AB542" s="311"/>
      <c r="AC542" s="311"/>
    </row>
    <row r="543" customFormat="false" ht="12.75" hidden="false" customHeight="false" outlineLevel="0" collapsed="false">
      <c r="W543" s="153"/>
      <c r="X543" s="153"/>
      <c r="Y543" s="155"/>
      <c r="AB543" s="311"/>
      <c r="AC543" s="311"/>
      <c r="AE543" s="120"/>
    </row>
    <row r="544" customFormat="false" ht="12.75" hidden="false" customHeight="false" outlineLevel="0" collapsed="false">
      <c r="W544" s="153"/>
      <c r="X544" s="153"/>
      <c r="Y544" s="155"/>
      <c r="AB544" s="311"/>
      <c r="AC544" s="311"/>
      <c r="AE544" s="120"/>
    </row>
    <row r="545" customFormat="false" ht="12.75" hidden="false" customHeight="false" outlineLevel="0" collapsed="false">
      <c r="W545" s="153"/>
      <c r="X545" s="153"/>
      <c r="Y545" s="155"/>
      <c r="AB545" s="311"/>
      <c r="AC545" s="311"/>
      <c r="AE545" s="120"/>
    </row>
    <row r="546" customFormat="false" ht="12.75" hidden="false" customHeight="false" outlineLevel="0" collapsed="false">
      <c r="W546" s="153"/>
      <c r="X546" s="153"/>
      <c r="Y546" s="155"/>
      <c r="AB546" s="311"/>
      <c r="AC546" s="311"/>
      <c r="AE546" s="120"/>
    </row>
    <row r="547" customFormat="false" ht="12.75" hidden="false" customHeight="false" outlineLevel="0" collapsed="false">
      <c r="W547" s="153"/>
      <c r="X547" s="153"/>
      <c r="Y547" s="155"/>
      <c r="AB547" s="311"/>
      <c r="AC547" s="311"/>
      <c r="AE547" s="120"/>
    </row>
    <row r="548" customFormat="false" ht="12.75" hidden="false" customHeight="false" outlineLevel="0" collapsed="false">
      <c r="W548" s="153"/>
      <c r="X548" s="153"/>
      <c r="Y548" s="155"/>
      <c r="AB548" s="311"/>
      <c r="AC548" s="311"/>
      <c r="AE548" s="120"/>
    </row>
    <row r="549" customFormat="false" ht="12.75" hidden="false" customHeight="false" outlineLevel="0" collapsed="false">
      <c r="W549" s="153"/>
      <c r="X549" s="153"/>
      <c r="Y549" s="155"/>
      <c r="AB549" s="311"/>
      <c r="AC549" s="311"/>
      <c r="AE549" s="120"/>
    </row>
    <row r="550" customFormat="false" ht="12.75" hidden="false" customHeight="false" outlineLevel="0" collapsed="false">
      <c r="W550" s="153"/>
      <c r="X550" s="153"/>
      <c r="Y550" s="155"/>
      <c r="AB550" s="311"/>
      <c r="AC550" s="311"/>
      <c r="AE550" s="120"/>
    </row>
    <row r="551" customFormat="false" ht="12.75" hidden="false" customHeight="false" outlineLevel="0" collapsed="false">
      <c r="W551" s="153"/>
      <c r="X551" s="153"/>
      <c r="Y551" s="155"/>
      <c r="AB551" s="311"/>
      <c r="AC551" s="311"/>
      <c r="AE551" s="120"/>
    </row>
    <row r="552" customFormat="false" ht="12.75" hidden="false" customHeight="false" outlineLevel="0" collapsed="false">
      <c r="W552" s="153"/>
      <c r="X552" s="153"/>
      <c r="Y552" s="155"/>
      <c r="AB552" s="311"/>
      <c r="AC552" s="311"/>
      <c r="AE552" s="120"/>
    </row>
    <row r="553" customFormat="false" ht="12.75" hidden="false" customHeight="false" outlineLevel="0" collapsed="false">
      <c r="W553" s="153"/>
      <c r="X553" s="153"/>
      <c r="Y553" s="155"/>
      <c r="AB553" s="311"/>
      <c r="AC553" s="311"/>
      <c r="AE553" s="120"/>
    </row>
    <row r="554" customFormat="false" ht="12.75" hidden="false" customHeight="false" outlineLevel="0" collapsed="false">
      <c r="W554" s="153"/>
      <c r="X554" s="153"/>
      <c r="Y554" s="155"/>
      <c r="AB554" s="311"/>
      <c r="AC554" s="311"/>
      <c r="AE554" s="120"/>
    </row>
    <row r="555" customFormat="false" ht="12.75" hidden="false" customHeight="false" outlineLevel="0" collapsed="false">
      <c r="W555" s="153"/>
      <c r="X555" s="153"/>
      <c r="Y555" s="155"/>
      <c r="AB555" s="311"/>
      <c r="AC555" s="311"/>
      <c r="AE555" s="120"/>
    </row>
    <row r="556" customFormat="false" ht="12.75" hidden="false" customHeight="false" outlineLevel="0" collapsed="false">
      <c r="W556" s="153"/>
      <c r="X556" s="153"/>
      <c r="Y556" s="155"/>
      <c r="AB556" s="311"/>
      <c r="AC556" s="311"/>
      <c r="AE556" s="120"/>
    </row>
    <row r="557" customFormat="false" ht="12.75" hidden="false" customHeight="false" outlineLevel="0" collapsed="false">
      <c r="W557" s="153"/>
      <c r="X557" s="153"/>
      <c r="Y557" s="155"/>
      <c r="AB557" s="311"/>
      <c r="AC557" s="311"/>
      <c r="AE557" s="120"/>
    </row>
    <row r="558" customFormat="false" ht="12.75" hidden="false" customHeight="false" outlineLevel="0" collapsed="false">
      <c r="W558" s="153"/>
      <c r="X558" s="153"/>
      <c r="Y558" s="155"/>
      <c r="AB558" s="311"/>
      <c r="AC558" s="311"/>
      <c r="AE558" s="120"/>
    </row>
    <row r="559" customFormat="false" ht="12.75" hidden="false" customHeight="false" outlineLevel="0" collapsed="false">
      <c r="W559" s="153"/>
      <c r="X559" s="153"/>
      <c r="Y559" s="155"/>
      <c r="AB559" s="311"/>
      <c r="AC559" s="311"/>
      <c r="AE559" s="120"/>
    </row>
    <row r="560" customFormat="false" ht="12.75" hidden="false" customHeight="false" outlineLevel="0" collapsed="false">
      <c r="W560" s="153"/>
      <c r="X560" s="153"/>
      <c r="Y560" s="155"/>
      <c r="AB560" s="311"/>
      <c r="AC560" s="311"/>
      <c r="AE560" s="120"/>
    </row>
    <row r="561" customFormat="false" ht="12.75" hidden="false" customHeight="false" outlineLevel="0" collapsed="false">
      <c r="W561" s="153"/>
      <c r="X561" s="153"/>
      <c r="Y561" s="155"/>
      <c r="AB561" s="311"/>
      <c r="AC561" s="311"/>
      <c r="AE561" s="120"/>
    </row>
    <row r="562" customFormat="false" ht="12.75" hidden="false" customHeight="false" outlineLevel="0" collapsed="false">
      <c r="W562" s="153"/>
      <c r="X562" s="153"/>
      <c r="Y562" s="155"/>
      <c r="AB562" s="311"/>
      <c r="AC562" s="311"/>
      <c r="AE562" s="120"/>
    </row>
    <row r="563" customFormat="false" ht="12.75" hidden="false" customHeight="false" outlineLevel="0" collapsed="false">
      <c r="W563" s="153"/>
      <c r="X563" s="153"/>
      <c r="Y563" s="155"/>
      <c r="AB563" s="311"/>
      <c r="AC563" s="311"/>
      <c r="AE563" s="120"/>
    </row>
    <row r="564" customFormat="false" ht="12.75" hidden="false" customHeight="false" outlineLevel="0" collapsed="false">
      <c r="W564" s="153"/>
      <c r="X564" s="153"/>
      <c r="Y564" s="155"/>
      <c r="AB564" s="311"/>
      <c r="AC564" s="311"/>
      <c r="AE564" s="120"/>
    </row>
    <row r="565" customFormat="false" ht="12.75" hidden="false" customHeight="false" outlineLevel="0" collapsed="false">
      <c r="W565" s="153"/>
      <c r="X565" s="153"/>
      <c r="Y565" s="155"/>
      <c r="AB565" s="311"/>
      <c r="AC565" s="311"/>
      <c r="AE565" s="120"/>
    </row>
    <row r="566" customFormat="false" ht="12.75" hidden="false" customHeight="false" outlineLevel="0" collapsed="false">
      <c r="W566" s="153"/>
      <c r="X566" s="153"/>
      <c r="Y566" s="155"/>
      <c r="AB566" s="311"/>
      <c r="AC566" s="311"/>
      <c r="AE566" s="120"/>
    </row>
    <row r="567" customFormat="false" ht="12.75" hidden="false" customHeight="false" outlineLevel="0" collapsed="false">
      <c r="W567" s="153"/>
      <c r="X567" s="153"/>
      <c r="Y567" s="155"/>
      <c r="AB567" s="311"/>
      <c r="AC567" s="311"/>
      <c r="AE567" s="120"/>
    </row>
    <row r="568" customFormat="false" ht="12.75" hidden="false" customHeight="false" outlineLevel="0" collapsed="false">
      <c r="W568" s="153"/>
      <c r="X568" s="153"/>
      <c r="Y568" s="155"/>
      <c r="AB568" s="311"/>
      <c r="AC568" s="311"/>
      <c r="AE568" s="120"/>
    </row>
    <row r="569" customFormat="false" ht="12.75" hidden="false" customHeight="false" outlineLevel="0" collapsed="false">
      <c r="W569" s="153"/>
      <c r="X569" s="153"/>
      <c r="Y569" s="155"/>
      <c r="AB569" s="311"/>
      <c r="AC569" s="311"/>
      <c r="AE569" s="120"/>
    </row>
    <row r="570" customFormat="false" ht="12.75" hidden="false" customHeight="false" outlineLevel="0" collapsed="false">
      <c r="W570" s="153"/>
      <c r="X570" s="153"/>
      <c r="Y570" s="155"/>
      <c r="AB570" s="311"/>
      <c r="AC570" s="311"/>
      <c r="AE570" s="120"/>
    </row>
    <row r="571" customFormat="false" ht="12.75" hidden="false" customHeight="false" outlineLevel="0" collapsed="false">
      <c r="W571" s="153"/>
      <c r="X571" s="153"/>
      <c r="Y571" s="155"/>
      <c r="AB571" s="311"/>
      <c r="AC571" s="311"/>
      <c r="AE571" s="120"/>
    </row>
    <row r="572" customFormat="false" ht="12.75" hidden="false" customHeight="false" outlineLevel="0" collapsed="false">
      <c r="W572" s="153"/>
      <c r="X572" s="153"/>
      <c r="Y572" s="155"/>
      <c r="AB572" s="311"/>
      <c r="AC572" s="311"/>
      <c r="AE572" s="120"/>
    </row>
    <row r="573" customFormat="false" ht="12.75" hidden="false" customHeight="false" outlineLevel="0" collapsed="false">
      <c r="W573" s="153"/>
      <c r="X573" s="153"/>
      <c r="Y573" s="155"/>
      <c r="AB573" s="311"/>
      <c r="AC573" s="311"/>
      <c r="AE573" s="120"/>
    </row>
    <row r="574" customFormat="false" ht="12.75" hidden="false" customHeight="false" outlineLevel="0" collapsed="false">
      <c r="W574" s="153"/>
      <c r="X574" s="153"/>
      <c r="Y574" s="155"/>
      <c r="AB574" s="311"/>
      <c r="AC574" s="311"/>
      <c r="AE574" s="120"/>
    </row>
    <row r="575" customFormat="false" ht="12.75" hidden="false" customHeight="false" outlineLevel="0" collapsed="false">
      <c r="W575" s="153"/>
      <c r="X575" s="153"/>
      <c r="Y575" s="155"/>
      <c r="AB575" s="311"/>
      <c r="AC575" s="311"/>
      <c r="AE575" s="120"/>
    </row>
    <row r="576" customFormat="false" ht="12.75" hidden="false" customHeight="false" outlineLevel="0" collapsed="false">
      <c r="W576" s="153"/>
      <c r="X576" s="153"/>
      <c r="Y576" s="155"/>
      <c r="AB576" s="311"/>
      <c r="AC576" s="311"/>
    </row>
    <row r="577" customFormat="false" ht="12.75" hidden="false" customHeight="false" outlineLevel="0" collapsed="false">
      <c r="W577" s="153"/>
      <c r="X577" s="153"/>
      <c r="Y577" s="155"/>
      <c r="AB577" s="311"/>
      <c r="AC577" s="311"/>
      <c r="AE577" s="120"/>
    </row>
    <row r="578" customFormat="false" ht="12.75" hidden="false" customHeight="false" outlineLevel="0" collapsed="false">
      <c r="W578" s="153"/>
      <c r="X578" s="153"/>
      <c r="Y578" s="155"/>
      <c r="AB578" s="311"/>
      <c r="AC578" s="311"/>
      <c r="AE578" s="120"/>
    </row>
    <row r="579" customFormat="false" ht="12.75" hidden="false" customHeight="false" outlineLevel="0" collapsed="false">
      <c r="W579" s="153"/>
      <c r="X579" s="153"/>
      <c r="Y579" s="155"/>
      <c r="AB579" s="311"/>
      <c r="AC579" s="311"/>
      <c r="AE579" s="120"/>
    </row>
    <row r="580" customFormat="false" ht="12.75" hidden="false" customHeight="false" outlineLevel="0" collapsed="false">
      <c r="W580" s="153"/>
      <c r="X580" s="153"/>
      <c r="Y580" s="155"/>
      <c r="AB580" s="311"/>
      <c r="AC580" s="311"/>
      <c r="AE580" s="120"/>
    </row>
    <row r="581" customFormat="false" ht="12.75" hidden="false" customHeight="false" outlineLevel="0" collapsed="false">
      <c r="W581" s="153"/>
      <c r="X581" s="153"/>
      <c r="Y581" s="155"/>
      <c r="AB581" s="311"/>
      <c r="AC581" s="311"/>
      <c r="AE581" s="120"/>
    </row>
    <row r="582" customFormat="false" ht="12.75" hidden="false" customHeight="false" outlineLevel="0" collapsed="false">
      <c r="W582" s="153"/>
      <c r="X582" s="153"/>
      <c r="Y582" s="155"/>
      <c r="AB582" s="311"/>
      <c r="AC582" s="311"/>
      <c r="AE582" s="120"/>
    </row>
    <row r="583" customFormat="false" ht="12.75" hidden="false" customHeight="false" outlineLevel="0" collapsed="false">
      <c r="W583" s="153"/>
      <c r="X583" s="153"/>
      <c r="Y583" s="155"/>
      <c r="AB583" s="311"/>
      <c r="AC583" s="311"/>
      <c r="AE583" s="120"/>
    </row>
    <row r="584" customFormat="false" ht="12.75" hidden="false" customHeight="false" outlineLevel="0" collapsed="false">
      <c r="W584" s="153"/>
      <c r="X584" s="153"/>
      <c r="Y584" s="155"/>
      <c r="AB584" s="311"/>
      <c r="AC584" s="311"/>
      <c r="AE584" s="120"/>
    </row>
    <row r="585" customFormat="false" ht="12.75" hidden="false" customHeight="false" outlineLevel="0" collapsed="false">
      <c r="W585" s="153"/>
      <c r="X585" s="153"/>
      <c r="Y585" s="155"/>
      <c r="AB585" s="311"/>
      <c r="AC585" s="311"/>
      <c r="AE585" s="120"/>
    </row>
    <row r="586" customFormat="false" ht="12.75" hidden="false" customHeight="false" outlineLevel="0" collapsed="false">
      <c r="W586" s="153"/>
      <c r="X586" s="153"/>
      <c r="Y586" s="155"/>
      <c r="AB586" s="311"/>
      <c r="AC586" s="311"/>
      <c r="AE586" s="120"/>
    </row>
    <row r="587" customFormat="false" ht="12.75" hidden="false" customHeight="false" outlineLevel="0" collapsed="false">
      <c r="W587" s="153"/>
      <c r="X587" s="153"/>
      <c r="Y587" s="155"/>
      <c r="AB587" s="311"/>
      <c r="AC587" s="311"/>
      <c r="AE587" s="120"/>
    </row>
    <row r="588" customFormat="false" ht="12.75" hidden="false" customHeight="false" outlineLevel="0" collapsed="false">
      <c r="W588" s="153"/>
      <c r="X588" s="153"/>
      <c r="Y588" s="155"/>
      <c r="AB588" s="311"/>
      <c r="AC588" s="311"/>
      <c r="AE588" s="120"/>
    </row>
    <row r="589" customFormat="false" ht="12.75" hidden="false" customHeight="false" outlineLevel="0" collapsed="false">
      <c r="W589" s="153"/>
      <c r="X589" s="153"/>
      <c r="Y589" s="155"/>
      <c r="AB589" s="311"/>
      <c r="AC589" s="311"/>
      <c r="AE589" s="120"/>
    </row>
    <row r="590" customFormat="false" ht="12.75" hidden="false" customHeight="false" outlineLevel="0" collapsed="false">
      <c r="W590" s="153"/>
      <c r="X590" s="153"/>
      <c r="Y590" s="155"/>
      <c r="AB590" s="311"/>
      <c r="AC590" s="311"/>
      <c r="AE590" s="120"/>
    </row>
    <row r="591" customFormat="false" ht="12.75" hidden="false" customHeight="false" outlineLevel="0" collapsed="false">
      <c r="W591" s="153"/>
      <c r="X591" s="153"/>
      <c r="Y591" s="155"/>
      <c r="AB591" s="311"/>
      <c r="AC591" s="311"/>
      <c r="AE591" s="120"/>
    </row>
    <row r="592" customFormat="false" ht="12.75" hidden="false" customHeight="false" outlineLevel="0" collapsed="false">
      <c r="W592" s="153"/>
      <c r="X592" s="153"/>
      <c r="Y592" s="155"/>
      <c r="AB592" s="311"/>
      <c r="AC592" s="311"/>
    </row>
    <row r="593" customFormat="false" ht="12.75" hidden="false" customHeight="false" outlineLevel="0" collapsed="false">
      <c r="W593" s="153"/>
      <c r="X593" s="153"/>
      <c r="Y593" s="155"/>
      <c r="AB593" s="311"/>
      <c r="AC593" s="311"/>
    </row>
    <row r="594" customFormat="false" ht="12.75" hidden="false" customHeight="false" outlineLevel="0" collapsed="false">
      <c r="W594" s="153"/>
      <c r="X594" s="153"/>
      <c r="Y594" s="155"/>
      <c r="AB594" s="311"/>
      <c r="AC594" s="311"/>
      <c r="AE594" s="120"/>
    </row>
    <row r="595" customFormat="false" ht="12.75" hidden="false" customHeight="false" outlineLevel="0" collapsed="false">
      <c r="W595" s="153"/>
      <c r="X595" s="153"/>
      <c r="Y595" s="155"/>
      <c r="AB595" s="311"/>
      <c r="AC595" s="311"/>
      <c r="AE595" s="120"/>
    </row>
    <row r="596" customFormat="false" ht="12.75" hidden="false" customHeight="false" outlineLevel="0" collapsed="false">
      <c r="W596" s="153"/>
      <c r="X596" s="153"/>
      <c r="Y596" s="155"/>
      <c r="AB596" s="311"/>
      <c r="AC596" s="311"/>
      <c r="AE596" s="120"/>
    </row>
    <row r="597" customFormat="false" ht="12.75" hidden="false" customHeight="false" outlineLevel="0" collapsed="false">
      <c r="W597" s="153"/>
      <c r="X597" s="153"/>
      <c r="Y597" s="155"/>
      <c r="AB597" s="311"/>
      <c r="AC597" s="311"/>
      <c r="AE597" s="120"/>
    </row>
    <row r="598" customFormat="false" ht="12.75" hidden="false" customHeight="false" outlineLevel="0" collapsed="false">
      <c r="W598" s="153"/>
      <c r="X598" s="153"/>
      <c r="Y598" s="155"/>
      <c r="AB598" s="311"/>
      <c r="AC598" s="311"/>
      <c r="AE598" s="120"/>
    </row>
    <row r="599" customFormat="false" ht="12.75" hidden="false" customHeight="false" outlineLevel="0" collapsed="false">
      <c r="W599" s="153"/>
      <c r="X599" s="153"/>
      <c r="Y599" s="155"/>
      <c r="AB599" s="311"/>
      <c r="AC599" s="311"/>
      <c r="AE599" s="120"/>
    </row>
    <row r="600" customFormat="false" ht="12.75" hidden="false" customHeight="false" outlineLevel="0" collapsed="false">
      <c r="W600" s="153"/>
      <c r="X600" s="153"/>
      <c r="Y600" s="155"/>
      <c r="AB600" s="311"/>
      <c r="AC600" s="311"/>
      <c r="AE600" s="120"/>
    </row>
    <row r="601" customFormat="false" ht="12.75" hidden="false" customHeight="false" outlineLevel="0" collapsed="false">
      <c r="W601" s="153"/>
      <c r="X601" s="153"/>
      <c r="Y601" s="155"/>
      <c r="AB601" s="311"/>
      <c r="AC601" s="311"/>
      <c r="AE601" s="120"/>
    </row>
    <row r="602" customFormat="false" ht="12.75" hidden="false" customHeight="false" outlineLevel="0" collapsed="false">
      <c r="W602" s="153"/>
      <c r="X602" s="153"/>
      <c r="Y602" s="155"/>
      <c r="AB602" s="311"/>
      <c r="AC602" s="311"/>
      <c r="AE602" s="120"/>
    </row>
    <row r="603" customFormat="false" ht="12.75" hidden="false" customHeight="false" outlineLevel="0" collapsed="false">
      <c r="W603" s="153"/>
      <c r="X603" s="153"/>
      <c r="Y603" s="155"/>
      <c r="AB603" s="311"/>
      <c r="AC603" s="311"/>
      <c r="AE603" s="120"/>
    </row>
    <row r="604" customFormat="false" ht="12.75" hidden="false" customHeight="false" outlineLevel="0" collapsed="false">
      <c r="W604" s="153"/>
      <c r="X604" s="153"/>
      <c r="Y604" s="155"/>
      <c r="AB604" s="311"/>
      <c r="AC604" s="311"/>
      <c r="AE604" s="120"/>
    </row>
    <row r="605" customFormat="false" ht="12.75" hidden="false" customHeight="false" outlineLevel="0" collapsed="false">
      <c r="W605" s="153"/>
      <c r="X605" s="153"/>
      <c r="Y605" s="155"/>
      <c r="AB605" s="311"/>
      <c r="AC605" s="311"/>
      <c r="AE605" s="120"/>
    </row>
    <row r="606" customFormat="false" ht="12.75" hidden="false" customHeight="false" outlineLevel="0" collapsed="false">
      <c r="W606" s="153"/>
      <c r="X606" s="153"/>
      <c r="Y606" s="155"/>
      <c r="AB606" s="311"/>
      <c r="AC606" s="311"/>
      <c r="AE606" s="120"/>
    </row>
    <row r="607" customFormat="false" ht="12.75" hidden="false" customHeight="false" outlineLevel="0" collapsed="false">
      <c r="W607" s="153"/>
      <c r="X607" s="153"/>
      <c r="Y607" s="155"/>
      <c r="AB607" s="311"/>
      <c r="AC607" s="311"/>
      <c r="AE607" s="120"/>
    </row>
    <row r="608" customFormat="false" ht="12.75" hidden="false" customHeight="false" outlineLevel="0" collapsed="false">
      <c r="W608" s="153"/>
      <c r="X608" s="153"/>
      <c r="Y608" s="155"/>
      <c r="AB608" s="311"/>
      <c r="AC608" s="311"/>
      <c r="AE608" s="120"/>
    </row>
    <row r="609" customFormat="false" ht="12.75" hidden="false" customHeight="false" outlineLevel="0" collapsed="false">
      <c r="W609" s="153"/>
      <c r="X609" s="153"/>
      <c r="Y609" s="155"/>
      <c r="AB609" s="311"/>
      <c r="AC609" s="311"/>
      <c r="AE609" s="120"/>
    </row>
    <row r="610" customFormat="false" ht="12.75" hidden="false" customHeight="false" outlineLevel="0" collapsed="false">
      <c r="W610" s="153"/>
      <c r="X610" s="153"/>
      <c r="Y610" s="155"/>
      <c r="AB610" s="311"/>
      <c r="AC610" s="311"/>
      <c r="AE610" s="120"/>
    </row>
    <row r="611" customFormat="false" ht="12.75" hidden="false" customHeight="false" outlineLevel="0" collapsed="false">
      <c r="W611" s="153"/>
      <c r="X611" s="153"/>
      <c r="Y611" s="155"/>
      <c r="AB611" s="311"/>
      <c r="AC611" s="311"/>
      <c r="AE611" s="120"/>
    </row>
    <row r="612" customFormat="false" ht="12.75" hidden="false" customHeight="false" outlineLevel="0" collapsed="false">
      <c r="W612" s="153"/>
      <c r="X612" s="153"/>
      <c r="Y612" s="155"/>
      <c r="AB612" s="311"/>
      <c r="AC612" s="311"/>
      <c r="AE612" s="120"/>
    </row>
    <row r="613" customFormat="false" ht="12.75" hidden="false" customHeight="false" outlineLevel="0" collapsed="false">
      <c r="W613" s="153"/>
      <c r="X613" s="153"/>
      <c r="Y613" s="155"/>
      <c r="AB613" s="311"/>
      <c r="AC613" s="311"/>
      <c r="AE613" s="120"/>
    </row>
    <row r="614" customFormat="false" ht="12.75" hidden="false" customHeight="false" outlineLevel="0" collapsed="false">
      <c r="W614" s="153"/>
      <c r="X614" s="153"/>
      <c r="Y614" s="155"/>
      <c r="AB614" s="311"/>
      <c r="AC614" s="311"/>
      <c r="AE614" s="120"/>
    </row>
    <row r="615" customFormat="false" ht="12.75" hidden="false" customHeight="false" outlineLevel="0" collapsed="false">
      <c r="W615" s="153"/>
      <c r="X615" s="153"/>
      <c r="Y615" s="155"/>
      <c r="AB615" s="311"/>
      <c r="AC615" s="311"/>
      <c r="AE615" s="120"/>
    </row>
    <row r="616" customFormat="false" ht="12.75" hidden="false" customHeight="false" outlineLevel="0" collapsed="false">
      <c r="W616" s="153"/>
      <c r="X616" s="153"/>
      <c r="Y616" s="155"/>
      <c r="AB616" s="311"/>
      <c r="AC616" s="311"/>
      <c r="AE616" s="120"/>
    </row>
    <row r="617" customFormat="false" ht="12.75" hidden="false" customHeight="false" outlineLevel="0" collapsed="false">
      <c r="W617" s="153"/>
      <c r="X617" s="153"/>
      <c r="Y617" s="155"/>
      <c r="AB617" s="311"/>
      <c r="AC617" s="311"/>
      <c r="AE617" s="120"/>
    </row>
    <row r="618" customFormat="false" ht="12.75" hidden="false" customHeight="false" outlineLevel="0" collapsed="false">
      <c r="W618" s="153"/>
      <c r="X618" s="153"/>
      <c r="Y618" s="155"/>
      <c r="AB618" s="311"/>
      <c r="AC618" s="311"/>
      <c r="AE618" s="120"/>
    </row>
    <row r="619" customFormat="false" ht="12.75" hidden="false" customHeight="false" outlineLevel="0" collapsed="false">
      <c r="W619" s="153"/>
      <c r="X619" s="153"/>
      <c r="Y619" s="155"/>
      <c r="AB619" s="311"/>
      <c r="AC619" s="311"/>
      <c r="AE619" s="120"/>
    </row>
    <row r="620" customFormat="false" ht="12.75" hidden="false" customHeight="false" outlineLevel="0" collapsed="false">
      <c r="W620" s="153"/>
      <c r="X620" s="153"/>
      <c r="Y620" s="155"/>
      <c r="AB620" s="311"/>
      <c r="AC620" s="311"/>
      <c r="AE620" s="120"/>
    </row>
    <row r="621" customFormat="false" ht="12.75" hidden="false" customHeight="false" outlineLevel="0" collapsed="false">
      <c r="W621" s="153"/>
      <c r="X621" s="153"/>
      <c r="Y621" s="155"/>
      <c r="AB621" s="311"/>
      <c r="AC621" s="311"/>
      <c r="AE621" s="120"/>
    </row>
    <row r="622" customFormat="false" ht="12.75" hidden="false" customHeight="false" outlineLevel="0" collapsed="false">
      <c r="W622" s="153"/>
      <c r="X622" s="153"/>
      <c r="Y622" s="155"/>
      <c r="AB622" s="311"/>
      <c r="AC622" s="311"/>
      <c r="AE622" s="120"/>
    </row>
    <row r="623" customFormat="false" ht="12.75" hidden="false" customHeight="false" outlineLevel="0" collapsed="false">
      <c r="W623" s="153"/>
      <c r="X623" s="153"/>
      <c r="Y623" s="155"/>
      <c r="AB623" s="311"/>
      <c r="AC623" s="311"/>
      <c r="AE623" s="120"/>
    </row>
    <row r="624" customFormat="false" ht="12.75" hidden="false" customHeight="false" outlineLevel="0" collapsed="false">
      <c r="W624" s="153"/>
      <c r="X624" s="153"/>
      <c r="Y624" s="155"/>
      <c r="AB624" s="311"/>
      <c r="AC624" s="311"/>
      <c r="AE624" s="120"/>
    </row>
    <row r="625" customFormat="false" ht="12.75" hidden="false" customHeight="false" outlineLevel="0" collapsed="false">
      <c r="W625" s="153"/>
      <c r="X625" s="153"/>
      <c r="Y625" s="155"/>
      <c r="AB625" s="311"/>
      <c r="AC625" s="311"/>
      <c r="AE625" s="120"/>
    </row>
    <row r="626" customFormat="false" ht="12.75" hidden="false" customHeight="false" outlineLevel="0" collapsed="false">
      <c r="W626" s="153"/>
      <c r="X626" s="153"/>
      <c r="Y626" s="155"/>
      <c r="AB626" s="311"/>
      <c r="AC626" s="311"/>
      <c r="AE626" s="120"/>
    </row>
    <row r="627" customFormat="false" ht="12.75" hidden="false" customHeight="false" outlineLevel="0" collapsed="false">
      <c r="W627" s="153"/>
      <c r="X627" s="153"/>
      <c r="Y627" s="155"/>
      <c r="AB627" s="311"/>
      <c r="AC627" s="311"/>
      <c r="AE627" s="120"/>
    </row>
    <row r="628" customFormat="false" ht="12.75" hidden="false" customHeight="false" outlineLevel="0" collapsed="false">
      <c r="W628" s="153"/>
      <c r="X628" s="153"/>
      <c r="Y628" s="155"/>
      <c r="AB628" s="311"/>
      <c r="AC628" s="311"/>
      <c r="AE628" s="120"/>
    </row>
    <row r="629" customFormat="false" ht="12.75" hidden="false" customHeight="false" outlineLevel="0" collapsed="false">
      <c r="W629" s="153"/>
      <c r="X629" s="153"/>
      <c r="Y629" s="155"/>
      <c r="AB629" s="311"/>
      <c r="AC629" s="311"/>
      <c r="AE629" s="120"/>
    </row>
    <row r="630" customFormat="false" ht="12.75" hidden="false" customHeight="false" outlineLevel="0" collapsed="false">
      <c r="W630" s="153"/>
      <c r="X630" s="153"/>
      <c r="Y630" s="155"/>
      <c r="AB630" s="311"/>
      <c r="AC630" s="311"/>
      <c r="AE630" s="120"/>
    </row>
    <row r="631" customFormat="false" ht="12.75" hidden="false" customHeight="false" outlineLevel="0" collapsed="false">
      <c r="W631" s="153"/>
      <c r="X631" s="153"/>
      <c r="Y631" s="155"/>
      <c r="AB631" s="311"/>
      <c r="AC631" s="311"/>
      <c r="AE631" s="120"/>
    </row>
    <row r="632" customFormat="false" ht="12.75" hidden="false" customHeight="false" outlineLevel="0" collapsed="false">
      <c r="W632" s="153"/>
      <c r="X632" s="153"/>
      <c r="Y632" s="155"/>
      <c r="AB632" s="311"/>
      <c r="AC632" s="311"/>
      <c r="AE632" s="120"/>
    </row>
    <row r="633" customFormat="false" ht="12.75" hidden="false" customHeight="false" outlineLevel="0" collapsed="false">
      <c r="W633" s="153"/>
      <c r="X633" s="153"/>
      <c r="Y633" s="155"/>
      <c r="AB633" s="311"/>
      <c r="AC633" s="311"/>
      <c r="AE633" s="120"/>
    </row>
    <row r="634" customFormat="false" ht="12.75" hidden="false" customHeight="false" outlineLevel="0" collapsed="false">
      <c r="W634" s="153"/>
      <c r="X634" s="153"/>
      <c r="Y634" s="155"/>
      <c r="AB634" s="311"/>
      <c r="AC634" s="311"/>
      <c r="AE634" s="120"/>
    </row>
    <row r="635" customFormat="false" ht="12.75" hidden="false" customHeight="false" outlineLevel="0" collapsed="false">
      <c r="W635" s="153"/>
      <c r="X635" s="153"/>
      <c r="Y635" s="155"/>
      <c r="AB635" s="311"/>
      <c r="AC635" s="311"/>
      <c r="AE635" s="120"/>
    </row>
    <row r="636" customFormat="false" ht="12.75" hidden="false" customHeight="false" outlineLevel="0" collapsed="false">
      <c r="W636" s="153"/>
      <c r="X636" s="153"/>
      <c r="Y636" s="155"/>
      <c r="AB636" s="311"/>
      <c r="AC636" s="311"/>
      <c r="AE636" s="120"/>
    </row>
    <row r="637" customFormat="false" ht="12.75" hidden="false" customHeight="false" outlineLevel="0" collapsed="false">
      <c r="W637" s="153"/>
      <c r="X637" s="153"/>
      <c r="Y637" s="155"/>
      <c r="AB637" s="311"/>
      <c r="AC637" s="311"/>
      <c r="AE637" s="120"/>
    </row>
    <row r="638" customFormat="false" ht="12.75" hidden="false" customHeight="false" outlineLevel="0" collapsed="false">
      <c r="W638" s="153"/>
      <c r="X638" s="153"/>
      <c r="Y638" s="155"/>
      <c r="AB638" s="311"/>
      <c r="AC638" s="311"/>
      <c r="AE638" s="120"/>
    </row>
    <row r="639" customFormat="false" ht="12.75" hidden="false" customHeight="false" outlineLevel="0" collapsed="false">
      <c r="W639" s="153"/>
      <c r="X639" s="153"/>
      <c r="Y639" s="155"/>
      <c r="AB639" s="311"/>
      <c r="AC639" s="311"/>
      <c r="AE639" s="120"/>
    </row>
    <row r="640" customFormat="false" ht="12.75" hidden="false" customHeight="false" outlineLevel="0" collapsed="false">
      <c r="W640" s="153"/>
      <c r="X640" s="153"/>
      <c r="Y640" s="155"/>
      <c r="AB640" s="311"/>
      <c r="AC640" s="311"/>
      <c r="AE640" s="120"/>
    </row>
    <row r="641" customFormat="false" ht="12.75" hidden="false" customHeight="false" outlineLevel="0" collapsed="false">
      <c r="W641" s="153"/>
      <c r="X641" s="153"/>
      <c r="Y641" s="155"/>
      <c r="AB641" s="311"/>
      <c r="AC641" s="311"/>
      <c r="AE641" s="120"/>
    </row>
    <row r="642" customFormat="false" ht="12.75" hidden="false" customHeight="false" outlineLevel="0" collapsed="false">
      <c r="W642" s="153"/>
      <c r="X642" s="153"/>
      <c r="Y642" s="155"/>
      <c r="AB642" s="311"/>
      <c r="AC642" s="311"/>
      <c r="AE642" s="120"/>
    </row>
    <row r="643" customFormat="false" ht="12.75" hidden="false" customHeight="false" outlineLevel="0" collapsed="false">
      <c r="W643" s="153"/>
      <c r="X643" s="153"/>
      <c r="Y643" s="155"/>
      <c r="AB643" s="311"/>
      <c r="AC643" s="311"/>
      <c r="AE643" s="120"/>
    </row>
    <row r="644" customFormat="false" ht="12.75" hidden="false" customHeight="false" outlineLevel="0" collapsed="false">
      <c r="W644" s="153"/>
      <c r="X644" s="153"/>
      <c r="Y644" s="155"/>
      <c r="AB644" s="311"/>
      <c r="AC644" s="311"/>
      <c r="AE644" s="120"/>
    </row>
    <row r="645" customFormat="false" ht="12.75" hidden="false" customHeight="false" outlineLevel="0" collapsed="false">
      <c r="W645" s="153"/>
      <c r="X645" s="153"/>
      <c r="Y645" s="155"/>
      <c r="AB645" s="311"/>
      <c r="AC645" s="311"/>
      <c r="AE645" s="120"/>
    </row>
    <row r="646" customFormat="false" ht="12.75" hidden="false" customHeight="false" outlineLevel="0" collapsed="false">
      <c r="W646" s="153"/>
      <c r="X646" s="153"/>
      <c r="Y646" s="155"/>
      <c r="AB646" s="311"/>
      <c r="AC646" s="311"/>
      <c r="AE646" s="120"/>
    </row>
    <row r="647" customFormat="false" ht="12.75" hidden="false" customHeight="false" outlineLevel="0" collapsed="false">
      <c r="W647" s="153"/>
      <c r="X647" s="153"/>
      <c r="Y647" s="155"/>
      <c r="AB647" s="311"/>
      <c r="AC647" s="311"/>
      <c r="AE647" s="120"/>
    </row>
    <row r="648" customFormat="false" ht="12.75" hidden="false" customHeight="false" outlineLevel="0" collapsed="false">
      <c r="W648" s="153"/>
      <c r="X648" s="153"/>
      <c r="Y648" s="155"/>
      <c r="AB648" s="311"/>
      <c r="AC648" s="311"/>
    </row>
    <row r="649" customFormat="false" ht="12.75" hidden="false" customHeight="false" outlineLevel="0" collapsed="false">
      <c r="W649" s="153"/>
      <c r="X649" s="153"/>
      <c r="Y649" s="155"/>
      <c r="AB649" s="311"/>
      <c r="AC649" s="311"/>
      <c r="AE649" s="120"/>
    </row>
    <row r="650" customFormat="false" ht="12.75" hidden="false" customHeight="false" outlineLevel="0" collapsed="false">
      <c r="W650" s="153"/>
      <c r="X650" s="153"/>
      <c r="Y650" s="155"/>
      <c r="AB650" s="311"/>
      <c r="AC650" s="311"/>
      <c r="AE650" s="120"/>
    </row>
    <row r="651" customFormat="false" ht="12.75" hidden="false" customHeight="false" outlineLevel="0" collapsed="false">
      <c r="W651" s="153"/>
      <c r="X651" s="153"/>
      <c r="Y651" s="155"/>
      <c r="AB651" s="311"/>
      <c r="AC651" s="311"/>
      <c r="AE651" s="120"/>
    </row>
    <row r="652" customFormat="false" ht="12.75" hidden="false" customHeight="false" outlineLevel="0" collapsed="false">
      <c r="W652" s="153"/>
      <c r="X652" s="153"/>
      <c r="Y652" s="155"/>
      <c r="AB652" s="311"/>
      <c r="AC652" s="311"/>
      <c r="AE652" s="120"/>
    </row>
    <row r="653" customFormat="false" ht="12.75" hidden="false" customHeight="false" outlineLevel="0" collapsed="false">
      <c r="W653" s="153"/>
      <c r="X653" s="153"/>
      <c r="Y653" s="155"/>
      <c r="AB653" s="311"/>
      <c r="AC653" s="311"/>
      <c r="AE653" s="120"/>
    </row>
    <row r="654" customFormat="false" ht="12.75" hidden="false" customHeight="false" outlineLevel="0" collapsed="false">
      <c r="W654" s="153"/>
      <c r="X654" s="153"/>
      <c r="Y654" s="155"/>
      <c r="AB654" s="311"/>
      <c r="AC654" s="311"/>
      <c r="AE654" s="120"/>
    </row>
    <row r="655" customFormat="false" ht="12.75" hidden="false" customHeight="false" outlineLevel="0" collapsed="false">
      <c r="W655" s="153"/>
      <c r="X655" s="153"/>
      <c r="Y655" s="155"/>
      <c r="AB655" s="311"/>
      <c r="AC655" s="311"/>
      <c r="AE655" s="120"/>
    </row>
    <row r="656" customFormat="false" ht="12.75" hidden="false" customHeight="false" outlineLevel="0" collapsed="false">
      <c r="W656" s="153"/>
      <c r="X656" s="153"/>
      <c r="Y656" s="155"/>
      <c r="AB656" s="311"/>
      <c r="AC656" s="311"/>
      <c r="AE656" s="120"/>
    </row>
    <row r="657" customFormat="false" ht="12.75" hidden="false" customHeight="false" outlineLevel="0" collapsed="false">
      <c r="W657" s="153"/>
      <c r="X657" s="153"/>
      <c r="Y657" s="155"/>
      <c r="AB657" s="311"/>
      <c r="AC657" s="311"/>
      <c r="AE657" s="120"/>
    </row>
    <row r="658" customFormat="false" ht="12.75" hidden="false" customHeight="false" outlineLevel="0" collapsed="false">
      <c r="W658" s="153"/>
      <c r="X658" s="153"/>
      <c r="Y658" s="155"/>
      <c r="AB658" s="311"/>
      <c r="AC658" s="311"/>
      <c r="AE658" s="120"/>
    </row>
    <row r="659" customFormat="false" ht="12.75" hidden="false" customHeight="false" outlineLevel="0" collapsed="false">
      <c r="W659" s="153"/>
      <c r="X659" s="153"/>
      <c r="Y659" s="155"/>
      <c r="AB659" s="311"/>
      <c r="AC659" s="311"/>
      <c r="AE659" s="120"/>
    </row>
    <row r="660" customFormat="false" ht="12.75" hidden="false" customHeight="false" outlineLevel="0" collapsed="false">
      <c r="W660" s="153"/>
      <c r="X660" s="153"/>
      <c r="Y660" s="155"/>
      <c r="AB660" s="311"/>
      <c r="AC660" s="311"/>
    </row>
    <row r="661" customFormat="false" ht="12.75" hidden="false" customHeight="false" outlineLevel="0" collapsed="false">
      <c r="W661" s="153"/>
      <c r="X661" s="153"/>
      <c r="Y661" s="155"/>
      <c r="AB661" s="311"/>
      <c r="AC661" s="311"/>
      <c r="AE661" s="120"/>
    </row>
    <row r="662" customFormat="false" ht="12.75" hidden="false" customHeight="false" outlineLevel="0" collapsed="false">
      <c r="W662" s="153"/>
      <c r="X662" s="153"/>
      <c r="Y662" s="155"/>
      <c r="AB662" s="311"/>
      <c r="AC662" s="311"/>
    </row>
    <row r="663" customFormat="false" ht="12.75" hidden="false" customHeight="false" outlineLevel="0" collapsed="false">
      <c r="W663" s="153"/>
      <c r="X663" s="153"/>
      <c r="Y663" s="155"/>
      <c r="AB663" s="311"/>
      <c r="AC663" s="311"/>
      <c r="AE663" s="120"/>
    </row>
    <row r="664" customFormat="false" ht="12.75" hidden="false" customHeight="false" outlineLevel="0" collapsed="false">
      <c r="W664" s="153"/>
      <c r="X664" s="153"/>
      <c r="Y664" s="155"/>
      <c r="AB664" s="311"/>
      <c r="AC664" s="311"/>
      <c r="AE664" s="120"/>
    </row>
    <row r="665" customFormat="false" ht="12.75" hidden="false" customHeight="false" outlineLevel="0" collapsed="false">
      <c r="W665" s="153"/>
      <c r="X665" s="153"/>
      <c r="Y665" s="155"/>
      <c r="AB665" s="311"/>
      <c r="AC665" s="311"/>
      <c r="AE665" s="120"/>
    </row>
    <row r="666" customFormat="false" ht="12.75" hidden="false" customHeight="false" outlineLevel="0" collapsed="false">
      <c r="W666" s="153"/>
      <c r="X666" s="153"/>
      <c r="Y666" s="155"/>
      <c r="AB666" s="311"/>
      <c r="AC666" s="311"/>
      <c r="AE666" s="120"/>
    </row>
    <row r="667" customFormat="false" ht="12.75" hidden="false" customHeight="false" outlineLevel="0" collapsed="false">
      <c r="W667" s="153"/>
      <c r="X667" s="153"/>
      <c r="Y667" s="155"/>
      <c r="AB667" s="311"/>
      <c r="AC667" s="311"/>
      <c r="AE667" s="120"/>
    </row>
    <row r="668" customFormat="false" ht="12.75" hidden="false" customHeight="false" outlineLevel="0" collapsed="false">
      <c r="W668" s="153"/>
      <c r="X668" s="153"/>
      <c r="Y668" s="155"/>
      <c r="AB668" s="311"/>
      <c r="AC668" s="311"/>
      <c r="AE668" s="120"/>
    </row>
    <row r="669" customFormat="false" ht="12.75" hidden="false" customHeight="false" outlineLevel="0" collapsed="false">
      <c r="W669" s="153"/>
      <c r="X669" s="153"/>
      <c r="Y669" s="155"/>
      <c r="AB669" s="311"/>
      <c r="AC669" s="311"/>
      <c r="AE669" s="120"/>
    </row>
    <row r="670" customFormat="false" ht="12.75" hidden="false" customHeight="false" outlineLevel="0" collapsed="false">
      <c r="W670" s="153"/>
      <c r="X670" s="153"/>
      <c r="Y670" s="155"/>
      <c r="AB670" s="311"/>
      <c r="AC670" s="311"/>
      <c r="AE670" s="120"/>
    </row>
    <row r="671" customFormat="false" ht="12.75" hidden="false" customHeight="false" outlineLevel="0" collapsed="false">
      <c r="W671" s="153"/>
      <c r="X671" s="153"/>
      <c r="Y671" s="155"/>
      <c r="AB671" s="311"/>
      <c r="AC671" s="311"/>
      <c r="AE671" s="120"/>
    </row>
    <row r="672" customFormat="false" ht="12.75" hidden="false" customHeight="false" outlineLevel="0" collapsed="false">
      <c r="W672" s="153"/>
      <c r="X672" s="153"/>
      <c r="Y672" s="155"/>
      <c r="AB672" s="311"/>
      <c r="AC672" s="311"/>
      <c r="AE672" s="120"/>
    </row>
    <row r="673" customFormat="false" ht="12.75" hidden="false" customHeight="false" outlineLevel="0" collapsed="false">
      <c r="W673" s="153"/>
      <c r="X673" s="153"/>
      <c r="Y673" s="155"/>
      <c r="AB673" s="311"/>
      <c r="AC673" s="311"/>
      <c r="AE673" s="120"/>
    </row>
    <row r="674" customFormat="false" ht="12.75" hidden="false" customHeight="false" outlineLevel="0" collapsed="false">
      <c r="W674" s="153"/>
      <c r="X674" s="153"/>
      <c r="Y674" s="155"/>
      <c r="AB674" s="311"/>
      <c r="AC674" s="311"/>
      <c r="AE674" s="120"/>
    </row>
    <row r="675" customFormat="false" ht="12.75" hidden="false" customHeight="false" outlineLevel="0" collapsed="false">
      <c r="W675" s="153"/>
      <c r="X675" s="153"/>
      <c r="Y675" s="155"/>
      <c r="AB675" s="311"/>
      <c r="AC675" s="311"/>
      <c r="AE675" s="120"/>
    </row>
    <row r="676" customFormat="false" ht="12.75" hidden="false" customHeight="false" outlineLevel="0" collapsed="false">
      <c r="W676" s="153"/>
      <c r="X676" s="153"/>
      <c r="Y676" s="155"/>
      <c r="AB676" s="311"/>
      <c r="AC676" s="311"/>
      <c r="AE676" s="120"/>
    </row>
    <row r="677" customFormat="false" ht="12.75" hidden="false" customHeight="false" outlineLevel="0" collapsed="false">
      <c r="W677" s="153"/>
      <c r="X677" s="153"/>
      <c r="Y677" s="155"/>
      <c r="AB677" s="311"/>
      <c r="AC677" s="311"/>
      <c r="AE677" s="120"/>
    </row>
    <row r="678" customFormat="false" ht="12.75" hidden="false" customHeight="false" outlineLevel="0" collapsed="false">
      <c r="W678" s="153"/>
      <c r="X678" s="153"/>
      <c r="Y678" s="155"/>
      <c r="AB678" s="311"/>
      <c r="AC678" s="311"/>
      <c r="AE678" s="120"/>
    </row>
    <row r="679" customFormat="false" ht="12.75" hidden="false" customHeight="false" outlineLevel="0" collapsed="false">
      <c r="W679" s="153"/>
      <c r="X679" s="153"/>
      <c r="Y679" s="155"/>
      <c r="AB679" s="311"/>
      <c r="AC679" s="311"/>
      <c r="AE679" s="120"/>
    </row>
    <row r="680" customFormat="false" ht="12.75" hidden="false" customHeight="false" outlineLevel="0" collapsed="false">
      <c r="W680" s="153"/>
      <c r="X680" s="153"/>
      <c r="Y680" s="155"/>
      <c r="AB680" s="311"/>
      <c r="AC680" s="311"/>
      <c r="AE680" s="120"/>
    </row>
    <row r="681" customFormat="false" ht="12.75" hidden="false" customHeight="false" outlineLevel="0" collapsed="false">
      <c r="W681" s="153"/>
      <c r="X681" s="153"/>
      <c r="Y681" s="155"/>
      <c r="AB681" s="311"/>
      <c r="AC681" s="311"/>
      <c r="AE681" s="120"/>
    </row>
    <row r="682" customFormat="false" ht="12.75" hidden="false" customHeight="false" outlineLevel="0" collapsed="false">
      <c r="W682" s="153"/>
      <c r="X682" s="153"/>
      <c r="Y682" s="155"/>
      <c r="AB682" s="311"/>
      <c r="AC682" s="311"/>
    </row>
    <row r="683" customFormat="false" ht="12.75" hidden="false" customHeight="false" outlineLevel="0" collapsed="false">
      <c r="W683" s="153"/>
      <c r="X683" s="153"/>
      <c r="Y683" s="155"/>
      <c r="AB683" s="311"/>
      <c r="AC683" s="311"/>
    </row>
    <row r="684" customFormat="false" ht="12.75" hidden="false" customHeight="false" outlineLevel="0" collapsed="false">
      <c r="W684" s="153"/>
      <c r="X684" s="153"/>
      <c r="Y684" s="155"/>
      <c r="AB684" s="311"/>
      <c r="AC684" s="311"/>
      <c r="AE684" s="120"/>
    </row>
    <row r="685" customFormat="false" ht="12.75" hidden="false" customHeight="false" outlineLevel="0" collapsed="false">
      <c r="W685" s="153"/>
      <c r="X685" s="153"/>
      <c r="Y685" s="155"/>
      <c r="AB685" s="311"/>
      <c r="AC685" s="311"/>
      <c r="AE685" s="120"/>
    </row>
    <row r="686" customFormat="false" ht="12.75" hidden="false" customHeight="false" outlineLevel="0" collapsed="false">
      <c r="W686" s="153"/>
      <c r="X686" s="153"/>
      <c r="Y686" s="155"/>
      <c r="AB686" s="311"/>
      <c r="AC686" s="311"/>
      <c r="AE686" s="120"/>
    </row>
    <row r="687" customFormat="false" ht="12.75" hidden="false" customHeight="false" outlineLevel="0" collapsed="false">
      <c r="W687" s="153"/>
      <c r="X687" s="153"/>
      <c r="Y687" s="155"/>
      <c r="AB687" s="311"/>
      <c r="AC687" s="311"/>
      <c r="AE687" s="120"/>
    </row>
    <row r="688" customFormat="false" ht="12.75" hidden="false" customHeight="false" outlineLevel="0" collapsed="false">
      <c r="W688" s="153"/>
      <c r="X688" s="153"/>
      <c r="Y688" s="155"/>
      <c r="AB688" s="311"/>
      <c r="AC688" s="311"/>
      <c r="AE688" s="120"/>
    </row>
    <row r="689" customFormat="false" ht="12.75" hidden="false" customHeight="false" outlineLevel="0" collapsed="false">
      <c r="W689" s="153"/>
      <c r="X689" s="153"/>
      <c r="Y689" s="155"/>
      <c r="AB689" s="311"/>
      <c r="AC689" s="311"/>
      <c r="AE689" s="120"/>
    </row>
    <row r="690" customFormat="false" ht="12.75" hidden="false" customHeight="false" outlineLevel="0" collapsed="false">
      <c r="W690" s="153"/>
      <c r="X690" s="153"/>
      <c r="Y690" s="155"/>
      <c r="AB690" s="311"/>
      <c r="AC690" s="311"/>
      <c r="AE690" s="120"/>
    </row>
    <row r="691" customFormat="false" ht="12.75" hidden="false" customHeight="false" outlineLevel="0" collapsed="false">
      <c r="W691" s="153"/>
      <c r="X691" s="153"/>
      <c r="Y691" s="155"/>
      <c r="AB691" s="311"/>
      <c r="AC691" s="311"/>
      <c r="AE691" s="120"/>
    </row>
    <row r="692" customFormat="false" ht="12.75" hidden="false" customHeight="false" outlineLevel="0" collapsed="false">
      <c r="W692" s="153"/>
      <c r="X692" s="153"/>
      <c r="Y692" s="155"/>
      <c r="AB692" s="311"/>
      <c r="AC692" s="311"/>
      <c r="AE692" s="120"/>
    </row>
    <row r="693" customFormat="false" ht="12.75" hidden="false" customHeight="false" outlineLevel="0" collapsed="false">
      <c r="W693" s="153"/>
      <c r="X693" s="153"/>
      <c r="Y693" s="155"/>
      <c r="AB693" s="311"/>
      <c r="AC693" s="311"/>
      <c r="AE693" s="120"/>
    </row>
    <row r="694" customFormat="false" ht="12.75" hidden="false" customHeight="false" outlineLevel="0" collapsed="false">
      <c r="W694" s="153"/>
      <c r="X694" s="153"/>
      <c r="Y694" s="155"/>
      <c r="AB694" s="311"/>
      <c r="AC694" s="311"/>
      <c r="AE694" s="120"/>
    </row>
    <row r="695" customFormat="false" ht="12.75" hidden="false" customHeight="false" outlineLevel="0" collapsed="false">
      <c r="W695" s="153"/>
      <c r="X695" s="153"/>
      <c r="Y695" s="155"/>
      <c r="AB695" s="311"/>
      <c r="AC695" s="311"/>
      <c r="AE695" s="120"/>
    </row>
    <row r="696" customFormat="false" ht="12.75" hidden="false" customHeight="false" outlineLevel="0" collapsed="false">
      <c r="W696" s="153"/>
      <c r="X696" s="153"/>
      <c r="Y696" s="155"/>
      <c r="AB696" s="311"/>
      <c r="AC696" s="311"/>
      <c r="AE696" s="120"/>
    </row>
    <row r="697" customFormat="false" ht="12.75" hidden="false" customHeight="false" outlineLevel="0" collapsed="false">
      <c r="W697" s="153"/>
      <c r="X697" s="153"/>
      <c r="Y697" s="155"/>
      <c r="AB697" s="311"/>
      <c r="AC697" s="311"/>
      <c r="AE697" s="120"/>
    </row>
    <row r="698" customFormat="false" ht="12.75" hidden="false" customHeight="false" outlineLevel="0" collapsed="false">
      <c r="W698" s="153"/>
      <c r="X698" s="153"/>
      <c r="Y698" s="155"/>
      <c r="AB698" s="311"/>
      <c r="AC698" s="311"/>
      <c r="AE698" s="120"/>
    </row>
    <row r="699" customFormat="false" ht="12.75" hidden="false" customHeight="false" outlineLevel="0" collapsed="false">
      <c r="W699" s="153"/>
      <c r="X699" s="153"/>
      <c r="Y699" s="155"/>
      <c r="AB699" s="311"/>
      <c r="AC699" s="311"/>
      <c r="AE699" s="120"/>
    </row>
    <row r="700" customFormat="false" ht="12.75" hidden="false" customHeight="false" outlineLevel="0" collapsed="false">
      <c r="W700" s="153"/>
      <c r="X700" s="153"/>
      <c r="Y700" s="155"/>
      <c r="AB700" s="311"/>
      <c r="AC700" s="311"/>
      <c r="AE700" s="120"/>
    </row>
    <row r="701" customFormat="false" ht="12.75" hidden="false" customHeight="false" outlineLevel="0" collapsed="false">
      <c r="W701" s="153"/>
      <c r="X701" s="153"/>
      <c r="Y701" s="155"/>
      <c r="AB701" s="311"/>
      <c r="AC701" s="311"/>
      <c r="AE701" s="120"/>
    </row>
    <row r="702" customFormat="false" ht="12.75" hidden="false" customHeight="false" outlineLevel="0" collapsed="false">
      <c r="W702" s="153"/>
      <c r="X702" s="153"/>
      <c r="Y702" s="155"/>
      <c r="AB702" s="311"/>
      <c r="AC702" s="311"/>
      <c r="AE702" s="120"/>
    </row>
    <row r="703" customFormat="false" ht="12.75" hidden="false" customHeight="false" outlineLevel="0" collapsed="false">
      <c r="W703" s="153"/>
      <c r="X703" s="153"/>
      <c r="Y703" s="155"/>
      <c r="AB703" s="311"/>
      <c r="AC703" s="311"/>
      <c r="AE703" s="120"/>
    </row>
    <row r="704" customFormat="false" ht="12.75" hidden="false" customHeight="false" outlineLevel="0" collapsed="false">
      <c r="W704" s="153"/>
      <c r="X704" s="153"/>
      <c r="Y704" s="155"/>
      <c r="AB704" s="311"/>
      <c r="AC704" s="311"/>
    </row>
    <row r="705" customFormat="false" ht="12.75" hidden="false" customHeight="false" outlineLevel="0" collapsed="false">
      <c r="W705" s="153"/>
      <c r="X705" s="153"/>
      <c r="Y705" s="155"/>
      <c r="AB705" s="311"/>
      <c r="AC705" s="311"/>
      <c r="AE705" s="120"/>
    </row>
    <row r="706" customFormat="false" ht="12.75" hidden="false" customHeight="false" outlineLevel="0" collapsed="false">
      <c r="W706" s="153"/>
      <c r="X706" s="153"/>
      <c r="Y706" s="155"/>
      <c r="AB706" s="311"/>
      <c r="AC706" s="311"/>
      <c r="AE706" s="120"/>
    </row>
    <row r="707" customFormat="false" ht="12.75" hidden="false" customHeight="false" outlineLevel="0" collapsed="false">
      <c r="W707" s="153"/>
      <c r="X707" s="153"/>
      <c r="Y707" s="155"/>
      <c r="AB707" s="311"/>
      <c r="AC707" s="311"/>
      <c r="AE707" s="120"/>
    </row>
    <row r="708" customFormat="false" ht="12.75" hidden="false" customHeight="false" outlineLevel="0" collapsed="false">
      <c r="W708" s="153"/>
      <c r="X708" s="153"/>
      <c r="Y708" s="155"/>
      <c r="AB708" s="311"/>
      <c r="AC708" s="311"/>
      <c r="AE708" s="120"/>
    </row>
    <row r="709" customFormat="false" ht="12.75" hidden="false" customHeight="false" outlineLevel="0" collapsed="false">
      <c r="W709" s="153"/>
      <c r="X709" s="153"/>
      <c r="Y709" s="155"/>
      <c r="AB709" s="311"/>
      <c r="AC709" s="311"/>
      <c r="AE709" s="120"/>
    </row>
    <row r="710" customFormat="false" ht="12.75" hidden="false" customHeight="false" outlineLevel="0" collapsed="false">
      <c r="W710" s="153"/>
      <c r="X710" s="153"/>
      <c r="Y710" s="155"/>
      <c r="AB710" s="311"/>
      <c r="AC710" s="311"/>
      <c r="AE710" s="120"/>
    </row>
    <row r="711" customFormat="false" ht="12.75" hidden="false" customHeight="false" outlineLevel="0" collapsed="false">
      <c r="W711" s="153"/>
      <c r="X711" s="153"/>
      <c r="Y711" s="155"/>
      <c r="AB711" s="311"/>
      <c r="AC711" s="311"/>
      <c r="AE711" s="120"/>
    </row>
    <row r="712" customFormat="false" ht="12.75" hidden="false" customHeight="false" outlineLevel="0" collapsed="false">
      <c r="W712" s="153"/>
      <c r="X712" s="153"/>
      <c r="Y712" s="155"/>
      <c r="AB712" s="311"/>
      <c r="AC712" s="311"/>
      <c r="AE712" s="120"/>
    </row>
    <row r="713" customFormat="false" ht="12.75" hidden="false" customHeight="false" outlineLevel="0" collapsed="false">
      <c r="W713" s="153"/>
      <c r="X713" s="153"/>
      <c r="Y713" s="155"/>
      <c r="AB713" s="311"/>
      <c r="AC713" s="311"/>
      <c r="AE713" s="120"/>
    </row>
    <row r="714" customFormat="false" ht="12.75" hidden="false" customHeight="false" outlineLevel="0" collapsed="false">
      <c r="W714" s="153"/>
      <c r="X714" s="153"/>
      <c r="Y714" s="155"/>
      <c r="AB714" s="311"/>
      <c r="AC714" s="311"/>
      <c r="AE714" s="120"/>
    </row>
    <row r="715" customFormat="false" ht="12.75" hidden="false" customHeight="false" outlineLevel="0" collapsed="false">
      <c r="W715" s="153"/>
      <c r="X715" s="153"/>
      <c r="Y715" s="155"/>
      <c r="AB715" s="311"/>
      <c r="AC715" s="311"/>
      <c r="AE715" s="120"/>
    </row>
    <row r="716" customFormat="false" ht="12.75" hidden="false" customHeight="false" outlineLevel="0" collapsed="false">
      <c r="W716" s="153"/>
      <c r="X716" s="153"/>
      <c r="Y716" s="155"/>
      <c r="AB716" s="311"/>
      <c r="AC716" s="311"/>
      <c r="AE716" s="120"/>
    </row>
    <row r="717" customFormat="false" ht="12.75" hidden="false" customHeight="false" outlineLevel="0" collapsed="false">
      <c r="W717" s="153"/>
      <c r="X717" s="153"/>
      <c r="Y717" s="155"/>
      <c r="AB717" s="311"/>
      <c r="AC717" s="311"/>
      <c r="AE717" s="120"/>
    </row>
    <row r="718" customFormat="false" ht="12.75" hidden="false" customHeight="false" outlineLevel="0" collapsed="false">
      <c r="W718" s="153"/>
      <c r="X718" s="153"/>
      <c r="Y718" s="155"/>
      <c r="AB718" s="311"/>
      <c r="AC718" s="311"/>
      <c r="AE718" s="120"/>
    </row>
    <row r="719" customFormat="false" ht="12.75" hidden="false" customHeight="false" outlineLevel="0" collapsed="false">
      <c r="W719" s="153"/>
      <c r="X719" s="153"/>
      <c r="Y719" s="155"/>
      <c r="AB719" s="311"/>
      <c r="AC719" s="311"/>
      <c r="AE719" s="120"/>
    </row>
    <row r="720" customFormat="false" ht="12.75" hidden="false" customHeight="false" outlineLevel="0" collapsed="false">
      <c r="W720" s="153"/>
      <c r="X720" s="153"/>
      <c r="Y720" s="155"/>
      <c r="AB720" s="311"/>
      <c r="AC720" s="311"/>
      <c r="AE720" s="120"/>
    </row>
    <row r="721" customFormat="false" ht="12.75" hidden="false" customHeight="false" outlineLevel="0" collapsed="false">
      <c r="W721" s="153"/>
      <c r="X721" s="153"/>
      <c r="Y721" s="155"/>
      <c r="AB721" s="311"/>
      <c r="AC721" s="311"/>
      <c r="AE721" s="120"/>
    </row>
    <row r="722" customFormat="false" ht="12.75" hidden="false" customHeight="false" outlineLevel="0" collapsed="false">
      <c r="W722" s="153"/>
      <c r="X722" s="153"/>
      <c r="Y722" s="155"/>
      <c r="AB722" s="311"/>
      <c r="AC722" s="311"/>
      <c r="AE722" s="120"/>
    </row>
    <row r="723" customFormat="false" ht="12.75" hidden="false" customHeight="false" outlineLevel="0" collapsed="false">
      <c r="W723" s="153"/>
      <c r="X723" s="153"/>
      <c r="Y723" s="155"/>
      <c r="AB723" s="311"/>
      <c r="AC723" s="311"/>
      <c r="AE723" s="120"/>
    </row>
    <row r="724" customFormat="false" ht="12.75" hidden="false" customHeight="false" outlineLevel="0" collapsed="false">
      <c r="W724" s="153"/>
      <c r="X724" s="153"/>
      <c r="Y724" s="155"/>
      <c r="AB724" s="311"/>
      <c r="AC724" s="311"/>
    </row>
    <row r="725" customFormat="false" ht="12.75" hidden="false" customHeight="false" outlineLevel="0" collapsed="false">
      <c r="W725" s="153"/>
      <c r="X725" s="153"/>
      <c r="Y725" s="155"/>
      <c r="AB725" s="311"/>
      <c r="AC725" s="311"/>
    </row>
    <row r="726" customFormat="false" ht="12.75" hidden="false" customHeight="false" outlineLevel="0" collapsed="false">
      <c r="W726" s="153"/>
      <c r="X726" s="153"/>
      <c r="Y726" s="155"/>
      <c r="AB726" s="311"/>
      <c r="AC726" s="311"/>
    </row>
    <row r="727" customFormat="false" ht="12.75" hidden="false" customHeight="false" outlineLevel="0" collapsed="false">
      <c r="W727" s="153"/>
      <c r="X727" s="153"/>
      <c r="Y727" s="155"/>
      <c r="AB727" s="311"/>
      <c r="AC727" s="311"/>
      <c r="AE727" s="120"/>
    </row>
    <row r="728" customFormat="false" ht="12.75" hidden="false" customHeight="false" outlineLevel="0" collapsed="false">
      <c r="W728" s="153"/>
      <c r="X728" s="153"/>
      <c r="Y728" s="155"/>
      <c r="AB728" s="311"/>
      <c r="AC728" s="311"/>
    </row>
    <row r="729" customFormat="false" ht="12.75" hidden="false" customHeight="false" outlineLevel="0" collapsed="false">
      <c r="W729" s="153"/>
      <c r="X729" s="153"/>
      <c r="Y729" s="155"/>
      <c r="AB729" s="311"/>
      <c r="AC729" s="311"/>
    </row>
    <row r="730" customFormat="false" ht="12.75" hidden="false" customHeight="false" outlineLevel="0" collapsed="false">
      <c r="W730" s="153"/>
      <c r="X730" s="153"/>
      <c r="Y730" s="155"/>
      <c r="AB730" s="311"/>
      <c r="AC730" s="311"/>
    </row>
    <row r="731" customFormat="false" ht="12.75" hidden="false" customHeight="false" outlineLevel="0" collapsed="false">
      <c r="W731" s="153"/>
      <c r="X731" s="153"/>
      <c r="Y731" s="155"/>
      <c r="AB731" s="311"/>
      <c r="AC731" s="311"/>
      <c r="AE731" s="120"/>
    </row>
    <row r="732" customFormat="false" ht="12.75" hidden="false" customHeight="false" outlineLevel="0" collapsed="false">
      <c r="W732" s="153"/>
      <c r="X732" s="153"/>
      <c r="Y732" s="155"/>
      <c r="AB732" s="311"/>
      <c r="AC732" s="311"/>
      <c r="AE732" s="120"/>
    </row>
    <row r="733" customFormat="false" ht="12.75" hidden="false" customHeight="false" outlineLevel="0" collapsed="false">
      <c r="W733" s="153"/>
      <c r="X733" s="153"/>
      <c r="Y733" s="155"/>
      <c r="AB733" s="311"/>
      <c r="AC733" s="311"/>
      <c r="AE733" s="120"/>
    </row>
    <row r="734" customFormat="false" ht="12.75" hidden="false" customHeight="false" outlineLevel="0" collapsed="false">
      <c r="W734" s="153"/>
      <c r="X734" s="153"/>
      <c r="Y734" s="155"/>
      <c r="AB734" s="311"/>
      <c r="AC734" s="311"/>
      <c r="AE734" s="120"/>
    </row>
    <row r="735" customFormat="false" ht="12.75" hidden="false" customHeight="false" outlineLevel="0" collapsed="false">
      <c r="W735" s="153"/>
      <c r="X735" s="153"/>
      <c r="Y735" s="155"/>
      <c r="AB735" s="311"/>
      <c r="AC735" s="311"/>
      <c r="AE735" s="120"/>
    </row>
    <row r="736" customFormat="false" ht="12.75" hidden="false" customHeight="false" outlineLevel="0" collapsed="false">
      <c r="W736" s="153"/>
      <c r="X736" s="153"/>
      <c r="Y736" s="155"/>
      <c r="AB736" s="311"/>
      <c r="AC736" s="311"/>
      <c r="AE736" s="120"/>
    </row>
    <row r="737" customFormat="false" ht="12.75" hidden="false" customHeight="false" outlineLevel="0" collapsed="false">
      <c r="W737" s="153"/>
      <c r="X737" s="153"/>
      <c r="Y737" s="155"/>
      <c r="AB737" s="311"/>
      <c r="AC737" s="311"/>
    </row>
    <row r="738" customFormat="false" ht="12.75" hidden="false" customHeight="false" outlineLevel="0" collapsed="false">
      <c r="W738" s="153"/>
      <c r="X738" s="153"/>
      <c r="Y738" s="155"/>
      <c r="AB738" s="311"/>
      <c r="AC738" s="311"/>
      <c r="AE738" s="120"/>
    </row>
    <row r="739" customFormat="false" ht="12.75" hidden="false" customHeight="false" outlineLevel="0" collapsed="false">
      <c r="W739" s="153"/>
      <c r="X739" s="153"/>
      <c r="Y739" s="155"/>
      <c r="AB739" s="311"/>
      <c r="AC739" s="311"/>
      <c r="AE739" s="120"/>
    </row>
    <row r="740" customFormat="false" ht="12.75" hidden="false" customHeight="false" outlineLevel="0" collapsed="false">
      <c r="W740" s="153"/>
      <c r="X740" s="153"/>
      <c r="Y740" s="155"/>
      <c r="AB740" s="311"/>
      <c r="AC740" s="311"/>
      <c r="AE740" s="120"/>
    </row>
    <row r="741" customFormat="false" ht="12.75" hidden="false" customHeight="false" outlineLevel="0" collapsed="false">
      <c r="W741" s="153"/>
      <c r="X741" s="153"/>
      <c r="Y741" s="155"/>
      <c r="AB741" s="311"/>
      <c r="AC741" s="311"/>
      <c r="AE741" s="120"/>
    </row>
    <row r="742" customFormat="false" ht="12.75" hidden="false" customHeight="false" outlineLevel="0" collapsed="false">
      <c r="W742" s="153"/>
      <c r="X742" s="153"/>
      <c r="Y742" s="155"/>
      <c r="AB742" s="311"/>
      <c r="AC742" s="311"/>
    </row>
    <row r="743" customFormat="false" ht="12.75" hidden="false" customHeight="false" outlineLevel="0" collapsed="false">
      <c r="W743" s="153"/>
      <c r="X743" s="153"/>
      <c r="Y743" s="155"/>
      <c r="AB743" s="311"/>
      <c r="AC743" s="311"/>
      <c r="AE743" s="120"/>
    </row>
    <row r="744" customFormat="false" ht="12.75" hidden="false" customHeight="false" outlineLevel="0" collapsed="false">
      <c r="W744" s="153"/>
      <c r="X744" s="153"/>
      <c r="Y744" s="155"/>
      <c r="AB744" s="311"/>
      <c r="AC744" s="311"/>
      <c r="AE744" s="120"/>
    </row>
    <row r="745" customFormat="false" ht="12.75" hidden="false" customHeight="false" outlineLevel="0" collapsed="false">
      <c r="W745" s="153"/>
      <c r="X745" s="153"/>
      <c r="Y745" s="155"/>
      <c r="AB745" s="311"/>
      <c r="AC745" s="311"/>
    </row>
    <row r="746" customFormat="false" ht="12.75" hidden="false" customHeight="false" outlineLevel="0" collapsed="false">
      <c r="W746" s="153"/>
      <c r="X746" s="153"/>
      <c r="Y746" s="155"/>
      <c r="AB746" s="311"/>
      <c r="AC746" s="311"/>
      <c r="AE746" s="120"/>
    </row>
    <row r="747" customFormat="false" ht="12.75" hidden="false" customHeight="false" outlineLevel="0" collapsed="false">
      <c r="W747" s="153"/>
      <c r="X747" s="153"/>
      <c r="Y747" s="155"/>
      <c r="AB747" s="311"/>
      <c r="AC747" s="311"/>
      <c r="AE747" s="120"/>
    </row>
    <row r="748" customFormat="false" ht="12.75" hidden="false" customHeight="false" outlineLevel="0" collapsed="false">
      <c r="W748" s="153"/>
      <c r="X748" s="153"/>
      <c r="Y748" s="155"/>
      <c r="AB748" s="311"/>
      <c r="AC748" s="311"/>
      <c r="AE748" s="120"/>
    </row>
    <row r="749" customFormat="false" ht="12.75" hidden="false" customHeight="false" outlineLevel="0" collapsed="false">
      <c r="W749" s="153"/>
      <c r="X749" s="153"/>
      <c r="Y749" s="155"/>
      <c r="AB749" s="311"/>
      <c r="AC749" s="311"/>
    </row>
    <row r="750" customFormat="false" ht="12.75" hidden="false" customHeight="false" outlineLevel="0" collapsed="false">
      <c r="W750" s="153"/>
      <c r="X750" s="153"/>
      <c r="Y750" s="155"/>
      <c r="AB750" s="311"/>
      <c r="AC750" s="311"/>
      <c r="AE750" s="120"/>
    </row>
    <row r="751" customFormat="false" ht="12.75" hidden="false" customHeight="false" outlineLevel="0" collapsed="false">
      <c r="W751" s="153"/>
      <c r="X751" s="153"/>
      <c r="Y751" s="155"/>
      <c r="AB751" s="311"/>
      <c r="AC751" s="311"/>
      <c r="AE751" s="120"/>
    </row>
    <row r="752" customFormat="false" ht="12.75" hidden="false" customHeight="false" outlineLevel="0" collapsed="false">
      <c r="W752" s="153"/>
      <c r="X752" s="153"/>
      <c r="Y752" s="155"/>
      <c r="AB752" s="311"/>
      <c r="AC752" s="311"/>
      <c r="AE752" s="120"/>
    </row>
    <row r="753" customFormat="false" ht="12.75" hidden="false" customHeight="false" outlineLevel="0" collapsed="false">
      <c r="W753" s="153"/>
      <c r="X753" s="153"/>
      <c r="Y753" s="155"/>
      <c r="AB753" s="311"/>
      <c r="AC753" s="311"/>
      <c r="AE753" s="120"/>
    </row>
    <row r="754" customFormat="false" ht="12.75" hidden="false" customHeight="false" outlineLevel="0" collapsed="false">
      <c r="W754" s="153"/>
      <c r="X754" s="153"/>
      <c r="Y754" s="155"/>
      <c r="AB754" s="311"/>
      <c r="AC754" s="311"/>
      <c r="AE754" s="120"/>
    </row>
    <row r="755" customFormat="false" ht="12.75" hidden="false" customHeight="false" outlineLevel="0" collapsed="false">
      <c r="W755" s="153"/>
      <c r="X755" s="153"/>
      <c r="Y755" s="155"/>
      <c r="AB755" s="311"/>
      <c r="AC755" s="311"/>
    </row>
    <row r="756" customFormat="false" ht="12.75" hidden="false" customHeight="false" outlineLevel="0" collapsed="false">
      <c r="W756" s="153"/>
      <c r="X756" s="153"/>
      <c r="Y756" s="155"/>
      <c r="AB756" s="311"/>
      <c r="AC756" s="311"/>
      <c r="AE756" s="120"/>
    </row>
    <row r="757" customFormat="false" ht="12.75" hidden="false" customHeight="false" outlineLevel="0" collapsed="false">
      <c r="W757" s="153"/>
      <c r="X757" s="153"/>
      <c r="Y757" s="155"/>
      <c r="AB757" s="311"/>
      <c r="AC757" s="311"/>
      <c r="AE757" s="120"/>
    </row>
    <row r="758" customFormat="false" ht="12.75" hidden="false" customHeight="false" outlineLevel="0" collapsed="false">
      <c r="W758" s="153"/>
      <c r="X758" s="153"/>
      <c r="Y758" s="155"/>
      <c r="AB758" s="311"/>
      <c r="AC758" s="311"/>
      <c r="AE758" s="120"/>
    </row>
    <row r="759" customFormat="false" ht="12.75" hidden="false" customHeight="false" outlineLevel="0" collapsed="false">
      <c r="W759" s="153"/>
      <c r="X759" s="153"/>
      <c r="Y759" s="155"/>
      <c r="AB759" s="311"/>
      <c r="AC759" s="311"/>
      <c r="AE759" s="120"/>
    </row>
    <row r="760" customFormat="false" ht="12.75" hidden="false" customHeight="false" outlineLevel="0" collapsed="false">
      <c r="W760" s="153"/>
      <c r="X760" s="153"/>
      <c r="Y760" s="155"/>
      <c r="AB760" s="311"/>
      <c r="AC760" s="311"/>
      <c r="AE760" s="120"/>
    </row>
    <row r="761" customFormat="false" ht="12.75" hidden="false" customHeight="false" outlineLevel="0" collapsed="false">
      <c r="W761" s="153"/>
      <c r="X761" s="153"/>
      <c r="Y761" s="155"/>
      <c r="AB761" s="311"/>
      <c r="AC761" s="311"/>
    </row>
    <row r="762" customFormat="false" ht="12.75" hidden="false" customHeight="false" outlineLevel="0" collapsed="false">
      <c r="W762" s="153"/>
      <c r="X762" s="153"/>
      <c r="Y762" s="155"/>
      <c r="AB762" s="311"/>
      <c r="AC762" s="311"/>
      <c r="AE762" s="120"/>
    </row>
    <row r="763" customFormat="false" ht="12.75" hidden="false" customHeight="false" outlineLevel="0" collapsed="false">
      <c r="W763" s="153"/>
      <c r="X763" s="153"/>
      <c r="Y763" s="155"/>
      <c r="AB763" s="311"/>
      <c r="AC763" s="311"/>
      <c r="AE763" s="120"/>
    </row>
    <row r="764" customFormat="false" ht="12.75" hidden="false" customHeight="false" outlineLevel="0" collapsed="false">
      <c r="W764" s="153"/>
      <c r="X764" s="153"/>
      <c r="Y764" s="155"/>
      <c r="AB764" s="311"/>
      <c r="AC764" s="311"/>
      <c r="AE764" s="120"/>
    </row>
    <row r="765" customFormat="false" ht="12.75" hidden="false" customHeight="false" outlineLevel="0" collapsed="false">
      <c r="W765" s="153"/>
      <c r="X765" s="153"/>
      <c r="Y765" s="155"/>
      <c r="AB765" s="311"/>
      <c r="AC765" s="311"/>
      <c r="AE765" s="120"/>
    </row>
    <row r="766" customFormat="false" ht="12.75" hidden="false" customHeight="false" outlineLevel="0" collapsed="false">
      <c r="W766" s="153"/>
      <c r="X766" s="153"/>
      <c r="Y766" s="155"/>
      <c r="AB766" s="311"/>
      <c r="AC766" s="311"/>
      <c r="AE766" s="120"/>
    </row>
    <row r="767" customFormat="false" ht="12.75" hidden="false" customHeight="false" outlineLevel="0" collapsed="false">
      <c r="W767" s="153"/>
      <c r="X767" s="153"/>
      <c r="Y767" s="155"/>
      <c r="AB767" s="311"/>
      <c r="AC767" s="311"/>
      <c r="AE767" s="120"/>
    </row>
    <row r="768" customFormat="false" ht="12.75" hidden="false" customHeight="false" outlineLevel="0" collapsed="false">
      <c r="W768" s="153"/>
      <c r="X768" s="153"/>
      <c r="Y768" s="155"/>
      <c r="AB768" s="311"/>
      <c r="AC768" s="311"/>
      <c r="AE768" s="120"/>
    </row>
    <row r="769" customFormat="false" ht="12.75" hidden="false" customHeight="false" outlineLevel="0" collapsed="false">
      <c r="W769" s="153"/>
      <c r="X769" s="153"/>
      <c r="Y769" s="155"/>
      <c r="AB769" s="311"/>
      <c r="AC769" s="311"/>
      <c r="AE769" s="120"/>
    </row>
    <row r="770" customFormat="false" ht="12.75" hidden="false" customHeight="false" outlineLevel="0" collapsed="false">
      <c r="W770" s="153"/>
      <c r="X770" s="153"/>
      <c r="Y770" s="155"/>
      <c r="AB770" s="311"/>
      <c r="AC770" s="311"/>
      <c r="AE770" s="120"/>
    </row>
    <row r="771" customFormat="false" ht="12.75" hidden="false" customHeight="false" outlineLevel="0" collapsed="false">
      <c r="W771" s="153"/>
      <c r="X771" s="153"/>
      <c r="Y771" s="155"/>
      <c r="AB771" s="311"/>
      <c r="AC771" s="311"/>
      <c r="AE771" s="120"/>
    </row>
    <row r="772" customFormat="false" ht="12.75" hidden="false" customHeight="false" outlineLevel="0" collapsed="false">
      <c r="W772" s="153"/>
      <c r="X772" s="153"/>
      <c r="Y772" s="155"/>
      <c r="AB772" s="311"/>
      <c r="AC772" s="311"/>
      <c r="AE772" s="120"/>
    </row>
    <row r="773" customFormat="false" ht="12.75" hidden="false" customHeight="false" outlineLevel="0" collapsed="false">
      <c r="W773" s="153"/>
      <c r="X773" s="153"/>
      <c r="Y773" s="155"/>
      <c r="AB773" s="311"/>
      <c r="AC773" s="311"/>
      <c r="AE773" s="120"/>
    </row>
    <row r="774" customFormat="false" ht="12.75" hidden="false" customHeight="false" outlineLevel="0" collapsed="false">
      <c r="W774" s="153"/>
      <c r="X774" s="153"/>
      <c r="Y774" s="155"/>
      <c r="AB774" s="311"/>
      <c r="AC774" s="311"/>
      <c r="AE774" s="120"/>
    </row>
    <row r="775" customFormat="false" ht="12.75" hidden="false" customHeight="false" outlineLevel="0" collapsed="false">
      <c r="W775" s="153"/>
      <c r="X775" s="153"/>
      <c r="Y775" s="155"/>
      <c r="AB775" s="311"/>
      <c r="AC775" s="311"/>
      <c r="AE775" s="120"/>
    </row>
    <row r="776" customFormat="false" ht="12.75" hidden="false" customHeight="false" outlineLevel="0" collapsed="false">
      <c r="W776" s="153"/>
      <c r="X776" s="153"/>
      <c r="Y776" s="155"/>
      <c r="AB776" s="311"/>
      <c r="AC776" s="311"/>
    </row>
    <row r="777" customFormat="false" ht="12.75" hidden="false" customHeight="false" outlineLevel="0" collapsed="false">
      <c r="W777" s="153"/>
      <c r="X777" s="153"/>
      <c r="Y777" s="155"/>
      <c r="AB777" s="311"/>
      <c r="AC777" s="311"/>
    </row>
    <row r="778" customFormat="false" ht="12.75" hidden="false" customHeight="false" outlineLevel="0" collapsed="false">
      <c r="W778" s="153"/>
      <c r="X778" s="153"/>
      <c r="Y778" s="155"/>
      <c r="AB778" s="311"/>
      <c r="AC778" s="311"/>
      <c r="AE778" s="120"/>
    </row>
    <row r="779" customFormat="false" ht="12.75" hidden="false" customHeight="false" outlineLevel="0" collapsed="false">
      <c r="W779" s="153"/>
      <c r="X779" s="153"/>
      <c r="Y779" s="155"/>
      <c r="AB779" s="311"/>
      <c r="AC779" s="311"/>
    </row>
    <row r="780" customFormat="false" ht="12.75" hidden="false" customHeight="false" outlineLevel="0" collapsed="false">
      <c r="W780" s="153"/>
      <c r="X780" s="153"/>
      <c r="Y780" s="155"/>
      <c r="AB780" s="311"/>
      <c r="AC780" s="311"/>
      <c r="AE780" s="120"/>
    </row>
    <row r="781" customFormat="false" ht="12.75" hidden="false" customHeight="false" outlineLevel="0" collapsed="false">
      <c r="W781" s="153"/>
      <c r="X781" s="153"/>
      <c r="Y781" s="155"/>
      <c r="AB781" s="311"/>
      <c r="AC781" s="311"/>
      <c r="AE781" s="120"/>
    </row>
    <row r="782" customFormat="false" ht="12.75" hidden="false" customHeight="false" outlineLevel="0" collapsed="false">
      <c r="W782" s="153"/>
      <c r="X782" s="153"/>
      <c r="Y782" s="155"/>
      <c r="AB782" s="311"/>
      <c r="AC782" s="311"/>
      <c r="AE782" s="120"/>
    </row>
    <row r="783" customFormat="false" ht="12.75" hidden="false" customHeight="false" outlineLevel="0" collapsed="false">
      <c r="W783" s="153"/>
      <c r="X783" s="153"/>
      <c r="Y783" s="155"/>
      <c r="AB783" s="311"/>
      <c r="AC783" s="311"/>
      <c r="AE783" s="120"/>
    </row>
    <row r="784" customFormat="false" ht="12.75" hidden="false" customHeight="false" outlineLevel="0" collapsed="false">
      <c r="W784" s="153"/>
      <c r="X784" s="153"/>
      <c r="Y784" s="155"/>
      <c r="AB784" s="311"/>
      <c r="AC784" s="311"/>
      <c r="AE784" s="120"/>
    </row>
    <row r="785" customFormat="false" ht="12.75" hidden="false" customHeight="false" outlineLevel="0" collapsed="false">
      <c r="W785" s="153"/>
      <c r="X785" s="153"/>
      <c r="Y785" s="155"/>
      <c r="AB785" s="311"/>
      <c r="AC785" s="311"/>
      <c r="AE785" s="120"/>
    </row>
    <row r="786" customFormat="false" ht="12.75" hidden="false" customHeight="false" outlineLevel="0" collapsed="false">
      <c r="W786" s="153"/>
      <c r="X786" s="153"/>
      <c r="Y786" s="155"/>
      <c r="AB786" s="311"/>
      <c r="AC786" s="311"/>
      <c r="AE786" s="120"/>
    </row>
    <row r="787" customFormat="false" ht="12.75" hidden="false" customHeight="false" outlineLevel="0" collapsed="false">
      <c r="W787" s="153"/>
      <c r="X787" s="153"/>
      <c r="Y787" s="155"/>
      <c r="AB787" s="311"/>
      <c r="AC787" s="311"/>
      <c r="AE787" s="120"/>
    </row>
    <row r="788" customFormat="false" ht="12.75" hidden="false" customHeight="false" outlineLevel="0" collapsed="false">
      <c r="W788" s="153"/>
      <c r="X788" s="153"/>
      <c r="Y788" s="155"/>
      <c r="AB788" s="311"/>
      <c r="AC788" s="311"/>
    </row>
    <row r="789" customFormat="false" ht="12.75" hidden="false" customHeight="false" outlineLevel="0" collapsed="false">
      <c r="W789" s="153"/>
      <c r="X789" s="153"/>
      <c r="Y789" s="155"/>
      <c r="AB789" s="311"/>
      <c r="AC789" s="311"/>
    </row>
    <row r="790" customFormat="false" ht="12.75" hidden="false" customHeight="false" outlineLevel="0" collapsed="false">
      <c r="W790" s="153"/>
      <c r="X790" s="153"/>
      <c r="Y790" s="155"/>
      <c r="AB790" s="311"/>
      <c r="AC790" s="311"/>
    </row>
    <row r="791" customFormat="false" ht="12.75" hidden="false" customHeight="false" outlineLevel="0" collapsed="false">
      <c r="W791" s="153"/>
      <c r="X791" s="153"/>
      <c r="Y791" s="155"/>
      <c r="AB791" s="311"/>
      <c r="AC791" s="311"/>
      <c r="AE791" s="120"/>
    </row>
    <row r="792" customFormat="false" ht="12.75" hidden="false" customHeight="false" outlineLevel="0" collapsed="false">
      <c r="W792" s="153"/>
      <c r="X792" s="153"/>
      <c r="Y792" s="155"/>
      <c r="AB792" s="311"/>
      <c r="AC792" s="311"/>
      <c r="AE792" s="120"/>
    </row>
    <row r="793" customFormat="false" ht="12.75" hidden="false" customHeight="false" outlineLevel="0" collapsed="false">
      <c r="W793" s="153"/>
      <c r="X793" s="153"/>
      <c r="Y793" s="155"/>
      <c r="AB793" s="311"/>
      <c r="AC793" s="311"/>
      <c r="AE793" s="120"/>
    </row>
    <row r="794" customFormat="false" ht="12.75" hidden="false" customHeight="false" outlineLevel="0" collapsed="false">
      <c r="W794" s="153"/>
      <c r="X794" s="153"/>
      <c r="Y794" s="155"/>
      <c r="AB794" s="311"/>
      <c r="AC794" s="311"/>
      <c r="AE794" s="120"/>
    </row>
    <row r="795" customFormat="false" ht="12.75" hidden="false" customHeight="false" outlineLevel="0" collapsed="false">
      <c r="W795" s="153"/>
      <c r="X795" s="153"/>
      <c r="Y795" s="155"/>
      <c r="AB795" s="311"/>
      <c r="AC795" s="311"/>
      <c r="AE795" s="120"/>
    </row>
    <row r="796" customFormat="false" ht="12.75" hidden="false" customHeight="false" outlineLevel="0" collapsed="false">
      <c r="W796" s="153"/>
      <c r="X796" s="153"/>
      <c r="Y796" s="155"/>
      <c r="AB796" s="311"/>
      <c r="AC796" s="311"/>
      <c r="AE796" s="120"/>
    </row>
    <row r="797" customFormat="false" ht="12.75" hidden="false" customHeight="false" outlineLevel="0" collapsed="false">
      <c r="W797" s="153"/>
      <c r="X797" s="153"/>
      <c r="Y797" s="155"/>
      <c r="AB797" s="311"/>
      <c r="AC797" s="311"/>
      <c r="AE797" s="120"/>
    </row>
    <row r="798" customFormat="false" ht="12.75" hidden="false" customHeight="false" outlineLevel="0" collapsed="false">
      <c r="W798" s="153"/>
      <c r="X798" s="153"/>
      <c r="Y798" s="155"/>
      <c r="AB798" s="311"/>
      <c r="AC798" s="311"/>
      <c r="AE798" s="120"/>
    </row>
    <row r="799" customFormat="false" ht="12.75" hidden="false" customHeight="false" outlineLevel="0" collapsed="false">
      <c r="W799" s="153"/>
      <c r="X799" s="153"/>
      <c r="Y799" s="155"/>
      <c r="AB799" s="311"/>
      <c r="AC799" s="311"/>
      <c r="AE799" s="120"/>
    </row>
    <row r="800" customFormat="false" ht="12.75" hidden="false" customHeight="false" outlineLevel="0" collapsed="false">
      <c r="W800" s="153"/>
      <c r="X800" s="153"/>
      <c r="Y800" s="155"/>
      <c r="AB800" s="311"/>
      <c r="AC800" s="311"/>
      <c r="AE800" s="120"/>
    </row>
    <row r="801" customFormat="false" ht="12.75" hidden="false" customHeight="false" outlineLevel="0" collapsed="false">
      <c r="W801" s="153"/>
      <c r="X801" s="153"/>
      <c r="Y801" s="155"/>
      <c r="AB801" s="311"/>
      <c r="AC801" s="311"/>
      <c r="AE801" s="120"/>
    </row>
    <row r="802" customFormat="false" ht="12.75" hidden="false" customHeight="false" outlineLevel="0" collapsed="false">
      <c r="W802" s="153"/>
      <c r="X802" s="153"/>
      <c r="Y802" s="155"/>
      <c r="AB802" s="311"/>
      <c r="AC802" s="311"/>
      <c r="AE802" s="120"/>
    </row>
    <row r="803" customFormat="false" ht="12.75" hidden="false" customHeight="false" outlineLevel="0" collapsed="false">
      <c r="W803" s="153"/>
      <c r="X803" s="153"/>
      <c r="Y803" s="155"/>
      <c r="AB803" s="311"/>
      <c r="AC803" s="311"/>
      <c r="AE803" s="120"/>
    </row>
    <row r="804" customFormat="false" ht="12.75" hidden="false" customHeight="false" outlineLevel="0" collapsed="false">
      <c r="W804" s="153"/>
      <c r="X804" s="153"/>
      <c r="Y804" s="155"/>
      <c r="AB804" s="311"/>
      <c r="AC804" s="311"/>
      <c r="AE804" s="120"/>
    </row>
    <row r="805" customFormat="false" ht="12.75" hidden="false" customHeight="false" outlineLevel="0" collapsed="false">
      <c r="W805" s="153"/>
      <c r="X805" s="153"/>
      <c r="Y805" s="155"/>
      <c r="AB805" s="311"/>
      <c r="AC805" s="311"/>
      <c r="AE805" s="120"/>
    </row>
    <row r="806" customFormat="false" ht="12.75" hidden="false" customHeight="false" outlineLevel="0" collapsed="false">
      <c r="W806" s="153"/>
      <c r="X806" s="153"/>
      <c r="Y806" s="155"/>
      <c r="AB806" s="311"/>
      <c r="AC806" s="311"/>
      <c r="AE806" s="120"/>
    </row>
    <row r="807" customFormat="false" ht="12.75" hidden="false" customHeight="false" outlineLevel="0" collapsed="false">
      <c r="W807" s="153"/>
      <c r="X807" s="153"/>
      <c r="Y807" s="155"/>
      <c r="AB807" s="311"/>
      <c r="AC807" s="311"/>
      <c r="AE807" s="120"/>
    </row>
    <row r="808" customFormat="false" ht="12.75" hidden="false" customHeight="false" outlineLevel="0" collapsed="false">
      <c r="W808" s="153"/>
      <c r="X808" s="153"/>
      <c r="Y808" s="155"/>
      <c r="AB808" s="311"/>
      <c r="AC808" s="311"/>
      <c r="AE808" s="120"/>
    </row>
    <row r="809" customFormat="false" ht="12.75" hidden="false" customHeight="false" outlineLevel="0" collapsed="false">
      <c r="W809" s="153"/>
      <c r="X809" s="153"/>
      <c r="Y809" s="155"/>
      <c r="AB809" s="311"/>
      <c r="AC809" s="311"/>
      <c r="AE809" s="120"/>
    </row>
    <row r="810" customFormat="false" ht="12.75" hidden="false" customHeight="false" outlineLevel="0" collapsed="false">
      <c r="W810" s="153"/>
      <c r="X810" s="153"/>
      <c r="Y810" s="155"/>
      <c r="AB810" s="311"/>
      <c r="AC810" s="311"/>
      <c r="AE810" s="120"/>
    </row>
    <row r="811" customFormat="false" ht="12.75" hidden="false" customHeight="false" outlineLevel="0" collapsed="false">
      <c r="W811" s="153"/>
      <c r="X811" s="153"/>
      <c r="Y811" s="155"/>
      <c r="AB811" s="311"/>
      <c r="AC811" s="311"/>
      <c r="AE811" s="120"/>
    </row>
    <row r="812" customFormat="false" ht="12.75" hidden="false" customHeight="false" outlineLevel="0" collapsed="false">
      <c r="W812" s="153"/>
      <c r="X812" s="153"/>
      <c r="Y812" s="155"/>
      <c r="AB812" s="311"/>
      <c r="AC812" s="311"/>
      <c r="AE812" s="120"/>
    </row>
    <row r="813" customFormat="false" ht="12.75" hidden="false" customHeight="false" outlineLevel="0" collapsed="false">
      <c r="W813" s="153"/>
      <c r="X813" s="153"/>
      <c r="Y813" s="155"/>
      <c r="AB813" s="311"/>
      <c r="AC813" s="311"/>
      <c r="AE813" s="120"/>
    </row>
    <row r="814" customFormat="false" ht="12.75" hidden="false" customHeight="false" outlineLevel="0" collapsed="false">
      <c r="W814" s="153"/>
      <c r="X814" s="153"/>
      <c r="Y814" s="155"/>
      <c r="AB814" s="311"/>
      <c r="AC814" s="311"/>
      <c r="AE814" s="120"/>
    </row>
    <row r="815" customFormat="false" ht="12.75" hidden="false" customHeight="false" outlineLevel="0" collapsed="false">
      <c r="W815" s="153"/>
      <c r="X815" s="153"/>
      <c r="Y815" s="155"/>
      <c r="AB815" s="311"/>
      <c r="AC815" s="311"/>
      <c r="AE815" s="120"/>
    </row>
    <row r="816" customFormat="false" ht="12.75" hidden="false" customHeight="false" outlineLevel="0" collapsed="false">
      <c r="W816" s="153"/>
      <c r="X816" s="153"/>
      <c r="Y816" s="155"/>
      <c r="AB816" s="311"/>
      <c r="AC816" s="311"/>
      <c r="AE816" s="120"/>
    </row>
    <row r="817" customFormat="false" ht="12.75" hidden="false" customHeight="false" outlineLevel="0" collapsed="false">
      <c r="W817" s="153"/>
      <c r="X817" s="153"/>
      <c r="Y817" s="155"/>
      <c r="AB817" s="311"/>
      <c r="AC817" s="311"/>
      <c r="AE817" s="120"/>
    </row>
    <row r="818" customFormat="false" ht="12.75" hidden="false" customHeight="false" outlineLevel="0" collapsed="false">
      <c r="W818" s="153"/>
      <c r="X818" s="153"/>
      <c r="Y818" s="155"/>
      <c r="AB818" s="311"/>
      <c r="AC818" s="311"/>
    </row>
    <row r="819" customFormat="false" ht="12.75" hidden="false" customHeight="false" outlineLevel="0" collapsed="false">
      <c r="W819" s="153"/>
      <c r="X819" s="153"/>
      <c r="Y819" s="155"/>
      <c r="AB819" s="311"/>
      <c r="AC819" s="311"/>
      <c r="AE819" s="120"/>
    </row>
    <row r="820" customFormat="false" ht="12.75" hidden="false" customHeight="false" outlineLevel="0" collapsed="false">
      <c r="W820" s="153"/>
      <c r="X820" s="153"/>
      <c r="Y820" s="155"/>
      <c r="AB820" s="311"/>
      <c r="AC820" s="311"/>
    </row>
    <row r="821" customFormat="false" ht="12.75" hidden="false" customHeight="false" outlineLevel="0" collapsed="false">
      <c r="W821" s="153"/>
      <c r="X821" s="153"/>
      <c r="Y821" s="155"/>
      <c r="AB821" s="311"/>
      <c r="AC821" s="311"/>
      <c r="AE821" s="120"/>
    </row>
    <row r="822" customFormat="false" ht="12.75" hidden="false" customHeight="false" outlineLevel="0" collapsed="false">
      <c r="W822" s="153"/>
      <c r="X822" s="153"/>
      <c r="Y822" s="155"/>
      <c r="AB822" s="311"/>
      <c r="AC822" s="311"/>
      <c r="AE822" s="120"/>
    </row>
    <row r="823" customFormat="false" ht="12.75" hidden="false" customHeight="false" outlineLevel="0" collapsed="false">
      <c r="W823" s="153"/>
      <c r="X823" s="153"/>
      <c r="Y823" s="155"/>
      <c r="AB823" s="311"/>
      <c r="AC823" s="311"/>
      <c r="AE823" s="120"/>
    </row>
    <row r="824" customFormat="false" ht="12.75" hidden="false" customHeight="false" outlineLevel="0" collapsed="false">
      <c r="W824" s="153"/>
      <c r="X824" s="153"/>
      <c r="Y824" s="155"/>
      <c r="AB824" s="311"/>
      <c r="AC824" s="311"/>
      <c r="AE824" s="120"/>
    </row>
    <row r="825" customFormat="false" ht="12.75" hidden="false" customHeight="false" outlineLevel="0" collapsed="false">
      <c r="W825" s="153"/>
      <c r="X825" s="153"/>
      <c r="Y825" s="155"/>
      <c r="AB825" s="311"/>
      <c r="AC825" s="311"/>
      <c r="AE825" s="120"/>
    </row>
    <row r="826" customFormat="false" ht="12.75" hidden="false" customHeight="false" outlineLevel="0" collapsed="false">
      <c r="W826" s="153"/>
      <c r="X826" s="153"/>
      <c r="Y826" s="155"/>
      <c r="AB826" s="311"/>
      <c r="AC826" s="311"/>
      <c r="AE826" s="120"/>
    </row>
    <row r="827" customFormat="false" ht="12.75" hidden="false" customHeight="false" outlineLevel="0" collapsed="false">
      <c r="W827" s="153"/>
      <c r="X827" s="153"/>
      <c r="Y827" s="155"/>
      <c r="AB827" s="311"/>
      <c r="AC827" s="311"/>
      <c r="AE827" s="120"/>
    </row>
    <row r="828" customFormat="false" ht="12.75" hidden="false" customHeight="false" outlineLevel="0" collapsed="false">
      <c r="W828" s="153"/>
      <c r="X828" s="153"/>
      <c r="Y828" s="155"/>
      <c r="AB828" s="311"/>
      <c r="AC828" s="311"/>
      <c r="AE828" s="120"/>
    </row>
    <row r="829" customFormat="false" ht="12.75" hidden="false" customHeight="false" outlineLevel="0" collapsed="false">
      <c r="W829" s="153"/>
      <c r="X829" s="153"/>
      <c r="Y829" s="155"/>
      <c r="AB829" s="311"/>
      <c r="AC829" s="311"/>
      <c r="AE829" s="120"/>
    </row>
    <row r="830" customFormat="false" ht="12.75" hidden="false" customHeight="false" outlineLevel="0" collapsed="false">
      <c r="W830" s="153"/>
      <c r="X830" s="153"/>
      <c r="Y830" s="155"/>
      <c r="AB830" s="311"/>
      <c r="AC830" s="311"/>
      <c r="AE830" s="120"/>
    </row>
    <row r="831" customFormat="false" ht="12.75" hidden="false" customHeight="false" outlineLevel="0" collapsed="false">
      <c r="W831" s="153"/>
      <c r="X831" s="153"/>
      <c r="Y831" s="155"/>
      <c r="AB831" s="311"/>
      <c r="AC831" s="311"/>
      <c r="AE831" s="120"/>
    </row>
    <row r="832" customFormat="false" ht="12.75" hidden="false" customHeight="false" outlineLevel="0" collapsed="false">
      <c r="W832" s="153"/>
      <c r="X832" s="153"/>
      <c r="Y832" s="155"/>
      <c r="AB832" s="311"/>
      <c r="AC832" s="311"/>
    </row>
    <row r="833" customFormat="false" ht="12.75" hidden="false" customHeight="false" outlineLevel="0" collapsed="false">
      <c r="W833" s="153"/>
      <c r="X833" s="153"/>
      <c r="Y833" s="155"/>
      <c r="AB833" s="311"/>
      <c r="AC833" s="311"/>
      <c r="AE833" s="120"/>
    </row>
    <row r="834" customFormat="false" ht="12.75" hidden="false" customHeight="false" outlineLevel="0" collapsed="false">
      <c r="W834" s="153"/>
      <c r="X834" s="153"/>
      <c r="Y834" s="155"/>
      <c r="AB834" s="311"/>
      <c r="AC834" s="311"/>
      <c r="AE834" s="120"/>
    </row>
    <row r="835" customFormat="false" ht="12.75" hidden="false" customHeight="false" outlineLevel="0" collapsed="false">
      <c r="W835" s="153"/>
      <c r="X835" s="153"/>
      <c r="Y835" s="155"/>
      <c r="AB835" s="311"/>
      <c r="AC835" s="311"/>
      <c r="AE835" s="120"/>
    </row>
    <row r="836" customFormat="false" ht="12.75" hidden="false" customHeight="false" outlineLevel="0" collapsed="false">
      <c r="W836" s="153"/>
      <c r="X836" s="153"/>
      <c r="Y836" s="155"/>
      <c r="AB836" s="311"/>
      <c r="AC836" s="311"/>
      <c r="AE836" s="120"/>
    </row>
    <row r="837" customFormat="false" ht="12.75" hidden="false" customHeight="false" outlineLevel="0" collapsed="false">
      <c r="W837" s="153"/>
      <c r="X837" s="153"/>
      <c r="Y837" s="155"/>
      <c r="AB837" s="311"/>
      <c r="AC837" s="311"/>
      <c r="AE837" s="120"/>
    </row>
    <row r="838" customFormat="false" ht="12.75" hidden="false" customHeight="false" outlineLevel="0" collapsed="false">
      <c r="W838" s="153"/>
      <c r="X838" s="153"/>
      <c r="Y838" s="155"/>
      <c r="AB838" s="311"/>
      <c r="AC838" s="311"/>
      <c r="AE838" s="120"/>
    </row>
    <row r="839" customFormat="false" ht="12.75" hidden="false" customHeight="false" outlineLevel="0" collapsed="false">
      <c r="W839" s="153"/>
      <c r="X839" s="153"/>
      <c r="Y839" s="155"/>
      <c r="AB839" s="311"/>
      <c r="AC839" s="311"/>
      <c r="AE839" s="120"/>
    </row>
    <row r="840" customFormat="false" ht="12.75" hidden="false" customHeight="false" outlineLevel="0" collapsed="false">
      <c r="W840" s="153"/>
      <c r="X840" s="153"/>
      <c r="Y840" s="155"/>
      <c r="AB840" s="311"/>
      <c r="AC840" s="311"/>
      <c r="AE840" s="120"/>
    </row>
    <row r="841" customFormat="false" ht="12.75" hidden="false" customHeight="false" outlineLevel="0" collapsed="false">
      <c r="W841" s="153"/>
      <c r="X841" s="153"/>
      <c r="Y841" s="155"/>
      <c r="AB841" s="311"/>
      <c r="AC841" s="311"/>
      <c r="AE841" s="120"/>
    </row>
    <row r="842" customFormat="false" ht="12.75" hidden="false" customHeight="false" outlineLevel="0" collapsed="false">
      <c r="W842" s="153"/>
      <c r="X842" s="153"/>
      <c r="Y842" s="155"/>
      <c r="AB842" s="311"/>
      <c r="AC842" s="311"/>
      <c r="AE842" s="120"/>
    </row>
    <row r="843" customFormat="false" ht="12.75" hidden="false" customHeight="false" outlineLevel="0" collapsed="false">
      <c r="W843" s="153"/>
      <c r="X843" s="153"/>
      <c r="Y843" s="155"/>
      <c r="AB843" s="311"/>
      <c r="AC843" s="311"/>
      <c r="AE843" s="120"/>
    </row>
    <row r="844" customFormat="false" ht="12.75" hidden="false" customHeight="false" outlineLevel="0" collapsed="false">
      <c r="W844" s="153"/>
      <c r="X844" s="153"/>
      <c r="Y844" s="155"/>
      <c r="AB844" s="311"/>
      <c r="AC844" s="311"/>
      <c r="AE844" s="120"/>
    </row>
    <row r="845" customFormat="false" ht="12.75" hidden="false" customHeight="false" outlineLevel="0" collapsed="false">
      <c r="W845" s="153"/>
      <c r="X845" s="153"/>
      <c r="Y845" s="155"/>
      <c r="AB845" s="311"/>
      <c r="AC845" s="311"/>
      <c r="AE845" s="120"/>
    </row>
    <row r="846" customFormat="false" ht="12.75" hidden="false" customHeight="false" outlineLevel="0" collapsed="false">
      <c r="W846" s="153"/>
      <c r="X846" s="153"/>
      <c r="Y846" s="155"/>
      <c r="AB846" s="311"/>
      <c r="AC846" s="311"/>
    </row>
    <row r="847" customFormat="false" ht="12.75" hidden="false" customHeight="false" outlineLevel="0" collapsed="false">
      <c r="W847" s="153"/>
      <c r="X847" s="153"/>
      <c r="Y847" s="155"/>
      <c r="AB847" s="311"/>
      <c r="AC847" s="311"/>
      <c r="AE847" s="120"/>
    </row>
    <row r="848" customFormat="false" ht="12.75" hidden="false" customHeight="false" outlineLevel="0" collapsed="false">
      <c r="W848" s="153"/>
      <c r="X848" s="153"/>
      <c r="Y848" s="155"/>
      <c r="AB848" s="311"/>
      <c r="AC848" s="311"/>
      <c r="AE848" s="120"/>
    </row>
    <row r="849" customFormat="false" ht="12.75" hidden="false" customHeight="false" outlineLevel="0" collapsed="false">
      <c r="W849" s="153"/>
      <c r="X849" s="153"/>
      <c r="Y849" s="155"/>
      <c r="AB849" s="311"/>
      <c r="AC849" s="311"/>
      <c r="AE849" s="120"/>
    </row>
    <row r="850" customFormat="false" ht="12.75" hidden="false" customHeight="false" outlineLevel="0" collapsed="false">
      <c r="W850" s="153"/>
      <c r="X850" s="153"/>
      <c r="Y850" s="155"/>
      <c r="AB850" s="311"/>
      <c r="AC850" s="311"/>
      <c r="AE850" s="120"/>
    </row>
    <row r="851" customFormat="false" ht="12.75" hidden="false" customHeight="false" outlineLevel="0" collapsed="false">
      <c r="W851" s="153"/>
      <c r="X851" s="153"/>
      <c r="Y851" s="155"/>
      <c r="AB851" s="311"/>
      <c r="AC851" s="311"/>
      <c r="AE851" s="120"/>
    </row>
    <row r="852" customFormat="false" ht="12.75" hidden="false" customHeight="false" outlineLevel="0" collapsed="false">
      <c r="W852" s="153"/>
      <c r="X852" s="153"/>
      <c r="Y852" s="155"/>
      <c r="AB852" s="311"/>
      <c r="AC852" s="311"/>
      <c r="AE852" s="120"/>
    </row>
    <row r="853" customFormat="false" ht="12.75" hidden="false" customHeight="false" outlineLevel="0" collapsed="false">
      <c r="W853" s="153"/>
      <c r="X853" s="153"/>
      <c r="Y853" s="155"/>
      <c r="AB853" s="311"/>
      <c r="AC853" s="311"/>
      <c r="AE853" s="120"/>
    </row>
    <row r="854" customFormat="false" ht="12.75" hidden="false" customHeight="false" outlineLevel="0" collapsed="false">
      <c r="W854" s="153"/>
      <c r="X854" s="153"/>
      <c r="Y854" s="155"/>
      <c r="AB854" s="311"/>
      <c r="AC854" s="311"/>
      <c r="AE854" s="120"/>
    </row>
    <row r="855" customFormat="false" ht="12.75" hidden="false" customHeight="false" outlineLevel="0" collapsed="false">
      <c r="W855" s="153"/>
      <c r="X855" s="153"/>
      <c r="Y855" s="155"/>
      <c r="AB855" s="311"/>
      <c r="AC855" s="311"/>
      <c r="AE855" s="120"/>
    </row>
    <row r="856" customFormat="false" ht="12.75" hidden="false" customHeight="false" outlineLevel="0" collapsed="false">
      <c r="W856" s="153"/>
      <c r="X856" s="153"/>
      <c r="Y856" s="155"/>
      <c r="AB856" s="311"/>
      <c r="AC856" s="311"/>
      <c r="AE856" s="120"/>
    </row>
    <row r="857" customFormat="false" ht="12.75" hidden="false" customHeight="false" outlineLevel="0" collapsed="false">
      <c r="W857" s="153"/>
      <c r="X857" s="153"/>
      <c r="Y857" s="155"/>
      <c r="AB857" s="311"/>
      <c r="AC857" s="311"/>
      <c r="AE857" s="120"/>
    </row>
    <row r="858" customFormat="false" ht="12.75" hidden="false" customHeight="false" outlineLevel="0" collapsed="false">
      <c r="W858" s="153"/>
      <c r="X858" s="153"/>
      <c r="Y858" s="155"/>
      <c r="AB858" s="311"/>
      <c r="AC858" s="311"/>
      <c r="AE858" s="120"/>
    </row>
    <row r="859" customFormat="false" ht="12.75" hidden="false" customHeight="false" outlineLevel="0" collapsed="false">
      <c r="W859" s="153"/>
      <c r="X859" s="153"/>
      <c r="Y859" s="155"/>
      <c r="AB859" s="311"/>
      <c r="AC859" s="311"/>
      <c r="AE859" s="120"/>
    </row>
    <row r="860" customFormat="false" ht="12.75" hidden="false" customHeight="false" outlineLevel="0" collapsed="false">
      <c r="W860" s="153"/>
      <c r="X860" s="153"/>
      <c r="Y860" s="155"/>
      <c r="AB860" s="311"/>
      <c r="AC860" s="311"/>
      <c r="AE860" s="120"/>
    </row>
    <row r="861" customFormat="false" ht="12.75" hidden="false" customHeight="false" outlineLevel="0" collapsed="false">
      <c r="W861" s="153"/>
      <c r="X861" s="153"/>
      <c r="Y861" s="155"/>
      <c r="AB861" s="311"/>
      <c r="AC861" s="311"/>
      <c r="AE861" s="120"/>
    </row>
    <row r="862" customFormat="false" ht="12.75" hidden="false" customHeight="false" outlineLevel="0" collapsed="false">
      <c r="W862" s="153"/>
      <c r="X862" s="153"/>
      <c r="Y862" s="155"/>
      <c r="AB862" s="311"/>
      <c r="AC862" s="311"/>
      <c r="AE862" s="120"/>
    </row>
    <row r="863" customFormat="false" ht="12.75" hidden="false" customHeight="false" outlineLevel="0" collapsed="false">
      <c r="W863" s="153"/>
      <c r="X863" s="153"/>
      <c r="Y863" s="155"/>
      <c r="AB863" s="311"/>
      <c r="AC863" s="311"/>
    </row>
    <row r="864" customFormat="false" ht="12.75" hidden="false" customHeight="false" outlineLevel="0" collapsed="false">
      <c r="W864" s="153"/>
      <c r="X864" s="153"/>
      <c r="Y864" s="155"/>
      <c r="AB864" s="311"/>
      <c r="AC864" s="311"/>
      <c r="AE864" s="120"/>
    </row>
    <row r="865" customFormat="false" ht="12.75" hidden="false" customHeight="false" outlineLevel="0" collapsed="false">
      <c r="W865" s="153"/>
      <c r="X865" s="153"/>
      <c r="Y865" s="155"/>
      <c r="AB865" s="311"/>
      <c r="AC865" s="311"/>
    </row>
    <row r="866" customFormat="false" ht="12.75" hidden="false" customHeight="false" outlineLevel="0" collapsed="false">
      <c r="W866" s="153"/>
      <c r="X866" s="153"/>
      <c r="Y866" s="155"/>
      <c r="AB866" s="311"/>
      <c r="AC866" s="311"/>
      <c r="AE866" s="120"/>
    </row>
    <row r="867" customFormat="false" ht="12.75" hidden="false" customHeight="false" outlineLevel="0" collapsed="false">
      <c r="W867" s="153"/>
      <c r="X867" s="153"/>
      <c r="Y867" s="155"/>
      <c r="AB867" s="311"/>
      <c r="AC867" s="311"/>
      <c r="AE867" s="120"/>
    </row>
    <row r="868" customFormat="false" ht="12.75" hidden="false" customHeight="false" outlineLevel="0" collapsed="false">
      <c r="W868" s="153"/>
      <c r="X868" s="153"/>
      <c r="Y868" s="155"/>
      <c r="AB868" s="311"/>
      <c r="AC868" s="311"/>
      <c r="AE868" s="120"/>
    </row>
    <row r="869" customFormat="false" ht="12.75" hidden="false" customHeight="false" outlineLevel="0" collapsed="false">
      <c r="W869" s="153"/>
      <c r="X869" s="153"/>
      <c r="Y869" s="155"/>
      <c r="AB869" s="311"/>
      <c r="AC869" s="311"/>
      <c r="AE869" s="120"/>
    </row>
    <row r="870" customFormat="false" ht="12.75" hidden="false" customHeight="false" outlineLevel="0" collapsed="false">
      <c r="W870" s="153"/>
      <c r="X870" s="153"/>
      <c r="Y870" s="155"/>
      <c r="AB870" s="311"/>
      <c r="AC870" s="311"/>
      <c r="AE870" s="120"/>
    </row>
    <row r="871" customFormat="false" ht="12.75" hidden="false" customHeight="false" outlineLevel="0" collapsed="false">
      <c r="W871" s="153"/>
      <c r="X871" s="153"/>
      <c r="Y871" s="155"/>
      <c r="AB871" s="311"/>
      <c r="AC871" s="311"/>
      <c r="AE871" s="120"/>
    </row>
    <row r="872" customFormat="false" ht="12.75" hidden="false" customHeight="false" outlineLevel="0" collapsed="false">
      <c r="W872" s="153"/>
      <c r="X872" s="153"/>
      <c r="Y872" s="155"/>
      <c r="AB872" s="311"/>
      <c r="AC872" s="311"/>
      <c r="AE872" s="120"/>
    </row>
    <row r="873" customFormat="false" ht="12.75" hidden="false" customHeight="false" outlineLevel="0" collapsed="false">
      <c r="W873" s="153"/>
      <c r="X873" s="153"/>
      <c r="Y873" s="155"/>
      <c r="AB873" s="311"/>
      <c r="AC873" s="311"/>
      <c r="AE873" s="120"/>
    </row>
    <row r="874" customFormat="false" ht="12.75" hidden="false" customHeight="false" outlineLevel="0" collapsed="false">
      <c r="W874" s="153"/>
      <c r="X874" s="153"/>
      <c r="Y874" s="155"/>
      <c r="AB874" s="311"/>
      <c r="AC874" s="311"/>
      <c r="AE874" s="120"/>
    </row>
    <row r="875" customFormat="false" ht="12.75" hidden="false" customHeight="false" outlineLevel="0" collapsed="false">
      <c r="W875" s="153"/>
      <c r="X875" s="153"/>
      <c r="Y875" s="155"/>
      <c r="AB875" s="311"/>
      <c r="AC875" s="311"/>
      <c r="AE875" s="120"/>
    </row>
    <row r="876" customFormat="false" ht="12.75" hidden="false" customHeight="false" outlineLevel="0" collapsed="false">
      <c r="W876" s="153"/>
      <c r="X876" s="153"/>
      <c r="Y876" s="155"/>
      <c r="AB876" s="311"/>
      <c r="AC876" s="311"/>
    </row>
    <row r="877" customFormat="false" ht="12.75" hidden="false" customHeight="false" outlineLevel="0" collapsed="false">
      <c r="W877" s="153"/>
      <c r="X877" s="153"/>
      <c r="Y877" s="155"/>
      <c r="AB877" s="311"/>
      <c r="AC877" s="311"/>
      <c r="AE877" s="120"/>
    </row>
    <row r="878" customFormat="false" ht="12.75" hidden="false" customHeight="false" outlineLevel="0" collapsed="false">
      <c r="W878" s="153"/>
      <c r="X878" s="153"/>
      <c r="Y878" s="155"/>
      <c r="AB878" s="311"/>
      <c r="AC878" s="311"/>
      <c r="AE878" s="120"/>
    </row>
    <row r="879" customFormat="false" ht="12.75" hidden="false" customHeight="false" outlineLevel="0" collapsed="false">
      <c r="W879" s="153"/>
      <c r="X879" s="153"/>
      <c r="Y879" s="155"/>
      <c r="AB879" s="311"/>
      <c r="AC879" s="311"/>
      <c r="AE879" s="120"/>
    </row>
    <row r="880" customFormat="false" ht="12.75" hidden="false" customHeight="false" outlineLevel="0" collapsed="false">
      <c r="W880" s="153"/>
      <c r="X880" s="153"/>
      <c r="Y880" s="155"/>
      <c r="AB880" s="311"/>
      <c r="AC880" s="311"/>
      <c r="AE880" s="120"/>
    </row>
    <row r="881" customFormat="false" ht="12.75" hidden="false" customHeight="false" outlineLevel="0" collapsed="false">
      <c r="W881" s="153"/>
      <c r="X881" s="153"/>
      <c r="Y881" s="155"/>
      <c r="AB881" s="311"/>
      <c r="AC881" s="311"/>
      <c r="AE881" s="120"/>
    </row>
    <row r="882" customFormat="false" ht="12.75" hidden="false" customHeight="false" outlineLevel="0" collapsed="false">
      <c r="W882" s="153"/>
      <c r="X882" s="153"/>
      <c r="Y882" s="155"/>
      <c r="AB882" s="311"/>
      <c r="AC882" s="311"/>
      <c r="AE882" s="120"/>
    </row>
    <row r="883" customFormat="false" ht="12.75" hidden="false" customHeight="false" outlineLevel="0" collapsed="false">
      <c r="W883" s="153"/>
      <c r="X883" s="153"/>
      <c r="Y883" s="155"/>
      <c r="AB883" s="311"/>
      <c r="AC883" s="311"/>
      <c r="AE883" s="120"/>
    </row>
    <row r="884" customFormat="false" ht="12.75" hidden="false" customHeight="false" outlineLevel="0" collapsed="false">
      <c r="W884" s="153"/>
      <c r="X884" s="153"/>
      <c r="Y884" s="155"/>
      <c r="AB884" s="311"/>
      <c r="AC884" s="311"/>
      <c r="AE884" s="120"/>
    </row>
    <row r="885" customFormat="false" ht="12.75" hidden="false" customHeight="false" outlineLevel="0" collapsed="false">
      <c r="W885" s="153"/>
      <c r="X885" s="153"/>
      <c r="Y885" s="155"/>
      <c r="AB885" s="311"/>
      <c r="AC885" s="311"/>
      <c r="AE885" s="120"/>
    </row>
    <row r="886" customFormat="false" ht="12.75" hidden="false" customHeight="false" outlineLevel="0" collapsed="false">
      <c r="W886" s="153"/>
      <c r="X886" s="153"/>
      <c r="Y886" s="155"/>
      <c r="AB886" s="311"/>
      <c r="AC886" s="311"/>
      <c r="AE886" s="120"/>
    </row>
    <row r="887" customFormat="false" ht="12.75" hidden="false" customHeight="false" outlineLevel="0" collapsed="false">
      <c r="W887" s="153"/>
      <c r="X887" s="153"/>
      <c r="Y887" s="155"/>
      <c r="AB887" s="311"/>
      <c r="AC887" s="311"/>
      <c r="AE887" s="120"/>
    </row>
    <row r="888" customFormat="false" ht="12.75" hidden="false" customHeight="false" outlineLevel="0" collapsed="false">
      <c r="W888" s="153"/>
      <c r="X888" s="153"/>
      <c r="Y888" s="155"/>
      <c r="AB888" s="311"/>
      <c r="AC888" s="311"/>
      <c r="AE888" s="120"/>
    </row>
    <row r="889" customFormat="false" ht="12.75" hidden="false" customHeight="false" outlineLevel="0" collapsed="false">
      <c r="W889" s="153"/>
      <c r="X889" s="153"/>
      <c r="Y889" s="155"/>
      <c r="AB889" s="311"/>
      <c r="AC889" s="311"/>
      <c r="AE889" s="120"/>
    </row>
    <row r="890" customFormat="false" ht="12.75" hidden="false" customHeight="false" outlineLevel="0" collapsed="false">
      <c r="W890" s="153"/>
      <c r="X890" s="153"/>
      <c r="Y890" s="155"/>
      <c r="AB890" s="311"/>
      <c r="AC890" s="311"/>
      <c r="AE890" s="120"/>
    </row>
    <row r="891" customFormat="false" ht="12.75" hidden="false" customHeight="false" outlineLevel="0" collapsed="false">
      <c r="W891" s="153"/>
      <c r="X891" s="153"/>
      <c r="Y891" s="155"/>
      <c r="AB891" s="311"/>
      <c r="AC891" s="311"/>
    </row>
    <row r="892" customFormat="false" ht="12.75" hidden="false" customHeight="false" outlineLevel="0" collapsed="false">
      <c r="W892" s="153"/>
      <c r="X892" s="153"/>
      <c r="Y892" s="155"/>
      <c r="AB892" s="311"/>
      <c r="AC892" s="311"/>
      <c r="AE892" s="120"/>
    </row>
    <row r="893" customFormat="false" ht="12.75" hidden="false" customHeight="false" outlineLevel="0" collapsed="false">
      <c r="W893" s="153"/>
      <c r="X893" s="153"/>
      <c r="Y893" s="155"/>
      <c r="AB893" s="311"/>
      <c r="AC893" s="311"/>
      <c r="AE893" s="120"/>
    </row>
    <row r="894" customFormat="false" ht="12.75" hidden="false" customHeight="false" outlineLevel="0" collapsed="false">
      <c r="W894" s="153"/>
      <c r="X894" s="153"/>
      <c r="Y894" s="155"/>
      <c r="AB894" s="311"/>
      <c r="AC894" s="311"/>
      <c r="AE894" s="120"/>
    </row>
    <row r="895" customFormat="false" ht="12.75" hidden="false" customHeight="false" outlineLevel="0" collapsed="false">
      <c r="W895" s="153"/>
      <c r="X895" s="153"/>
      <c r="Y895" s="155"/>
      <c r="AB895" s="311"/>
      <c r="AC895" s="311"/>
      <c r="AE895" s="120"/>
    </row>
    <row r="896" customFormat="false" ht="12.75" hidden="false" customHeight="false" outlineLevel="0" collapsed="false">
      <c r="W896" s="153"/>
      <c r="X896" s="153"/>
      <c r="Y896" s="155"/>
      <c r="AB896" s="311"/>
      <c r="AC896" s="311"/>
    </row>
    <row r="897" customFormat="false" ht="12.75" hidden="false" customHeight="false" outlineLevel="0" collapsed="false">
      <c r="W897" s="153"/>
      <c r="X897" s="153"/>
      <c r="Y897" s="155"/>
      <c r="AB897" s="311"/>
      <c r="AC897" s="311"/>
      <c r="AE897" s="120"/>
    </row>
    <row r="898" customFormat="false" ht="12.75" hidden="false" customHeight="false" outlineLevel="0" collapsed="false">
      <c r="W898" s="153"/>
      <c r="X898" s="153"/>
      <c r="Y898" s="155"/>
      <c r="AB898" s="311"/>
      <c r="AC898" s="311"/>
      <c r="AE898" s="120"/>
    </row>
    <row r="899" customFormat="false" ht="12.75" hidden="false" customHeight="false" outlineLevel="0" collapsed="false">
      <c r="W899" s="153"/>
      <c r="X899" s="153"/>
      <c r="Y899" s="155"/>
      <c r="AB899" s="311"/>
      <c r="AC899" s="311"/>
      <c r="AE899" s="120"/>
    </row>
    <row r="900" customFormat="false" ht="12.75" hidden="false" customHeight="false" outlineLevel="0" collapsed="false">
      <c r="W900" s="153"/>
      <c r="X900" s="153"/>
      <c r="Y900" s="155"/>
      <c r="AB900" s="311"/>
      <c r="AC900" s="311"/>
      <c r="AE900" s="120"/>
    </row>
    <row r="901" customFormat="false" ht="12.75" hidden="false" customHeight="false" outlineLevel="0" collapsed="false">
      <c r="W901" s="153"/>
      <c r="X901" s="153"/>
      <c r="Y901" s="155"/>
      <c r="AB901" s="311"/>
      <c r="AC901" s="311"/>
      <c r="AE901" s="120"/>
    </row>
    <row r="902" customFormat="false" ht="12.75" hidden="false" customHeight="false" outlineLevel="0" collapsed="false">
      <c r="W902" s="153"/>
      <c r="X902" s="153"/>
      <c r="Y902" s="155"/>
      <c r="AB902" s="311"/>
      <c r="AC902" s="311"/>
      <c r="AE902" s="120"/>
    </row>
    <row r="903" customFormat="false" ht="12.75" hidden="false" customHeight="false" outlineLevel="0" collapsed="false">
      <c r="W903" s="153"/>
      <c r="X903" s="153"/>
      <c r="Y903" s="155"/>
      <c r="AB903" s="311"/>
      <c r="AC903" s="311"/>
      <c r="AE903" s="120"/>
    </row>
    <row r="904" customFormat="false" ht="12.75" hidden="false" customHeight="false" outlineLevel="0" collapsed="false">
      <c r="W904" s="153"/>
      <c r="X904" s="153"/>
      <c r="Y904" s="155"/>
      <c r="AB904" s="311"/>
      <c r="AC904" s="311"/>
      <c r="AE904" s="120"/>
    </row>
    <row r="905" customFormat="false" ht="12.75" hidden="false" customHeight="false" outlineLevel="0" collapsed="false">
      <c r="W905" s="153"/>
      <c r="X905" s="153"/>
      <c r="Y905" s="155"/>
      <c r="AB905" s="311"/>
      <c r="AC905" s="311"/>
      <c r="AE905" s="120"/>
    </row>
    <row r="906" customFormat="false" ht="12.75" hidden="false" customHeight="false" outlineLevel="0" collapsed="false">
      <c r="W906" s="153"/>
      <c r="X906" s="153"/>
      <c r="Y906" s="155"/>
      <c r="AB906" s="311"/>
      <c r="AC906" s="311"/>
      <c r="AE906" s="120"/>
    </row>
    <row r="907" customFormat="false" ht="12.75" hidden="false" customHeight="false" outlineLevel="0" collapsed="false">
      <c r="W907" s="153"/>
      <c r="X907" s="153"/>
      <c r="Y907" s="155"/>
      <c r="AB907" s="311"/>
      <c r="AC907" s="311"/>
      <c r="AE907" s="120"/>
    </row>
    <row r="908" customFormat="false" ht="12.75" hidden="false" customHeight="false" outlineLevel="0" collapsed="false">
      <c r="W908" s="153"/>
      <c r="X908" s="153"/>
      <c r="Y908" s="155"/>
      <c r="AB908" s="311"/>
      <c r="AC908" s="311"/>
      <c r="AE908" s="120"/>
    </row>
    <row r="909" customFormat="false" ht="12.75" hidden="false" customHeight="false" outlineLevel="0" collapsed="false">
      <c r="W909" s="153"/>
      <c r="X909" s="153"/>
      <c r="Y909" s="155"/>
      <c r="AB909" s="311"/>
      <c r="AC909" s="311"/>
      <c r="AE909" s="120"/>
    </row>
    <row r="910" customFormat="false" ht="12.75" hidden="false" customHeight="false" outlineLevel="0" collapsed="false">
      <c r="W910" s="153"/>
      <c r="X910" s="153"/>
      <c r="Y910" s="155"/>
      <c r="AB910" s="311"/>
      <c r="AC910" s="311"/>
      <c r="AE910" s="120"/>
    </row>
    <row r="911" customFormat="false" ht="12.75" hidden="false" customHeight="false" outlineLevel="0" collapsed="false">
      <c r="W911" s="153"/>
      <c r="X911" s="153"/>
      <c r="Y911" s="155"/>
      <c r="AB911" s="311"/>
      <c r="AC911" s="311"/>
      <c r="AE911" s="120"/>
    </row>
    <row r="912" customFormat="false" ht="12.75" hidden="false" customHeight="false" outlineLevel="0" collapsed="false">
      <c r="W912" s="153"/>
      <c r="X912" s="153"/>
      <c r="Y912" s="155"/>
      <c r="AB912" s="311"/>
      <c r="AC912" s="311"/>
    </row>
    <row r="913" customFormat="false" ht="12.75" hidden="false" customHeight="false" outlineLevel="0" collapsed="false">
      <c r="W913" s="153"/>
      <c r="X913" s="153"/>
      <c r="Y913" s="155"/>
      <c r="AB913" s="311"/>
      <c r="AC913" s="311"/>
    </row>
    <row r="914" customFormat="false" ht="12.75" hidden="false" customHeight="false" outlineLevel="0" collapsed="false">
      <c r="W914" s="153"/>
      <c r="X914" s="153"/>
      <c r="Y914" s="155"/>
      <c r="AB914" s="311"/>
      <c r="AC914" s="311"/>
      <c r="AE914" s="120"/>
    </row>
    <row r="915" customFormat="false" ht="12.75" hidden="false" customHeight="false" outlineLevel="0" collapsed="false">
      <c r="W915" s="153"/>
      <c r="X915" s="153"/>
      <c r="Y915" s="155"/>
      <c r="AB915" s="311"/>
      <c r="AC915" s="311"/>
      <c r="AE915" s="120"/>
    </row>
    <row r="916" customFormat="false" ht="12.75" hidden="false" customHeight="false" outlineLevel="0" collapsed="false">
      <c r="W916" s="153"/>
      <c r="X916" s="153"/>
      <c r="Y916" s="155"/>
      <c r="AB916" s="311"/>
      <c r="AC916" s="311"/>
      <c r="AE916" s="120"/>
    </row>
    <row r="917" customFormat="false" ht="12.75" hidden="false" customHeight="false" outlineLevel="0" collapsed="false">
      <c r="W917" s="153"/>
      <c r="X917" s="153"/>
      <c r="Y917" s="155"/>
      <c r="AB917" s="311"/>
      <c r="AC917" s="311"/>
      <c r="AE917" s="120"/>
    </row>
    <row r="918" customFormat="false" ht="12.75" hidden="false" customHeight="false" outlineLevel="0" collapsed="false">
      <c r="W918" s="153"/>
      <c r="X918" s="153"/>
      <c r="Y918" s="155"/>
      <c r="AB918" s="311"/>
      <c r="AC918" s="311"/>
      <c r="AE918" s="120"/>
    </row>
    <row r="919" customFormat="false" ht="12.75" hidden="false" customHeight="false" outlineLevel="0" collapsed="false">
      <c r="W919" s="153"/>
      <c r="X919" s="153"/>
      <c r="Y919" s="155"/>
      <c r="AB919" s="311"/>
      <c r="AC919" s="311"/>
      <c r="AE919" s="120"/>
    </row>
    <row r="920" customFormat="false" ht="12.75" hidden="false" customHeight="false" outlineLevel="0" collapsed="false">
      <c r="W920" s="153"/>
      <c r="X920" s="153"/>
      <c r="Y920" s="155"/>
      <c r="AB920" s="311"/>
      <c r="AC920" s="311"/>
      <c r="AE920" s="120"/>
    </row>
    <row r="921" customFormat="false" ht="12.75" hidden="false" customHeight="false" outlineLevel="0" collapsed="false">
      <c r="W921" s="153"/>
      <c r="X921" s="153"/>
      <c r="Y921" s="155"/>
      <c r="AB921" s="311"/>
      <c r="AC921" s="311"/>
      <c r="AE921" s="120"/>
    </row>
    <row r="922" customFormat="false" ht="12.75" hidden="false" customHeight="false" outlineLevel="0" collapsed="false">
      <c r="W922" s="153"/>
      <c r="X922" s="153"/>
      <c r="Y922" s="155"/>
      <c r="AB922" s="311"/>
      <c r="AC922" s="311"/>
    </row>
    <row r="923" customFormat="false" ht="12.75" hidden="false" customHeight="false" outlineLevel="0" collapsed="false">
      <c r="W923" s="153"/>
      <c r="X923" s="153"/>
      <c r="Y923" s="155"/>
      <c r="AB923" s="311"/>
      <c r="AC923" s="311"/>
      <c r="AE923" s="120"/>
    </row>
    <row r="924" customFormat="false" ht="12.75" hidden="false" customHeight="false" outlineLevel="0" collapsed="false">
      <c r="W924" s="153"/>
      <c r="X924" s="153"/>
      <c r="Y924" s="155"/>
      <c r="AB924" s="311"/>
      <c r="AC924" s="311"/>
      <c r="AE924" s="120"/>
    </row>
    <row r="925" customFormat="false" ht="12.75" hidden="false" customHeight="false" outlineLevel="0" collapsed="false">
      <c r="W925" s="153"/>
      <c r="X925" s="153"/>
      <c r="Y925" s="155"/>
      <c r="AB925" s="311"/>
      <c r="AC925" s="311"/>
      <c r="AE925" s="120"/>
    </row>
    <row r="926" customFormat="false" ht="12.75" hidden="false" customHeight="false" outlineLevel="0" collapsed="false">
      <c r="W926" s="153"/>
      <c r="X926" s="153"/>
      <c r="Y926" s="155"/>
      <c r="AB926" s="311"/>
      <c r="AC926" s="311"/>
      <c r="AE926" s="120"/>
    </row>
    <row r="927" customFormat="false" ht="12.75" hidden="false" customHeight="false" outlineLevel="0" collapsed="false">
      <c r="W927" s="153"/>
      <c r="X927" s="153"/>
      <c r="Y927" s="155"/>
      <c r="AB927" s="311"/>
      <c r="AC927" s="311"/>
      <c r="AE927" s="120"/>
    </row>
    <row r="928" customFormat="false" ht="12.75" hidden="false" customHeight="false" outlineLevel="0" collapsed="false">
      <c r="W928" s="153"/>
      <c r="X928" s="153"/>
      <c r="Y928" s="155"/>
      <c r="AB928" s="311"/>
      <c r="AC928" s="311"/>
      <c r="AE928" s="120"/>
    </row>
    <row r="929" customFormat="false" ht="12.75" hidden="false" customHeight="false" outlineLevel="0" collapsed="false">
      <c r="W929" s="153"/>
      <c r="X929" s="153"/>
      <c r="Y929" s="155"/>
      <c r="AB929" s="311"/>
      <c r="AC929" s="311"/>
      <c r="AE929" s="120"/>
    </row>
    <row r="930" customFormat="false" ht="12.75" hidden="false" customHeight="false" outlineLevel="0" collapsed="false">
      <c r="W930" s="153"/>
      <c r="X930" s="153"/>
      <c r="Y930" s="155"/>
      <c r="AB930" s="311"/>
      <c r="AC930" s="311"/>
      <c r="AE930" s="120"/>
    </row>
    <row r="931" customFormat="false" ht="12.75" hidden="false" customHeight="false" outlineLevel="0" collapsed="false">
      <c r="W931" s="153"/>
      <c r="X931" s="153"/>
      <c r="Y931" s="155"/>
      <c r="AB931" s="311"/>
      <c r="AC931" s="311"/>
      <c r="AE931" s="120"/>
    </row>
    <row r="932" customFormat="false" ht="12.75" hidden="false" customHeight="false" outlineLevel="0" collapsed="false">
      <c r="W932" s="153"/>
      <c r="X932" s="153"/>
      <c r="Y932" s="155"/>
      <c r="AB932" s="311"/>
      <c r="AC932" s="311"/>
      <c r="AE932" s="120"/>
    </row>
    <row r="933" customFormat="false" ht="12.75" hidden="false" customHeight="false" outlineLevel="0" collapsed="false">
      <c r="W933" s="153"/>
      <c r="X933" s="153"/>
      <c r="Y933" s="155"/>
      <c r="AB933" s="311"/>
      <c r="AC933" s="311"/>
      <c r="AE933" s="120"/>
    </row>
    <row r="934" customFormat="false" ht="12.75" hidden="false" customHeight="false" outlineLevel="0" collapsed="false">
      <c r="W934" s="153"/>
      <c r="X934" s="153"/>
      <c r="Y934" s="155"/>
      <c r="AB934" s="311"/>
      <c r="AC934" s="311"/>
      <c r="AE934" s="120"/>
    </row>
    <row r="935" customFormat="false" ht="12.75" hidden="false" customHeight="false" outlineLevel="0" collapsed="false">
      <c r="W935" s="153"/>
      <c r="X935" s="153"/>
      <c r="Y935" s="155"/>
      <c r="AB935" s="311"/>
      <c r="AC935" s="311"/>
      <c r="AE935" s="120"/>
    </row>
    <row r="936" customFormat="false" ht="12.75" hidden="false" customHeight="false" outlineLevel="0" collapsed="false">
      <c r="W936" s="153"/>
      <c r="X936" s="153"/>
      <c r="Y936" s="155"/>
      <c r="AB936" s="311"/>
      <c r="AC936" s="311"/>
      <c r="AE936" s="120"/>
    </row>
    <row r="937" customFormat="false" ht="12.75" hidden="false" customHeight="false" outlineLevel="0" collapsed="false">
      <c r="W937" s="153"/>
      <c r="X937" s="153"/>
      <c r="Y937" s="155"/>
      <c r="AB937" s="311"/>
      <c r="AC937" s="311"/>
    </row>
    <row r="938" customFormat="false" ht="12.75" hidden="false" customHeight="false" outlineLevel="0" collapsed="false">
      <c r="W938" s="153"/>
      <c r="X938" s="153"/>
      <c r="Y938" s="155"/>
      <c r="AB938" s="311"/>
      <c r="AC938" s="311"/>
      <c r="AE938" s="120"/>
    </row>
    <row r="939" customFormat="false" ht="12.75" hidden="false" customHeight="false" outlineLevel="0" collapsed="false">
      <c r="W939" s="153"/>
      <c r="X939" s="153"/>
      <c r="Y939" s="155"/>
      <c r="AB939" s="311"/>
      <c r="AC939" s="311"/>
      <c r="AE939" s="120"/>
    </row>
    <row r="940" customFormat="false" ht="12.75" hidden="false" customHeight="false" outlineLevel="0" collapsed="false">
      <c r="W940" s="153"/>
      <c r="X940" s="153"/>
      <c r="Y940" s="155"/>
      <c r="AB940" s="311"/>
      <c r="AC940" s="311"/>
      <c r="AE940" s="120"/>
    </row>
    <row r="941" customFormat="false" ht="12.75" hidden="false" customHeight="false" outlineLevel="0" collapsed="false">
      <c r="W941" s="153"/>
      <c r="X941" s="153"/>
      <c r="Y941" s="155"/>
      <c r="AB941" s="311"/>
      <c r="AC941" s="311"/>
      <c r="AE941" s="120"/>
    </row>
    <row r="942" customFormat="false" ht="12.75" hidden="false" customHeight="false" outlineLevel="0" collapsed="false">
      <c r="W942" s="153"/>
      <c r="X942" s="153"/>
      <c r="Y942" s="155"/>
      <c r="AB942" s="311"/>
      <c r="AC942" s="311"/>
      <c r="AE942" s="120"/>
    </row>
    <row r="943" customFormat="false" ht="12.75" hidden="false" customHeight="false" outlineLevel="0" collapsed="false">
      <c r="W943" s="153"/>
      <c r="X943" s="153"/>
      <c r="Y943" s="155"/>
      <c r="AB943" s="311"/>
      <c r="AC943" s="311"/>
      <c r="AE943" s="120"/>
    </row>
    <row r="944" customFormat="false" ht="12.75" hidden="false" customHeight="false" outlineLevel="0" collapsed="false">
      <c r="W944" s="153"/>
      <c r="X944" s="153"/>
      <c r="Y944" s="155"/>
      <c r="AB944" s="311"/>
      <c r="AC944" s="311"/>
      <c r="AE944" s="120"/>
    </row>
    <row r="945" customFormat="false" ht="12.75" hidden="false" customHeight="false" outlineLevel="0" collapsed="false">
      <c r="W945" s="153"/>
      <c r="X945" s="153"/>
      <c r="Y945" s="155"/>
      <c r="AB945" s="311"/>
      <c r="AC945" s="311"/>
      <c r="AE945" s="120"/>
    </row>
    <row r="946" customFormat="false" ht="12.75" hidden="false" customHeight="false" outlineLevel="0" collapsed="false">
      <c r="W946" s="153"/>
      <c r="X946" s="153"/>
      <c r="Y946" s="155"/>
      <c r="AB946" s="311"/>
      <c r="AC946" s="311"/>
      <c r="AE946" s="120"/>
    </row>
    <row r="947" customFormat="false" ht="12.75" hidden="false" customHeight="false" outlineLevel="0" collapsed="false">
      <c r="W947" s="153"/>
      <c r="X947" s="153"/>
      <c r="Y947" s="155"/>
      <c r="AB947" s="311"/>
      <c r="AC947" s="311"/>
      <c r="AE947" s="120"/>
    </row>
    <row r="948" customFormat="false" ht="12.75" hidden="false" customHeight="false" outlineLevel="0" collapsed="false">
      <c r="W948" s="153"/>
      <c r="X948" s="153"/>
      <c r="Y948" s="155"/>
      <c r="AB948" s="311"/>
      <c r="AC948" s="311"/>
      <c r="AE948" s="120"/>
    </row>
    <row r="949" customFormat="false" ht="12.75" hidden="false" customHeight="false" outlineLevel="0" collapsed="false">
      <c r="W949" s="153"/>
      <c r="X949" s="153"/>
      <c r="Y949" s="155"/>
      <c r="AB949" s="311"/>
      <c r="AC949" s="311"/>
      <c r="AE949" s="120"/>
    </row>
    <row r="950" customFormat="false" ht="12.75" hidden="false" customHeight="false" outlineLevel="0" collapsed="false">
      <c r="W950" s="153"/>
      <c r="X950" s="153"/>
      <c r="Y950" s="155"/>
      <c r="AB950" s="311"/>
      <c r="AC950" s="311"/>
      <c r="AE950" s="120"/>
    </row>
    <row r="951" customFormat="false" ht="12.75" hidden="false" customHeight="false" outlineLevel="0" collapsed="false">
      <c r="W951" s="153"/>
      <c r="X951" s="153"/>
      <c r="Y951" s="155"/>
      <c r="AB951" s="311"/>
      <c r="AC951" s="311"/>
      <c r="AE951" s="120"/>
    </row>
    <row r="952" customFormat="false" ht="12.75" hidden="false" customHeight="false" outlineLevel="0" collapsed="false">
      <c r="W952" s="153"/>
      <c r="X952" s="153"/>
      <c r="Y952" s="155"/>
      <c r="AB952" s="311"/>
      <c r="AC952" s="311"/>
      <c r="AE952" s="120"/>
    </row>
    <row r="953" customFormat="false" ht="12.75" hidden="false" customHeight="false" outlineLevel="0" collapsed="false">
      <c r="W953" s="153"/>
      <c r="X953" s="153"/>
      <c r="Y953" s="155"/>
      <c r="AB953" s="311"/>
      <c r="AC953" s="311"/>
      <c r="AE953" s="120"/>
    </row>
    <row r="954" customFormat="false" ht="12.75" hidden="false" customHeight="false" outlineLevel="0" collapsed="false">
      <c r="W954" s="153"/>
      <c r="X954" s="153"/>
      <c r="Y954" s="155"/>
      <c r="AB954" s="311"/>
      <c r="AC954" s="311"/>
      <c r="AE954" s="120"/>
    </row>
    <row r="955" customFormat="false" ht="12.75" hidden="false" customHeight="false" outlineLevel="0" collapsed="false">
      <c r="W955" s="153"/>
      <c r="X955" s="153"/>
      <c r="Y955" s="155"/>
      <c r="AB955" s="311"/>
      <c r="AC955" s="311"/>
    </row>
    <row r="956" customFormat="false" ht="12.75" hidden="false" customHeight="false" outlineLevel="0" collapsed="false">
      <c r="W956" s="153"/>
      <c r="X956" s="153"/>
      <c r="Y956" s="155"/>
      <c r="AB956" s="311"/>
      <c r="AC956" s="311"/>
      <c r="AE956" s="120"/>
    </row>
    <row r="957" customFormat="false" ht="12.75" hidden="false" customHeight="false" outlineLevel="0" collapsed="false">
      <c r="W957" s="153"/>
      <c r="X957" s="153"/>
      <c r="Y957" s="155"/>
      <c r="AB957" s="311"/>
      <c r="AC957" s="311"/>
      <c r="AE957" s="120"/>
    </row>
    <row r="958" customFormat="false" ht="12.75" hidden="false" customHeight="false" outlineLevel="0" collapsed="false">
      <c r="W958" s="153"/>
      <c r="X958" s="153"/>
      <c r="Y958" s="155"/>
      <c r="AB958" s="311"/>
      <c r="AC958" s="311"/>
      <c r="AE958" s="120"/>
    </row>
    <row r="959" customFormat="false" ht="12.75" hidden="false" customHeight="false" outlineLevel="0" collapsed="false">
      <c r="W959" s="153"/>
      <c r="X959" s="153"/>
      <c r="Y959" s="155"/>
      <c r="AB959" s="311"/>
      <c r="AC959" s="311"/>
      <c r="AE959" s="120"/>
    </row>
    <row r="960" customFormat="false" ht="12.75" hidden="false" customHeight="false" outlineLevel="0" collapsed="false">
      <c r="W960" s="153"/>
      <c r="X960" s="153"/>
      <c r="Y960" s="155"/>
      <c r="AB960" s="311"/>
      <c r="AC960" s="311"/>
      <c r="AE960" s="120"/>
    </row>
    <row r="961" customFormat="false" ht="12.75" hidden="false" customHeight="false" outlineLevel="0" collapsed="false">
      <c r="W961" s="153"/>
      <c r="X961" s="153"/>
      <c r="Y961" s="155"/>
      <c r="AB961" s="311"/>
      <c r="AC961" s="311"/>
      <c r="AE961" s="120"/>
    </row>
    <row r="962" customFormat="false" ht="12.75" hidden="false" customHeight="false" outlineLevel="0" collapsed="false">
      <c r="W962" s="153"/>
      <c r="X962" s="153"/>
      <c r="Y962" s="155"/>
      <c r="AB962" s="311"/>
      <c r="AC962" s="311"/>
      <c r="AE962" s="120"/>
    </row>
    <row r="963" customFormat="false" ht="12.75" hidden="false" customHeight="false" outlineLevel="0" collapsed="false">
      <c r="W963" s="153"/>
      <c r="X963" s="153"/>
      <c r="Y963" s="155"/>
      <c r="AB963" s="311"/>
      <c r="AC963" s="311"/>
      <c r="AE963" s="120"/>
    </row>
    <row r="964" customFormat="false" ht="12.75" hidden="false" customHeight="false" outlineLevel="0" collapsed="false">
      <c r="W964" s="153"/>
      <c r="X964" s="153"/>
      <c r="Y964" s="155"/>
      <c r="AB964" s="311"/>
      <c r="AC964" s="311"/>
      <c r="AE964" s="120"/>
    </row>
    <row r="965" customFormat="false" ht="12.75" hidden="false" customHeight="false" outlineLevel="0" collapsed="false">
      <c r="W965" s="153"/>
      <c r="X965" s="153"/>
      <c r="Y965" s="155"/>
      <c r="AB965" s="311"/>
      <c r="AC965" s="311"/>
      <c r="AE965" s="120"/>
    </row>
    <row r="966" customFormat="false" ht="12.75" hidden="false" customHeight="false" outlineLevel="0" collapsed="false">
      <c r="W966" s="153"/>
      <c r="X966" s="153"/>
      <c r="Y966" s="155"/>
      <c r="AB966" s="311"/>
      <c r="AC966" s="311"/>
      <c r="AE966" s="120"/>
    </row>
    <row r="967" customFormat="false" ht="12.75" hidden="false" customHeight="false" outlineLevel="0" collapsed="false">
      <c r="W967" s="153"/>
      <c r="X967" s="153"/>
      <c r="Y967" s="155"/>
      <c r="AB967" s="311"/>
      <c r="AC967" s="311"/>
      <c r="AE967" s="120"/>
    </row>
    <row r="968" customFormat="false" ht="12.75" hidden="false" customHeight="false" outlineLevel="0" collapsed="false">
      <c r="W968" s="153"/>
      <c r="X968" s="153"/>
      <c r="Y968" s="155"/>
      <c r="AB968" s="311"/>
      <c r="AC968" s="311"/>
      <c r="AE968" s="120"/>
    </row>
    <row r="969" customFormat="false" ht="12.75" hidden="false" customHeight="false" outlineLevel="0" collapsed="false">
      <c r="W969" s="153"/>
      <c r="X969" s="153"/>
      <c r="Y969" s="155"/>
      <c r="AB969" s="311"/>
      <c r="AC969" s="311"/>
      <c r="AE969" s="120"/>
    </row>
    <row r="970" customFormat="false" ht="12.75" hidden="false" customHeight="false" outlineLevel="0" collapsed="false">
      <c r="W970" s="153"/>
      <c r="X970" s="153"/>
      <c r="Y970" s="155"/>
      <c r="AB970" s="311"/>
      <c r="AC970" s="311"/>
      <c r="AE970" s="120"/>
    </row>
    <row r="971" customFormat="false" ht="12.75" hidden="false" customHeight="false" outlineLevel="0" collapsed="false">
      <c r="W971" s="153"/>
      <c r="X971" s="153"/>
      <c r="Y971" s="155"/>
      <c r="AB971" s="311"/>
      <c r="AC971" s="311"/>
      <c r="AE971" s="120"/>
    </row>
    <row r="972" customFormat="false" ht="12.75" hidden="false" customHeight="false" outlineLevel="0" collapsed="false">
      <c r="W972" s="153"/>
      <c r="X972" s="153"/>
      <c r="Y972" s="155"/>
      <c r="AB972" s="311"/>
      <c r="AC972" s="311"/>
      <c r="AE972" s="120"/>
    </row>
    <row r="973" customFormat="false" ht="12.75" hidden="false" customHeight="false" outlineLevel="0" collapsed="false">
      <c r="W973" s="153"/>
      <c r="X973" s="153"/>
      <c r="Y973" s="155"/>
      <c r="AB973" s="311"/>
      <c r="AC973" s="311"/>
      <c r="AE973" s="120"/>
    </row>
    <row r="974" customFormat="false" ht="12.75" hidden="false" customHeight="false" outlineLevel="0" collapsed="false">
      <c r="W974" s="153"/>
      <c r="X974" s="153"/>
      <c r="Y974" s="155"/>
      <c r="AB974" s="311"/>
      <c r="AC974" s="311"/>
      <c r="AE974" s="120"/>
    </row>
    <row r="975" customFormat="false" ht="12.75" hidden="false" customHeight="false" outlineLevel="0" collapsed="false">
      <c r="W975" s="153"/>
      <c r="X975" s="153"/>
      <c r="Y975" s="155"/>
      <c r="AB975" s="311"/>
      <c r="AC975" s="311"/>
      <c r="AE975" s="120"/>
    </row>
    <row r="976" customFormat="false" ht="12.75" hidden="false" customHeight="false" outlineLevel="0" collapsed="false">
      <c r="W976" s="153"/>
      <c r="X976" s="153"/>
      <c r="Y976" s="155"/>
      <c r="AB976" s="311"/>
      <c r="AC976" s="311"/>
      <c r="AE976" s="120"/>
    </row>
    <row r="977" customFormat="false" ht="12.75" hidden="false" customHeight="false" outlineLevel="0" collapsed="false">
      <c r="W977" s="153"/>
      <c r="X977" s="153"/>
      <c r="Y977" s="155"/>
      <c r="AB977" s="311"/>
      <c r="AC977" s="311"/>
      <c r="AE977" s="120"/>
    </row>
    <row r="978" customFormat="false" ht="12.75" hidden="false" customHeight="false" outlineLevel="0" collapsed="false">
      <c r="W978" s="153"/>
      <c r="X978" s="153"/>
      <c r="Y978" s="155"/>
      <c r="AB978" s="311"/>
      <c r="AC978" s="311"/>
      <c r="AE978" s="120"/>
    </row>
    <row r="979" customFormat="false" ht="12.75" hidden="false" customHeight="false" outlineLevel="0" collapsed="false">
      <c r="W979" s="153"/>
      <c r="X979" s="153"/>
      <c r="Y979" s="155"/>
      <c r="AB979" s="311"/>
      <c r="AC979" s="311"/>
      <c r="AE979" s="120"/>
    </row>
    <row r="980" customFormat="false" ht="12.75" hidden="false" customHeight="false" outlineLevel="0" collapsed="false">
      <c r="W980" s="153"/>
      <c r="X980" s="153"/>
      <c r="Y980" s="155"/>
      <c r="AB980" s="311"/>
      <c r="AC980" s="311"/>
      <c r="AE980" s="120"/>
    </row>
    <row r="981" customFormat="false" ht="12.75" hidden="false" customHeight="false" outlineLevel="0" collapsed="false">
      <c r="W981" s="153"/>
      <c r="X981" s="153"/>
      <c r="Y981" s="155"/>
      <c r="AB981" s="311"/>
      <c r="AC981" s="311"/>
      <c r="AE981" s="120"/>
    </row>
    <row r="982" customFormat="false" ht="12.75" hidden="false" customHeight="false" outlineLevel="0" collapsed="false">
      <c r="W982" s="153"/>
      <c r="X982" s="153"/>
      <c r="Y982" s="155"/>
      <c r="AB982" s="311"/>
      <c r="AC982" s="311"/>
      <c r="AE982" s="120"/>
    </row>
    <row r="983" customFormat="false" ht="12.75" hidden="false" customHeight="false" outlineLevel="0" collapsed="false">
      <c r="W983" s="153"/>
      <c r="X983" s="153"/>
      <c r="Y983" s="155"/>
      <c r="AB983" s="311"/>
      <c r="AC983" s="311"/>
      <c r="AE983" s="120"/>
    </row>
    <row r="984" customFormat="false" ht="12.75" hidden="false" customHeight="false" outlineLevel="0" collapsed="false">
      <c r="W984" s="153"/>
      <c r="X984" s="153"/>
      <c r="Y984" s="155"/>
      <c r="AB984" s="311"/>
      <c r="AC984" s="311"/>
    </row>
    <row r="985" customFormat="false" ht="12.75" hidden="false" customHeight="false" outlineLevel="0" collapsed="false">
      <c r="W985" s="153"/>
      <c r="X985" s="153"/>
      <c r="Y985" s="155"/>
      <c r="AB985" s="311"/>
      <c r="AC985" s="311"/>
      <c r="AE985" s="120"/>
    </row>
    <row r="986" customFormat="false" ht="12.75" hidden="false" customHeight="false" outlineLevel="0" collapsed="false">
      <c r="W986" s="153"/>
      <c r="X986" s="153"/>
      <c r="Y986" s="155"/>
      <c r="AB986" s="311"/>
      <c r="AC986" s="311"/>
      <c r="AE986" s="120"/>
    </row>
    <row r="987" customFormat="false" ht="12.75" hidden="false" customHeight="false" outlineLevel="0" collapsed="false">
      <c r="W987" s="153"/>
      <c r="X987" s="153"/>
      <c r="Y987" s="155"/>
      <c r="AB987" s="311"/>
      <c r="AC987" s="311"/>
      <c r="AE987" s="120"/>
    </row>
    <row r="988" customFormat="false" ht="12.75" hidden="false" customHeight="false" outlineLevel="0" collapsed="false">
      <c r="W988" s="153"/>
      <c r="X988" s="153"/>
      <c r="Y988" s="155"/>
      <c r="AB988" s="311"/>
      <c r="AC988" s="311"/>
      <c r="AE988" s="120"/>
    </row>
    <row r="989" customFormat="false" ht="12.75" hidden="false" customHeight="false" outlineLevel="0" collapsed="false">
      <c r="W989" s="153"/>
      <c r="X989" s="153"/>
      <c r="Y989" s="155"/>
      <c r="AB989" s="311"/>
      <c r="AC989" s="311"/>
    </row>
    <row r="990" customFormat="false" ht="12.75" hidden="false" customHeight="false" outlineLevel="0" collapsed="false">
      <c r="W990" s="153"/>
      <c r="X990" s="153"/>
      <c r="Y990" s="155"/>
      <c r="AB990" s="311"/>
      <c r="AC990" s="311"/>
      <c r="AE990" s="120"/>
    </row>
    <row r="991" customFormat="false" ht="12.75" hidden="false" customHeight="false" outlineLevel="0" collapsed="false">
      <c r="W991" s="153"/>
      <c r="X991" s="153"/>
      <c r="Y991" s="155"/>
      <c r="AB991" s="311"/>
      <c r="AC991" s="311"/>
      <c r="AE991" s="120"/>
    </row>
    <row r="992" customFormat="false" ht="12.75" hidden="false" customHeight="false" outlineLevel="0" collapsed="false">
      <c r="W992" s="153"/>
      <c r="X992" s="153"/>
      <c r="Y992" s="155"/>
      <c r="AB992" s="311"/>
      <c r="AC992" s="311"/>
      <c r="AE992" s="120"/>
    </row>
    <row r="993" customFormat="false" ht="12.75" hidden="false" customHeight="false" outlineLevel="0" collapsed="false">
      <c r="W993" s="153"/>
      <c r="X993" s="153"/>
      <c r="Y993" s="155"/>
      <c r="AB993" s="311"/>
      <c r="AC993" s="311"/>
      <c r="AE993" s="120"/>
    </row>
    <row r="994" customFormat="false" ht="12.75" hidden="false" customHeight="false" outlineLevel="0" collapsed="false">
      <c r="W994" s="153"/>
      <c r="X994" s="153"/>
      <c r="Y994" s="155"/>
      <c r="AB994" s="311"/>
      <c r="AC994" s="311"/>
      <c r="AE994" s="120"/>
    </row>
    <row r="995" customFormat="false" ht="12.75" hidden="false" customHeight="false" outlineLevel="0" collapsed="false">
      <c r="W995" s="153"/>
      <c r="X995" s="153"/>
      <c r="Y995" s="155"/>
      <c r="AB995" s="311"/>
      <c r="AC995" s="311"/>
      <c r="AE995" s="120"/>
    </row>
    <row r="996" customFormat="false" ht="12.75" hidden="false" customHeight="false" outlineLevel="0" collapsed="false">
      <c r="W996" s="153"/>
      <c r="X996" s="153"/>
      <c r="Y996" s="155"/>
      <c r="AB996" s="311"/>
      <c r="AC996" s="311"/>
      <c r="AE996" s="120"/>
    </row>
    <row r="997" customFormat="false" ht="12.75" hidden="false" customHeight="false" outlineLevel="0" collapsed="false">
      <c r="W997" s="153"/>
      <c r="X997" s="153"/>
      <c r="Y997" s="155"/>
      <c r="AB997" s="311"/>
      <c r="AC997" s="311"/>
      <c r="AE997" s="120"/>
    </row>
    <row r="998" customFormat="false" ht="12.75" hidden="false" customHeight="false" outlineLevel="0" collapsed="false">
      <c r="W998" s="153"/>
      <c r="X998" s="153"/>
      <c r="Y998" s="155"/>
      <c r="AB998" s="311"/>
      <c r="AC998" s="311"/>
      <c r="AE998" s="120"/>
    </row>
    <row r="999" customFormat="false" ht="12.75" hidden="false" customHeight="false" outlineLevel="0" collapsed="false">
      <c r="W999" s="153"/>
      <c r="X999" s="153"/>
      <c r="Y999" s="155"/>
      <c r="AB999" s="311"/>
      <c r="AC999" s="311"/>
      <c r="AE999" s="120"/>
    </row>
    <row r="1000" customFormat="false" ht="12.75" hidden="false" customHeight="false" outlineLevel="0" collapsed="false">
      <c r="W1000" s="153"/>
      <c r="X1000" s="153"/>
      <c r="Y1000" s="155"/>
      <c r="AB1000" s="311"/>
      <c r="AC1000" s="311"/>
      <c r="AE1000" s="120"/>
    </row>
    <row r="1001" customFormat="false" ht="12.75" hidden="false" customHeight="false" outlineLevel="0" collapsed="false">
      <c r="W1001" s="153"/>
      <c r="X1001" s="153"/>
      <c r="Y1001" s="155"/>
      <c r="AB1001" s="311"/>
      <c r="AC1001" s="311"/>
      <c r="AE1001" s="120"/>
    </row>
    <row r="1002" customFormat="false" ht="12.75" hidden="false" customHeight="false" outlineLevel="0" collapsed="false">
      <c r="W1002" s="153"/>
      <c r="X1002" s="153"/>
      <c r="Y1002" s="155"/>
      <c r="AB1002" s="311"/>
      <c r="AC1002" s="311"/>
      <c r="AE1002" s="120"/>
    </row>
    <row r="1003" customFormat="false" ht="12.75" hidden="false" customHeight="false" outlineLevel="0" collapsed="false">
      <c r="W1003" s="153"/>
      <c r="X1003" s="153"/>
      <c r="Y1003" s="155"/>
      <c r="AB1003" s="311"/>
      <c r="AC1003" s="311"/>
      <c r="AE1003" s="120"/>
    </row>
    <row r="1004" customFormat="false" ht="12.75" hidden="false" customHeight="false" outlineLevel="0" collapsed="false">
      <c r="W1004" s="153"/>
      <c r="X1004" s="153"/>
      <c r="Y1004" s="155"/>
      <c r="AB1004" s="311"/>
      <c r="AC1004" s="311"/>
      <c r="AE1004" s="120"/>
    </row>
    <row r="1005" customFormat="false" ht="12.75" hidden="false" customHeight="false" outlineLevel="0" collapsed="false">
      <c r="W1005" s="153"/>
      <c r="X1005" s="153"/>
      <c r="Y1005" s="155"/>
      <c r="AB1005" s="311"/>
      <c r="AC1005" s="311"/>
    </row>
    <row r="1006" customFormat="false" ht="12.75" hidden="false" customHeight="false" outlineLevel="0" collapsed="false">
      <c r="W1006" s="153"/>
      <c r="X1006" s="153"/>
      <c r="Y1006" s="155"/>
      <c r="AB1006" s="311"/>
      <c r="AC1006" s="311"/>
      <c r="AE1006" s="120"/>
    </row>
    <row r="1007" customFormat="false" ht="12.75" hidden="false" customHeight="false" outlineLevel="0" collapsed="false">
      <c r="W1007" s="153"/>
      <c r="X1007" s="153"/>
      <c r="Y1007" s="155"/>
      <c r="AB1007" s="311"/>
      <c r="AC1007" s="311"/>
      <c r="AE1007" s="120"/>
    </row>
    <row r="1008" customFormat="false" ht="12.75" hidden="false" customHeight="false" outlineLevel="0" collapsed="false">
      <c r="W1008" s="153"/>
      <c r="X1008" s="153"/>
      <c r="Y1008" s="155"/>
      <c r="AB1008" s="311"/>
      <c r="AC1008" s="311"/>
      <c r="AE1008" s="120"/>
    </row>
    <row r="1009" customFormat="false" ht="12.75" hidden="false" customHeight="false" outlineLevel="0" collapsed="false">
      <c r="W1009" s="153"/>
      <c r="X1009" s="153"/>
      <c r="Y1009" s="155"/>
      <c r="AB1009" s="311"/>
      <c r="AC1009" s="311"/>
      <c r="AE1009" s="120"/>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LibreOffice/7.3.7.2$Linux_X86_64 LibreOffice_project/30$Build-2</Application>
  <AppVersion>15.0000</AppVersion>
  <Company>mv</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2013-07-03T11:24:00Z</dcterms:created>
  <dc:creator>MV</dc:creator>
  <dc:description/>
  <dc:language>en-US</dc:language>
  <cp:lastModifiedBy/>
  <cp:lastPrinted>2019-11-14T19:17:00Z</cp:lastPrinted>
  <dcterms:modified xsi:type="dcterms:W3CDTF">2025-03-09T17:35:38Z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